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rfocl.sharepoint.com/sites/Gaf_Presupuesto/Documentos compartidos/2025/GLOSAS/13 ENERO/CORFO/Numeral 11, Artículo 14/"/>
    </mc:Choice>
  </mc:AlternateContent>
  <xr:revisionPtr revIDLastSave="0" documentId="8_{968D8C1A-E581-4C9F-A52B-AA4D487FA619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L" sheetId="1" r:id="rId1"/>
    <sheet name="Tablas_Resumenes" sheetId="9" r:id="rId2"/>
    <sheet name="Datos" sheetId="7" state="hidden" r:id="rId3"/>
    <sheet name="BD_Servicios" sheetId="5" state="hidden" r:id="rId4"/>
    <sheet name="L_Conversion" sheetId="6" state="hidden" r:id="rId5"/>
  </sheets>
  <definedNames>
    <definedName name="_xlnm._FilterDatabase" localSheetId="3" hidden="1">BD_Servicios!$A$1:$D$284</definedName>
    <definedName name="_xlnm._FilterDatabase" localSheetId="0" hidden="1">L!$A$1:$BG$2</definedName>
    <definedName name="_xlnm.Print_Area" localSheetId="2">Datos!$A$199:$O$269</definedName>
    <definedName name="_xlnm.Print_Area" localSheetId="4">L_Conversion!$A$1:$D$153</definedName>
    <definedName name="CAT_LIC_H">Datos!$C$9:$C$24</definedName>
    <definedName name="Codigo">BD_Servicios!$A$2:$D$396</definedName>
    <definedName name="Dias_licencia_tipo_8_H">L_Conversion!$E$3:$E$8</definedName>
    <definedName name="Dias_Licencia_Tipo_8_M">L_Conversion!$D$3:$D$16</definedName>
    <definedName name="Mes_Inicio_Termino">L_Conversion!$C$116:$D$129</definedName>
    <definedName name="Tabla_01_Mes">L_Conversion!$B$143:$B$156</definedName>
    <definedName name="Tabla_04_Estado_Resolucion">L_Conversion!$B$181:$B$186</definedName>
    <definedName name="Tabla_04_Sist.Rem">L_Conversion!$B$4:$B$18</definedName>
    <definedName name="Tabla_06_10_40_60_70_EUS">L_Conversion!$B$24:$B$34</definedName>
    <definedName name="Tabla_06_11_12_15076_19664">L_Conversion!$B$36</definedName>
    <definedName name="Tabla_06_13">L_Conversion!$B$90:$B$92</definedName>
    <definedName name="Tabla_06_14">L_Conversion!$B$94:$B$97</definedName>
    <definedName name="Tabla_06_15">L_Conversion!$B$99:$B$105</definedName>
    <definedName name="Tabla_06_20_Fiscalizadores">L_Conversion!$B$46:$B$53</definedName>
    <definedName name="Tabla_06_30_Poder_Judicial">L_Conversion!$B$55:$B$57</definedName>
    <definedName name="Tabla_06_50_Ministerio_Publico">L_Conversion!$B$59:$B$65</definedName>
    <definedName name="Tabla_06_80_Codigo_del_Trabajo">L_Conversion!$B$67:$B$79</definedName>
    <definedName name="Tabla_06_90_Personal_Fuera_de_Dotacion">L_Conversion!$B$81:$B$88</definedName>
    <definedName name="Tabla_06_DFL29_61_Experimentales">L_Conversion!$B$38:$B$44</definedName>
    <definedName name="Tabla_07_Personal_de_la_Dotacion">L_Conversion!$B$124:$B$128</definedName>
    <definedName name="Tabla_07_Personal_Fuera_de_Dotacion">L_Conversion!$B$130:$B$138</definedName>
    <definedName name="Tabla_18_Tipos_licencias">L_Conversion!$B$161:$B$175</definedName>
    <definedName name="Tabla_27_Matriz_Base">L_Conversion!$B$190:$B$195</definedName>
    <definedName name="Tabla_33_estado_recuperacion">L_Conversion!$B$217:$B$220</definedName>
    <definedName name="Tabla_Personal">L_Conversion!$B$197:$B$210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1475" i="1" l="1"/>
  <c r="BE1475" i="1"/>
  <c r="BD1475" i="1"/>
  <c r="BC1475" i="1"/>
  <c r="BB1475" i="1"/>
  <c r="BA1475" i="1"/>
  <c r="AZ1475" i="1"/>
  <c r="AY1475" i="1"/>
  <c r="AX1475" i="1"/>
  <c r="AW1475" i="1"/>
  <c r="AV1475" i="1"/>
  <c r="AU1475" i="1"/>
  <c r="AT1475" i="1"/>
  <c r="AS1475" i="1"/>
  <c r="AR1475" i="1"/>
  <c r="AQ1475" i="1"/>
  <c r="AP1475" i="1"/>
  <c r="AO1475" i="1"/>
  <c r="AN1475" i="1"/>
  <c r="AM1475" i="1"/>
  <c r="AL1475" i="1"/>
  <c r="AJ1475" i="1"/>
  <c r="AK1475" i="1" s="1"/>
  <c r="AI1475" i="1"/>
  <c r="AH1475" i="1"/>
  <c r="AF1475" i="1"/>
  <c r="AE1475" i="1"/>
  <c r="AC1475" i="1"/>
  <c r="AD1475" i="1" s="1"/>
  <c r="BF1474" i="1"/>
  <c r="BE1474" i="1"/>
  <c r="BD1474" i="1"/>
  <c r="BC1474" i="1"/>
  <c r="BB1474" i="1"/>
  <c r="BA1474" i="1"/>
  <c r="AZ1474" i="1"/>
  <c r="AY1474" i="1"/>
  <c r="AX1474" i="1"/>
  <c r="AW1474" i="1"/>
  <c r="AV1474" i="1"/>
  <c r="AU1474" i="1"/>
  <c r="AT1474" i="1"/>
  <c r="AS1474" i="1"/>
  <c r="AR1474" i="1"/>
  <c r="AQ1474" i="1"/>
  <c r="AP1474" i="1"/>
  <c r="AO1474" i="1"/>
  <c r="AN1474" i="1"/>
  <c r="AM1474" i="1"/>
  <c r="AL1474" i="1"/>
  <c r="AJ1474" i="1"/>
  <c r="AK1474" i="1" s="1"/>
  <c r="AI1474" i="1"/>
  <c r="AH1474" i="1"/>
  <c r="AF1474" i="1"/>
  <c r="AE1474" i="1"/>
  <c r="AC1474" i="1"/>
  <c r="AD1474" i="1" s="1"/>
  <c r="BF1473" i="1"/>
  <c r="BE1473" i="1"/>
  <c r="BD1473" i="1"/>
  <c r="BC1473" i="1"/>
  <c r="BB1473" i="1"/>
  <c r="BA1473" i="1"/>
  <c r="AZ1473" i="1"/>
  <c r="AY1473" i="1"/>
  <c r="AX1473" i="1"/>
  <c r="AW1473" i="1"/>
  <c r="AV1473" i="1"/>
  <c r="AU1473" i="1"/>
  <c r="AT1473" i="1"/>
  <c r="AS1473" i="1"/>
  <c r="AR1473" i="1"/>
  <c r="AQ1473" i="1"/>
  <c r="AP1473" i="1"/>
  <c r="AO1473" i="1"/>
  <c r="AN1473" i="1"/>
  <c r="AM1473" i="1"/>
  <c r="AL1473" i="1"/>
  <c r="AJ1473" i="1"/>
  <c r="AK1473" i="1" s="1"/>
  <c r="AI1473" i="1"/>
  <c r="AH1473" i="1"/>
  <c r="AF1473" i="1"/>
  <c r="AE1473" i="1"/>
  <c r="AC1473" i="1"/>
  <c r="AD1473" i="1" s="1"/>
  <c r="BF1472" i="1"/>
  <c r="BE1472" i="1"/>
  <c r="BD1472" i="1"/>
  <c r="BC1472" i="1"/>
  <c r="BB1472" i="1"/>
  <c r="BA1472" i="1"/>
  <c r="AZ1472" i="1"/>
  <c r="AY1472" i="1"/>
  <c r="AX1472" i="1"/>
  <c r="AW1472" i="1"/>
  <c r="AV1472" i="1"/>
  <c r="AU1472" i="1"/>
  <c r="AT1472" i="1"/>
  <c r="AS1472" i="1"/>
  <c r="AR1472" i="1"/>
  <c r="AQ1472" i="1"/>
  <c r="AP1472" i="1"/>
  <c r="AO1472" i="1"/>
  <c r="AN1472" i="1"/>
  <c r="AM1472" i="1"/>
  <c r="AL1472" i="1"/>
  <c r="AJ1472" i="1"/>
  <c r="AK1472" i="1" s="1"/>
  <c r="AI1472" i="1"/>
  <c r="AH1472" i="1"/>
  <c r="AF1472" i="1"/>
  <c r="AE1472" i="1"/>
  <c r="AD1472" i="1"/>
  <c r="AC1472" i="1"/>
  <c r="BF1471" i="1"/>
  <c r="BE1471" i="1"/>
  <c r="BD1471" i="1"/>
  <c r="BC1471" i="1"/>
  <c r="BB1471" i="1"/>
  <c r="BA1471" i="1"/>
  <c r="AZ1471" i="1"/>
  <c r="AY1471" i="1"/>
  <c r="AX1471" i="1"/>
  <c r="AW1471" i="1"/>
  <c r="AV1471" i="1"/>
  <c r="AU1471" i="1"/>
  <c r="AT1471" i="1"/>
  <c r="AS1471" i="1"/>
  <c r="AR1471" i="1"/>
  <c r="AQ1471" i="1"/>
  <c r="AP1471" i="1"/>
  <c r="AO1471" i="1"/>
  <c r="AN1471" i="1"/>
  <c r="AM1471" i="1"/>
  <c r="AL1471" i="1"/>
  <c r="AJ1471" i="1"/>
  <c r="AK1471" i="1" s="1"/>
  <c r="AI1471" i="1"/>
  <c r="AH1471" i="1"/>
  <c r="AF1471" i="1"/>
  <c r="AE1471" i="1"/>
  <c r="AC1471" i="1"/>
  <c r="AD1471" i="1" s="1"/>
  <c r="BF1470" i="1"/>
  <c r="BE1470" i="1"/>
  <c r="BD1470" i="1"/>
  <c r="BC1470" i="1"/>
  <c r="BB1470" i="1"/>
  <c r="BA1470" i="1"/>
  <c r="AZ1470" i="1"/>
  <c r="AY1470" i="1"/>
  <c r="AX1470" i="1"/>
  <c r="AW1470" i="1"/>
  <c r="AV1470" i="1"/>
  <c r="AU1470" i="1"/>
  <c r="AT1470" i="1"/>
  <c r="AS1470" i="1"/>
  <c r="AR1470" i="1"/>
  <c r="AQ1470" i="1"/>
  <c r="AP1470" i="1"/>
  <c r="AO1470" i="1"/>
  <c r="AN1470" i="1"/>
  <c r="AM1470" i="1"/>
  <c r="AL1470" i="1"/>
  <c r="AJ1470" i="1"/>
  <c r="AK1470" i="1" s="1"/>
  <c r="AI1470" i="1"/>
  <c r="AH1470" i="1"/>
  <c r="AF1470" i="1"/>
  <c r="AE1470" i="1"/>
  <c r="AD1470" i="1"/>
  <c r="AC1470" i="1"/>
  <c r="BF1469" i="1"/>
  <c r="BE1469" i="1"/>
  <c r="BD1469" i="1"/>
  <c r="BC1469" i="1"/>
  <c r="BB1469" i="1"/>
  <c r="BA1469" i="1"/>
  <c r="AZ1469" i="1"/>
  <c r="AY1469" i="1"/>
  <c r="AX1469" i="1"/>
  <c r="AW1469" i="1"/>
  <c r="AV1469" i="1"/>
  <c r="AU1469" i="1"/>
  <c r="AT1469" i="1"/>
  <c r="AS1469" i="1"/>
  <c r="AR1469" i="1"/>
  <c r="AQ1469" i="1"/>
  <c r="AP1469" i="1"/>
  <c r="AO1469" i="1"/>
  <c r="AN1469" i="1"/>
  <c r="AM1469" i="1"/>
  <c r="AL1469" i="1"/>
  <c r="AJ1469" i="1"/>
  <c r="AK1469" i="1" s="1"/>
  <c r="AI1469" i="1"/>
  <c r="AH1469" i="1"/>
  <c r="AF1469" i="1"/>
  <c r="AE1469" i="1"/>
  <c r="AC1469" i="1"/>
  <c r="AD1469" i="1" s="1"/>
  <c r="BF1468" i="1"/>
  <c r="BE1468" i="1"/>
  <c r="BD1468" i="1"/>
  <c r="BC1468" i="1"/>
  <c r="BB1468" i="1"/>
  <c r="BA1468" i="1"/>
  <c r="AZ1468" i="1"/>
  <c r="AY1468" i="1"/>
  <c r="AX1468" i="1"/>
  <c r="AW1468" i="1"/>
  <c r="AV1468" i="1"/>
  <c r="AU1468" i="1"/>
  <c r="AT1468" i="1"/>
  <c r="AS1468" i="1"/>
  <c r="AR1468" i="1"/>
  <c r="AQ1468" i="1"/>
  <c r="AP1468" i="1"/>
  <c r="AO1468" i="1"/>
  <c r="AN1468" i="1"/>
  <c r="AM1468" i="1"/>
  <c r="AL1468" i="1"/>
  <c r="AJ1468" i="1"/>
  <c r="AK1468" i="1" s="1"/>
  <c r="AI1468" i="1"/>
  <c r="AH1468" i="1"/>
  <c r="AF1468" i="1"/>
  <c r="AE1468" i="1"/>
  <c r="AC1468" i="1"/>
  <c r="AD1468" i="1" s="1"/>
  <c r="BF1467" i="1"/>
  <c r="BE1467" i="1"/>
  <c r="BD1467" i="1"/>
  <c r="BC1467" i="1"/>
  <c r="BB1467" i="1"/>
  <c r="BA1467" i="1"/>
  <c r="AZ1467" i="1"/>
  <c r="AY1467" i="1"/>
  <c r="AX1467" i="1"/>
  <c r="AW1467" i="1"/>
  <c r="AV1467" i="1"/>
  <c r="AU1467" i="1"/>
  <c r="AT1467" i="1"/>
  <c r="AS1467" i="1"/>
  <c r="AR1467" i="1"/>
  <c r="AQ1467" i="1"/>
  <c r="AP1467" i="1"/>
  <c r="AO1467" i="1"/>
  <c r="AN1467" i="1"/>
  <c r="AM1467" i="1"/>
  <c r="AL1467" i="1"/>
  <c r="AJ1467" i="1"/>
  <c r="AK1467" i="1" s="1"/>
  <c r="AI1467" i="1"/>
  <c r="AH1467" i="1"/>
  <c r="AF1467" i="1"/>
  <c r="AE1467" i="1"/>
  <c r="AD1467" i="1"/>
  <c r="AC1467" i="1"/>
  <c r="BF1466" i="1"/>
  <c r="BE1466" i="1"/>
  <c r="BD1466" i="1"/>
  <c r="BC1466" i="1"/>
  <c r="BB1466" i="1"/>
  <c r="BA1466" i="1"/>
  <c r="AZ1466" i="1"/>
  <c r="AY1466" i="1"/>
  <c r="AX1466" i="1"/>
  <c r="AW1466" i="1"/>
  <c r="AV1466" i="1"/>
  <c r="AU1466" i="1"/>
  <c r="AT1466" i="1"/>
  <c r="AS1466" i="1"/>
  <c r="AR1466" i="1"/>
  <c r="AQ1466" i="1"/>
  <c r="AP1466" i="1"/>
  <c r="AO1466" i="1"/>
  <c r="AN1466" i="1"/>
  <c r="AM1466" i="1"/>
  <c r="AL1466" i="1"/>
  <c r="AJ1466" i="1"/>
  <c r="AK1466" i="1" s="1"/>
  <c r="AI1466" i="1"/>
  <c r="AH1466" i="1"/>
  <c r="AF1466" i="1"/>
  <c r="AE1466" i="1"/>
  <c r="AC1466" i="1"/>
  <c r="AD1466" i="1" s="1"/>
  <c r="BF1465" i="1"/>
  <c r="BE1465" i="1"/>
  <c r="BD1465" i="1"/>
  <c r="BC1465" i="1"/>
  <c r="BB1465" i="1"/>
  <c r="BA1465" i="1"/>
  <c r="AZ1465" i="1"/>
  <c r="AY1465" i="1"/>
  <c r="AX1465" i="1"/>
  <c r="AW1465" i="1"/>
  <c r="AV1465" i="1"/>
  <c r="AU1465" i="1"/>
  <c r="AT1465" i="1"/>
  <c r="AS1465" i="1"/>
  <c r="AR1465" i="1"/>
  <c r="AQ1465" i="1"/>
  <c r="AP1465" i="1"/>
  <c r="AO1465" i="1"/>
  <c r="AN1465" i="1"/>
  <c r="AM1465" i="1"/>
  <c r="AL1465" i="1"/>
  <c r="AJ1465" i="1"/>
  <c r="AK1465" i="1" s="1"/>
  <c r="AI1465" i="1"/>
  <c r="AH1465" i="1"/>
  <c r="AF1465" i="1"/>
  <c r="AE1465" i="1"/>
  <c r="AD1465" i="1"/>
  <c r="AC1465" i="1"/>
  <c r="BF1464" i="1"/>
  <c r="BE1464" i="1"/>
  <c r="BD1464" i="1"/>
  <c r="BC1464" i="1"/>
  <c r="BB1464" i="1"/>
  <c r="BA1464" i="1"/>
  <c r="AZ1464" i="1"/>
  <c r="AY1464" i="1"/>
  <c r="AX1464" i="1"/>
  <c r="AW1464" i="1"/>
  <c r="AV1464" i="1"/>
  <c r="AU1464" i="1"/>
  <c r="AT1464" i="1"/>
  <c r="AS1464" i="1"/>
  <c r="AR1464" i="1"/>
  <c r="AQ1464" i="1"/>
  <c r="AP1464" i="1"/>
  <c r="AO1464" i="1"/>
  <c r="AN1464" i="1"/>
  <c r="AM1464" i="1"/>
  <c r="AL1464" i="1"/>
  <c r="AJ1464" i="1"/>
  <c r="AK1464" i="1" s="1"/>
  <c r="AI1464" i="1"/>
  <c r="AH1464" i="1"/>
  <c r="AF1464" i="1"/>
  <c r="AE1464" i="1"/>
  <c r="AC1464" i="1"/>
  <c r="AD1464" i="1" s="1"/>
  <c r="BF1463" i="1"/>
  <c r="BE1463" i="1"/>
  <c r="BD1463" i="1"/>
  <c r="BC1463" i="1"/>
  <c r="BB1463" i="1"/>
  <c r="BA1463" i="1"/>
  <c r="AZ1463" i="1"/>
  <c r="AY1463" i="1"/>
  <c r="AX1463" i="1"/>
  <c r="AW1463" i="1"/>
  <c r="AV1463" i="1"/>
  <c r="AU1463" i="1"/>
  <c r="AT1463" i="1"/>
  <c r="AS1463" i="1"/>
  <c r="AR1463" i="1"/>
  <c r="AQ1463" i="1"/>
  <c r="AP1463" i="1"/>
  <c r="AO1463" i="1"/>
  <c r="AN1463" i="1"/>
  <c r="AM1463" i="1"/>
  <c r="AL1463" i="1"/>
  <c r="AJ1463" i="1"/>
  <c r="AK1463" i="1" s="1"/>
  <c r="AI1463" i="1"/>
  <c r="AH1463" i="1"/>
  <c r="AF1463" i="1"/>
  <c r="AE1463" i="1"/>
  <c r="AC1463" i="1"/>
  <c r="AD1463" i="1" s="1"/>
  <c r="BF1462" i="1"/>
  <c r="BE1462" i="1"/>
  <c r="BD1462" i="1"/>
  <c r="BC1462" i="1"/>
  <c r="BB1462" i="1"/>
  <c r="BA1462" i="1"/>
  <c r="AZ1462" i="1"/>
  <c r="AY1462" i="1"/>
  <c r="AX1462" i="1"/>
  <c r="AW1462" i="1"/>
  <c r="AV1462" i="1"/>
  <c r="AU1462" i="1"/>
  <c r="AT1462" i="1"/>
  <c r="AS1462" i="1"/>
  <c r="AR1462" i="1"/>
  <c r="AQ1462" i="1"/>
  <c r="AP1462" i="1"/>
  <c r="AO1462" i="1"/>
  <c r="AN1462" i="1"/>
  <c r="AM1462" i="1"/>
  <c r="AL1462" i="1"/>
  <c r="AJ1462" i="1"/>
  <c r="AK1462" i="1" s="1"/>
  <c r="AI1462" i="1"/>
  <c r="AH1462" i="1"/>
  <c r="AF1462" i="1"/>
  <c r="AE1462" i="1"/>
  <c r="AC1462" i="1"/>
  <c r="AD1462" i="1" s="1"/>
  <c r="BF1461" i="1"/>
  <c r="BE1461" i="1"/>
  <c r="BD1461" i="1"/>
  <c r="BC1461" i="1"/>
  <c r="BB1461" i="1"/>
  <c r="BA1461" i="1"/>
  <c r="AZ1461" i="1"/>
  <c r="AY1461" i="1"/>
  <c r="AX1461" i="1"/>
  <c r="AW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J1461" i="1"/>
  <c r="AK1461" i="1" s="1"/>
  <c r="AI1461" i="1"/>
  <c r="AH1461" i="1"/>
  <c r="AF1461" i="1"/>
  <c r="AE1461" i="1"/>
  <c r="AC1461" i="1"/>
  <c r="AD1461" i="1" s="1"/>
  <c r="BF1460" i="1"/>
  <c r="BE1460" i="1"/>
  <c r="BD1460" i="1"/>
  <c r="BC1460" i="1"/>
  <c r="BB1460" i="1"/>
  <c r="BA1460" i="1"/>
  <c r="AZ1460" i="1"/>
  <c r="AY1460" i="1"/>
  <c r="AX1460" i="1"/>
  <c r="AW1460" i="1"/>
  <c r="AV1460" i="1"/>
  <c r="AU1460" i="1"/>
  <c r="AT1460" i="1"/>
  <c r="AS1460" i="1"/>
  <c r="AR1460" i="1"/>
  <c r="AQ1460" i="1"/>
  <c r="AP1460" i="1"/>
  <c r="AO1460" i="1"/>
  <c r="AN1460" i="1"/>
  <c r="AM1460" i="1"/>
  <c r="AL1460" i="1"/>
  <c r="AJ1460" i="1"/>
  <c r="AK1460" i="1" s="1"/>
  <c r="AI1460" i="1"/>
  <c r="AH1460" i="1"/>
  <c r="AF1460" i="1"/>
  <c r="AE1460" i="1"/>
  <c r="AC1460" i="1"/>
  <c r="AD1460" i="1" s="1"/>
  <c r="BF1459" i="1"/>
  <c r="BE1459" i="1"/>
  <c r="BD1459" i="1"/>
  <c r="BC1459" i="1"/>
  <c r="BB1459" i="1"/>
  <c r="BA1459" i="1"/>
  <c r="AZ1459" i="1"/>
  <c r="AY1459" i="1"/>
  <c r="AX1459" i="1"/>
  <c r="AW1459" i="1"/>
  <c r="AV1459" i="1"/>
  <c r="AU1459" i="1"/>
  <c r="AT1459" i="1"/>
  <c r="AS1459" i="1"/>
  <c r="AR1459" i="1"/>
  <c r="AQ1459" i="1"/>
  <c r="AP1459" i="1"/>
  <c r="AO1459" i="1"/>
  <c r="AN1459" i="1"/>
  <c r="AM1459" i="1"/>
  <c r="AL1459" i="1"/>
  <c r="AJ1459" i="1"/>
  <c r="AK1459" i="1" s="1"/>
  <c r="AI1459" i="1"/>
  <c r="AH1459" i="1"/>
  <c r="AF1459" i="1"/>
  <c r="AE1459" i="1"/>
  <c r="AC1459" i="1"/>
  <c r="AD1459" i="1" s="1"/>
  <c r="BF1458" i="1"/>
  <c r="BE1458" i="1"/>
  <c r="BD1458" i="1"/>
  <c r="BC1458" i="1"/>
  <c r="BB1458" i="1"/>
  <c r="BA1458" i="1"/>
  <c r="AZ1458" i="1"/>
  <c r="AY1458" i="1"/>
  <c r="AX1458" i="1"/>
  <c r="AW1458" i="1"/>
  <c r="AV1458" i="1"/>
  <c r="AU1458" i="1"/>
  <c r="AT1458" i="1"/>
  <c r="AS1458" i="1"/>
  <c r="AR1458" i="1"/>
  <c r="AQ1458" i="1"/>
  <c r="AP1458" i="1"/>
  <c r="AO1458" i="1"/>
  <c r="AN1458" i="1"/>
  <c r="AM1458" i="1"/>
  <c r="AL1458" i="1"/>
  <c r="AJ1458" i="1"/>
  <c r="AK1458" i="1" s="1"/>
  <c r="AI1458" i="1"/>
  <c r="AH1458" i="1"/>
  <c r="AF1458" i="1"/>
  <c r="AE1458" i="1"/>
  <c r="AD1458" i="1"/>
  <c r="AC1458" i="1"/>
  <c r="BF1457" i="1"/>
  <c r="BE1457" i="1"/>
  <c r="BD1457" i="1"/>
  <c r="BC1457" i="1"/>
  <c r="BB1457" i="1"/>
  <c r="BA1457" i="1"/>
  <c r="AZ1457" i="1"/>
  <c r="AY1457" i="1"/>
  <c r="AX1457" i="1"/>
  <c r="AW1457" i="1"/>
  <c r="AV1457" i="1"/>
  <c r="AU1457" i="1"/>
  <c r="AT1457" i="1"/>
  <c r="AS1457" i="1"/>
  <c r="AR1457" i="1"/>
  <c r="AQ1457" i="1"/>
  <c r="AP1457" i="1"/>
  <c r="AO1457" i="1"/>
  <c r="AN1457" i="1"/>
  <c r="AM1457" i="1"/>
  <c r="AL1457" i="1"/>
  <c r="AJ1457" i="1"/>
  <c r="AK1457" i="1" s="1"/>
  <c r="AI1457" i="1"/>
  <c r="AH1457" i="1"/>
  <c r="AF1457" i="1"/>
  <c r="AE1457" i="1"/>
  <c r="AC1457" i="1"/>
  <c r="AD1457" i="1" s="1"/>
  <c r="BF1456" i="1"/>
  <c r="BE1456" i="1"/>
  <c r="BD1456" i="1"/>
  <c r="BC1456" i="1"/>
  <c r="BB1456" i="1"/>
  <c r="BA1456" i="1"/>
  <c r="AZ1456" i="1"/>
  <c r="AY1456" i="1"/>
  <c r="AX1456" i="1"/>
  <c r="AW1456" i="1"/>
  <c r="AV1456" i="1"/>
  <c r="AU1456" i="1"/>
  <c r="AT1456" i="1"/>
  <c r="AS1456" i="1"/>
  <c r="AR1456" i="1"/>
  <c r="AQ1456" i="1"/>
  <c r="AP1456" i="1"/>
  <c r="AO1456" i="1"/>
  <c r="AN1456" i="1"/>
  <c r="AM1456" i="1"/>
  <c r="AL1456" i="1"/>
  <c r="AJ1456" i="1"/>
  <c r="AK1456" i="1" s="1"/>
  <c r="AI1456" i="1"/>
  <c r="AH1456" i="1"/>
  <c r="AF1456" i="1"/>
  <c r="AE1456" i="1"/>
  <c r="AC1456" i="1"/>
  <c r="AD1456" i="1" s="1"/>
  <c r="BF1455" i="1"/>
  <c r="BE1455" i="1"/>
  <c r="BD1455" i="1"/>
  <c r="BC1455" i="1"/>
  <c r="BB1455" i="1"/>
  <c r="BA1455" i="1"/>
  <c r="AZ1455" i="1"/>
  <c r="AY1455" i="1"/>
  <c r="AX1455" i="1"/>
  <c r="AW1455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J1455" i="1"/>
  <c r="AK1455" i="1" s="1"/>
  <c r="AI1455" i="1"/>
  <c r="AH1455" i="1"/>
  <c r="AF1455" i="1"/>
  <c r="AE1455" i="1"/>
  <c r="AD1455" i="1"/>
  <c r="AC1455" i="1"/>
  <c r="BF1454" i="1"/>
  <c r="BE1454" i="1"/>
  <c r="BD1454" i="1"/>
  <c r="BC1454" i="1"/>
  <c r="BB1454" i="1"/>
  <c r="BA1454" i="1"/>
  <c r="AZ1454" i="1"/>
  <c r="AY1454" i="1"/>
  <c r="AX1454" i="1"/>
  <c r="AW1454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J1454" i="1"/>
  <c r="AK1454" i="1" s="1"/>
  <c r="AI1454" i="1"/>
  <c r="AH1454" i="1"/>
  <c r="AF1454" i="1"/>
  <c r="AE1454" i="1"/>
  <c r="AC1454" i="1"/>
  <c r="AD1454" i="1" s="1"/>
  <c r="BF1453" i="1"/>
  <c r="BE1453" i="1"/>
  <c r="BD1453" i="1"/>
  <c r="BC1453" i="1"/>
  <c r="BB1453" i="1"/>
  <c r="BA1453" i="1"/>
  <c r="AZ1453" i="1"/>
  <c r="AY1453" i="1"/>
  <c r="AX1453" i="1"/>
  <c r="AW1453" i="1"/>
  <c r="AV1453" i="1"/>
  <c r="AU1453" i="1"/>
  <c r="AT1453" i="1"/>
  <c r="AS1453" i="1"/>
  <c r="AR1453" i="1"/>
  <c r="AQ1453" i="1"/>
  <c r="AP1453" i="1"/>
  <c r="AO1453" i="1"/>
  <c r="AN1453" i="1"/>
  <c r="AM1453" i="1"/>
  <c r="AL1453" i="1"/>
  <c r="AJ1453" i="1"/>
  <c r="AK1453" i="1" s="1"/>
  <c r="AI1453" i="1"/>
  <c r="AH1453" i="1"/>
  <c r="AF1453" i="1"/>
  <c r="AE1453" i="1"/>
  <c r="AC1453" i="1"/>
  <c r="AD1453" i="1" s="1"/>
  <c r="BF1452" i="1"/>
  <c r="BE1452" i="1"/>
  <c r="BD1452" i="1"/>
  <c r="BC1452" i="1"/>
  <c r="BB1452" i="1"/>
  <c r="BA1452" i="1"/>
  <c r="AZ1452" i="1"/>
  <c r="AY1452" i="1"/>
  <c r="AX1452" i="1"/>
  <c r="AW1452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J1452" i="1"/>
  <c r="AK1452" i="1" s="1"/>
  <c r="AI1452" i="1"/>
  <c r="AH1452" i="1"/>
  <c r="AF1452" i="1"/>
  <c r="AE1452" i="1"/>
  <c r="AC1452" i="1"/>
  <c r="AD1452" i="1" s="1"/>
  <c r="BF1451" i="1"/>
  <c r="BE1451" i="1"/>
  <c r="BD1451" i="1"/>
  <c r="BC1451" i="1"/>
  <c r="BB1451" i="1"/>
  <c r="BA1451" i="1"/>
  <c r="AZ1451" i="1"/>
  <c r="AY1451" i="1"/>
  <c r="AX1451" i="1"/>
  <c r="AW1451" i="1"/>
  <c r="AV1451" i="1"/>
  <c r="AU1451" i="1"/>
  <c r="AT1451" i="1"/>
  <c r="AS1451" i="1"/>
  <c r="AR1451" i="1"/>
  <c r="AQ1451" i="1"/>
  <c r="AP1451" i="1"/>
  <c r="AO1451" i="1"/>
  <c r="AN1451" i="1"/>
  <c r="AM1451" i="1"/>
  <c r="AL1451" i="1"/>
  <c r="AJ1451" i="1"/>
  <c r="AK1451" i="1" s="1"/>
  <c r="AI1451" i="1"/>
  <c r="AH1451" i="1"/>
  <c r="AF1451" i="1"/>
  <c r="AE1451" i="1"/>
  <c r="AD1451" i="1"/>
  <c r="AC1451" i="1"/>
  <c r="BF1450" i="1"/>
  <c r="BE1450" i="1"/>
  <c r="BD1450" i="1"/>
  <c r="BC1450" i="1"/>
  <c r="BB1450" i="1"/>
  <c r="BA1450" i="1"/>
  <c r="AZ1450" i="1"/>
  <c r="AY1450" i="1"/>
  <c r="AX1450" i="1"/>
  <c r="AW1450" i="1"/>
  <c r="AV1450" i="1"/>
  <c r="AU1450" i="1"/>
  <c r="AT1450" i="1"/>
  <c r="AS1450" i="1"/>
  <c r="AR1450" i="1"/>
  <c r="AQ1450" i="1"/>
  <c r="AP1450" i="1"/>
  <c r="AO1450" i="1"/>
  <c r="AN1450" i="1"/>
  <c r="AM1450" i="1"/>
  <c r="AL1450" i="1"/>
  <c r="AK1450" i="1"/>
  <c r="AJ1450" i="1"/>
  <c r="AI1450" i="1"/>
  <c r="AH1450" i="1"/>
  <c r="AF1450" i="1"/>
  <c r="AE1450" i="1"/>
  <c r="AC1450" i="1"/>
  <c r="AD1450" i="1" s="1"/>
  <c r="BF1449" i="1"/>
  <c r="BE1449" i="1"/>
  <c r="BD1449" i="1"/>
  <c r="BC1449" i="1"/>
  <c r="BB1449" i="1"/>
  <c r="BA1449" i="1"/>
  <c r="AZ1449" i="1"/>
  <c r="AY1449" i="1"/>
  <c r="AX1449" i="1"/>
  <c r="AW1449" i="1"/>
  <c r="AV1449" i="1"/>
  <c r="AU1449" i="1"/>
  <c r="AT1449" i="1"/>
  <c r="AS1449" i="1"/>
  <c r="AR1449" i="1"/>
  <c r="AQ1449" i="1"/>
  <c r="AP1449" i="1"/>
  <c r="AO1449" i="1"/>
  <c r="AN1449" i="1"/>
  <c r="AM1449" i="1"/>
  <c r="AL1449" i="1"/>
  <c r="AJ1449" i="1"/>
  <c r="AK1449" i="1" s="1"/>
  <c r="AI1449" i="1"/>
  <c r="AH1449" i="1"/>
  <c r="AF1449" i="1"/>
  <c r="AE1449" i="1"/>
  <c r="AC1449" i="1"/>
  <c r="AD1449" i="1" s="1"/>
  <c r="BF1448" i="1"/>
  <c r="BE1448" i="1"/>
  <c r="BD1448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AQ1448" i="1"/>
  <c r="AP1448" i="1"/>
  <c r="AO1448" i="1"/>
  <c r="AN1448" i="1"/>
  <c r="AM1448" i="1"/>
  <c r="AL1448" i="1"/>
  <c r="AJ1448" i="1"/>
  <c r="AK1448" i="1" s="1"/>
  <c r="AI1448" i="1"/>
  <c r="AH1448" i="1"/>
  <c r="AF1448" i="1"/>
  <c r="AE1448" i="1"/>
  <c r="AD1448" i="1"/>
  <c r="AC1448" i="1"/>
  <c r="BF1447" i="1"/>
  <c r="BE1447" i="1"/>
  <c r="BD1447" i="1"/>
  <c r="BC1447" i="1"/>
  <c r="BB1447" i="1"/>
  <c r="BA1447" i="1"/>
  <c r="AZ1447" i="1"/>
  <c r="AY1447" i="1"/>
  <c r="AX1447" i="1"/>
  <c r="AW1447" i="1"/>
  <c r="AV1447" i="1"/>
  <c r="AU1447" i="1"/>
  <c r="AT1447" i="1"/>
  <c r="AS1447" i="1"/>
  <c r="AR1447" i="1"/>
  <c r="AQ1447" i="1"/>
  <c r="AP1447" i="1"/>
  <c r="AO1447" i="1"/>
  <c r="AN1447" i="1"/>
  <c r="AM1447" i="1"/>
  <c r="AL1447" i="1"/>
  <c r="AJ1447" i="1"/>
  <c r="AK1447" i="1" s="1"/>
  <c r="AI1447" i="1"/>
  <c r="AH1447" i="1"/>
  <c r="AF1447" i="1"/>
  <c r="AE1447" i="1"/>
  <c r="AC1447" i="1"/>
  <c r="AD1447" i="1" s="1"/>
  <c r="BF1446" i="1"/>
  <c r="BE1446" i="1"/>
  <c r="BD1446" i="1"/>
  <c r="BC1446" i="1"/>
  <c r="BB1446" i="1"/>
  <c r="BA1446" i="1"/>
  <c r="AZ1446" i="1"/>
  <c r="AY1446" i="1"/>
  <c r="AX1446" i="1"/>
  <c r="AW1446" i="1"/>
  <c r="AV1446" i="1"/>
  <c r="AU1446" i="1"/>
  <c r="AT1446" i="1"/>
  <c r="AS1446" i="1"/>
  <c r="AR1446" i="1"/>
  <c r="AQ1446" i="1"/>
  <c r="AP1446" i="1"/>
  <c r="AO1446" i="1"/>
  <c r="AN1446" i="1"/>
  <c r="AM1446" i="1"/>
  <c r="AL1446" i="1"/>
  <c r="AJ1446" i="1"/>
  <c r="AK1446" i="1" s="1"/>
  <c r="AI1446" i="1"/>
  <c r="AH1446" i="1"/>
  <c r="AF1446" i="1"/>
  <c r="AE1446" i="1"/>
  <c r="AC1446" i="1"/>
  <c r="AD1446" i="1" s="1"/>
  <c r="BF1445" i="1"/>
  <c r="BE1445" i="1"/>
  <c r="BD1445" i="1"/>
  <c r="BC1445" i="1"/>
  <c r="BB1445" i="1"/>
  <c r="BA1445" i="1"/>
  <c r="AZ1445" i="1"/>
  <c r="AY1445" i="1"/>
  <c r="AX1445" i="1"/>
  <c r="AW1445" i="1"/>
  <c r="AV1445" i="1"/>
  <c r="AU1445" i="1"/>
  <c r="AT1445" i="1"/>
  <c r="AS1445" i="1"/>
  <c r="AR1445" i="1"/>
  <c r="AQ1445" i="1"/>
  <c r="AP1445" i="1"/>
  <c r="AO1445" i="1"/>
  <c r="AN1445" i="1"/>
  <c r="AM1445" i="1"/>
  <c r="AL1445" i="1"/>
  <c r="AJ1445" i="1"/>
  <c r="AK1445" i="1" s="1"/>
  <c r="AI1445" i="1"/>
  <c r="AH1445" i="1"/>
  <c r="AF1445" i="1"/>
  <c r="AE1445" i="1"/>
  <c r="AD1445" i="1"/>
  <c r="AC1445" i="1"/>
  <c r="BF1444" i="1"/>
  <c r="BE1444" i="1"/>
  <c r="BD1444" i="1"/>
  <c r="BC1444" i="1"/>
  <c r="BB1444" i="1"/>
  <c r="BA1444" i="1"/>
  <c r="AZ1444" i="1"/>
  <c r="AY1444" i="1"/>
  <c r="AX1444" i="1"/>
  <c r="AW1444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J1444" i="1"/>
  <c r="AK1444" i="1" s="1"/>
  <c r="AI1444" i="1"/>
  <c r="AH1444" i="1"/>
  <c r="AF1444" i="1"/>
  <c r="AE1444" i="1"/>
  <c r="AD1444" i="1"/>
  <c r="AC1444" i="1"/>
  <c r="BF1443" i="1"/>
  <c r="BE1443" i="1"/>
  <c r="BD1443" i="1"/>
  <c r="BC1443" i="1"/>
  <c r="BB1443" i="1"/>
  <c r="BA1443" i="1"/>
  <c r="AZ1443" i="1"/>
  <c r="AY1443" i="1"/>
  <c r="AX1443" i="1"/>
  <c r="AW1443" i="1"/>
  <c r="AV1443" i="1"/>
  <c r="AU1443" i="1"/>
  <c r="AT1443" i="1"/>
  <c r="AS1443" i="1"/>
  <c r="AR1443" i="1"/>
  <c r="AQ1443" i="1"/>
  <c r="AP1443" i="1"/>
  <c r="AO1443" i="1"/>
  <c r="AN1443" i="1"/>
  <c r="AM1443" i="1"/>
  <c r="AL1443" i="1"/>
  <c r="AJ1443" i="1"/>
  <c r="AK1443" i="1" s="1"/>
  <c r="AI1443" i="1"/>
  <c r="AH1443" i="1"/>
  <c r="AF1443" i="1"/>
  <c r="AE1443" i="1"/>
  <c r="AC1443" i="1"/>
  <c r="AD1443" i="1" s="1"/>
  <c r="BF1442" i="1"/>
  <c r="BE1442" i="1"/>
  <c r="BD1442" i="1"/>
  <c r="BC1442" i="1"/>
  <c r="BB1442" i="1"/>
  <c r="BA1442" i="1"/>
  <c r="AZ1442" i="1"/>
  <c r="AY1442" i="1"/>
  <c r="AX1442" i="1"/>
  <c r="AW1442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J1442" i="1"/>
  <c r="AK1442" i="1" s="1"/>
  <c r="AI1442" i="1"/>
  <c r="AH1442" i="1"/>
  <c r="AF1442" i="1"/>
  <c r="AE1442" i="1"/>
  <c r="AC1442" i="1"/>
  <c r="AD1442" i="1" s="1"/>
  <c r="BF1441" i="1"/>
  <c r="BE1441" i="1"/>
  <c r="BD1441" i="1"/>
  <c r="BC1441" i="1"/>
  <c r="BB1441" i="1"/>
  <c r="BA1441" i="1"/>
  <c r="AZ1441" i="1"/>
  <c r="AY1441" i="1"/>
  <c r="AX1441" i="1"/>
  <c r="AW1441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J1441" i="1"/>
  <c r="AK1441" i="1" s="1"/>
  <c r="AI1441" i="1"/>
  <c r="AH1441" i="1"/>
  <c r="AF1441" i="1"/>
  <c r="AE1441" i="1"/>
  <c r="AC1441" i="1"/>
  <c r="AD1441" i="1" s="1"/>
  <c r="BF1440" i="1"/>
  <c r="BE1440" i="1"/>
  <c r="BD1440" i="1"/>
  <c r="BC1440" i="1"/>
  <c r="BB1440" i="1"/>
  <c r="BA1440" i="1"/>
  <c r="AZ1440" i="1"/>
  <c r="AY1440" i="1"/>
  <c r="AX1440" i="1"/>
  <c r="AW1440" i="1"/>
  <c r="AV1440" i="1"/>
  <c r="AU1440" i="1"/>
  <c r="AT1440" i="1"/>
  <c r="AS1440" i="1"/>
  <c r="AR1440" i="1"/>
  <c r="AQ1440" i="1"/>
  <c r="AP1440" i="1"/>
  <c r="AO1440" i="1"/>
  <c r="AN1440" i="1"/>
  <c r="AM1440" i="1"/>
  <c r="AL1440" i="1"/>
  <c r="AJ1440" i="1"/>
  <c r="AK1440" i="1" s="1"/>
  <c r="AI1440" i="1"/>
  <c r="AH1440" i="1"/>
  <c r="AF1440" i="1"/>
  <c r="AE1440" i="1"/>
  <c r="AC1440" i="1"/>
  <c r="AD1440" i="1" s="1"/>
  <c r="BF1439" i="1"/>
  <c r="BE1439" i="1"/>
  <c r="BD1439" i="1"/>
  <c r="BC1439" i="1"/>
  <c r="BB1439" i="1"/>
  <c r="BA1439" i="1"/>
  <c r="AZ1439" i="1"/>
  <c r="AY1439" i="1"/>
  <c r="AX1439" i="1"/>
  <c r="AW1439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J1439" i="1"/>
  <c r="AK1439" i="1" s="1"/>
  <c r="AI1439" i="1"/>
  <c r="AH1439" i="1"/>
  <c r="AF1439" i="1"/>
  <c r="AE1439" i="1"/>
  <c r="AD1439" i="1"/>
  <c r="AC1439" i="1"/>
  <c r="BF1438" i="1"/>
  <c r="BE1438" i="1"/>
  <c r="BD1438" i="1"/>
  <c r="BC1438" i="1"/>
  <c r="BB1438" i="1"/>
  <c r="BA1438" i="1"/>
  <c r="AZ1438" i="1"/>
  <c r="AY1438" i="1"/>
  <c r="AX1438" i="1"/>
  <c r="AW1438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J1438" i="1"/>
  <c r="AK1438" i="1" s="1"/>
  <c r="AI1438" i="1"/>
  <c r="AH1438" i="1"/>
  <c r="AF1438" i="1"/>
  <c r="AE1438" i="1"/>
  <c r="AC1438" i="1"/>
  <c r="AD1438" i="1" s="1"/>
  <c r="BF1437" i="1"/>
  <c r="BE1437" i="1"/>
  <c r="BD1437" i="1"/>
  <c r="BC1437" i="1"/>
  <c r="BB1437" i="1"/>
  <c r="BA1437" i="1"/>
  <c r="AZ1437" i="1"/>
  <c r="AY1437" i="1"/>
  <c r="AX1437" i="1"/>
  <c r="AW1437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J1437" i="1"/>
  <c r="AK1437" i="1" s="1"/>
  <c r="AI1437" i="1"/>
  <c r="AH1437" i="1"/>
  <c r="AF1437" i="1"/>
  <c r="AE1437" i="1"/>
  <c r="AC1437" i="1"/>
  <c r="AD1437" i="1" s="1"/>
  <c r="BF1436" i="1"/>
  <c r="BE1436" i="1"/>
  <c r="BD1436" i="1"/>
  <c r="BC1436" i="1"/>
  <c r="BB1436" i="1"/>
  <c r="BA1436" i="1"/>
  <c r="AZ1436" i="1"/>
  <c r="AY1436" i="1"/>
  <c r="AX1436" i="1"/>
  <c r="AW1436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J1436" i="1"/>
  <c r="AK1436" i="1" s="1"/>
  <c r="AI1436" i="1"/>
  <c r="AH1436" i="1"/>
  <c r="AF1436" i="1"/>
  <c r="AE1436" i="1"/>
  <c r="AC1436" i="1"/>
  <c r="AD1436" i="1" s="1"/>
  <c r="BF1435" i="1"/>
  <c r="BE1435" i="1"/>
  <c r="BD1435" i="1"/>
  <c r="BC1435" i="1"/>
  <c r="BB1435" i="1"/>
  <c r="BA1435" i="1"/>
  <c r="AZ1435" i="1"/>
  <c r="AY1435" i="1"/>
  <c r="AX1435" i="1"/>
  <c r="AW1435" i="1"/>
  <c r="AV1435" i="1"/>
  <c r="AU1435" i="1"/>
  <c r="AT1435" i="1"/>
  <c r="AS1435" i="1"/>
  <c r="AR1435" i="1"/>
  <c r="AQ1435" i="1"/>
  <c r="AP1435" i="1"/>
  <c r="AO1435" i="1"/>
  <c r="AN1435" i="1"/>
  <c r="AM1435" i="1"/>
  <c r="AL1435" i="1"/>
  <c r="AJ1435" i="1"/>
  <c r="AK1435" i="1" s="1"/>
  <c r="AI1435" i="1"/>
  <c r="AH1435" i="1"/>
  <c r="AF1435" i="1"/>
  <c r="AE1435" i="1"/>
  <c r="AC1435" i="1"/>
  <c r="AD1435" i="1" s="1"/>
  <c r="BF1434" i="1"/>
  <c r="BE1434" i="1"/>
  <c r="BD1434" i="1"/>
  <c r="BC1434" i="1"/>
  <c r="BB1434" i="1"/>
  <c r="BA1434" i="1"/>
  <c r="AZ1434" i="1"/>
  <c r="AY1434" i="1"/>
  <c r="AX1434" i="1"/>
  <c r="AW1434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J1434" i="1"/>
  <c r="AK1434" i="1" s="1"/>
  <c r="AI1434" i="1"/>
  <c r="AH1434" i="1"/>
  <c r="AF1434" i="1"/>
  <c r="AE1434" i="1"/>
  <c r="AC1434" i="1"/>
  <c r="AD1434" i="1" s="1"/>
  <c r="BF1433" i="1"/>
  <c r="BE1433" i="1"/>
  <c r="BD1433" i="1"/>
  <c r="BC1433" i="1"/>
  <c r="BB1433" i="1"/>
  <c r="BA1433" i="1"/>
  <c r="AZ1433" i="1"/>
  <c r="AY1433" i="1"/>
  <c r="AX1433" i="1"/>
  <c r="AW1433" i="1"/>
  <c r="AV1433" i="1"/>
  <c r="AU1433" i="1"/>
  <c r="AT1433" i="1"/>
  <c r="AS1433" i="1"/>
  <c r="AR1433" i="1"/>
  <c r="AQ1433" i="1"/>
  <c r="AP1433" i="1"/>
  <c r="AO1433" i="1"/>
  <c r="AN1433" i="1"/>
  <c r="AM1433" i="1"/>
  <c r="AL1433" i="1"/>
  <c r="AJ1433" i="1"/>
  <c r="AK1433" i="1" s="1"/>
  <c r="AI1433" i="1"/>
  <c r="AH1433" i="1"/>
  <c r="AF1433" i="1"/>
  <c r="AE1433" i="1"/>
  <c r="AD1433" i="1"/>
  <c r="AC1433" i="1"/>
  <c r="BF1432" i="1"/>
  <c r="BE1432" i="1"/>
  <c r="BD1432" i="1"/>
  <c r="BC1432" i="1"/>
  <c r="BB1432" i="1"/>
  <c r="BA1432" i="1"/>
  <c r="AZ1432" i="1"/>
  <c r="AY1432" i="1"/>
  <c r="AX1432" i="1"/>
  <c r="AW1432" i="1"/>
  <c r="AV1432" i="1"/>
  <c r="AU1432" i="1"/>
  <c r="AT1432" i="1"/>
  <c r="AS1432" i="1"/>
  <c r="AR1432" i="1"/>
  <c r="AQ1432" i="1"/>
  <c r="AP1432" i="1"/>
  <c r="AO1432" i="1"/>
  <c r="AN1432" i="1"/>
  <c r="AM1432" i="1"/>
  <c r="AL1432" i="1"/>
  <c r="AJ1432" i="1"/>
  <c r="AK1432" i="1" s="1"/>
  <c r="AI1432" i="1"/>
  <c r="AH1432" i="1"/>
  <c r="AF1432" i="1"/>
  <c r="AE1432" i="1"/>
  <c r="AC1432" i="1"/>
  <c r="AD1432" i="1" s="1"/>
  <c r="BF1431" i="1"/>
  <c r="BE1431" i="1"/>
  <c r="BD1431" i="1"/>
  <c r="BC1431" i="1"/>
  <c r="BB1431" i="1"/>
  <c r="BA1431" i="1"/>
  <c r="AZ1431" i="1"/>
  <c r="AY1431" i="1"/>
  <c r="AX1431" i="1"/>
  <c r="AW1431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F1431" i="1"/>
  <c r="AE1431" i="1"/>
  <c r="AC1431" i="1"/>
  <c r="AD1431" i="1" s="1"/>
  <c r="BF1430" i="1"/>
  <c r="BE1430" i="1"/>
  <c r="BD1430" i="1"/>
  <c r="BC1430" i="1"/>
  <c r="BB1430" i="1"/>
  <c r="BA1430" i="1"/>
  <c r="AZ1430" i="1"/>
  <c r="AY1430" i="1"/>
  <c r="AX1430" i="1"/>
  <c r="AW1430" i="1"/>
  <c r="AV1430" i="1"/>
  <c r="AU1430" i="1"/>
  <c r="AT1430" i="1"/>
  <c r="AS1430" i="1"/>
  <c r="AR1430" i="1"/>
  <c r="AQ1430" i="1"/>
  <c r="AP1430" i="1"/>
  <c r="AO1430" i="1"/>
  <c r="AN1430" i="1"/>
  <c r="AM1430" i="1"/>
  <c r="AL1430" i="1"/>
  <c r="AJ1430" i="1"/>
  <c r="AK1430" i="1" s="1"/>
  <c r="AI1430" i="1"/>
  <c r="AH1430" i="1"/>
  <c r="AF1430" i="1"/>
  <c r="AE1430" i="1"/>
  <c r="AC1430" i="1"/>
  <c r="AD1430" i="1" s="1"/>
  <c r="BF1429" i="1"/>
  <c r="BE1429" i="1"/>
  <c r="BD1429" i="1"/>
  <c r="BC1429" i="1"/>
  <c r="BB1429" i="1"/>
  <c r="BA1429" i="1"/>
  <c r="AZ1429" i="1"/>
  <c r="AY1429" i="1"/>
  <c r="AX1429" i="1"/>
  <c r="AW1429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J1429" i="1"/>
  <c r="AK1429" i="1" s="1"/>
  <c r="AI1429" i="1"/>
  <c r="AH1429" i="1"/>
  <c r="AF1429" i="1"/>
  <c r="AE1429" i="1"/>
  <c r="AC1429" i="1"/>
  <c r="AD1429" i="1" s="1"/>
  <c r="BF1428" i="1"/>
  <c r="BE1428" i="1"/>
  <c r="BD1428" i="1"/>
  <c r="BC1428" i="1"/>
  <c r="BB1428" i="1"/>
  <c r="BA1428" i="1"/>
  <c r="AZ1428" i="1"/>
  <c r="AY1428" i="1"/>
  <c r="AX1428" i="1"/>
  <c r="AW1428" i="1"/>
  <c r="AV1428" i="1"/>
  <c r="AU1428" i="1"/>
  <c r="AT1428" i="1"/>
  <c r="AS1428" i="1"/>
  <c r="AR1428" i="1"/>
  <c r="AQ1428" i="1"/>
  <c r="AP1428" i="1"/>
  <c r="AO1428" i="1"/>
  <c r="AN1428" i="1"/>
  <c r="AM1428" i="1"/>
  <c r="AL1428" i="1"/>
  <c r="AJ1428" i="1"/>
  <c r="AK1428" i="1" s="1"/>
  <c r="AI1428" i="1"/>
  <c r="AH1428" i="1"/>
  <c r="AF1428" i="1"/>
  <c r="AE1428" i="1"/>
  <c r="AC1428" i="1"/>
  <c r="AD1428" i="1" s="1"/>
  <c r="BF1427" i="1"/>
  <c r="BE1427" i="1"/>
  <c r="BD1427" i="1"/>
  <c r="BC1427" i="1"/>
  <c r="BB1427" i="1"/>
  <c r="BA1427" i="1"/>
  <c r="AZ1427" i="1"/>
  <c r="AY1427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J1427" i="1"/>
  <c r="AK1427" i="1" s="1"/>
  <c r="AI1427" i="1"/>
  <c r="AH1427" i="1"/>
  <c r="AF1427" i="1"/>
  <c r="AE1427" i="1"/>
  <c r="AC1427" i="1"/>
  <c r="AD1427" i="1" s="1"/>
  <c r="BF1426" i="1"/>
  <c r="BE1426" i="1"/>
  <c r="BD1426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J1426" i="1"/>
  <c r="AK1426" i="1" s="1"/>
  <c r="AI1426" i="1"/>
  <c r="AH1426" i="1"/>
  <c r="AF1426" i="1"/>
  <c r="AE1426" i="1"/>
  <c r="AD1426" i="1"/>
  <c r="AC1426" i="1"/>
  <c r="BF1425" i="1"/>
  <c r="BE1425" i="1"/>
  <c r="BD1425" i="1"/>
  <c r="BC1425" i="1"/>
  <c r="BB1425" i="1"/>
  <c r="BA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J1425" i="1"/>
  <c r="AK1425" i="1" s="1"/>
  <c r="AI1425" i="1"/>
  <c r="AH1425" i="1"/>
  <c r="AF1425" i="1"/>
  <c r="AE1425" i="1"/>
  <c r="AC1425" i="1"/>
  <c r="AD1425" i="1" s="1"/>
  <c r="BF1424" i="1"/>
  <c r="BE1424" i="1"/>
  <c r="BD1424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AL1424" i="1"/>
  <c r="AJ1424" i="1"/>
  <c r="AK1424" i="1" s="1"/>
  <c r="AI1424" i="1"/>
  <c r="AH1424" i="1"/>
  <c r="AF1424" i="1"/>
  <c r="AE1424" i="1"/>
  <c r="AC1424" i="1"/>
  <c r="AD1424" i="1" s="1"/>
  <c r="BF1423" i="1"/>
  <c r="BE1423" i="1"/>
  <c r="BD1423" i="1"/>
  <c r="BC1423" i="1"/>
  <c r="BB1423" i="1"/>
  <c r="BA1423" i="1"/>
  <c r="AZ1423" i="1"/>
  <c r="AY1423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J1423" i="1"/>
  <c r="AK1423" i="1" s="1"/>
  <c r="AI1423" i="1"/>
  <c r="AH1423" i="1"/>
  <c r="AF1423" i="1"/>
  <c r="AE1423" i="1"/>
  <c r="AD1423" i="1"/>
  <c r="AC1423" i="1"/>
  <c r="BF1422" i="1"/>
  <c r="BE1422" i="1"/>
  <c r="BD1422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J1422" i="1"/>
  <c r="AK1422" i="1" s="1"/>
  <c r="AI1422" i="1"/>
  <c r="AH1422" i="1"/>
  <c r="AF1422" i="1"/>
  <c r="AE1422" i="1"/>
  <c r="AD1422" i="1"/>
  <c r="AC1422" i="1"/>
  <c r="BF1421" i="1"/>
  <c r="BE1421" i="1"/>
  <c r="BD1421" i="1"/>
  <c r="BC1421" i="1"/>
  <c r="BB1421" i="1"/>
  <c r="BA1421" i="1"/>
  <c r="AZ1421" i="1"/>
  <c r="AY1421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J1421" i="1"/>
  <c r="AK1421" i="1" s="1"/>
  <c r="AI1421" i="1"/>
  <c r="AH1421" i="1"/>
  <c r="AF1421" i="1"/>
  <c r="AE1421" i="1"/>
  <c r="AC1421" i="1"/>
  <c r="AD1421" i="1" s="1"/>
  <c r="BF1420" i="1"/>
  <c r="BE1420" i="1"/>
  <c r="BD1420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J1420" i="1"/>
  <c r="AK1420" i="1" s="1"/>
  <c r="AI1420" i="1"/>
  <c r="AH1420" i="1"/>
  <c r="AF1420" i="1"/>
  <c r="AE1420" i="1"/>
  <c r="AC1420" i="1"/>
  <c r="AD1420" i="1" s="1"/>
  <c r="BF1419" i="1"/>
  <c r="BE1419" i="1"/>
  <c r="BD1419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J1419" i="1"/>
  <c r="AK1419" i="1" s="1"/>
  <c r="AI1419" i="1"/>
  <c r="AH1419" i="1"/>
  <c r="AF1419" i="1"/>
  <c r="AE1419" i="1"/>
  <c r="AC1419" i="1"/>
  <c r="AD1419" i="1" s="1"/>
  <c r="BF1418" i="1"/>
  <c r="BE1418" i="1"/>
  <c r="BD1418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F1418" i="1"/>
  <c r="AE1418" i="1"/>
  <c r="AC1418" i="1"/>
  <c r="AD1418" i="1" s="1"/>
  <c r="BF1417" i="1"/>
  <c r="BE1417" i="1"/>
  <c r="BD1417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J1417" i="1"/>
  <c r="AK1417" i="1" s="1"/>
  <c r="AI1417" i="1"/>
  <c r="AH1417" i="1"/>
  <c r="AF1417" i="1"/>
  <c r="AE1417" i="1"/>
  <c r="AD1417" i="1"/>
  <c r="AC1417" i="1"/>
  <c r="BF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J1416" i="1"/>
  <c r="AK1416" i="1" s="1"/>
  <c r="AI1416" i="1"/>
  <c r="AH1416" i="1"/>
  <c r="AF1416" i="1"/>
  <c r="AE1416" i="1"/>
  <c r="AC1416" i="1"/>
  <c r="AD1416" i="1" s="1"/>
  <c r="BF1415" i="1"/>
  <c r="BE1415" i="1"/>
  <c r="BD1415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J1415" i="1"/>
  <c r="AK1415" i="1" s="1"/>
  <c r="AI1415" i="1"/>
  <c r="AH1415" i="1"/>
  <c r="AF1415" i="1"/>
  <c r="AE1415" i="1"/>
  <c r="AC1415" i="1"/>
  <c r="AD1415" i="1" s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J1414" i="1"/>
  <c r="AK1414" i="1" s="1"/>
  <c r="AI1414" i="1"/>
  <c r="AH1414" i="1"/>
  <c r="AF1414" i="1"/>
  <c r="AE1414" i="1"/>
  <c r="AC1414" i="1"/>
  <c r="AD1414" i="1" s="1"/>
  <c r="BF1413" i="1"/>
  <c r="BE1413" i="1"/>
  <c r="BD1413" i="1"/>
  <c r="BC1413" i="1"/>
  <c r="BB1413" i="1"/>
  <c r="BA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J1413" i="1"/>
  <c r="AK1413" i="1" s="1"/>
  <c r="AI1413" i="1"/>
  <c r="AH1413" i="1"/>
  <c r="AF1413" i="1"/>
  <c r="AE1413" i="1"/>
  <c r="AD1413" i="1"/>
  <c r="AC1413" i="1"/>
  <c r="BF1412" i="1"/>
  <c r="BE1412" i="1"/>
  <c r="BD1412" i="1"/>
  <c r="BC1412" i="1"/>
  <c r="BB1412" i="1"/>
  <c r="BA1412" i="1"/>
  <c r="AZ1412" i="1"/>
  <c r="AY1412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J1412" i="1"/>
  <c r="AK1412" i="1" s="1"/>
  <c r="AI1412" i="1"/>
  <c r="AH1412" i="1"/>
  <c r="AF1412" i="1"/>
  <c r="AE1412" i="1"/>
  <c r="AC1412" i="1"/>
  <c r="AD1412" i="1" s="1"/>
  <c r="BF1411" i="1"/>
  <c r="BE1411" i="1"/>
  <c r="BD1411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J1411" i="1"/>
  <c r="AK1411" i="1" s="1"/>
  <c r="AI1411" i="1"/>
  <c r="AH1411" i="1"/>
  <c r="AF1411" i="1"/>
  <c r="AE1411" i="1"/>
  <c r="AC1411" i="1"/>
  <c r="AD1411" i="1" s="1"/>
  <c r="BF1410" i="1"/>
  <c r="BE1410" i="1"/>
  <c r="BD1410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J1410" i="1"/>
  <c r="AK1410" i="1" s="1"/>
  <c r="AI1410" i="1"/>
  <c r="AH1410" i="1"/>
  <c r="AF1410" i="1"/>
  <c r="AE1410" i="1"/>
  <c r="AC1410" i="1"/>
  <c r="AD1410" i="1" s="1"/>
  <c r="BF1409" i="1"/>
  <c r="BE1409" i="1"/>
  <c r="BD1409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J1409" i="1"/>
  <c r="AK1409" i="1" s="1"/>
  <c r="AI1409" i="1"/>
  <c r="AH1409" i="1"/>
  <c r="AF1409" i="1"/>
  <c r="AE1409" i="1"/>
  <c r="AC1409" i="1"/>
  <c r="AD1409" i="1" s="1"/>
  <c r="BF1408" i="1"/>
  <c r="BE1408" i="1"/>
  <c r="BD1408" i="1"/>
  <c r="BC1408" i="1"/>
  <c r="BB1408" i="1"/>
  <c r="BA1408" i="1"/>
  <c r="AZ1408" i="1"/>
  <c r="AY1408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J1408" i="1"/>
  <c r="AK1408" i="1" s="1"/>
  <c r="AI1408" i="1"/>
  <c r="AH1408" i="1"/>
  <c r="AF1408" i="1"/>
  <c r="AE1408" i="1"/>
  <c r="AC1408" i="1"/>
  <c r="AD1408" i="1" s="1"/>
  <c r="BF1407" i="1"/>
  <c r="BE1407" i="1"/>
  <c r="BD1407" i="1"/>
  <c r="BC1407" i="1"/>
  <c r="BB1407" i="1"/>
  <c r="BA1407" i="1"/>
  <c r="AZ1407" i="1"/>
  <c r="AY1407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J1407" i="1"/>
  <c r="AK1407" i="1" s="1"/>
  <c r="AI1407" i="1"/>
  <c r="AH1407" i="1"/>
  <c r="AF1407" i="1"/>
  <c r="AE1407" i="1"/>
  <c r="AD1407" i="1"/>
  <c r="AC1407" i="1"/>
  <c r="BF1406" i="1"/>
  <c r="BE1406" i="1"/>
  <c r="BD1406" i="1"/>
  <c r="BC1406" i="1"/>
  <c r="BB1406" i="1"/>
  <c r="BA1406" i="1"/>
  <c r="AZ1406" i="1"/>
  <c r="AY1406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J1406" i="1"/>
  <c r="AK1406" i="1" s="1"/>
  <c r="AI1406" i="1"/>
  <c r="AH1406" i="1"/>
  <c r="AF1406" i="1"/>
  <c r="AE1406" i="1"/>
  <c r="AC1406" i="1"/>
  <c r="AD1406" i="1" s="1"/>
  <c r="BF1405" i="1"/>
  <c r="BE1405" i="1"/>
  <c r="BD1405" i="1"/>
  <c r="BC1405" i="1"/>
  <c r="BB1405" i="1"/>
  <c r="BA1405" i="1"/>
  <c r="AZ1405" i="1"/>
  <c r="AY1405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J1405" i="1"/>
  <c r="AK1405" i="1" s="1"/>
  <c r="AI1405" i="1"/>
  <c r="AH1405" i="1"/>
  <c r="AF1405" i="1"/>
  <c r="AE1405" i="1"/>
  <c r="AC1405" i="1"/>
  <c r="AD1405" i="1" s="1"/>
  <c r="BF1404" i="1"/>
  <c r="BE1404" i="1"/>
  <c r="BD1404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AL1404" i="1"/>
  <c r="AJ1404" i="1"/>
  <c r="AK1404" i="1" s="1"/>
  <c r="AI1404" i="1"/>
  <c r="AH1404" i="1"/>
  <c r="AF1404" i="1"/>
  <c r="AE1404" i="1"/>
  <c r="AC1404" i="1"/>
  <c r="AD1404" i="1" s="1"/>
  <c r="BF1403" i="1"/>
  <c r="BE1403" i="1"/>
  <c r="BD1403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AL1403" i="1"/>
  <c r="AJ1403" i="1"/>
  <c r="AK1403" i="1" s="1"/>
  <c r="AI1403" i="1"/>
  <c r="AH1403" i="1"/>
  <c r="AF1403" i="1"/>
  <c r="AE1403" i="1"/>
  <c r="AC1403" i="1"/>
  <c r="AD1403" i="1" s="1"/>
  <c r="BF1402" i="1"/>
  <c r="BE1402" i="1"/>
  <c r="BD1402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J1402" i="1"/>
  <c r="AK1402" i="1" s="1"/>
  <c r="AI1402" i="1"/>
  <c r="AH1402" i="1"/>
  <c r="AF1402" i="1"/>
  <c r="AE1402" i="1"/>
  <c r="AC1402" i="1"/>
  <c r="AD1402" i="1" s="1"/>
  <c r="BF1401" i="1"/>
  <c r="BE1401" i="1"/>
  <c r="BD1401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J1401" i="1"/>
  <c r="AK1401" i="1" s="1"/>
  <c r="AI1401" i="1"/>
  <c r="AH1401" i="1"/>
  <c r="AF1401" i="1"/>
  <c r="AE1401" i="1"/>
  <c r="AD1401" i="1"/>
  <c r="AC1401" i="1"/>
  <c r="BF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J1400" i="1"/>
  <c r="AK1400" i="1" s="1"/>
  <c r="AI1400" i="1"/>
  <c r="AH1400" i="1"/>
  <c r="AF1400" i="1"/>
  <c r="AE1400" i="1"/>
  <c r="AD1400" i="1"/>
  <c r="AC1400" i="1"/>
  <c r="BF1399" i="1"/>
  <c r="BE1399" i="1"/>
  <c r="BD1399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J1399" i="1"/>
  <c r="AK1399" i="1" s="1"/>
  <c r="AI1399" i="1"/>
  <c r="AH1399" i="1"/>
  <c r="AF1399" i="1"/>
  <c r="AE1399" i="1"/>
  <c r="AC1399" i="1"/>
  <c r="AD1399" i="1" s="1"/>
  <c r="BF1398" i="1"/>
  <c r="BE1398" i="1"/>
  <c r="BD1398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J1398" i="1"/>
  <c r="AK1398" i="1" s="1"/>
  <c r="AI1398" i="1"/>
  <c r="AH1398" i="1"/>
  <c r="AF1398" i="1"/>
  <c r="AE1398" i="1"/>
  <c r="AC1398" i="1"/>
  <c r="AD1398" i="1" s="1"/>
  <c r="BF1397" i="1"/>
  <c r="BE1397" i="1"/>
  <c r="BD1397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J1397" i="1"/>
  <c r="AK1397" i="1" s="1"/>
  <c r="AI1397" i="1"/>
  <c r="AH1397" i="1"/>
  <c r="AF1397" i="1"/>
  <c r="AE1397" i="1"/>
  <c r="AC1397" i="1"/>
  <c r="AD1397" i="1" s="1"/>
  <c r="BF1396" i="1"/>
  <c r="BE1396" i="1"/>
  <c r="BD1396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J1396" i="1"/>
  <c r="AK1396" i="1" s="1"/>
  <c r="AI1396" i="1"/>
  <c r="AH1396" i="1"/>
  <c r="AF1396" i="1"/>
  <c r="AE1396" i="1"/>
  <c r="AD1396" i="1"/>
  <c r="AC1396" i="1"/>
  <c r="BF1395" i="1"/>
  <c r="BE1395" i="1"/>
  <c r="BD1395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J1395" i="1"/>
  <c r="AK1395" i="1" s="1"/>
  <c r="AI1395" i="1"/>
  <c r="AH1395" i="1"/>
  <c r="AF1395" i="1"/>
  <c r="AE1395" i="1"/>
  <c r="AC1395" i="1"/>
  <c r="AD1395" i="1" s="1"/>
  <c r="BF1394" i="1"/>
  <c r="BE1394" i="1"/>
  <c r="BD1394" i="1"/>
  <c r="BC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J1394" i="1"/>
  <c r="AK1394" i="1" s="1"/>
  <c r="AI1394" i="1"/>
  <c r="AH1394" i="1"/>
  <c r="AF1394" i="1"/>
  <c r="AE1394" i="1"/>
  <c r="AC1394" i="1"/>
  <c r="AD1394" i="1" s="1"/>
  <c r="BF1393" i="1"/>
  <c r="BE1393" i="1"/>
  <c r="BD1393" i="1"/>
  <c r="BC1393" i="1"/>
  <c r="BB1393" i="1"/>
  <c r="BA1393" i="1"/>
  <c r="AZ1393" i="1"/>
  <c r="AY1393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F1393" i="1"/>
  <c r="AE1393" i="1"/>
  <c r="AC1393" i="1"/>
  <c r="AD1393" i="1" s="1"/>
  <c r="BF1392" i="1"/>
  <c r="BE1392" i="1"/>
  <c r="BD1392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AL1392" i="1"/>
  <c r="AJ1392" i="1"/>
  <c r="AK1392" i="1" s="1"/>
  <c r="AI1392" i="1"/>
  <c r="AH1392" i="1"/>
  <c r="AF1392" i="1"/>
  <c r="AE1392" i="1"/>
  <c r="AC1392" i="1"/>
  <c r="AD1392" i="1" s="1"/>
  <c r="BF1391" i="1"/>
  <c r="BE1391" i="1"/>
  <c r="BD1391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AL1391" i="1"/>
  <c r="AJ1391" i="1"/>
  <c r="AK1391" i="1" s="1"/>
  <c r="AI1391" i="1"/>
  <c r="AH1391" i="1"/>
  <c r="AF1391" i="1"/>
  <c r="AE1391" i="1"/>
  <c r="AD1391" i="1"/>
  <c r="AC1391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J1390" i="1"/>
  <c r="AK1390" i="1" s="1"/>
  <c r="AI1390" i="1"/>
  <c r="AH1390" i="1"/>
  <c r="AF1390" i="1"/>
  <c r="AE1390" i="1"/>
  <c r="AC1390" i="1"/>
  <c r="AD1390" i="1" s="1"/>
  <c r="BF1389" i="1"/>
  <c r="BE1389" i="1"/>
  <c r="BD1389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AL1389" i="1"/>
  <c r="AJ1389" i="1"/>
  <c r="AK1389" i="1" s="1"/>
  <c r="AI1389" i="1"/>
  <c r="AH1389" i="1"/>
  <c r="AF1389" i="1"/>
  <c r="AE1389" i="1"/>
  <c r="AC1389" i="1"/>
  <c r="AD1389" i="1" s="1"/>
  <c r="BF1388" i="1"/>
  <c r="BE1388" i="1"/>
  <c r="BD1388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J1388" i="1"/>
  <c r="AK1388" i="1" s="1"/>
  <c r="AI1388" i="1"/>
  <c r="AH1388" i="1"/>
  <c r="AF1388" i="1"/>
  <c r="AE1388" i="1"/>
  <c r="AC1388" i="1"/>
  <c r="AD1388" i="1" s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J1387" i="1"/>
  <c r="AK1387" i="1" s="1"/>
  <c r="AI1387" i="1"/>
  <c r="AH1387" i="1"/>
  <c r="AF1387" i="1"/>
  <c r="AE1387" i="1"/>
  <c r="AC1387" i="1"/>
  <c r="AD1387" i="1" s="1"/>
  <c r="BF1386" i="1"/>
  <c r="BE1386" i="1"/>
  <c r="BD1386" i="1"/>
  <c r="BC1386" i="1"/>
  <c r="BB1386" i="1"/>
  <c r="BA1386" i="1"/>
  <c r="AZ1386" i="1"/>
  <c r="AY1386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J1386" i="1"/>
  <c r="AK1386" i="1" s="1"/>
  <c r="AI1386" i="1"/>
  <c r="AH1386" i="1"/>
  <c r="AF1386" i="1"/>
  <c r="AE1386" i="1"/>
  <c r="AC1386" i="1"/>
  <c r="AD1386" i="1" s="1"/>
  <c r="BF1385" i="1"/>
  <c r="BE1385" i="1"/>
  <c r="BD1385" i="1"/>
  <c r="BC1385" i="1"/>
  <c r="BB1385" i="1"/>
  <c r="BA1385" i="1"/>
  <c r="AZ1385" i="1"/>
  <c r="AY1385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J1385" i="1"/>
  <c r="AK1385" i="1" s="1"/>
  <c r="AI1385" i="1"/>
  <c r="AH1385" i="1"/>
  <c r="AF1385" i="1"/>
  <c r="AE1385" i="1"/>
  <c r="AC1385" i="1"/>
  <c r="AD1385" i="1" s="1"/>
  <c r="BF1384" i="1"/>
  <c r="BE1384" i="1"/>
  <c r="BD1384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J1384" i="1"/>
  <c r="AK1384" i="1" s="1"/>
  <c r="AI1384" i="1"/>
  <c r="AH1384" i="1"/>
  <c r="AF1384" i="1"/>
  <c r="AE1384" i="1"/>
  <c r="AC1384" i="1"/>
  <c r="AD1384" i="1" s="1"/>
  <c r="BF1383" i="1"/>
  <c r="BE1383" i="1"/>
  <c r="BD1383" i="1"/>
  <c r="BC1383" i="1"/>
  <c r="BB1383" i="1"/>
  <c r="BA1383" i="1"/>
  <c r="AZ1383" i="1"/>
  <c r="AY1383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J1383" i="1"/>
  <c r="AK1383" i="1" s="1"/>
  <c r="AI1383" i="1"/>
  <c r="AH1383" i="1"/>
  <c r="AF1383" i="1"/>
  <c r="AE1383" i="1"/>
  <c r="AC1383" i="1"/>
  <c r="AD1383" i="1" s="1"/>
  <c r="BF1382" i="1"/>
  <c r="BE1382" i="1"/>
  <c r="BD1382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J1382" i="1"/>
  <c r="AK1382" i="1" s="1"/>
  <c r="AI1382" i="1"/>
  <c r="AH1382" i="1"/>
  <c r="AF1382" i="1"/>
  <c r="AE1382" i="1"/>
  <c r="AC1382" i="1"/>
  <c r="AD1382" i="1" s="1"/>
  <c r="BF1381" i="1"/>
  <c r="BE1381" i="1"/>
  <c r="BD1381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J1381" i="1"/>
  <c r="AK1381" i="1" s="1"/>
  <c r="AI1381" i="1"/>
  <c r="AH1381" i="1"/>
  <c r="AF1381" i="1"/>
  <c r="AE1381" i="1"/>
  <c r="AD1381" i="1"/>
  <c r="AC1381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F1380" i="1"/>
  <c r="AE1380" i="1"/>
  <c r="AC1380" i="1"/>
  <c r="AD1380" i="1" s="1"/>
  <c r="BF1379" i="1"/>
  <c r="BE1379" i="1"/>
  <c r="BD1379" i="1"/>
  <c r="BC1379" i="1"/>
  <c r="BB1379" i="1"/>
  <c r="BA1379" i="1"/>
  <c r="AZ1379" i="1"/>
  <c r="AY1379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J1379" i="1"/>
  <c r="AK1379" i="1" s="1"/>
  <c r="AI1379" i="1"/>
  <c r="AH1379" i="1"/>
  <c r="AF1379" i="1"/>
  <c r="AE1379" i="1"/>
  <c r="AC1379" i="1"/>
  <c r="AD1379" i="1" s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J1378" i="1"/>
  <c r="AK1378" i="1" s="1"/>
  <c r="AI1378" i="1"/>
  <c r="AH1378" i="1"/>
  <c r="AF1378" i="1"/>
  <c r="AE1378" i="1"/>
  <c r="AC1378" i="1"/>
  <c r="AD1378" i="1" s="1"/>
  <c r="BF1377" i="1"/>
  <c r="BE1377" i="1"/>
  <c r="BD1377" i="1"/>
  <c r="BC1377" i="1"/>
  <c r="BB1377" i="1"/>
  <c r="BA1377" i="1"/>
  <c r="AZ1377" i="1"/>
  <c r="AY1377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F1377" i="1"/>
  <c r="AE1377" i="1"/>
  <c r="AC1377" i="1"/>
  <c r="AD1377" i="1" s="1"/>
  <c r="BF1376" i="1"/>
  <c r="BE1376" i="1"/>
  <c r="BD1376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F1376" i="1"/>
  <c r="AE1376" i="1"/>
  <c r="AC1376" i="1"/>
  <c r="AD1376" i="1" s="1"/>
  <c r="BF1375" i="1"/>
  <c r="BE1375" i="1"/>
  <c r="BD1375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J1375" i="1"/>
  <c r="AK1375" i="1" s="1"/>
  <c r="AI1375" i="1"/>
  <c r="AH1375" i="1"/>
  <c r="AF1375" i="1"/>
  <c r="AE1375" i="1"/>
  <c r="AC1375" i="1"/>
  <c r="AD1375" i="1" s="1"/>
  <c r="BF1374" i="1"/>
  <c r="BE1374" i="1"/>
  <c r="BD1374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J1374" i="1"/>
  <c r="AK1374" i="1" s="1"/>
  <c r="AI1374" i="1"/>
  <c r="AH1374" i="1"/>
  <c r="AF1374" i="1"/>
  <c r="AE1374" i="1"/>
  <c r="AC1374" i="1"/>
  <c r="AD1374" i="1" s="1"/>
  <c r="BF1373" i="1"/>
  <c r="BE1373" i="1"/>
  <c r="BD1373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J1373" i="1"/>
  <c r="AK1373" i="1" s="1"/>
  <c r="AI1373" i="1"/>
  <c r="AH1373" i="1"/>
  <c r="AF1373" i="1"/>
  <c r="AE1373" i="1"/>
  <c r="AC1373" i="1"/>
  <c r="AD1373" i="1" s="1"/>
  <c r="BF1372" i="1"/>
  <c r="BE1372" i="1"/>
  <c r="BD1372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J1372" i="1"/>
  <c r="AK1372" i="1" s="1"/>
  <c r="AI1372" i="1"/>
  <c r="AH1372" i="1"/>
  <c r="AF1372" i="1"/>
  <c r="AE1372" i="1"/>
  <c r="AC1372" i="1"/>
  <c r="AD1372" i="1" s="1"/>
  <c r="BF1371" i="1"/>
  <c r="BE1371" i="1"/>
  <c r="BD1371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J1371" i="1"/>
  <c r="AK1371" i="1" s="1"/>
  <c r="AI1371" i="1"/>
  <c r="AH1371" i="1"/>
  <c r="AF1371" i="1"/>
  <c r="AE1371" i="1"/>
  <c r="AC1371" i="1"/>
  <c r="AD1371" i="1" s="1"/>
  <c r="BF1370" i="1"/>
  <c r="BE1370" i="1"/>
  <c r="BD1370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J1370" i="1"/>
  <c r="AK1370" i="1" s="1"/>
  <c r="AI1370" i="1"/>
  <c r="AH1370" i="1"/>
  <c r="AF1370" i="1"/>
  <c r="AE1370" i="1"/>
  <c r="AC1370" i="1"/>
  <c r="AD1370" i="1" s="1"/>
  <c r="BF1369" i="1"/>
  <c r="BE1369" i="1"/>
  <c r="BD1369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J1369" i="1"/>
  <c r="AK1369" i="1" s="1"/>
  <c r="AI1369" i="1"/>
  <c r="AH1369" i="1"/>
  <c r="AF1369" i="1"/>
  <c r="AE1369" i="1"/>
  <c r="AC1369" i="1"/>
  <c r="AD1369" i="1" s="1"/>
  <c r="BF1368" i="1"/>
  <c r="BE1368" i="1"/>
  <c r="BD1368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J1368" i="1"/>
  <c r="AK1368" i="1" s="1"/>
  <c r="AI1368" i="1"/>
  <c r="AH1368" i="1"/>
  <c r="AF1368" i="1"/>
  <c r="AE1368" i="1"/>
  <c r="AD1368" i="1"/>
  <c r="AC1368" i="1"/>
  <c r="BF1367" i="1"/>
  <c r="BE1367" i="1"/>
  <c r="BD1367" i="1"/>
  <c r="BC1367" i="1"/>
  <c r="BB1367" i="1"/>
  <c r="BA1367" i="1"/>
  <c r="AZ1367" i="1"/>
  <c r="AY1367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F1367" i="1"/>
  <c r="AE1367" i="1"/>
  <c r="AC1367" i="1"/>
  <c r="AD1367" i="1" s="1"/>
  <c r="BF1366" i="1"/>
  <c r="BE1366" i="1"/>
  <c r="BD1366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J1366" i="1"/>
  <c r="AK1366" i="1" s="1"/>
  <c r="AI1366" i="1"/>
  <c r="AH1366" i="1"/>
  <c r="AF1366" i="1"/>
  <c r="AE1366" i="1"/>
  <c r="AC1366" i="1"/>
  <c r="AD1366" i="1" s="1"/>
  <c r="BF1365" i="1"/>
  <c r="BE1365" i="1"/>
  <c r="BD1365" i="1"/>
  <c r="BC1365" i="1"/>
  <c r="BB1365" i="1"/>
  <c r="BA1365" i="1"/>
  <c r="AZ1365" i="1"/>
  <c r="AY1365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AL1365" i="1"/>
  <c r="AJ1365" i="1"/>
  <c r="AK1365" i="1" s="1"/>
  <c r="AI1365" i="1"/>
  <c r="AH1365" i="1"/>
  <c r="AF1365" i="1"/>
  <c r="AE1365" i="1"/>
  <c r="AC1365" i="1"/>
  <c r="AD1365" i="1" s="1"/>
  <c r="BF1364" i="1"/>
  <c r="BE1364" i="1"/>
  <c r="BD1364" i="1"/>
  <c r="BC1364" i="1"/>
  <c r="BB1364" i="1"/>
  <c r="BA1364" i="1"/>
  <c r="AZ1364" i="1"/>
  <c r="AY1364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F1364" i="1"/>
  <c r="AE1364" i="1"/>
  <c r="AD1364" i="1"/>
  <c r="AC1364" i="1"/>
  <c r="BF1363" i="1"/>
  <c r="BE1363" i="1"/>
  <c r="BD1363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J1363" i="1"/>
  <c r="AK1363" i="1" s="1"/>
  <c r="AI1363" i="1"/>
  <c r="AH1363" i="1"/>
  <c r="AF1363" i="1"/>
  <c r="AE1363" i="1"/>
  <c r="AC1363" i="1"/>
  <c r="AD1363" i="1" s="1"/>
  <c r="BF1362" i="1"/>
  <c r="BE1362" i="1"/>
  <c r="BD1362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J1362" i="1"/>
  <c r="AK1362" i="1" s="1"/>
  <c r="AI1362" i="1"/>
  <c r="AH1362" i="1"/>
  <c r="AF1362" i="1"/>
  <c r="AE1362" i="1"/>
  <c r="AD1362" i="1"/>
  <c r="AC1362" i="1"/>
  <c r="BF1361" i="1"/>
  <c r="BE1361" i="1"/>
  <c r="BD1361" i="1"/>
  <c r="BC1361" i="1"/>
  <c r="BB1361" i="1"/>
  <c r="BA1361" i="1"/>
  <c r="AZ1361" i="1"/>
  <c r="AY1361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F1361" i="1"/>
  <c r="AE1361" i="1"/>
  <c r="AC1361" i="1"/>
  <c r="AD1361" i="1" s="1"/>
  <c r="BF1360" i="1"/>
  <c r="BE1360" i="1"/>
  <c r="BD1360" i="1"/>
  <c r="BC1360" i="1"/>
  <c r="BB1360" i="1"/>
  <c r="BA1360" i="1"/>
  <c r="AZ1360" i="1"/>
  <c r="AY1360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F1360" i="1"/>
  <c r="AE1360" i="1"/>
  <c r="AC1360" i="1"/>
  <c r="AD1360" i="1" s="1"/>
  <c r="BF1359" i="1"/>
  <c r="BE1359" i="1"/>
  <c r="BD1359" i="1"/>
  <c r="BC1359" i="1"/>
  <c r="BB1359" i="1"/>
  <c r="BA1359" i="1"/>
  <c r="AZ1359" i="1"/>
  <c r="AY1359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AL1359" i="1"/>
  <c r="AJ1359" i="1"/>
  <c r="AK1359" i="1" s="1"/>
  <c r="AI1359" i="1"/>
  <c r="AH1359" i="1"/>
  <c r="AF1359" i="1"/>
  <c r="AE1359" i="1"/>
  <c r="AC1359" i="1"/>
  <c r="AD1359" i="1" s="1"/>
  <c r="BF1358" i="1"/>
  <c r="BE1358" i="1"/>
  <c r="BD1358" i="1"/>
  <c r="BC1358" i="1"/>
  <c r="BB1358" i="1"/>
  <c r="BA1358" i="1"/>
  <c r="AZ1358" i="1"/>
  <c r="AY1358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AL1358" i="1"/>
  <c r="AJ1358" i="1"/>
  <c r="AK1358" i="1" s="1"/>
  <c r="AI1358" i="1"/>
  <c r="AH1358" i="1"/>
  <c r="AF1358" i="1"/>
  <c r="AE1358" i="1"/>
  <c r="AD1358" i="1"/>
  <c r="AC1358" i="1"/>
  <c r="BF1357" i="1"/>
  <c r="BE1357" i="1"/>
  <c r="BD1357" i="1"/>
  <c r="BC1357" i="1"/>
  <c r="BB1357" i="1"/>
  <c r="BA1357" i="1"/>
  <c r="AZ1357" i="1"/>
  <c r="AY1357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AL1357" i="1"/>
  <c r="AJ1357" i="1"/>
  <c r="AK1357" i="1" s="1"/>
  <c r="AI1357" i="1"/>
  <c r="AH1357" i="1"/>
  <c r="AF1357" i="1"/>
  <c r="AE1357" i="1"/>
  <c r="AC1357" i="1"/>
  <c r="AD1357" i="1" s="1"/>
  <c r="BF1356" i="1"/>
  <c r="BE1356" i="1"/>
  <c r="BD1356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AL1356" i="1"/>
  <c r="AJ1356" i="1"/>
  <c r="AK1356" i="1" s="1"/>
  <c r="AI1356" i="1"/>
  <c r="AH1356" i="1"/>
  <c r="AF1356" i="1"/>
  <c r="AE1356" i="1"/>
  <c r="AC1356" i="1"/>
  <c r="AD1356" i="1" s="1"/>
  <c r="BF1355" i="1"/>
  <c r="BE1355" i="1"/>
  <c r="BD1355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AL1355" i="1"/>
  <c r="AJ1355" i="1"/>
  <c r="AK1355" i="1" s="1"/>
  <c r="AI1355" i="1"/>
  <c r="AH1355" i="1"/>
  <c r="AF1355" i="1"/>
  <c r="AE1355" i="1"/>
  <c r="AC1355" i="1"/>
  <c r="AD1355" i="1" s="1"/>
  <c r="BF1354" i="1"/>
  <c r="BE1354" i="1"/>
  <c r="BD1354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J1354" i="1"/>
  <c r="AK1354" i="1" s="1"/>
  <c r="AI1354" i="1"/>
  <c r="AH1354" i="1"/>
  <c r="AF1354" i="1"/>
  <c r="AE1354" i="1"/>
  <c r="AC1354" i="1"/>
  <c r="AD1354" i="1" s="1"/>
  <c r="BF1353" i="1"/>
  <c r="BE1353" i="1"/>
  <c r="BD1353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J1353" i="1"/>
  <c r="AK1353" i="1" s="1"/>
  <c r="AI1353" i="1"/>
  <c r="AH1353" i="1"/>
  <c r="AF1353" i="1"/>
  <c r="AE1353" i="1"/>
  <c r="AC1353" i="1"/>
  <c r="AD1353" i="1" s="1"/>
  <c r="BF1352" i="1"/>
  <c r="BE1352" i="1"/>
  <c r="BD1352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J1352" i="1"/>
  <c r="AK1352" i="1" s="1"/>
  <c r="AI1352" i="1"/>
  <c r="AH1352" i="1"/>
  <c r="AF1352" i="1"/>
  <c r="AE1352" i="1"/>
  <c r="AD1352" i="1"/>
  <c r="AC1352" i="1"/>
  <c r="BF1351" i="1"/>
  <c r="BE1351" i="1"/>
  <c r="BD1351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J1351" i="1"/>
  <c r="AK1351" i="1" s="1"/>
  <c r="AI1351" i="1"/>
  <c r="AH1351" i="1"/>
  <c r="AF1351" i="1"/>
  <c r="AE1351" i="1"/>
  <c r="AC1351" i="1"/>
  <c r="AD1351" i="1" s="1"/>
  <c r="BF1350" i="1"/>
  <c r="BE1350" i="1"/>
  <c r="BD1350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J1350" i="1"/>
  <c r="AK1350" i="1" s="1"/>
  <c r="AI1350" i="1"/>
  <c r="AH1350" i="1"/>
  <c r="AF1350" i="1"/>
  <c r="AE1350" i="1"/>
  <c r="AC1350" i="1"/>
  <c r="AD1350" i="1" s="1"/>
  <c r="BF1349" i="1"/>
  <c r="BE1349" i="1"/>
  <c r="BD1349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J1349" i="1"/>
  <c r="AK1349" i="1" s="1"/>
  <c r="AI1349" i="1"/>
  <c r="AH1349" i="1"/>
  <c r="AF1349" i="1"/>
  <c r="AE1349" i="1"/>
  <c r="AD1349" i="1"/>
  <c r="AC1349" i="1"/>
  <c r="BF1348" i="1"/>
  <c r="BE1348" i="1"/>
  <c r="BD1348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F1348" i="1"/>
  <c r="AE1348" i="1"/>
  <c r="AC1348" i="1"/>
  <c r="AD1348" i="1" s="1"/>
  <c r="BF1347" i="1"/>
  <c r="BE1347" i="1"/>
  <c r="BD1347" i="1"/>
  <c r="BC1347" i="1"/>
  <c r="BB1347" i="1"/>
  <c r="BA1347" i="1"/>
  <c r="AZ1347" i="1"/>
  <c r="AY1347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J1347" i="1"/>
  <c r="AK1347" i="1" s="1"/>
  <c r="AI1347" i="1"/>
  <c r="AH1347" i="1"/>
  <c r="AF1347" i="1"/>
  <c r="AE1347" i="1"/>
  <c r="AC1347" i="1"/>
  <c r="AD1347" i="1" s="1"/>
  <c r="BF1346" i="1"/>
  <c r="BE1346" i="1"/>
  <c r="BD1346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J1346" i="1"/>
  <c r="AK1346" i="1" s="1"/>
  <c r="AI1346" i="1"/>
  <c r="AH1346" i="1"/>
  <c r="AF1346" i="1"/>
  <c r="AE1346" i="1"/>
  <c r="AC1346" i="1"/>
  <c r="AD1346" i="1" s="1"/>
  <c r="BF1345" i="1"/>
  <c r="BE1345" i="1"/>
  <c r="BD1345" i="1"/>
  <c r="BC1345" i="1"/>
  <c r="BB1345" i="1"/>
  <c r="BA1345" i="1"/>
  <c r="AZ1345" i="1"/>
  <c r="AY1345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F1345" i="1"/>
  <c r="AE1345" i="1"/>
  <c r="AC1345" i="1"/>
  <c r="AD1345" i="1" s="1"/>
  <c r="BF1344" i="1"/>
  <c r="BE1344" i="1"/>
  <c r="BD1344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J1344" i="1"/>
  <c r="AK1344" i="1" s="1"/>
  <c r="AI1344" i="1"/>
  <c r="AH1344" i="1"/>
  <c r="AF1344" i="1"/>
  <c r="AE1344" i="1"/>
  <c r="AC1344" i="1"/>
  <c r="AD1344" i="1" s="1"/>
  <c r="BF1343" i="1"/>
  <c r="BE1343" i="1"/>
  <c r="BD1343" i="1"/>
  <c r="BC1343" i="1"/>
  <c r="BB1343" i="1"/>
  <c r="BA1343" i="1"/>
  <c r="AZ1343" i="1"/>
  <c r="AY1343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AL1343" i="1"/>
  <c r="AJ1343" i="1"/>
  <c r="AK1343" i="1" s="1"/>
  <c r="AI1343" i="1"/>
  <c r="AH1343" i="1"/>
  <c r="AF1343" i="1"/>
  <c r="AE1343" i="1"/>
  <c r="AD1343" i="1"/>
  <c r="AC1343" i="1"/>
  <c r="BF1342" i="1"/>
  <c r="BE1342" i="1"/>
  <c r="BD1342" i="1"/>
  <c r="BC1342" i="1"/>
  <c r="BB1342" i="1"/>
  <c r="BA1342" i="1"/>
  <c r="AZ1342" i="1"/>
  <c r="AY1342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J1342" i="1"/>
  <c r="AK1342" i="1" s="1"/>
  <c r="AI1342" i="1"/>
  <c r="AH1342" i="1"/>
  <c r="AF1342" i="1"/>
  <c r="AE1342" i="1"/>
  <c r="AC1342" i="1"/>
  <c r="AD1342" i="1" s="1"/>
  <c r="BF1341" i="1"/>
  <c r="BE1341" i="1"/>
  <c r="BD1341" i="1"/>
  <c r="BC1341" i="1"/>
  <c r="BB1341" i="1"/>
  <c r="BA1341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J1341" i="1"/>
  <c r="AK1341" i="1" s="1"/>
  <c r="AI1341" i="1"/>
  <c r="AH1341" i="1"/>
  <c r="AF1341" i="1"/>
  <c r="AE1341" i="1"/>
  <c r="AC1341" i="1"/>
  <c r="AD1341" i="1" s="1"/>
  <c r="BF1340" i="1"/>
  <c r="BE1340" i="1"/>
  <c r="BD1340" i="1"/>
  <c r="BC1340" i="1"/>
  <c r="BB1340" i="1"/>
  <c r="BA1340" i="1"/>
  <c r="AZ1340" i="1"/>
  <c r="AY1340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AL1340" i="1"/>
  <c r="AJ1340" i="1"/>
  <c r="AK1340" i="1" s="1"/>
  <c r="AI1340" i="1"/>
  <c r="AH1340" i="1"/>
  <c r="AF1340" i="1"/>
  <c r="AE1340" i="1"/>
  <c r="AC1340" i="1"/>
  <c r="AD1340" i="1" s="1"/>
  <c r="BF1339" i="1"/>
  <c r="BE1339" i="1"/>
  <c r="BD1339" i="1"/>
  <c r="BC1339" i="1"/>
  <c r="BB1339" i="1"/>
  <c r="BA1339" i="1"/>
  <c r="AZ1339" i="1"/>
  <c r="AY1339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J1339" i="1"/>
  <c r="AK1339" i="1" s="1"/>
  <c r="AI1339" i="1"/>
  <c r="AH1339" i="1"/>
  <c r="AF1339" i="1"/>
  <c r="AE1339" i="1"/>
  <c r="AD1339" i="1"/>
  <c r="AC1339" i="1"/>
  <c r="BF1338" i="1"/>
  <c r="BE1338" i="1"/>
  <c r="BD1338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J1338" i="1"/>
  <c r="AK1338" i="1" s="1"/>
  <c r="AI1338" i="1"/>
  <c r="AH1338" i="1"/>
  <c r="AF1338" i="1"/>
  <c r="AE1338" i="1"/>
  <c r="AC1338" i="1"/>
  <c r="AD1338" i="1" s="1"/>
  <c r="BF1337" i="1"/>
  <c r="BE1337" i="1"/>
  <c r="BD1337" i="1"/>
  <c r="BC1337" i="1"/>
  <c r="BB1337" i="1"/>
  <c r="BA1337" i="1"/>
  <c r="AZ1337" i="1"/>
  <c r="AY1337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AL1337" i="1"/>
  <c r="AJ1337" i="1"/>
  <c r="AK1337" i="1" s="1"/>
  <c r="AI1337" i="1"/>
  <c r="AH1337" i="1"/>
  <c r="AF1337" i="1"/>
  <c r="AE1337" i="1"/>
  <c r="AC1337" i="1"/>
  <c r="AD1337" i="1" s="1"/>
  <c r="BF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J1336" i="1"/>
  <c r="AK1336" i="1" s="1"/>
  <c r="AI1336" i="1"/>
  <c r="AH1336" i="1"/>
  <c r="AF1336" i="1"/>
  <c r="AE1336" i="1"/>
  <c r="AD1336" i="1"/>
  <c r="AC1336" i="1"/>
  <c r="BF1335" i="1"/>
  <c r="BE1335" i="1"/>
  <c r="BD1335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F1335" i="1"/>
  <c r="AE1335" i="1"/>
  <c r="AC1335" i="1"/>
  <c r="AD1335" i="1" s="1"/>
  <c r="BF1334" i="1"/>
  <c r="BE1334" i="1"/>
  <c r="BD1334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F1334" i="1"/>
  <c r="AE1334" i="1"/>
  <c r="AC1334" i="1"/>
  <c r="AD1334" i="1" s="1"/>
  <c r="BF1333" i="1"/>
  <c r="BE1333" i="1"/>
  <c r="BD1333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J1333" i="1"/>
  <c r="AK1333" i="1" s="1"/>
  <c r="AI1333" i="1"/>
  <c r="AH1333" i="1"/>
  <c r="AF1333" i="1"/>
  <c r="AE1333" i="1"/>
  <c r="AC1333" i="1"/>
  <c r="AD1333" i="1" s="1"/>
  <c r="BF1332" i="1"/>
  <c r="BE1332" i="1"/>
  <c r="BD1332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J1332" i="1"/>
  <c r="AK1332" i="1" s="1"/>
  <c r="AI1332" i="1"/>
  <c r="AH1332" i="1"/>
  <c r="AF1332" i="1"/>
  <c r="AE1332" i="1"/>
  <c r="AC1332" i="1"/>
  <c r="AD1332" i="1" s="1"/>
  <c r="BF1331" i="1"/>
  <c r="BE1331" i="1"/>
  <c r="BD1331" i="1"/>
  <c r="BC1331" i="1"/>
  <c r="BB1331" i="1"/>
  <c r="BA1331" i="1"/>
  <c r="AZ1331" i="1"/>
  <c r="AY1331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AL1331" i="1"/>
  <c r="AJ1331" i="1"/>
  <c r="AK1331" i="1" s="1"/>
  <c r="AI1331" i="1"/>
  <c r="AH1331" i="1"/>
  <c r="AF1331" i="1"/>
  <c r="AE1331" i="1"/>
  <c r="AC1331" i="1"/>
  <c r="AD1331" i="1" s="1"/>
  <c r="BF1330" i="1"/>
  <c r="BE1330" i="1"/>
  <c r="BD1330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J1330" i="1"/>
  <c r="AK1330" i="1" s="1"/>
  <c r="AI1330" i="1"/>
  <c r="AH1330" i="1"/>
  <c r="AF1330" i="1"/>
  <c r="AE1330" i="1"/>
  <c r="AD1330" i="1"/>
  <c r="AC1330" i="1"/>
  <c r="BF1329" i="1"/>
  <c r="BE1329" i="1"/>
  <c r="BD1329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F1329" i="1"/>
  <c r="AE1329" i="1"/>
  <c r="AC1329" i="1"/>
  <c r="AD1329" i="1" s="1"/>
  <c r="BF1328" i="1"/>
  <c r="BE1328" i="1"/>
  <c r="BD1328" i="1"/>
  <c r="BC1328" i="1"/>
  <c r="BB1328" i="1"/>
  <c r="BA1328" i="1"/>
  <c r="AZ1328" i="1"/>
  <c r="AY1328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J1328" i="1"/>
  <c r="AK1328" i="1" s="1"/>
  <c r="AI1328" i="1"/>
  <c r="AH1328" i="1"/>
  <c r="AF1328" i="1"/>
  <c r="AE1328" i="1"/>
  <c r="AC1328" i="1"/>
  <c r="AD1328" i="1" s="1"/>
  <c r="BF1327" i="1"/>
  <c r="BE1327" i="1"/>
  <c r="BD1327" i="1"/>
  <c r="BC1327" i="1"/>
  <c r="BB1327" i="1"/>
  <c r="BA1327" i="1"/>
  <c r="AZ1327" i="1"/>
  <c r="AY1327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J1327" i="1"/>
  <c r="AK1327" i="1" s="1"/>
  <c r="AI1327" i="1"/>
  <c r="AH1327" i="1"/>
  <c r="AF1327" i="1"/>
  <c r="AE1327" i="1"/>
  <c r="AD1327" i="1"/>
  <c r="AC1327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F1326" i="1"/>
  <c r="AE1326" i="1"/>
  <c r="AC1326" i="1"/>
  <c r="AD1326" i="1" s="1"/>
  <c r="BF1325" i="1"/>
  <c r="BE1325" i="1"/>
  <c r="BD1325" i="1"/>
  <c r="BC1325" i="1"/>
  <c r="BB1325" i="1"/>
  <c r="BA1325" i="1"/>
  <c r="AZ1325" i="1"/>
  <c r="AY1325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J1325" i="1"/>
  <c r="AK1325" i="1" s="1"/>
  <c r="AI1325" i="1"/>
  <c r="AH1325" i="1"/>
  <c r="AF1325" i="1"/>
  <c r="AE1325" i="1"/>
  <c r="AC1325" i="1"/>
  <c r="AD1325" i="1" s="1"/>
  <c r="BF1324" i="1"/>
  <c r="BE1324" i="1"/>
  <c r="BD1324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J1324" i="1"/>
  <c r="AK1324" i="1" s="1"/>
  <c r="AI1324" i="1"/>
  <c r="AH1324" i="1"/>
  <c r="AF1324" i="1"/>
  <c r="AE1324" i="1"/>
  <c r="AD1324" i="1"/>
  <c r="AC1324" i="1"/>
  <c r="BF1323" i="1"/>
  <c r="BE1323" i="1"/>
  <c r="BD1323" i="1"/>
  <c r="BC1323" i="1"/>
  <c r="BB1323" i="1"/>
  <c r="BA1323" i="1"/>
  <c r="AZ1323" i="1"/>
  <c r="AY1323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J1323" i="1"/>
  <c r="AK1323" i="1" s="1"/>
  <c r="AI1323" i="1"/>
  <c r="AH1323" i="1"/>
  <c r="AF1323" i="1"/>
  <c r="AE1323" i="1"/>
  <c r="AD1323" i="1"/>
  <c r="AC1323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J1322" i="1"/>
  <c r="AK1322" i="1" s="1"/>
  <c r="AI1322" i="1"/>
  <c r="AH1322" i="1"/>
  <c r="AF1322" i="1"/>
  <c r="AE1322" i="1"/>
  <c r="AC1322" i="1"/>
  <c r="AD1322" i="1" s="1"/>
  <c r="BF1321" i="1"/>
  <c r="BE1321" i="1"/>
  <c r="BD1321" i="1"/>
  <c r="BC1321" i="1"/>
  <c r="BB1321" i="1"/>
  <c r="BA1321" i="1"/>
  <c r="AZ1321" i="1"/>
  <c r="AY1321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J1321" i="1"/>
  <c r="AK1321" i="1" s="1"/>
  <c r="AI1321" i="1"/>
  <c r="AH1321" i="1"/>
  <c r="AF1321" i="1"/>
  <c r="AE1321" i="1"/>
  <c r="AC1321" i="1"/>
  <c r="AD1321" i="1" s="1"/>
  <c r="BF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J1320" i="1"/>
  <c r="AK1320" i="1" s="1"/>
  <c r="AI1320" i="1"/>
  <c r="AH1320" i="1"/>
  <c r="AF1320" i="1"/>
  <c r="AE1320" i="1"/>
  <c r="AC1320" i="1"/>
  <c r="AD1320" i="1" s="1"/>
  <c r="BF1319" i="1"/>
  <c r="BE1319" i="1"/>
  <c r="BD1319" i="1"/>
  <c r="BC1319" i="1"/>
  <c r="BB1319" i="1"/>
  <c r="BA1319" i="1"/>
  <c r="AZ1319" i="1"/>
  <c r="AY1319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AL1319" i="1"/>
  <c r="AJ1319" i="1"/>
  <c r="AK1319" i="1" s="1"/>
  <c r="AI1319" i="1"/>
  <c r="AH1319" i="1"/>
  <c r="AF1319" i="1"/>
  <c r="AE1319" i="1"/>
  <c r="AC1319" i="1"/>
  <c r="AD1319" i="1" s="1"/>
  <c r="BF1318" i="1"/>
  <c r="BE1318" i="1"/>
  <c r="BD1318" i="1"/>
  <c r="BC1318" i="1"/>
  <c r="BB1318" i="1"/>
  <c r="BA1318" i="1"/>
  <c r="AZ1318" i="1"/>
  <c r="AY1318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F1318" i="1"/>
  <c r="AE1318" i="1"/>
  <c r="AC1318" i="1"/>
  <c r="AD1318" i="1" s="1"/>
  <c r="BF1317" i="1"/>
  <c r="BE1317" i="1"/>
  <c r="BD1317" i="1"/>
  <c r="BC1317" i="1"/>
  <c r="BB1317" i="1"/>
  <c r="BA1317" i="1"/>
  <c r="AZ1317" i="1"/>
  <c r="AY1317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J1317" i="1"/>
  <c r="AK1317" i="1" s="1"/>
  <c r="AI1317" i="1"/>
  <c r="AH1317" i="1"/>
  <c r="AF1317" i="1"/>
  <c r="AE1317" i="1"/>
  <c r="AD1317" i="1"/>
  <c r="AC1317" i="1"/>
  <c r="BF1316" i="1"/>
  <c r="BE1316" i="1"/>
  <c r="BD1316" i="1"/>
  <c r="BC1316" i="1"/>
  <c r="BB1316" i="1"/>
  <c r="BA1316" i="1"/>
  <c r="AZ1316" i="1"/>
  <c r="AY1316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J1316" i="1"/>
  <c r="AK1316" i="1" s="1"/>
  <c r="AI1316" i="1"/>
  <c r="AH1316" i="1"/>
  <c r="AF1316" i="1"/>
  <c r="AE1316" i="1"/>
  <c r="AD1316" i="1"/>
  <c r="AC1316" i="1"/>
  <c r="BF1315" i="1"/>
  <c r="BE1315" i="1"/>
  <c r="BD1315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J1315" i="1"/>
  <c r="AK1315" i="1" s="1"/>
  <c r="AI1315" i="1"/>
  <c r="AH1315" i="1"/>
  <c r="AF1315" i="1"/>
  <c r="AE1315" i="1"/>
  <c r="AC1315" i="1"/>
  <c r="AD1315" i="1" s="1"/>
  <c r="BF1314" i="1"/>
  <c r="BE1314" i="1"/>
  <c r="BD1314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AL1314" i="1"/>
  <c r="AJ1314" i="1"/>
  <c r="AK1314" i="1" s="1"/>
  <c r="AI1314" i="1"/>
  <c r="AH1314" i="1"/>
  <c r="AF1314" i="1"/>
  <c r="AE1314" i="1"/>
  <c r="AD1314" i="1"/>
  <c r="AC1314" i="1"/>
  <c r="BF1313" i="1"/>
  <c r="BE1313" i="1"/>
  <c r="BD1313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F1313" i="1"/>
  <c r="AE1313" i="1"/>
  <c r="AC1313" i="1"/>
  <c r="AD1313" i="1" s="1"/>
  <c r="BF1312" i="1"/>
  <c r="BE1312" i="1"/>
  <c r="BD1312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J1312" i="1"/>
  <c r="AK1312" i="1" s="1"/>
  <c r="AI1312" i="1"/>
  <c r="AH1312" i="1"/>
  <c r="AF1312" i="1"/>
  <c r="AE1312" i="1"/>
  <c r="AC1312" i="1"/>
  <c r="AD1312" i="1" s="1"/>
  <c r="BF1311" i="1"/>
  <c r="BE1311" i="1"/>
  <c r="BD1311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J1311" i="1"/>
  <c r="AK1311" i="1" s="1"/>
  <c r="AI1311" i="1"/>
  <c r="AH1311" i="1"/>
  <c r="AF1311" i="1"/>
  <c r="AE1311" i="1"/>
  <c r="AC1311" i="1"/>
  <c r="AD1311" i="1" s="1"/>
  <c r="BF1310" i="1"/>
  <c r="BE1310" i="1"/>
  <c r="BD1310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F1310" i="1"/>
  <c r="AE1310" i="1"/>
  <c r="AC1310" i="1"/>
  <c r="AD1310" i="1" s="1"/>
  <c r="BF1309" i="1"/>
  <c r="BE1309" i="1"/>
  <c r="BD1309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J1309" i="1"/>
  <c r="AK1309" i="1" s="1"/>
  <c r="AI1309" i="1"/>
  <c r="AH1309" i="1"/>
  <c r="AF1309" i="1"/>
  <c r="AE1309" i="1"/>
  <c r="AC1309" i="1"/>
  <c r="AD1309" i="1" s="1"/>
  <c r="BF1308" i="1"/>
  <c r="BE1308" i="1"/>
  <c r="BD1308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J1308" i="1"/>
  <c r="AK1308" i="1" s="1"/>
  <c r="AI1308" i="1"/>
  <c r="AH1308" i="1"/>
  <c r="AF1308" i="1"/>
  <c r="AE1308" i="1"/>
  <c r="AC1308" i="1"/>
  <c r="AD1308" i="1" s="1"/>
  <c r="BF1307" i="1"/>
  <c r="BE1307" i="1"/>
  <c r="BD1307" i="1"/>
  <c r="BC1307" i="1"/>
  <c r="BB1307" i="1"/>
  <c r="BA1307" i="1"/>
  <c r="AZ1307" i="1"/>
  <c r="AY1307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J1307" i="1"/>
  <c r="AK1307" i="1" s="1"/>
  <c r="AI1307" i="1"/>
  <c r="AH1307" i="1"/>
  <c r="AF1307" i="1"/>
  <c r="AE1307" i="1"/>
  <c r="AC1307" i="1"/>
  <c r="AD1307" i="1" s="1"/>
  <c r="BF1306" i="1"/>
  <c r="BE1306" i="1"/>
  <c r="BD1306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J1306" i="1"/>
  <c r="AK1306" i="1" s="1"/>
  <c r="AI1306" i="1"/>
  <c r="AH1306" i="1"/>
  <c r="AF1306" i="1"/>
  <c r="AE1306" i="1"/>
  <c r="AC1306" i="1"/>
  <c r="AD1306" i="1" s="1"/>
  <c r="BF1305" i="1"/>
  <c r="BE1305" i="1"/>
  <c r="BD1305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J1305" i="1"/>
  <c r="AK1305" i="1" s="1"/>
  <c r="AI1305" i="1"/>
  <c r="AH1305" i="1"/>
  <c r="AF1305" i="1"/>
  <c r="AE1305" i="1"/>
  <c r="AC1305" i="1"/>
  <c r="AD1305" i="1" s="1"/>
  <c r="BF1304" i="1"/>
  <c r="BE1304" i="1"/>
  <c r="BD1304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J1304" i="1"/>
  <c r="AK1304" i="1" s="1"/>
  <c r="AI1304" i="1"/>
  <c r="AH1304" i="1"/>
  <c r="AF1304" i="1"/>
  <c r="AE1304" i="1"/>
  <c r="AC1304" i="1"/>
  <c r="AD1304" i="1" s="1"/>
  <c r="BF1303" i="1"/>
  <c r="BE1303" i="1"/>
  <c r="BD1303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F1303" i="1"/>
  <c r="AE1303" i="1"/>
  <c r="AC1303" i="1"/>
  <c r="AD1303" i="1" s="1"/>
  <c r="BF1302" i="1"/>
  <c r="BE1302" i="1"/>
  <c r="BD1302" i="1"/>
  <c r="BC1302" i="1"/>
  <c r="BB1302" i="1"/>
  <c r="BA1302" i="1"/>
  <c r="AZ1302" i="1"/>
  <c r="AY1302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J1302" i="1"/>
  <c r="AK1302" i="1" s="1"/>
  <c r="AI1302" i="1"/>
  <c r="AH1302" i="1"/>
  <c r="AF1302" i="1"/>
  <c r="AE1302" i="1"/>
  <c r="AC1302" i="1"/>
  <c r="AD1302" i="1" s="1"/>
  <c r="BF1301" i="1"/>
  <c r="BE1301" i="1"/>
  <c r="BD1301" i="1"/>
  <c r="BC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J1301" i="1"/>
  <c r="AK1301" i="1" s="1"/>
  <c r="AI1301" i="1"/>
  <c r="AH1301" i="1"/>
  <c r="AF1301" i="1"/>
  <c r="AE1301" i="1"/>
  <c r="AD1301" i="1"/>
  <c r="AC1301" i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F1300" i="1"/>
  <c r="AE1300" i="1"/>
  <c r="AD1300" i="1"/>
  <c r="AC1300" i="1"/>
  <c r="BF1299" i="1"/>
  <c r="BE1299" i="1"/>
  <c r="BD1299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J1299" i="1"/>
  <c r="AK1299" i="1" s="1"/>
  <c r="AI1299" i="1"/>
  <c r="AH1299" i="1"/>
  <c r="AF1299" i="1"/>
  <c r="AE1299" i="1"/>
  <c r="AC1299" i="1"/>
  <c r="AD1299" i="1" s="1"/>
  <c r="BF1298" i="1"/>
  <c r="BE1298" i="1"/>
  <c r="BD1298" i="1"/>
  <c r="BC1298" i="1"/>
  <c r="BB1298" i="1"/>
  <c r="BA1298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J1298" i="1"/>
  <c r="AK1298" i="1" s="1"/>
  <c r="AI1298" i="1"/>
  <c r="AH1298" i="1"/>
  <c r="AF1298" i="1"/>
  <c r="AE1298" i="1"/>
  <c r="AD1298" i="1"/>
  <c r="AC1298" i="1"/>
  <c r="BF1297" i="1"/>
  <c r="BE1297" i="1"/>
  <c r="BD1297" i="1"/>
  <c r="BC1297" i="1"/>
  <c r="BB1297" i="1"/>
  <c r="BA1297" i="1"/>
  <c r="AZ1297" i="1"/>
  <c r="AY1297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AL1297" i="1"/>
  <c r="AJ1297" i="1"/>
  <c r="AK1297" i="1" s="1"/>
  <c r="AI1297" i="1"/>
  <c r="AH1297" i="1"/>
  <c r="AF1297" i="1"/>
  <c r="AE1297" i="1"/>
  <c r="AC1297" i="1"/>
  <c r="AD1297" i="1" s="1"/>
  <c r="BF1296" i="1"/>
  <c r="BE1296" i="1"/>
  <c r="BD1296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F1296" i="1"/>
  <c r="AE1296" i="1"/>
  <c r="AC1296" i="1"/>
  <c r="AD1296" i="1" s="1"/>
  <c r="BF1295" i="1"/>
  <c r="BE1295" i="1"/>
  <c r="BD1295" i="1"/>
  <c r="BC1295" i="1"/>
  <c r="BB1295" i="1"/>
  <c r="BA1295" i="1"/>
  <c r="AZ1295" i="1"/>
  <c r="AY1295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J1295" i="1"/>
  <c r="AK1295" i="1" s="1"/>
  <c r="AI1295" i="1"/>
  <c r="AH1295" i="1"/>
  <c r="AF1295" i="1"/>
  <c r="AE1295" i="1"/>
  <c r="AC1295" i="1"/>
  <c r="AD1295" i="1" s="1"/>
  <c r="BF1294" i="1"/>
  <c r="BE1294" i="1"/>
  <c r="BD1294" i="1"/>
  <c r="BC1294" i="1"/>
  <c r="BB1294" i="1"/>
  <c r="BA1294" i="1"/>
  <c r="AZ1294" i="1"/>
  <c r="AY1294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J1294" i="1"/>
  <c r="AK1294" i="1" s="1"/>
  <c r="AI1294" i="1"/>
  <c r="AH1294" i="1"/>
  <c r="AF1294" i="1"/>
  <c r="AE1294" i="1"/>
  <c r="AD1294" i="1"/>
  <c r="AC1294" i="1"/>
  <c r="BF1293" i="1"/>
  <c r="BE1293" i="1"/>
  <c r="BD1293" i="1"/>
  <c r="BC1293" i="1"/>
  <c r="BB1293" i="1"/>
  <c r="BA1293" i="1"/>
  <c r="AZ1293" i="1"/>
  <c r="AY1293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J1293" i="1"/>
  <c r="AK1293" i="1" s="1"/>
  <c r="AI1293" i="1"/>
  <c r="AH1293" i="1"/>
  <c r="AF1293" i="1"/>
  <c r="AE1293" i="1"/>
  <c r="AC1293" i="1"/>
  <c r="AD1293" i="1" s="1"/>
  <c r="BF1292" i="1"/>
  <c r="BE1292" i="1"/>
  <c r="BD1292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J1292" i="1"/>
  <c r="AK1292" i="1" s="1"/>
  <c r="AI1292" i="1"/>
  <c r="AH1292" i="1"/>
  <c r="AF1292" i="1"/>
  <c r="AE1292" i="1"/>
  <c r="AC1292" i="1"/>
  <c r="AD1292" i="1" s="1"/>
  <c r="BF1291" i="1"/>
  <c r="BE1291" i="1"/>
  <c r="BD1291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J1291" i="1"/>
  <c r="AK1291" i="1" s="1"/>
  <c r="AI1291" i="1"/>
  <c r="AH1291" i="1"/>
  <c r="AF1291" i="1"/>
  <c r="AE1291" i="1"/>
  <c r="AC1291" i="1"/>
  <c r="AD1291" i="1" s="1"/>
  <c r="BF1290" i="1"/>
  <c r="BE1290" i="1"/>
  <c r="BD1290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AL1290" i="1"/>
  <c r="AJ1290" i="1"/>
  <c r="AK1290" i="1" s="1"/>
  <c r="AI1290" i="1"/>
  <c r="AH1290" i="1"/>
  <c r="AF1290" i="1"/>
  <c r="AE1290" i="1"/>
  <c r="AC1290" i="1"/>
  <c r="AD1290" i="1" s="1"/>
  <c r="BF1289" i="1"/>
  <c r="BE1289" i="1"/>
  <c r="BD1289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AL1289" i="1"/>
  <c r="AJ1289" i="1"/>
  <c r="AK1289" i="1" s="1"/>
  <c r="AI1289" i="1"/>
  <c r="AH1289" i="1"/>
  <c r="AF1289" i="1"/>
  <c r="AE1289" i="1"/>
  <c r="AC1289" i="1"/>
  <c r="AD1289" i="1" s="1"/>
  <c r="BF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J1288" i="1"/>
  <c r="AK1288" i="1" s="1"/>
  <c r="AI1288" i="1"/>
  <c r="AH1288" i="1"/>
  <c r="AF1288" i="1"/>
  <c r="AE1288" i="1"/>
  <c r="AC1288" i="1"/>
  <c r="AD1288" i="1" s="1"/>
  <c r="BF1287" i="1"/>
  <c r="BE1287" i="1"/>
  <c r="BD1287" i="1"/>
  <c r="BC1287" i="1"/>
  <c r="BB1287" i="1"/>
  <c r="BA1287" i="1"/>
  <c r="AZ1287" i="1"/>
  <c r="AY1287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F1287" i="1"/>
  <c r="AE1287" i="1"/>
  <c r="AC1287" i="1"/>
  <c r="AD1287" i="1" s="1"/>
  <c r="BF1286" i="1"/>
  <c r="BE1286" i="1"/>
  <c r="BD1286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J1286" i="1"/>
  <c r="AK1286" i="1" s="1"/>
  <c r="AI1286" i="1"/>
  <c r="AH1286" i="1"/>
  <c r="AF1286" i="1"/>
  <c r="AE1286" i="1"/>
  <c r="AC1286" i="1"/>
  <c r="AD1286" i="1" s="1"/>
  <c r="BF1285" i="1"/>
  <c r="BE1285" i="1"/>
  <c r="BD1285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J1285" i="1"/>
  <c r="AK1285" i="1" s="1"/>
  <c r="AI1285" i="1"/>
  <c r="AH1285" i="1"/>
  <c r="AF1285" i="1"/>
  <c r="AE1285" i="1"/>
  <c r="AC1285" i="1"/>
  <c r="AD1285" i="1" s="1"/>
  <c r="BF1284" i="1"/>
  <c r="BE1284" i="1"/>
  <c r="BD1284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F1284" i="1"/>
  <c r="AE1284" i="1"/>
  <c r="AC1284" i="1"/>
  <c r="AD1284" i="1" s="1"/>
  <c r="BF1283" i="1"/>
  <c r="BE1283" i="1"/>
  <c r="BD1283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AL1283" i="1"/>
  <c r="AJ1283" i="1"/>
  <c r="AK1283" i="1" s="1"/>
  <c r="AI1283" i="1"/>
  <c r="AH1283" i="1"/>
  <c r="AF1283" i="1"/>
  <c r="AE1283" i="1"/>
  <c r="AC1283" i="1"/>
  <c r="AD1283" i="1" s="1"/>
  <c r="BF1282" i="1"/>
  <c r="BE1282" i="1"/>
  <c r="BD1282" i="1"/>
  <c r="BC1282" i="1"/>
  <c r="BB1282" i="1"/>
  <c r="BA1282" i="1"/>
  <c r="AZ1282" i="1"/>
  <c r="AY1282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J1282" i="1"/>
  <c r="AK1282" i="1" s="1"/>
  <c r="AI1282" i="1"/>
  <c r="AH1282" i="1"/>
  <c r="AF1282" i="1"/>
  <c r="AE1282" i="1"/>
  <c r="AC1282" i="1"/>
  <c r="AD1282" i="1" s="1"/>
  <c r="BF1281" i="1"/>
  <c r="BE1281" i="1"/>
  <c r="BD1281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J1281" i="1"/>
  <c r="AK1281" i="1" s="1"/>
  <c r="AI1281" i="1"/>
  <c r="AH1281" i="1"/>
  <c r="AF1281" i="1"/>
  <c r="AE1281" i="1"/>
  <c r="AC1281" i="1"/>
  <c r="AD1281" i="1" s="1"/>
  <c r="BF1280" i="1"/>
  <c r="BE1280" i="1"/>
  <c r="BD1280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F1280" i="1"/>
  <c r="AE1280" i="1"/>
  <c r="AC1280" i="1"/>
  <c r="AD1280" i="1" s="1"/>
  <c r="BF1279" i="1"/>
  <c r="BE1279" i="1"/>
  <c r="BD1279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AL1279" i="1"/>
  <c r="AJ1279" i="1"/>
  <c r="AK1279" i="1" s="1"/>
  <c r="AI1279" i="1"/>
  <c r="AH1279" i="1"/>
  <c r="AF1279" i="1"/>
  <c r="AE1279" i="1"/>
  <c r="AD1279" i="1"/>
  <c r="AC1279" i="1"/>
  <c r="BF1278" i="1"/>
  <c r="BE1278" i="1"/>
  <c r="BD1278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AL1278" i="1"/>
  <c r="AJ1278" i="1"/>
  <c r="AK1278" i="1" s="1"/>
  <c r="AI1278" i="1"/>
  <c r="AH1278" i="1"/>
  <c r="AF1278" i="1"/>
  <c r="AE1278" i="1"/>
  <c r="AD1278" i="1"/>
  <c r="AC1278" i="1"/>
  <c r="BF1277" i="1"/>
  <c r="BE1277" i="1"/>
  <c r="BD1277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F1277" i="1"/>
  <c r="AE1277" i="1"/>
  <c r="AC1277" i="1"/>
  <c r="AD1277" i="1" s="1"/>
  <c r="BF1276" i="1"/>
  <c r="BE1276" i="1"/>
  <c r="BD1276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AL1276" i="1"/>
  <c r="AJ1276" i="1"/>
  <c r="AK1276" i="1" s="1"/>
  <c r="AI1276" i="1"/>
  <c r="AH1276" i="1"/>
  <c r="AF1276" i="1"/>
  <c r="AE1276" i="1"/>
  <c r="AC1276" i="1"/>
  <c r="AD1276" i="1" s="1"/>
  <c r="BF1275" i="1"/>
  <c r="BE1275" i="1"/>
  <c r="BD1275" i="1"/>
  <c r="BC1275" i="1"/>
  <c r="BB1275" i="1"/>
  <c r="BA1275" i="1"/>
  <c r="AZ1275" i="1"/>
  <c r="AY1275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J1275" i="1"/>
  <c r="AK1275" i="1" s="1"/>
  <c r="AI1275" i="1"/>
  <c r="AH1275" i="1"/>
  <c r="AF1275" i="1"/>
  <c r="AE1275" i="1"/>
  <c r="AC1275" i="1"/>
  <c r="AD1275" i="1" s="1"/>
  <c r="BF1274" i="1"/>
  <c r="BE1274" i="1"/>
  <c r="BD1274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J1274" i="1"/>
  <c r="AK1274" i="1" s="1"/>
  <c r="AI1274" i="1"/>
  <c r="AH1274" i="1"/>
  <c r="AF1274" i="1"/>
  <c r="AE1274" i="1"/>
  <c r="AC1274" i="1"/>
  <c r="AD1274" i="1" s="1"/>
  <c r="BF1273" i="1"/>
  <c r="BE1273" i="1"/>
  <c r="BD1273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AL1273" i="1"/>
  <c r="AJ1273" i="1"/>
  <c r="AK1273" i="1" s="1"/>
  <c r="AI1273" i="1"/>
  <c r="AH1273" i="1"/>
  <c r="AF1273" i="1"/>
  <c r="AE1273" i="1"/>
  <c r="AC1273" i="1"/>
  <c r="AD1273" i="1" s="1"/>
  <c r="BF1272" i="1"/>
  <c r="BE1272" i="1"/>
  <c r="BD1272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J1272" i="1"/>
  <c r="AK1272" i="1" s="1"/>
  <c r="AI1272" i="1"/>
  <c r="AH1272" i="1"/>
  <c r="AF1272" i="1"/>
  <c r="AE1272" i="1"/>
  <c r="AD1272" i="1"/>
  <c r="AC1272" i="1"/>
  <c r="BF1271" i="1"/>
  <c r="BE1271" i="1"/>
  <c r="BD1271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J1271" i="1"/>
  <c r="AK1271" i="1" s="1"/>
  <c r="AI1271" i="1"/>
  <c r="AH1271" i="1"/>
  <c r="AF1271" i="1"/>
  <c r="AE1271" i="1"/>
  <c r="AC1271" i="1"/>
  <c r="AD1271" i="1" s="1"/>
  <c r="BF1270" i="1"/>
  <c r="BE1270" i="1"/>
  <c r="BD1270" i="1"/>
  <c r="BC1270" i="1"/>
  <c r="BB1270" i="1"/>
  <c r="BA1270" i="1"/>
  <c r="AZ1270" i="1"/>
  <c r="AY1270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AL1270" i="1"/>
  <c r="AJ1270" i="1"/>
  <c r="AK1270" i="1" s="1"/>
  <c r="AI1270" i="1"/>
  <c r="AH1270" i="1"/>
  <c r="AF1270" i="1"/>
  <c r="AE1270" i="1"/>
  <c r="AC1270" i="1"/>
  <c r="AD1270" i="1" s="1"/>
  <c r="BF1269" i="1"/>
  <c r="BE1269" i="1"/>
  <c r="BD1269" i="1"/>
  <c r="BC1269" i="1"/>
  <c r="BB1269" i="1"/>
  <c r="BA1269" i="1"/>
  <c r="AZ1269" i="1"/>
  <c r="AY1269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J1269" i="1"/>
  <c r="AK1269" i="1" s="1"/>
  <c r="AI1269" i="1"/>
  <c r="AH1269" i="1"/>
  <c r="AF1269" i="1"/>
  <c r="AE1269" i="1"/>
  <c r="AC1269" i="1"/>
  <c r="AD1269" i="1" s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F1268" i="1"/>
  <c r="AE1268" i="1"/>
  <c r="AD1268" i="1"/>
  <c r="AC1268" i="1"/>
  <c r="BF1267" i="1"/>
  <c r="BE1267" i="1"/>
  <c r="BD1267" i="1"/>
  <c r="BC1267" i="1"/>
  <c r="BB1267" i="1"/>
  <c r="BA1267" i="1"/>
  <c r="AZ1267" i="1"/>
  <c r="AY1267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J1267" i="1"/>
  <c r="AK1267" i="1" s="1"/>
  <c r="AI1267" i="1"/>
  <c r="AH1267" i="1"/>
  <c r="AF1267" i="1"/>
  <c r="AE1267" i="1"/>
  <c r="AC1267" i="1"/>
  <c r="AD1267" i="1" s="1"/>
  <c r="BF1266" i="1"/>
  <c r="BE1266" i="1"/>
  <c r="BD1266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J1266" i="1"/>
  <c r="AK1266" i="1" s="1"/>
  <c r="AI1266" i="1"/>
  <c r="AH1266" i="1"/>
  <c r="AF1266" i="1"/>
  <c r="AE1266" i="1"/>
  <c r="AD1266" i="1"/>
  <c r="AC1266" i="1"/>
  <c r="BF1265" i="1"/>
  <c r="BE1265" i="1"/>
  <c r="BD1265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F1265" i="1"/>
  <c r="AE1265" i="1"/>
  <c r="AC1265" i="1"/>
  <c r="AD1265" i="1" s="1"/>
  <c r="BF1264" i="1"/>
  <c r="BE1264" i="1"/>
  <c r="BD1264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F1264" i="1"/>
  <c r="AE1264" i="1"/>
  <c r="AC1264" i="1"/>
  <c r="AD1264" i="1" s="1"/>
  <c r="BF1263" i="1"/>
  <c r="BE1263" i="1"/>
  <c r="BD1263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J1263" i="1"/>
  <c r="AK1263" i="1" s="1"/>
  <c r="AI1263" i="1"/>
  <c r="AH1263" i="1"/>
  <c r="AF1263" i="1"/>
  <c r="AE1263" i="1"/>
  <c r="AD1263" i="1"/>
  <c r="AC1263" i="1"/>
  <c r="BF1262" i="1"/>
  <c r="BE1262" i="1"/>
  <c r="BD1262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J1262" i="1"/>
  <c r="AK1262" i="1" s="1"/>
  <c r="AI1262" i="1"/>
  <c r="AH1262" i="1"/>
  <c r="AF1262" i="1"/>
  <c r="AE1262" i="1"/>
  <c r="AC1262" i="1"/>
  <c r="AD1262" i="1" s="1"/>
  <c r="BF1261" i="1"/>
  <c r="BE1261" i="1"/>
  <c r="BD1261" i="1"/>
  <c r="BC1261" i="1"/>
  <c r="BB1261" i="1"/>
  <c r="BA1261" i="1"/>
  <c r="AZ1261" i="1"/>
  <c r="AY1261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J1261" i="1"/>
  <c r="AK1261" i="1" s="1"/>
  <c r="AI1261" i="1"/>
  <c r="AH1261" i="1"/>
  <c r="AF1261" i="1"/>
  <c r="AE1261" i="1"/>
  <c r="AC1261" i="1"/>
  <c r="AD1261" i="1" s="1"/>
  <c r="BF1260" i="1"/>
  <c r="BE1260" i="1"/>
  <c r="BD1260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J1260" i="1"/>
  <c r="AK1260" i="1" s="1"/>
  <c r="AI1260" i="1"/>
  <c r="AH1260" i="1"/>
  <c r="AF1260" i="1"/>
  <c r="AE1260" i="1"/>
  <c r="AD1260" i="1"/>
  <c r="AC1260" i="1"/>
  <c r="BF1259" i="1"/>
  <c r="BE1259" i="1"/>
  <c r="BD1259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J1259" i="1"/>
  <c r="AK1259" i="1" s="1"/>
  <c r="AI1259" i="1"/>
  <c r="AH1259" i="1"/>
  <c r="AF1259" i="1"/>
  <c r="AE1259" i="1"/>
  <c r="AD1259" i="1"/>
  <c r="AC1259" i="1"/>
  <c r="BF1258" i="1"/>
  <c r="BE1258" i="1"/>
  <c r="BD1258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J1258" i="1"/>
  <c r="AK1258" i="1" s="1"/>
  <c r="AI1258" i="1"/>
  <c r="AH1258" i="1"/>
  <c r="AF1258" i="1"/>
  <c r="AE1258" i="1"/>
  <c r="AC1258" i="1"/>
  <c r="AD1258" i="1" s="1"/>
  <c r="BF1257" i="1"/>
  <c r="BE1257" i="1"/>
  <c r="BD1257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J1257" i="1"/>
  <c r="AK1257" i="1" s="1"/>
  <c r="AI1257" i="1"/>
  <c r="AH1257" i="1"/>
  <c r="AF1257" i="1"/>
  <c r="AE1257" i="1"/>
  <c r="AC1257" i="1"/>
  <c r="AD1257" i="1" s="1"/>
  <c r="BF1256" i="1"/>
  <c r="BE1256" i="1"/>
  <c r="BD1256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J1256" i="1"/>
  <c r="AK1256" i="1" s="1"/>
  <c r="AI1256" i="1"/>
  <c r="AH1256" i="1"/>
  <c r="AF1256" i="1"/>
  <c r="AE1256" i="1"/>
  <c r="AD1256" i="1"/>
  <c r="AC1256" i="1"/>
  <c r="BF1255" i="1"/>
  <c r="BE1255" i="1"/>
  <c r="BD1255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H1255" i="1"/>
  <c r="AF1255" i="1"/>
  <c r="AE1255" i="1"/>
  <c r="AC1255" i="1"/>
  <c r="AD1255" i="1" s="1"/>
  <c r="BF1254" i="1"/>
  <c r="BE1254" i="1"/>
  <c r="BD1254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J1254" i="1"/>
  <c r="AK1254" i="1" s="1"/>
  <c r="AI1254" i="1"/>
  <c r="AH1254" i="1"/>
  <c r="AF1254" i="1"/>
  <c r="AE1254" i="1"/>
  <c r="AC1254" i="1"/>
  <c r="AD1254" i="1" s="1"/>
  <c r="BF1253" i="1"/>
  <c r="BE1253" i="1"/>
  <c r="BD1253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J1253" i="1"/>
  <c r="AK1253" i="1" s="1"/>
  <c r="AI1253" i="1"/>
  <c r="AH1253" i="1"/>
  <c r="AF1253" i="1"/>
  <c r="AE1253" i="1"/>
  <c r="AC1253" i="1"/>
  <c r="AD1253" i="1" s="1"/>
  <c r="BF1252" i="1"/>
  <c r="BE1252" i="1"/>
  <c r="BD1252" i="1"/>
  <c r="BC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F1252" i="1"/>
  <c r="AE1252" i="1"/>
  <c r="AD1252" i="1"/>
  <c r="AC1252" i="1"/>
  <c r="BF1251" i="1"/>
  <c r="BE1251" i="1"/>
  <c r="BD1251" i="1"/>
  <c r="BC1251" i="1"/>
  <c r="BB1251" i="1"/>
  <c r="BA1251" i="1"/>
  <c r="AZ1251" i="1"/>
  <c r="AY1251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J1251" i="1"/>
  <c r="AK1251" i="1" s="1"/>
  <c r="AI1251" i="1"/>
  <c r="AH1251" i="1"/>
  <c r="AF1251" i="1"/>
  <c r="AE1251" i="1"/>
  <c r="AC1251" i="1"/>
  <c r="AD1251" i="1" s="1"/>
  <c r="BF1250" i="1"/>
  <c r="BE1250" i="1"/>
  <c r="BD1250" i="1"/>
  <c r="BC1250" i="1"/>
  <c r="BB1250" i="1"/>
  <c r="BA1250" i="1"/>
  <c r="AZ1250" i="1"/>
  <c r="AY1250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J1250" i="1"/>
  <c r="AK1250" i="1" s="1"/>
  <c r="AI1250" i="1"/>
  <c r="AH1250" i="1"/>
  <c r="AF1250" i="1"/>
  <c r="AE1250" i="1"/>
  <c r="AC1250" i="1"/>
  <c r="AD1250" i="1" s="1"/>
  <c r="BF1249" i="1"/>
  <c r="BE1249" i="1"/>
  <c r="BD1249" i="1"/>
  <c r="BC1249" i="1"/>
  <c r="BB1249" i="1"/>
  <c r="BA1249" i="1"/>
  <c r="AZ1249" i="1"/>
  <c r="AY1249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J1249" i="1"/>
  <c r="AK1249" i="1" s="1"/>
  <c r="AI1249" i="1"/>
  <c r="AH1249" i="1"/>
  <c r="AF1249" i="1"/>
  <c r="AE1249" i="1"/>
  <c r="AC1249" i="1"/>
  <c r="AD1249" i="1" s="1"/>
  <c r="BF1248" i="1"/>
  <c r="BE1248" i="1"/>
  <c r="BD1248" i="1"/>
  <c r="BC1248" i="1"/>
  <c r="BB1248" i="1"/>
  <c r="BA1248" i="1"/>
  <c r="AZ1248" i="1"/>
  <c r="AY1248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F1248" i="1"/>
  <c r="AE1248" i="1"/>
  <c r="AC1248" i="1"/>
  <c r="AD1248" i="1" s="1"/>
  <c r="BF1247" i="1"/>
  <c r="BE1247" i="1"/>
  <c r="BD1247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J1247" i="1"/>
  <c r="AK1247" i="1" s="1"/>
  <c r="AI1247" i="1"/>
  <c r="AH1247" i="1"/>
  <c r="AF1247" i="1"/>
  <c r="AE1247" i="1"/>
  <c r="AD1247" i="1"/>
  <c r="AC1247" i="1"/>
  <c r="BF1246" i="1"/>
  <c r="BE1246" i="1"/>
  <c r="BD1246" i="1"/>
  <c r="BC1246" i="1"/>
  <c r="BB1246" i="1"/>
  <c r="BA1246" i="1"/>
  <c r="AZ1246" i="1"/>
  <c r="AY1246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J1246" i="1"/>
  <c r="AK1246" i="1" s="1"/>
  <c r="AI1246" i="1"/>
  <c r="AH1246" i="1"/>
  <c r="AF1246" i="1"/>
  <c r="AE1246" i="1"/>
  <c r="AD1246" i="1"/>
  <c r="AC1246" i="1"/>
  <c r="BF1245" i="1"/>
  <c r="BE1245" i="1"/>
  <c r="BD1245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J1245" i="1"/>
  <c r="AK1245" i="1" s="1"/>
  <c r="AI1245" i="1"/>
  <c r="AH1245" i="1"/>
  <c r="AF1245" i="1"/>
  <c r="AE1245" i="1"/>
  <c r="AC1245" i="1"/>
  <c r="AD1245" i="1" s="1"/>
  <c r="BF1244" i="1"/>
  <c r="BE1244" i="1"/>
  <c r="BD1244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J1244" i="1"/>
  <c r="AK1244" i="1" s="1"/>
  <c r="AI1244" i="1"/>
  <c r="AH1244" i="1"/>
  <c r="AF1244" i="1"/>
  <c r="AE1244" i="1"/>
  <c r="AD1244" i="1"/>
  <c r="AC1244" i="1"/>
  <c r="BF1243" i="1"/>
  <c r="BE1243" i="1"/>
  <c r="BD1243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AL1243" i="1"/>
  <c r="AJ1243" i="1"/>
  <c r="AK1243" i="1" s="1"/>
  <c r="AI1243" i="1"/>
  <c r="AH1243" i="1"/>
  <c r="AF1243" i="1"/>
  <c r="AE1243" i="1"/>
  <c r="AD1243" i="1"/>
  <c r="AC1243" i="1"/>
  <c r="BF1242" i="1"/>
  <c r="BE1242" i="1"/>
  <c r="BD1242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J1242" i="1"/>
  <c r="AK1242" i="1" s="1"/>
  <c r="AI1242" i="1"/>
  <c r="AH1242" i="1"/>
  <c r="AF1242" i="1"/>
  <c r="AE1242" i="1"/>
  <c r="AC1242" i="1"/>
  <c r="AD1242" i="1" s="1"/>
  <c r="BF1241" i="1"/>
  <c r="BE1241" i="1"/>
  <c r="BD1241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J1241" i="1"/>
  <c r="AK1241" i="1" s="1"/>
  <c r="AI1241" i="1"/>
  <c r="AH1241" i="1"/>
  <c r="AF1241" i="1"/>
  <c r="AE1241" i="1"/>
  <c r="AC1241" i="1"/>
  <c r="AD1241" i="1" s="1"/>
  <c r="BF1240" i="1"/>
  <c r="BE1240" i="1"/>
  <c r="BD1240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J1240" i="1"/>
  <c r="AK1240" i="1" s="1"/>
  <c r="AI1240" i="1"/>
  <c r="AH1240" i="1"/>
  <c r="AF1240" i="1"/>
  <c r="AE1240" i="1"/>
  <c r="AC1240" i="1"/>
  <c r="AD1240" i="1" s="1"/>
  <c r="BF1239" i="1"/>
  <c r="BE1239" i="1"/>
  <c r="BD1239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J1239" i="1"/>
  <c r="AK1239" i="1" s="1"/>
  <c r="AI1239" i="1"/>
  <c r="AH1239" i="1"/>
  <c r="AF1239" i="1"/>
  <c r="AE1239" i="1"/>
  <c r="AC1239" i="1"/>
  <c r="AD1239" i="1" s="1"/>
  <c r="BF1238" i="1"/>
  <c r="BE1238" i="1"/>
  <c r="BD1238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F1238" i="1"/>
  <c r="AE1238" i="1"/>
  <c r="AC1238" i="1"/>
  <c r="AD1238" i="1" s="1"/>
  <c r="BF1237" i="1"/>
  <c r="BE1237" i="1"/>
  <c r="BD1237" i="1"/>
  <c r="BC1237" i="1"/>
  <c r="BB1237" i="1"/>
  <c r="BA1237" i="1"/>
  <c r="AZ1237" i="1"/>
  <c r="AY1237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J1237" i="1"/>
  <c r="AK1237" i="1" s="1"/>
  <c r="AI1237" i="1"/>
  <c r="AH1237" i="1"/>
  <c r="AF1237" i="1"/>
  <c r="AE1237" i="1"/>
  <c r="AC1237" i="1"/>
  <c r="AD1237" i="1" s="1"/>
  <c r="BF1236" i="1"/>
  <c r="BE1236" i="1"/>
  <c r="BD1236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J1236" i="1"/>
  <c r="AK1236" i="1" s="1"/>
  <c r="AI1236" i="1"/>
  <c r="AH1236" i="1"/>
  <c r="AF1236" i="1"/>
  <c r="AE1236" i="1"/>
  <c r="AD1236" i="1"/>
  <c r="AC1236" i="1"/>
  <c r="BF1235" i="1"/>
  <c r="BE1235" i="1"/>
  <c r="BD1235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J1235" i="1"/>
  <c r="AK1235" i="1" s="1"/>
  <c r="AI1235" i="1"/>
  <c r="AH1235" i="1"/>
  <c r="AF1235" i="1"/>
  <c r="AE1235" i="1"/>
  <c r="AC1235" i="1"/>
  <c r="AD1235" i="1" s="1"/>
  <c r="BF1234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J1234" i="1"/>
  <c r="AK1234" i="1" s="1"/>
  <c r="AI1234" i="1"/>
  <c r="AH1234" i="1"/>
  <c r="AF1234" i="1"/>
  <c r="AE1234" i="1"/>
  <c r="AD1234" i="1"/>
  <c r="AC1234" i="1"/>
  <c r="BF1233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F1233" i="1"/>
  <c r="AE1233" i="1"/>
  <c r="AC1233" i="1"/>
  <c r="AD1233" i="1" s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J1232" i="1"/>
  <c r="AK1232" i="1" s="1"/>
  <c r="AI1232" i="1"/>
  <c r="AH1232" i="1"/>
  <c r="AF1232" i="1"/>
  <c r="AE1232" i="1"/>
  <c r="AC1232" i="1"/>
  <c r="AD1232" i="1" s="1"/>
  <c r="BF1231" i="1"/>
  <c r="BE1231" i="1"/>
  <c r="BD1231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J1231" i="1"/>
  <c r="AK1231" i="1" s="1"/>
  <c r="AI1231" i="1"/>
  <c r="AH1231" i="1"/>
  <c r="AF1231" i="1"/>
  <c r="AE1231" i="1"/>
  <c r="AD1231" i="1"/>
  <c r="AC1231" i="1"/>
  <c r="BF1230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F1230" i="1"/>
  <c r="AE1230" i="1"/>
  <c r="AC1230" i="1"/>
  <c r="AD1230" i="1" s="1"/>
  <c r="BF1229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J1229" i="1"/>
  <c r="AK1229" i="1" s="1"/>
  <c r="AI1229" i="1"/>
  <c r="AH1229" i="1"/>
  <c r="AF1229" i="1"/>
  <c r="AE1229" i="1"/>
  <c r="AC1229" i="1"/>
  <c r="AD1229" i="1" s="1"/>
  <c r="BF1228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J1228" i="1"/>
  <c r="AK1228" i="1" s="1"/>
  <c r="AI1228" i="1"/>
  <c r="AH1228" i="1"/>
  <c r="AF1228" i="1"/>
  <c r="AE1228" i="1"/>
  <c r="AC1228" i="1"/>
  <c r="AD1228" i="1" s="1"/>
  <c r="BF1227" i="1"/>
  <c r="BE1227" i="1"/>
  <c r="BD1227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J1227" i="1"/>
  <c r="AK1227" i="1" s="1"/>
  <c r="AI1227" i="1"/>
  <c r="AH1227" i="1"/>
  <c r="AF1227" i="1"/>
  <c r="AE1227" i="1"/>
  <c r="AD1227" i="1"/>
  <c r="AC1227" i="1"/>
  <c r="BF1226" i="1"/>
  <c r="BE1226" i="1"/>
  <c r="BD1226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F1226" i="1"/>
  <c r="AE1226" i="1"/>
  <c r="AC1226" i="1"/>
  <c r="AD1226" i="1" s="1"/>
  <c r="BF1225" i="1"/>
  <c r="BE1225" i="1"/>
  <c r="BD1225" i="1"/>
  <c r="BC1225" i="1"/>
  <c r="BB1225" i="1"/>
  <c r="BA1225" i="1"/>
  <c r="AZ1225" i="1"/>
  <c r="AY1225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AL1225" i="1"/>
  <c r="AJ1225" i="1"/>
  <c r="AK1225" i="1" s="1"/>
  <c r="AI1225" i="1"/>
  <c r="AH1225" i="1"/>
  <c r="AF1225" i="1"/>
  <c r="AE1225" i="1"/>
  <c r="AC1225" i="1"/>
  <c r="AD1225" i="1" s="1"/>
  <c r="BF1224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J1224" i="1"/>
  <c r="AK1224" i="1" s="1"/>
  <c r="AI1224" i="1"/>
  <c r="AH1224" i="1"/>
  <c r="AF1224" i="1"/>
  <c r="AE1224" i="1"/>
  <c r="AD1224" i="1"/>
  <c r="AC1224" i="1"/>
  <c r="BF1223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J1223" i="1"/>
  <c r="AK1223" i="1" s="1"/>
  <c r="AI1223" i="1"/>
  <c r="AH1223" i="1"/>
  <c r="AF1223" i="1"/>
  <c r="AE1223" i="1"/>
  <c r="AC1223" i="1"/>
  <c r="AD1223" i="1" s="1"/>
  <c r="BF1222" i="1"/>
  <c r="BE1222" i="1"/>
  <c r="BD1222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F1222" i="1"/>
  <c r="AE1222" i="1"/>
  <c r="AC1222" i="1"/>
  <c r="AD1222" i="1" s="1"/>
  <c r="BF1221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J1221" i="1"/>
  <c r="AK1221" i="1" s="1"/>
  <c r="AI1221" i="1"/>
  <c r="AH1221" i="1"/>
  <c r="AF1221" i="1"/>
  <c r="AE1221" i="1"/>
  <c r="AD1221" i="1"/>
  <c r="AC1221" i="1"/>
  <c r="BF1220" i="1"/>
  <c r="BE1220" i="1"/>
  <c r="BD1220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F1220" i="1"/>
  <c r="AE1220" i="1"/>
  <c r="AC1220" i="1"/>
  <c r="AD1220" i="1" s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J1219" i="1"/>
  <c r="AK1219" i="1" s="1"/>
  <c r="AI1219" i="1"/>
  <c r="AH1219" i="1"/>
  <c r="AF1219" i="1"/>
  <c r="AE1219" i="1"/>
  <c r="AC1219" i="1"/>
  <c r="AD1219" i="1" s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J1218" i="1"/>
  <c r="AK1218" i="1" s="1"/>
  <c r="AI1218" i="1"/>
  <c r="AH1218" i="1"/>
  <c r="AF1218" i="1"/>
  <c r="AE1218" i="1"/>
  <c r="AC1218" i="1"/>
  <c r="AD1218" i="1" s="1"/>
  <c r="BF1217" i="1"/>
  <c r="BE1217" i="1"/>
  <c r="BD1217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F1217" i="1"/>
  <c r="AE1217" i="1"/>
  <c r="AC1217" i="1"/>
  <c r="AD1217" i="1" s="1"/>
  <c r="BF1216" i="1"/>
  <c r="BE1216" i="1"/>
  <c r="BD1216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F1216" i="1"/>
  <c r="AE1216" i="1"/>
  <c r="AC1216" i="1"/>
  <c r="AD1216" i="1" s="1"/>
  <c r="BF1215" i="1"/>
  <c r="BE1215" i="1"/>
  <c r="BD1215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J1215" i="1"/>
  <c r="AK1215" i="1" s="1"/>
  <c r="AI1215" i="1"/>
  <c r="AH1215" i="1"/>
  <c r="AF1215" i="1"/>
  <c r="AE1215" i="1"/>
  <c r="AC1215" i="1"/>
  <c r="AD1215" i="1" s="1"/>
  <c r="BF1214" i="1"/>
  <c r="BE1214" i="1"/>
  <c r="BD1214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F1214" i="1"/>
  <c r="AE1214" i="1"/>
  <c r="AD1214" i="1"/>
  <c r="AC1214" i="1"/>
  <c r="BF1213" i="1"/>
  <c r="BE1213" i="1"/>
  <c r="BD1213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J1213" i="1"/>
  <c r="AK1213" i="1" s="1"/>
  <c r="AI1213" i="1"/>
  <c r="AH1213" i="1"/>
  <c r="AF1213" i="1"/>
  <c r="AE1213" i="1"/>
  <c r="AC1213" i="1"/>
  <c r="AD1213" i="1" s="1"/>
  <c r="BF1212" i="1"/>
  <c r="BE1212" i="1"/>
  <c r="BD1212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J1212" i="1"/>
  <c r="AK1212" i="1" s="1"/>
  <c r="AI1212" i="1"/>
  <c r="AH1212" i="1"/>
  <c r="AF1212" i="1"/>
  <c r="AE1212" i="1"/>
  <c r="AD1212" i="1"/>
  <c r="AC1212" i="1"/>
  <c r="BF1211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J1211" i="1"/>
  <c r="AK1211" i="1" s="1"/>
  <c r="AI1211" i="1"/>
  <c r="AH1211" i="1"/>
  <c r="AF1211" i="1"/>
  <c r="AE1211" i="1"/>
  <c r="AC1211" i="1"/>
  <c r="AD1211" i="1" s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F1210" i="1"/>
  <c r="AE1210" i="1"/>
  <c r="AC1210" i="1"/>
  <c r="AD1210" i="1" s="1"/>
  <c r="BF1209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J1209" i="1"/>
  <c r="AK1209" i="1" s="1"/>
  <c r="AI1209" i="1"/>
  <c r="AH1209" i="1"/>
  <c r="AF1209" i="1"/>
  <c r="AE1209" i="1"/>
  <c r="AC1209" i="1"/>
  <c r="AD1209" i="1" s="1"/>
  <c r="BF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J1208" i="1"/>
  <c r="AK1208" i="1" s="1"/>
  <c r="AI1208" i="1"/>
  <c r="AH1208" i="1"/>
  <c r="AF1208" i="1"/>
  <c r="AE1208" i="1"/>
  <c r="AD1208" i="1"/>
  <c r="AC1208" i="1"/>
  <c r="BF1207" i="1"/>
  <c r="BE1207" i="1"/>
  <c r="BD1207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J1207" i="1"/>
  <c r="AK1207" i="1" s="1"/>
  <c r="AI1207" i="1"/>
  <c r="AH1207" i="1"/>
  <c r="AF1207" i="1"/>
  <c r="AE1207" i="1"/>
  <c r="AC1207" i="1"/>
  <c r="AD1207" i="1" s="1"/>
  <c r="BF1206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F1206" i="1"/>
  <c r="AE1206" i="1"/>
  <c r="AC1206" i="1"/>
  <c r="AD1206" i="1" s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J1205" i="1"/>
  <c r="AK1205" i="1" s="1"/>
  <c r="AI1205" i="1"/>
  <c r="AH1205" i="1"/>
  <c r="AF1205" i="1"/>
  <c r="AE1205" i="1"/>
  <c r="AD1205" i="1"/>
  <c r="AC1205" i="1"/>
  <c r="BF1204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J1204" i="1"/>
  <c r="AK1204" i="1" s="1"/>
  <c r="AI1204" i="1"/>
  <c r="AH1204" i="1"/>
  <c r="AF1204" i="1"/>
  <c r="AE1204" i="1"/>
  <c r="AD1204" i="1"/>
  <c r="AC1204" i="1"/>
  <c r="BF1203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J1203" i="1"/>
  <c r="AK1203" i="1" s="1"/>
  <c r="AI1203" i="1"/>
  <c r="AH1203" i="1"/>
  <c r="AF1203" i="1"/>
  <c r="AE1203" i="1"/>
  <c r="AC1203" i="1"/>
  <c r="AD1203" i="1" s="1"/>
  <c r="BF1202" i="1"/>
  <c r="BE1202" i="1"/>
  <c r="BD1202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J1202" i="1"/>
  <c r="AK1202" i="1" s="1"/>
  <c r="AI1202" i="1"/>
  <c r="AH1202" i="1"/>
  <c r="AF1202" i="1"/>
  <c r="AE1202" i="1"/>
  <c r="AC1202" i="1"/>
  <c r="AD1202" i="1" s="1"/>
  <c r="BF1201" i="1"/>
  <c r="BE1201" i="1"/>
  <c r="BD1201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F1201" i="1"/>
  <c r="AE1201" i="1"/>
  <c r="AC1201" i="1"/>
  <c r="AD1201" i="1" s="1"/>
  <c r="BF1200" i="1"/>
  <c r="BE1200" i="1"/>
  <c r="BD1200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J1200" i="1"/>
  <c r="AK1200" i="1" s="1"/>
  <c r="AI1200" i="1"/>
  <c r="AH1200" i="1"/>
  <c r="AF1200" i="1"/>
  <c r="AE1200" i="1"/>
  <c r="AD1200" i="1"/>
  <c r="AC1200" i="1"/>
  <c r="BF1199" i="1"/>
  <c r="BE1199" i="1"/>
  <c r="BD1199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J1199" i="1"/>
  <c r="AK1199" i="1" s="1"/>
  <c r="AI1199" i="1"/>
  <c r="AH1199" i="1"/>
  <c r="AF1199" i="1"/>
  <c r="AE1199" i="1"/>
  <c r="AC1199" i="1"/>
  <c r="AD1199" i="1" s="1"/>
  <c r="BF1198" i="1"/>
  <c r="BE1198" i="1"/>
  <c r="BD1198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F1198" i="1"/>
  <c r="AE1198" i="1"/>
  <c r="AD1198" i="1"/>
  <c r="AC1198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J1197" i="1"/>
  <c r="AK1197" i="1" s="1"/>
  <c r="AI1197" i="1"/>
  <c r="AH1197" i="1"/>
  <c r="AF1197" i="1"/>
  <c r="AE1197" i="1"/>
  <c r="AC1197" i="1"/>
  <c r="AD1197" i="1" s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J1196" i="1"/>
  <c r="AK1196" i="1" s="1"/>
  <c r="AI1196" i="1"/>
  <c r="AH1196" i="1"/>
  <c r="AF1196" i="1"/>
  <c r="AE1196" i="1"/>
  <c r="AD1196" i="1"/>
  <c r="AC1196" i="1"/>
  <c r="BF1195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J1195" i="1"/>
  <c r="AK1195" i="1" s="1"/>
  <c r="AI1195" i="1"/>
  <c r="AH1195" i="1"/>
  <c r="AF1195" i="1"/>
  <c r="AE1195" i="1"/>
  <c r="AC1195" i="1"/>
  <c r="AD1195" i="1" s="1"/>
  <c r="BF1194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F1194" i="1"/>
  <c r="AE1194" i="1"/>
  <c r="AC1194" i="1"/>
  <c r="AD1194" i="1" s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J1193" i="1"/>
  <c r="AK1193" i="1" s="1"/>
  <c r="AI1193" i="1"/>
  <c r="AH1193" i="1"/>
  <c r="AF1193" i="1"/>
  <c r="AE1193" i="1"/>
  <c r="AC1193" i="1"/>
  <c r="AD1193" i="1" s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J1192" i="1"/>
  <c r="AK1192" i="1" s="1"/>
  <c r="AI1192" i="1"/>
  <c r="AH1192" i="1"/>
  <c r="AF1192" i="1"/>
  <c r="AE1192" i="1"/>
  <c r="AD1192" i="1"/>
  <c r="AC1192" i="1"/>
  <c r="BF1191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J1191" i="1"/>
  <c r="AK1191" i="1" s="1"/>
  <c r="AI1191" i="1"/>
  <c r="AH1191" i="1"/>
  <c r="AF1191" i="1"/>
  <c r="AE1191" i="1"/>
  <c r="AC1191" i="1"/>
  <c r="AD1191" i="1" s="1"/>
  <c r="BF1190" i="1"/>
  <c r="BE1190" i="1"/>
  <c r="BD1190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F1190" i="1"/>
  <c r="AE1190" i="1"/>
  <c r="AC1190" i="1"/>
  <c r="AD1190" i="1" s="1"/>
  <c r="BF1189" i="1"/>
  <c r="BE1189" i="1"/>
  <c r="BD1189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J1189" i="1"/>
  <c r="AK1189" i="1" s="1"/>
  <c r="AI1189" i="1"/>
  <c r="AH1189" i="1"/>
  <c r="AF1189" i="1"/>
  <c r="AE1189" i="1"/>
  <c r="AD1189" i="1"/>
  <c r="AC1189" i="1"/>
  <c r="BF1188" i="1"/>
  <c r="BE1188" i="1"/>
  <c r="BD1188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J1188" i="1"/>
  <c r="AK1188" i="1" s="1"/>
  <c r="AI1188" i="1"/>
  <c r="AH1188" i="1"/>
  <c r="AF1188" i="1"/>
  <c r="AE1188" i="1"/>
  <c r="AC1188" i="1"/>
  <c r="AD1188" i="1" s="1"/>
  <c r="BF1187" i="1"/>
  <c r="BE1187" i="1"/>
  <c r="BD1187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J1187" i="1"/>
  <c r="AK1187" i="1" s="1"/>
  <c r="AI1187" i="1"/>
  <c r="AH1187" i="1"/>
  <c r="AF1187" i="1"/>
  <c r="AE1187" i="1"/>
  <c r="AC1187" i="1"/>
  <c r="AD1187" i="1" s="1"/>
  <c r="BF1186" i="1"/>
  <c r="BE1186" i="1"/>
  <c r="BD1186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J1186" i="1"/>
  <c r="AK1186" i="1" s="1"/>
  <c r="AI1186" i="1"/>
  <c r="AH1186" i="1"/>
  <c r="AF1186" i="1"/>
  <c r="AE1186" i="1"/>
  <c r="AC1186" i="1"/>
  <c r="AD1186" i="1" s="1"/>
  <c r="BF1185" i="1"/>
  <c r="BE1185" i="1"/>
  <c r="BD1185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F1185" i="1"/>
  <c r="AE1185" i="1"/>
  <c r="AC1185" i="1"/>
  <c r="AD1185" i="1" s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J1184" i="1"/>
  <c r="AK1184" i="1" s="1"/>
  <c r="AI1184" i="1"/>
  <c r="AH1184" i="1"/>
  <c r="AF1184" i="1"/>
  <c r="AE1184" i="1"/>
  <c r="AC1184" i="1"/>
  <c r="AD1184" i="1" s="1"/>
  <c r="BF1183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J1183" i="1"/>
  <c r="AK1183" i="1" s="1"/>
  <c r="AI1183" i="1"/>
  <c r="AH1183" i="1"/>
  <c r="AF1183" i="1"/>
  <c r="AE1183" i="1"/>
  <c r="AC1183" i="1"/>
  <c r="AD1183" i="1" s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J1182" i="1"/>
  <c r="AK1182" i="1" s="1"/>
  <c r="AI1182" i="1"/>
  <c r="AH1182" i="1"/>
  <c r="AF1182" i="1"/>
  <c r="AE1182" i="1"/>
  <c r="AD1182" i="1"/>
  <c r="AC1182" i="1"/>
  <c r="BF1181" i="1"/>
  <c r="BE1181" i="1"/>
  <c r="BD1181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J1181" i="1"/>
  <c r="AK1181" i="1" s="1"/>
  <c r="AI1181" i="1"/>
  <c r="AH1181" i="1"/>
  <c r="AF1181" i="1"/>
  <c r="AE1181" i="1"/>
  <c r="AC1181" i="1"/>
  <c r="AD1181" i="1" s="1"/>
  <c r="BF1180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J1180" i="1"/>
  <c r="AK1180" i="1" s="1"/>
  <c r="AI1180" i="1"/>
  <c r="AH1180" i="1"/>
  <c r="AF1180" i="1"/>
  <c r="AE1180" i="1"/>
  <c r="AD1180" i="1"/>
  <c r="AC1180" i="1"/>
  <c r="BF1179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J1179" i="1"/>
  <c r="AK1179" i="1" s="1"/>
  <c r="AI1179" i="1"/>
  <c r="AH1179" i="1"/>
  <c r="AF1179" i="1"/>
  <c r="AE1179" i="1"/>
  <c r="AD1179" i="1"/>
  <c r="AC1179" i="1"/>
  <c r="BF1178" i="1"/>
  <c r="BE1178" i="1"/>
  <c r="BD1178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F1178" i="1"/>
  <c r="AE1178" i="1"/>
  <c r="AC1178" i="1"/>
  <c r="AD1178" i="1" s="1"/>
  <c r="BF1177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J1177" i="1"/>
  <c r="AK1177" i="1" s="1"/>
  <c r="AI1177" i="1"/>
  <c r="AH1177" i="1"/>
  <c r="AF1177" i="1"/>
  <c r="AE1177" i="1"/>
  <c r="AC1177" i="1"/>
  <c r="AD1177" i="1" s="1"/>
  <c r="BF1176" i="1"/>
  <c r="BE1176" i="1"/>
  <c r="BD1176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J1176" i="1"/>
  <c r="AK1176" i="1" s="1"/>
  <c r="AI1176" i="1"/>
  <c r="AH1176" i="1"/>
  <c r="AF1176" i="1"/>
  <c r="AE1176" i="1"/>
  <c r="AC1176" i="1"/>
  <c r="AD1176" i="1" s="1"/>
  <c r="BF1175" i="1"/>
  <c r="BE1175" i="1"/>
  <c r="BD1175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J1175" i="1"/>
  <c r="AK1175" i="1" s="1"/>
  <c r="AI1175" i="1"/>
  <c r="AH1175" i="1"/>
  <c r="AF1175" i="1"/>
  <c r="AE1175" i="1"/>
  <c r="AC1175" i="1"/>
  <c r="AD1175" i="1" s="1"/>
  <c r="BF1174" i="1"/>
  <c r="BE1174" i="1"/>
  <c r="BD1174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J1174" i="1"/>
  <c r="AK1174" i="1" s="1"/>
  <c r="AI1174" i="1"/>
  <c r="AH1174" i="1"/>
  <c r="AF1174" i="1"/>
  <c r="AE1174" i="1"/>
  <c r="AC1174" i="1"/>
  <c r="AD1174" i="1" s="1"/>
  <c r="BF1173" i="1"/>
  <c r="BE1173" i="1"/>
  <c r="BD1173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J1173" i="1"/>
  <c r="AK1173" i="1" s="1"/>
  <c r="AI1173" i="1"/>
  <c r="AH1173" i="1"/>
  <c r="AF1173" i="1"/>
  <c r="AE1173" i="1"/>
  <c r="AD1173" i="1"/>
  <c r="AC1173" i="1"/>
  <c r="BF1172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F1172" i="1"/>
  <c r="AE1172" i="1"/>
  <c r="AD1172" i="1"/>
  <c r="AC1172" i="1"/>
  <c r="BF1171" i="1"/>
  <c r="BE1171" i="1"/>
  <c r="BD1171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J1171" i="1"/>
  <c r="AK1171" i="1" s="1"/>
  <c r="AI1171" i="1"/>
  <c r="AH1171" i="1"/>
  <c r="AF1171" i="1"/>
  <c r="AE1171" i="1"/>
  <c r="AC1171" i="1"/>
  <c r="AD1171" i="1" s="1"/>
  <c r="BF1170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J1170" i="1"/>
  <c r="AK1170" i="1" s="1"/>
  <c r="AI1170" i="1"/>
  <c r="AH1170" i="1"/>
  <c r="AF1170" i="1"/>
  <c r="AE1170" i="1"/>
  <c r="AC1170" i="1"/>
  <c r="AD1170" i="1" s="1"/>
  <c r="BF1169" i="1"/>
  <c r="BE1169" i="1"/>
  <c r="BD1169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F1169" i="1"/>
  <c r="AE1169" i="1"/>
  <c r="AC1169" i="1"/>
  <c r="AD1169" i="1" s="1"/>
  <c r="BF1168" i="1"/>
  <c r="BE1168" i="1"/>
  <c r="BD1168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F1168" i="1"/>
  <c r="AE1168" i="1"/>
  <c r="AD1168" i="1"/>
  <c r="AC1168" i="1"/>
  <c r="BF1167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J1167" i="1"/>
  <c r="AK1167" i="1" s="1"/>
  <c r="AI1167" i="1"/>
  <c r="AH1167" i="1"/>
  <c r="AF1167" i="1"/>
  <c r="AE1167" i="1"/>
  <c r="AD1167" i="1"/>
  <c r="AC1167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F1166" i="1"/>
  <c r="AE1166" i="1"/>
  <c r="AC1166" i="1"/>
  <c r="AD1166" i="1" s="1"/>
  <c r="BF1165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F1165" i="1"/>
  <c r="AE1165" i="1"/>
  <c r="AC1165" i="1"/>
  <c r="AD1165" i="1" s="1"/>
  <c r="BF1164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J1164" i="1"/>
  <c r="AK1164" i="1" s="1"/>
  <c r="AI1164" i="1"/>
  <c r="AH1164" i="1"/>
  <c r="AF1164" i="1"/>
  <c r="AE1164" i="1"/>
  <c r="AD1164" i="1"/>
  <c r="AC1164" i="1"/>
  <c r="BF1163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J1163" i="1"/>
  <c r="AK1163" i="1" s="1"/>
  <c r="AI1163" i="1"/>
  <c r="AH1163" i="1"/>
  <c r="AF1163" i="1"/>
  <c r="AE1163" i="1"/>
  <c r="AD1163" i="1"/>
  <c r="AC1163" i="1"/>
  <c r="BF1162" i="1"/>
  <c r="BE1162" i="1"/>
  <c r="BD1162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J1162" i="1"/>
  <c r="AK1162" i="1" s="1"/>
  <c r="AI1162" i="1"/>
  <c r="AH1162" i="1"/>
  <c r="AF1162" i="1"/>
  <c r="AE1162" i="1"/>
  <c r="AC1162" i="1"/>
  <c r="AD1162" i="1" s="1"/>
  <c r="BF1161" i="1"/>
  <c r="BE1161" i="1"/>
  <c r="BD1161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J1161" i="1"/>
  <c r="AK1161" i="1" s="1"/>
  <c r="AI1161" i="1"/>
  <c r="AH1161" i="1"/>
  <c r="AF1161" i="1"/>
  <c r="AE1161" i="1"/>
  <c r="AC1161" i="1"/>
  <c r="AD1161" i="1" s="1"/>
  <c r="BF1160" i="1"/>
  <c r="BE1160" i="1"/>
  <c r="BD1160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J1160" i="1"/>
  <c r="AK1160" i="1" s="1"/>
  <c r="AI1160" i="1"/>
  <c r="AH1160" i="1"/>
  <c r="AF1160" i="1"/>
  <c r="AE1160" i="1"/>
  <c r="AD1160" i="1"/>
  <c r="AC1160" i="1"/>
  <c r="BF1159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J1159" i="1"/>
  <c r="AK1159" i="1" s="1"/>
  <c r="AI1159" i="1"/>
  <c r="AH1159" i="1"/>
  <c r="AF1159" i="1"/>
  <c r="AE1159" i="1"/>
  <c r="AC1159" i="1"/>
  <c r="AD1159" i="1" s="1"/>
  <c r="BF1158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F1158" i="1"/>
  <c r="AE1158" i="1"/>
  <c r="AC1158" i="1"/>
  <c r="AD1158" i="1" s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J1157" i="1"/>
  <c r="AK1157" i="1" s="1"/>
  <c r="AI1157" i="1"/>
  <c r="AH1157" i="1"/>
  <c r="AF1157" i="1"/>
  <c r="AE1157" i="1"/>
  <c r="AC1157" i="1"/>
  <c r="AD1157" i="1" s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J1156" i="1"/>
  <c r="AK1156" i="1" s="1"/>
  <c r="AI1156" i="1"/>
  <c r="AH1156" i="1"/>
  <c r="AF1156" i="1"/>
  <c r="AE1156" i="1"/>
  <c r="AD1156" i="1"/>
  <c r="AC1156" i="1"/>
  <c r="BF1155" i="1"/>
  <c r="BE1155" i="1"/>
  <c r="BD1155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J1155" i="1"/>
  <c r="AK1155" i="1" s="1"/>
  <c r="AI1155" i="1"/>
  <c r="AH1155" i="1"/>
  <c r="AF1155" i="1"/>
  <c r="AE1155" i="1"/>
  <c r="AC1155" i="1"/>
  <c r="AD1155" i="1" s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F1154" i="1"/>
  <c r="AE1154" i="1"/>
  <c r="AC1154" i="1"/>
  <c r="AD1154" i="1" s="1"/>
  <c r="BF1153" i="1"/>
  <c r="BE1153" i="1"/>
  <c r="BD1153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F1153" i="1"/>
  <c r="AE1153" i="1"/>
  <c r="AC1153" i="1"/>
  <c r="AD1153" i="1" s="1"/>
  <c r="BF1152" i="1"/>
  <c r="BE1152" i="1"/>
  <c r="BD1152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F1152" i="1"/>
  <c r="AE1152" i="1"/>
  <c r="AD1152" i="1"/>
  <c r="AC1152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J1151" i="1"/>
  <c r="AK1151" i="1" s="1"/>
  <c r="AI1151" i="1"/>
  <c r="AH1151" i="1"/>
  <c r="AF1151" i="1"/>
  <c r="AE1151" i="1"/>
  <c r="AD1151" i="1"/>
  <c r="AC1151" i="1"/>
  <c r="BF1150" i="1"/>
  <c r="BE1150" i="1"/>
  <c r="BD1150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J1150" i="1"/>
  <c r="AK1150" i="1" s="1"/>
  <c r="AI1150" i="1"/>
  <c r="AH1150" i="1"/>
  <c r="AF1150" i="1"/>
  <c r="AE1150" i="1"/>
  <c r="AC1150" i="1"/>
  <c r="AD1150" i="1" s="1"/>
  <c r="BF1149" i="1"/>
  <c r="BE1149" i="1"/>
  <c r="BD1149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F1149" i="1"/>
  <c r="AE1149" i="1"/>
  <c r="AC1149" i="1"/>
  <c r="AD1149" i="1" s="1"/>
  <c r="BF1148" i="1"/>
  <c r="BE1148" i="1"/>
  <c r="BD1148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J1148" i="1"/>
  <c r="AK1148" i="1" s="1"/>
  <c r="AI1148" i="1"/>
  <c r="AH1148" i="1"/>
  <c r="AF1148" i="1"/>
  <c r="AE1148" i="1"/>
  <c r="AD1148" i="1"/>
  <c r="AC1148" i="1"/>
  <c r="BF1147" i="1"/>
  <c r="BE1147" i="1"/>
  <c r="BD1147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J1147" i="1"/>
  <c r="AK1147" i="1" s="1"/>
  <c r="AI1147" i="1"/>
  <c r="AH1147" i="1"/>
  <c r="AF1147" i="1"/>
  <c r="AE1147" i="1"/>
  <c r="AC1147" i="1"/>
  <c r="AD1147" i="1" s="1"/>
  <c r="BF1146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J1146" i="1"/>
  <c r="AK1146" i="1" s="1"/>
  <c r="AI1146" i="1"/>
  <c r="AH1146" i="1"/>
  <c r="AF1146" i="1"/>
  <c r="AE1146" i="1"/>
  <c r="AC1146" i="1"/>
  <c r="AD1146" i="1" s="1"/>
  <c r="BF1145" i="1"/>
  <c r="BE1145" i="1"/>
  <c r="BD1145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J1145" i="1"/>
  <c r="AK1145" i="1" s="1"/>
  <c r="AI1145" i="1"/>
  <c r="AH1145" i="1"/>
  <c r="AF1145" i="1"/>
  <c r="AE1145" i="1"/>
  <c r="AC1145" i="1"/>
  <c r="AD1145" i="1" s="1"/>
  <c r="BF1144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J1144" i="1"/>
  <c r="AK1144" i="1" s="1"/>
  <c r="AI1144" i="1"/>
  <c r="AH1144" i="1"/>
  <c r="AF1144" i="1"/>
  <c r="AE1144" i="1"/>
  <c r="AD1144" i="1"/>
  <c r="AC1144" i="1"/>
  <c r="BF1143" i="1"/>
  <c r="BE1143" i="1"/>
  <c r="BD1143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J1143" i="1"/>
  <c r="AK1143" i="1" s="1"/>
  <c r="AI1143" i="1"/>
  <c r="AH1143" i="1"/>
  <c r="AF1143" i="1"/>
  <c r="AE1143" i="1"/>
  <c r="AC1143" i="1"/>
  <c r="AD1143" i="1" s="1"/>
  <c r="BF1142" i="1"/>
  <c r="BE1142" i="1"/>
  <c r="BD1142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J1142" i="1"/>
  <c r="AK1142" i="1" s="1"/>
  <c r="AI1142" i="1"/>
  <c r="AH1142" i="1"/>
  <c r="AF1142" i="1"/>
  <c r="AE1142" i="1"/>
  <c r="AC1142" i="1"/>
  <c r="AD1142" i="1" s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J1141" i="1"/>
  <c r="AK1141" i="1" s="1"/>
  <c r="AI1141" i="1"/>
  <c r="AH1141" i="1"/>
  <c r="AF1141" i="1"/>
  <c r="AE1141" i="1"/>
  <c r="AC1141" i="1"/>
  <c r="AD1141" i="1" s="1"/>
  <c r="BF1140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F1140" i="1"/>
  <c r="AE1140" i="1"/>
  <c r="AD1140" i="1"/>
  <c r="AC1140" i="1"/>
  <c r="BF1139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J1139" i="1"/>
  <c r="AK1139" i="1" s="1"/>
  <c r="AI1139" i="1"/>
  <c r="AH1139" i="1"/>
  <c r="AF1139" i="1"/>
  <c r="AE1139" i="1"/>
  <c r="AC1139" i="1"/>
  <c r="AD1139" i="1" s="1"/>
  <c r="BF1138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J1138" i="1"/>
  <c r="AK1138" i="1" s="1"/>
  <c r="AI1138" i="1"/>
  <c r="AH1138" i="1"/>
  <c r="AF1138" i="1"/>
  <c r="AE1138" i="1"/>
  <c r="AC1138" i="1"/>
  <c r="AD1138" i="1" s="1"/>
  <c r="BF1137" i="1"/>
  <c r="BE1137" i="1"/>
  <c r="BD1137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F1137" i="1"/>
  <c r="AE1137" i="1"/>
  <c r="AC1137" i="1"/>
  <c r="AD1137" i="1" s="1"/>
  <c r="BF1136" i="1"/>
  <c r="BE1136" i="1"/>
  <c r="BD1136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F1136" i="1"/>
  <c r="AE1136" i="1"/>
  <c r="AD1136" i="1"/>
  <c r="AC1136" i="1"/>
  <c r="BF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J1135" i="1"/>
  <c r="AK1135" i="1" s="1"/>
  <c r="AI1135" i="1"/>
  <c r="AH1135" i="1"/>
  <c r="AF1135" i="1"/>
  <c r="AE1135" i="1"/>
  <c r="AD1135" i="1"/>
  <c r="AC1135" i="1"/>
  <c r="BF1134" i="1"/>
  <c r="BE1134" i="1"/>
  <c r="BD1134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J1134" i="1"/>
  <c r="AK1134" i="1" s="1"/>
  <c r="AI1134" i="1"/>
  <c r="AH1134" i="1"/>
  <c r="AF1134" i="1"/>
  <c r="AE1134" i="1"/>
  <c r="AD1134" i="1"/>
  <c r="AC1134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J1133" i="1"/>
  <c r="AK1133" i="1" s="1"/>
  <c r="AI1133" i="1"/>
  <c r="AH1133" i="1"/>
  <c r="AF1133" i="1"/>
  <c r="AE1133" i="1"/>
  <c r="AC1133" i="1"/>
  <c r="AD1133" i="1" s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J1132" i="1"/>
  <c r="AK1132" i="1" s="1"/>
  <c r="AI1132" i="1"/>
  <c r="AH1132" i="1"/>
  <c r="AF1132" i="1"/>
  <c r="AE1132" i="1"/>
  <c r="AC1132" i="1"/>
  <c r="AD1132" i="1" s="1"/>
  <c r="BF1131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J1131" i="1"/>
  <c r="AK1131" i="1" s="1"/>
  <c r="AI1131" i="1"/>
  <c r="AH1131" i="1"/>
  <c r="AF1131" i="1"/>
  <c r="AE1131" i="1"/>
  <c r="AD1131" i="1"/>
  <c r="AC1131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F1130" i="1"/>
  <c r="AE1130" i="1"/>
  <c r="AC1130" i="1"/>
  <c r="AD1130" i="1" s="1"/>
  <c r="BF1129" i="1"/>
  <c r="BE1129" i="1"/>
  <c r="BD1129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J1129" i="1"/>
  <c r="AK1129" i="1" s="1"/>
  <c r="AI1129" i="1"/>
  <c r="AH1129" i="1"/>
  <c r="AF1129" i="1"/>
  <c r="AE1129" i="1"/>
  <c r="AC1129" i="1"/>
  <c r="AD1129" i="1" s="1"/>
  <c r="BF1128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J1128" i="1"/>
  <c r="AK1128" i="1" s="1"/>
  <c r="AI1128" i="1"/>
  <c r="AH1128" i="1"/>
  <c r="AF1128" i="1"/>
  <c r="AE1128" i="1"/>
  <c r="AD1128" i="1"/>
  <c r="AC1128" i="1"/>
  <c r="BF1127" i="1"/>
  <c r="BE1127" i="1"/>
  <c r="BD1127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J1127" i="1"/>
  <c r="AK1127" i="1" s="1"/>
  <c r="AI1127" i="1"/>
  <c r="AH1127" i="1"/>
  <c r="AF1127" i="1"/>
  <c r="AE1127" i="1"/>
  <c r="AC1127" i="1"/>
  <c r="AD1127" i="1" s="1"/>
  <c r="BF1126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J1126" i="1"/>
  <c r="AK1126" i="1" s="1"/>
  <c r="AI1126" i="1"/>
  <c r="AH1126" i="1"/>
  <c r="AF1126" i="1"/>
  <c r="AE1126" i="1"/>
  <c r="AC1126" i="1"/>
  <c r="AD1126" i="1" s="1"/>
  <c r="BF1125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J1125" i="1"/>
  <c r="AK1125" i="1" s="1"/>
  <c r="AI1125" i="1"/>
  <c r="AH1125" i="1"/>
  <c r="AF1125" i="1"/>
  <c r="AE1125" i="1"/>
  <c r="AD1125" i="1"/>
  <c r="AC1125" i="1"/>
  <c r="BF1124" i="1"/>
  <c r="BE1124" i="1"/>
  <c r="BD1124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J1124" i="1"/>
  <c r="AK1124" i="1" s="1"/>
  <c r="AI1124" i="1"/>
  <c r="AH1124" i="1"/>
  <c r="AF1124" i="1"/>
  <c r="AE1124" i="1"/>
  <c r="AC1124" i="1"/>
  <c r="AD1124" i="1" s="1"/>
  <c r="BF1123" i="1"/>
  <c r="BE1123" i="1"/>
  <c r="BD1123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J1123" i="1"/>
  <c r="AK1123" i="1" s="1"/>
  <c r="AI1123" i="1"/>
  <c r="AH1123" i="1"/>
  <c r="AF1123" i="1"/>
  <c r="AE1123" i="1"/>
  <c r="AC1123" i="1"/>
  <c r="AD1123" i="1" s="1"/>
  <c r="BF1122" i="1"/>
  <c r="BE1122" i="1"/>
  <c r="BD1122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J1122" i="1"/>
  <c r="AK1122" i="1" s="1"/>
  <c r="AI1122" i="1"/>
  <c r="AH1122" i="1"/>
  <c r="AF1122" i="1"/>
  <c r="AE1122" i="1"/>
  <c r="AD1122" i="1"/>
  <c r="AC1122" i="1"/>
  <c r="BF1121" i="1"/>
  <c r="BE1121" i="1"/>
  <c r="BD1121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J1121" i="1"/>
  <c r="AK1121" i="1" s="1"/>
  <c r="AI1121" i="1"/>
  <c r="AH1121" i="1"/>
  <c r="AF1121" i="1"/>
  <c r="AE1121" i="1"/>
  <c r="AC1121" i="1"/>
  <c r="AD1121" i="1" s="1"/>
  <c r="BF1120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F1120" i="1"/>
  <c r="AE1120" i="1"/>
  <c r="AC1120" i="1"/>
  <c r="AD1120" i="1" s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J1119" i="1"/>
  <c r="AK1119" i="1" s="1"/>
  <c r="AI1119" i="1"/>
  <c r="AH1119" i="1"/>
  <c r="AF1119" i="1"/>
  <c r="AE1119" i="1"/>
  <c r="AD1119" i="1"/>
  <c r="AC1119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J1118" i="1"/>
  <c r="AK1118" i="1" s="1"/>
  <c r="AI1118" i="1"/>
  <c r="AH1118" i="1"/>
  <c r="AF1118" i="1"/>
  <c r="AE1118" i="1"/>
  <c r="AC1118" i="1"/>
  <c r="AD1118" i="1" s="1"/>
  <c r="BF1117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J1117" i="1"/>
  <c r="AK1117" i="1" s="1"/>
  <c r="AI1117" i="1"/>
  <c r="AH1117" i="1"/>
  <c r="AF1117" i="1"/>
  <c r="AE1117" i="1"/>
  <c r="AC1117" i="1"/>
  <c r="AD1117" i="1" s="1"/>
  <c r="BF1116" i="1"/>
  <c r="BE1116" i="1"/>
  <c r="BD1116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J1116" i="1"/>
  <c r="AK1116" i="1" s="1"/>
  <c r="AI1116" i="1"/>
  <c r="AH1116" i="1"/>
  <c r="AF1116" i="1"/>
  <c r="AE1116" i="1"/>
  <c r="AC1116" i="1"/>
  <c r="AD1116" i="1" s="1"/>
  <c r="BF1115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J1115" i="1"/>
  <c r="AK1115" i="1" s="1"/>
  <c r="AI1115" i="1"/>
  <c r="AH1115" i="1"/>
  <c r="AF1115" i="1"/>
  <c r="AE1115" i="1"/>
  <c r="AD1115" i="1"/>
  <c r="AC1115" i="1"/>
  <c r="BF1114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J1114" i="1"/>
  <c r="AK1114" i="1" s="1"/>
  <c r="AI1114" i="1"/>
  <c r="AH1114" i="1"/>
  <c r="AF1114" i="1"/>
  <c r="AE1114" i="1"/>
  <c r="AC1114" i="1"/>
  <c r="AD1114" i="1" s="1"/>
  <c r="BF1113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J1113" i="1"/>
  <c r="AK1113" i="1" s="1"/>
  <c r="AI1113" i="1"/>
  <c r="AH1113" i="1"/>
  <c r="AF1113" i="1"/>
  <c r="AE1113" i="1"/>
  <c r="AC1113" i="1"/>
  <c r="AD1113" i="1" s="1"/>
  <c r="BF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J1112" i="1"/>
  <c r="AK1112" i="1" s="1"/>
  <c r="AI1112" i="1"/>
  <c r="AH1112" i="1"/>
  <c r="AF1112" i="1"/>
  <c r="AE1112" i="1"/>
  <c r="AC1112" i="1"/>
  <c r="AD1112" i="1" s="1"/>
  <c r="BF1111" i="1"/>
  <c r="BE1111" i="1"/>
  <c r="BD1111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F1111" i="1"/>
  <c r="AE1111" i="1"/>
  <c r="AC1111" i="1"/>
  <c r="AD1111" i="1" s="1"/>
  <c r="BF1110" i="1"/>
  <c r="BE1110" i="1"/>
  <c r="BD1110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F1110" i="1"/>
  <c r="AE1110" i="1"/>
  <c r="AC1110" i="1"/>
  <c r="AD1110" i="1" s="1"/>
  <c r="BF1109" i="1"/>
  <c r="BE1109" i="1"/>
  <c r="BD1109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J1109" i="1"/>
  <c r="AK1109" i="1" s="1"/>
  <c r="AI1109" i="1"/>
  <c r="AH1109" i="1"/>
  <c r="AF1109" i="1"/>
  <c r="AE1109" i="1"/>
  <c r="AC1109" i="1"/>
  <c r="AD1109" i="1" s="1"/>
  <c r="BF1108" i="1"/>
  <c r="BE1108" i="1"/>
  <c r="BD1108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F1108" i="1"/>
  <c r="AE1108" i="1"/>
  <c r="AC1108" i="1"/>
  <c r="AD1108" i="1" s="1"/>
  <c r="BF1107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J1107" i="1"/>
  <c r="AK1107" i="1" s="1"/>
  <c r="AI1107" i="1"/>
  <c r="AH1107" i="1"/>
  <c r="AF1107" i="1"/>
  <c r="AE1107" i="1"/>
  <c r="AC1107" i="1"/>
  <c r="AD1107" i="1" s="1"/>
  <c r="BF1106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F1106" i="1"/>
  <c r="AE1106" i="1"/>
  <c r="AD1106" i="1"/>
  <c r="AC1106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J1105" i="1"/>
  <c r="AK1105" i="1" s="1"/>
  <c r="AI1105" i="1"/>
  <c r="AH1105" i="1"/>
  <c r="AF1105" i="1"/>
  <c r="AE1105" i="1"/>
  <c r="AC1105" i="1"/>
  <c r="AD1105" i="1" s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F1104" i="1"/>
  <c r="AE1104" i="1"/>
  <c r="AC1104" i="1"/>
  <c r="AD1104" i="1" s="1"/>
  <c r="BF1103" i="1"/>
  <c r="BE1103" i="1"/>
  <c r="BD1103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J1103" i="1"/>
  <c r="AK1103" i="1" s="1"/>
  <c r="AI1103" i="1"/>
  <c r="AH1103" i="1"/>
  <c r="AF1103" i="1"/>
  <c r="AE1103" i="1"/>
  <c r="AD1103" i="1"/>
  <c r="AC1103" i="1"/>
  <c r="BF1102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J1102" i="1"/>
  <c r="AK1102" i="1" s="1"/>
  <c r="AI1102" i="1"/>
  <c r="AH1102" i="1"/>
  <c r="AF1102" i="1"/>
  <c r="AE1102" i="1"/>
  <c r="AC1102" i="1"/>
  <c r="AD1102" i="1" s="1"/>
  <c r="BF1101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J1101" i="1"/>
  <c r="AK1101" i="1" s="1"/>
  <c r="AI1101" i="1"/>
  <c r="AH1101" i="1"/>
  <c r="AF1101" i="1"/>
  <c r="AE1101" i="1"/>
  <c r="AC1101" i="1"/>
  <c r="AD1101" i="1" s="1"/>
  <c r="BF1100" i="1"/>
  <c r="BE1100" i="1"/>
  <c r="BD1100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J1100" i="1"/>
  <c r="AK1100" i="1" s="1"/>
  <c r="AI1100" i="1"/>
  <c r="AH1100" i="1"/>
  <c r="AF1100" i="1"/>
  <c r="AE1100" i="1"/>
  <c r="AD1100" i="1"/>
  <c r="AC1100" i="1"/>
  <c r="BF1099" i="1"/>
  <c r="BE1099" i="1"/>
  <c r="BD1099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J1099" i="1"/>
  <c r="AK1099" i="1" s="1"/>
  <c r="AI1099" i="1"/>
  <c r="AH1099" i="1"/>
  <c r="AF1099" i="1"/>
  <c r="AE1099" i="1"/>
  <c r="AD1099" i="1"/>
  <c r="AC1099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J1098" i="1"/>
  <c r="AK1098" i="1" s="1"/>
  <c r="AI1098" i="1"/>
  <c r="AH1098" i="1"/>
  <c r="AF1098" i="1"/>
  <c r="AE1098" i="1"/>
  <c r="AC1098" i="1"/>
  <c r="AD1098" i="1" s="1"/>
  <c r="BF1097" i="1"/>
  <c r="BE1097" i="1"/>
  <c r="BD1097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J1097" i="1"/>
  <c r="AK1097" i="1" s="1"/>
  <c r="AI1097" i="1"/>
  <c r="AH1097" i="1"/>
  <c r="AF1097" i="1"/>
  <c r="AE1097" i="1"/>
  <c r="AC1097" i="1"/>
  <c r="AD1097" i="1" s="1"/>
  <c r="BF1096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J1096" i="1"/>
  <c r="AK1096" i="1" s="1"/>
  <c r="AI1096" i="1"/>
  <c r="AH1096" i="1"/>
  <c r="AF1096" i="1"/>
  <c r="AE1096" i="1"/>
  <c r="AC1096" i="1"/>
  <c r="AD1096" i="1" s="1"/>
  <c r="BF1095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F1095" i="1"/>
  <c r="AE1095" i="1"/>
  <c r="AC1095" i="1"/>
  <c r="AD1095" i="1" s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F1094" i="1"/>
  <c r="AE1094" i="1"/>
  <c r="AC1094" i="1"/>
  <c r="AD1094" i="1" s="1"/>
  <c r="BF1093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J1093" i="1"/>
  <c r="AK1093" i="1" s="1"/>
  <c r="AI1093" i="1"/>
  <c r="AH1093" i="1"/>
  <c r="AF1093" i="1"/>
  <c r="AE1093" i="1"/>
  <c r="AC1093" i="1"/>
  <c r="AD1093" i="1" s="1"/>
  <c r="BF1092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F1092" i="1"/>
  <c r="AE1092" i="1"/>
  <c r="AD1092" i="1"/>
  <c r="AC1092" i="1"/>
  <c r="BF1091" i="1"/>
  <c r="BE1091" i="1"/>
  <c r="BD1091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J1091" i="1"/>
  <c r="AK1091" i="1" s="1"/>
  <c r="AI1091" i="1"/>
  <c r="AH1091" i="1"/>
  <c r="AF1091" i="1"/>
  <c r="AE1091" i="1"/>
  <c r="AC1091" i="1"/>
  <c r="AD1091" i="1" s="1"/>
  <c r="BF1090" i="1"/>
  <c r="BE1090" i="1"/>
  <c r="BD1090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F1090" i="1"/>
  <c r="AE1090" i="1"/>
  <c r="AD1090" i="1"/>
  <c r="AC1090" i="1"/>
  <c r="BF1089" i="1"/>
  <c r="BE1089" i="1"/>
  <c r="BD1089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J1089" i="1"/>
  <c r="AK1089" i="1" s="1"/>
  <c r="AI1089" i="1"/>
  <c r="AH1089" i="1"/>
  <c r="AF1089" i="1"/>
  <c r="AE1089" i="1"/>
  <c r="AC1089" i="1"/>
  <c r="AD1089" i="1" s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F1088" i="1"/>
  <c r="AE1088" i="1"/>
  <c r="AD1088" i="1"/>
  <c r="AC1088" i="1"/>
  <c r="BF1087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J1087" i="1"/>
  <c r="AK1087" i="1" s="1"/>
  <c r="AI1087" i="1"/>
  <c r="AH1087" i="1"/>
  <c r="AF1087" i="1"/>
  <c r="AE1087" i="1"/>
  <c r="AC1087" i="1"/>
  <c r="AD1087" i="1" s="1"/>
  <c r="BF1086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J1086" i="1"/>
  <c r="AK1086" i="1" s="1"/>
  <c r="AI1086" i="1"/>
  <c r="AH1086" i="1"/>
  <c r="AF1086" i="1"/>
  <c r="AE1086" i="1"/>
  <c r="AC1086" i="1"/>
  <c r="AD1086" i="1" s="1"/>
  <c r="BF1085" i="1"/>
  <c r="BE1085" i="1"/>
  <c r="BD1085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J1085" i="1"/>
  <c r="AK1085" i="1" s="1"/>
  <c r="AI1085" i="1"/>
  <c r="AH1085" i="1"/>
  <c r="AF1085" i="1"/>
  <c r="AE1085" i="1"/>
  <c r="AC1085" i="1"/>
  <c r="AD1085" i="1" s="1"/>
  <c r="BF1084" i="1"/>
  <c r="BE1084" i="1"/>
  <c r="BD1084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J1084" i="1"/>
  <c r="AK1084" i="1" s="1"/>
  <c r="AI1084" i="1"/>
  <c r="AH1084" i="1"/>
  <c r="AF1084" i="1"/>
  <c r="AE1084" i="1"/>
  <c r="AD1084" i="1"/>
  <c r="AC1084" i="1"/>
  <c r="BF1083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J1083" i="1"/>
  <c r="AK1083" i="1" s="1"/>
  <c r="AI1083" i="1"/>
  <c r="AH1083" i="1"/>
  <c r="AF1083" i="1"/>
  <c r="AE1083" i="1"/>
  <c r="AC1083" i="1"/>
  <c r="AD1083" i="1" s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F1082" i="1"/>
  <c r="AE1082" i="1"/>
  <c r="AC1082" i="1"/>
  <c r="AD1082" i="1" s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J1081" i="1"/>
  <c r="AK1081" i="1" s="1"/>
  <c r="AI1081" i="1"/>
  <c r="AH1081" i="1"/>
  <c r="AF1081" i="1"/>
  <c r="AE1081" i="1"/>
  <c r="AC1081" i="1"/>
  <c r="AD1081" i="1" s="1"/>
  <c r="BF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J1080" i="1"/>
  <c r="AK1080" i="1" s="1"/>
  <c r="AI1080" i="1"/>
  <c r="AH1080" i="1"/>
  <c r="AF1080" i="1"/>
  <c r="AE1080" i="1"/>
  <c r="AC1080" i="1"/>
  <c r="AD1080" i="1" s="1"/>
  <c r="BF1079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J1079" i="1"/>
  <c r="AK1079" i="1" s="1"/>
  <c r="AI1079" i="1"/>
  <c r="AH1079" i="1"/>
  <c r="AF1079" i="1"/>
  <c r="AE1079" i="1"/>
  <c r="AC1079" i="1"/>
  <c r="AD1079" i="1" s="1"/>
  <c r="BF1078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J1078" i="1"/>
  <c r="AK1078" i="1" s="1"/>
  <c r="AI1078" i="1"/>
  <c r="AH1078" i="1"/>
  <c r="AF1078" i="1"/>
  <c r="AE1078" i="1"/>
  <c r="AC1078" i="1"/>
  <c r="AD1078" i="1" s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J1077" i="1"/>
  <c r="AK1077" i="1" s="1"/>
  <c r="AI1077" i="1"/>
  <c r="AH1077" i="1"/>
  <c r="AF1077" i="1"/>
  <c r="AE1077" i="1"/>
  <c r="AD1077" i="1"/>
  <c r="AC1077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J1076" i="1"/>
  <c r="AK1076" i="1" s="1"/>
  <c r="AI1076" i="1"/>
  <c r="AH1076" i="1"/>
  <c r="AF1076" i="1"/>
  <c r="AE1076" i="1"/>
  <c r="AC1076" i="1"/>
  <c r="AD1076" i="1" s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J1075" i="1"/>
  <c r="AK1075" i="1" s="1"/>
  <c r="AI1075" i="1"/>
  <c r="AH1075" i="1"/>
  <c r="AF1075" i="1"/>
  <c r="AE1075" i="1"/>
  <c r="AC1075" i="1"/>
  <c r="AD1075" i="1" s="1"/>
  <c r="BF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J1074" i="1"/>
  <c r="AK1074" i="1" s="1"/>
  <c r="AI1074" i="1"/>
  <c r="AH1074" i="1"/>
  <c r="AF1074" i="1"/>
  <c r="AE1074" i="1"/>
  <c r="AD1074" i="1"/>
  <c r="AC1074" i="1"/>
  <c r="BF1073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J1073" i="1"/>
  <c r="AK1073" i="1" s="1"/>
  <c r="AI1073" i="1"/>
  <c r="AH1073" i="1"/>
  <c r="AF1073" i="1"/>
  <c r="AE1073" i="1"/>
  <c r="AC1073" i="1"/>
  <c r="AD1073" i="1" s="1"/>
  <c r="BF1072" i="1"/>
  <c r="BE1072" i="1"/>
  <c r="BD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F1072" i="1"/>
  <c r="AE1072" i="1"/>
  <c r="AD1072" i="1"/>
  <c r="AC1072" i="1"/>
  <c r="BF1071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J1071" i="1"/>
  <c r="AK1071" i="1" s="1"/>
  <c r="AI1071" i="1"/>
  <c r="AH1071" i="1"/>
  <c r="AF1071" i="1"/>
  <c r="AE1071" i="1"/>
  <c r="AC1071" i="1"/>
  <c r="AD1071" i="1" s="1"/>
  <c r="BF1070" i="1"/>
  <c r="BE1070" i="1"/>
  <c r="BD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J1070" i="1"/>
  <c r="AK1070" i="1" s="1"/>
  <c r="AI1070" i="1"/>
  <c r="AH1070" i="1"/>
  <c r="AF1070" i="1"/>
  <c r="AE1070" i="1"/>
  <c r="AC1070" i="1"/>
  <c r="AD1070" i="1" s="1"/>
  <c r="BF1069" i="1"/>
  <c r="BE1069" i="1"/>
  <c r="BD1069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J1069" i="1"/>
  <c r="AK1069" i="1" s="1"/>
  <c r="AI1069" i="1"/>
  <c r="AH1069" i="1"/>
  <c r="AF1069" i="1"/>
  <c r="AE1069" i="1"/>
  <c r="AC1069" i="1"/>
  <c r="AD1069" i="1" s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J1068" i="1"/>
  <c r="AK1068" i="1" s="1"/>
  <c r="AI1068" i="1"/>
  <c r="AH1068" i="1"/>
  <c r="AF1068" i="1"/>
  <c r="AE1068" i="1"/>
  <c r="AD1068" i="1"/>
  <c r="AC1068" i="1"/>
  <c r="BF1067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J1067" i="1"/>
  <c r="AK1067" i="1" s="1"/>
  <c r="AI1067" i="1"/>
  <c r="AH1067" i="1"/>
  <c r="AF1067" i="1"/>
  <c r="AE1067" i="1"/>
  <c r="AC1067" i="1"/>
  <c r="AD1067" i="1" s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J1066" i="1"/>
  <c r="AK1066" i="1" s="1"/>
  <c r="AI1066" i="1"/>
  <c r="AH1066" i="1"/>
  <c r="AF1066" i="1"/>
  <c r="AE1066" i="1"/>
  <c r="AC1066" i="1"/>
  <c r="AD1066" i="1" s="1"/>
  <c r="BF1065" i="1"/>
  <c r="BE1065" i="1"/>
  <c r="BD1065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J1065" i="1"/>
  <c r="AK1065" i="1" s="1"/>
  <c r="AI1065" i="1"/>
  <c r="AH1065" i="1"/>
  <c r="AF1065" i="1"/>
  <c r="AE1065" i="1"/>
  <c r="AC1065" i="1"/>
  <c r="AD1065" i="1" s="1"/>
  <c r="BF1064" i="1"/>
  <c r="BE1064" i="1"/>
  <c r="BD1064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J1064" i="1"/>
  <c r="AK1064" i="1" s="1"/>
  <c r="AI1064" i="1"/>
  <c r="AH1064" i="1"/>
  <c r="AF1064" i="1"/>
  <c r="AE1064" i="1"/>
  <c r="AC1064" i="1"/>
  <c r="AD1064" i="1" s="1"/>
  <c r="BF1063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F1063" i="1"/>
  <c r="AE1063" i="1"/>
  <c r="AC1063" i="1"/>
  <c r="AD1063" i="1" s="1"/>
  <c r="BF1062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F1062" i="1"/>
  <c r="AE1062" i="1"/>
  <c r="AC1062" i="1"/>
  <c r="AD1062" i="1" s="1"/>
  <c r="BF1061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J1061" i="1"/>
  <c r="AK1061" i="1" s="1"/>
  <c r="AI1061" i="1"/>
  <c r="AH1061" i="1"/>
  <c r="AF1061" i="1"/>
  <c r="AE1061" i="1"/>
  <c r="AC1061" i="1"/>
  <c r="AD1061" i="1" s="1"/>
  <c r="BF1060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F1060" i="1"/>
  <c r="AE1060" i="1"/>
  <c r="AD1060" i="1"/>
  <c r="AC1060" i="1"/>
  <c r="BF1059" i="1"/>
  <c r="BE1059" i="1"/>
  <c r="BD1059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J1059" i="1"/>
  <c r="AK1059" i="1" s="1"/>
  <c r="AI1059" i="1"/>
  <c r="AH1059" i="1"/>
  <c r="AF1059" i="1"/>
  <c r="AE1059" i="1"/>
  <c r="AC1059" i="1"/>
  <c r="AD1059" i="1" s="1"/>
  <c r="BF1058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F1058" i="1"/>
  <c r="AE1058" i="1"/>
  <c r="AD1058" i="1"/>
  <c r="AC1058" i="1"/>
  <c r="BF1057" i="1"/>
  <c r="BE1057" i="1"/>
  <c r="BD1057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J1057" i="1"/>
  <c r="AK1057" i="1" s="1"/>
  <c r="AI1057" i="1"/>
  <c r="AH1057" i="1"/>
  <c r="AF1057" i="1"/>
  <c r="AE1057" i="1"/>
  <c r="AC1057" i="1"/>
  <c r="AD1057" i="1" s="1"/>
  <c r="BF1056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F1056" i="1"/>
  <c r="AE1056" i="1"/>
  <c r="AC1056" i="1"/>
  <c r="AD1056" i="1" s="1"/>
  <c r="BF1055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J1055" i="1"/>
  <c r="AK1055" i="1" s="1"/>
  <c r="AI1055" i="1"/>
  <c r="AH1055" i="1"/>
  <c r="AF1055" i="1"/>
  <c r="AE1055" i="1"/>
  <c r="AD1055" i="1"/>
  <c r="AC1055" i="1"/>
  <c r="BF1054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F1054" i="1"/>
  <c r="AE1054" i="1"/>
  <c r="AD1054" i="1"/>
  <c r="AC1054" i="1"/>
  <c r="BF1053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J1053" i="1"/>
  <c r="AK1053" i="1" s="1"/>
  <c r="AI1053" i="1"/>
  <c r="AH1053" i="1"/>
  <c r="AF1053" i="1"/>
  <c r="AE1053" i="1"/>
  <c r="AC1053" i="1"/>
  <c r="AD1053" i="1" s="1"/>
  <c r="BF1052" i="1"/>
  <c r="BE1052" i="1"/>
  <c r="BD1052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J1052" i="1"/>
  <c r="AK1052" i="1" s="1"/>
  <c r="AI1052" i="1"/>
  <c r="AH1052" i="1"/>
  <c r="AF1052" i="1"/>
  <c r="AE1052" i="1"/>
  <c r="AC1052" i="1"/>
  <c r="AD1052" i="1" s="1"/>
  <c r="BF1051" i="1"/>
  <c r="BE1051" i="1"/>
  <c r="BD1051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J1051" i="1"/>
  <c r="AK1051" i="1" s="1"/>
  <c r="AI1051" i="1"/>
  <c r="AH1051" i="1"/>
  <c r="AF1051" i="1"/>
  <c r="AE1051" i="1"/>
  <c r="AD1051" i="1"/>
  <c r="AC1051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F1050" i="1"/>
  <c r="AE1050" i="1"/>
  <c r="AC1050" i="1"/>
  <c r="AD1050" i="1" s="1"/>
  <c r="BF1049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J1049" i="1"/>
  <c r="AK1049" i="1" s="1"/>
  <c r="AI1049" i="1"/>
  <c r="AH1049" i="1"/>
  <c r="AF1049" i="1"/>
  <c r="AE1049" i="1"/>
  <c r="AC1049" i="1"/>
  <c r="AD1049" i="1" s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J1048" i="1"/>
  <c r="AK1048" i="1" s="1"/>
  <c r="AI1048" i="1"/>
  <c r="AH1048" i="1"/>
  <c r="AF1048" i="1"/>
  <c r="AE1048" i="1"/>
  <c r="AD1048" i="1"/>
  <c r="AC1048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F1047" i="1"/>
  <c r="AE1047" i="1"/>
  <c r="AC1047" i="1"/>
  <c r="AD1047" i="1" s="1"/>
  <c r="BF1046" i="1"/>
  <c r="BE1046" i="1"/>
  <c r="BD1046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J1046" i="1"/>
  <c r="AK1046" i="1" s="1"/>
  <c r="AI1046" i="1"/>
  <c r="AH1046" i="1"/>
  <c r="AF1046" i="1"/>
  <c r="AE1046" i="1"/>
  <c r="AC1046" i="1"/>
  <c r="AD1046" i="1" s="1"/>
  <c r="BF1045" i="1"/>
  <c r="BE1045" i="1"/>
  <c r="BD1045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J1045" i="1"/>
  <c r="AK1045" i="1" s="1"/>
  <c r="AI1045" i="1"/>
  <c r="AH1045" i="1"/>
  <c r="AF1045" i="1"/>
  <c r="AE1045" i="1"/>
  <c r="AD1045" i="1"/>
  <c r="AC1045" i="1"/>
  <c r="BF1044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F1044" i="1"/>
  <c r="AE1044" i="1"/>
  <c r="AC1044" i="1"/>
  <c r="AD1044" i="1" s="1"/>
  <c r="BF1043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J1043" i="1"/>
  <c r="AK1043" i="1" s="1"/>
  <c r="AI1043" i="1"/>
  <c r="AH1043" i="1"/>
  <c r="AF1043" i="1"/>
  <c r="AE1043" i="1"/>
  <c r="AC1043" i="1"/>
  <c r="AD1043" i="1" s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J1042" i="1"/>
  <c r="AK1042" i="1" s="1"/>
  <c r="AI1042" i="1"/>
  <c r="AH1042" i="1"/>
  <c r="AF1042" i="1"/>
  <c r="AE1042" i="1"/>
  <c r="AC1042" i="1"/>
  <c r="AD1042" i="1" s="1"/>
  <c r="BF1041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J1041" i="1"/>
  <c r="AK1041" i="1" s="1"/>
  <c r="AI1041" i="1"/>
  <c r="AH1041" i="1"/>
  <c r="AF1041" i="1"/>
  <c r="AE1041" i="1"/>
  <c r="AC1041" i="1"/>
  <c r="AD1041" i="1" s="1"/>
  <c r="BF1040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F1040" i="1"/>
  <c r="AE1040" i="1"/>
  <c r="AC1040" i="1"/>
  <c r="AD1040" i="1" s="1"/>
  <c r="BF1039" i="1"/>
  <c r="BE1039" i="1"/>
  <c r="BD1039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J1039" i="1"/>
  <c r="AK1039" i="1" s="1"/>
  <c r="AI1039" i="1"/>
  <c r="AH1039" i="1"/>
  <c r="AF1039" i="1"/>
  <c r="AE1039" i="1"/>
  <c r="AD1039" i="1"/>
  <c r="AC1039" i="1"/>
  <c r="BF1038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F1038" i="1"/>
  <c r="AE1038" i="1"/>
  <c r="AD1038" i="1"/>
  <c r="AC1038" i="1"/>
  <c r="BF1037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J1037" i="1"/>
  <c r="AK1037" i="1" s="1"/>
  <c r="AI1037" i="1"/>
  <c r="AH1037" i="1"/>
  <c r="AF1037" i="1"/>
  <c r="AE1037" i="1"/>
  <c r="AC1037" i="1"/>
  <c r="AD1037" i="1" s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J1036" i="1"/>
  <c r="AK1036" i="1" s="1"/>
  <c r="AI1036" i="1"/>
  <c r="AH1036" i="1"/>
  <c r="AF1036" i="1"/>
  <c r="AE1036" i="1"/>
  <c r="AC1036" i="1"/>
  <c r="AD1036" i="1" s="1"/>
  <c r="BF1035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J1035" i="1"/>
  <c r="AK1035" i="1" s="1"/>
  <c r="AI1035" i="1"/>
  <c r="AH1035" i="1"/>
  <c r="AF1035" i="1"/>
  <c r="AE1035" i="1"/>
  <c r="AC1035" i="1"/>
  <c r="AD1035" i="1" s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J1034" i="1"/>
  <c r="AK1034" i="1" s="1"/>
  <c r="AI1034" i="1"/>
  <c r="AH1034" i="1"/>
  <c r="AF1034" i="1"/>
  <c r="AE1034" i="1"/>
  <c r="AC1034" i="1"/>
  <c r="AD1034" i="1" s="1"/>
  <c r="BF1033" i="1"/>
  <c r="BE1033" i="1"/>
  <c r="BD1033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J1033" i="1"/>
  <c r="AK1033" i="1" s="1"/>
  <c r="AI1033" i="1"/>
  <c r="AH1033" i="1"/>
  <c r="AF1033" i="1"/>
  <c r="AE1033" i="1"/>
  <c r="AC1033" i="1"/>
  <c r="AD1033" i="1" s="1"/>
  <c r="BF1032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J1032" i="1"/>
  <c r="AK1032" i="1" s="1"/>
  <c r="AI1032" i="1"/>
  <c r="AH1032" i="1"/>
  <c r="AF1032" i="1"/>
  <c r="AE1032" i="1"/>
  <c r="AC1032" i="1"/>
  <c r="AD1032" i="1" s="1"/>
  <c r="BF1031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F1031" i="1"/>
  <c r="AE1031" i="1"/>
  <c r="AC1031" i="1"/>
  <c r="AD1031" i="1" s="1"/>
  <c r="BF1030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F1030" i="1"/>
  <c r="AE1030" i="1"/>
  <c r="AC1030" i="1"/>
  <c r="AD1030" i="1" s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J1029" i="1"/>
  <c r="AK1029" i="1" s="1"/>
  <c r="AI1029" i="1"/>
  <c r="AH1029" i="1"/>
  <c r="AF1029" i="1"/>
  <c r="AE1029" i="1"/>
  <c r="AC1029" i="1"/>
  <c r="AD1029" i="1" s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F1028" i="1"/>
  <c r="AE1028" i="1"/>
  <c r="AC1028" i="1"/>
  <c r="AD1028" i="1" s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J1027" i="1"/>
  <c r="AK1027" i="1" s="1"/>
  <c r="AI1027" i="1"/>
  <c r="AH1027" i="1"/>
  <c r="AF1027" i="1"/>
  <c r="AE1027" i="1"/>
  <c r="AC1027" i="1"/>
  <c r="AD1027" i="1" s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F1026" i="1"/>
  <c r="AE1026" i="1"/>
  <c r="AD1026" i="1"/>
  <c r="AC1026" i="1"/>
  <c r="BF1025" i="1"/>
  <c r="BE1025" i="1"/>
  <c r="BD1025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J1025" i="1"/>
  <c r="AK1025" i="1" s="1"/>
  <c r="AI1025" i="1"/>
  <c r="AH1025" i="1"/>
  <c r="AF1025" i="1"/>
  <c r="AE1025" i="1"/>
  <c r="AC1025" i="1"/>
  <c r="AD1025" i="1" s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F1024" i="1"/>
  <c r="AE1024" i="1"/>
  <c r="AC1024" i="1"/>
  <c r="AD1024" i="1" s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J1023" i="1"/>
  <c r="AK1023" i="1" s="1"/>
  <c r="AI1023" i="1"/>
  <c r="AH1023" i="1"/>
  <c r="AF1023" i="1"/>
  <c r="AE1023" i="1"/>
  <c r="AC1023" i="1"/>
  <c r="AD1023" i="1" s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F1022" i="1"/>
  <c r="AE1022" i="1"/>
  <c r="AD1022" i="1"/>
  <c r="AC1022" i="1"/>
  <c r="BF1021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J1021" i="1"/>
  <c r="AK1021" i="1" s="1"/>
  <c r="AI1021" i="1"/>
  <c r="AH1021" i="1"/>
  <c r="AF1021" i="1"/>
  <c r="AE1021" i="1"/>
  <c r="AC1021" i="1"/>
  <c r="AD1021" i="1" s="1"/>
  <c r="BF1020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J1020" i="1"/>
  <c r="AK1020" i="1" s="1"/>
  <c r="AI1020" i="1"/>
  <c r="AH1020" i="1"/>
  <c r="AF1020" i="1"/>
  <c r="AE1020" i="1"/>
  <c r="AC1020" i="1"/>
  <c r="AD1020" i="1" s="1"/>
  <c r="BF1019" i="1"/>
  <c r="BE1019" i="1"/>
  <c r="BD1019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J1019" i="1"/>
  <c r="AK1019" i="1" s="1"/>
  <c r="AI1019" i="1"/>
  <c r="AH1019" i="1"/>
  <c r="AF1019" i="1"/>
  <c r="AE1019" i="1"/>
  <c r="AC1019" i="1"/>
  <c r="AD1019" i="1" s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J1018" i="1"/>
  <c r="AK1018" i="1" s="1"/>
  <c r="AI1018" i="1"/>
  <c r="AH1018" i="1"/>
  <c r="AF1018" i="1"/>
  <c r="AE1018" i="1"/>
  <c r="AC1018" i="1"/>
  <c r="AD1018" i="1" s="1"/>
  <c r="BF1017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J1017" i="1"/>
  <c r="AK1017" i="1" s="1"/>
  <c r="AI1017" i="1"/>
  <c r="AH1017" i="1"/>
  <c r="AF1017" i="1"/>
  <c r="AE1017" i="1"/>
  <c r="AC1017" i="1"/>
  <c r="AD1017" i="1" s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J1016" i="1"/>
  <c r="AK1016" i="1" s="1"/>
  <c r="AI1016" i="1"/>
  <c r="AH1016" i="1"/>
  <c r="AF1016" i="1"/>
  <c r="AE1016" i="1"/>
  <c r="AD1016" i="1"/>
  <c r="AC1016" i="1"/>
  <c r="BF1015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F1015" i="1"/>
  <c r="AE1015" i="1"/>
  <c r="AC1015" i="1"/>
  <c r="AD1015" i="1" s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J1014" i="1"/>
  <c r="AK1014" i="1" s="1"/>
  <c r="AI1014" i="1"/>
  <c r="AH1014" i="1"/>
  <c r="AF1014" i="1"/>
  <c r="AE1014" i="1"/>
  <c r="AC1014" i="1"/>
  <c r="AD1014" i="1" s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J1013" i="1"/>
  <c r="AK1013" i="1" s="1"/>
  <c r="AI1013" i="1"/>
  <c r="AH1013" i="1"/>
  <c r="AF1013" i="1"/>
  <c r="AE1013" i="1"/>
  <c r="AC1013" i="1"/>
  <c r="AD1013" i="1" s="1"/>
  <c r="BF1012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F1012" i="1"/>
  <c r="AE1012" i="1"/>
  <c r="AD1012" i="1"/>
  <c r="AC1012" i="1"/>
  <c r="BF1011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J1011" i="1"/>
  <c r="AK1011" i="1" s="1"/>
  <c r="AI1011" i="1"/>
  <c r="AH1011" i="1"/>
  <c r="AF1011" i="1"/>
  <c r="AE1011" i="1"/>
  <c r="AC1011" i="1"/>
  <c r="AD1011" i="1" s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J1010" i="1"/>
  <c r="AK1010" i="1" s="1"/>
  <c r="AI1010" i="1"/>
  <c r="AH1010" i="1"/>
  <c r="AF1010" i="1"/>
  <c r="AE1010" i="1"/>
  <c r="AD1010" i="1"/>
  <c r="AC1010" i="1"/>
  <c r="BF1009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J1009" i="1"/>
  <c r="AK1009" i="1" s="1"/>
  <c r="AI1009" i="1"/>
  <c r="AH1009" i="1"/>
  <c r="AF1009" i="1"/>
  <c r="AE1009" i="1"/>
  <c r="AC1009" i="1"/>
  <c r="AD1009" i="1" s="1"/>
  <c r="BF1008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F1008" i="1"/>
  <c r="AE1008" i="1"/>
  <c r="AC1008" i="1"/>
  <c r="AD1008" i="1" s="1"/>
  <c r="BF1007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J1007" i="1"/>
  <c r="AK1007" i="1" s="1"/>
  <c r="AI1007" i="1"/>
  <c r="AH1007" i="1"/>
  <c r="AF1007" i="1"/>
  <c r="AE1007" i="1"/>
  <c r="AC1007" i="1"/>
  <c r="AD1007" i="1" s="1"/>
  <c r="BF1006" i="1"/>
  <c r="BE1006" i="1"/>
  <c r="BD1006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J1006" i="1"/>
  <c r="AK1006" i="1" s="1"/>
  <c r="AI1006" i="1"/>
  <c r="AH1006" i="1"/>
  <c r="AF1006" i="1"/>
  <c r="AE1006" i="1"/>
  <c r="AD1006" i="1"/>
  <c r="AC1006" i="1"/>
  <c r="BF1005" i="1"/>
  <c r="BE1005" i="1"/>
  <c r="BD1005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J1005" i="1"/>
  <c r="AK1005" i="1" s="1"/>
  <c r="AI1005" i="1"/>
  <c r="AH1005" i="1"/>
  <c r="AF1005" i="1"/>
  <c r="AE1005" i="1"/>
  <c r="AC1005" i="1"/>
  <c r="AD1005" i="1" s="1"/>
  <c r="BF1004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J1004" i="1"/>
  <c r="AK1004" i="1" s="1"/>
  <c r="AI1004" i="1"/>
  <c r="AH1004" i="1"/>
  <c r="AF1004" i="1"/>
  <c r="AE1004" i="1"/>
  <c r="AD1004" i="1"/>
  <c r="AC1004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J1003" i="1"/>
  <c r="AK1003" i="1" s="1"/>
  <c r="AI1003" i="1"/>
  <c r="AH1003" i="1"/>
  <c r="AF1003" i="1"/>
  <c r="AE1003" i="1"/>
  <c r="AC1003" i="1"/>
  <c r="AD1003" i="1" s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J1002" i="1"/>
  <c r="AK1002" i="1" s="1"/>
  <c r="AI1002" i="1"/>
  <c r="AH1002" i="1"/>
  <c r="AF1002" i="1"/>
  <c r="AE1002" i="1"/>
  <c r="AC1002" i="1"/>
  <c r="AD1002" i="1" s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J1001" i="1"/>
  <c r="AK1001" i="1" s="1"/>
  <c r="AI1001" i="1"/>
  <c r="AH1001" i="1"/>
  <c r="AF1001" i="1"/>
  <c r="AE1001" i="1"/>
  <c r="AC1001" i="1"/>
  <c r="AD1001" i="1" s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J1000" i="1"/>
  <c r="AK1000" i="1" s="1"/>
  <c r="AI1000" i="1"/>
  <c r="AH1000" i="1"/>
  <c r="AF1000" i="1"/>
  <c r="AE1000" i="1"/>
  <c r="AD1000" i="1"/>
  <c r="AC1000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J999" i="1"/>
  <c r="AK999" i="1" s="1"/>
  <c r="AI999" i="1"/>
  <c r="AH999" i="1"/>
  <c r="AF999" i="1"/>
  <c r="AE999" i="1"/>
  <c r="AC999" i="1"/>
  <c r="AD999" i="1" s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J998" i="1"/>
  <c r="AK998" i="1" s="1"/>
  <c r="AI998" i="1"/>
  <c r="AH998" i="1"/>
  <c r="AF998" i="1"/>
  <c r="AE998" i="1"/>
  <c r="AC998" i="1"/>
  <c r="AD998" i="1" s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J997" i="1"/>
  <c r="AK997" i="1" s="1"/>
  <c r="AI997" i="1"/>
  <c r="AH997" i="1"/>
  <c r="AF997" i="1"/>
  <c r="AE997" i="1"/>
  <c r="AC997" i="1"/>
  <c r="AD997" i="1" s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F996" i="1"/>
  <c r="AE996" i="1"/>
  <c r="AD996" i="1"/>
  <c r="AC996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J995" i="1"/>
  <c r="AK995" i="1" s="1"/>
  <c r="AI995" i="1"/>
  <c r="AH995" i="1"/>
  <c r="AF995" i="1"/>
  <c r="AE995" i="1"/>
  <c r="AC995" i="1"/>
  <c r="AD995" i="1" s="1"/>
  <c r="BF994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J994" i="1"/>
  <c r="AK994" i="1" s="1"/>
  <c r="AI994" i="1"/>
  <c r="AH994" i="1"/>
  <c r="AF994" i="1"/>
  <c r="AE994" i="1"/>
  <c r="AC994" i="1"/>
  <c r="AD994" i="1" s="1"/>
  <c r="BF993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J993" i="1"/>
  <c r="AK993" i="1" s="1"/>
  <c r="AI993" i="1"/>
  <c r="AH993" i="1"/>
  <c r="AF993" i="1"/>
  <c r="AE993" i="1"/>
  <c r="AC993" i="1"/>
  <c r="AD993" i="1" s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F992" i="1"/>
  <c r="AE992" i="1"/>
  <c r="AD992" i="1"/>
  <c r="AC992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J991" i="1"/>
  <c r="AK991" i="1" s="1"/>
  <c r="AI991" i="1"/>
  <c r="AH991" i="1"/>
  <c r="AF991" i="1"/>
  <c r="AE991" i="1"/>
  <c r="AC991" i="1"/>
  <c r="AD991" i="1" s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J990" i="1"/>
  <c r="AK990" i="1" s="1"/>
  <c r="AI990" i="1"/>
  <c r="AH990" i="1"/>
  <c r="AF990" i="1"/>
  <c r="AE990" i="1"/>
  <c r="AD990" i="1"/>
  <c r="AC990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J989" i="1"/>
  <c r="AK989" i="1" s="1"/>
  <c r="AI989" i="1"/>
  <c r="AH989" i="1"/>
  <c r="AF989" i="1"/>
  <c r="AE989" i="1"/>
  <c r="AC989" i="1"/>
  <c r="AD989" i="1" s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J988" i="1"/>
  <c r="AK988" i="1" s="1"/>
  <c r="AI988" i="1"/>
  <c r="AH988" i="1"/>
  <c r="AF988" i="1"/>
  <c r="AE988" i="1"/>
  <c r="AD988" i="1"/>
  <c r="AC988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J987" i="1"/>
  <c r="AK987" i="1" s="1"/>
  <c r="AI987" i="1"/>
  <c r="AH987" i="1"/>
  <c r="AF987" i="1"/>
  <c r="AE987" i="1"/>
  <c r="AC987" i="1"/>
  <c r="AD987" i="1" s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J986" i="1"/>
  <c r="AK986" i="1" s="1"/>
  <c r="AI986" i="1"/>
  <c r="AH986" i="1"/>
  <c r="AF986" i="1"/>
  <c r="AE986" i="1"/>
  <c r="AC986" i="1"/>
  <c r="AD986" i="1" s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J985" i="1"/>
  <c r="AK985" i="1" s="1"/>
  <c r="AI985" i="1"/>
  <c r="AH985" i="1"/>
  <c r="AF985" i="1"/>
  <c r="AE985" i="1"/>
  <c r="AC985" i="1"/>
  <c r="AD985" i="1" s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J984" i="1"/>
  <c r="AK984" i="1" s="1"/>
  <c r="AI984" i="1"/>
  <c r="AH984" i="1"/>
  <c r="AF984" i="1"/>
  <c r="AE984" i="1"/>
  <c r="AD984" i="1"/>
  <c r="AC984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J983" i="1"/>
  <c r="AK983" i="1" s="1"/>
  <c r="AI983" i="1"/>
  <c r="AH983" i="1"/>
  <c r="AF983" i="1"/>
  <c r="AE983" i="1"/>
  <c r="AC983" i="1"/>
  <c r="AD983" i="1" s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J982" i="1"/>
  <c r="AK982" i="1" s="1"/>
  <c r="AI982" i="1"/>
  <c r="AH982" i="1"/>
  <c r="AF982" i="1"/>
  <c r="AE982" i="1"/>
  <c r="AC982" i="1"/>
  <c r="AD982" i="1" s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J981" i="1"/>
  <c r="AK981" i="1" s="1"/>
  <c r="AI981" i="1"/>
  <c r="AH981" i="1"/>
  <c r="AF981" i="1"/>
  <c r="AE981" i="1"/>
  <c r="AC981" i="1"/>
  <c r="AD981" i="1" s="1"/>
  <c r="BF980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F980" i="1"/>
  <c r="AE980" i="1"/>
  <c r="AD980" i="1"/>
  <c r="AC980" i="1"/>
  <c r="BF979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J979" i="1"/>
  <c r="AK979" i="1" s="1"/>
  <c r="AI979" i="1"/>
  <c r="AH979" i="1"/>
  <c r="AF979" i="1"/>
  <c r="AE979" i="1"/>
  <c r="AC979" i="1"/>
  <c r="AD979" i="1" s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J978" i="1"/>
  <c r="AK978" i="1" s="1"/>
  <c r="AI978" i="1"/>
  <c r="AH978" i="1"/>
  <c r="AF978" i="1"/>
  <c r="AE978" i="1"/>
  <c r="AC978" i="1"/>
  <c r="AD978" i="1" s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J977" i="1"/>
  <c r="AK977" i="1" s="1"/>
  <c r="AI977" i="1"/>
  <c r="AH977" i="1"/>
  <c r="AF977" i="1"/>
  <c r="AE977" i="1"/>
  <c r="AC977" i="1"/>
  <c r="AD977" i="1" s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F976" i="1"/>
  <c r="AE976" i="1"/>
  <c r="AD976" i="1"/>
  <c r="AC976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J975" i="1"/>
  <c r="AK975" i="1" s="1"/>
  <c r="AI975" i="1"/>
  <c r="AH975" i="1"/>
  <c r="AF975" i="1"/>
  <c r="AE975" i="1"/>
  <c r="AC975" i="1"/>
  <c r="AD975" i="1" s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J974" i="1"/>
  <c r="AK974" i="1" s="1"/>
  <c r="AI974" i="1"/>
  <c r="AH974" i="1"/>
  <c r="AF974" i="1"/>
  <c r="AE974" i="1"/>
  <c r="AC974" i="1"/>
  <c r="AD974" i="1" s="1"/>
  <c r="BF973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F973" i="1"/>
  <c r="AE973" i="1"/>
  <c r="AC973" i="1"/>
  <c r="AD973" i="1" s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J972" i="1"/>
  <c r="AK972" i="1" s="1"/>
  <c r="AI972" i="1"/>
  <c r="AH972" i="1"/>
  <c r="AF972" i="1"/>
  <c r="AE972" i="1"/>
  <c r="AD972" i="1"/>
  <c r="AC972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J971" i="1"/>
  <c r="AK971" i="1" s="1"/>
  <c r="AI971" i="1"/>
  <c r="AH971" i="1"/>
  <c r="AF971" i="1"/>
  <c r="AE971" i="1"/>
  <c r="AC971" i="1"/>
  <c r="AD971" i="1" s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J970" i="1"/>
  <c r="AK970" i="1" s="1"/>
  <c r="AI970" i="1"/>
  <c r="AH970" i="1"/>
  <c r="AF970" i="1"/>
  <c r="AE970" i="1"/>
  <c r="AC970" i="1"/>
  <c r="AD970" i="1" s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J969" i="1"/>
  <c r="AK969" i="1" s="1"/>
  <c r="AI969" i="1"/>
  <c r="AH969" i="1"/>
  <c r="AF969" i="1"/>
  <c r="AE969" i="1"/>
  <c r="AC969" i="1"/>
  <c r="AD969" i="1" s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J968" i="1"/>
  <c r="AK968" i="1" s="1"/>
  <c r="AI968" i="1"/>
  <c r="AH968" i="1"/>
  <c r="AF968" i="1"/>
  <c r="AE968" i="1"/>
  <c r="AD968" i="1"/>
  <c r="AC968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J967" i="1"/>
  <c r="AK967" i="1" s="1"/>
  <c r="AI967" i="1"/>
  <c r="AH967" i="1"/>
  <c r="AF967" i="1"/>
  <c r="AE967" i="1"/>
  <c r="AC967" i="1"/>
  <c r="AD967" i="1" s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J966" i="1"/>
  <c r="AK966" i="1" s="1"/>
  <c r="AI966" i="1"/>
  <c r="AH966" i="1"/>
  <c r="AF966" i="1"/>
  <c r="AE966" i="1"/>
  <c r="AC966" i="1"/>
  <c r="AD966" i="1" s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J965" i="1"/>
  <c r="AK965" i="1" s="1"/>
  <c r="AI965" i="1"/>
  <c r="AH965" i="1"/>
  <c r="AF965" i="1"/>
  <c r="AE965" i="1"/>
  <c r="AC965" i="1"/>
  <c r="AD965" i="1" s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F964" i="1"/>
  <c r="AE964" i="1"/>
  <c r="AD964" i="1"/>
  <c r="AC964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J963" i="1"/>
  <c r="AK963" i="1" s="1"/>
  <c r="AI963" i="1"/>
  <c r="AH963" i="1"/>
  <c r="AF963" i="1"/>
  <c r="AE963" i="1"/>
  <c r="AC963" i="1"/>
  <c r="AD963" i="1" s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J962" i="1"/>
  <c r="AK962" i="1" s="1"/>
  <c r="AI962" i="1"/>
  <c r="AH962" i="1"/>
  <c r="AF962" i="1"/>
  <c r="AE962" i="1"/>
  <c r="AC962" i="1"/>
  <c r="AD962" i="1" s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J961" i="1"/>
  <c r="AK961" i="1" s="1"/>
  <c r="AI961" i="1"/>
  <c r="AH961" i="1"/>
  <c r="AF961" i="1"/>
  <c r="AE961" i="1"/>
  <c r="AC961" i="1"/>
  <c r="AD961" i="1" s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F960" i="1"/>
  <c r="AE960" i="1"/>
  <c r="AD960" i="1"/>
  <c r="AC960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J959" i="1"/>
  <c r="AK959" i="1" s="1"/>
  <c r="AI959" i="1"/>
  <c r="AH959" i="1"/>
  <c r="AF959" i="1"/>
  <c r="AE959" i="1"/>
  <c r="AC959" i="1"/>
  <c r="AD959" i="1" s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J958" i="1"/>
  <c r="AK958" i="1" s="1"/>
  <c r="AI958" i="1"/>
  <c r="AH958" i="1"/>
  <c r="AF958" i="1"/>
  <c r="AE958" i="1"/>
  <c r="AC958" i="1"/>
  <c r="AD958" i="1" s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J957" i="1"/>
  <c r="AK957" i="1" s="1"/>
  <c r="AI957" i="1"/>
  <c r="AH957" i="1"/>
  <c r="AF957" i="1"/>
  <c r="AE957" i="1"/>
  <c r="AC957" i="1"/>
  <c r="AD957" i="1" s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J956" i="1"/>
  <c r="AK956" i="1" s="1"/>
  <c r="AI956" i="1"/>
  <c r="AH956" i="1"/>
  <c r="AF956" i="1"/>
  <c r="AE956" i="1"/>
  <c r="AD956" i="1"/>
  <c r="AC956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J955" i="1"/>
  <c r="AK955" i="1" s="1"/>
  <c r="AI955" i="1"/>
  <c r="AH955" i="1"/>
  <c r="AF955" i="1"/>
  <c r="AE955" i="1"/>
  <c r="AD955" i="1"/>
  <c r="AC955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J954" i="1"/>
  <c r="AK954" i="1" s="1"/>
  <c r="AI954" i="1"/>
  <c r="AH954" i="1"/>
  <c r="AF954" i="1"/>
  <c r="AE954" i="1"/>
  <c r="AC954" i="1"/>
  <c r="AD954" i="1" s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J953" i="1"/>
  <c r="AK953" i="1" s="1"/>
  <c r="AI953" i="1"/>
  <c r="AH953" i="1"/>
  <c r="AF953" i="1"/>
  <c r="AE953" i="1"/>
  <c r="AC953" i="1"/>
  <c r="AD953" i="1" s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J952" i="1"/>
  <c r="AK952" i="1" s="1"/>
  <c r="AI952" i="1"/>
  <c r="AH952" i="1"/>
  <c r="AF952" i="1"/>
  <c r="AE952" i="1"/>
  <c r="AC952" i="1"/>
  <c r="AD952" i="1" s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F951" i="1"/>
  <c r="AE951" i="1"/>
  <c r="AC951" i="1"/>
  <c r="AD951" i="1" s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F950" i="1"/>
  <c r="AE950" i="1"/>
  <c r="AC950" i="1"/>
  <c r="AD950" i="1" s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J949" i="1"/>
  <c r="AK949" i="1" s="1"/>
  <c r="AI949" i="1"/>
  <c r="AH949" i="1"/>
  <c r="AF949" i="1"/>
  <c r="AE949" i="1"/>
  <c r="AC949" i="1"/>
  <c r="AD949" i="1" s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J948" i="1"/>
  <c r="AK948" i="1" s="1"/>
  <c r="AI948" i="1"/>
  <c r="AH948" i="1"/>
  <c r="AF948" i="1"/>
  <c r="AE948" i="1"/>
  <c r="AD948" i="1"/>
  <c r="AC948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J947" i="1"/>
  <c r="AK947" i="1" s="1"/>
  <c r="AI947" i="1"/>
  <c r="AH947" i="1"/>
  <c r="AF947" i="1"/>
  <c r="AE947" i="1"/>
  <c r="AC947" i="1"/>
  <c r="AD947" i="1" s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F946" i="1"/>
  <c r="AE946" i="1"/>
  <c r="AD946" i="1"/>
  <c r="AC946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J945" i="1"/>
  <c r="AK945" i="1" s="1"/>
  <c r="AI945" i="1"/>
  <c r="AH945" i="1"/>
  <c r="AF945" i="1"/>
  <c r="AE945" i="1"/>
  <c r="AC945" i="1"/>
  <c r="AD945" i="1" s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J944" i="1"/>
  <c r="AK944" i="1" s="1"/>
  <c r="AI944" i="1"/>
  <c r="AH944" i="1"/>
  <c r="AF944" i="1"/>
  <c r="AE944" i="1"/>
  <c r="AD944" i="1"/>
  <c r="AC944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J943" i="1"/>
  <c r="AK943" i="1" s="1"/>
  <c r="AI943" i="1"/>
  <c r="AH943" i="1"/>
  <c r="AF943" i="1"/>
  <c r="AE943" i="1"/>
  <c r="AC943" i="1"/>
  <c r="AD943" i="1" s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F942" i="1"/>
  <c r="AE942" i="1"/>
  <c r="AD942" i="1"/>
  <c r="AC942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J941" i="1"/>
  <c r="AK941" i="1" s="1"/>
  <c r="AI941" i="1"/>
  <c r="AH941" i="1"/>
  <c r="AF941" i="1"/>
  <c r="AE941" i="1"/>
  <c r="AC941" i="1"/>
  <c r="AD941" i="1" s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J940" i="1"/>
  <c r="AK940" i="1" s="1"/>
  <c r="AI940" i="1"/>
  <c r="AH940" i="1"/>
  <c r="AF940" i="1"/>
  <c r="AE940" i="1"/>
  <c r="AC940" i="1"/>
  <c r="AD940" i="1" s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J939" i="1"/>
  <c r="AK939" i="1" s="1"/>
  <c r="AI939" i="1"/>
  <c r="AH939" i="1"/>
  <c r="AF939" i="1"/>
  <c r="AE939" i="1"/>
  <c r="AD939" i="1"/>
  <c r="AC939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F938" i="1"/>
  <c r="AE938" i="1"/>
  <c r="AC938" i="1"/>
  <c r="AD938" i="1" s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J937" i="1"/>
  <c r="AK937" i="1" s="1"/>
  <c r="AI937" i="1"/>
  <c r="AH937" i="1"/>
  <c r="AF937" i="1"/>
  <c r="AE937" i="1"/>
  <c r="AC937" i="1"/>
  <c r="AD937" i="1" s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J936" i="1"/>
  <c r="AK936" i="1" s="1"/>
  <c r="AI936" i="1"/>
  <c r="AH936" i="1"/>
  <c r="AF936" i="1"/>
  <c r="AE936" i="1"/>
  <c r="AC936" i="1"/>
  <c r="AD936" i="1" s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J935" i="1"/>
  <c r="AK935" i="1" s="1"/>
  <c r="AI935" i="1"/>
  <c r="AH935" i="1"/>
  <c r="AF935" i="1"/>
  <c r="AE935" i="1"/>
  <c r="AC935" i="1"/>
  <c r="AD935" i="1" s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F934" i="1"/>
  <c r="AE934" i="1"/>
  <c r="AC934" i="1"/>
  <c r="AD934" i="1" s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F933" i="1"/>
  <c r="AE933" i="1"/>
  <c r="AD933" i="1"/>
  <c r="AC933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J932" i="1"/>
  <c r="AK932" i="1" s="1"/>
  <c r="AI932" i="1"/>
  <c r="AH932" i="1"/>
  <c r="AF932" i="1"/>
  <c r="AE932" i="1"/>
  <c r="AC932" i="1"/>
  <c r="AD932" i="1" s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J931" i="1"/>
  <c r="AK931" i="1" s="1"/>
  <c r="AI931" i="1"/>
  <c r="AH931" i="1"/>
  <c r="AF931" i="1"/>
  <c r="AE931" i="1"/>
  <c r="AC931" i="1"/>
  <c r="AD931" i="1" s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F930" i="1"/>
  <c r="AE930" i="1"/>
  <c r="AC930" i="1"/>
  <c r="AD930" i="1" s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J929" i="1"/>
  <c r="AK929" i="1" s="1"/>
  <c r="AI929" i="1"/>
  <c r="AH929" i="1"/>
  <c r="AF929" i="1"/>
  <c r="AE929" i="1"/>
  <c r="AC929" i="1"/>
  <c r="AD929" i="1" s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J928" i="1"/>
  <c r="AK928" i="1" s="1"/>
  <c r="AI928" i="1"/>
  <c r="AH928" i="1"/>
  <c r="AF928" i="1"/>
  <c r="AE928" i="1"/>
  <c r="AC928" i="1"/>
  <c r="AD928" i="1" s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J927" i="1"/>
  <c r="AK927" i="1" s="1"/>
  <c r="AI927" i="1"/>
  <c r="AH927" i="1"/>
  <c r="AF927" i="1"/>
  <c r="AE927" i="1"/>
  <c r="AC927" i="1"/>
  <c r="AD927" i="1" s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F926" i="1"/>
  <c r="AE926" i="1"/>
  <c r="AC926" i="1"/>
  <c r="AD926" i="1" s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F925" i="1"/>
  <c r="AE925" i="1"/>
  <c r="AC925" i="1"/>
  <c r="AD925" i="1" s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J924" i="1"/>
  <c r="AK924" i="1" s="1"/>
  <c r="AI924" i="1"/>
  <c r="AH924" i="1"/>
  <c r="AF924" i="1"/>
  <c r="AE924" i="1"/>
  <c r="AC924" i="1"/>
  <c r="AD924" i="1" s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J923" i="1"/>
  <c r="AK923" i="1" s="1"/>
  <c r="AI923" i="1"/>
  <c r="AH923" i="1"/>
  <c r="AF923" i="1"/>
  <c r="AE923" i="1"/>
  <c r="AD923" i="1"/>
  <c r="AC923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J922" i="1"/>
  <c r="AK922" i="1" s="1"/>
  <c r="AI922" i="1"/>
  <c r="AH922" i="1"/>
  <c r="AF922" i="1"/>
  <c r="AE922" i="1"/>
  <c r="AC922" i="1"/>
  <c r="AD922" i="1" s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J921" i="1"/>
  <c r="AK921" i="1" s="1"/>
  <c r="AI921" i="1"/>
  <c r="AH921" i="1"/>
  <c r="AF921" i="1"/>
  <c r="AE921" i="1"/>
  <c r="AC921" i="1"/>
  <c r="AD921" i="1" s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J920" i="1"/>
  <c r="AK920" i="1" s="1"/>
  <c r="AI920" i="1"/>
  <c r="AH920" i="1"/>
  <c r="AF920" i="1"/>
  <c r="AE920" i="1"/>
  <c r="AC920" i="1"/>
  <c r="AD920" i="1" s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J919" i="1"/>
  <c r="AK919" i="1" s="1"/>
  <c r="AI919" i="1"/>
  <c r="AH919" i="1"/>
  <c r="AF919" i="1"/>
  <c r="AE919" i="1"/>
  <c r="AC919" i="1"/>
  <c r="AD919" i="1" s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J918" i="1"/>
  <c r="AK918" i="1" s="1"/>
  <c r="AI918" i="1"/>
  <c r="AH918" i="1"/>
  <c r="AF918" i="1"/>
  <c r="AE918" i="1"/>
  <c r="AC918" i="1"/>
  <c r="AD918" i="1" s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J917" i="1"/>
  <c r="AK917" i="1" s="1"/>
  <c r="AI917" i="1"/>
  <c r="AH917" i="1"/>
  <c r="AF917" i="1"/>
  <c r="AE917" i="1"/>
  <c r="AD917" i="1"/>
  <c r="AC917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J916" i="1"/>
  <c r="AK916" i="1" s="1"/>
  <c r="AI916" i="1"/>
  <c r="AH916" i="1"/>
  <c r="AF916" i="1"/>
  <c r="AE916" i="1"/>
  <c r="AC916" i="1"/>
  <c r="AD916" i="1" s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J915" i="1"/>
  <c r="AK915" i="1" s="1"/>
  <c r="AI915" i="1"/>
  <c r="AH915" i="1"/>
  <c r="AF915" i="1"/>
  <c r="AE915" i="1"/>
  <c r="AC915" i="1"/>
  <c r="AD915" i="1" s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J914" i="1"/>
  <c r="AK914" i="1" s="1"/>
  <c r="AI914" i="1"/>
  <c r="AH914" i="1"/>
  <c r="AF914" i="1"/>
  <c r="AE914" i="1"/>
  <c r="AC914" i="1"/>
  <c r="AD914" i="1" s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J913" i="1"/>
  <c r="AK913" i="1" s="1"/>
  <c r="AI913" i="1"/>
  <c r="AH913" i="1"/>
  <c r="AF913" i="1"/>
  <c r="AE913" i="1"/>
  <c r="AC913" i="1"/>
  <c r="AD913" i="1" s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J912" i="1"/>
  <c r="AK912" i="1" s="1"/>
  <c r="AI912" i="1"/>
  <c r="AH912" i="1"/>
  <c r="AF912" i="1"/>
  <c r="AE912" i="1"/>
  <c r="AC912" i="1"/>
  <c r="AD912" i="1" s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J911" i="1"/>
  <c r="AK911" i="1" s="1"/>
  <c r="AI911" i="1"/>
  <c r="AH911" i="1"/>
  <c r="AF911" i="1"/>
  <c r="AE911" i="1"/>
  <c r="AC911" i="1"/>
  <c r="AD911" i="1" s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J910" i="1"/>
  <c r="AK910" i="1" s="1"/>
  <c r="AI910" i="1"/>
  <c r="AH910" i="1"/>
  <c r="AF910" i="1"/>
  <c r="AE910" i="1"/>
  <c r="AC910" i="1"/>
  <c r="AD910" i="1" s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F909" i="1"/>
  <c r="AE909" i="1"/>
  <c r="AC909" i="1"/>
  <c r="AD909" i="1" s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J908" i="1"/>
  <c r="AK908" i="1" s="1"/>
  <c r="AI908" i="1"/>
  <c r="AH908" i="1"/>
  <c r="AF908" i="1"/>
  <c r="AE908" i="1"/>
  <c r="AC908" i="1"/>
  <c r="AD908" i="1" s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J907" i="1"/>
  <c r="AK907" i="1" s="1"/>
  <c r="AI907" i="1"/>
  <c r="AH907" i="1"/>
  <c r="AF907" i="1"/>
  <c r="AE907" i="1"/>
  <c r="AC907" i="1"/>
  <c r="AD907" i="1" s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J906" i="1"/>
  <c r="AK906" i="1" s="1"/>
  <c r="AI906" i="1"/>
  <c r="AH906" i="1"/>
  <c r="AF906" i="1"/>
  <c r="AE906" i="1"/>
  <c r="AC906" i="1"/>
  <c r="AD906" i="1" s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J905" i="1"/>
  <c r="AK905" i="1" s="1"/>
  <c r="AI905" i="1"/>
  <c r="AH905" i="1"/>
  <c r="AF905" i="1"/>
  <c r="AE905" i="1"/>
  <c r="AC905" i="1"/>
  <c r="AD905" i="1" s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J904" i="1"/>
  <c r="AK904" i="1" s="1"/>
  <c r="AI904" i="1"/>
  <c r="AH904" i="1"/>
  <c r="AF904" i="1"/>
  <c r="AE904" i="1"/>
  <c r="AD904" i="1"/>
  <c r="AC904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F903" i="1"/>
  <c r="AE903" i="1"/>
  <c r="AC903" i="1"/>
  <c r="AD903" i="1" s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F902" i="1"/>
  <c r="AE902" i="1"/>
  <c r="AC902" i="1"/>
  <c r="AD902" i="1" s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J901" i="1"/>
  <c r="AK901" i="1" s="1"/>
  <c r="AI901" i="1"/>
  <c r="AH901" i="1"/>
  <c r="AF901" i="1"/>
  <c r="AE901" i="1"/>
  <c r="AD901" i="1"/>
  <c r="AC901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J900" i="1"/>
  <c r="AK900" i="1" s="1"/>
  <c r="AI900" i="1"/>
  <c r="AH900" i="1"/>
  <c r="AF900" i="1"/>
  <c r="AE900" i="1"/>
  <c r="AC900" i="1"/>
  <c r="AD900" i="1" s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J899" i="1"/>
  <c r="AK899" i="1" s="1"/>
  <c r="AI899" i="1"/>
  <c r="AH899" i="1"/>
  <c r="AF899" i="1"/>
  <c r="AE899" i="1"/>
  <c r="AC899" i="1"/>
  <c r="AD899" i="1" s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J898" i="1"/>
  <c r="AK898" i="1" s="1"/>
  <c r="AI898" i="1"/>
  <c r="AH898" i="1"/>
  <c r="AF898" i="1"/>
  <c r="AE898" i="1"/>
  <c r="AC898" i="1"/>
  <c r="AD898" i="1" s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J897" i="1"/>
  <c r="AK897" i="1" s="1"/>
  <c r="AI897" i="1"/>
  <c r="AH897" i="1"/>
  <c r="AF897" i="1"/>
  <c r="AE897" i="1"/>
  <c r="AC897" i="1"/>
  <c r="AD897" i="1" s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J896" i="1"/>
  <c r="AK896" i="1" s="1"/>
  <c r="AI896" i="1"/>
  <c r="AH896" i="1"/>
  <c r="AF896" i="1"/>
  <c r="AE896" i="1"/>
  <c r="AC896" i="1"/>
  <c r="AD896" i="1" s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J895" i="1"/>
  <c r="AK895" i="1" s="1"/>
  <c r="AI895" i="1"/>
  <c r="AH895" i="1"/>
  <c r="AF895" i="1"/>
  <c r="AE895" i="1"/>
  <c r="AC895" i="1"/>
  <c r="AD895" i="1" s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J894" i="1"/>
  <c r="AK894" i="1" s="1"/>
  <c r="AI894" i="1"/>
  <c r="AH894" i="1"/>
  <c r="AF894" i="1"/>
  <c r="AE894" i="1"/>
  <c r="AC894" i="1"/>
  <c r="AD894" i="1" s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F893" i="1"/>
  <c r="AE893" i="1"/>
  <c r="AC893" i="1"/>
  <c r="AD893" i="1" s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J892" i="1"/>
  <c r="AK892" i="1" s="1"/>
  <c r="AI892" i="1"/>
  <c r="AH892" i="1"/>
  <c r="AF892" i="1"/>
  <c r="AE892" i="1"/>
  <c r="AC892" i="1"/>
  <c r="AD892" i="1" s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J891" i="1"/>
  <c r="AK891" i="1" s="1"/>
  <c r="AI891" i="1"/>
  <c r="AH891" i="1"/>
  <c r="AF891" i="1"/>
  <c r="AE891" i="1"/>
  <c r="AC891" i="1"/>
  <c r="AD891" i="1" s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J890" i="1"/>
  <c r="AK890" i="1" s="1"/>
  <c r="AI890" i="1"/>
  <c r="AH890" i="1"/>
  <c r="AF890" i="1"/>
  <c r="AE890" i="1"/>
  <c r="AC890" i="1"/>
  <c r="AD890" i="1" s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J889" i="1"/>
  <c r="AK889" i="1" s="1"/>
  <c r="AI889" i="1"/>
  <c r="AH889" i="1"/>
  <c r="AF889" i="1"/>
  <c r="AE889" i="1"/>
  <c r="AC889" i="1"/>
  <c r="AD889" i="1" s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F888" i="1"/>
  <c r="AE888" i="1"/>
  <c r="AC888" i="1"/>
  <c r="AD888" i="1" s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J887" i="1"/>
  <c r="AK887" i="1" s="1"/>
  <c r="AI887" i="1"/>
  <c r="AH887" i="1"/>
  <c r="AF887" i="1"/>
  <c r="AE887" i="1"/>
  <c r="AC887" i="1"/>
  <c r="AD887" i="1" s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J886" i="1"/>
  <c r="AK886" i="1" s="1"/>
  <c r="AI886" i="1"/>
  <c r="AH886" i="1"/>
  <c r="AF886" i="1"/>
  <c r="AE886" i="1"/>
  <c r="AC886" i="1"/>
  <c r="AD886" i="1" s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F885" i="1"/>
  <c r="AE885" i="1"/>
  <c r="AC885" i="1"/>
  <c r="AD885" i="1" s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F884" i="1"/>
  <c r="AE884" i="1"/>
  <c r="AD884" i="1"/>
  <c r="AC884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J883" i="1"/>
  <c r="AK883" i="1" s="1"/>
  <c r="AI883" i="1"/>
  <c r="AH883" i="1"/>
  <c r="AF883" i="1"/>
  <c r="AE883" i="1"/>
  <c r="AD883" i="1"/>
  <c r="AC883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J882" i="1"/>
  <c r="AK882" i="1" s="1"/>
  <c r="AI882" i="1"/>
  <c r="AH882" i="1"/>
  <c r="AF882" i="1"/>
  <c r="AE882" i="1"/>
  <c r="AC882" i="1"/>
  <c r="AD882" i="1" s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J881" i="1"/>
  <c r="AK881" i="1" s="1"/>
  <c r="AI881" i="1"/>
  <c r="AH881" i="1"/>
  <c r="AF881" i="1"/>
  <c r="AE881" i="1"/>
  <c r="AC881" i="1"/>
  <c r="AD881" i="1" s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J880" i="1"/>
  <c r="AK880" i="1" s="1"/>
  <c r="AI880" i="1"/>
  <c r="AH880" i="1"/>
  <c r="AF880" i="1"/>
  <c r="AE880" i="1"/>
  <c r="AD880" i="1"/>
  <c r="AC880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J879" i="1"/>
  <c r="AK879" i="1" s="1"/>
  <c r="AI879" i="1"/>
  <c r="AH879" i="1"/>
  <c r="AF879" i="1"/>
  <c r="AE879" i="1"/>
  <c r="AC879" i="1"/>
  <c r="AD879" i="1" s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J878" i="1"/>
  <c r="AK878" i="1" s="1"/>
  <c r="AI878" i="1"/>
  <c r="AH878" i="1"/>
  <c r="AF878" i="1"/>
  <c r="AE878" i="1"/>
  <c r="AC878" i="1"/>
  <c r="AD878" i="1" s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F877" i="1"/>
  <c r="AE877" i="1"/>
  <c r="AC877" i="1"/>
  <c r="AD877" i="1" s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J876" i="1"/>
  <c r="AK876" i="1" s="1"/>
  <c r="AI876" i="1"/>
  <c r="AH876" i="1"/>
  <c r="AF876" i="1"/>
  <c r="AE876" i="1"/>
  <c r="AD876" i="1"/>
  <c r="AC876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J875" i="1"/>
  <c r="AK875" i="1" s="1"/>
  <c r="AI875" i="1"/>
  <c r="AH875" i="1"/>
  <c r="AF875" i="1"/>
  <c r="AE875" i="1"/>
  <c r="AC875" i="1"/>
  <c r="AD875" i="1" s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J874" i="1"/>
  <c r="AK874" i="1" s="1"/>
  <c r="AI874" i="1"/>
  <c r="AH874" i="1"/>
  <c r="AF874" i="1"/>
  <c r="AE874" i="1"/>
  <c r="AC874" i="1"/>
  <c r="AD874" i="1" s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J873" i="1"/>
  <c r="AK873" i="1" s="1"/>
  <c r="AI873" i="1"/>
  <c r="AH873" i="1"/>
  <c r="AF873" i="1"/>
  <c r="AE873" i="1"/>
  <c r="AC873" i="1"/>
  <c r="AD873" i="1" s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F872" i="1"/>
  <c r="AE872" i="1"/>
  <c r="AC872" i="1"/>
  <c r="AD872" i="1" s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J871" i="1"/>
  <c r="AK871" i="1" s="1"/>
  <c r="AI871" i="1"/>
  <c r="AH871" i="1"/>
  <c r="AF871" i="1"/>
  <c r="AE871" i="1"/>
  <c r="AC871" i="1"/>
  <c r="AD871" i="1" s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F870" i="1"/>
  <c r="AE870" i="1"/>
  <c r="AC870" i="1"/>
  <c r="AD870" i="1" s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F869" i="1"/>
  <c r="AE869" i="1"/>
  <c r="AC869" i="1"/>
  <c r="AD869" i="1" s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F868" i="1"/>
  <c r="AE868" i="1"/>
  <c r="AD868" i="1"/>
  <c r="AC868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J867" i="1"/>
  <c r="AK867" i="1" s="1"/>
  <c r="AI867" i="1"/>
  <c r="AH867" i="1"/>
  <c r="AF867" i="1"/>
  <c r="AE867" i="1"/>
  <c r="AD867" i="1"/>
  <c r="AC867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J866" i="1"/>
  <c r="AK866" i="1" s="1"/>
  <c r="AI866" i="1"/>
  <c r="AH866" i="1"/>
  <c r="AF866" i="1"/>
  <c r="AE866" i="1"/>
  <c r="AC866" i="1"/>
  <c r="AD866" i="1" s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J865" i="1"/>
  <c r="AK865" i="1" s="1"/>
  <c r="AI865" i="1"/>
  <c r="AH865" i="1"/>
  <c r="AF865" i="1"/>
  <c r="AE865" i="1"/>
  <c r="AC865" i="1"/>
  <c r="AD865" i="1" s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J864" i="1"/>
  <c r="AK864" i="1" s="1"/>
  <c r="AI864" i="1"/>
  <c r="AH864" i="1"/>
  <c r="AF864" i="1"/>
  <c r="AE864" i="1"/>
  <c r="AD864" i="1"/>
  <c r="AC864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J863" i="1"/>
  <c r="AK863" i="1" s="1"/>
  <c r="AI863" i="1"/>
  <c r="AH863" i="1"/>
  <c r="AF863" i="1"/>
  <c r="AE863" i="1"/>
  <c r="AD863" i="1"/>
  <c r="AC863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J862" i="1"/>
  <c r="AK862" i="1" s="1"/>
  <c r="AI862" i="1"/>
  <c r="AH862" i="1"/>
  <c r="AF862" i="1"/>
  <c r="AE862" i="1"/>
  <c r="AD862" i="1"/>
  <c r="AC862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J861" i="1"/>
  <c r="AK861" i="1" s="1"/>
  <c r="AI861" i="1"/>
  <c r="AH861" i="1"/>
  <c r="AF861" i="1"/>
  <c r="AE861" i="1"/>
  <c r="AC861" i="1"/>
  <c r="AD861" i="1" s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J860" i="1"/>
  <c r="AK860" i="1" s="1"/>
  <c r="AI860" i="1"/>
  <c r="AH860" i="1"/>
  <c r="AF860" i="1"/>
  <c r="AE860" i="1"/>
  <c r="AC860" i="1"/>
  <c r="AD860" i="1" s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J859" i="1"/>
  <c r="AK859" i="1" s="1"/>
  <c r="AI859" i="1"/>
  <c r="AH859" i="1"/>
  <c r="AF859" i="1"/>
  <c r="AE859" i="1"/>
  <c r="AD859" i="1"/>
  <c r="AC859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J858" i="1"/>
  <c r="AK858" i="1" s="1"/>
  <c r="AI858" i="1"/>
  <c r="AH858" i="1"/>
  <c r="AF858" i="1"/>
  <c r="AE858" i="1"/>
  <c r="AC858" i="1"/>
  <c r="AD858" i="1" s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J857" i="1"/>
  <c r="AK857" i="1" s="1"/>
  <c r="AI857" i="1"/>
  <c r="AH857" i="1"/>
  <c r="AF857" i="1"/>
  <c r="AE857" i="1"/>
  <c r="AC857" i="1"/>
  <c r="AD857" i="1" s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J856" i="1"/>
  <c r="AK856" i="1" s="1"/>
  <c r="AI856" i="1"/>
  <c r="AH856" i="1"/>
  <c r="AF856" i="1"/>
  <c r="AE856" i="1"/>
  <c r="AC856" i="1"/>
  <c r="AD856" i="1" s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J855" i="1"/>
  <c r="AK855" i="1" s="1"/>
  <c r="AI855" i="1"/>
  <c r="AH855" i="1"/>
  <c r="AF855" i="1"/>
  <c r="AE855" i="1"/>
  <c r="AC855" i="1"/>
  <c r="AD855" i="1" s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J854" i="1"/>
  <c r="AK854" i="1" s="1"/>
  <c r="AI854" i="1"/>
  <c r="AH854" i="1"/>
  <c r="AF854" i="1"/>
  <c r="AE854" i="1"/>
  <c r="AD854" i="1"/>
  <c r="AC854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J853" i="1"/>
  <c r="AK853" i="1" s="1"/>
  <c r="AI853" i="1"/>
  <c r="AH853" i="1"/>
  <c r="AF853" i="1"/>
  <c r="AE853" i="1"/>
  <c r="AC853" i="1"/>
  <c r="AD853" i="1" s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J852" i="1"/>
  <c r="AK852" i="1" s="1"/>
  <c r="AI852" i="1"/>
  <c r="AH852" i="1"/>
  <c r="AF852" i="1"/>
  <c r="AE852" i="1"/>
  <c r="AC852" i="1"/>
  <c r="AD852" i="1" s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J851" i="1"/>
  <c r="AK851" i="1" s="1"/>
  <c r="AI851" i="1"/>
  <c r="AH851" i="1"/>
  <c r="AF851" i="1"/>
  <c r="AE851" i="1"/>
  <c r="AC851" i="1"/>
  <c r="AD851" i="1" s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F850" i="1"/>
  <c r="AE850" i="1"/>
  <c r="AD850" i="1"/>
  <c r="AC850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J849" i="1"/>
  <c r="AK849" i="1" s="1"/>
  <c r="AI849" i="1"/>
  <c r="AH849" i="1"/>
  <c r="AF849" i="1"/>
  <c r="AE849" i="1"/>
  <c r="AC849" i="1"/>
  <c r="AD849" i="1" s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J848" i="1"/>
  <c r="AK848" i="1" s="1"/>
  <c r="AI848" i="1"/>
  <c r="AH848" i="1"/>
  <c r="AF848" i="1"/>
  <c r="AE848" i="1"/>
  <c r="AC848" i="1"/>
  <c r="AD848" i="1" s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J847" i="1"/>
  <c r="AK847" i="1" s="1"/>
  <c r="AI847" i="1"/>
  <c r="AH847" i="1"/>
  <c r="AF847" i="1"/>
  <c r="AE847" i="1"/>
  <c r="AC847" i="1"/>
  <c r="AD847" i="1" s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F846" i="1"/>
  <c r="AE846" i="1"/>
  <c r="AD846" i="1"/>
  <c r="AC846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J845" i="1"/>
  <c r="AK845" i="1" s="1"/>
  <c r="AI845" i="1"/>
  <c r="AH845" i="1"/>
  <c r="AF845" i="1"/>
  <c r="AE845" i="1"/>
  <c r="AC845" i="1"/>
  <c r="AD845" i="1" s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J844" i="1"/>
  <c r="AK844" i="1" s="1"/>
  <c r="AI844" i="1"/>
  <c r="AH844" i="1"/>
  <c r="AF844" i="1"/>
  <c r="AE844" i="1"/>
  <c r="AD844" i="1"/>
  <c r="AC844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J843" i="1"/>
  <c r="AK843" i="1" s="1"/>
  <c r="AI843" i="1"/>
  <c r="AH843" i="1"/>
  <c r="AF843" i="1"/>
  <c r="AE843" i="1"/>
  <c r="AD843" i="1"/>
  <c r="AC843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J842" i="1"/>
  <c r="AK842" i="1" s="1"/>
  <c r="AI842" i="1"/>
  <c r="AH842" i="1"/>
  <c r="AF842" i="1"/>
  <c r="AE842" i="1"/>
  <c r="AC842" i="1"/>
  <c r="AD842" i="1" s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J841" i="1"/>
  <c r="AK841" i="1" s="1"/>
  <c r="AI841" i="1"/>
  <c r="AH841" i="1"/>
  <c r="AF841" i="1"/>
  <c r="AE841" i="1"/>
  <c r="AC841" i="1"/>
  <c r="AD841" i="1" s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J840" i="1"/>
  <c r="AK840" i="1" s="1"/>
  <c r="AI840" i="1"/>
  <c r="AH840" i="1"/>
  <c r="AF840" i="1"/>
  <c r="AE840" i="1"/>
  <c r="AC840" i="1"/>
  <c r="AD840" i="1" s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J839" i="1"/>
  <c r="AK839" i="1" s="1"/>
  <c r="AI839" i="1"/>
  <c r="AH839" i="1"/>
  <c r="AF839" i="1"/>
  <c r="AE839" i="1"/>
  <c r="AC839" i="1"/>
  <c r="AD839" i="1" s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J838" i="1"/>
  <c r="AK838" i="1" s="1"/>
  <c r="AI838" i="1"/>
  <c r="AH838" i="1"/>
  <c r="AF838" i="1"/>
  <c r="AE838" i="1"/>
  <c r="AD838" i="1"/>
  <c r="AC838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J837" i="1"/>
  <c r="AK837" i="1" s="1"/>
  <c r="AI837" i="1"/>
  <c r="AH837" i="1"/>
  <c r="AF837" i="1"/>
  <c r="AE837" i="1"/>
  <c r="AC837" i="1"/>
  <c r="AD837" i="1" s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J836" i="1"/>
  <c r="AK836" i="1" s="1"/>
  <c r="AI836" i="1"/>
  <c r="AH836" i="1"/>
  <c r="AF836" i="1"/>
  <c r="AE836" i="1"/>
  <c r="AC836" i="1"/>
  <c r="AD836" i="1" s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J835" i="1"/>
  <c r="AK835" i="1" s="1"/>
  <c r="AI835" i="1"/>
  <c r="AH835" i="1"/>
  <c r="AF835" i="1"/>
  <c r="AE835" i="1"/>
  <c r="AC835" i="1"/>
  <c r="AD835" i="1" s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F834" i="1"/>
  <c r="AE834" i="1"/>
  <c r="AD834" i="1"/>
  <c r="AC834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J833" i="1"/>
  <c r="AK833" i="1" s="1"/>
  <c r="AI833" i="1"/>
  <c r="AH833" i="1"/>
  <c r="AF833" i="1"/>
  <c r="AE833" i="1"/>
  <c r="AC833" i="1"/>
  <c r="AD833" i="1" s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F832" i="1"/>
  <c r="AE832" i="1"/>
  <c r="AD832" i="1"/>
  <c r="AC832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J831" i="1"/>
  <c r="AK831" i="1" s="1"/>
  <c r="AI831" i="1"/>
  <c r="AH831" i="1"/>
  <c r="AF831" i="1"/>
  <c r="AE831" i="1"/>
  <c r="AC831" i="1"/>
  <c r="AD831" i="1" s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F830" i="1"/>
  <c r="AE830" i="1"/>
  <c r="AD830" i="1"/>
  <c r="AC830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J829" i="1"/>
  <c r="AK829" i="1" s="1"/>
  <c r="AI829" i="1"/>
  <c r="AH829" i="1"/>
  <c r="AF829" i="1"/>
  <c r="AE829" i="1"/>
  <c r="AC829" i="1"/>
  <c r="AD829" i="1" s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J828" i="1"/>
  <c r="AK828" i="1" s="1"/>
  <c r="AI828" i="1"/>
  <c r="AH828" i="1"/>
  <c r="AF828" i="1"/>
  <c r="AE828" i="1"/>
  <c r="AC828" i="1"/>
  <c r="AD828" i="1" s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J827" i="1"/>
  <c r="AK827" i="1" s="1"/>
  <c r="AI827" i="1"/>
  <c r="AH827" i="1"/>
  <c r="AF827" i="1"/>
  <c r="AE827" i="1"/>
  <c r="AD827" i="1"/>
  <c r="AC827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J826" i="1"/>
  <c r="AK826" i="1" s="1"/>
  <c r="AI826" i="1"/>
  <c r="AH826" i="1"/>
  <c r="AF826" i="1"/>
  <c r="AE826" i="1"/>
  <c r="AC826" i="1"/>
  <c r="AD826" i="1" s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J825" i="1"/>
  <c r="AK825" i="1" s="1"/>
  <c r="AI825" i="1"/>
  <c r="AH825" i="1"/>
  <c r="AF825" i="1"/>
  <c r="AE825" i="1"/>
  <c r="AC825" i="1"/>
  <c r="AD825" i="1" s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J824" i="1"/>
  <c r="AK824" i="1" s="1"/>
  <c r="AI824" i="1"/>
  <c r="AH824" i="1"/>
  <c r="AF824" i="1"/>
  <c r="AE824" i="1"/>
  <c r="AC824" i="1"/>
  <c r="AD824" i="1" s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J823" i="1"/>
  <c r="AK823" i="1" s="1"/>
  <c r="AI823" i="1"/>
  <c r="AH823" i="1"/>
  <c r="AF823" i="1"/>
  <c r="AE823" i="1"/>
  <c r="AC823" i="1"/>
  <c r="AD823" i="1" s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J822" i="1"/>
  <c r="AK822" i="1" s="1"/>
  <c r="AI822" i="1"/>
  <c r="AH822" i="1"/>
  <c r="AF822" i="1"/>
  <c r="AE822" i="1"/>
  <c r="AD822" i="1"/>
  <c r="AC822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J821" i="1"/>
  <c r="AK821" i="1" s="1"/>
  <c r="AI821" i="1"/>
  <c r="AH821" i="1"/>
  <c r="AF821" i="1"/>
  <c r="AE821" i="1"/>
  <c r="AC821" i="1"/>
  <c r="AD821" i="1" s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J820" i="1"/>
  <c r="AK820" i="1" s="1"/>
  <c r="AI820" i="1"/>
  <c r="AH820" i="1"/>
  <c r="AF820" i="1"/>
  <c r="AE820" i="1"/>
  <c r="AC820" i="1"/>
  <c r="AD820" i="1" s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J819" i="1"/>
  <c r="AK819" i="1" s="1"/>
  <c r="AI819" i="1"/>
  <c r="AH819" i="1"/>
  <c r="AF819" i="1"/>
  <c r="AE819" i="1"/>
  <c r="AC819" i="1"/>
  <c r="AD819" i="1" s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F818" i="1"/>
  <c r="AE818" i="1"/>
  <c r="AD818" i="1"/>
  <c r="AC818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J817" i="1"/>
  <c r="AK817" i="1" s="1"/>
  <c r="AI817" i="1"/>
  <c r="AH817" i="1"/>
  <c r="AF817" i="1"/>
  <c r="AE817" i="1"/>
  <c r="AC817" i="1"/>
  <c r="AD817" i="1" s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F816" i="1"/>
  <c r="AE816" i="1"/>
  <c r="AC816" i="1"/>
  <c r="AD816" i="1" s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J815" i="1"/>
  <c r="AK815" i="1" s="1"/>
  <c r="AI815" i="1"/>
  <c r="AH815" i="1"/>
  <c r="AF815" i="1"/>
  <c r="AE815" i="1"/>
  <c r="AC815" i="1"/>
  <c r="AD815" i="1" s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F814" i="1"/>
  <c r="AE814" i="1"/>
  <c r="AD814" i="1"/>
  <c r="AC814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J813" i="1"/>
  <c r="AK813" i="1" s="1"/>
  <c r="AI813" i="1"/>
  <c r="AH813" i="1"/>
  <c r="AF813" i="1"/>
  <c r="AE813" i="1"/>
  <c r="AC813" i="1"/>
  <c r="AD813" i="1" s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J812" i="1"/>
  <c r="AK812" i="1" s="1"/>
  <c r="AI812" i="1"/>
  <c r="AH812" i="1"/>
  <c r="AF812" i="1"/>
  <c r="AE812" i="1"/>
  <c r="AC812" i="1"/>
  <c r="AD812" i="1" s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J811" i="1"/>
  <c r="AK811" i="1" s="1"/>
  <c r="AI811" i="1"/>
  <c r="AH811" i="1"/>
  <c r="AF811" i="1"/>
  <c r="AE811" i="1"/>
  <c r="AD811" i="1"/>
  <c r="AC811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J810" i="1"/>
  <c r="AK810" i="1" s="1"/>
  <c r="AI810" i="1"/>
  <c r="AH810" i="1"/>
  <c r="AF810" i="1"/>
  <c r="AE810" i="1"/>
  <c r="AC810" i="1"/>
  <c r="AD810" i="1" s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J809" i="1"/>
  <c r="AK809" i="1" s="1"/>
  <c r="AI809" i="1"/>
  <c r="AH809" i="1"/>
  <c r="AF809" i="1"/>
  <c r="AE809" i="1"/>
  <c r="AC809" i="1"/>
  <c r="AD809" i="1" s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J808" i="1"/>
  <c r="AK808" i="1" s="1"/>
  <c r="AI808" i="1"/>
  <c r="AH808" i="1"/>
  <c r="AF808" i="1"/>
  <c r="AE808" i="1"/>
  <c r="AC808" i="1"/>
  <c r="AD808" i="1" s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J807" i="1"/>
  <c r="AK807" i="1" s="1"/>
  <c r="AI807" i="1"/>
  <c r="AH807" i="1"/>
  <c r="AF807" i="1"/>
  <c r="AE807" i="1"/>
  <c r="AC807" i="1"/>
  <c r="AD807" i="1" s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F806" i="1"/>
  <c r="AE806" i="1"/>
  <c r="AD806" i="1"/>
  <c r="AC806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J805" i="1"/>
  <c r="AK805" i="1" s="1"/>
  <c r="AI805" i="1"/>
  <c r="AH805" i="1"/>
  <c r="AF805" i="1"/>
  <c r="AE805" i="1"/>
  <c r="AC805" i="1"/>
  <c r="AD805" i="1" s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J804" i="1"/>
  <c r="AK804" i="1" s="1"/>
  <c r="AI804" i="1"/>
  <c r="AH804" i="1"/>
  <c r="AF804" i="1"/>
  <c r="AE804" i="1"/>
  <c r="AC804" i="1"/>
  <c r="AD804" i="1" s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J803" i="1"/>
  <c r="AK803" i="1" s="1"/>
  <c r="AI803" i="1"/>
  <c r="AH803" i="1"/>
  <c r="AF803" i="1"/>
  <c r="AE803" i="1"/>
  <c r="AC803" i="1"/>
  <c r="AD803" i="1" s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J802" i="1"/>
  <c r="AK802" i="1" s="1"/>
  <c r="AI802" i="1"/>
  <c r="AH802" i="1"/>
  <c r="AF802" i="1"/>
  <c r="AE802" i="1"/>
  <c r="AD802" i="1"/>
  <c r="AC802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J801" i="1"/>
  <c r="AK801" i="1" s="1"/>
  <c r="AI801" i="1"/>
  <c r="AH801" i="1"/>
  <c r="AF801" i="1"/>
  <c r="AE801" i="1"/>
  <c r="AC801" i="1"/>
  <c r="AD801" i="1" s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F800" i="1"/>
  <c r="AE800" i="1"/>
  <c r="AD800" i="1"/>
  <c r="AC800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J799" i="1"/>
  <c r="AK799" i="1" s="1"/>
  <c r="AI799" i="1"/>
  <c r="AH799" i="1"/>
  <c r="AF799" i="1"/>
  <c r="AE799" i="1"/>
  <c r="AC799" i="1"/>
  <c r="AD799" i="1" s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J798" i="1"/>
  <c r="AK798" i="1" s="1"/>
  <c r="AI798" i="1"/>
  <c r="AH798" i="1"/>
  <c r="AF798" i="1"/>
  <c r="AE798" i="1"/>
  <c r="AC798" i="1"/>
  <c r="AD798" i="1" s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F797" i="1"/>
  <c r="AE797" i="1"/>
  <c r="AC797" i="1"/>
  <c r="AD797" i="1" s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J796" i="1"/>
  <c r="AK796" i="1" s="1"/>
  <c r="AI796" i="1"/>
  <c r="AH796" i="1"/>
  <c r="AF796" i="1"/>
  <c r="AE796" i="1"/>
  <c r="AC796" i="1"/>
  <c r="AD796" i="1" s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J795" i="1"/>
  <c r="AK795" i="1" s="1"/>
  <c r="AI795" i="1"/>
  <c r="AH795" i="1"/>
  <c r="AF795" i="1"/>
  <c r="AE795" i="1"/>
  <c r="AC795" i="1"/>
  <c r="AD795" i="1" s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J794" i="1"/>
  <c r="AK794" i="1" s="1"/>
  <c r="AI794" i="1"/>
  <c r="AH794" i="1"/>
  <c r="AF794" i="1"/>
  <c r="AE794" i="1"/>
  <c r="AC794" i="1"/>
  <c r="AD794" i="1" s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J793" i="1"/>
  <c r="AK793" i="1" s="1"/>
  <c r="AI793" i="1"/>
  <c r="AH793" i="1"/>
  <c r="AF793" i="1"/>
  <c r="AE793" i="1"/>
  <c r="AC793" i="1"/>
  <c r="AD793" i="1" s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F792" i="1"/>
  <c r="AE792" i="1"/>
  <c r="AC792" i="1"/>
  <c r="AD792" i="1" s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J791" i="1"/>
  <c r="AK791" i="1" s="1"/>
  <c r="AI791" i="1"/>
  <c r="AH791" i="1"/>
  <c r="AF791" i="1"/>
  <c r="AE791" i="1"/>
  <c r="AC791" i="1"/>
  <c r="AD791" i="1" s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J790" i="1"/>
  <c r="AK790" i="1" s="1"/>
  <c r="AI790" i="1"/>
  <c r="AH790" i="1"/>
  <c r="AF790" i="1"/>
  <c r="AE790" i="1"/>
  <c r="AC790" i="1"/>
  <c r="AD790" i="1" s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F789" i="1"/>
  <c r="AE789" i="1"/>
  <c r="AC789" i="1"/>
  <c r="AD789" i="1" s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F788" i="1"/>
  <c r="AE788" i="1"/>
  <c r="AD788" i="1"/>
  <c r="AC788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J787" i="1"/>
  <c r="AK787" i="1" s="1"/>
  <c r="AI787" i="1"/>
  <c r="AH787" i="1"/>
  <c r="AF787" i="1"/>
  <c r="AE787" i="1"/>
  <c r="AD787" i="1"/>
  <c r="AC787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F786" i="1"/>
  <c r="AE786" i="1"/>
  <c r="AC786" i="1"/>
  <c r="AD786" i="1" s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J785" i="1"/>
  <c r="AK785" i="1" s="1"/>
  <c r="AI785" i="1"/>
  <c r="AH785" i="1"/>
  <c r="AF785" i="1"/>
  <c r="AE785" i="1"/>
  <c r="AC785" i="1"/>
  <c r="AD785" i="1" s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J784" i="1"/>
  <c r="AK784" i="1" s="1"/>
  <c r="AI784" i="1"/>
  <c r="AH784" i="1"/>
  <c r="AF784" i="1"/>
  <c r="AE784" i="1"/>
  <c r="AC784" i="1"/>
  <c r="AD784" i="1" s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J783" i="1"/>
  <c r="AK783" i="1" s="1"/>
  <c r="AI783" i="1"/>
  <c r="AH783" i="1"/>
  <c r="AF783" i="1"/>
  <c r="AE783" i="1"/>
  <c r="AC783" i="1"/>
  <c r="AD783" i="1" s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J782" i="1"/>
  <c r="AK782" i="1" s="1"/>
  <c r="AI782" i="1"/>
  <c r="AH782" i="1"/>
  <c r="AF782" i="1"/>
  <c r="AE782" i="1"/>
  <c r="AD782" i="1"/>
  <c r="AC782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J781" i="1"/>
  <c r="AK781" i="1" s="1"/>
  <c r="AI781" i="1"/>
  <c r="AH781" i="1"/>
  <c r="AF781" i="1"/>
  <c r="AE781" i="1"/>
  <c r="AC781" i="1"/>
  <c r="AD781" i="1" s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J780" i="1"/>
  <c r="AK780" i="1" s="1"/>
  <c r="AI780" i="1"/>
  <c r="AH780" i="1"/>
  <c r="AF780" i="1"/>
  <c r="AE780" i="1"/>
  <c r="AD780" i="1"/>
  <c r="AC780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J779" i="1"/>
  <c r="AK779" i="1" s="1"/>
  <c r="AI779" i="1"/>
  <c r="AH779" i="1"/>
  <c r="AF779" i="1"/>
  <c r="AE779" i="1"/>
  <c r="AD779" i="1"/>
  <c r="AC779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J778" i="1"/>
  <c r="AK778" i="1" s="1"/>
  <c r="AI778" i="1"/>
  <c r="AH778" i="1"/>
  <c r="AF778" i="1"/>
  <c r="AE778" i="1"/>
  <c r="AC778" i="1"/>
  <c r="AD778" i="1" s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J777" i="1"/>
  <c r="AK777" i="1" s="1"/>
  <c r="AI777" i="1"/>
  <c r="AH777" i="1"/>
  <c r="AF777" i="1"/>
  <c r="AE777" i="1"/>
  <c r="AC777" i="1"/>
  <c r="AD777" i="1" s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J776" i="1"/>
  <c r="AK776" i="1" s="1"/>
  <c r="AI776" i="1"/>
  <c r="AH776" i="1"/>
  <c r="AF776" i="1"/>
  <c r="AE776" i="1"/>
  <c r="AC776" i="1"/>
  <c r="AD776" i="1" s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J775" i="1"/>
  <c r="AK775" i="1" s="1"/>
  <c r="AI775" i="1"/>
  <c r="AH775" i="1"/>
  <c r="AF775" i="1"/>
  <c r="AE775" i="1"/>
  <c r="AC775" i="1"/>
  <c r="AD775" i="1" s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F774" i="1"/>
  <c r="AE774" i="1"/>
  <c r="AD774" i="1"/>
  <c r="AC774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J773" i="1"/>
  <c r="AK773" i="1" s="1"/>
  <c r="AI773" i="1"/>
  <c r="AH773" i="1"/>
  <c r="AF773" i="1"/>
  <c r="AE773" i="1"/>
  <c r="AC773" i="1"/>
  <c r="AD773" i="1" s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J772" i="1"/>
  <c r="AK772" i="1" s="1"/>
  <c r="AI772" i="1"/>
  <c r="AH772" i="1"/>
  <c r="AF772" i="1"/>
  <c r="AE772" i="1"/>
  <c r="AC772" i="1"/>
  <c r="AD772" i="1" s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J771" i="1"/>
  <c r="AK771" i="1" s="1"/>
  <c r="AI771" i="1"/>
  <c r="AH771" i="1"/>
  <c r="AF771" i="1"/>
  <c r="AE771" i="1"/>
  <c r="AC771" i="1"/>
  <c r="AD771" i="1" s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F770" i="1"/>
  <c r="AE770" i="1"/>
  <c r="AD770" i="1"/>
  <c r="AC770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J769" i="1"/>
  <c r="AK769" i="1" s="1"/>
  <c r="AI769" i="1"/>
  <c r="AH769" i="1"/>
  <c r="AF769" i="1"/>
  <c r="AE769" i="1"/>
  <c r="AC769" i="1"/>
  <c r="AD769" i="1" s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F768" i="1"/>
  <c r="AE768" i="1"/>
  <c r="AD768" i="1"/>
  <c r="AC768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J767" i="1"/>
  <c r="AK767" i="1" s="1"/>
  <c r="AI767" i="1"/>
  <c r="AH767" i="1"/>
  <c r="AF767" i="1"/>
  <c r="AE767" i="1"/>
  <c r="AC767" i="1"/>
  <c r="AD767" i="1" s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J766" i="1"/>
  <c r="AK766" i="1" s="1"/>
  <c r="AI766" i="1"/>
  <c r="AH766" i="1"/>
  <c r="AF766" i="1"/>
  <c r="AE766" i="1"/>
  <c r="AC766" i="1"/>
  <c r="AD766" i="1" s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F765" i="1"/>
  <c r="AE765" i="1"/>
  <c r="AC765" i="1"/>
  <c r="AD765" i="1" s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J764" i="1"/>
  <c r="AK764" i="1" s="1"/>
  <c r="AI764" i="1"/>
  <c r="AH764" i="1"/>
  <c r="AF764" i="1"/>
  <c r="AE764" i="1"/>
  <c r="AC764" i="1"/>
  <c r="AD764" i="1" s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J763" i="1"/>
  <c r="AK763" i="1" s="1"/>
  <c r="AI763" i="1"/>
  <c r="AH763" i="1"/>
  <c r="AF763" i="1"/>
  <c r="AE763" i="1"/>
  <c r="AC763" i="1"/>
  <c r="AD763" i="1" s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J762" i="1"/>
  <c r="AK762" i="1" s="1"/>
  <c r="AI762" i="1"/>
  <c r="AH762" i="1"/>
  <c r="AF762" i="1"/>
  <c r="AE762" i="1"/>
  <c r="AC762" i="1"/>
  <c r="AD762" i="1" s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J761" i="1"/>
  <c r="AK761" i="1" s="1"/>
  <c r="AI761" i="1"/>
  <c r="AH761" i="1"/>
  <c r="AF761" i="1"/>
  <c r="AE761" i="1"/>
  <c r="AC761" i="1"/>
  <c r="AD761" i="1" s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F760" i="1"/>
  <c r="AE760" i="1"/>
  <c r="AC760" i="1"/>
  <c r="AD760" i="1" s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J759" i="1"/>
  <c r="AK759" i="1" s="1"/>
  <c r="AI759" i="1"/>
  <c r="AH759" i="1"/>
  <c r="AF759" i="1"/>
  <c r="AE759" i="1"/>
  <c r="AC759" i="1"/>
  <c r="AD759" i="1" s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J758" i="1"/>
  <c r="AK758" i="1" s="1"/>
  <c r="AI758" i="1"/>
  <c r="AH758" i="1"/>
  <c r="AF758" i="1"/>
  <c r="AE758" i="1"/>
  <c r="AC758" i="1"/>
  <c r="AD758" i="1" s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F757" i="1"/>
  <c r="AE757" i="1"/>
  <c r="AC757" i="1"/>
  <c r="AD757" i="1" s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F756" i="1"/>
  <c r="AE756" i="1"/>
  <c r="AD756" i="1"/>
  <c r="AC756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J755" i="1"/>
  <c r="AK755" i="1" s="1"/>
  <c r="AI755" i="1"/>
  <c r="AH755" i="1"/>
  <c r="AF755" i="1"/>
  <c r="AE755" i="1"/>
  <c r="AD755" i="1"/>
  <c r="AC755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J754" i="1"/>
  <c r="AK754" i="1" s="1"/>
  <c r="AI754" i="1"/>
  <c r="AH754" i="1"/>
  <c r="AF754" i="1"/>
  <c r="AE754" i="1"/>
  <c r="AC754" i="1"/>
  <c r="AD754" i="1" s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J753" i="1"/>
  <c r="AK753" i="1" s="1"/>
  <c r="AI753" i="1"/>
  <c r="AH753" i="1"/>
  <c r="AF753" i="1"/>
  <c r="AE753" i="1"/>
  <c r="AC753" i="1"/>
  <c r="AD753" i="1" s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J752" i="1"/>
  <c r="AK752" i="1" s="1"/>
  <c r="AI752" i="1"/>
  <c r="AH752" i="1"/>
  <c r="AF752" i="1"/>
  <c r="AE752" i="1"/>
  <c r="AC752" i="1"/>
  <c r="AD752" i="1" s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J751" i="1"/>
  <c r="AK751" i="1" s="1"/>
  <c r="AI751" i="1"/>
  <c r="AH751" i="1"/>
  <c r="AF751" i="1"/>
  <c r="AE751" i="1"/>
  <c r="AC751" i="1"/>
  <c r="AD751" i="1" s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J750" i="1"/>
  <c r="AK750" i="1" s="1"/>
  <c r="AI750" i="1"/>
  <c r="AH750" i="1"/>
  <c r="AF750" i="1"/>
  <c r="AE750" i="1"/>
  <c r="AD750" i="1"/>
  <c r="AC750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J749" i="1"/>
  <c r="AK749" i="1" s="1"/>
  <c r="AI749" i="1"/>
  <c r="AH749" i="1"/>
  <c r="AF749" i="1"/>
  <c r="AE749" i="1"/>
  <c r="AC749" i="1"/>
  <c r="AD749" i="1" s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J748" i="1"/>
  <c r="AK748" i="1" s="1"/>
  <c r="AI748" i="1"/>
  <c r="AH748" i="1"/>
  <c r="AF748" i="1"/>
  <c r="AE748" i="1"/>
  <c r="AD748" i="1"/>
  <c r="AC748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J747" i="1"/>
  <c r="AK747" i="1" s="1"/>
  <c r="AI747" i="1"/>
  <c r="AH747" i="1"/>
  <c r="AF747" i="1"/>
  <c r="AE747" i="1"/>
  <c r="AD747" i="1"/>
  <c r="AC747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J746" i="1"/>
  <c r="AK746" i="1" s="1"/>
  <c r="AI746" i="1"/>
  <c r="AH746" i="1"/>
  <c r="AF746" i="1"/>
  <c r="AE746" i="1"/>
  <c r="AC746" i="1"/>
  <c r="AD746" i="1" s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J745" i="1"/>
  <c r="AK745" i="1" s="1"/>
  <c r="AI745" i="1"/>
  <c r="AH745" i="1"/>
  <c r="AF745" i="1"/>
  <c r="AE745" i="1"/>
  <c r="AC745" i="1"/>
  <c r="AD745" i="1" s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J744" i="1"/>
  <c r="AK744" i="1" s="1"/>
  <c r="AI744" i="1"/>
  <c r="AH744" i="1"/>
  <c r="AF744" i="1"/>
  <c r="AE744" i="1"/>
  <c r="AC744" i="1"/>
  <c r="AD744" i="1" s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J743" i="1"/>
  <c r="AK743" i="1" s="1"/>
  <c r="AI743" i="1"/>
  <c r="AH743" i="1"/>
  <c r="AF743" i="1"/>
  <c r="AE743" i="1"/>
  <c r="AC743" i="1"/>
  <c r="AD743" i="1" s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F742" i="1"/>
  <c r="AE742" i="1"/>
  <c r="AC742" i="1"/>
  <c r="AD742" i="1" s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J741" i="1"/>
  <c r="AK741" i="1" s="1"/>
  <c r="AI741" i="1"/>
  <c r="AH741" i="1"/>
  <c r="AF741" i="1"/>
  <c r="AE741" i="1"/>
  <c r="AC741" i="1"/>
  <c r="AD741" i="1" s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J740" i="1"/>
  <c r="AK740" i="1" s="1"/>
  <c r="AI740" i="1"/>
  <c r="AH740" i="1"/>
  <c r="AF740" i="1"/>
  <c r="AE740" i="1"/>
  <c r="AC740" i="1"/>
  <c r="AD740" i="1" s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J739" i="1"/>
  <c r="AK739" i="1" s="1"/>
  <c r="AI739" i="1"/>
  <c r="AH739" i="1"/>
  <c r="AF739" i="1"/>
  <c r="AE739" i="1"/>
  <c r="AC739" i="1"/>
  <c r="AD739" i="1" s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F738" i="1"/>
  <c r="AE738" i="1"/>
  <c r="AD738" i="1"/>
  <c r="AC738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J737" i="1"/>
  <c r="AK737" i="1" s="1"/>
  <c r="AI737" i="1"/>
  <c r="AH737" i="1"/>
  <c r="AF737" i="1"/>
  <c r="AE737" i="1"/>
  <c r="AC737" i="1"/>
  <c r="AD737" i="1" s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F736" i="1"/>
  <c r="AE736" i="1"/>
  <c r="AD736" i="1"/>
  <c r="AC736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J735" i="1"/>
  <c r="AK735" i="1" s="1"/>
  <c r="AI735" i="1"/>
  <c r="AH735" i="1"/>
  <c r="AF735" i="1"/>
  <c r="AE735" i="1"/>
  <c r="AC735" i="1"/>
  <c r="AD735" i="1" s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F734" i="1"/>
  <c r="AE734" i="1"/>
  <c r="AD734" i="1"/>
  <c r="AC734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J733" i="1"/>
  <c r="AK733" i="1" s="1"/>
  <c r="AI733" i="1"/>
  <c r="AH733" i="1"/>
  <c r="AF733" i="1"/>
  <c r="AE733" i="1"/>
  <c r="AC733" i="1"/>
  <c r="AD733" i="1" s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J732" i="1"/>
  <c r="AK732" i="1" s="1"/>
  <c r="AI732" i="1"/>
  <c r="AH732" i="1"/>
  <c r="AF732" i="1"/>
  <c r="AE732" i="1"/>
  <c r="AD732" i="1"/>
  <c r="AC732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J731" i="1"/>
  <c r="AK731" i="1" s="1"/>
  <c r="AI731" i="1"/>
  <c r="AH731" i="1"/>
  <c r="AF731" i="1"/>
  <c r="AE731" i="1"/>
  <c r="AD731" i="1"/>
  <c r="AC731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J730" i="1"/>
  <c r="AK730" i="1" s="1"/>
  <c r="AI730" i="1"/>
  <c r="AH730" i="1"/>
  <c r="AF730" i="1"/>
  <c r="AE730" i="1"/>
  <c r="AC730" i="1"/>
  <c r="AD730" i="1" s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J729" i="1"/>
  <c r="AK729" i="1" s="1"/>
  <c r="AI729" i="1"/>
  <c r="AH729" i="1"/>
  <c r="AF729" i="1"/>
  <c r="AE729" i="1"/>
  <c r="AC729" i="1"/>
  <c r="AD729" i="1" s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J728" i="1"/>
  <c r="AK728" i="1" s="1"/>
  <c r="AI728" i="1"/>
  <c r="AH728" i="1"/>
  <c r="AF728" i="1"/>
  <c r="AE728" i="1"/>
  <c r="AC728" i="1"/>
  <c r="AD728" i="1" s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J727" i="1"/>
  <c r="AK727" i="1" s="1"/>
  <c r="AI727" i="1"/>
  <c r="AH727" i="1"/>
  <c r="AF727" i="1"/>
  <c r="AE727" i="1"/>
  <c r="AC727" i="1"/>
  <c r="AD727" i="1" s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F726" i="1"/>
  <c r="AE726" i="1"/>
  <c r="AC726" i="1"/>
  <c r="AD726" i="1" s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J725" i="1"/>
  <c r="AK725" i="1" s="1"/>
  <c r="AI725" i="1"/>
  <c r="AH725" i="1"/>
  <c r="AF725" i="1"/>
  <c r="AE725" i="1"/>
  <c r="AC725" i="1"/>
  <c r="AD725" i="1" s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J724" i="1"/>
  <c r="AK724" i="1" s="1"/>
  <c r="AI724" i="1"/>
  <c r="AH724" i="1"/>
  <c r="AF724" i="1"/>
  <c r="AE724" i="1"/>
  <c r="AC724" i="1"/>
  <c r="AD724" i="1" s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J723" i="1"/>
  <c r="AK723" i="1" s="1"/>
  <c r="AI723" i="1"/>
  <c r="AH723" i="1"/>
  <c r="AF723" i="1"/>
  <c r="AE723" i="1"/>
  <c r="AC723" i="1"/>
  <c r="AD723" i="1" s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F722" i="1"/>
  <c r="AE722" i="1"/>
  <c r="AD722" i="1"/>
  <c r="AC722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J721" i="1"/>
  <c r="AK721" i="1" s="1"/>
  <c r="AI721" i="1"/>
  <c r="AH721" i="1"/>
  <c r="AF721" i="1"/>
  <c r="AE721" i="1"/>
  <c r="AC721" i="1"/>
  <c r="AD721" i="1" s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F720" i="1"/>
  <c r="AE720" i="1"/>
  <c r="AD720" i="1"/>
  <c r="AC720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J719" i="1"/>
  <c r="AK719" i="1" s="1"/>
  <c r="AI719" i="1"/>
  <c r="AH719" i="1"/>
  <c r="AF719" i="1"/>
  <c r="AE719" i="1"/>
  <c r="AC719" i="1"/>
  <c r="AD719" i="1" s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F718" i="1"/>
  <c r="AE718" i="1"/>
  <c r="AD718" i="1"/>
  <c r="AC718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J717" i="1"/>
  <c r="AK717" i="1" s="1"/>
  <c r="AI717" i="1"/>
  <c r="AH717" i="1"/>
  <c r="AF717" i="1"/>
  <c r="AE717" i="1"/>
  <c r="AC717" i="1"/>
  <c r="AD717" i="1" s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J716" i="1"/>
  <c r="AK716" i="1" s="1"/>
  <c r="AI716" i="1"/>
  <c r="AH716" i="1"/>
  <c r="AF716" i="1"/>
  <c r="AE716" i="1"/>
  <c r="AD716" i="1"/>
  <c r="AC716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J715" i="1"/>
  <c r="AK715" i="1" s="1"/>
  <c r="AI715" i="1"/>
  <c r="AH715" i="1"/>
  <c r="AF715" i="1"/>
  <c r="AE715" i="1"/>
  <c r="AD715" i="1"/>
  <c r="AC715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J714" i="1"/>
  <c r="AK714" i="1" s="1"/>
  <c r="AI714" i="1"/>
  <c r="AH714" i="1"/>
  <c r="AF714" i="1"/>
  <c r="AE714" i="1"/>
  <c r="AC714" i="1"/>
  <c r="AD714" i="1" s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J713" i="1"/>
  <c r="AK713" i="1" s="1"/>
  <c r="AI713" i="1"/>
  <c r="AH713" i="1"/>
  <c r="AF713" i="1"/>
  <c r="AE713" i="1"/>
  <c r="AC713" i="1"/>
  <c r="AD713" i="1" s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J712" i="1"/>
  <c r="AK712" i="1" s="1"/>
  <c r="AI712" i="1"/>
  <c r="AH712" i="1"/>
  <c r="AF712" i="1"/>
  <c r="AE712" i="1"/>
  <c r="AC712" i="1"/>
  <c r="AD712" i="1" s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J711" i="1"/>
  <c r="AK711" i="1" s="1"/>
  <c r="AI711" i="1"/>
  <c r="AH711" i="1"/>
  <c r="AF711" i="1"/>
  <c r="AE711" i="1"/>
  <c r="AC711" i="1"/>
  <c r="AD711" i="1" s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F710" i="1"/>
  <c r="AE710" i="1"/>
  <c r="AC710" i="1"/>
  <c r="AD710" i="1" s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J709" i="1"/>
  <c r="AK709" i="1" s="1"/>
  <c r="AI709" i="1"/>
  <c r="AH709" i="1"/>
  <c r="AF709" i="1"/>
  <c r="AE709" i="1"/>
  <c r="AC709" i="1"/>
  <c r="AD709" i="1" s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J708" i="1"/>
  <c r="AK708" i="1" s="1"/>
  <c r="AI708" i="1"/>
  <c r="AH708" i="1"/>
  <c r="AF708" i="1"/>
  <c r="AE708" i="1"/>
  <c r="AC708" i="1"/>
  <c r="AD708" i="1" s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J707" i="1"/>
  <c r="AK707" i="1" s="1"/>
  <c r="AI707" i="1"/>
  <c r="AH707" i="1"/>
  <c r="AF707" i="1"/>
  <c r="AE707" i="1"/>
  <c r="AC707" i="1"/>
  <c r="AD707" i="1" s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F706" i="1"/>
  <c r="AE706" i="1"/>
  <c r="AD706" i="1"/>
  <c r="AC706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J705" i="1"/>
  <c r="AK705" i="1" s="1"/>
  <c r="AI705" i="1"/>
  <c r="AH705" i="1"/>
  <c r="AF705" i="1"/>
  <c r="AE705" i="1"/>
  <c r="AC705" i="1"/>
  <c r="AD705" i="1" s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F704" i="1"/>
  <c r="AE704" i="1"/>
  <c r="AD704" i="1"/>
  <c r="AC704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J703" i="1"/>
  <c r="AK703" i="1" s="1"/>
  <c r="AI703" i="1"/>
  <c r="AH703" i="1"/>
  <c r="AF703" i="1"/>
  <c r="AE703" i="1"/>
  <c r="AC703" i="1"/>
  <c r="AD703" i="1" s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F702" i="1"/>
  <c r="AE702" i="1"/>
  <c r="AD702" i="1"/>
  <c r="AC702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J701" i="1"/>
  <c r="AK701" i="1" s="1"/>
  <c r="AI701" i="1"/>
  <c r="AH701" i="1"/>
  <c r="AF701" i="1"/>
  <c r="AE701" i="1"/>
  <c r="AC701" i="1"/>
  <c r="AD701" i="1" s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J700" i="1"/>
  <c r="AK700" i="1" s="1"/>
  <c r="AI700" i="1"/>
  <c r="AH700" i="1"/>
  <c r="AF700" i="1"/>
  <c r="AE700" i="1"/>
  <c r="AD700" i="1"/>
  <c r="AC700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J699" i="1"/>
  <c r="AK699" i="1" s="1"/>
  <c r="AI699" i="1"/>
  <c r="AH699" i="1"/>
  <c r="AF699" i="1"/>
  <c r="AE699" i="1"/>
  <c r="AD699" i="1"/>
  <c r="AC699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J698" i="1"/>
  <c r="AK698" i="1" s="1"/>
  <c r="AI698" i="1"/>
  <c r="AH698" i="1"/>
  <c r="AF698" i="1"/>
  <c r="AE698" i="1"/>
  <c r="AC698" i="1"/>
  <c r="AD698" i="1" s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J697" i="1"/>
  <c r="AK697" i="1" s="1"/>
  <c r="AI697" i="1"/>
  <c r="AH697" i="1"/>
  <c r="AF697" i="1"/>
  <c r="AE697" i="1"/>
  <c r="AC697" i="1"/>
  <c r="AD697" i="1" s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J696" i="1"/>
  <c r="AK696" i="1" s="1"/>
  <c r="AI696" i="1"/>
  <c r="AH696" i="1"/>
  <c r="AF696" i="1"/>
  <c r="AE696" i="1"/>
  <c r="AC696" i="1"/>
  <c r="AD696" i="1" s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J695" i="1"/>
  <c r="AK695" i="1" s="1"/>
  <c r="AI695" i="1"/>
  <c r="AH695" i="1"/>
  <c r="AF695" i="1"/>
  <c r="AE695" i="1"/>
  <c r="AC695" i="1"/>
  <c r="AD695" i="1" s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F694" i="1"/>
  <c r="AE694" i="1"/>
  <c r="AC694" i="1"/>
  <c r="AD694" i="1" s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J693" i="1"/>
  <c r="AK693" i="1" s="1"/>
  <c r="AI693" i="1"/>
  <c r="AH693" i="1"/>
  <c r="AF693" i="1"/>
  <c r="AE693" i="1"/>
  <c r="AC693" i="1"/>
  <c r="AD693" i="1" s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J692" i="1"/>
  <c r="AK692" i="1" s="1"/>
  <c r="AI692" i="1"/>
  <c r="AH692" i="1"/>
  <c r="AF692" i="1"/>
  <c r="AE692" i="1"/>
  <c r="AC692" i="1"/>
  <c r="AD692" i="1" s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J691" i="1"/>
  <c r="AK691" i="1" s="1"/>
  <c r="AI691" i="1"/>
  <c r="AH691" i="1"/>
  <c r="AF691" i="1"/>
  <c r="AE691" i="1"/>
  <c r="AC691" i="1"/>
  <c r="AD691" i="1" s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F690" i="1"/>
  <c r="AE690" i="1"/>
  <c r="AD690" i="1"/>
  <c r="AC690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J689" i="1"/>
  <c r="AK689" i="1" s="1"/>
  <c r="AI689" i="1"/>
  <c r="AH689" i="1"/>
  <c r="AF689" i="1"/>
  <c r="AE689" i="1"/>
  <c r="AC689" i="1"/>
  <c r="AD689" i="1" s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F688" i="1"/>
  <c r="AE688" i="1"/>
  <c r="AD688" i="1"/>
  <c r="AC688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J687" i="1"/>
  <c r="AK687" i="1" s="1"/>
  <c r="AI687" i="1"/>
  <c r="AH687" i="1"/>
  <c r="AF687" i="1"/>
  <c r="AE687" i="1"/>
  <c r="AD687" i="1"/>
  <c r="AC687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J686" i="1"/>
  <c r="AK686" i="1" s="1"/>
  <c r="AI686" i="1"/>
  <c r="AH686" i="1"/>
  <c r="AF686" i="1"/>
  <c r="AE686" i="1"/>
  <c r="AC686" i="1"/>
  <c r="AD686" i="1" s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F685" i="1"/>
  <c r="AE685" i="1"/>
  <c r="AC685" i="1"/>
  <c r="AD685" i="1" s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J684" i="1"/>
  <c r="AK684" i="1" s="1"/>
  <c r="AI684" i="1"/>
  <c r="AH684" i="1"/>
  <c r="AF684" i="1"/>
  <c r="AE684" i="1"/>
  <c r="AC684" i="1"/>
  <c r="AD684" i="1" s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J683" i="1"/>
  <c r="AK683" i="1" s="1"/>
  <c r="AI683" i="1"/>
  <c r="AH683" i="1"/>
  <c r="AF683" i="1"/>
  <c r="AE683" i="1"/>
  <c r="AC683" i="1"/>
  <c r="AD683" i="1" s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J682" i="1"/>
  <c r="AK682" i="1" s="1"/>
  <c r="AI682" i="1"/>
  <c r="AH682" i="1"/>
  <c r="AF682" i="1"/>
  <c r="AE682" i="1"/>
  <c r="AC682" i="1"/>
  <c r="AD682" i="1" s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J681" i="1"/>
  <c r="AK681" i="1" s="1"/>
  <c r="AI681" i="1"/>
  <c r="AH681" i="1"/>
  <c r="AF681" i="1"/>
  <c r="AE681" i="1"/>
  <c r="AC681" i="1"/>
  <c r="AD681" i="1" s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F680" i="1"/>
  <c r="AE680" i="1"/>
  <c r="AC680" i="1"/>
  <c r="AD680" i="1" s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J679" i="1"/>
  <c r="AK679" i="1" s="1"/>
  <c r="AI679" i="1"/>
  <c r="AH679" i="1"/>
  <c r="AF679" i="1"/>
  <c r="AE679" i="1"/>
  <c r="AC679" i="1"/>
  <c r="AD679" i="1" s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J678" i="1"/>
  <c r="AK678" i="1" s="1"/>
  <c r="AI678" i="1"/>
  <c r="AH678" i="1"/>
  <c r="AF678" i="1"/>
  <c r="AE678" i="1"/>
  <c r="AC678" i="1"/>
  <c r="AD678" i="1" s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F677" i="1"/>
  <c r="AE677" i="1"/>
  <c r="AC677" i="1"/>
  <c r="AD677" i="1" s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F676" i="1"/>
  <c r="AE676" i="1"/>
  <c r="AD676" i="1"/>
  <c r="AC676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J675" i="1"/>
  <c r="AK675" i="1" s="1"/>
  <c r="AI675" i="1"/>
  <c r="AH675" i="1"/>
  <c r="AF675" i="1"/>
  <c r="AE675" i="1"/>
  <c r="AD675" i="1"/>
  <c r="AC675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J674" i="1"/>
  <c r="AK674" i="1" s="1"/>
  <c r="AI674" i="1"/>
  <c r="AH674" i="1"/>
  <c r="AF674" i="1"/>
  <c r="AE674" i="1"/>
  <c r="AC674" i="1"/>
  <c r="AD674" i="1" s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J673" i="1"/>
  <c r="AK673" i="1" s="1"/>
  <c r="AI673" i="1"/>
  <c r="AH673" i="1"/>
  <c r="AF673" i="1"/>
  <c r="AE673" i="1"/>
  <c r="AC673" i="1"/>
  <c r="AD673" i="1" s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J672" i="1"/>
  <c r="AK672" i="1" s="1"/>
  <c r="AI672" i="1"/>
  <c r="AH672" i="1"/>
  <c r="AF672" i="1"/>
  <c r="AE672" i="1"/>
  <c r="AC672" i="1"/>
  <c r="AD672" i="1" s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J671" i="1"/>
  <c r="AK671" i="1" s="1"/>
  <c r="AI671" i="1"/>
  <c r="AH671" i="1"/>
  <c r="AF671" i="1"/>
  <c r="AE671" i="1"/>
  <c r="AC671" i="1"/>
  <c r="AD671" i="1" s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F670" i="1"/>
  <c r="AE670" i="1"/>
  <c r="AD670" i="1"/>
  <c r="AC670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J669" i="1"/>
  <c r="AK669" i="1" s="1"/>
  <c r="AI669" i="1"/>
  <c r="AH669" i="1"/>
  <c r="AF669" i="1"/>
  <c r="AE669" i="1"/>
  <c r="AC669" i="1"/>
  <c r="AD669" i="1" s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J668" i="1"/>
  <c r="AK668" i="1" s="1"/>
  <c r="AI668" i="1"/>
  <c r="AH668" i="1"/>
  <c r="AF668" i="1"/>
  <c r="AE668" i="1"/>
  <c r="AD668" i="1"/>
  <c r="AC668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J667" i="1"/>
  <c r="AK667" i="1" s="1"/>
  <c r="AI667" i="1"/>
  <c r="AH667" i="1"/>
  <c r="AF667" i="1"/>
  <c r="AE667" i="1"/>
  <c r="AD667" i="1"/>
  <c r="AC667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J666" i="1"/>
  <c r="AK666" i="1" s="1"/>
  <c r="AI666" i="1"/>
  <c r="AH666" i="1"/>
  <c r="AF666" i="1"/>
  <c r="AE666" i="1"/>
  <c r="AC666" i="1"/>
  <c r="AD666" i="1" s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J665" i="1"/>
  <c r="AK665" i="1" s="1"/>
  <c r="AI665" i="1"/>
  <c r="AH665" i="1"/>
  <c r="AF665" i="1"/>
  <c r="AE665" i="1"/>
  <c r="AC665" i="1"/>
  <c r="AD665" i="1" s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J664" i="1"/>
  <c r="AK664" i="1" s="1"/>
  <c r="AI664" i="1"/>
  <c r="AH664" i="1"/>
  <c r="AF664" i="1"/>
  <c r="AE664" i="1"/>
  <c r="AC664" i="1"/>
  <c r="AD664" i="1" s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J663" i="1"/>
  <c r="AK663" i="1" s="1"/>
  <c r="AI663" i="1"/>
  <c r="AH663" i="1"/>
  <c r="AF663" i="1"/>
  <c r="AE663" i="1"/>
  <c r="AC663" i="1"/>
  <c r="AD663" i="1" s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F662" i="1"/>
  <c r="AE662" i="1"/>
  <c r="AD662" i="1"/>
  <c r="AC662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J661" i="1"/>
  <c r="AK661" i="1" s="1"/>
  <c r="AI661" i="1"/>
  <c r="AH661" i="1"/>
  <c r="AF661" i="1"/>
  <c r="AE661" i="1"/>
  <c r="AC661" i="1"/>
  <c r="AD661" i="1" s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J660" i="1"/>
  <c r="AK660" i="1" s="1"/>
  <c r="AI660" i="1"/>
  <c r="AH660" i="1"/>
  <c r="AF660" i="1"/>
  <c r="AE660" i="1"/>
  <c r="AC660" i="1"/>
  <c r="AD660" i="1" s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J659" i="1"/>
  <c r="AK659" i="1" s="1"/>
  <c r="AI659" i="1"/>
  <c r="AH659" i="1"/>
  <c r="AF659" i="1"/>
  <c r="AE659" i="1"/>
  <c r="AC659" i="1"/>
  <c r="AD659" i="1" s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F658" i="1"/>
  <c r="AE658" i="1"/>
  <c r="AD658" i="1"/>
  <c r="AC658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J657" i="1"/>
  <c r="AK657" i="1" s="1"/>
  <c r="AI657" i="1"/>
  <c r="AH657" i="1"/>
  <c r="AF657" i="1"/>
  <c r="AE657" i="1"/>
  <c r="AC657" i="1"/>
  <c r="AD657" i="1" s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F656" i="1"/>
  <c r="AE656" i="1"/>
  <c r="AD656" i="1"/>
  <c r="AC656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J655" i="1"/>
  <c r="AK655" i="1" s="1"/>
  <c r="AI655" i="1"/>
  <c r="AH655" i="1"/>
  <c r="AF655" i="1"/>
  <c r="AE655" i="1"/>
  <c r="AC655" i="1"/>
  <c r="AD655" i="1" s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F654" i="1"/>
  <c r="AE654" i="1"/>
  <c r="AD654" i="1"/>
  <c r="AC654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J653" i="1"/>
  <c r="AK653" i="1" s="1"/>
  <c r="AI653" i="1"/>
  <c r="AH653" i="1"/>
  <c r="AF653" i="1"/>
  <c r="AE653" i="1"/>
  <c r="AC653" i="1"/>
  <c r="AD653" i="1" s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J652" i="1"/>
  <c r="AK652" i="1" s="1"/>
  <c r="AI652" i="1"/>
  <c r="AH652" i="1"/>
  <c r="AF652" i="1"/>
  <c r="AE652" i="1"/>
  <c r="AD652" i="1"/>
  <c r="AC652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J651" i="1"/>
  <c r="AK651" i="1" s="1"/>
  <c r="AI651" i="1"/>
  <c r="AH651" i="1"/>
  <c r="AF651" i="1"/>
  <c r="AE651" i="1"/>
  <c r="AD651" i="1"/>
  <c r="AC651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J650" i="1"/>
  <c r="AK650" i="1" s="1"/>
  <c r="AI650" i="1"/>
  <c r="AH650" i="1"/>
  <c r="AF650" i="1"/>
  <c r="AE650" i="1"/>
  <c r="AC650" i="1"/>
  <c r="AD650" i="1" s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J649" i="1"/>
  <c r="AK649" i="1" s="1"/>
  <c r="AI649" i="1"/>
  <c r="AH649" i="1"/>
  <c r="AF649" i="1"/>
  <c r="AE649" i="1"/>
  <c r="AC649" i="1"/>
  <c r="AD649" i="1" s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J648" i="1"/>
  <c r="AK648" i="1" s="1"/>
  <c r="AI648" i="1"/>
  <c r="AH648" i="1"/>
  <c r="AF648" i="1"/>
  <c r="AE648" i="1"/>
  <c r="AC648" i="1"/>
  <c r="AD648" i="1" s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J647" i="1"/>
  <c r="AK647" i="1" s="1"/>
  <c r="AI647" i="1"/>
  <c r="AH647" i="1"/>
  <c r="AF647" i="1"/>
  <c r="AE647" i="1"/>
  <c r="AC647" i="1"/>
  <c r="AD647" i="1" s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F646" i="1"/>
  <c r="AE646" i="1"/>
  <c r="AD646" i="1"/>
  <c r="AC646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J645" i="1"/>
  <c r="AK645" i="1" s="1"/>
  <c r="AI645" i="1"/>
  <c r="AH645" i="1"/>
  <c r="AF645" i="1"/>
  <c r="AE645" i="1"/>
  <c r="AC645" i="1"/>
  <c r="AD645" i="1" s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J644" i="1"/>
  <c r="AK644" i="1" s="1"/>
  <c r="AI644" i="1"/>
  <c r="AH644" i="1"/>
  <c r="AF644" i="1"/>
  <c r="AE644" i="1"/>
  <c r="AC644" i="1"/>
  <c r="AD644" i="1" s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J643" i="1"/>
  <c r="AK643" i="1" s="1"/>
  <c r="AI643" i="1"/>
  <c r="AH643" i="1"/>
  <c r="AF643" i="1"/>
  <c r="AE643" i="1"/>
  <c r="AC643" i="1"/>
  <c r="AD643" i="1" s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J642" i="1"/>
  <c r="AK642" i="1" s="1"/>
  <c r="AI642" i="1"/>
  <c r="AH642" i="1"/>
  <c r="AF642" i="1"/>
  <c r="AE642" i="1"/>
  <c r="AD642" i="1"/>
  <c r="AC642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J641" i="1"/>
  <c r="AK641" i="1" s="1"/>
  <c r="AI641" i="1"/>
  <c r="AH641" i="1"/>
  <c r="AF641" i="1"/>
  <c r="AE641" i="1"/>
  <c r="AC641" i="1"/>
  <c r="AD641" i="1" s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F640" i="1"/>
  <c r="AE640" i="1"/>
  <c r="AD640" i="1"/>
  <c r="AC640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J639" i="1"/>
  <c r="AK639" i="1" s="1"/>
  <c r="AI639" i="1"/>
  <c r="AH639" i="1"/>
  <c r="AF639" i="1"/>
  <c r="AE639" i="1"/>
  <c r="AC639" i="1"/>
  <c r="AD639" i="1" s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J638" i="1"/>
  <c r="AK638" i="1" s="1"/>
  <c r="AI638" i="1"/>
  <c r="AH638" i="1"/>
  <c r="AF638" i="1"/>
  <c r="AE638" i="1"/>
  <c r="AD638" i="1"/>
  <c r="AC638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J637" i="1"/>
  <c r="AK637" i="1" s="1"/>
  <c r="AI637" i="1"/>
  <c r="AH637" i="1"/>
  <c r="AF637" i="1"/>
  <c r="AE637" i="1"/>
  <c r="AC637" i="1"/>
  <c r="AD637" i="1" s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J636" i="1"/>
  <c r="AK636" i="1" s="1"/>
  <c r="AI636" i="1"/>
  <c r="AH636" i="1"/>
  <c r="AF636" i="1"/>
  <c r="AE636" i="1"/>
  <c r="AD636" i="1"/>
  <c r="AC636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J635" i="1"/>
  <c r="AK635" i="1" s="1"/>
  <c r="AI635" i="1"/>
  <c r="AH635" i="1"/>
  <c r="AF635" i="1"/>
  <c r="AE635" i="1"/>
  <c r="AD635" i="1"/>
  <c r="AC635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J634" i="1"/>
  <c r="AK634" i="1" s="1"/>
  <c r="AI634" i="1"/>
  <c r="AH634" i="1"/>
  <c r="AF634" i="1"/>
  <c r="AE634" i="1"/>
  <c r="AC634" i="1"/>
  <c r="AD634" i="1" s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J633" i="1"/>
  <c r="AK633" i="1" s="1"/>
  <c r="AI633" i="1"/>
  <c r="AH633" i="1"/>
  <c r="AF633" i="1"/>
  <c r="AE633" i="1"/>
  <c r="AC633" i="1"/>
  <c r="AD633" i="1" s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J632" i="1"/>
  <c r="AK632" i="1" s="1"/>
  <c r="AI632" i="1"/>
  <c r="AH632" i="1"/>
  <c r="AF632" i="1"/>
  <c r="AE632" i="1"/>
  <c r="AC632" i="1"/>
  <c r="AD632" i="1" s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J631" i="1"/>
  <c r="AK631" i="1" s="1"/>
  <c r="AI631" i="1"/>
  <c r="AH631" i="1"/>
  <c r="AF631" i="1"/>
  <c r="AE631" i="1"/>
  <c r="AC631" i="1"/>
  <c r="AD631" i="1" s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F630" i="1"/>
  <c r="AE630" i="1"/>
  <c r="AD630" i="1"/>
  <c r="AC630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J629" i="1"/>
  <c r="AK629" i="1" s="1"/>
  <c r="AI629" i="1"/>
  <c r="AH629" i="1"/>
  <c r="AF629" i="1"/>
  <c r="AE629" i="1"/>
  <c r="AC629" i="1"/>
  <c r="AD629" i="1" s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J628" i="1"/>
  <c r="AK628" i="1" s="1"/>
  <c r="AI628" i="1"/>
  <c r="AH628" i="1"/>
  <c r="AF628" i="1"/>
  <c r="AE628" i="1"/>
  <c r="AC628" i="1"/>
  <c r="AD628" i="1" s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J627" i="1"/>
  <c r="AK627" i="1" s="1"/>
  <c r="AI627" i="1"/>
  <c r="AH627" i="1"/>
  <c r="AF627" i="1"/>
  <c r="AE627" i="1"/>
  <c r="AC627" i="1"/>
  <c r="AD627" i="1" s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J626" i="1"/>
  <c r="AK626" i="1" s="1"/>
  <c r="AI626" i="1"/>
  <c r="AH626" i="1"/>
  <c r="AF626" i="1"/>
  <c r="AE626" i="1"/>
  <c r="AD626" i="1"/>
  <c r="AC626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J625" i="1"/>
  <c r="AK625" i="1" s="1"/>
  <c r="AI625" i="1"/>
  <c r="AH625" i="1"/>
  <c r="AF625" i="1"/>
  <c r="AE625" i="1"/>
  <c r="AC625" i="1"/>
  <c r="AD625" i="1" s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F624" i="1"/>
  <c r="AE624" i="1"/>
  <c r="AD624" i="1"/>
  <c r="AC624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J623" i="1"/>
  <c r="AK623" i="1" s="1"/>
  <c r="AI623" i="1"/>
  <c r="AH623" i="1"/>
  <c r="AF623" i="1"/>
  <c r="AE623" i="1"/>
  <c r="AC623" i="1"/>
  <c r="AD623" i="1" s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J622" i="1"/>
  <c r="AK622" i="1" s="1"/>
  <c r="AI622" i="1"/>
  <c r="AH622" i="1"/>
  <c r="AF622" i="1"/>
  <c r="AE622" i="1"/>
  <c r="AD622" i="1"/>
  <c r="AC622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J621" i="1"/>
  <c r="AK621" i="1" s="1"/>
  <c r="AI621" i="1"/>
  <c r="AH621" i="1"/>
  <c r="AF621" i="1"/>
  <c r="AE621" i="1"/>
  <c r="AC621" i="1"/>
  <c r="AD621" i="1" s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J620" i="1"/>
  <c r="AK620" i="1" s="1"/>
  <c r="AI620" i="1"/>
  <c r="AH620" i="1"/>
  <c r="AF620" i="1"/>
  <c r="AE620" i="1"/>
  <c r="AD620" i="1"/>
  <c r="AC620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J619" i="1"/>
  <c r="AK619" i="1" s="1"/>
  <c r="AI619" i="1"/>
  <c r="AH619" i="1"/>
  <c r="AF619" i="1"/>
  <c r="AE619" i="1"/>
  <c r="AD619" i="1"/>
  <c r="AC619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J618" i="1"/>
  <c r="AK618" i="1" s="1"/>
  <c r="AI618" i="1"/>
  <c r="AH618" i="1"/>
  <c r="AF618" i="1"/>
  <c r="AE618" i="1"/>
  <c r="AC618" i="1"/>
  <c r="AD618" i="1" s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J617" i="1"/>
  <c r="AK617" i="1" s="1"/>
  <c r="AI617" i="1"/>
  <c r="AH617" i="1"/>
  <c r="AF617" i="1"/>
  <c r="AE617" i="1"/>
  <c r="AC617" i="1"/>
  <c r="AD617" i="1" s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J616" i="1"/>
  <c r="AK616" i="1" s="1"/>
  <c r="AI616" i="1"/>
  <c r="AH616" i="1"/>
  <c r="AF616" i="1"/>
  <c r="AE616" i="1"/>
  <c r="AC616" i="1"/>
  <c r="AD616" i="1" s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J615" i="1"/>
  <c r="AK615" i="1" s="1"/>
  <c r="AI615" i="1"/>
  <c r="AH615" i="1"/>
  <c r="AF615" i="1"/>
  <c r="AE615" i="1"/>
  <c r="AC615" i="1"/>
  <c r="AD615" i="1" s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F614" i="1"/>
  <c r="AE614" i="1"/>
  <c r="AD614" i="1"/>
  <c r="AC614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J613" i="1"/>
  <c r="AK613" i="1" s="1"/>
  <c r="AI613" i="1"/>
  <c r="AH613" i="1"/>
  <c r="AF613" i="1"/>
  <c r="AE613" i="1"/>
  <c r="AC613" i="1"/>
  <c r="AD613" i="1" s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J612" i="1"/>
  <c r="AK612" i="1" s="1"/>
  <c r="AI612" i="1"/>
  <c r="AH612" i="1"/>
  <c r="AF612" i="1"/>
  <c r="AE612" i="1"/>
  <c r="AC612" i="1"/>
  <c r="AD612" i="1" s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J611" i="1"/>
  <c r="AK611" i="1" s="1"/>
  <c r="AI611" i="1"/>
  <c r="AH611" i="1"/>
  <c r="AF611" i="1"/>
  <c r="AE611" i="1"/>
  <c r="AC611" i="1"/>
  <c r="AD611" i="1" s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J610" i="1"/>
  <c r="AK610" i="1" s="1"/>
  <c r="AI610" i="1"/>
  <c r="AH610" i="1"/>
  <c r="AF610" i="1"/>
  <c r="AE610" i="1"/>
  <c r="AD610" i="1"/>
  <c r="AC610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J609" i="1"/>
  <c r="AK609" i="1" s="1"/>
  <c r="AI609" i="1"/>
  <c r="AH609" i="1"/>
  <c r="AF609" i="1"/>
  <c r="AE609" i="1"/>
  <c r="AC609" i="1"/>
  <c r="AD609" i="1" s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F608" i="1"/>
  <c r="AE608" i="1"/>
  <c r="AD608" i="1"/>
  <c r="AC608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J607" i="1"/>
  <c r="AK607" i="1" s="1"/>
  <c r="AI607" i="1"/>
  <c r="AH607" i="1"/>
  <c r="AF607" i="1"/>
  <c r="AE607" i="1"/>
  <c r="AD607" i="1"/>
  <c r="AC607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F606" i="1"/>
  <c r="AE606" i="1"/>
  <c r="AC606" i="1"/>
  <c r="AD606" i="1" s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F605" i="1"/>
  <c r="AE605" i="1"/>
  <c r="AC605" i="1"/>
  <c r="AD605" i="1" s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J604" i="1"/>
  <c r="AK604" i="1" s="1"/>
  <c r="AI604" i="1"/>
  <c r="AH604" i="1"/>
  <c r="AF604" i="1"/>
  <c r="AE604" i="1"/>
  <c r="AC604" i="1"/>
  <c r="AD604" i="1" s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J603" i="1"/>
  <c r="AK603" i="1" s="1"/>
  <c r="AI603" i="1"/>
  <c r="AH603" i="1"/>
  <c r="AF603" i="1"/>
  <c r="AE603" i="1"/>
  <c r="AC603" i="1"/>
  <c r="AD603" i="1" s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J602" i="1"/>
  <c r="AK602" i="1" s="1"/>
  <c r="AI602" i="1"/>
  <c r="AH602" i="1"/>
  <c r="AF602" i="1"/>
  <c r="AE602" i="1"/>
  <c r="AC602" i="1"/>
  <c r="AD602" i="1" s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J601" i="1"/>
  <c r="AK601" i="1" s="1"/>
  <c r="AI601" i="1"/>
  <c r="AH601" i="1"/>
  <c r="AF601" i="1"/>
  <c r="AE601" i="1"/>
  <c r="AC601" i="1"/>
  <c r="AD601" i="1" s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F600" i="1"/>
  <c r="AE600" i="1"/>
  <c r="AC600" i="1"/>
  <c r="AD600" i="1" s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J599" i="1"/>
  <c r="AK599" i="1" s="1"/>
  <c r="AI599" i="1"/>
  <c r="AH599" i="1"/>
  <c r="AF599" i="1"/>
  <c r="AE599" i="1"/>
  <c r="AC599" i="1"/>
  <c r="AD599" i="1" s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J598" i="1"/>
  <c r="AK598" i="1" s="1"/>
  <c r="AI598" i="1"/>
  <c r="AH598" i="1"/>
  <c r="AF598" i="1"/>
  <c r="AE598" i="1"/>
  <c r="AC598" i="1"/>
  <c r="AD598" i="1" s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F597" i="1"/>
  <c r="AE597" i="1"/>
  <c r="AC597" i="1"/>
  <c r="AD597" i="1" s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F596" i="1"/>
  <c r="AE596" i="1"/>
  <c r="AD596" i="1"/>
  <c r="AC596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J595" i="1"/>
  <c r="AK595" i="1" s="1"/>
  <c r="AI595" i="1"/>
  <c r="AH595" i="1"/>
  <c r="AF595" i="1"/>
  <c r="AE595" i="1"/>
  <c r="AD595" i="1"/>
  <c r="AC595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F594" i="1"/>
  <c r="AE594" i="1"/>
  <c r="AC594" i="1"/>
  <c r="AD594" i="1" s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J593" i="1"/>
  <c r="AK593" i="1" s="1"/>
  <c r="AI593" i="1"/>
  <c r="AH593" i="1"/>
  <c r="AF593" i="1"/>
  <c r="AE593" i="1"/>
  <c r="AC593" i="1"/>
  <c r="AD593" i="1" s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F592" i="1"/>
  <c r="AE592" i="1"/>
  <c r="AD592" i="1"/>
  <c r="AC592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J591" i="1"/>
  <c r="AK591" i="1" s="1"/>
  <c r="AI591" i="1"/>
  <c r="AH591" i="1"/>
  <c r="AF591" i="1"/>
  <c r="AE591" i="1"/>
  <c r="AD591" i="1"/>
  <c r="AC591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J590" i="1"/>
  <c r="AK590" i="1" s="1"/>
  <c r="AI590" i="1"/>
  <c r="AH590" i="1"/>
  <c r="AF590" i="1"/>
  <c r="AE590" i="1"/>
  <c r="AD590" i="1"/>
  <c r="AC590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J589" i="1"/>
  <c r="AK589" i="1" s="1"/>
  <c r="AI589" i="1"/>
  <c r="AH589" i="1"/>
  <c r="AF589" i="1"/>
  <c r="AE589" i="1"/>
  <c r="AC589" i="1"/>
  <c r="AD589" i="1" s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J588" i="1"/>
  <c r="AK588" i="1" s="1"/>
  <c r="AI588" i="1"/>
  <c r="AH588" i="1"/>
  <c r="AF588" i="1"/>
  <c r="AE588" i="1"/>
  <c r="AD588" i="1"/>
  <c r="AC588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J587" i="1"/>
  <c r="AK587" i="1" s="1"/>
  <c r="AI587" i="1"/>
  <c r="AH587" i="1"/>
  <c r="AF587" i="1"/>
  <c r="AE587" i="1"/>
  <c r="AD587" i="1"/>
  <c r="AC587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J586" i="1"/>
  <c r="AK586" i="1" s="1"/>
  <c r="AI586" i="1"/>
  <c r="AH586" i="1"/>
  <c r="AF586" i="1"/>
  <c r="AE586" i="1"/>
  <c r="AC586" i="1"/>
  <c r="AD586" i="1" s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J585" i="1"/>
  <c r="AK585" i="1" s="1"/>
  <c r="AI585" i="1"/>
  <c r="AH585" i="1"/>
  <c r="AF585" i="1"/>
  <c r="AE585" i="1"/>
  <c r="AC585" i="1"/>
  <c r="AD585" i="1" s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J584" i="1"/>
  <c r="AK584" i="1" s="1"/>
  <c r="AI584" i="1"/>
  <c r="AH584" i="1"/>
  <c r="AF584" i="1"/>
  <c r="AE584" i="1"/>
  <c r="AC584" i="1"/>
  <c r="AD584" i="1" s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J583" i="1"/>
  <c r="AK583" i="1" s="1"/>
  <c r="AI583" i="1"/>
  <c r="AH583" i="1"/>
  <c r="AF583" i="1"/>
  <c r="AE583" i="1"/>
  <c r="AC583" i="1"/>
  <c r="AD583" i="1" s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J582" i="1"/>
  <c r="AK582" i="1" s="1"/>
  <c r="AI582" i="1"/>
  <c r="AH582" i="1"/>
  <c r="AF582" i="1"/>
  <c r="AE582" i="1"/>
  <c r="AD582" i="1"/>
  <c r="AC582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J581" i="1"/>
  <c r="AK581" i="1" s="1"/>
  <c r="AI581" i="1"/>
  <c r="AH581" i="1"/>
  <c r="AF581" i="1"/>
  <c r="AE581" i="1"/>
  <c r="AC581" i="1"/>
  <c r="AD581" i="1" s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J580" i="1"/>
  <c r="AK580" i="1" s="1"/>
  <c r="AI580" i="1"/>
  <c r="AH580" i="1"/>
  <c r="AF580" i="1"/>
  <c r="AE580" i="1"/>
  <c r="AC580" i="1"/>
  <c r="AD580" i="1" s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J579" i="1"/>
  <c r="AK579" i="1" s="1"/>
  <c r="AI579" i="1"/>
  <c r="AH579" i="1"/>
  <c r="AF579" i="1"/>
  <c r="AE579" i="1"/>
  <c r="AC579" i="1"/>
  <c r="AD579" i="1" s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J578" i="1"/>
  <c r="AK578" i="1" s="1"/>
  <c r="AI578" i="1"/>
  <c r="AH578" i="1"/>
  <c r="AF578" i="1"/>
  <c r="AE578" i="1"/>
  <c r="AD578" i="1"/>
  <c r="AC578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J577" i="1"/>
  <c r="AK577" i="1" s="1"/>
  <c r="AI577" i="1"/>
  <c r="AH577" i="1"/>
  <c r="AF577" i="1"/>
  <c r="AE577" i="1"/>
  <c r="AC577" i="1"/>
  <c r="AD577" i="1" s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F576" i="1"/>
  <c r="AE576" i="1"/>
  <c r="AD576" i="1"/>
  <c r="AC576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J575" i="1"/>
  <c r="AK575" i="1" s="1"/>
  <c r="AI575" i="1"/>
  <c r="AH575" i="1"/>
  <c r="AF575" i="1"/>
  <c r="AE575" i="1"/>
  <c r="AC575" i="1"/>
  <c r="AD575" i="1" s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J574" i="1"/>
  <c r="AK574" i="1" s="1"/>
  <c r="AI574" i="1"/>
  <c r="AH574" i="1"/>
  <c r="AF574" i="1"/>
  <c r="AE574" i="1"/>
  <c r="AD574" i="1"/>
  <c r="AC574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J573" i="1"/>
  <c r="AK573" i="1" s="1"/>
  <c r="AI573" i="1"/>
  <c r="AH573" i="1"/>
  <c r="AF573" i="1"/>
  <c r="AE573" i="1"/>
  <c r="AC573" i="1"/>
  <c r="AD573" i="1" s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J572" i="1"/>
  <c r="AK572" i="1" s="1"/>
  <c r="AI572" i="1"/>
  <c r="AH572" i="1"/>
  <c r="AF572" i="1"/>
  <c r="AE572" i="1"/>
  <c r="AC572" i="1"/>
  <c r="AD572" i="1" s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J571" i="1"/>
  <c r="AK571" i="1" s="1"/>
  <c r="AI571" i="1"/>
  <c r="AH571" i="1"/>
  <c r="AF571" i="1"/>
  <c r="AE571" i="1"/>
  <c r="AD571" i="1"/>
  <c r="AC571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J570" i="1"/>
  <c r="AK570" i="1" s="1"/>
  <c r="AI570" i="1"/>
  <c r="AH570" i="1"/>
  <c r="AF570" i="1"/>
  <c r="AE570" i="1"/>
  <c r="AC570" i="1"/>
  <c r="AD570" i="1" s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J569" i="1"/>
  <c r="AK569" i="1" s="1"/>
  <c r="AI569" i="1"/>
  <c r="AH569" i="1"/>
  <c r="AF569" i="1"/>
  <c r="AE569" i="1"/>
  <c r="AC569" i="1"/>
  <c r="AD569" i="1" s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J568" i="1"/>
  <c r="AK568" i="1" s="1"/>
  <c r="AI568" i="1"/>
  <c r="AH568" i="1"/>
  <c r="AF568" i="1"/>
  <c r="AE568" i="1"/>
  <c r="AC568" i="1"/>
  <c r="AD568" i="1" s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J567" i="1"/>
  <c r="AK567" i="1" s="1"/>
  <c r="AI567" i="1"/>
  <c r="AH567" i="1"/>
  <c r="AF567" i="1"/>
  <c r="AE567" i="1"/>
  <c r="AC567" i="1"/>
  <c r="AD567" i="1" s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J566" i="1"/>
  <c r="AK566" i="1" s="1"/>
  <c r="AI566" i="1"/>
  <c r="AH566" i="1"/>
  <c r="AF566" i="1"/>
  <c r="AE566" i="1"/>
  <c r="AD566" i="1"/>
  <c r="AC566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J565" i="1"/>
  <c r="AK565" i="1" s="1"/>
  <c r="AI565" i="1"/>
  <c r="AH565" i="1"/>
  <c r="AF565" i="1"/>
  <c r="AE565" i="1"/>
  <c r="AC565" i="1"/>
  <c r="AD565" i="1" s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J564" i="1"/>
  <c r="AK564" i="1" s="1"/>
  <c r="AI564" i="1"/>
  <c r="AH564" i="1"/>
  <c r="AF564" i="1"/>
  <c r="AE564" i="1"/>
  <c r="AC564" i="1"/>
  <c r="AD564" i="1" s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J563" i="1"/>
  <c r="AK563" i="1" s="1"/>
  <c r="AI563" i="1"/>
  <c r="AH563" i="1"/>
  <c r="AF563" i="1"/>
  <c r="AE563" i="1"/>
  <c r="AC563" i="1"/>
  <c r="AD563" i="1" s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J562" i="1"/>
  <c r="AK562" i="1" s="1"/>
  <c r="AI562" i="1"/>
  <c r="AH562" i="1"/>
  <c r="AF562" i="1"/>
  <c r="AE562" i="1"/>
  <c r="AD562" i="1"/>
  <c r="AC562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J561" i="1"/>
  <c r="AK561" i="1" s="1"/>
  <c r="AI561" i="1"/>
  <c r="AH561" i="1"/>
  <c r="AF561" i="1"/>
  <c r="AE561" i="1"/>
  <c r="AC561" i="1"/>
  <c r="AD561" i="1" s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F560" i="1"/>
  <c r="AE560" i="1"/>
  <c r="AC560" i="1"/>
  <c r="AD560" i="1" s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J559" i="1"/>
  <c r="AK559" i="1" s="1"/>
  <c r="AI559" i="1"/>
  <c r="AH559" i="1"/>
  <c r="AF559" i="1"/>
  <c r="AE559" i="1"/>
  <c r="AC559" i="1"/>
  <c r="AD559" i="1" s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J558" i="1"/>
  <c r="AK558" i="1" s="1"/>
  <c r="AI558" i="1"/>
  <c r="AH558" i="1"/>
  <c r="AF558" i="1"/>
  <c r="AE558" i="1"/>
  <c r="AD558" i="1"/>
  <c r="AC558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J557" i="1"/>
  <c r="AK557" i="1" s="1"/>
  <c r="AI557" i="1"/>
  <c r="AH557" i="1"/>
  <c r="AF557" i="1"/>
  <c r="AE557" i="1"/>
  <c r="AC557" i="1"/>
  <c r="AD557" i="1" s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J556" i="1"/>
  <c r="AK556" i="1" s="1"/>
  <c r="AI556" i="1"/>
  <c r="AH556" i="1"/>
  <c r="AF556" i="1"/>
  <c r="AE556" i="1"/>
  <c r="AD556" i="1"/>
  <c r="AC556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J555" i="1"/>
  <c r="AK555" i="1" s="1"/>
  <c r="AI555" i="1"/>
  <c r="AH555" i="1"/>
  <c r="AF555" i="1"/>
  <c r="AE555" i="1"/>
  <c r="AD555" i="1"/>
  <c r="AC555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J554" i="1"/>
  <c r="AK554" i="1" s="1"/>
  <c r="AI554" i="1"/>
  <c r="AH554" i="1"/>
  <c r="AF554" i="1"/>
  <c r="AE554" i="1"/>
  <c r="AC554" i="1"/>
  <c r="AD554" i="1" s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J553" i="1"/>
  <c r="AK553" i="1" s="1"/>
  <c r="AI553" i="1"/>
  <c r="AH553" i="1"/>
  <c r="AF553" i="1"/>
  <c r="AE553" i="1"/>
  <c r="AC553" i="1"/>
  <c r="AD553" i="1" s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J552" i="1"/>
  <c r="AK552" i="1" s="1"/>
  <c r="AI552" i="1"/>
  <c r="AH552" i="1"/>
  <c r="AF552" i="1"/>
  <c r="AE552" i="1"/>
  <c r="AC552" i="1"/>
  <c r="AD552" i="1" s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J551" i="1"/>
  <c r="AK551" i="1" s="1"/>
  <c r="AI551" i="1"/>
  <c r="AH551" i="1"/>
  <c r="AF551" i="1"/>
  <c r="AE551" i="1"/>
  <c r="AC551" i="1"/>
  <c r="AD551" i="1" s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J550" i="1"/>
  <c r="AK550" i="1" s="1"/>
  <c r="AI550" i="1"/>
  <c r="AH550" i="1"/>
  <c r="AF550" i="1"/>
  <c r="AE550" i="1"/>
  <c r="AC550" i="1"/>
  <c r="AD550" i="1" s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F549" i="1"/>
  <c r="AE549" i="1"/>
  <c r="AC549" i="1"/>
  <c r="AD549" i="1" s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F548" i="1"/>
  <c r="AE548" i="1"/>
  <c r="AD548" i="1"/>
  <c r="AC548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J547" i="1"/>
  <c r="AK547" i="1" s="1"/>
  <c r="AI547" i="1"/>
  <c r="AH547" i="1"/>
  <c r="AF547" i="1"/>
  <c r="AE547" i="1"/>
  <c r="AD547" i="1"/>
  <c r="AC547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F546" i="1"/>
  <c r="AE546" i="1"/>
  <c r="AD546" i="1"/>
  <c r="AC546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J545" i="1"/>
  <c r="AK545" i="1" s="1"/>
  <c r="AI545" i="1"/>
  <c r="AH545" i="1"/>
  <c r="AF545" i="1"/>
  <c r="AE545" i="1"/>
  <c r="AC545" i="1"/>
  <c r="AD545" i="1" s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J544" i="1"/>
  <c r="AK544" i="1" s="1"/>
  <c r="AI544" i="1"/>
  <c r="AH544" i="1"/>
  <c r="AF544" i="1"/>
  <c r="AE544" i="1"/>
  <c r="AC544" i="1"/>
  <c r="AD544" i="1" s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J543" i="1"/>
  <c r="AK543" i="1" s="1"/>
  <c r="AI543" i="1"/>
  <c r="AH543" i="1"/>
  <c r="AF543" i="1"/>
  <c r="AE543" i="1"/>
  <c r="AC543" i="1"/>
  <c r="AD543" i="1" s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F542" i="1"/>
  <c r="AE542" i="1"/>
  <c r="AD542" i="1"/>
  <c r="AC542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F541" i="1"/>
  <c r="AE541" i="1"/>
  <c r="AC541" i="1"/>
  <c r="AD541" i="1" s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J540" i="1"/>
  <c r="AK540" i="1" s="1"/>
  <c r="AI540" i="1"/>
  <c r="AH540" i="1"/>
  <c r="AF540" i="1"/>
  <c r="AE540" i="1"/>
  <c r="AC540" i="1"/>
  <c r="AD540" i="1" s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J539" i="1"/>
  <c r="AK539" i="1" s="1"/>
  <c r="AI539" i="1"/>
  <c r="AH539" i="1"/>
  <c r="AF539" i="1"/>
  <c r="AE539" i="1"/>
  <c r="AC539" i="1"/>
  <c r="AD539" i="1" s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J538" i="1"/>
  <c r="AK538" i="1" s="1"/>
  <c r="AI538" i="1"/>
  <c r="AH538" i="1"/>
  <c r="AF538" i="1"/>
  <c r="AE538" i="1"/>
  <c r="AC538" i="1"/>
  <c r="AD538" i="1" s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J537" i="1"/>
  <c r="AK537" i="1" s="1"/>
  <c r="AI537" i="1"/>
  <c r="AH537" i="1"/>
  <c r="AF537" i="1"/>
  <c r="AE537" i="1"/>
  <c r="AC537" i="1"/>
  <c r="AD537" i="1" s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J536" i="1"/>
  <c r="AK536" i="1" s="1"/>
  <c r="AI536" i="1"/>
  <c r="AH536" i="1"/>
  <c r="AF536" i="1"/>
  <c r="AE536" i="1"/>
  <c r="AC536" i="1"/>
  <c r="AD536" i="1" s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J535" i="1"/>
  <c r="AK535" i="1" s="1"/>
  <c r="AI535" i="1"/>
  <c r="AH535" i="1"/>
  <c r="AF535" i="1"/>
  <c r="AE535" i="1"/>
  <c r="AC535" i="1"/>
  <c r="AD535" i="1" s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F534" i="1"/>
  <c r="AE534" i="1"/>
  <c r="AD534" i="1"/>
  <c r="AC534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J533" i="1"/>
  <c r="AK533" i="1" s="1"/>
  <c r="AI533" i="1"/>
  <c r="AH533" i="1"/>
  <c r="AF533" i="1"/>
  <c r="AE533" i="1"/>
  <c r="AC533" i="1"/>
  <c r="AD533" i="1" s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J532" i="1"/>
  <c r="AK532" i="1" s="1"/>
  <c r="AI532" i="1"/>
  <c r="AH532" i="1"/>
  <c r="AF532" i="1"/>
  <c r="AE532" i="1"/>
  <c r="AC532" i="1"/>
  <c r="AD532" i="1" s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J531" i="1"/>
  <c r="AK531" i="1" s="1"/>
  <c r="AI531" i="1"/>
  <c r="AH531" i="1"/>
  <c r="AF531" i="1"/>
  <c r="AE531" i="1"/>
  <c r="AC531" i="1"/>
  <c r="AD531" i="1" s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F530" i="1"/>
  <c r="AE530" i="1"/>
  <c r="AD530" i="1"/>
  <c r="AC530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J529" i="1"/>
  <c r="AK529" i="1" s="1"/>
  <c r="AI529" i="1"/>
  <c r="AH529" i="1"/>
  <c r="AF529" i="1"/>
  <c r="AE529" i="1"/>
  <c r="AC529" i="1"/>
  <c r="AD529" i="1" s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F528" i="1"/>
  <c r="AE528" i="1"/>
  <c r="AD528" i="1"/>
  <c r="AC528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J527" i="1"/>
  <c r="AK527" i="1" s="1"/>
  <c r="AI527" i="1"/>
  <c r="AH527" i="1"/>
  <c r="AF527" i="1"/>
  <c r="AE527" i="1"/>
  <c r="AD527" i="1"/>
  <c r="AC527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J526" i="1"/>
  <c r="AK526" i="1" s="1"/>
  <c r="AI526" i="1"/>
  <c r="AH526" i="1"/>
  <c r="AF526" i="1"/>
  <c r="AE526" i="1"/>
  <c r="AD526" i="1"/>
  <c r="AC526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J525" i="1"/>
  <c r="AK525" i="1" s="1"/>
  <c r="AI525" i="1"/>
  <c r="AH525" i="1"/>
  <c r="AF525" i="1"/>
  <c r="AE525" i="1"/>
  <c r="AC525" i="1"/>
  <c r="AD525" i="1" s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J524" i="1"/>
  <c r="AK524" i="1" s="1"/>
  <c r="AI524" i="1"/>
  <c r="AH524" i="1"/>
  <c r="AF524" i="1"/>
  <c r="AE524" i="1"/>
  <c r="AD524" i="1"/>
  <c r="AC524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J523" i="1"/>
  <c r="AK523" i="1" s="1"/>
  <c r="AI523" i="1"/>
  <c r="AH523" i="1"/>
  <c r="AF523" i="1"/>
  <c r="AE523" i="1"/>
  <c r="AD523" i="1"/>
  <c r="AC523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J522" i="1"/>
  <c r="AK522" i="1" s="1"/>
  <c r="AI522" i="1"/>
  <c r="AH522" i="1"/>
  <c r="AF522" i="1"/>
  <c r="AE522" i="1"/>
  <c r="AC522" i="1"/>
  <c r="AD522" i="1" s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J521" i="1"/>
  <c r="AK521" i="1" s="1"/>
  <c r="AI521" i="1"/>
  <c r="AH521" i="1"/>
  <c r="AF521" i="1"/>
  <c r="AE521" i="1"/>
  <c r="AC521" i="1"/>
  <c r="AD521" i="1" s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J520" i="1"/>
  <c r="AK520" i="1" s="1"/>
  <c r="AI520" i="1"/>
  <c r="AH520" i="1"/>
  <c r="AF520" i="1"/>
  <c r="AE520" i="1"/>
  <c r="AC520" i="1"/>
  <c r="AD520" i="1" s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J519" i="1"/>
  <c r="AK519" i="1" s="1"/>
  <c r="AI519" i="1"/>
  <c r="AH519" i="1"/>
  <c r="AF519" i="1"/>
  <c r="AE519" i="1"/>
  <c r="AC519" i="1"/>
  <c r="AD519" i="1" s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J518" i="1"/>
  <c r="AK518" i="1" s="1"/>
  <c r="AI518" i="1"/>
  <c r="AH518" i="1"/>
  <c r="AF518" i="1"/>
  <c r="AE518" i="1"/>
  <c r="AC518" i="1"/>
  <c r="AD518" i="1" s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F517" i="1"/>
  <c r="AE517" i="1"/>
  <c r="AC517" i="1"/>
  <c r="AD517" i="1" s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F516" i="1"/>
  <c r="AE516" i="1"/>
  <c r="AD516" i="1"/>
  <c r="AC516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J515" i="1"/>
  <c r="AK515" i="1" s="1"/>
  <c r="AI515" i="1"/>
  <c r="AH515" i="1"/>
  <c r="AF515" i="1"/>
  <c r="AE515" i="1"/>
  <c r="AD515" i="1"/>
  <c r="AC515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J514" i="1"/>
  <c r="AK514" i="1" s="1"/>
  <c r="AI514" i="1"/>
  <c r="AH514" i="1"/>
  <c r="AF514" i="1"/>
  <c r="AE514" i="1"/>
  <c r="AC514" i="1"/>
  <c r="AD514" i="1" s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F513" i="1"/>
  <c r="AE513" i="1"/>
  <c r="AC513" i="1"/>
  <c r="AD513" i="1" s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F512" i="1"/>
  <c r="AE512" i="1"/>
  <c r="AD512" i="1"/>
  <c r="AC512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J511" i="1"/>
  <c r="AK511" i="1" s="1"/>
  <c r="AI511" i="1"/>
  <c r="AH511" i="1"/>
  <c r="AF511" i="1"/>
  <c r="AE511" i="1"/>
  <c r="AC511" i="1"/>
  <c r="AD511" i="1" s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F510" i="1"/>
  <c r="AE510" i="1"/>
  <c r="AD510" i="1"/>
  <c r="AC510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F509" i="1"/>
  <c r="AE509" i="1"/>
  <c r="AC509" i="1"/>
  <c r="AD509" i="1" s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J508" i="1"/>
  <c r="AK508" i="1" s="1"/>
  <c r="AI508" i="1"/>
  <c r="AH508" i="1"/>
  <c r="AF508" i="1"/>
  <c r="AE508" i="1"/>
  <c r="AC508" i="1"/>
  <c r="AD508" i="1" s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J507" i="1"/>
  <c r="AK507" i="1" s="1"/>
  <c r="AI507" i="1"/>
  <c r="AH507" i="1"/>
  <c r="AF507" i="1"/>
  <c r="AE507" i="1"/>
  <c r="AC507" i="1"/>
  <c r="AD507" i="1" s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J506" i="1"/>
  <c r="AK506" i="1" s="1"/>
  <c r="AI506" i="1"/>
  <c r="AH506" i="1"/>
  <c r="AF506" i="1"/>
  <c r="AE506" i="1"/>
  <c r="AC506" i="1"/>
  <c r="AD506" i="1" s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J505" i="1"/>
  <c r="AK505" i="1" s="1"/>
  <c r="AI505" i="1"/>
  <c r="AH505" i="1"/>
  <c r="AF505" i="1"/>
  <c r="AE505" i="1"/>
  <c r="AC505" i="1"/>
  <c r="AD505" i="1" s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J504" i="1"/>
  <c r="AK504" i="1" s="1"/>
  <c r="AI504" i="1"/>
  <c r="AH504" i="1"/>
  <c r="AF504" i="1"/>
  <c r="AE504" i="1"/>
  <c r="AC504" i="1"/>
  <c r="AD504" i="1" s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J503" i="1"/>
  <c r="AK503" i="1" s="1"/>
  <c r="AI503" i="1"/>
  <c r="AH503" i="1"/>
  <c r="AF503" i="1"/>
  <c r="AE503" i="1"/>
  <c r="AC503" i="1"/>
  <c r="AD503" i="1" s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F502" i="1"/>
  <c r="AE502" i="1"/>
  <c r="AD502" i="1"/>
  <c r="AC502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J501" i="1"/>
  <c r="AK501" i="1" s="1"/>
  <c r="AI501" i="1"/>
  <c r="AH501" i="1"/>
  <c r="AF501" i="1"/>
  <c r="AE501" i="1"/>
  <c r="AC501" i="1"/>
  <c r="AD501" i="1" s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F500" i="1"/>
  <c r="AE500" i="1"/>
  <c r="AC500" i="1"/>
  <c r="AD500" i="1" s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J499" i="1"/>
  <c r="AK499" i="1" s="1"/>
  <c r="AI499" i="1"/>
  <c r="AH499" i="1"/>
  <c r="AF499" i="1"/>
  <c r="AE499" i="1"/>
  <c r="AC499" i="1"/>
  <c r="AD499" i="1" s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F498" i="1"/>
  <c r="AE498" i="1"/>
  <c r="AD498" i="1"/>
  <c r="AC498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J497" i="1"/>
  <c r="AK497" i="1" s="1"/>
  <c r="AI497" i="1"/>
  <c r="AH497" i="1"/>
  <c r="AF497" i="1"/>
  <c r="AE497" i="1"/>
  <c r="AC497" i="1"/>
  <c r="AD497" i="1" s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F496" i="1"/>
  <c r="AE496" i="1"/>
  <c r="AD496" i="1"/>
  <c r="AC496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J495" i="1"/>
  <c r="AK495" i="1" s="1"/>
  <c r="AI495" i="1"/>
  <c r="AH495" i="1"/>
  <c r="AF495" i="1"/>
  <c r="AE495" i="1"/>
  <c r="AD495" i="1"/>
  <c r="AC495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F494" i="1"/>
  <c r="AE494" i="1"/>
  <c r="AD494" i="1"/>
  <c r="AC494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F493" i="1"/>
  <c r="AE493" i="1"/>
  <c r="AC493" i="1"/>
  <c r="AD493" i="1" s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J492" i="1"/>
  <c r="AK492" i="1" s="1"/>
  <c r="AI492" i="1"/>
  <c r="AH492" i="1"/>
  <c r="AF492" i="1"/>
  <c r="AE492" i="1"/>
  <c r="AC492" i="1"/>
  <c r="AD492" i="1" s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J491" i="1"/>
  <c r="AK491" i="1" s="1"/>
  <c r="AI491" i="1"/>
  <c r="AH491" i="1"/>
  <c r="AF491" i="1"/>
  <c r="AE491" i="1"/>
  <c r="AC491" i="1"/>
  <c r="AD491" i="1" s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J490" i="1"/>
  <c r="AK490" i="1" s="1"/>
  <c r="AI490" i="1"/>
  <c r="AH490" i="1"/>
  <c r="AF490" i="1"/>
  <c r="AE490" i="1"/>
  <c r="AC490" i="1"/>
  <c r="AD490" i="1" s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J489" i="1"/>
  <c r="AK489" i="1" s="1"/>
  <c r="AI489" i="1"/>
  <c r="AH489" i="1"/>
  <c r="AF489" i="1"/>
  <c r="AE489" i="1"/>
  <c r="AC489" i="1"/>
  <c r="AD489" i="1" s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J488" i="1"/>
  <c r="AK488" i="1" s="1"/>
  <c r="AI488" i="1"/>
  <c r="AH488" i="1"/>
  <c r="AF488" i="1"/>
  <c r="AE488" i="1"/>
  <c r="AC488" i="1"/>
  <c r="AD488" i="1" s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J487" i="1"/>
  <c r="AK487" i="1" s="1"/>
  <c r="AI487" i="1"/>
  <c r="AH487" i="1"/>
  <c r="AF487" i="1"/>
  <c r="AE487" i="1"/>
  <c r="AC487" i="1"/>
  <c r="AD487" i="1" s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F486" i="1"/>
  <c r="AE486" i="1"/>
  <c r="AC486" i="1"/>
  <c r="AD486" i="1" s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F485" i="1"/>
  <c r="AE485" i="1"/>
  <c r="AC485" i="1"/>
  <c r="AD485" i="1" s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F484" i="1"/>
  <c r="AE484" i="1"/>
  <c r="AD484" i="1"/>
  <c r="AC484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J483" i="1"/>
  <c r="AK483" i="1" s="1"/>
  <c r="AI483" i="1"/>
  <c r="AH483" i="1"/>
  <c r="AF483" i="1"/>
  <c r="AE483" i="1"/>
  <c r="AD483" i="1"/>
  <c r="AC483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J482" i="1"/>
  <c r="AK482" i="1" s="1"/>
  <c r="AI482" i="1"/>
  <c r="AH482" i="1"/>
  <c r="AF482" i="1"/>
  <c r="AE482" i="1"/>
  <c r="AC482" i="1"/>
  <c r="AD482" i="1" s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J481" i="1"/>
  <c r="AK481" i="1" s="1"/>
  <c r="AI481" i="1"/>
  <c r="AH481" i="1"/>
  <c r="AF481" i="1"/>
  <c r="AE481" i="1"/>
  <c r="AC481" i="1"/>
  <c r="AD481" i="1" s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J480" i="1"/>
  <c r="AK480" i="1" s="1"/>
  <c r="AI480" i="1"/>
  <c r="AH480" i="1"/>
  <c r="AF480" i="1"/>
  <c r="AE480" i="1"/>
  <c r="AC480" i="1"/>
  <c r="AD480" i="1" s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J479" i="1"/>
  <c r="AK479" i="1" s="1"/>
  <c r="AI479" i="1"/>
  <c r="AH479" i="1"/>
  <c r="AF479" i="1"/>
  <c r="AE479" i="1"/>
  <c r="AC479" i="1"/>
  <c r="AD479" i="1" s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J478" i="1"/>
  <c r="AK478" i="1" s="1"/>
  <c r="AI478" i="1"/>
  <c r="AH478" i="1"/>
  <c r="AF478" i="1"/>
  <c r="AE478" i="1"/>
  <c r="AC478" i="1"/>
  <c r="AD478" i="1" s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F477" i="1"/>
  <c r="AE477" i="1"/>
  <c r="AC477" i="1"/>
  <c r="AD477" i="1" s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J476" i="1"/>
  <c r="AK476" i="1" s="1"/>
  <c r="AI476" i="1"/>
  <c r="AH476" i="1"/>
  <c r="AF476" i="1"/>
  <c r="AE476" i="1"/>
  <c r="AC476" i="1"/>
  <c r="AD476" i="1" s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J475" i="1"/>
  <c r="AK475" i="1" s="1"/>
  <c r="AI475" i="1"/>
  <c r="AH475" i="1"/>
  <c r="AF475" i="1"/>
  <c r="AE475" i="1"/>
  <c r="AC475" i="1"/>
  <c r="AD475" i="1" s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J474" i="1"/>
  <c r="AK474" i="1" s="1"/>
  <c r="AI474" i="1"/>
  <c r="AH474" i="1"/>
  <c r="AF474" i="1"/>
  <c r="AE474" i="1"/>
  <c r="AC474" i="1"/>
  <c r="AD474" i="1" s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J473" i="1"/>
  <c r="AK473" i="1" s="1"/>
  <c r="AI473" i="1"/>
  <c r="AH473" i="1"/>
  <c r="AF473" i="1"/>
  <c r="AE473" i="1"/>
  <c r="AC473" i="1"/>
  <c r="AD473" i="1" s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J472" i="1"/>
  <c r="AK472" i="1" s="1"/>
  <c r="AI472" i="1"/>
  <c r="AH472" i="1"/>
  <c r="AF472" i="1"/>
  <c r="AE472" i="1"/>
  <c r="AC472" i="1"/>
  <c r="AD472" i="1" s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J471" i="1"/>
  <c r="AK471" i="1" s="1"/>
  <c r="AI471" i="1"/>
  <c r="AH471" i="1"/>
  <c r="AF471" i="1"/>
  <c r="AE471" i="1"/>
  <c r="AC471" i="1"/>
  <c r="AD471" i="1" s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F470" i="1"/>
  <c r="AE470" i="1"/>
  <c r="AC470" i="1"/>
  <c r="AD470" i="1" s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F469" i="1"/>
  <c r="AE469" i="1"/>
  <c r="AC469" i="1"/>
  <c r="AD469" i="1" s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F468" i="1"/>
  <c r="AE468" i="1"/>
  <c r="AD468" i="1"/>
  <c r="AC468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J467" i="1"/>
  <c r="AK467" i="1" s="1"/>
  <c r="AI467" i="1"/>
  <c r="AH467" i="1"/>
  <c r="AF467" i="1"/>
  <c r="AE467" i="1"/>
  <c r="AD467" i="1"/>
  <c r="AC467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J466" i="1"/>
  <c r="AK466" i="1" s="1"/>
  <c r="AI466" i="1"/>
  <c r="AH466" i="1"/>
  <c r="AF466" i="1"/>
  <c r="AE466" i="1"/>
  <c r="AC466" i="1"/>
  <c r="AD466" i="1" s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J465" i="1"/>
  <c r="AK465" i="1" s="1"/>
  <c r="AI465" i="1"/>
  <c r="AH465" i="1"/>
  <c r="AF465" i="1"/>
  <c r="AE465" i="1"/>
  <c r="AC465" i="1"/>
  <c r="AD465" i="1" s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J464" i="1"/>
  <c r="AK464" i="1" s="1"/>
  <c r="AI464" i="1"/>
  <c r="AH464" i="1"/>
  <c r="AF464" i="1"/>
  <c r="AE464" i="1"/>
  <c r="AC464" i="1"/>
  <c r="AD464" i="1" s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J463" i="1"/>
  <c r="AK463" i="1" s="1"/>
  <c r="AI463" i="1"/>
  <c r="AH463" i="1"/>
  <c r="AF463" i="1"/>
  <c r="AE463" i="1"/>
  <c r="AC463" i="1"/>
  <c r="AD463" i="1" s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J462" i="1"/>
  <c r="AK462" i="1" s="1"/>
  <c r="AI462" i="1"/>
  <c r="AH462" i="1"/>
  <c r="AF462" i="1"/>
  <c r="AE462" i="1"/>
  <c r="AC462" i="1"/>
  <c r="AD462" i="1" s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F461" i="1"/>
  <c r="AE461" i="1"/>
  <c r="AC461" i="1"/>
  <c r="AD461" i="1" s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J460" i="1"/>
  <c r="AK460" i="1" s="1"/>
  <c r="AI460" i="1"/>
  <c r="AH460" i="1"/>
  <c r="AF460" i="1"/>
  <c r="AE460" i="1"/>
  <c r="AC460" i="1"/>
  <c r="AD460" i="1" s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J459" i="1"/>
  <c r="AK459" i="1" s="1"/>
  <c r="AI459" i="1"/>
  <c r="AH459" i="1"/>
  <c r="AF459" i="1"/>
  <c r="AE459" i="1"/>
  <c r="AC459" i="1"/>
  <c r="AD459" i="1" s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J458" i="1"/>
  <c r="AK458" i="1" s="1"/>
  <c r="AI458" i="1"/>
  <c r="AH458" i="1"/>
  <c r="AF458" i="1"/>
  <c r="AE458" i="1"/>
  <c r="AC458" i="1"/>
  <c r="AD458" i="1" s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J457" i="1"/>
  <c r="AK457" i="1" s="1"/>
  <c r="AI457" i="1"/>
  <c r="AH457" i="1"/>
  <c r="AF457" i="1"/>
  <c r="AE457" i="1"/>
  <c r="AC457" i="1"/>
  <c r="AD457" i="1" s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J456" i="1"/>
  <c r="AK456" i="1" s="1"/>
  <c r="AI456" i="1"/>
  <c r="AH456" i="1"/>
  <c r="AF456" i="1"/>
  <c r="AE456" i="1"/>
  <c r="AC456" i="1"/>
  <c r="AD456" i="1" s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J455" i="1"/>
  <c r="AK455" i="1" s="1"/>
  <c r="AI455" i="1"/>
  <c r="AH455" i="1"/>
  <c r="AF455" i="1"/>
  <c r="AE455" i="1"/>
  <c r="AC455" i="1"/>
  <c r="AD455" i="1" s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J454" i="1"/>
  <c r="AK454" i="1" s="1"/>
  <c r="AI454" i="1"/>
  <c r="AH454" i="1"/>
  <c r="AF454" i="1"/>
  <c r="AE454" i="1"/>
  <c r="AC454" i="1"/>
  <c r="AD454" i="1" s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F453" i="1"/>
  <c r="AE453" i="1"/>
  <c r="AC453" i="1"/>
  <c r="AD453" i="1" s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J452" i="1"/>
  <c r="AK452" i="1" s="1"/>
  <c r="AI452" i="1"/>
  <c r="AH452" i="1"/>
  <c r="AF452" i="1"/>
  <c r="AE452" i="1"/>
  <c r="AD452" i="1"/>
  <c r="AC452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J451" i="1"/>
  <c r="AK451" i="1" s="1"/>
  <c r="AI451" i="1"/>
  <c r="AH451" i="1"/>
  <c r="AF451" i="1"/>
  <c r="AE451" i="1"/>
  <c r="AD451" i="1"/>
  <c r="AC451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J450" i="1"/>
  <c r="AK450" i="1" s="1"/>
  <c r="AI450" i="1"/>
  <c r="AH450" i="1"/>
  <c r="AF450" i="1"/>
  <c r="AE450" i="1"/>
  <c r="AD450" i="1"/>
  <c r="AC450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J449" i="1"/>
  <c r="AK449" i="1" s="1"/>
  <c r="AI449" i="1"/>
  <c r="AH449" i="1"/>
  <c r="AF449" i="1"/>
  <c r="AE449" i="1"/>
  <c r="AC449" i="1"/>
  <c r="AD449" i="1" s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J448" i="1"/>
  <c r="AK448" i="1" s="1"/>
  <c r="AI448" i="1"/>
  <c r="AH448" i="1"/>
  <c r="AF448" i="1"/>
  <c r="AE448" i="1"/>
  <c r="AC448" i="1"/>
  <c r="AD448" i="1" s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J447" i="1"/>
  <c r="AK447" i="1" s="1"/>
  <c r="AI447" i="1"/>
  <c r="AH447" i="1"/>
  <c r="AF447" i="1"/>
  <c r="AE447" i="1"/>
  <c r="AC447" i="1"/>
  <c r="AD447" i="1" s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J446" i="1"/>
  <c r="AK446" i="1" s="1"/>
  <c r="AI446" i="1"/>
  <c r="AH446" i="1"/>
  <c r="AF446" i="1"/>
  <c r="AE446" i="1"/>
  <c r="AD446" i="1"/>
  <c r="AC446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F445" i="1"/>
  <c r="AE445" i="1"/>
  <c r="AC445" i="1"/>
  <c r="AD445" i="1" s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J444" i="1"/>
  <c r="AK444" i="1" s="1"/>
  <c r="AI444" i="1"/>
  <c r="AH444" i="1"/>
  <c r="AF444" i="1"/>
  <c r="AE444" i="1"/>
  <c r="AC444" i="1"/>
  <c r="AD444" i="1" s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J443" i="1"/>
  <c r="AK443" i="1" s="1"/>
  <c r="AI443" i="1"/>
  <c r="AH443" i="1"/>
  <c r="AF443" i="1"/>
  <c r="AE443" i="1"/>
  <c r="AC443" i="1"/>
  <c r="AD443" i="1" s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J442" i="1"/>
  <c r="AK442" i="1" s="1"/>
  <c r="AI442" i="1"/>
  <c r="AH442" i="1"/>
  <c r="AF442" i="1"/>
  <c r="AE442" i="1"/>
  <c r="AC442" i="1"/>
  <c r="AD442" i="1" s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J441" i="1"/>
  <c r="AK441" i="1" s="1"/>
  <c r="AI441" i="1"/>
  <c r="AH441" i="1"/>
  <c r="AF441" i="1"/>
  <c r="AE441" i="1"/>
  <c r="AC441" i="1"/>
  <c r="AD441" i="1" s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J440" i="1"/>
  <c r="AK440" i="1" s="1"/>
  <c r="AI440" i="1"/>
  <c r="AH440" i="1"/>
  <c r="AF440" i="1"/>
  <c r="AE440" i="1"/>
  <c r="AC440" i="1"/>
  <c r="AD440" i="1" s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J439" i="1"/>
  <c r="AK439" i="1" s="1"/>
  <c r="AI439" i="1"/>
  <c r="AH439" i="1"/>
  <c r="AF439" i="1"/>
  <c r="AE439" i="1"/>
  <c r="AC439" i="1"/>
  <c r="AD439" i="1" s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F438" i="1"/>
  <c r="AE438" i="1"/>
  <c r="AC438" i="1"/>
  <c r="AD438" i="1" s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F437" i="1"/>
  <c r="AE437" i="1"/>
  <c r="AC437" i="1"/>
  <c r="AD437" i="1" s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F436" i="1"/>
  <c r="AE436" i="1"/>
  <c r="AD436" i="1"/>
  <c r="AC436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J435" i="1"/>
  <c r="AK435" i="1" s="1"/>
  <c r="AI435" i="1"/>
  <c r="AH435" i="1"/>
  <c r="AF435" i="1"/>
  <c r="AE435" i="1"/>
  <c r="AC435" i="1"/>
  <c r="AD435" i="1" s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J434" i="1"/>
  <c r="AK434" i="1" s="1"/>
  <c r="AI434" i="1"/>
  <c r="AH434" i="1"/>
  <c r="AF434" i="1"/>
  <c r="AE434" i="1"/>
  <c r="AC434" i="1"/>
  <c r="AD434" i="1" s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F433" i="1"/>
  <c r="AE433" i="1"/>
  <c r="AC433" i="1"/>
  <c r="AD433" i="1" s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J432" i="1"/>
  <c r="AK432" i="1" s="1"/>
  <c r="AI432" i="1"/>
  <c r="AH432" i="1"/>
  <c r="AF432" i="1"/>
  <c r="AE432" i="1"/>
  <c r="AD432" i="1"/>
  <c r="AC432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J431" i="1"/>
  <c r="AK431" i="1" s="1"/>
  <c r="AI431" i="1"/>
  <c r="AH431" i="1"/>
  <c r="AF431" i="1"/>
  <c r="AE431" i="1"/>
  <c r="AD431" i="1"/>
  <c r="AC431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J430" i="1"/>
  <c r="AK430" i="1" s="1"/>
  <c r="AI430" i="1"/>
  <c r="AH430" i="1"/>
  <c r="AF430" i="1"/>
  <c r="AE430" i="1"/>
  <c r="AC430" i="1"/>
  <c r="AD430" i="1" s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J429" i="1"/>
  <c r="AK429" i="1" s="1"/>
  <c r="AI429" i="1"/>
  <c r="AH429" i="1"/>
  <c r="AF429" i="1"/>
  <c r="AE429" i="1"/>
  <c r="AC429" i="1"/>
  <c r="AD429" i="1" s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J428" i="1"/>
  <c r="AK428" i="1" s="1"/>
  <c r="AI428" i="1"/>
  <c r="AH428" i="1"/>
  <c r="AF428" i="1"/>
  <c r="AE428" i="1"/>
  <c r="AC428" i="1"/>
  <c r="AD428" i="1" s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J427" i="1"/>
  <c r="AK427" i="1" s="1"/>
  <c r="AI427" i="1"/>
  <c r="AH427" i="1"/>
  <c r="AF427" i="1"/>
  <c r="AE427" i="1"/>
  <c r="AC427" i="1"/>
  <c r="AD427" i="1" s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J426" i="1"/>
  <c r="AK426" i="1" s="1"/>
  <c r="AI426" i="1"/>
  <c r="AH426" i="1"/>
  <c r="AF426" i="1"/>
  <c r="AE426" i="1"/>
  <c r="AC426" i="1"/>
  <c r="AD426" i="1" s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J425" i="1"/>
  <c r="AK425" i="1" s="1"/>
  <c r="AI425" i="1"/>
  <c r="AH425" i="1"/>
  <c r="AF425" i="1"/>
  <c r="AE425" i="1"/>
  <c r="AC425" i="1"/>
  <c r="AD425" i="1" s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J424" i="1"/>
  <c r="AK424" i="1" s="1"/>
  <c r="AI424" i="1"/>
  <c r="AH424" i="1"/>
  <c r="AF424" i="1"/>
  <c r="AE424" i="1"/>
  <c r="AC424" i="1"/>
  <c r="AD424" i="1" s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J423" i="1"/>
  <c r="AK423" i="1" s="1"/>
  <c r="AI423" i="1"/>
  <c r="AH423" i="1"/>
  <c r="AF423" i="1"/>
  <c r="AE423" i="1"/>
  <c r="AC423" i="1"/>
  <c r="AD423" i="1" s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F422" i="1"/>
  <c r="AE422" i="1"/>
  <c r="AC422" i="1"/>
  <c r="AD422" i="1" s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F421" i="1"/>
  <c r="AE421" i="1"/>
  <c r="AC421" i="1"/>
  <c r="AD421" i="1" s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J420" i="1"/>
  <c r="AK420" i="1" s="1"/>
  <c r="AI420" i="1"/>
  <c r="AH420" i="1"/>
  <c r="AF420" i="1"/>
  <c r="AE420" i="1"/>
  <c r="AD420" i="1"/>
  <c r="AC420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J419" i="1"/>
  <c r="AK419" i="1" s="1"/>
  <c r="AI419" i="1"/>
  <c r="AH419" i="1"/>
  <c r="AF419" i="1"/>
  <c r="AE419" i="1"/>
  <c r="AC419" i="1"/>
  <c r="AD419" i="1" s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J418" i="1"/>
  <c r="AK418" i="1" s="1"/>
  <c r="AI418" i="1"/>
  <c r="AH418" i="1"/>
  <c r="AF418" i="1"/>
  <c r="AE418" i="1"/>
  <c r="AC418" i="1"/>
  <c r="AD418" i="1" s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F417" i="1"/>
  <c r="AE417" i="1"/>
  <c r="AC417" i="1"/>
  <c r="AD417" i="1" s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J416" i="1"/>
  <c r="AK416" i="1" s="1"/>
  <c r="AI416" i="1"/>
  <c r="AH416" i="1"/>
  <c r="AF416" i="1"/>
  <c r="AE416" i="1"/>
  <c r="AD416" i="1"/>
  <c r="AC416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J415" i="1"/>
  <c r="AK415" i="1" s="1"/>
  <c r="AI415" i="1"/>
  <c r="AH415" i="1"/>
  <c r="AF415" i="1"/>
  <c r="AE415" i="1"/>
  <c r="AD415" i="1"/>
  <c r="AC415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J414" i="1"/>
  <c r="AK414" i="1" s="1"/>
  <c r="AI414" i="1"/>
  <c r="AH414" i="1"/>
  <c r="AF414" i="1"/>
  <c r="AE414" i="1"/>
  <c r="AC414" i="1"/>
  <c r="AD414" i="1" s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F413" i="1"/>
  <c r="AE413" i="1"/>
  <c r="AC413" i="1"/>
  <c r="AD413" i="1" s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J412" i="1"/>
  <c r="AK412" i="1" s="1"/>
  <c r="AI412" i="1"/>
  <c r="AH412" i="1"/>
  <c r="AF412" i="1"/>
  <c r="AE412" i="1"/>
  <c r="AC412" i="1"/>
  <c r="AD412" i="1" s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J411" i="1"/>
  <c r="AK411" i="1" s="1"/>
  <c r="AI411" i="1"/>
  <c r="AH411" i="1"/>
  <c r="AF411" i="1"/>
  <c r="AE411" i="1"/>
  <c r="AC411" i="1"/>
  <c r="AD411" i="1" s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J410" i="1"/>
  <c r="AK410" i="1" s="1"/>
  <c r="AI410" i="1"/>
  <c r="AH410" i="1"/>
  <c r="AF410" i="1"/>
  <c r="AE410" i="1"/>
  <c r="AC410" i="1"/>
  <c r="AD410" i="1" s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J409" i="1"/>
  <c r="AK409" i="1" s="1"/>
  <c r="AI409" i="1"/>
  <c r="AH409" i="1"/>
  <c r="AF409" i="1"/>
  <c r="AE409" i="1"/>
  <c r="AC409" i="1"/>
  <c r="AD409" i="1" s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J408" i="1"/>
  <c r="AK408" i="1" s="1"/>
  <c r="AI408" i="1"/>
  <c r="AH408" i="1"/>
  <c r="AF408" i="1"/>
  <c r="AE408" i="1"/>
  <c r="AC408" i="1"/>
  <c r="AD408" i="1" s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J407" i="1"/>
  <c r="AK407" i="1" s="1"/>
  <c r="AI407" i="1"/>
  <c r="AH407" i="1"/>
  <c r="AF407" i="1"/>
  <c r="AE407" i="1"/>
  <c r="AC407" i="1"/>
  <c r="AD407" i="1" s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F406" i="1"/>
  <c r="AE406" i="1"/>
  <c r="AC406" i="1"/>
  <c r="AD406" i="1" s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J405" i="1"/>
  <c r="AK405" i="1" s="1"/>
  <c r="AI405" i="1"/>
  <c r="AH405" i="1"/>
  <c r="AF405" i="1"/>
  <c r="AE405" i="1"/>
  <c r="AC405" i="1"/>
  <c r="AD405" i="1" s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F404" i="1"/>
  <c r="AE404" i="1"/>
  <c r="AD404" i="1"/>
  <c r="AC404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J403" i="1"/>
  <c r="AK403" i="1" s="1"/>
  <c r="AI403" i="1"/>
  <c r="AH403" i="1"/>
  <c r="AF403" i="1"/>
  <c r="AE403" i="1"/>
  <c r="AC403" i="1"/>
  <c r="AD403" i="1" s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F402" i="1"/>
  <c r="AE402" i="1"/>
  <c r="AC402" i="1"/>
  <c r="AD402" i="1" s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F401" i="1"/>
  <c r="AE401" i="1"/>
  <c r="AC401" i="1"/>
  <c r="AD401" i="1" s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F400" i="1"/>
  <c r="AE400" i="1"/>
  <c r="AD400" i="1"/>
  <c r="AC400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J399" i="1"/>
  <c r="AK399" i="1" s="1"/>
  <c r="AI399" i="1"/>
  <c r="AH399" i="1"/>
  <c r="AF399" i="1"/>
  <c r="AE399" i="1"/>
  <c r="AC399" i="1"/>
  <c r="AD399" i="1" s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J398" i="1"/>
  <c r="AK398" i="1" s="1"/>
  <c r="AI398" i="1"/>
  <c r="AH398" i="1"/>
  <c r="AF398" i="1"/>
  <c r="AE398" i="1"/>
  <c r="AD398" i="1"/>
  <c r="AC398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J397" i="1"/>
  <c r="AK397" i="1" s="1"/>
  <c r="AI397" i="1"/>
  <c r="AH397" i="1"/>
  <c r="AF397" i="1"/>
  <c r="AE397" i="1"/>
  <c r="AC397" i="1"/>
  <c r="AD397" i="1" s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J396" i="1"/>
  <c r="AK396" i="1" s="1"/>
  <c r="AI396" i="1"/>
  <c r="AH396" i="1"/>
  <c r="AF396" i="1"/>
  <c r="AE396" i="1"/>
  <c r="AC396" i="1"/>
  <c r="AD396" i="1" s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J395" i="1"/>
  <c r="AK395" i="1" s="1"/>
  <c r="AI395" i="1"/>
  <c r="AH395" i="1"/>
  <c r="AF395" i="1"/>
  <c r="AE395" i="1"/>
  <c r="AD395" i="1"/>
  <c r="AC395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J394" i="1"/>
  <c r="AK394" i="1" s="1"/>
  <c r="AI394" i="1"/>
  <c r="AH394" i="1"/>
  <c r="AF394" i="1"/>
  <c r="AE394" i="1"/>
  <c r="AC394" i="1"/>
  <c r="AD394" i="1" s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J393" i="1"/>
  <c r="AK393" i="1" s="1"/>
  <c r="AI393" i="1"/>
  <c r="AH393" i="1"/>
  <c r="AF393" i="1"/>
  <c r="AE393" i="1"/>
  <c r="AC393" i="1"/>
  <c r="AD393" i="1" s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J392" i="1"/>
  <c r="AK392" i="1" s="1"/>
  <c r="AI392" i="1"/>
  <c r="AH392" i="1"/>
  <c r="AF392" i="1"/>
  <c r="AE392" i="1"/>
  <c r="AC392" i="1"/>
  <c r="AD392" i="1" s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J391" i="1"/>
  <c r="AK391" i="1" s="1"/>
  <c r="AI391" i="1"/>
  <c r="AH391" i="1"/>
  <c r="AF391" i="1"/>
  <c r="AE391" i="1"/>
  <c r="AC391" i="1"/>
  <c r="AD391" i="1" s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F390" i="1"/>
  <c r="AE390" i="1"/>
  <c r="AC390" i="1"/>
  <c r="AD390" i="1" s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F389" i="1"/>
  <c r="AE389" i="1"/>
  <c r="AC389" i="1"/>
  <c r="AD389" i="1" s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F388" i="1"/>
  <c r="AE388" i="1"/>
  <c r="AC388" i="1"/>
  <c r="AD388" i="1" s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J387" i="1"/>
  <c r="AK387" i="1" s="1"/>
  <c r="AI387" i="1"/>
  <c r="AH387" i="1"/>
  <c r="AF387" i="1"/>
  <c r="AE387" i="1"/>
  <c r="AD387" i="1"/>
  <c r="AC387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J386" i="1"/>
  <c r="AK386" i="1" s="1"/>
  <c r="AI386" i="1"/>
  <c r="AH386" i="1"/>
  <c r="AF386" i="1"/>
  <c r="AE386" i="1"/>
  <c r="AC386" i="1"/>
  <c r="AD386" i="1" s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J385" i="1"/>
  <c r="AK385" i="1" s="1"/>
  <c r="AI385" i="1"/>
  <c r="AH385" i="1"/>
  <c r="AF385" i="1"/>
  <c r="AE385" i="1"/>
  <c r="AC385" i="1"/>
  <c r="AD385" i="1" s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F384" i="1"/>
  <c r="AE384" i="1"/>
  <c r="AD384" i="1"/>
  <c r="AC384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J383" i="1"/>
  <c r="AK383" i="1" s="1"/>
  <c r="AI383" i="1"/>
  <c r="AH383" i="1"/>
  <c r="AF383" i="1"/>
  <c r="AE383" i="1"/>
  <c r="AC383" i="1"/>
  <c r="AD383" i="1" s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J382" i="1"/>
  <c r="AK382" i="1" s="1"/>
  <c r="AI382" i="1"/>
  <c r="AH382" i="1"/>
  <c r="AF382" i="1"/>
  <c r="AE382" i="1"/>
  <c r="AD382" i="1"/>
  <c r="AC382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J381" i="1"/>
  <c r="AK381" i="1" s="1"/>
  <c r="AI381" i="1"/>
  <c r="AH381" i="1"/>
  <c r="AF381" i="1"/>
  <c r="AE381" i="1"/>
  <c r="AC381" i="1"/>
  <c r="AD381" i="1" s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J380" i="1"/>
  <c r="AK380" i="1" s="1"/>
  <c r="AI380" i="1"/>
  <c r="AH380" i="1"/>
  <c r="AF380" i="1"/>
  <c r="AE380" i="1"/>
  <c r="AC380" i="1"/>
  <c r="AD380" i="1" s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J379" i="1"/>
  <c r="AK379" i="1" s="1"/>
  <c r="AI379" i="1"/>
  <c r="AH379" i="1"/>
  <c r="AF379" i="1"/>
  <c r="AE379" i="1"/>
  <c r="AC379" i="1"/>
  <c r="AD379" i="1" s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J378" i="1"/>
  <c r="AK378" i="1" s="1"/>
  <c r="AI378" i="1"/>
  <c r="AH378" i="1"/>
  <c r="AF378" i="1"/>
  <c r="AE378" i="1"/>
  <c r="AC378" i="1"/>
  <c r="AD378" i="1" s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J377" i="1"/>
  <c r="AK377" i="1" s="1"/>
  <c r="AI377" i="1"/>
  <c r="AH377" i="1"/>
  <c r="AF377" i="1"/>
  <c r="AE377" i="1"/>
  <c r="AC377" i="1"/>
  <c r="AD377" i="1" s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J376" i="1"/>
  <c r="AK376" i="1" s="1"/>
  <c r="AI376" i="1"/>
  <c r="AH376" i="1"/>
  <c r="AF376" i="1"/>
  <c r="AE376" i="1"/>
  <c r="AC376" i="1"/>
  <c r="AD376" i="1" s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J375" i="1"/>
  <c r="AK375" i="1" s="1"/>
  <c r="AI375" i="1"/>
  <c r="AH375" i="1"/>
  <c r="AF375" i="1"/>
  <c r="AE375" i="1"/>
  <c r="AC375" i="1"/>
  <c r="AD375" i="1" s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J374" i="1"/>
  <c r="AK374" i="1" s="1"/>
  <c r="AI374" i="1"/>
  <c r="AH374" i="1"/>
  <c r="AF374" i="1"/>
  <c r="AE374" i="1"/>
  <c r="AC374" i="1"/>
  <c r="AD374" i="1" s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F373" i="1"/>
  <c r="AE373" i="1"/>
  <c r="AC373" i="1"/>
  <c r="AD373" i="1" s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J372" i="1"/>
  <c r="AK372" i="1" s="1"/>
  <c r="AI372" i="1"/>
  <c r="AH372" i="1"/>
  <c r="AF372" i="1"/>
  <c r="AE372" i="1"/>
  <c r="AC372" i="1"/>
  <c r="AD372" i="1" s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J371" i="1"/>
  <c r="AK371" i="1" s="1"/>
  <c r="AI371" i="1"/>
  <c r="AH371" i="1"/>
  <c r="AF371" i="1"/>
  <c r="AE371" i="1"/>
  <c r="AD371" i="1"/>
  <c r="AC371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J370" i="1"/>
  <c r="AK370" i="1" s="1"/>
  <c r="AI370" i="1"/>
  <c r="AH370" i="1"/>
  <c r="AF370" i="1"/>
  <c r="AE370" i="1"/>
  <c r="AC370" i="1"/>
  <c r="AD370" i="1" s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J369" i="1"/>
  <c r="AK369" i="1" s="1"/>
  <c r="AI369" i="1"/>
  <c r="AH369" i="1"/>
  <c r="AF369" i="1"/>
  <c r="AE369" i="1"/>
  <c r="AC369" i="1"/>
  <c r="AD369" i="1" s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J368" i="1"/>
  <c r="AK368" i="1" s="1"/>
  <c r="AI368" i="1"/>
  <c r="AH368" i="1"/>
  <c r="AF368" i="1"/>
  <c r="AE368" i="1"/>
  <c r="AD368" i="1"/>
  <c r="AC368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J367" i="1"/>
  <c r="AK367" i="1" s="1"/>
  <c r="AI367" i="1"/>
  <c r="AH367" i="1"/>
  <c r="AF367" i="1"/>
  <c r="AE367" i="1"/>
  <c r="AD367" i="1"/>
  <c r="AC367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J366" i="1"/>
  <c r="AK366" i="1" s="1"/>
  <c r="AI366" i="1"/>
  <c r="AH366" i="1"/>
  <c r="AF366" i="1"/>
  <c r="AE366" i="1"/>
  <c r="AC366" i="1"/>
  <c r="AD366" i="1" s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F365" i="1"/>
  <c r="AE365" i="1"/>
  <c r="AD365" i="1"/>
  <c r="AC365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J364" i="1"/>
  <c r="AK364" i="1" s="1"/>
  <c r="AI364" i="1"/>
  <c r="AH364" i="1"/>
  <c r="AF364" i="1"/>
  <c r="AE364" i="1"/>
  <c r="AC364" i="1"/>
  <c r="AD364" i="1" s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J363" i="1"/>
  <c r="AK363" i="1" s="1"/>
  <c r="AI363" i="1"/>
  <c r="AH363" i="1"/>
  <c r="AF363" i="1"/>
  <c r="AE363" i="1"/>
  <c r="AC363" i="1"/>
  <c r="AD363" i="1" s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J362" i="1"/>
  <c r="AK362" i="1" s="1"/>
  <c r="AI362" i="1"/>
  <c r="AH362" i="1"/>
  <c r="AF362" i="1"/>
  <c r="AE362" i="1"/>
  <c r="AC362" i="1"/>
  <c r="AD362" i="1" s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J361" i="1"/>
  <c r="AK361" i="1" s="1"/>
  <c r="AI361" i="1"/>
  <c r="AH361" i="1"/>
  <c r="AF361" i="1"/>
  <c r="AE361" i="1"/>
  <c r="AC361" i="1"/>
  <c r="AD361" i="1" s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J360" i="1"/>
  <c r="AK360" i="1" s="1"/>
  <c r="AI360" i="1"/>
  <c r="AH360" i="1"/>
  <c r="AF360" i="1"/>
  <c r="AE360" i="1"/>
  <c r="AC360" i="1"/>
  <c r="AD360" i="1" s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F359" i="1"/>
  <c r="AE359" i="1"/>
  <c r="AC359" i="1"/>
  <c r="AD359" i="1" s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J358" i="1"/>
  <c r="AK358" i="1" s="1"/>
  <c r="AI358" i="1"/>
  <c r="AH358" i="1"/>
  <c r="AF358" i="1"/>
  <c r="AE358" i="1"/>
  <c r="AC358" i="1"/>
  <c r="AD358" i="1" s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J357" i="1"/>
  <c r="AK357" i="1" s="1"/>
  <c r="AI357" i="1"/>
  <c r="AH357" i="1"/>
  <c r="AF357" i="1"/>
  <c r="AE357" i="1"/>
  <c r="AD357" i="1"/>
  <c r="AC357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J356" i="1"/>
  <c r="AK356" i="1" s="1"/>
  <c r="AI356" i="1"/>
  <c r="AH356" i="1"/>
  <c r="AF356" i="1"/>
  <c r="AE356" i="1"/>
  <c r="AC356" i="1"/>
  <c r="AD356" i="1" s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J355" i="1"/>
  <c r="AK355" i="1" s="1"/>
  <c r="AI355" i="1"/>
  <c r="AH355" i="1"/>
  <c r="AF355" i="1"/>
  <c r="AE355" i="1"/>
  <c r="AC355" i="1"/>
  <c r="AD355" i="1" s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F354" i="1"/>
  <c r="AE354" i="1"/>
  <c r="AD354" i="1"/>
  <c r="AC354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J353" i="1"/>
  <c r="AK353" i="1" s="1"/>
  <c r="AI353" i="1"/>
  <c r="AH353" i="1"/>
  <c r="AF353" i="1"/>
  <c r="AE353" i="1"/>
  <c r="AC353" i="1"/>
  <c r="AD353" i="1" s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F352" i="1"/>
  <c r="AE352" i="1"/>
  <c r="AD352" i="1"/>
  <c r="AC352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J351" i="1"/>
  <c r="AK351" i="1" s="1"/>
  <c r="AI351" i="1"/>
  <c r="AH351" i="1"/>
  <c r="AF351" i="1"/>
  <c r="AE351" i="1"/>
  <c r="AD351" i="1"/>
  <c r="AC351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J350" i="1"/>
  <c r="AK350" i="1" s="1"/>
  <c r="AI350" i="1"/>
  <c r="AH350" i="1"/>
  <c r="AF350" i="1"/>
  <c r="AE350" i="1"/>
  <c r="AC350" i="1"/>
  <c r="AD350" i="1" s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F349" i="1"/>
  <c r="AE349" i="1"/>
  <c r="AD349" i="1"/>
  <c r="AC349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J348" i="1"/>
  <c r="AK348" i="1" s="1"/>
  <c r="AI348" i="1"/>
  <c r="AH348" i="1"/>
  <c r="AF348" i="1"/>
  <c r="AE348" i="1"/>
  <c r="AD348" i="1"/>
  <c r="AC348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J347" i="1"/>
  <c r="AK347" i="1" s="1"/>
  <c r="AI347" i="1"/>
  <c r="AH347" i="1"/>
  <c r="AF347" i="1"/>
  <c r="AE347" i="1"/>
  <c r="AC347" i="1"/>
  <c r="AD347" i="1" s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J346" i="1"/>
  <c r="AK346" i="1" s="1"/>
  <c r="AI346" i="1"/>
  <c r="AH346" i="1"/>
  <c r="AF346" i="1"/>
  <c r="AE346" i="1"/>
  <c r="AC346" i="1"/>
  <c r="AD346" i="1" s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J345" i="1"/>
  <c r="AK345" i="1" s="1"/>
  <c r="AI345" i="1"/>
  <c r="AH345" i="1"/>
  <c r="AF345" i="1"/>
  <c r="AE345" i="1"/>
  <c r="AC345" i="1"/>
  <c r="AD345" i="1" s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J344" i="1"/>
  <c r="AK344" i="1" s="1"/>
  <c r="AI344" i="1"/>
  <c r="AH344" i="1"/>
  <c r="AF344" i="1"/>
  <c r="AE344" i="1"/>
  <c r="AC344" i="1"/>
  <c r="AD344" i="1" s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J343" i="1"/>
  <c r="AK343" i="1" s="1"/>
  <c r="AI343" i="1"/>
  <c r="AH343" i="1"/>
  <c r="AF343" i="1"/>
  <c r="AE343" i="1"/>
  <c r="AC343" i="1"/>
  <c r="AD343" i="1" s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J342" i="1"/>
  <c r="AK342" i="1" s="1"/>
  <c r="AI342" i="1"/>
  <c r="AH342" i="1"/>
  <c r="AF342" i="1"/>
  <c r="AE342" i="1"/>
  <c r="AC342" i="1"/>
  <c r="AD342" i="1" s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F341" i="1"/>
  <c r="AE341" i="1"/>
  <c r="AC341" i="1"/>
  <c r="AD341" i="1" s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J340" i="1"/>
  <c r="AK340" i="1" s="1"/>
  <c r="AI340" i="1"/>
  <c r="AH340" i="1"/>
  <c r="AF340" i="1"/>
  <c r="AE340" i="1"/>
  <c r="AC340" i="1"/>
  <c r="AD340" i="1" s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J339" i="1"/>
  <c r="AK339" i="1" s="1"/>
  <c r="AI339" i="1"/>
  <c r="AH339" i="1"/>
  <c r="AF339" i="1"/>
  <c r="AE339" i="1"/>
  <c r="AC339" i="1"/>
  <c r="AD339" i="1" s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F338" i="1"/>
  <c r="AE338" i="1"/>
  <c r="AD338" i="1"/>
  <c r="AC338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J337" i="1"/>
  <c r="AK337" i="1" s="1"/>
  <c r="AI337" i="1"/>
  <c r="AH337" i="1"/>
  <c r="AF337" i="1"/>
  <c r="AE337" i="1"/>
  <c r="AC337" i="1"/>
  <c r="AD337" i="1" s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J336" i="1"/>
  <c r="AK336" i="1" s="1"/>
  <c r="AI336" i="1"/>
  <c r="AH336" i="1"/>
  <c r="AF336" i="1"/>
  <c r="AE336" i="1"/>
  <c r="AC336" i="1"/>
  <c r="AD336" i="1" s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F335" i="1"/>
  <c r="AE335" i="1"/>
  <c r="AC335" i="1"/>
  <c r="AD335" i="1" s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J334" i="1"/>
  <c r="AK334" i="1" s="1"/>
  <c r="AI334" i="1"/>
  <c r="AH334" i="1"/>
  <c r="AF334" i="1"/>
  <c r="AE334" i="1"/>
  <c r="AC334" i="1"/>
  <c r="AD334" i="1" s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F333" i="1"/>
  <c r="AE333" i="1"/>
  <c r="AD333" i="1"/>
  <c r="AC333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J332" i="1"/>
  <c r="AK332" i="1" s="1"/>
  <c r="AI332" i="1"/>
  <c r="AH332" i="1"/>
  <c r="AF332" i="1"/>
  <c r="AE332" i="1"/>
  <c r="AC332" i="1"/>
  <c r="AD332" i="1" s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J331" i="1"/>
  <c r="AK331" i="1" s="1"/>
  <c r="AI331" i="1"/>
  <c r="AH331" i="1"/>
  <c r="AF331" i="1"/>
  <c r="AE331" i="1"/>
  <c r="AD331" i="1"/>
  <c r="AC331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J330" i="1"/>
  <c r="AK330" i="1" s="1"/>
  <c r="AI330" i="1"/>
  <c r="AH330" i="1"/>
  <c r="AF330" i="1"/>
  <c r="AE330" i="1"/>
  <c r="AC330" i="1"/>
  <c r="AD330" i="1" s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J329" i="1"/>
  <c r="AK329" i="1" s="1"/>
  <c r="AI329" i="1"/>
  <c r="AH329" i="1"/>
  <c r="AF329" i="1"/>
  <c r="AE329" i="1"/>
  <c r="AC329" i="1"/>
  <c r="AD329" i="1" s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J328" i="1"/>
  <c r="AK328" i="1" s="1"/>
  <c r="AI328" i="1"/>
  <c r="AH328" i="1"/>
  <c r="AF328" i="1"/>
  <c r="AE328" i="1"/>
  <c r="AC328" i="1"/>
  <c r="AD328" i="1" s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F327" i="1"/>
  <c r="AE327" i="1"/>
  <c r="AC327" i="1"/>
  <c r="AD327" i="1" s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J326" i="1"/>
  <c r="AK326" i="1" s="1"/>
  <c r="AI326" i="1"/>
  <c r="AH326" i="1"/>
  <c r="AF326" i="1"/>
  <c r="AE326" i="1"/>
  <c r="AC326" i="1"/>
  <c r="AD326" i="1" s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F325" i="1"/>
  <c r="AE325" i="1"/>
  <c r="AC325" i="1"/>
  <c r="AD325" i="1" s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J324" i="1"/>
  <c r="AK324" i="1" s="1"/>
  <c r="AI324" i="1"/>
  <c r="AH324" i="1"/>
  <c r="AF324" i="1"/>
  <c r="AE324" i="1"/>
  <c r="AD324" i="1"/>
  <c r="AC324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J323" i="1"/>
  <c r="AK323" i="1" s="1"/>
  <c r="AI323" i="1"/>
  <c r="AH323" i="1"/>
  <c r="AF323" i="1"/>
  <c r="AE323" i="1"/>
  <c r="AC323" i="1"/>
  <c r="AD323" i="1" s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J322" i="1"/>
  <c r="AK322" i="1" s="1"/>
  <c r="AI322" i="1"/>
  <c r="AH322" i="1"/>
  <c r="AF322" i="1"/>
  <c r="AE322" i="1"/>
  <c r="AC322" i="1"/>
  <c r="AD322" i="1" s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F321" i="1"/>
  <c r="AE321" i="1"/>
  <c r="AC321" i="1"/>
  <c r="AD321" i="1" s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J320" i="1"/>
  <c r="AK320" i="1" s="1"/>
  <c r="AI320" i="1"/>
  <c r="AH320" i="1"/>
  <c r="AF320" i="1"/>
  <c r="AE320" i="1"/>
  <c r="AC320" i="1"/>
  <c r="AD320" i="1" s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J319" i="1"/>
  <c r="AK319" i="1" s="1"/>
  <c r="AI319" i="1"/>
  <c r="AH319" i="1"/>
  <c r="AF319" i="1"/>
  <c r="AE319" i="1"/>
  <c r="AC319" i="1"/>
  <c r="AD319" i="1" s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F318" i="1"/>
  <c r="AE318" i="1"/>
  <c r="AC318" i="1"/>
  <c r="AD318" i="1" s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J317" i="1"/>
  <c r="AK317" i="1" s="1"/>
  <c r="AI317" i="1"/>
  <c r="AH317" i="1"/>
  <c r="AF317" i="1"/>
  <c r="AE317" i="1"/>
  <c r="AC317" i="1"/>
  <c r="AD317" i="1" s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J316" i="1"/>
  <c r="AK316" i="1" s="1"/>
  <c r="AI316" i="1"/>
  <c r="AH316" i="1"/>
  <c r="AF316" i="1"/>
  <c r="AE316" i="1"/>
  <c r="AC316" i="1"/>
  <c r="AD316" i="1" s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J315" i="1"/>
  <c r="AK315" i="1" s="1"/>
  <c r="AI315" i="1"/>
  <c r="AH315" i="1"/>
  <c r="AF315" i="1"/>
  <c r="AE315" i="1"/>
  <c r="AD315" i="1"/>
  <c r="AC315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J314" i="1"/>
  <c r="AK314" i="1" s="1"/>
  <c r="AI314" i="1"/>
  <c r="AH314" i="1"/>
  <c r="AF314" i="1"/>
  <c r="AE314" i="1"/>
  <c r="AC314" i="1"/>
  <c r="AD314" i="1" s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J313" i="1"/>
  <c r="AK313" i="1" s="1"/>
  <c r="AI313" i="1"/>
  <c r="AH313" i="1"/>
  <c r="AF313" i="1"/>
  <c r="AE313" i="1"/>
  <c r="AC313" i="1"/>
  <c r="AD313" i="1" s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J312" i="1"/>
  <c r="AK312" i="1" s="1"/>
  <c r="AI312" i="1"/>
  <c r="AH312" i="1"/>
  <c r="AF312" i="1"/>
  <c r="AE312" i="1"/>
  <c r="AC312" i="1"/>
  <c r="AD312" i="1" s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J311" i="1"/>
  <c r="AK311" i="1" s="1"/>
  <c r="AI311" i="1"/>
  <c r="AH311" i="1"/>
  <c r="AF311" i="1"/>
  <c r="AE311" i="1"/>
  <c r="AC311" i="1"/>
  <c r="AD311" i="1" s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F310" i="1"/>
  <c r="AE310" i="1"/>
  <c r="AD310" i="1"/>
  <c r="AC310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F309" i="1"/>
  <c r="AE309" i="1"/>
  <c r="AC309" i="1"/>
  <c r="AD309" i="1" s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J308" i="1"/>
  <c r="AK308" i="1" s="1"/>
  <c r="AI308" i="1"/>
  <c r="AH308" i="1"/>
  <c r="AF308" i="1"/>
  <c r="AE308" i="1"/>
  <c r="AC308" i="1"/>
  <c r="AD308" i="1" s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J307" i="1"/>
  <c r="AK307" i="1" s="1"/>
  <c r="AI307" i="1"/>
  <c r="AH307" i="1"/>
  <c r="AF307" i="1"/>
  <c r="AE307" i="1"/>
  <c r="AC307" i="1"/>
  <c r="AD307" i="1" s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F306" i="1"/>
  <c r="AE306" i="1"/>
  <c r="AC306" i="1"/>
  <c r="AD306" i="1" s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J305" i="1"/>
  <c r="AK305" i="1" s="1"/>
  <c r="AI305" i="1"/>
  <c r="AH305" i="1"/>
  <c r="AF305" i="1"/>
  <c r="AE305" i="1"/>
  <c r="AC305" i="1"/>
  <c r="AD305" i="1" s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J304" i="1"/>
  <c r="AK304" i="1" s="1"/>
  <c r="AI304" i="1"/>
  <c r="AH304" i="1"/>
  <c r="AF304" i="1"/>
  <c r="AE304" i="1"/>
  <c r="AC304" i="1"/>
  <c r="AD304" i="1" s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J303" i="1"/>
  <c r="AK303" i="1" s="1"/>
  <c r="AI303" i="1"/>
  <c r="AH303" i="1"/>
  <c r="AF303" i="1"/>
  <c r="AE303" i="1"/>
  <c r="AC303" i="1"/>
  <c r="AD303" i="1" s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J302" i="1"/>
  <c r="AK302" i="1" s="1"/>
  <c r="AI302" i="1"/>
  <c r="AH302" i="1"/>
  <c r="AF302" i="1"/>
  <c r="AE302" i="1"/>
  <c r="AC302" i="1"/>
  <c r="AD302" i="1" s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F301" i="1"/>
  <c r="AE301" i="1"/>
  <c r="AC301" i="1"/>
  <c r="AD301" i="1" s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J300" i="1"/>
  <c r="AK300" i="1" s="1"/>
  <c r="AI300" i="1"/>
  <c r="AH300" i="1"/>
  <c r="AF300" i="1"/>
  <c r="AE300" i="1"/>
  <c r="AD300" i="1"/>
  <c r="AC300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J299" i="1"/>
  <c r="AK299" i="1" s="1"/>
  <c r="AI299" i="1"/>
  <c r="AH299" i="1"/>
  <c r="AF299" i="1"/>
  <c r="AE299" i="1"/>
  <c r="AD299" i="1"/>
  <c r="AC299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J298" i="1"/>
  <c r="AK298" i="1" s="1"/>
  <c r="AI298" i="1"/>
  <c r="AH298" i="1"/>
  <c r="AF298" i="1"/>
  <c r="AE298" i="1"/>
  <c r="AC298" i="1"/>
  <c r="AD298" i="1" s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J297" i="1"/>
  <c r="AK297" i="1" s="1"/>
  <c r="AI297" i="1"/>
  <c r="AH297" i="1"/>
  <c r="AF297" i="1"/>
  <c r="AE297" i="1"/>
  <c r="AC297" i="1"/>
  <c r="AD297" i="1" s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J296" i="1"/>
  <c r="AK296" i="1" s="1"/>
  <c r="AI296" i="1"/>
  <c r="AH296" i="1"/>
  <c r="AF296" i="1"/>
  <c r="AE296" i="1"/>
  <c r="AC296" i="1"/>
  <c r="AD296" i="1" s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J295" i="1"/>
  <c r="AK295" i="1" s="1"/>
  <c r="AI295" i="1"/>
  <c r="AH295" i="1"/>
  <c r="AF295" i="1"/>
  <c r="AE295" i="1"/>
  <c r="AC295" i="1"/>
  <c r="AD295" i="1" s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F294" i="1"/>
  <c r="AE294" i="1"/>
  <c r="AC294" i="1"/>
  <c r="AD294" i="1" s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F293" i="1"/>
  <c r="AE293" i="1"/>
  <c r="AC293" i="1"/>
  <c r="AD293" i="1" s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F292" i="1"/>
  <c r="AE292" i="1"/>
  <c r="AD292" i="1"/>
  <c r="AC292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J291" i="1"/>
  <c r="AK291" i="1" s="1"/>
  <c r="AI291" i="1"/>
  <c r="AH291" i="1"/>
  <c r="AF291" i="1"/>
  <c r="AE291" i="1"/>
  <c r="AC291" i="1"/>
  <c r="AD291" i="1" s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J290" i="1"/>
  <c r="AK290" i="1" s="1"/>
  <c r="AI290" i="1"/>
  <c r="AH290" i="1"/>
  <c r="AF290" i="1"/>
  <c r="AE290" i="1"/>
  <c r="AC290" i="1"/>
  <c r="AD290" i="1" s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F289" i="1"/>
  <c r="AE289" i="1"/>
  <c r="AC289" i="1"/>
  <c r="AD289" i="1" s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J288" i="1"/>
  <c r="AK288" i="1" s="1"/>
  <c r="AI288" i="1"/>
  <c r="AH288" i="1"/>
  <c r="AF288" i="1"/>
  <c r="AE288" i="1"/>
  <c r="AD288" i="1"/>
  <c r="AC288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J287" i="1"/>
  <c r="AK287" i="1" s="1"/>
  <c r="AI287" i="1"/>
  <c r="AH287" i="1"/>
  <c r="AF287" i="1"/>
  <c r="AE287" i="1"/>
  <c r="AC287" i="1"/>
  <c r="AD287" i="1" s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J286" i="1"/>
  <c r="AK286" i="1" s="1"/>
  <c r="AI286" i="1"/>
  <c r="AH286" i="1"/>
  <c r="AF286" i="1"/>
  <c r="AE286" i="1"/>
  <c r="AC286" i="1"/>
  <c r="AD286" i="1" s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J285" i="1"/>
  <c r="AK285" i="1" s="1"/>
  <c r="AI285" i="1"/>
  <c r="AH285" i="1"/>
  <c r="AF285" i="1"/>
  <c r="AE285" i="1"/>
  <c r="AC285" i="1"/>
  <c r="AD285" i="1" s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J284" i="1"/>
  <c r="AK284" i="1" s="1"/>
  <c r="AI284" i="1"/>
  <c r="AH284" i="1"/>
  <c r="AF284" i="1"/>
  <c r="AE284" i="1"/>
  <c r="AD284" i="1"/>
  <c r="AC284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J283" i="1"/>
  <c r="AK283" i="1" s="1"/>
  <c r="AI283" i="1"/>
  <c r="AH283" i="1"/>
  <c r="AF283" i="1"/>
  <c r="AE283" i="1"/>
  <c r="AC283" i="1"/>
  <c r="AD283" i="1" s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J282" i="1"/>
  <c r="AK282" i="1" s="1"/>
  <c r="AI282" i="1"/>
  <c r="AH282" i="1"/>
  <c r="AF282" i="1"/>
  <c r="AE282" i="1"/>
  <c r="AC282" i="1"/>
  <c r="AD282" i="1" s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J281" i="1"/>
  <c r="AK281" i="1" s="1"/>
  <c r="AI281" i="1"/>
  <c r="AH281" i="1"/>
  <c r="AF281" i="1"/>
  <c r="AE281" i="1"/>
  <c r="AC281" i="1"/>
  <c r="AD281" i="1" s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J280" i="1"/>
  <c r="AK280" i="1" s="1"/>
  <c r="AI280" i="1"/>
  <c r="AH280" i="1"/>
  <c r="AF280" i="1"/>
  <c r="AE280" i="1"/>
  <c r="AC280" i="1"/>
  <c r="AD280" i="1" s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J279" i="1"/>
  <c r="AK279" i="1" s="1"/>
  <c r="AI279" i="1"/>
  <c r="AH279" i="1"/>
  <c r="AF279" i="1"/>
  <c r="AE279" i="1"/>
  <c r="AC279" i="1"/>
  <c r="AD279" i="1" s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F278" i="1"/>
  <c r="AE278" i="1"/>
  <c r="AC278" i="1"/>
  <c r="AD278" i="1" s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F277" i="1"/>
  <c r="AE277" i="1"/>
  <c r="AC277" i="1"/>
  <c r="AD277" i="1" s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J276" i="1"/>
  <c r="AK276" i="1" s="1"/>
  <c r="AI276" i="1"/>
  <c r="AH276" i="1"/>
  <c r="AF276" i="1"/>
  <c r="AE276" i="1"/>
  <c r="AC276" i="1"/>
  <c r="AD276" i="1" s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J275" i="1"/>
  <c r="AK275" i="1" s="1"/>
  <c r="AI275" i="1"/>
  <c r="AH275" i="1"/>
  <c r="AF275" i="1"/>
  <c r="AE275" i="1"/>
  <c r="AC275" i="1"/>
  <c r="AD275" i="1" s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J274" i="1"/>
  <c r="AK274" i="1" s="1"/>
  <c r="AI274" i="1"/>
  <c r="AH274" i="1"/>
  <c r="AF274" i="1"/>
  <c r="AE274" i="1"/>
  <c r="AC274" i="1"/>
  <c r="AD274" i="1" s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J273" i="1"/>
  <c r="AK273" i="1" s="1"/>
  <c r="AI273" i="1"/>
  <c r="AH273" i="1"/>
  <c r="AF273" i="1"/>
  <c r="AE273" i="1"/>
  <c r="AC273" i="1"/>
  <c r="AD273" i="1" s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J272" i="1"/>
  <c r="AK272" i="1" s="1"/>
  <c r="AI272" i="1"/>
  <c r="AH272" i="1"/>
  <c r="AF272" i="1"/>
  <c r="AE272" i="1"/>
  <c r="AD272" i="1"/>
  <c r="AC272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J271" i="1"/>
  <c r="AK271" i="1" s="1"/>
  <c r="AI271" i="1"/>
  <c r="AH271" i="1"/>
  <c r="AF271" i="1"/>
  <c r="AE271" i="1"/>
  <c r="AD271" i="1"/>
  <c r="AC271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J270" i="1"/>
  <c r="AK270" i="1" s="1"/>
  <c r="AI270" i="1"/>
  <c r="AH270" i="1"/>
  <c r="AF270" i="1"/>
  <c r="AE270" i="1"/>
  <c r="AC270" i="1"/>
  <c r="AD270" i="1" s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J269" i="1"/>
  <c r="AK269" i="1" s="1"/>
  <c r="AI269" i="1"/>
  <c r="AH269" i="1"/>
  <c r="AF269" i="1"/>
  <c r="AE269" i="1"/>
  <c r="AC269" i="1"/>
  <c r="AD269" i="1" s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J268" i="1"/>
  <c r="AK268" i="1" s="1"/>
  <c r="AI268" i="1"/>
  <c r="AH268" i="1"/>
  <c r="AF268" i="1"/>
  <c r="AE268" i="1"/>
  <c r="AD268" i="1"/>
  <c r="AC268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J267" i="1"/>
  <c r="AK267" i="1" s="1"/>
  <c r="AI267" i="1"/>
  <c r="AH267" i="1"/>
  <c r="AF267" i="1"/>
  <c r="AE267" i="1"/>
  <c r="AC267" i="1"/>
  <c r="AD267" i="1" s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J266" i="1"/>
  <c r="AK266" i="1" s="1"/>
  <c r="AI266" i="1"/>
  <c r="AH266" i="1"/>
  <c r="AF266" i="1"/>
  <c r="AE266" i="1"/>
  <c r="AC266" i="1"/>
  <c r="AD266" i="1" s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J265" i="1"/>
  <c r="AK265" i="1" s="1"/>
  <c r="AI265" i="1"/>
  <c r="AH265" i="1"/>
  <c r="AF265" i="1"/>
  <c r="AE265" i="1"/>
  <c r="AC265" i="1"/>
  <c r="AD265" i="1" s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J264" i="1"/>
  <c r="AK264" i="1" s="1"/>
  <c r="AI264" i="1"/>
  <c r="AH264" i="1"/>
  <c r="AF264" i="1"/>
  <c r="AE264" i="1"/>
  <c r="AC264" i="1"/>
  <c r="AD264" i="1" s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J263" i="1"/>
  <c r="AK263" i="1" s="1"/>
  <c r="AI263" i="1"/>
  <c r="AH263" i="1"/>
  <c r="AF263" i="1"/>
  <c r="AE263" i="1"/>
  <c r="AC263" i="1"/>
  <c r="AD263" i="1" s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J262" i="1"/>
  <c r="AK262" i="1" s="1"/>
  <c r="AI262" i="1"/>
  <c r="AH262" i="1"/>
  <c r="AF262" i="1"/>
  <c r="AE262" i="1"/>
  <c r="AC262" i="1"/>
  <c r="AD262" i="1" s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F261" i="1"/>
  <c r="AE261" i="1"/>
  <c r="AD261" i="1"/>
  <c r="AC261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J260" i="1"/>
  <c r="AK260" i="1" s="1"/>
  <c r="AI260" i="1"/>
  <c r="AH260" i="1"/>
  <c r="AF260" i="1"/>
  <c r="AE260" i="1"/>
  <c r="AC260" i="1"/>
  <c r="AD260" i="1" s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J259" i="1"/>
  <c r="AK259" i="1" s="1"/>
  <c r="AI259" i="1"/>
  <c r="AH259" i="1"/>
  <c r="AF259" i="1"/>
  <c r="AE259" i="1"/>
  <c r="AC259" i="1"/>
  <c r="AD259" i="1" s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F258" i="1"/>
  <c r="AE258" i="1"/>
  <c r="AD258" i="1"/>
  <c r="AC258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J257" i="1"/>
  <c r="AK257" i="1" s="1"/>
  <c r="AI257" i="1"/>
  <c r="AH257" i="1"/>
  <c r="AF257" i="1"/>
  <c r="AE257" i="1"/>
  <c r="AC257" i="1"/>
  <c r="AD257" i="1" s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J256" i="1"/>
  <c r="AK256" i="1" s="1"/>
  <c r="AI256" i="1"/>
  <c r="AH256" i="1"/>
  <c r="AF256" i="1"/>
  <c r="AE256" i="1"/>
  <c r="AC256" i="1"/>
  <c r="AD256" i="1" s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F255" i="1"/>
  <c r="AE255" i="1"/>
  <c r="AC255" i="1"/>
  <c r="AD255" i="1" s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J254" i="1"/>
  <c r="AK254" i="1" s="1"/>
  <c r="AI254" i="1"/>
  <c r="AH254" i="1"/>
  <c r="AF254" i="1"/>
  <c r="AE254" i="1"/>
  <c r="AD254" i="1"/>
  <c r="AC254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J253" i="1"/>
  <c r="AK253" i="1" s="1"/>
  <c r="AI253" i="1"/>
  <c r="AH253" i="1"/>
  <c r="AF253" i="1"/>
  <c r="AE253" i="1"/>
  <c r="AD253" i="1"/>
  <c r="AC253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J252" i="1"/>
  <c r="AK252" i="1" s="1"/>
  <c r="AI252" i="1"/>
  <c r="AH252" i="1"/>
  <c r="AF252" i="1"/>
  <c r="AE252" i="1"/>
  <c r="AD252" i="1"/>
  <c r="AC252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J251" i="1"/>
  <c r="AK251" i="1" s="1"/>
  <c r="AI251" i="1"/>
  <c r="AH251" i="1"/>
  <c r="AF251" i="1"/>
  <c r="AE251" i="1"/>
  <c r="AC251" i="1"/>
  <c r="AD251" i="1" s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J250" i="1"/>
  <c r="AK250" i="1" s="1"/>
  <c r="AI250" i="1"/>
  <c r="AH250" i="1"/>
  <c r="AF250" i="1"/>
  <c r="AE250" i="1"/>
  <c r="AC250" i="1"/>
  <c r="AD250" i="1" s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J249" i="1"/>
  <c r="AK249" i="1" s="1"/>
  <c r="AI249" i="1"/>
  <c r="AH249" i="1"/>
  <c r="AF249" i="1"/>
  <c r="AE249" i="1"/>
  <c r="AC249" i="1"/>
  <c r="AD249" i="1" s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F248" i="1"/>
  <c r="AE248" i="1"/>
  <c r="AC248" i="1"/>
  <c r="AD248" i="1" s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F247" i="1"/>
  <c r="AE247" i="1"/>
  <c r="AC247" i="1"/>
  <c r="AD247" i="1" s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J246" i="1"/>
  <c r="AK246" i="1" s="1"/>
  <c r="AI246" i="1"/>
  <c r="AH246" i="1"/>
  <c r="AF246" i="1"/>
  <c r="AE246" i="1"/>
  <c r="AC246" i="1"/>
  <c r="AD246" i="1" s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F245" i="1"/>
  <c r="AE245" i="1"/>
  <c r="AC245" i="1"/>
  <c r="AD245" i="1" s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J244" i="1"/>
  <c r="AK244" i="1" s="1"/>
  <c r="AI244" i="1"/>
  <c r="AH244" i="1"/>
  <c r="AF244" i="1"/>
  <c r="AE244" i="1"/>
  <c r="AC244" i="1"/>
  <c r="AD244" i="1" s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J243" i="1"/>
  <c r="AK243" i="1" s="1"/>
  <c r="AI243" i="1"/>
  <c r="AH243" i="1"/>
  <c r="AF243" i="1"/>
  <c r="AE243" i="1"/>
  <c r="AC243" i="1"/>
  <c r="AD243" i="1" s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J242" i="1"/>
  <c r="AK242" i="1" s="1"/>
  <c r="AI242" i="1"/>
  <c r="AH242" i="1"/>
  <c r="AF242" i="1"/>
  <c r="AE242" i="1"/>
  <c r="AD242" i="1"/>
  <c r="AC242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J241" i="1"/>
  <c r="AK241" i="1" s="1"/>
  <c r="AI241" i="1"/>
  <c r="AH241" i="1"/>
  <c r="AF241" i="1"/>
  <c r="AE241" i="1"/>
  <c r="AC241" i="1"/>
  <c r="AD241" i="1" s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J240" i="1"/>
  <c r="AK240" i="1" s="1"/>
  <c r="AI240" i="1"/>
  <c r="AH240" i="1"/>
  <c r="AF240" i="1"/>
  <c r="AE240" i="1"/>
  <c r="AC240" i="1"/>
  <c r="AD240" i="1" s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J239" i="1"/>
  <c r="AK239" i="1" s="1"/>
  <c r="AI239" i="1"/>
  <c r="AH239" i="1"/>
  <c r="AF239" i="1"/>
  <c r="AE239" i="1"/>
  <c r="AD239" i="1"/>
  <c r="AC239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J238" i="1"/>
  <c r="AK238" i="1" s="1"/>
  <c r="AI238" i="1"/>
  <c r="AH238" i="1"/>
  <c r="AF238" i="1"/>
  <c r="AE238" i="1"/>
  <c r="AC238" i="1"/>
  <c r="AD238" i="1" s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F237" i="1"/>
  <c r="AE237" i="1"/>
  <c r="AC237" i="1"/>
  <c r="AD237" i="1" s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J236" i="1"/>
  <c r="AK236" i="1" s="1"/>
  <c r="AI236" i="1"/>
  <c r="AH236" i="1"/>
  <c r="AF236" i="1"/>
  <c r="AE236" i="1"/>
  <c r="AD236" i="1"/>
  <c r="AC236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J235" i="1"/>
  <c r="AK235" i="1" s="1"/>
  <c r="AI235" i="1"/>
  <c r="AH235" i="1"/>
  <c r="AF235" i="1"/>
  <c r="AE235" i="1"/>
  <c r="AC235" i="1"/>
  <c r="AD235" i="1" s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J234" i="1"/>
  <c r="AK234" i="1" s="1"/>
  <c r="AI234" i="1"/>
  <c r="AH234" i="1"/>
  <c r="AF234" i="1"/>
  <c r="AE234" i="1"/>
  <c r="AD234" i="1"/>
  <c r="AC234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J233" i="1"/>
  <c r="AK233" i="1" s="1"/>
  <c r="AI233" i="1"/>
  <c r="AH233" i="1"/>
  <c r="AF233" i="1"/>
  <c r="AE233" i="1"/>
  <c r="AC233" i="1"/>
  <c r="AD233" i="1" s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J232" i="1"/>
  <c r="AK232" i="1" s="1"/>
  <c r="AI232" i="1"/>
  <c r="AH232" i="1"/>
  <c r="AF232" i="1"/>
  <c r="AE232" i="1"/>
  <c r="AC232" i="1"/>
  <c r="AD232" i="1" s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J231" i="1"/>
  <c r="AK231" i="1" s="1"/>
  <c r="AI231" i="1"/>
  <c r="AH231" i="1"/>
  <c r="AF231" i="1"/>
  <c r="AE231" i="1"/>
  <c r="AC231" i="1"/>
  <c r="AD231" i="1" s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J230" i="1"/>
  <c r="AK230" i="1" s="1"/>
  <c r="AI230" i="1"/>
  <c r="AH230" i="1"/>
  <c r="AF230" i="1"/>
  <c r="AE230" i="1"/>
  <c r="AD230" i="1"/>
  <c r="AC230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J229" i="1"/>
  <c r="AK229" i="1" s="1"/>
  <c r="AI229" i="1"/>
  <c r="AH229" i="1"/>
  <c r="AF229" i="1"/>
  <c r="AE229" i="1"/>
  <c r="AC229" i="1"/>
  <c r="AD229" i="1" s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F228" i="1"/>
  <c r="AE228" i="1"/>
  <c r="AC228" i="1"/>
  <c r="AD228" i="1" s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J227" i="1"/>
  <c r="AK227" i="1" s="1"/>
  <c r="AI227" i="1"/>
  <c r="AH227" i="1"/>
  <c r="AF227" i="1"/>
  <c r="AE227" i="1"/>
  <c r="AC227" i="1"/>
  <c r="AD227" i="1" s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J226" i="1"/>
  <c r="AK226" i="1" s="1"/>
  <c r="AI226" i="1"/>
  <c r="AH226" i="1"/>
  <c r="AF226" i="1"/>
  <c r="AE226" i="1"/>
  <c r="AC226" i="1"/>
  <c r="AD226" i="1" s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J225" i="1"/>
  <c r="AK225" i="1" s="1"/>
  <c r="AI225" i="1"/>
  <c r="AH225" i="1"/>
  <c r="AF225" i="1"/>
  <c r="AE225" i="1"/>
  <c r="AC225" i="1"/>
  <c r="AD225" i="1" s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F224" i="1"/>
  <c r="AE224" i="1"/>
  <c r="AC224" i="1"/>
  <c r="AD224" i="1" s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J223" i="1"/>
  <c r="AK223" i="1" s="1"/>
  <c r="AI223" i="1"/>
  <c r="AH223" i="1"/>
  <c r="AF223" i="1"/>
  <c r="AE223" i="1"/>
  <c r="AC223" i="1"/>
  <c r="AD223" i="1" s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F222" i="1"/>
  <c r="AE222" i="1"/>
  <c r="AD222" i="1"/>
  <c r="AC222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F221" i="1"/>
  <c r="AE221" i="1"/>
  <c r="AC221" i="1"/>
  <c r="AD221" i="1" s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J220" i="1"/>
  <c r="AK220" i="1" s="1"/>
  <c r="AI220" i="1"/>
  <c r="AH220" i="1"/>
  <c r="AF220" i="1"/>
  <c r="AE220" i="1"/>
  <c r="AC220" i="1"/>
  <c r="AD220" i="1" s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J219" i="1"/>
  <c r="AK219" i="1" s="1"/>
  <c r="AI219" i="1"/>
  <c r="AH219" i="1"/>
  <c r="AF219" i="1"/>
  <c r="AE219" i="1"/>
  <c r="AD219" i="1"/>
  <c r="AC219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J218" i="1"/>
  <c r="AK218" i="1" s="1"/>
  <c r="AI218" i="1"/>
  <c r="AH218" i="1"/>
  <c r="AF218" i="1"/>
  <c r="AE218" i="1"/>
  <c r="AC218" i="1"/>
  <c r="AD218" i="1" s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J217" i="1"/>
  <c r="AK217" i="1" s="1"/>
  <c r="AI217" i="1"/>
  <c r="AH217" i="1"/>
  <c r="AF217" i="1"/>
  <c r="AE217" i="1"/>
  <c r="AC217" i="1"/>
  <c r="AD217" i="1" s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J216" i="1"/>
  <c r="AK216" i="1" s="1"/>
  <c r="AI216" i="1"/>
  <c r="AH216" i="1"/>
  <c r="AF216" i="1"/>
  <c r="AE216" i="1"/>
  <c r="AC216" i="1"/>
  <c r="AD216" i="1" s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J215" i="1"/>
  <c r="AK215" i="1" s="1"/>
  <c r="AI215" i="1"/>
  <c r="AH215" i="1"/>
  <c r="AF215" i="1"/>
  <c r="AE215" i="1"/>
  <c r="AD215" i="1"/>
  <c r="AC215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J214" i="1"/>
  <c r="AK214" i="1" s="1"/>
  <c r="AI214" i="1"/>
  <c r="AH214" i="1"/>
  <c r="AF214" i="1"/>
  <c r="AE214" i="1"/>
  <c r="AC214" i="1"/>
  <c r="AD214" i="1" s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J213" i="1"/>
  <c r="AK213" i="1" s="1"/>
  <c r="AI213" i="1"/>
  <c r="AH213" i="1"/>
  <c r="AF213" i="1"/>
  <c r="AE213" i="1"/>
  <c r="AC213" i="1"/>
  <c r="AD213" i="1" s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J212" i="1"/>
  <c r="AK212" i="1" s="1"/>
  <c r="AI212" i="1"/>
  <c r="AH212" i="1"/>
  <c r="AF212" i="1"/>
  <c r="AE212" i="1"/>
  <c r="AC212" i="1"/>
  <c r="AD212" i="1" s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J211" i="1"/>
  <c r="AK211" i="1" s="1"/>
  <c r="AI211" i="1"/>
  <c r="AH211" i="1"/>
  <c r="AF211" i="1"/>
  <c r="AE211" i="1"/>
  <c r="AC211" i="1"/>
  <c r="AD211" i="1" s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F210" i="1"/>
  <c r="AE210" i="1"/>
  <c r="AC210" i="1"/>
  <c r="AD210" i="1" s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J209" i="1"/>
  <c r="AK209" i="1" s="1"/>
  <c r="AI209" i="1"/>
  <c r="AH209" i="1"/>
  <c r="AF209" i="1"/>
  <c r="AE209" i="1"/>
  <c r="AC209" i="1"/>
  <c r="AD209" i="1" s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J208" i="1"/>
  <c r="AK208" i="1" s="1"/>
  <c r="AI208" i="1"/>
  <c r="AH208" i="1"/>
  <c r="AF208" i="1"/>
  <c r="AE208" i="1"/>
  <c r="AD208" i="1"/>
  <c r="AC208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J207" i="1"/>
  <c r="AK207" i="1" s="1"/>
  <c r="AI207" i="1"/>
  <c r="AH207" i="1"/>
  <c r="AF207" i="1"/>
  <c r="AE207" i="1"/>
  <c r="AD207" i="1"/>
  <c r="AC207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F206" i="1"/>
  <c r="AE206" i="1"/>
  <c r="AC206" i="1"/>
  <c r="AD206" i="1" s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J205" i="1"/>
  <c r="AK205" i="1" s="1"/>
  <c r="AI205" i="1"/>
  <c r="AH205" i="1"/>
  <c r="AF205" i="1"/>
  <c r="AE205" i="1"/>
  <c r="AC205" i="1"/>
  <c r="AD205" i="1" s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J204" i="1"/>
  <c r="AK204" i="1" s="1"/>
  <c r="AI204" i="1"/>
  <c r="AH204" i="1"/>
  <c r="AF204" i="1"/>
  <c r="AE204" i="1"/>
  <c r="AC204" i="1"/>
  <c r="AD204" i="1" s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F203" i="1"/>
  <c r="AE203" i="1"/>
  <c r="AC203" i="1"/>
  <c r="AD203" i="1" s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J202" i="1"/>
  <c r="AK202" i="1" s="1"/>
  <c r="AI202" i="1"/>
  <c r="AH202" i="1"/>
  <c r="AF202" i="1"/>
  <c r="AE202" i="1"/>
  <c r="AC202" i="1"/>
  <c r="AD202" i="1" s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J201" i="1"/>
  <c r="AK201" i="1" s="1"/>
  <c r="AI201" i="1"/>
  <c r="AH201" i="1"/>
  <c r="AF201" i="1"/>
  <c r="AE201" i="1"/>
  <c r="AD201" i="1"/>
  <c r="AC201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J200" i="1"/>
  <c r="AK200" i="1" s="1"/>
  <c r="AI200" i="1"/>
  <c r="AH200" i="1"/>
  <c r="AF200" i="1"/>
  <c r="AE200" i="1"/>
  <c r="AC200" i="1"/>
  <c r="AD200" i="1" s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J199" i="1"/>
  <c r="AK199" i="1" s="1"/>
  <c r="AI199" i="1"/>
  <c r="AH199" i="1"/>
  <c r="AF199" i="1"/>
  <c r="AE199" i="1"/>
  <c r="AC199" i="1"/>
  <c r="AD199" i="1" s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J198" i="1"/>
  <c r="AK198" i="1" s="1"/>
  <c r="AI198" i="1"/>
  <c r="AH198" i="1"/>
  <c r="AF198" i="1"/>
  <c r="AE198" i="1"/>
  <c r="AC198" i="1"/>
  <c r="AD198" i="1" s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J197" i="1"/>
  <c r="AK197" i="1" s="1"/>
  <c r="AI197" i="1"/>
  <c r="AH197" i="1"/>
  <c r="AF197" i="1"/>
  <c r="AE197" i="1"/>
  <c r="AC197" i="1"/>
  <c r="AD197" i="1" s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J196" i="1"/>
  <c r="AK196" i="1" s="1"/>
  <c r="AI196" i="1"/>
  <c r="AH196" i="1"/>
  <c r="AF196" i="1"/>
  <c r="AE196" i="1"/>
  <c r="AC196" i="1"/>
  <c r="AD196" i="1" s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J195" i="1"/>
  <c r="AK195" i="1" s="1"/>
  <c r="AI195" i="1"/>
  <c r="AH195" i="1"/>
  <c r="AF195" i="1"/>
  <c r="AE195" i="1"/>
  <c r="AC195" i="1"/>
  <c r="AD195" i="1" s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J194" i="1"/>
  <c r="AK194" i="1" s="1"/>
  <c r="AI194" i="1"/>
  <c r="AH194" i="1"/>
  <c r="AF194" i="1"/>
  <c r="AE194" i="1"/>
  <c r="AC194" i="1"/>
  <c r="AD194" i="1" s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F193" i="1"/>
  <c r="AE193" i="1"/>
  <c r="AC193" i="1"/>
  <c r="AD193" i="1" s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J192" i="1"/>
  <c r="AK192" i="1" s="1"/>
  <c r="AI192" i="1"/>
  <c r="AH192" i="1"/>
  <c r="AF192" i="1"/>
  <c r="AE192" i="1"/>
  <c r="AC192" i="1"/>
  <c r="AD192" i="1" s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J191" i="1"/>
  <c r="AK191" i="1" s="1"/>
  <c r="AI191" i="1"/>
  <c r="AH191" i="1"/>
  <c r="AF191" i="1"/>
  <c r="AE191" i="1"/>
  <c r="AD191" i="1"/>
  <c r="AC191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J190" i="1"/>
  <c r="AK190" i="1" s="1"/>
  <c r="AI190" i="1"/>
  <c r="AH190" i="1"/>
  <c r="AF190" i="1"/>
  <c r="AE190" i="1"/>
  <c r="AC190" i="1"/>
  <c r="AD190" i="1" s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J189" i="1"/>
  <c r="AK189" i="1" s="1"/>
  <c r="AI189" i="1"/>
  <c r="AH189" i="1"/>
  <c r="AF189" i="1"/>
  <c r="AE189" i="1"/>
  <c r="AC189" i="1"/>
  <c r="AD189" i="1" s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J188" i="1"/>
  <c r="AK188" i="1" s="1"/>
  <c r="AI188" i="1"/>
  <c r="AH188" i="1"/>
  <c r="AF188" i="1"/>
  <c r="AE188" i="1"/>
  <c r="AD188" i="1"/>
  <c r="AC188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J187" i="1"/>
  <c r="AK187" i="1" s="1"/>
  <c r="AI187" i="1"/>
  <c r="AH187" i="1"/>
  <c r="AF187" i="1"/>
  <c r="AE187" i="1"/>
  <c r="AC187" i="1"/>
  <c r="AD187" i="1" s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J186" i="1"/>
  <c r="AK186" i="1" s="1"/>
  <c r="AI186" i="1"/>
  <c r="AH186" i="1"/>
  <c r="AF186" i="1"/>
  <c r="AE186" i="1"/>
  <c r="AC186" i="1"/>
  <c r="AD186" i="1" s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J185" i="1"/>
  <c r="AK185" i="1" s="1"/>
  <c r="AI185" i="1"/>
  <c r="AH185" i="1"/>
  <c r="AF185" i="1"/>
  <c r="AE185" i="1"/>
  <c r="AC185" i="1"/>
  <c r="AD185" i="1" s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J184" i="1"/>
  <c r="AK184" i="1" s="1"/>
  <c r="AI184" i="1"/>
  <c r="AH184" i="1"/>
  <c r="AF184" i="1"/>
  <c r="AE184" i="1"/>
  <c r="AC184" i="1"/>
  <c r="AD184" i="1" s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J183" i="1"/>
  <c r="AK183" i="1" s="1"/>
  <c r="AI183" i="1"/>
  <c r="AH183" i="1"/>
  <c r="AF183" i="1"/>
  <c r="AE183" i="1"/>
  <c r="AC183" i="1"/>
  <c r="AD183" i="1" s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J182" i="1"/>
  <c r="AK182" i="1" s="1"/>
  <c r="AI182" i="1"/>
  <c r="AH182" i="1"/>
  <c r="AF182" i="1"/>
  <c r="AE182" i="1"/>
  <c r="AC182" i="1"/>
  <c r="AD182" i="1" s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J181" i="1"/>
  <c r="AK181" i="1" s="1"/>
  <c r="AI181" i="1"/>
  <c r="AH181" i="1"/>
  <c r="AF181" i="1"/>
  <c r="AE181" i="1"/>
  <c r="AC181" i="1"/>
  <c r="AD181" i="1" s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J180" i="1"/>
  <c r="AK180" i="1" s="1"/>
  <c r="AI180" i="1"/>
  <c r="AH180" i="1"/>
  <c r="AF180" i="1"/>
  <c r="AE180" i="1"/>
  <c r="AC180" i="1"/>
  <c r="AD180" i="1" s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J179" i="1"/>
  <c r="AK179" i="1" s="1"/>
  <c r="AI179" i="1"/>
  <c r="AH179" i="1"/>
  <c r="AF179" i="1"/>
  <c r="AE179" i="1"/>
  <c r="AC179" i="1"/>
  <c r="AD179" i="1" s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J178" i="1"/>
  <c r="AK178" i="1" s="1"/>
  <c r="AI178" i="1"/>
  <c r="AH178" i="1"/>
  <c r="AF178" i="1"/>
  <c r="AE178" i="1"/>
  <c r="AC178" i="1"/>
  <c r="AD178" i="1" s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F177" i="1"/>
  <c r="AE177" i="1"/>
  <c r="AC177" i="1"/>
  <c r="AD177" i="1" s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J176" i="1"/>
  <c r="AK176" i="1" s="1"/>
  <c r="AI176" i="1"/>
  <c r="AH176" i="1"/>
  <c r="AF176" i="1"/>
  <c r="AE176" i="1"/>
  <c r="AC176" i="1"/>
  <c r="AD176" i="1" s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J175" i="1"/>
  <c r="AK175" i="1" s="1"/>
  <c r="AI175" i="1"/>
  <c r="AH175" i="1"/>
  <c r="AF175" i="1"/>
  <c r="AE175" i="1"/>
  <c r="AD175" i="1"/>
  <c r="AC175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J174" i="1"/>
  <c r="AK174" i="1" s="1"/>
  <c r="AI174" i="1"/>
  <c r="AH174" i="1"/>
  <c r="AF174" i="1"/>
  <c r="AE174" i="1"/>
  <c r="AC174" i="1"/>
  <c r="AD174" i="1" s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J173" i="1"/>
  <c r="AK173" i="1" s="1"/>
  <c r="AI173" i="1"/>
  <c r="AH173" i="1"/>
  <c r="AF173" i="1"/>
  <c r="AE173" i="1"/>
  <c r="AC173" i="1"/>
  <c r="AD173" i="1" s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J172" i="1"/>
  <c r="AK172" i="1" s="1"/>
  <c r="AI172" i="1"/>
  <c r="AH172" i="1"/>
  <c r="AF172" i="1"/>
  <c r="AE172" i="1"/>
  <c r="AD172" i="1"/>
  <c r="AC172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J171" i="1"/>
  <c r="AK171" i="1" s="1"/>
  <c r="AI171" i="1"/>
  <c r="AH171" i="1"/>
  <c r="AF171" i="1"/>
  <c r="AE171" i="1"/>
  <c r="AC171" i="1"/>
  <c r="AD171" i="1" s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J170" i="1"/>
  <c r="AK170" i="1" s="1"/>
  <c r="AI170" i="1"/>
  <c r="AH170" i="1"/>
  <c r="AF170" i="1"/>
  <c r="AE170" i="1"/>
  <c r="AC170" i="1"/>
  <c r="AD170" i="1" s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F169" i="1"/>
  <c r="AE169" i="1"/>
  <c r="AC169" i="1"/>
  <c r="AD169" i="1" s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J168" i="1"/>
  <c r="AK168" i="1" s="1"/>
  <c r="AI168" i="1"/>
  <c r="AH168" i="1"/>
  <c r="AF168" i="1"/>
  <c r="AE168" i="1"/>
  <c r="AC168" i="1"/>
  <c r="AD168" i="1" s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J167" i="1"/>
  <c r="AK167" i="1" s="1"/>
  <c r="AI167" i="1"/>
  <c r="AH167" i="1"/>
  <c r="AF167" i="1"/>
  <c r="AE167" i="1"/>
  <c r="AC167" i="1"/>
  <c r="AD167" i="1" s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J166" i="1"/>
  <c r="AK166" i="1" s="1"/>
  <c r="AI166" i="1"/>
  <c r="AH166" i="1"/>
  <c r="AF166" i="1"/>
  <c r="AE166" i="1"/>
  <c r="AC166" i="1"/>
  <c r="AD166" i="1" s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J165" i="1"/>
  <c r="AK165" i="1" s="1"/>
  <c r="AI165" i="1"/>
  <c r="AH165" i="1"/>
  <c r="AF165" i="1"/>
  <c r="AE165" i="1"/>
  <c r="AC165" i="1"/>
  <c r="AD165" i="1" s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J164" i="1"/>
  <c r="AK164" i="1" s="1"/>
  <c r="AI164" i="1"/>
  <c r="AH164" i="1"/>
  <c r="AF164" i="1"/>
  <c r="AE164" i="1"/>
  <c r="AC164" i="1"/>
  <c r="AD164" i="1" s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J163" i="1"/>
  <c r="AK163" i="1" s="1"/>
  <c r="AI163" i="1"/>
  <c r="AH163" i="1"/>
  <c r="AF163" i="1"/>
  <c r="AE163" i="1"/>
  <c r="AC163" i="1"/>
  <c r="AD163" i="1" s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F162" i="1"/>
  <c r="AE162" i="1"/>
  <c r="AC162" i="1"/>
  <c r="AD162" i="1" s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J161" i="1"/>
  <c r="AK161" i="1" s="1"/>
  <c r="AI161" i="1"/>
  <c r="AH161" i="1"/>
  <c r="AF161" i="1"/>
  <c r="AE161" i="1"/>
  <c r="AC161" i="1"/>
  <c r="AD161" i="1" s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J160" i="1"/>
  <c r="AK160" i="1" s="1"/>
  <c r="AI160" i="1"/>
  <c r="AH160" i="1"/>
  <c r="AF160" i="1"/>
  <c r="AE160" i="1"/>
  <c r="AC160" i="1"/>
  <c r="AD160" i="1" s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J159" i="1"/>
  <c r="AK159" i="1" s="1"/>
  <c r="AI159" i="1"/>
  <c r="AH159" i="1"/>
  <c r="AF159" i="1"/>
  <c r="AE159" i="1"/>
  <c r="AD159" i="1"/>
  <c r="AC159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J158" i="1"/>
  <c r="AK158" i="1" s="1"/>
  <c r="AI158" i="1"/>
  <c r="AH158" i="1"/>
  <c r="AF158" i="1"/>
  <c r="AE158" i="1"/>
  <c r="AC158" i="1"/>
  <c r="AD158" i="1" s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J157" i="1"/>
  <c r="AK157" i="1" s="1"/>
  <c r="AI157" i="1"/>
  <c r="AH157" i="1"/>
  <c r="AF157" i="1"/>
  <c r="AE157" i="1"/>
  <c r="AC157" i="1"/>
  <c r="AD157" i="1" s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J156" i="1"/>
  <c r="AK156" i="1" s="1"/>
  <c r="AI156" i="1"/>
  <c r="AH156" i="1"/>
  <c r="AF156" i="1"/>
  <c r="AE156" i="1"/>
  <c r="AC156" i="1"/>
  <c r="AD156" i="1" s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J155" i="1"/>
  <c r="AK155" i="1" s="1"/>
  <c r="AI155" i="1"/>
  <c r="AH155" i="1"/>
  <c r="AF155" i="1"/>
  <c r="AE155" i="1"/>
  <c r="AC155" i="1"/>
  <c r="AD155" i="1" s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J154" i="1"/>
  <c r="AK154" i="1" s="1"/>
  <c r="AI154" i="1"/>
  <c r="AH154" i="1"/>
  <c r="AF154" i="1"/>
  <c r="AE154" i="1"/>
  <c r="AC154" i="1"/>
  <c r="AD154" i="1" s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F153" i="1"/>
  <c r="AE153" i="1"/>
  <c r="AD153" i="1"/>
  <c r="AC153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J152" i="1"/>
  <c r="AK152" i="1" s="1"/>
  <c r="AI152" i="1"/>
  <c r="AH152" i="1"/>
  <c r="AF152" i="1"/>
  <c r="AE152" i="1"/>
  <c r="AC152" i="1"/>
  <c r="AD152" i="1" s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J151" i="1"/>
  <c r="AK151" i="1" s="1"/>
  <c r="AI151" i="1"/>
  <c r="AH151" i="1"/>
  <c r="AF151" i="1"/>
  <c r="AE151" i="1"/>
  <c r="AD151" i="1"/>
  <c r="AC151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J150" i="1"/>
  <c r="AK150" i="1" s="1"/>
  <c r="AI150" i="1"/>
  <c r="AH150" i="1"/>
  <c r="AF150" i="1"/>
  <c r="AE150" i="1"/>
  <c r="AC150" i="1"/>
  <c r="AD150" i="1" s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J149" i="1"/>
  <c r="AK149" i="1" s="1"/>
  <c r="AI149" i="1"/>
  <c r="AH149" i="1"/>
  <c r="AF149" i="1"/>
  <c r="AE149" i="1"/>
  <c r="AC149" i="1"/>
  <c r="AD149" i="1" s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J148" i="1"/>
  <c r="AK148" i="1" s="1"/>
  <c r="AI148" i="1"/>
  <c r="AH148" i="1"/>
  <c r="AF148" i="1"/>
  <c r="AE148" i="1"/>
  <c r="AC148" i="1"/>
  <c r="AD148" i="1" s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J147" i="1"/>
  <c r="AK147" i="1" s="1"/>
  <c r="AI147" i="1"/>
  <c r="AH147" i="1"/>
  <c r="AF147" i="1"/>
  <c r="AE147" i="1"/>
  <c r="AD147" i="1"/>
  <c r="AC147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F146" i="1"/>
  <c r="AE146" i="1"/>
  <c r="AC146" i="1"/>
  <c r="AD146" i="1" s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F145" i="1"/>
  <c r="AE145" i="1"/>
  <c r="AC145" i="1"/>
  <c r="AD145" i="1" s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J144" i="1"/>
  <c r="AK144" i="1" s="1"/>
  <c r="AI144" i="1"/>
  <c r="AH144" i="1"/>
  <c r="AF144" i="1"/>
  <c r="AE144" i="1"/>
  <c r="AD144" i="1"/>
  <c r="AC144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J143" i="1"/>
  <c r="AK143" i="1" s="1"/>
  <c r="AI143" i="1"/>
  <c r="AH143" i="1"/>
  <c r="AF143" i="1"/>
  <c r="AE143" i="1"/>
  <c r="AD143" i="1"/>
  <c r="AC143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F142" i="1"/>
  <c r="AE142" i="1"/>
  <c r="AC142" i="1"/>
  <c r="AD142" i="1" s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J141" i="1"/>
  <c r="AK141" i="1" s="1"/>
  <c r="AI141" i="1"/>
  <c r="AH141" i="1"/>
  <c r="AF141" i="1"/>
  <c r="AE141" i="1"/>
  <c r="AC141" i="1"/>
  <c r="AD141" i="1" s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J140" i="1"/>
  <c r="AK140" i="1" s="1"/>
  <c r="AI140" i="1"/>
  <c r="AH140" i="1"/>
  <c r="AF140" i="1"/>
  <c r="AE140" i="1"/>
  <c r="AD140" i="1"/>
  <c r="AC140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J139" i="1"/>
  <c r="AK139" i="1" s="1"/>
  <c r="AI139" i="1"/>
  <c r="AH139" i="1"/>
  <c r="AF139" i="1"/>
  <c r="AE139" i="1"/>
  <c r="AC139" i="1"/>
  <c r="AD139" i="1" s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J138" i="1"/>
  <c r="AK138" i="1" s="1"/>
  <c r="AI138" i="1"/>
  <c r="AH138" i="1"/>
  <c r="AF138" i="1"/>
  <c r="AE138" i="1"/>
  <c r="AC138" i="1"/>
  <c r="AD138" i="1" s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F137" i="1"/>
  <c r="AE137" i="1"/>
  <c r="AD137" i="1"/>
  <c r="AC137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J136" i="1"/>
  <c r="AK136" i="1" s="1"/>
  <c r="AI136" i="1"/>
  <c r="AH136" i="1"/>
  <c r="AF136" i="1"/>
  <c r="AE136" i="1"/>
  <c r="AC136" i="1"/>
  <c r="AD136" i="1" s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J135" i="1"/>
  <c r="AK135" i="1" s="1"/>
  <c r="AI135" i="1"/>
  <c r="AH135" i="1"/>
  <c r="AF135" i="1"/>
  <c r="AE135" i="1"/>
  <c r="AD135" i="1"/>
  <c r="AC135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J134" i="1"/>
  <c r="AK134" i="1" s="1"/>
  <c r="AI134" i="1"/>
  <c r="AH134" i="1"/>
  <c r="AF134" i="1"/>
  <c r="AE134" i="1"/>
  <c r="AC134" i="1"/>
  <c r="AD134" i="1" s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J133" i="1"/>
  <c r="AK133" i="1" s="1"/>
  <c r="AI133" i="1"/>
  <c r="AH133" i="1"/>
  <c r="AF133" i="1"/>
  <c r="AE133" i="1"/>
  <c r="AC133" i="1"/>
  <c r="AD133" i="1" s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J132" i="1"/>
  <c r="AK132" i="1" s="1"/>
  <c r="AI132" i="1"/>
  <c r="AH132" i="1"/>
  <c r="AF132" i="1"/>
  <c r="AE132" i="1"/>
  <c r="AC132" i="1"/>
  <c r="AD132" i="1" s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J131" i="1"/>
  <c r="AK131" i="1" s="1"/>
  <c r="AI131" i="1"/>
  <c r="AH131" i="1"/>
  <c r="AF131" i="1"/>
  <c r="AE131" i="1"/>
  <c r="AC131" i="1"/>
  <c r="AD131" i="1" s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F130" i="1"/>
  <c r="AE130" i="1"/>
  <c r="AC130" i="1"/>
  <c r="AD130" i="1" s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J129" i="1"/>
  <c r="AK129" i="1" s="1"/>
  <c r="AI129" i="1"/>
  <c r="AH129" i="1"/>
  <c r="AF129" i="1"/>
  <c r="AE129" i="1"/>
  <c r="AC129" i="1"/>
  <c r="AD129" i="1" s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J128" i="1"/>
  <c r="AK128" i="1" s="1"/>
  <c r="AI128" i="1"/>
  <c r="AH128" i="1"/>
  <c r="AF128" i="1"/>
  <c r="AE128" i="1"/>
  <c r="AD128" i="1"/>
  <c r="AC128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J127" i="1"/>
  <c r="AK127" i="1" s="1"/>
  <c r="AI127" i="1"/>
  <c r="AH127" i="1"/>
  <c r="AF127" i="1"/>
  <c r="AE127" i="1"/>
  <c r="AC127" i="1"/>
  <c r="AD127" i="1" s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J126" i="1"/>
  <c r="AK126" i="1" s="1"/>
  <c r="AI126" i="1"/>
  <c r="AH126" i="1"/>
  <c r="AF126" i="1"/>
  <c r="AE126" i="1"/>
  <c r="AC126" i="1"/>
  <c r="AD126" i="1" s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J125" i="1"/>
  <c r="AK125" i="1" s="1"/>
  <c r="AI125" i="1"/>
  <c r="AH125" i="1"/>
  <c r="AF125" i="1"/>
  <c r="AE125" i="1"/>
  <c r="AC125" i="1"/>
  <c r="AD125" i="1" s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J124" i="1"/>
  <c r="AK124" i="1" s="1"/>
  <c r="AI124" i="1"/>
  <c r="AH124" i="1"/>
  <c r="AF124" i="1"/>
  <c r="AE124" i="1"/>
  <c r="AC124" i="1"/>
  <c r="AD124" i="1" s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J123" i="1"/>
  <c r="AK123" i="1" s="1"/>
  <c r="AI123" i="1"/>
  <c r="AH123" i="1"/>
  <c r="AF123" i="1"/>
  <c r="AE123" i="1"/>
  <c r="AC123" i="1"/>
  <c r="AD123" i="1" s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J122" i="1"/>
  <c r="AK122" i="1" s="1"/>
  <c r="AI122" i="1"/>
  <c r="AH122" i="1"/>
  <c r="AF122" i="1"/>
  <c r="AE122" i="1"/>
  <c r="AD122" i="1"/>
  <c r="AC122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F121" i="1"/>
  <c r="AE121" i="1"/>
  <c r="AC121" i="1"/>
  <c r="AD121" i="1" s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J120" i="1"/>
  <c r="AK120" i="1" s="1"/>
  <c r="AI120" i="1"/>
  <c r="AH120" i="1"/>
  <c r="AF120" i="1"/>
  <c r="AE120" i="1"/>
  <c r="AC120" i="1"/>
  <c r="AD120" i="1" s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J119" i="1"/>
  <c r="AK119" i="1" s="1"/>
  <c r="AI119" i="1"/>
  <c r="AH119" i="1"/>
  <c r="AF119" i="1"/>
  <c r="AE119" i="1"/>
  <c r="AD119" i="1"/>
  <c r="AC119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J118" i="1"/>
  <c r="AK118" i="1" s="1"/>
  <c r="AI118" i="1"/>
  <c r="AH118" i="1"/>
  <c r="AF118" i="1"/>
  <c r="AE118" i="1"/>
  <c r="AC118" i="1"/>
  <c r="AD118" i="1" s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J117" i="1"/>
  <c r="AK117" i="1" s="1"/>
  <c r="AI117" i="1"/>
  <c r="AH117" i="1"/>
  <c r="AF117" i="1"/>
  <c r="AE117" i="1"/>
  <c r="AC117" i="1"/>
  <c r="AD117" i="1" s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J116" i="1"/>
  <c r="AK116" i="1" s="1"/>
  <c r="AI116" i="1"/>
  <c r="AH116" i="1"/>
  <c r="AF116" i="1"/>
  <c r="AE116" i="1"/>
  <c r="AC116" i="1"/>
  <c r="AD116" i="1" s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J115" i="1"/>
  <c r="AK115" i="1" s="1"/>
  <c r="AI115" i="1"/>
  <c r="AH115" i="1"/>
  <c r="AF115" i="1"/>
  <c r="AE115" i="1"/>
  <c r="AC115" i="1"/>
  <c r="AD115" i="1" s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J114" i="1"/>
  <c r="AK114" i="1" s="1"/>
  <c r="AI114" i="1"/>
  <c r="AH114" i="1"/>
  <c r="AF114" i="1"/>
  <c r="AE114" i="1"/>
  <c r="AC114" i="1"/>
  <c r="AD114" i="1" s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J113" i="1"/>
  <c r="AK113" i="1" s="1"/>
  <c r="AI113" i="1"/>
  <c r="AH113" i="1"/>
  <c r="AF113" i="1"/>
  <c r="AE113" i="1"/>
  <c r="AC113" i="1"/>
  <c r="AD113" i="1" s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J112" i="1"/>
  <c r="AK112" i="1" s="1"/>
  <c r="AI112" i="1"/>
  <c r="AH112" i="1"/>
  <c r="AF112" i="1"/>
  <c r="AE112" i="1"/>
  <c r="AD112" i="1"/>
  <c r="AC112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J111" i="1"/>
  <c r="AK111" i="1" s="1"/>
  <c r="AI111" i="1"/>
  <c r="AH111" i="1"/>
  <c r="AF111" i="1"/>
  <c r="AE111" i="1"/>
  <c r="AC111" i="1"/>
  <c r="AD111" i="1" s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J110" i="1"/>
  <c r="AK110" i="1" s="1"/>
  <c r="AI110" i="1"/>
  <c r="AH110" i="1"/>
  <c r="AF110" i="1"/>
  <c r="AE110" i="1"/>
  <c r="AC110" i="1"/>
  <c r="AD110" i="1" s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J109" i="1"/>
  <c r="AK109" i="1" s="1"/>
  <c r="AI109" i="1"/>
  <c r="AH109" i="1"/>
  <c r="AF109" i="1"/>
  <c r="AE109" i="1"/>
  <c r="AD109" i="1"/>
  <c r="AC109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J108" i="1"/>
  <c r="AK108" i="1" s="1"/>
  <c r="AI108" i="1"/>
  <c r="AH108" i="1"/>
  <c r="AF108" i="1"/>
  <c r="AE108" i="1"/>
  <c r="AD108" i="1"/>
  <c r="AC108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J107" i="1"/>
  <c r="AK107" i="1" s="1"/>
  <c r="AI107" i="1"/>
  <c r="AH107" i="1"/>
  <c r="AF107" i="1"/>
  <c r="AE107" i="1"/>
  <c r="AC107" i="1"/>
  <c r="AD107" i="1" s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J106" i="1"/>
  <c r="AK106" i="1" s="1"/>
  <c r="AI106" i="1"/>
  <c r="AH106" i="1"/>
  <c r="AF106" i="1"/>
  <c r="AE106" i="1"/>
  <c r="AD106" i="1"/>
  <c r="AC106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J105" i="1"/>
  <c r="AK105" i="1" s="1"/>
  <c r="AI105" i="1"/>
  <c r="AH105" i="1"/>
  <c r="AF105" i="1"/>
  <c r="AE105" i="1"/>
  <c r="AC105" i="1"/>
  <c r="AD105" i="1" s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J104" i="1"/>
  <c r="AK104" i="1" s="1"/>
  <c r="AI104" i="1"/>
  <c r="AH104" i="1"/>
  <c r="AF104" i="1"/>
  <c r="AE104" i="1"/>
  <c r="AC104" i="1"/>
  <c r="AD104" i="1" s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J103" i="1"/>
  <c r="AK103" i="1" s="1"/>
  <c r="AI103" i="1"/>
  <c r="AH103" i="1"/>
  <c r="AF103" i="1"/>
  <c r="AE103" i="1"/>
  <c r="AC103" i="1"/>
  <c r="AD103" i="1" s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J102" i="1"/>
  <c r="AK102" i="1" s="1"/>
  <c r="AI102" i="1"/>
  <c r="AH102" i="1"/>
  <c r="AF102" i="1"/>
  <c r="AE102" i="1"/>
  <c r="AC102" i="1"/>
  <c r="AD102" i="1" s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J101" i="1"/>
  <c r="AK101" i="1" s="1"/>
  <c r="AI101" i="1"/>
  <c r="AH101" i="1"/>
  <c r="AF101" i="1"/>
  <c r="AE101" i="1"/>
  <c r="AC101" i="1"/>
  <c r="AD101" i="1" s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J100" i="1"/>
  <c r="AK100" i="1" s="1"/>
  <c r="AI100" i="1"/>
  <c r="AH100" i="1"/>
  <c r="AF100" i="1"/>
  <c r="AE100" i="1"/>
  <c r="AC100" i="1"/>
  <c r="AD100" i="1" s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J99" i="1"/>
  <c r="AK99" i="1" s="1"/>
  <c r="AI99" i="1"/>
  <c r="AH99" i="1"/>
  <c r="AF99" i="1"/>
  <c r="AE99" i="1"/>
  <c r="AC99" i="1"/>
  <c r="AD99" i="1" s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F98" i="1"/>
  <c r="AE98" i="1"/>
  <c r="AC98" i="1"/>
  <c r="AD98" i="1" s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J97" i="1"/>
  <c r="AK97" i="1" s="1"/>
  <c r="AI97" i="1"/>
  <c r="AH97" i="1"/>
  <c r="AF97" i="1"/>
  <c r="AE97" i="1"/>
  <c r="AC97" i="1"/>
  <c r="AD97" i="1" s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J96" i="1"/>
  <c r="AK96" i="1" s="1"/>
  <c r="AI96" i="1"/>
  <c r="AH96" i="1"/>
  <c r="AF96" i="1"/>
  <c r="AE96" i="1"/>
  <c r="AD96" i="1"/>
  <c r="AC96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J95" i="1"/>
  <c r="AK95" i="1" s="1"/>
  <c r="AI95" i="1"/>
  <c r="AH95" i="1"/>
  <c r="AF95" i="1"/>
  <c r="AE95" i="1"/>
  <c r="AC95" i="1"/>
  <c r="AD95" i="1" s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F94" i="1"/>
  <c r="AE94" i="1"/>
  <c r="AC94" i="1"/>
  <c r="AD94" i="1" s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J93" i="1"/>
  <c r="AK93" i="1" s="1"/>
  <c r="AI93" i="1"/>
  <c r="AH93" i="1"/>
  <c r="AF93" i="1"/>
  <c r="AE93" i="1"/>
  <c r="AC93" i="1"/>
  <c r="AD93" i="1" s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F92" i="1"/>
  <c r="AE92" i="1"/>
  <c r="AD92" i="1"/>
  <c r="AC92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F91" i="1"/>
  <c r="AE91" i="1"/>
  <c r="AC91" i="1"/>
  <c r="AD91" i="1" s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J90" i="1"/>
  <c r="AK90" i="1" s="1"/>
  <c r="AI90" i="1"/>
  <c r="AH90" i="1"/>
  <c r="AF90" i="1"/>
  <c r="AE90" i="1"/>
  <c r="AC90" i="1"/>
  <c r="AD90" i="1" s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J89" i="1"/>
  <c r="AK89" i="1" s="1"/>
  <c r="AI89" i="1"/>
  <c r="AH89" i="1"/>
  <c r="AF89" i="1"/>
  <c r="AE89" i="1"/>
  <c r="AD89" i="1"/>
  <c r="AC89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J88" i="1"/>
  <c r="AK88" i="1" s="1"/>
  <c r="AI88" i="1"/>
  <c r="AH88" i="1"/>
  <c r="AF88" i="1"/>
  <c r="AE88" i="1"/>
  <c r="AC88" i="1"/>
  <c r="AD88" i="1" s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J87" i="1"/>
  <c r="AK87" i="1" s="1"/>
  <c r="AI87" i="1"/>
  <c r="AH87" i="1"/>
  <c r="AF87" i="1"/>
  <c r="AE87" i="1"/>
  <c r="AD87" i="1"/>
  <c r="AC87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J86" i="1"/>
  <c r="AK86" i="1" s="1"/>
  <c r="AI86" i="1"/>
  <c r="AH86" i="1"/>
  <c r="AF86" i="1"/>
  <c r="AE86" i="1"/>
  <c r="AC86" i="1"/>
  <c r="AD86" i="1" s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J85" i="1"/>
  <c r="AK85" i="1" s="1"/>
  <c r="AI85" i="1"/>
  <c r="AH85" i="1"/>
  <c r="AF85" i="1"/>
  <c r="AE85" i="1"/>
  <c r="AC85" i="1"/>
  <c r="AD85" i="1" s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J84" i="1"/>
  <c r="AK84" i="1" s="1"/>
  <c r="AI84" i="1"/>
  <c r="AH84" i="1"/>
  <c r="AF84" i="1"/>
  <c r="AE84" i="1"/>
  <c r="AC84" i="1"/>
  <c r="AD84" i="1" s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J83" i="1"/>
  <c r="AK83" i="1" s="1"/>
  <c r="AI83" i="1"/>
  <c r="AH83" i="1"/>
  <c r="AF83" i="1"/>
  <c r="AE83" i="1"/>
  <c r="AC83" i="1"/>
  <c r="AD83" i="1" s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J82" i="1"/>
  <c r="AK82" i="1" s="1"/>
  <c r="AI82" i="1"/>
  <c r="AH82" i="1"/>
  <c r="AF82" i="1"/>
  <c r="AE82" i="1"/>
  <c r="AC82" i="1"/>
  <c r="AD82" i="1" s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J81" i="1"/>
  <c r="AK81" i="1" s="1"/>
  <c r="AI81" i="1"/>
  <c r="AH81" i="1"/>
  <c r="AF81" i="1"/>
  <c r="AE81" i="1"/>
  <c r="AC81" i="1"/>
  <c r="AD81" i="1" s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J80" i="1"/>
  <c r="AK80" i="1" s="1"/>
  <c r="AI80" i="1"/>
  <c r="AH80" i="1"/>
  <c r="AF80" i="1"/>
  <c r="AE80" i="1"/>
  <c r="AC80" i="1"/>
  <c r="AD80" i="1" s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F79" i="1"/>
  <c r="AE79" i="1"/>
  <c r="AC79" i="1"/>
  <c r="AD79" i="1" s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F78" i="1"/>
  <c r="AE78" i="1"/>
  <c r="AC78" i="1"/>
  <c r="AD78" i="1" s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J77" i="1"/>
  <c r="AK77" i="1" s="1"/>
  <c r="AI77" i="1"/>
  <c r="AH77" i="1"/>
  <c r="AF77" i="1"/>
  <c r="AE77" i="1"/>
  <c r="AC77" i="1"/>
  <c r="AD77" i="1" s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J76" i="1"/>
  <c r="AK76" i="1" s="1"/>
  <c r="AI76" i="1"/>
  <c r="AH76" i="1"/>
  <c r="AF76" i="1"/>
  <c r="AE76" i="1"/>
  <c r="AD76" i="1"/>
  <c r="AC76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J75" i="1"/>
  <c r="AK75" i="1" s="1"/>
  <c r="AI75" i="1"/>
  <c r="AH75" i="1"/>
  <c r="AF75" i="1"/>
  <c r="AE75" i="1"/>
  <c r="AC75" i="1"/>
  <c r="AD75" i="1" s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J74" i="1"/>
  <c r="AK74" i="1" s="1"/>
  <c r="AI74" i="1"/>
  <c r="AH74" i="1"/>
  <c r="AF74" i="1"/>
  <c r="AE74" i="1"/>
  <c r="AD74" i="1"/>
  <c r="AC74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J73" i="1"/>
  <c r="AK73" i="1" s="1"/>
  <c r="AI73" i="1"/>
  <c r="AH73" i="1"/>
  <c r="AF73" i="1"/>
  <c r="AE73" i="1"/>
  <c r="AD73" i="1"/>
  <c r="AC73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J72" i="1"/>
  <c r="AK72" i="1" s="1"/>
  <c r="AI72" i="1"/>
  <c r="AH72" i="1"/>
  <c r="AF72" i="1"/>
  <c r="AE72" i="1"/>
  <c r="AC72" i="1"/>
  <c r="AD72" i="1" s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J71" i="1"/>
  <c r="AK71" i="1" s="1"/>
  <c r="AI71" i="1"/>
  <c r="AH71" i="1"/>
  <c r="AF71" i="1"/>
  <c r="AE71" i="1"/>
  <c r="AC71" i="1"/>
  <c r="AD71" i="1" s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J70" i="1"/>
  <c r="AK70" i="1" s="1"/>
  <c r="AI70" i="1"/>
  <c r="AH70" i="1"/>
  <c r="AF70" i="1"/>
  <c r="AE70" i="1"/>
  <c r="AC70" i="1"/>
  <c r="AD70" i="1" s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J69" i="1"/>
  <c r="AK69" i="1" s="1"/>
  <c r="AI69" i="1"/>
  <c r="AH69" i="1"/>
  <c r="AF69" i="1"/>
  <c r="AE69" i="1"/>
  <c r="AC69" i="1"/>
  <c r="AD69" i="1" s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J68" i="1"/>
  <c r="AK68" i="1" s="1"/>
  <c r="AI68" i="1"/>
  <c r="AH68" i="1"/>
  <c r="AF68" i="1"/>
  <c r="AE68" i="1"/>
  <c r="AC68" i="1"/>
  <c r="AD68" i="1" s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J67" i="1"/>
  <c r="AK67" i="1" s="1"/>
  <c r="AI67" i="1"/>
  <c r="AH67" i="1"/>
  <c r="AF67" i="1"/>
  <c r="AE67" i="1"/>
  <c r="AC67" i="1"/>
  <c r="AD67" i="1" s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J66" i="1"/>
  <c r="AK66" i="1" s="1"/>
  <c r="AI66" i="1"/>
  <c r="AH66" i="1"/>
  <c r="AF66" i="1"/>
  <c r="AE66" i="1"/>
  <c r="AC66" i="1"/>
  <c r="AD66" i="1" s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J65" i="1"/>
  <c r="AK65" i="1" s="1"/>
  <c r="AI65" i="1"/>
  <c r="AH65" i="1"/>
  <c r="AF65" i="1"/>
  <c r="AE65" i="1"/>
  <c r="AC65" i="1"/>
  <c r="AD65" i="1" s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J64" i="1"/>
  <c r="AK64" i="1" s="1"/>
  <c r="AI64" i="1"/>
  <c r="AH64" i="1"/>
  <c r="AF64" i="1"/>
  <c r="AE64" i="1"/>
  <c r="AD64" i="1"/>
  <c r="AC64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J63" i="1"/>
  <c r="AK63" i="1" s="1"/>
  <c r="AI63" i="1"/>
  <c r="AH63" i="1"/>
  <c r="AF63" i="1"/>
  <c r="AE63" i="1"/>
  <c r="AC63" i="1"/>
  <c r="AD63" i="1" s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F62" i="1"/>
  <c r="AE62" i="1"/>
  <c r="AC62" i="1"/>
  <c r="AD62" i="1" s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J61" i="1"/>
  <c r="AK61" i="1" s="1"/>
  <c r="AI61" i="1"/>
  <c r="AH61" i="1"/>
  <c r="AF61" i="1"/>
  <c r="AE61" i="1"/>
  <c r="AC61" i="1"/>
  <c r="AD61" i="1" s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F60" i="1"/>
  <c r="AE60" i="1"/>
  <c r="AC60" i="1"/>
  <c r="AD60" i="1" s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J59" i="1"/>
  <c r="AK59" i="1" s="1"/>
  <c r="AI59" i="1"/>
  <c r="AH59" i="1"/>
  <c r="AF59" i="1"/>
  <c r="AE59" i="1"/>
  <c r="AC59" i="1"/>
  <c r="AD59" i="1" s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J58" i="1"/>
  <c r="AK58" i="1" s="1"/>
  <c r="AI58" i="1"/>
  <c r="AH58" i="1"/>
  <c r="AF58" i="1"/>
  <c r="AE58" i="1"/>
  <c r="AD58" i="1"/>
  <c r="AC58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F57" i="1"/>
  <c r="AE57" i="1"/>
  <c r="AC57" i="1"/>
  <c r="AD57" i="1" s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J56" i="1"/>
  <c r="AK56" i="1" s="1"/>
  <c r="AI56" i="1"/>
  <c r="AH56" i="1"/>
  <c r="AF56" i="1"/>
  <c r="AE56" i="1"/>
  <c r="AC56" i="1"/>
  <c r="AD56" i="1" s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J55" i="1"/>
  <c r="AK55" i="1" s="1"/>
  <c r="AI55" i="1"/>
  <c r="AH55" i="1"/>
  <c r="AF55" i="1"/>
  <c r="AE55" i="1"/>
  <c r="AD55" i="1"/>
  <c r="AC55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J54" i="1"/>
  <c r="AK54" i="1" s="1"/>
  <c r="AI54" i="1"/>
  <c r="AH54" i="1"/>
  <c r="AF54" i="1"/>
  <c r="AE54" i="1"/>
  <c r="AC54" i="1"/>
  <c r="AD54" i="1" s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J53" i="1"/>
  <c r="AK53" i="1" s="1"/>
  <c r="AI53" i="1"/>
  <c r="AH53" i="1"/>
  <c r="AF53" i="1"/>
  <c r="AE53" i="1"/>
  <c r="AC53" i="1"/>
  <c r="AD53" i="1" s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J52" i="1"/>
  <c r="AK52" i="1" s="1"/>
  <c r="AI52" i="1"/>
  <c r="AH52" i="1"/>
  <c r="AF52" i="1"/>
  <c r="AE52" i="1"/>
  <c r="AC52" i="1"/>
  <c r="AD52" i="1" s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J51" i="1"/>
  <c r="AK51" i="1" s="1"/>
  <c r="AI51" i="1"/>
  <c r="AH51" i="1"/>
  <c r="AF51" i="1"/>
  <c r="AE51" i="1"/>
  <c r="AD51" i="1"/>
  <c r="AC51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J50" i="1"/>
  <c r="AK50" i="1" s="1"/>
  <c r="AI50" i="1"/>
  <c r="AH50" i="1"/>
  <c r="AF50" i="1"/>
  <c r="AE50" i="1"/>
  <c r="AC50" i="1"/>
  <c r="AD50" i="1" s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J49" i="1"/>
  <c r="AK49" i="1" s="1"/>
  <c r="AI49" i="1"/>
  <c r="AH49" i="1"/>
  <c r="AF49" i="1"/>
  <c r="AE49" i="1"/>
  <c r="AC49" i="1"/>
  <c r="AD49" i="1" s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J48" i="1"/>
  <c r="AK48" i="1" s="1"/>
  <c r="AI48" i="1"/>
  <c r="AH48" i="1"/>
  <c r="AF48" i="1"/>
  <c r="AE48" i="1"/>
  <c r="AD48" i="1"/>
  <c r="AC48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J47" i="1"/>
  <c r="AK47" i="1" s="1"/>
  <c r="AI47" i="1"/>
  <c r="AH47" i="1"/>
  <c r="AF47" i="1"/>
  <c r="AE47" i="1"/>
  <c r="AC47" i="1"/>
  <c r="AD47" i="1" s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F46" i="1"/>
  <c r="AE46" i="1"/>
  <c r="AC46" i="1"/>
  <c r="AD46" i="1" s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J45" i="1"/>
  <c r="AK45" i="1" s="1"/>
  <c r="AI45" i="1"/>
  <c r="AH45" i="1"/>
  <c r="AF45" i="1"/>
  <c r="AE45" i="1"/>
  <c r="AC45" i="1"/>
  <c r="AD45" i="1" s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J44" i="1"/>
  <c r="AK44" i="1" s="1"/>
  <c r="AI44" i="1"/>
  <c r="AH44" i="1"/>
  <c r="AF44" i="1"/>
  <c r="AE44" i="1"/>
  <c r="AD44" i="1"/>
  <c r="AC44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F43" i="1"/>
  <c r="AE43" i="1"/>
  <c r="AC43" i="1"/>
  <c r="AD43" i="1" s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J42" i="1"/>
  <c r="AK42" i="1" s="1"/>
  <c r="AI42" i="1"/>
  <c r="AH42" i="1"/>
  <c r="AF42" i="1"/>
  <c r="AE42" i="1"/>
  <c r="AC42" i="1"/>
  <c r="AD42" i="1" s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F41" i="1"/>
  <c r="AE41" i="1"/>
  <c r="AD41" i="1"/>
  <c r="AC41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J40" i="1"/>
  <c r="AK40" i="1" s="1"/>
  <c r="AI40" i="1"/>
  <c r="AH40" i="1"/>
  <c r="AF40" i="1"/>
  <c r="AE40" i="1"/>
  <c r="AC40" i="1"/>
  <c r="AD40" i="1" s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J39" i="1"/>
  <c r="AK39" i="1" s="1"/>
  <c r="AI39" i="1"/>
  <c r="AH39" i="1"/>
  <c r="AF39" i="1"/>
  <c r="AE39" i="1"/>
  <c r="AD39" i="1"/>
  <c r="AC39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J38" i="1"/>
  <c r="AK38" i="1" s="1"/>
  <c r="AI38" i="1"/>
  <c r="AH38" i="1"/>
  <c r="AF38" i="1"/>
  <c r="AE38" i="1"/>
  <c r="AC38" i="1"/>
  <c r="AD38" i="1" s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J37" i="1"/>
  <c r="AK37" i="1" s="1"/>
  <c r="AI37" i="1"/>
  <c r="AH37" i="1"/>
  <c r="AF37" i="1"/>
  <c r="AE37" i="1"/>
  <c r="AC37" i="1"/>
  <c r="AD37" i="1" s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J36" i="1"/>
  <c r="AK36" i="1" s="1"/>
  <c r="AI36" i="1"/>
  <c r="AH36" i="1"/>
  <c r="AF36" i="1"/>
  <c r="AE36" i="1"/>
  <c r="AC36" i="1"/>
  <c r="AD36" i="1" s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J35" i="1"/>
  <c r="AK35" i="1" s="1"/>
  <c r="AI35" i="1"/>
  <c r="AH35" i="1"/>
  <c r="AF35" i="1"/>
  <c r="AE35" i="1"/>
  <c r="AC35" i="1"/>
  <c r="AD35" i="1" s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F34" i="1"/>
  <c r="AE34" i="1"/>
  <c r="AC34" i="1"/>
  <c r="AD34" i="1" s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J33" i="1"/>
  <c r="AK33" i="1" s="1"/>
  <c r="AI33" i="1"/>
  <c r="AH33" i="1"/>
  <c r="AF33" i="1"/>
  <c r="AE33" i="1"/>
  <c r="AC33" i="1"/>
  <c r="AD33" i="1" s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J32" i="1"/>
  <c r="AK32" i="1" s="1"/>
  <c r="AI32" i="1"/>
  <c r="AH32" i="1"/>
  <c r="AF32" i="1"/>
  <c r="AE32" i="1"/>
  <c r="AD32" i="1"/>
  <c r="AC32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F31" i="1"/>
  <c r="AE31" i="1"/>
  <c r="AC31" i="1"/>
  <c r="AD31" i="1" s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F30" i="1"/>
  <c r="AE30" i="1"/>
  <c r="AC30" i="1"/>
  <c r="AD30" i="1" s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J29" i="1"/>
  <c r="AK29" i="1" s="1"/>
  <c r="AI29" i="1"/>
  <c r="AH29" i="1"/>
  <c r="AF29" i="1"/>
  <c r="AE29" i="1"/>
  <c r="AD29" i="1"/>
  <c r="AC29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F28" i="1"/>
  <c r="AE28" i="1"/>
  <c r="AD28" i="1"/>
  <c r="AC28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J27" i="1"/>
  <c r="AK27" i="1" s="1"/>
  <c r="AI27" i="1"/>
  <c r="AH27" i="1"/>
  <c r="AF27" i="1"/>
  <c r="AE27" i="1"/>
  <c r="AC27" i="1"/>
  <c r="AD27" i="1" s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J26" i="1"/>
  <c r="AK26" i="1" s="1"/>
  <c r="AI26" i="1"/>
  <c r="AH26" i="1"/>
  <c r="AF26" i="1"/>
  <c r="AE26" i="1"/>
  <c r="AD26" i="1"/>
  <c r="AC26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F25" i="1"/>
  <c r="AE25" i="1"/>
  <c r="AD25" i="1"/>
  <c r="AC25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J24" i="1"/>
  <c r="AK24" i="1" s="1"/>
  <c r="AI24" i="1"/>
  <c r="AH24" i="1"/>
  <c r="AF24" i="1"/>
  <c r="AE24" i="1"/>
  <c r="AC24" i="1"/>
  <c r="AD24" i="1" s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J23" i="1"/>
  <c r="AK23" i="1" s="1"/>
  <c r="AI23" i="1"/>
  <c r="AH23" i="1"/>
  <c r="AF23" i="1"/>
  <c r="AE23" i="1"/>
  <c r="AC23" i="1"/>
  <c r="AD23" i="1" s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J22" i="1"/>
  <c r="AK22" i="1" s="1"/>
  <c r="AI22" i="1"/>
  <c r="AH22" i="1"/>
  <c r="AF22" i="1"/>
  <c r="AE22" i="1"/>
  <c r="AC22" i="1"/>
  <c r="AD22" i="1" s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J21" i="1"/>
  <c r="AK21" i="1" s="1"/>
  <c r="AI21" i="1"/>
  <c r="AH21" i="1"/>
  <c r="AF21" i="1"/>
  <c r="AE21" i="1"/>
  <c r="AC21" i="1"/>
  <c r="AD21" i="1" s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J20" i="1"/>
  <c r="AK20" i="1" s="1"/>
  <c r="AI20" i="1"/>
  <c r="AH20" i="1"/>
  <c r="AF20" i="1"/>
  <c r="AE20" i="1"/>
  <c r="AC20" i="1"/>
  <c r="AD20" i="1" s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J19" i="1"/>
  <c r="AK19" i="1" s="1"/>
  <c r="AI19" i="1"/>
  <c r="AH19" i="1"/>
  <c r="AF19" i="1"/>
  <c r="AE19" i="1"/>
  <c r="AC19" i="1"/>
  <c r="AD19" i="1" s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F18" i="1"/>
  <c r="AE18" i="1"/>
  <c r="AC18" i="1"/>
  <c r="AD18" i="1" s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J17" i="1"/>
  <c r="AK17" i="1" s="1"/>
  <c r="AI17" i="1"/>
  <c r="AH17" i="1"/>
  <c r="AF17" i="1"/>
  <c r="AE17" i="1"/>
  <c r="AC17" i="1"/>
  <c r="AD17" i="1" s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J16" i="1"/>
  <c r="AK16" i="1" s="1"/>
  <c r="AI16" i="1"/>
  <c r="AH16" i="1"/>
  <c r="AF16" i="1"/>
  <c r="AE16" i="1"/>
  <c r="AC16" i="1"/>
  <c r="AD16" i="1" s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J15" i="1"/>
  <c r="AK15" i="1" s="1"/>
  <c r="AI15" i="1"/>
  <c r="AH15" i="1"/>
  <c r="AF15" i="1"/>
  <c r="AE15" i="1"/>
  <c r="AC15" i="1"/>
  <c r="AD15" i="1" s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J14" i="1"/>
  <c r="AK14" i="1" s="1"/>
  <c r="AI14" i="1"/>
  <c r="AH14" i="1"/>
  <c r="AF14" i="1"/>
  <c r="AE14" i="1"/>
  <c r="AC14" i="1"/>
  <c r="AD14" i="1" s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J13" i="1"/>
  <c r="AK13" i="1" s="1"/>
  <c r="AI13" i="1"/>
  <c r="AH13" i="1"/>
  <c r="AF13" i="1"/>
  <c r="AE13" i="1"/>
  <c r="AD13" i="1"/>
  <c r="AC13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J12" i="1"/>
  <c r="AK12" i="1" s="1"/>
  <c r="AI12" i="1"/>
  <c r="AH12" i="1"/>
  <c r="AF12" i="1"/>
  <c r="AE12" i="1"/>
  <c r="AD12" i="1"/>
  <c r="AC12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J11" i="1"/>
  <c r="AK11" i="1" s="1"/>
  <c r="AI11" i="1"/>
  <c r="AH11" i="1"/>
  <c r="AF11" i="1"/>
  <c r="AE11" i="1"/>
  <c r="AC11" i="1"/>
  <c r="AD11" i="1" s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J10" i="1"/>
  <c r="AK10" i="1" s="1"/>
  <c r="AI10" i="1"/>
  <c r="AH10" i="1"/>
  <c r="AF10" i="1"/>
  <c r="AE10" i="1"/>
  <c r="AC10" i="1"/>
  <c r="AD10" i="1" s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J9" i="1"/>
  <c r="AK9" i="1" s="1"/>
  <c r="AI9" i="1"/>
  <c r="AH9" i="1"/>
  <c r="AF9" i="1"/>
  <c r="AE9" i="1"/>
  <c r="AC9" i="1"/>
  <c r="AD9" i="1" s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J8" i="1"/>
  <c r="AK8" i="1" s="1"/>
  <c r="AI8" i="1"/>
  <c r="AH8" i="1"/>
  <c r="AF8" i="1"/>
  <c r="AE8" i="1"/>
  <c r="AC8" i="1"/>
  <c r="AD8" i="1" s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J7" i="1"/>
  <c r="AK7" i="1" s="1"/>
  <c r="AI7" i="1"/>
  <c r="AH7" i="1"/>
  <c r="AF7" i="1"/>
  <c r="AE7" i="1"/>
  <c r="AD7" i="1"/>
  <c r="AC7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J6" i="1"/>
  <c r="AK6" i="1" s="1"/>
  <c r="AI6" i="1"/>
  <c r="AH6" i="1"/>
  <c r="AF6" i="1"/>
  <c r="AE6" i="1"/>
  <c r="AC6" i="1"/>
  <c r="AD6" i="1" s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J5" i="1"/>
  <c r="AK5" i="1" s="1"/>
  <c r="AI5" i="1"/>
  <c r="AH5" i="1"/>
  <c r="AF5" i="1"/>
  <c r="AE5" i="1"/>
  <c r="AC5" i="1"/>
  <c r="AD5" i="1" s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J4" i="1"/>
  <c r="AK4" i="1" s="1"/>
  <c r="AI4" i="1"/>
  <c r="AH4" i="1"/>
  <c r="AF4" i="1"/>
  <c r="AE4" i="1"/>
  <c r="AC4" i="1"/>
  <c r="AD4" i="1" s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J3" i="1"/>
  <c r="AK3" i="1" s="1"/>
  <c r="AI3" i="1"/>
  <c r="AH3" i="1"/>
  <c r="AF3" i="1"/>
  <c r="AE3" i="1"/>
  <c r="AC3" i="1"/>
  <c r="AD3" i="1" s="1"/>
  <c r="A47" i="9"/>
  <c r="A32" i="9"/>
  <c r="A17" i="9"/>
  <c r="A2" i="9"/>
  <c r="AC2" i="1"/>
  <c r="AD2" i="1" s="1"/>
  <c r="S2" i="7" l="1" a="1"/>
  <c r="S2" i="7" s="1"/>
  <c r="U1" i="7" s="1" a="1"/>
  <c r="U1" i="7" s="1"/>
  <c r="AL2" i="1" l="1"/>
  <c r="K15" i="7" l="1"/>
  <c r="D169" i="7" s="1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K12" i="7" s="1"/>
  <c r="D166" i="7" s="1"/>
  <c r="F11" i="7"/>
  <c r="K11" i="7" s="1"/>
  <c r="D165" i="7" s="1"/>
  <c r="B42" i="9" s="1"/>
  <c r="F10" i="7"/>
  <c r="F9" i="7"/>
  <c r="F8" i="7"/>
  <c r="F7" i="7"/>
  <c r="F6" i="7"/>
  <c r="K6" i="7" s="1"/>
  <c r="D160" i="7" s="1"/>
  <c r="B39" i="9" s="1"/>
  <c r="F5" i="7"/>
  <c r="K5" i="7" s="1"/>
  <c r="D159" i="7" s="1"/>
  <c r="B38" i="9" s="1"/>
  <c r="F4" i="7"/>
  <c r="F3" i="7"/>
  <c r="AR2" i="1"/>
  <c r="K16" i="7" l="1"/>
  <c r="D170" i="7" s="1"/>
  <c r="K17" i="7"/>
  <c r="D171" i="7" s="1"/>
  <c r="K19" i="7"/>
  <c r="H158" i="7" s="1"/>
  <c r="K20" i="7"/>
  <c r="H159" i="7" s="1"/>
  <c r="F38" i="9" s="1"/>
  <c r="K21" i="7"/>
  <c r="H160" i="7" s="1"/>
  <c r="F39" i="9" s="1"/>
  <c r="J39" i="9" s="1"/>
  <c r="K3" i="7"/>
  <c r="K4" i="7"/>
  <c r="D158" i="7" s="1"/>
  <c r="K7" i="7"/>
  <c r="D161" i="7" s="1"/>
  <c r="K8" i="7"/>
  <c r="D162" i="7" s="1"/>
  <c r="K9" i="7"/>
  <c r="D163" i="7" s="1"/>
  <c r="K92" i="7"/>
  <c r="J171" i="7" s="1"/>
  <c r="K10" i="7"/>
  <c r="D164" i="7" s="1"/>
  <c r="H21" i="7"/>
  <c r="H114" i="7" s="1"/>
  <c r="F9" i="9" s="1"/>
  <c r="H45" i="7"/>
  <c r="E123" i="7" s="1"/>
  <c r="H77" i="7"/>
  <c r="F125" i="7" s="1"/>
  <c r="H85" i="7"/>
  <c r="J118" i="7" s="1"/>
  <c r="H89" i="7"/>
  <c r="J122" i="7" s="1"/>
  <c r="I5" i="7"/>
  <c r="D136" i="7" s="1"/>
  <c r="I9" i="7"/>
  <c r="D140" i="7" s="1"/>
  <c r="I13" i="7"/>
  <c r="D144" i="7" s="1"/>
  <c r="I17" i="7"/>
  <c r="D148" i="7" s="1"/>
  <c r="I21" i="7"/>
  <c r="H137" i="7" s="1"/>
  <c r="I25" i="7"/>
  <c r="H141" i="7" s="1"/>
  <c r="I29" i="7"/>
  <c r="H145" i="7" s="1"/>
  <c r="I33" i="7"/>
  <c r="E134" i="7" s="1"/>
  <c r="I37" i="7"/>
  <c r="E138" i="7" s="1"/>
  <c r="I41" i="7"/>
  <c r="E142" i="7" s="1"/>
  <c r="C27" i="9" s="1"/>
  <c r="I45" i="7"/>
  <c r="E146" i="7" s="1"/>
  <c r="I49" i="7"/>
  <c r="I135" i="7" s="1"/>
  <c r="I53" i="7"/>
  <c r="I139" i="7" s="1"/>
  <c r="I57" i="7"/>
  <c r="I143" i="7" s="1"/>
  <c r="I61" i="7"/>
  <c r="I147" i="7" s="1"/>
  <c r="I65" i="7"/>
  <c r="F136" i="7" s="1"/>
  <c r="D23" i="9" s="1"/>
  <c r="I69" i="7"/>
  <c r="F140" i="7" s="1"/>
  <c r="I73" i="7"/>
  <c r="F144" i="7" s="1"/>
  <c r="I77" i="7"/>
  <c r="F148" i="7" s="1"/>
  <c r="I81" i="7"/>
  <c r="J137" i="7" s="1"/>
  <c r="H24" i="9" s="1"/>
  <c r="I85" i="7"/>
  <c r="J141" i="7" s="1"/>
  <c r="I89" i="7"/>
  <c r="J145" i="7" s="1"/>
  <c r="H25" i="7"/>
  <c r="H118" i="7" s="1"/>
  <c r="H57" i="7"/>
  <c r="I120" i="7" s="1"/>
  <c r="H81" i="7"/>
  <c r="J114" i="7" s="1"/>
  <c r="H9" i="9" s="1"/>
  <c r="J5" i="7"/>
  <c r="D181" i="7" s="1"/>
  <c r="B53" i="9" s="1"/>
  <c r="J9" i="7"/>
  <c r="D185" i="7" s="1"/>
  <c r="J13" i="7"/>
  <c r="D189" i="7" s="1"/>
  <c r="J17" i="7"/>
  <c r="D193" i="7" s="1"/>
  <c r="J21" i="7"/>
  <c r="H182" i="7" s="1"/>
  <c r="F54" i="9" s="1"/>
  <c r="J25" i="7"/>
  <c r="H186" i="7" s="1"/>
  <c r="J29" i="7"/>
  <c r="H190" i="7" s="1"/>
  <c r="J33" i="7"/>
  <c r="E179" i="7" s="1"/>
  <c r="J37" i="7"/>
  <c r="E183" i="7" s="1"/>
  <c r="J41" i="7"/>
  <c r="E187" i="7" s="1"/>
  <c r="C57" i="9" s="1"/>
  <c r="J45" i="7"/>
  <c r="E191" i="7" s="1"/>
  <c r="J49" i="7"/>
  <c r="I180" i="7" s="1"/>
  <c r="J53" i="7"/>
  <c r="I184" i="7" s="1"/>
  <c r="J57" i="7"/>
  <c r="I188" i="7" s="1"/>
  <c r="J61" i="7"/>
  <c r="I192" i="7" s="1"/>
  <c r="J65" i="7"/>
  <c r="F181" i="7" s="1"/>
  <c r="D53" i="9" s="1"/>
  <c r="J69" i="7"/>
  <c r="F185" i="7" s="1"/>
  <c r="J73" i="7"/>
  <c r="F189" i="7" s="1"/>
  <c r="J77" i="7"/>
  <c r="F193" i="7" s="1"/>
  <c r="J81" i="7"/>
  <c r="J182" i="7" s="1"/>
  <c r="H54" i="9" s="1"/>
  <c r="J85" i="7"/>
  <c r="J186" i="7" s="1"/>
  <c r="J89" i="7"/>
  <c r="J190" i="7" s="1"/>
  <c r="H49" i="7"/>
  <c r="I112" i="7" s="1"/>
  <c r="K13" i="7"/>
  <c r="D167" i="7" s="1"/>
  <c r="K25" i="7"/>
  <c r="H164" i="7" s="1"/>
  <c r="K29" i="7"/>
  <c r="H168" i="7" s="1"/>
  <c r="K33" i="7"/>
  <c r="E157" i="7" s="1"/>
  <c r="K37" i="7"/>
  <c r="E161" i="7" s="1"/>
  <c r="K41" i="7"/>
  <c r="E165" i="7" s="1"/>
  <c r="C42" i="9" s="1"/>
  <c r="K45" i="7"/>
  <c r="E169" i="7" s="1"/>
  <c r="K49" i="7"/>
  <c r="I158" i="7" s="1"/>
  <c r="K53" i="7"/>
  <c r="I162" i="7" s="1"/>
  <c r="K57" i="7"/>
  <c r="I166" i="7" s="1"/>
  <c r="K61" i="7"/>
  <c r="I170" i="7" s="1"/>
  <c r="K65" i="7"/>
  <c r="F159" i="7" s="1"/>
  <c r="D38" i="9" s="1"/>
  <c r="K69" i="7"/>
  <c r="F163" i="7" s="1"/>
  <c r="K73" i="7"/>
  <c r="F167" i="7" s="1"/>
  <c r="K77" i="7"/>
  <c r="F171" i="7" s="1"/>
  <c r="K81" i="7"/>
  <c r="J160" i="7" s="1"/>
  <c r="H39" i="9" s="1"/>
  <c r="K85" i="7"/>
  <c r="J164" i="7" s="1"/>
  <c r="K89" i="7"/>
  <c r="J168" i="7" s="1"/>
  <c r="H41" i="7"/>
  <c r="E119" i="7" s="1"/>
  <c r="C12" i="9" s="1"/>
  <c r="H6" i="7"/>
  <c r="D114" i="7" s="1"/>
  <c r="B9" i="9" s="1"/>
  <c r="H10" i="7"/>
  <c r="D118" i="7" s="1"/>
  <c r="H14" i="7"/>
  <c r="D122" i="7" s="1"/>
  <c r="H18" i="7"/>
  <c r="H111" i="7" s="1"/>
  <c r="H22" i="7"/>
  <c r="H115" i="7" s="1"/>
  <c r="H26" i="7"/>
  <c r="H119" i="7" s="1"/>
  <c r="F12" i="9" s="1"/>
  <c r="H30" i="7"/>
  <c r="H123" i="7" s="1"/>
  <c r="H34" i="7"/>
  <c r="E112" i="7" s="1"/>
  <c r="H38" i="7"/>
  <c r="E116" i="7" s="1"/>
  <c r="H42" i="7"/>
  <c r="E120" i="7" s="1"/>
  <c r="H46" i="7"/>
  <c r="E124" i="7" s="1"/>
  <c r="H50" i="7"/>
  <c r="I113" i="7" s="1"/>
  <c r="G8" i="9" s="1"/>
  <c r="H54" i="7"/>
  <c r="I117" i="7" s="1"/>
  <c r="H58" i="7"/>
  <c r="I121" i="7" s="1"/>
  <c r="H62" i="7"/>
  <c r="I125" i="7" s="1"/>
  <c r="H66" i="7"/>
  <c r="F114" i="7" s="1"/>
  <c r="D9" i="9" s="1"/>
  <c r="H70" i="7"/>
  <c r="F118" i="7" s="1"/>
  <c r="H74" i="7"/>
  <c r="F122" i="7" s="1"/>
  <c r="H78" i="7"/>
  <c r="J111" i="7" s="1"/>
  <c r="H82" i="7"/>
  <c r="J115" i="7" s="1"/>
  <c r="H86" i="7"/>
  <c r="J119" i="7" s="1"/>
  <c r="H12" i="9" s="1"/>
  <c r="H90" i="7"/>
  <c r="J123" i="7" s="1"/>
  <c r="H5" i="7"/>
  <c r="D113" i="7" s="1"/>
  <c r="B8" i="9" s="1"/>
  <c r="H37" i="7"/>
  <c r="E115" i="7" s="1"/>
  <c r="I6" i="7"/>
  <c r="D137" i="7" s="1"/>
  <c r="I10" i="7"/>
  <c r="D141" i="7" s="1"/>
  <c r="I14" i="7"/>
  <c r="D145" i="7" s="1"/>
  <c r="I18" i="7"/>
  <c r="H134" i="7" s="1"/>
  <c r="I22" i="7"/>
  <c r="H138" i="7" s="1"/>
  <c r="I26" i="7"/>
  <c r="H142" i="7" s="1"/>
  <c r="I30" i="7"/>
  <c r="H146" i="7" s="1"/>
  <c r="I34" i="7"/>
  <c r="E135" i="7" s="1"/>
  <c r="I38" i="7"/>
  <c r="E139" i="7" s="1"/>
  <c r="I42" i="7"/>
  <c r="E143" i="7" s="1"/>
  <c r="I46" i="7"/>
  <c r="E147" i="7" s="1"/>
  <c r="I50" i="7"/>
  <c r="I136" i="7" s="1"/>
  <c r="G23" i="9" s="1"/>
  <c r="I54" i="7"/>
  <c r="I140" i="7" s="1"/>
  <c r="I58" i="7"/>
  <c r="I144" i="7" s="1"/>
  <c r="I62" i="7"/>
  <c r="I148" i="7" s="1"/>
  <c r="I66" i="7"/>
  <c r="F137" i="7" s="1"/>
  <c r="D24" i="9" s="1"/>
  <c r="I70" i="7"/>
  <c r="F141" i="7" s="1"/>
  <c r="I74" i="7"/>
  <c r="F145" i="7" s="1"/>
  <c r="I78" i="7"/>
  <c r="J134" i="7" s="1"/>
  <c r="I82" i="7"/>
  <c r="J138" i="7" s="1"/>
  <c r="I86" i="7"/>
  <c r="J142" i="7" s="1"/>
  <c r="H27" i="9" s="1"/>
  <c r="I90" i="7"/>
  <c r="J146" i="7" s="1"/>
  <c r="H29" i="7"/>
  <c r="H122" i="7" s="1"/>
  <c r="J6" i="7"/>
  <c r="D182" i="7" s="1"/>
  <c r="B54" i="9" s="1"/>
  <c r="J10" i="7"/>
  <c r="D186" i="7" s="1"/>
  <c r="J14" i="7"/>
  <c r="D190" i="7" s="1"/>
  <c r="J18" i="7"/>
  <c r="H179" i="7" s="1"/>
  <c r="J22" i="7"/>
  <c r="H183" i="7" s="1"/>
  <c r="J26" i="7"/>
  <c r="H187" i="7" s="1"/>
  <c r="F57" i="9" s="1"/>
  <c r="J30" i="7"/>
  <c r="H191" i="7" s="1"/>
  <c r="J34" i="7"/>
  <c r="E180" i="7" s="1"/>
  <c r="J38" i="7"/>
  <c r="E184" i="7" s="1"/>
  <c r="J42" i="7"/>
  <c r="E188" i="7" s="1"/>
  <c r="J46" i="7"/>
  <c r="E192" i="7" s="1"/>
  <c r="J50" i="7"/>
  <c r="I181" i="7" s="1"/>
  <c r="G53" i="9" s="1"/>
  <c r="J54" i="7"/>
  <c r="I185" i="7" s="1"/>
  <c r="J58" i="7"/>
  <c r="I189" i="7" s="1"/>
  <c r="J62" i="7"/>
  <c r="I193" i="7" s="1"/>
  <c r="J66" i="7"/>
  <c r="F182" i="7" s="1"/>
  <c r="D54" i="9" s="1"/>
  <c r="J70" i="7"/>
  <c r="F186" i="7" s="1"/>
  <c r="J74" i="7"/>
  <c r="F190" i="7" s="1"/>
  <c r="J78" i="7"/>
  <c r="J179" i="7" s="1"/>
  <c r="J82" i="7"/>
  <c r="J183" i="7" s="1"/>
  <c r="J86" i="7"/>
  <c r="J187" i="7" s="1"/>
  <c r="H57" i="9" s="1"/>
  <c r="J90" i="7"/>
  <c r="J191" i="7" s="1"/>
  <c r="K14" i="7"/>
  <c r="D168" i="7" s="1"/>
  <c r="K18" i="7"/>
  <c r="H157" i="7" s="1"/>
  <c r="K22" i="7"/>
  <c r="H161" i="7" s="1"/>
  <c r="K26" i="7"/>
  <c r="H165" i="7" s="1"/>
  <c r="F42" i="9" s="1"/>
  <c r="K30" i="7"/>
  <c r="H169" i="7" s="1"/>
  <c r="L169" i="7" s="1"/>
  <c r="K34" i="7"/>
  <c r="E158" i="7" s="1"/>
  <c r="K38" i="7"/>
  <c r="E162" i="7" s="1"/>
  <c r="K42" i="7"/>
  <c r="E166" i="7" s="1"/>
  <c r="K46" i="7"/>
  <c r="E170" i="7" s="1"/>
  <c r="K50" i="7"/>
  <c r="I159" i="7" s="1"/>
  <c r="G38" i="9" s="1"/>
  <c r="K54" i="7"/>
  <c r="I163" i="7" s="1"/>
  <c r="K58" i="7"/>
  <c r="I167" i="7" s="1"/>
  <c r="K62" i="7"/>
  <c r="I171" i="7" s="1"/>
  <c r="K66" i="7"/>
  <c r="F160" i="7" s="1"/>
  <c r="D39" i="9" s="1"/>
  <c r="K70" i="7"/>
  <c r="F164" i="7" s="1"/>
  <c r="K74" i="7"/>
  <c r="F168" i="7" s="1"/>
  <c r="K78" i="7"/>
  <c r="J157" i="7" s="1"/>
  <c r="K82" i="7"/>
  <c r="J161" i="7" s="1"/>
  <c r="K86" i="7"/>
  <c r="J165" i="7" s="1"/>
  <c r="H42" i="9" s="1"/>
  <c r="K90" i="7"/>
  <c r="J169" i="7" s="1"/>
  <c r="H9" i="7"/>
  <c r="D117" i="7" s="1"/>
  <c r="H73" i="7"/>
  <c r="F121" i="7" s="1"/>
  <c r="H3" i="7"/>
  <c r="H7" i="7"/>
  <c r="D115" i="7" s="1"/>
  <c r="H11" i="7"/>
  <c r="D119" i="7" s="1"/>
  <c r="B12" i="9" s="1"/>
  <c r="H15" i="7"/>
  <c r="D123" i="7" s="1"/>
  <c r="H19" i="7"/>
  <c r="H112" i="7" s="1"/>
  <c r="H23" i="7"/>
  <c r="H116" i="7" s="1"/>
  <c r="H27" i="7"/>
  <c r="H120" i="7" s="1"/>
  <c r="H31" i="7"/>
  <c r="H124" i="7" s="1"/>
  <c r="H35" i="7"/>
  <c r="E113" i="7" s="1"/>
  <c r="H39" i="7"/>
  <c r="E117" i="7" s="1"/>
  <c r="H43" i="7"/>
  <c r="E121" i="7" s="1"/>
  <c r="H47" i="7"/>
  <c r="E125" i="7" s="1"/>
  <c r="H51" i="7"/>
  <c r="I114" i="7" s="1"/>
  <c r="G9" i="9" s="1"/>
  <c r="H55" i="7"/>
  <c r="I118" i="7" s="1"/>
  <c r="H59" i="7"/>
  <c r="I122" i="7" s="1"/>
  <c r="H63" i="7"/>
  <c r="F111" i="7" s="1"/>
  <c r="N111" i="7" s="1"/>
  <c r="H67" i="7"/>
  <c r="F115" i="7" s="1"/>
  <c r="H71" i="7"/>
  <c r="F119" i="7" s="1"/>
  <c r="D12" i="9" s="1"/>
  <c r="H75" i="7"/>
  <c r="F123" i="7" s="1"/>
  <c r="H79" i="7"/>
  <c r="J112" i="7" s="1"/>
  <c r="H83" i="7"/>
  <c r="J116" i="7" s="1"/>
  <c r="H87" i="7"/>
  <c r="J120" i="7" s="1"/>
  <c r="H91" i="7"/>
  <c r="J124" i="7" s="1"/>
  <c r="I3" i="7"/>
  <c r="D134" i="7" s="1"/>
  <c r="I7" i="7"/>
  <c r="D138" i="7" s="1"/>
  <c r="I11" i="7"/>
  <c r="D142" i="7" s="1"/>
  <c r="I15" i="7"/>
  <c r="D146" i="7" s="1"/>
  <c r="I19" i="7"/>
  <c r="H135" i="7" s="1"/>
  <c r="I23" i="7"/>
  <c r="H139" i="7" s="1"/>
  <c r="I27" i="7"/>
  <c r="H143" i="7" s="1"/>
  <c r="I31" i="7"/>
  <c r="H147" i="7" s="1"/>
  <c r="I35" i="7"/>
  <c r="E136" i="7" s="1"/>
  <c r="C23" i="9" s="1"/>
  <c r="I39" i="7"/>
  <c r="E140" i="7" s="1"/>
  <c r="I43" i="7"/>
  <c r="E144" i="7" s="1"/>
  <c r="I47" i="7"/>
  <c r="E148" i="7" s="1"/>
  <c r="I51" i="7"/>
  <c r="I137" i="7" s="1"/>
  <c r="G24" i="9" s="1"/>
  <c r="I55" i="7"/>
  <c r="I141" i="7" s="1"/>
  <c r="I59" i="7"/>
  <c r="I145" i="7" s="1"/>
  <c r="I63" i="7"/>
  <c r="F134" i="7" s="1"/>
  <c r="I67" i="7"/>
  <c r="F138" i="7" s="1"/>
  <c r="I71" i="7"/>
  <c r="F142" i="7" s="1"/>
  <c r="D27" i="9" s="1"/>
  <c r="I75" i="7"/>
  <c r="F146" i="7" s="1"/>
  <c r="I79" i="7"/>
  <c r="J135" i="7" s="1"/>
  <c r="I83" i="7"/>
  <c r="J139" i="7" s="1"/>
  <c r="I87" i="7"/>
  <c r="J143" i="7" s="1"/>
  <c r="I91" i="7"/>
  <c r="J147" i="7" s="1"/>
  <c r="H13" i="7"/>
  <c r="D121" i="7" s="1"/>
  <c r="H53" i="7"/>
  <c r="I116" i="7" s="1"/>
  <c r="J3" i="7"/>
  <c r="D179" i="7" s="1"/>
  <c r="J7" i="7"/>
  <c r="D183" i="7" s="1"/>
  <c r="J11" i="7"/>
  <c r="D187" i="7" s="1"/>
  <c r="J15" i="7"/>
  <c r="D191" i="7" s="1"/>
  <c r="J19" i="7"/>
  <c r="H180" i="7" s="1"/>
  <c r="J23" i="7"/>
  <c r="H184" i="7" s="1"/>
  <c r="J27" i="7"/>
  <c r="H188" i="7" s="1"/>
  <c r="J31" i="7"/>
  <c r="H192" i="7" s="1"/>
  <c r="J35" i="7"/>
  <c r="E181" i="7" s="1"/>
  <c r="C53" i="9" s="1"/>
  <c r="J39" i="7"/>
  <c r="E185" i="7" s="1"/>
  <c r="J43" i="7"/>
  <c r="E189" i="7" s="1"/>
  <c r="J47" i="7"/>
  <c r="E193" i="7" s="1"/>
  <c r="J51" i="7"/>
  <c r="I182" i="7" s="1"/>
  <c r="G54" i="9" s="1"/>
  <c r="J55" i="7"/>
  <c r="I186" i="7" s="1"/>
  <c r="J59" i="7"/>
  <c r="I190" i="7" s="1"/>
  <c r="J63" i="7"/>
  <c r="F179" i="7" s="1"/>
  <c r="J67" i="7"/>
  <c r="F183" i="7" s="1"/>
  <c r="J71" i="7"/>
  <c r="F187" i="7" s="1"/>
  <c r="J75" i="7"/>
  <c r="F191" i="7" s="1"/>
  <c r="J79" i="7"/>
  <c r="J180" i="7" s="1"/>
  <c r="J83" i="7"/>
  <c r="J184" i="7" s="1"/>
  <c r="J87" i="7"/>
  <c r="J188" i="7" s="1"/>
  <c r="J91" i="7"/>
  <c r="J192" i="7" s="1"/>
  <c r="H33" i="7"/>
  <c r="E111" i="7" s="1"/>
  <c r="K23" i="7"/>
  <c r="H162" i="7" s="1"/>
  <c r="K27" i="7"/>
  <c r="H166" i="7" s="1"/>
  <c r="L166" i="7" s="1"/>
  <c r="K31" i="7"/>
  <c r="H170" i="7" s="1"/>
  <c r="L170" i="7" s="1"/>
  <c r="K35" i="7"/>
  <c r="E159" i="7" s="1"/>
  <c r="C38" i="9" s="1"/>
  <c r="K39" i="7"/>
  <c r="E163" i="7" s="1"/>
  <c r="K43" i="7"/>
  <c r="E167" i="7" s="1"/>
  <c r="K47" i="7"/>
  <c r="E171" i="7" s="1"/>
  <c r="K51" i="7"/>
  <c r="I160" i="7" s="1"/>
  <c r="G39" i="9" s="1"/>
  <c r="K55" i="7"/>
  <c r="I164" i="7" s="1"/>
  <c r="K59" i="7"/>
  <c r="I168" i="7" s="1"/>
  <c r="K63" i="7"/>
  <c r="F157" i="7" s="1"/>
  <c r="K67" i="7"/>
  <c r="F161" i="7" s="1"/>
  <c r="K71" i="7"/>
  <c r="F165" i="7" s="1"/>
  <c r="D42" i="9" s="1"/>
  <c r="K75" i="7"/>
  <c r="F169" i="7" s="1"/>
  <c r="K79" i="7"/>
  <c r="J158" i="7" s="1"/>
  <c r="K83" i="7"/>
  <c r="J162" i="7" s="1"/>
  <c r="K87" i="7"/>
  <c r="J166" i="7" s="1"/>
  <c r="K91" i="7"/>
  <c r="J170" i="7" s="1"/>
  <c r="H65" i="7"/>
  <c r="F113" i="7" s="1"/>
  <c r="D8" i="9" s="1"/>
  <c r="H4" i="7"/>
  <c r="D112" i="7" s="1"/>
  <c r="H8" i="7"/>
  <c r="D116" i="7" s="1"/>
  <c r="H12" i="7"/>
  <c r="D120" i="7" s="1"/>
  <c r="H16" i="7"/>
  <c r="D124" i="7" s="1"/>
  <c r="H20" i="7"/>
  <c r="H113" i="7" s="1"/>
  <c r="F8" i="9" s="1"/>
  <c r="H24" i="7"/>
  <c r="H117" i="7" s="1"/>
  <c r="H28" i="7"/>
  <c r="H121" i="7" s="1"/>
  <c r="H32" i="7"/>
  <c r="H125" i="7" s="1"/>
  <c r="H36" i="7"/>
  <c r="E114" i="7" s="1"/>
  <c r="C9" i="9" s="1"/>
  <c r="H40" i="7"/>
  <c r="E118" i="7" s="1"/>
  <c r="H44" i="7"/>
  <c r="E122" i="7" s="1"/>
  <c r="H48" i="7"/>
  <c r="I111" i="7" s="1"/>
  <c r="H52" i="7"/>
  <c r="I115" i="7" s="1"/>
  <c r="H56" i="7"/>
  <c r="I119" i="7" s="1"/>
  <c r="G12" i="9" s="1"/>
  <c r="H60" i="7"/>
  <c r="I123" i="7" s="1"/>
  <c r="H64" i="7"/>
  <c r="F112" i="7" s="1"/>
  <c r="H68" i="7"/>
  <c r="F116" i="7" s="1"/>
  <c r="H72" i="7"/>
  <c r="F120" i="7" s="1"/>
  <c r="H76" i="7"/>
  <c r="F124" i="7" s="1"/>
  <c r="H80" i="7"/>
  <c r="J113" i="7" s="1"/>
  <c r="H8" i="9" s="1"/>
  <c r="H84" i="7"/>
  <c r="J117" i="7" s="1"/>
  <c r="H88" i="7"/>
  <c r="J121" i="7" s="1"/>
  <c r="H92" i="7"/>
  <c r="J125" i="7" s="1"/>
  <c r="H69" i="7"/>
  <c r="F117" i="7" s="1"/>
  <c r="I4" i="7"/>
  <c r="D135" i="7" s="1"/>
  <c r="I8" i="7"/>
  <c r="D139" i="7" s="1"/>
  <c r="I12" i="7"/>
  <c r="D143" i="7" s="1"/>
  <c r="I16" i="7"/>
  <c r="D147" i="7" s="1"/>
  <c r="I20" i="7"/>
  <c r="H136" i="7" s="1"/>
  <c r="I24" i="7"/>
  <c r="H140" i="7" s="1"/>
  <c r="I28" i="7"/>
  <c r="H144" i="7" s="1"/>
  <c r="I32" i="7"/>
  <c r="H148" i="7" s="1"/>
  <c r="I36" i="7"/>
  <c r="E137" i="7" s="1"/>
  <c r="C24" i="9" s="1"/>
  <c r="I40" i="7"/>
  <c r="E141" i="7" s="1"/>
  <c r="I44" i="7"/>
  <c r="E145" i="7" s="1"/>
  <c r="I48" i="7"/>
  <c r="I134" i="7" s="1"/>
  <c r="I52" i="7"/>
  <c r="I138" i="7" s="1"/>
  <c r="I56" i="7"/>
  <c r="I142" i="7" s="1"/>
  <c r="G27" i="9" s="1"/>
  <c r="I60" i="7"/>
  <c r="I146" i="7" s="1"/>
  <c r="I64" i="7"/>
  <c r="F135" i="7" s="1"/>
  <c r="I68" i="7"/>
  <c r="F139" i="7" s="1"/>
  <c r="I72" i="7"/>
  <c r="F143" i="7" s="1"/>
  <c r="I76" i="7"/>
  <c r="F147" i="7" s="1"/>
  <c r="I80" i="7"/>
  <c r="J136" i="7" s="1"/>
  <c r="H23" i="9" s="1"/>
  <c r="I84" i="7"/>
  <c r="J140" i="7" s="1"/>
  <c r="I88" i="7"/>
  <c r="J144" i="7" s="1"/>
  <c r="I92" i="7"/>
  <c r="J148" i="7" s="1"/>
  <c r="N148" i="7" s="1"/>
  <c r="H17" i="7"/>
  <c r="D125" i="7" s="1"/>
  <c r="H61" i="7"/>
  <c r="I124" i="7" s="1"/>
  <c r="J4" i="7"/>
  <c r="D180" i="7" s="1"/>
  <c r="J8" i="7"/>
  <c r="D184" i="7" s="1"/>
  <c r="J12" i="7"/>
  <c r="D188" i="7" s="1"/>
  <c r="J16" i="7"/>
  <c r="D192" i="7" s="1"/>
  <c r="J20" i="7"/>
  <c r="H181" i="7" s="1"/>
  <c r="F53" i="9" s="1"/>
  <c r="J24" i="7"/>
  <c r="H185" i="7" s="1"/>
  <c r="J28" i="7"/>
  <c r="H189" i="7" s="1"/>
  <c r="J32" i="7"/>
  <c r="H193" i="7" s="1"/>
  <c r="J36" i="7"/>
  <c r="E182" i="7" s="1"/>
  <c r="C54" i="9" s="1"/>
  <c r="J40" i="7"/>
  <c r="E186" i="7" s="1"/>
  <c r="J44" i="7"/>
  <c r="E190" i="7" s="1"/>
  <c r="J48" i="7"/>
  <c r="I179" i="7" s="1"/>
  <c r="J52" i="7"/>
  <c r="I183" i="7" s="1"/>
  <c r="J56" i="7"/>
  <c r="I187" i="7" s="1"/>
  <c r="G57" i="9" s="1"/>
  <c r="J60" i="7"/>
  <c r="I191" i="7" s="1"/>
  <c r="J64" i="7"/>
  <c r="F180" i="7" s="1"/>
  <c r="J68" i="7"/>
  <c r="F184" i="7" s="1"/>
  <c r="J72" i="7"/>
  <c r="F188" i="7" s="1"/>
  <c r="J76" i="7"/>
  <c r="F192" i="7" s="1"/>
  <c r="J80" i="7"/>
  <c r="J181" i="7" s="1"/>
  <c r="H53" i="9" s="1"/>
  <c r="J84" i="7"/>
  <c r="J185" i="7" s="1"/>
  <c r="J88" i="7"/>
  <c r="J189" i="7" s="1"/>
  <c r="J92" i="7"/>
  <c r="J193" i="7" s="1"/>
  <c r="K24" i="7"/>
  <c r="H163" i="7" s="1"/>
  <c r="K28" i="7"/>
  <c r="H167" i="7" s="1"/>
  <c r="K32" i="7"/>
  <c r="H171" i="7" s="1"/>
  <c r="L171" i="7" s="1"/>
  <c r="K36" i="7"/>
  <c r="E160" i="7" s="1"/>
  <c r="C39" i="9" s="1"/>
  <c r="K40" i="7"/>
  <c r="E164" i="7" s="1"/>
  <c r="K44" i="7"/>
  <c r="E168" i="7" s="1"/>
  <c r="K48" i="7"/>
  <c r="I157" i="7" s="1"/>
  <c r="K52" i="7"/>
  <c r="I161" i="7" s="1"/>
  <c r="K56" i="7"/>
  <c r="I165" i="7" s="1"/>
  <c r="G42" i="9" s="1"/>
  <c r="K60" i="7"/>
  <c r="I169" i="7" s="1"/>
  <c r="K64" i="7"/>
  <c r="F158" i="7" s="1"/>
  <c r="K68" i="7"/>
  <c r="F162" i="7" s="1"/>
  <c r="K72" i="7"/>
  <c r="F166" i="7" s="1"/>
  <c r="K76" i="7"/>
  <c r="F170" i="7" s="1"/>
  <c r="K80" i="7"/>
  <c r="J159" i="7" s="1"/>
  <c r="H38" i="9" s="1"/>
  <c r="K84" i="7"/>
  <c r="J163" i="7" s="1"/>
  <c r="K88" i="7"/>
  <c r="J167" i="7" s="1"/>
  <c r="L159" i="7"/>
  <c r="AH2" i="1"/>
  <c r="D43" i="9" l="1"/>
  <c r="F56" i="9"/>
  <c r="B43" i="9"/>
  <c r="G43" i="9"/>
  <c r="H43" i="9"/>
  <c r="L115" i="7"/>
  <c r="F43" i="9"/>
  <c r="C43" i="9"/>
  <c r="F37" i="9"/>
  <c r="K135" i="7"/>
  <c r="K140" i="7"/>
  <c r="K143" i="7"/>
  <c r="K148" i="7"/>
  <c r="G146" i="7"/>
  <c r="G138" i="7"/>
  <c r="G147" i="7"/>
  <c r="G143" i="7"/>
  <c r="H149" i="7"/>
  <c r="K134" i="7"/>
  <c r="J149" i="7"/>
  <c r="G145" i="7"/>
  <c r="I149" i="7"/>
  <c r="K147" i="7"/>
  <c r="G141" i="7"/>
  <c r="B24" i="9"/>
  <c r="E24" i="9" s="1"/>
  <c r="G137" i="7"/>
  <c r="K139" i="7"/>
  <c r="K144" i="7"/>
  <c r="B27" i="9"/>
  <c r="E27" i="9" s="1"/>
  <c r="G142" i="7"/>
  <c r="K145" i="7"/>
  <c r="F23" i="9"/>
  <c r="I23" i="9" s="1"/>
  <c r="K136" i="7"/>
  <c r="G134" i="7"/>
  <c r="K141" i="7"/>
  <c r="F24" i="9"/>
  <c r="I24" i="9" s="1"/>
  <c r="K137" i="7"/>
  <c r="G148" i="7"/>
  <c r="G144" i="7"/>
  <c r="G139" i="7"/>
  <c r="G135" i="7"/>
  <c r="K146" i="7"/>
  <c r="G140" i="7"/>
  <c r="F27" i="9"/>
  <c r="I27" i="9" s="1"/>
  <c r="K142" i="7"/>
  <c r="B23" i="9"/>
  <c r="G136" i="7"/>
  <c r="K138" i="7"/>
  <c r="N157" i="7"/>
  <c r="M135" i="7"/>
  <c r="N191" i="7"/>
  <c r="L186" i="7"/>
  <c r="M136" i="7"/>
  <c r="L141" i="7"/>
  <c r="M158" i="7"/>
  <c r="N171" i="7"/>
  <c r="L190" i="7"/>
  <c r="N147" i="7"/>
  <c r="L158" i="7"/>
  <c r="N160" i="7"/>
  <c r="I53" i="9"/>
  <c r="G55" i="9"/>
  <c r="F26" i="9"/>
  <c r="M161" i="7"/>
  <c r="L143" i="7"/>
  <c r="N168" i="7"/>
  <c r="N163" i="7"/>
  <c r="M116" i="7"/>
  <c r="L38" i="9"/>
  <c r="M112" i="7"/>
  <c r="H40" i="9"/>
  <c r="H37" i="9"/>
  <c r="H28" i="9"/>
  <c r="K53" i="9"/>
  <c r="I8" i="9"/>
  <c r="E38" i="9"/>
  <c r="K54" i="9"/>
  <c r="B40" i="9"/>
  <c r="N145" i="7"/>
  <c r="M146" i="7"/>
  <c r="L54" i="9"/>
  <c r="L122" i="7"/>
  <c r="L164" i="7"/>
  <c r="B26" i="9"/>
  <c r="G25" i="9"/>
  <c r="M144" i="7"/>
  <c r="M170" i="7"/>
  <c r="D26" i="9"/>
  <c r="N186" i="7"/>
  <c r="M142" i="7"/>
  <c r="M171" i="7"/>
  <c r="L145" i="7"/>
  <c r="L162" i="7"/>
  <c r="E39" i="9"/>
  <c r="B56" i="9"/>
  <c r="J56" i="9" s="1"/>
  <c r="N141" i="7"/>
  <c r="N146" i="7"/>
  <c r="N182" i="7"/>
  <c r="H41" i="9"/>
  <c r="L39" i="9"/>
  <c r="M159" i="7"/>
  <c r="L42" i="9"/>
  <c r="H11" i="9"/>
  <c r="K39" i="9"/>
  <c r="M162" i="7"/>
  <c r="G40" i="9"/>
  <c r="M191" i="7"/>
  <c r="N124" i="7"/>
  <c r="L120" i="7"/>
  <c r="B13" i="9"/>
  <c r="M192" i="7"/>
  <c r="D41" i="9"/>
  <c r="M125" i="7"/>
  <c r="L24" i="9"/>
  <c r="M164" i="7"/>
  <c r="N164" i="7"/>
  <c r="B41" i="9"/>
  <c r="N166" i="7"/>
  <c r="N161" i="7"/>
  <c r="D40" i="9"/>
  <c r="H52" i="9"/>
  <c r="E42" i="9"/>
  <c r="L160" i="7"/>
  <c r="D37" i="9"/>
  <c r="M143" i="7"/>
  <c r="C40" i="9"/>
  <c r="K42" i="9"/>
  <c r="L163" i="7"/>
  <c r="N162" i="7"/>
  <c r="L182" i="7"/>
  <c r="G22" i="9"/>
  <c r="N125" i="7"/>
  <c r="F13" i="9"/>
  <c r="N116" i="7"/>
  <c r="G41" i="9"/>
  <c r="C37" i="9"/>
  <c r="K38" i="9"/>
  <c r="L114" i="7"/>
  <c r="H13" i="9"/>
  <c r="F11" i="9"/>
  <c r="B52" i="9"/>
  <c r="M148" i="7"/>
  <c r="L137" i="7"/>
  <c r="B10" i="9"/>
  <c r="I38" i="9"/>
  <c r="G37" i="9"/>
  <c r="K23" i="9"/>
  <c r="N167" i="7"/>
  <c r="M163" i="7"/>
  <c r="C41" i="9"/>
  <c r="D7" i="9"/>
  <c r="I42" i="9"/>
  <c r="M188" i="7"/>
  <c r="I39" i="9"/>
  <c r="M186" i="7"/>
  <c r="N170" i="7"/>
  <c r="F40" i="9"/>
  <c r="J42" i="9"/>
  <c r="F41" i="9"/>
  <c r="C7" i="9"/>
  <c r="G7" i="9"/>
  <c r="B25" i="9"/>
  <c r="M122" i="7"/>
  <c r="G26" i="9"/>
  <c r="F10" i="9"/>
  <c r="C22" i="9"/>
  <c r="J38" i="9"/>
  <c r="M185" i="7"/>
  <c r="C56" i="9"/>
  <c r="G10" i="9"/>
  <c r="C13" i="9"/>
  <c r="J8" i="9"/>
  <c r="D56" i="9"/>
  <c r="E53" i="9"/>
  <c r="J53" i="9"/>
  <c r="K27" i="9"/>
  <c r="N179" i="7"/>
  <c r="N121" i="7"/>
  <c r="I57" i="9"/>
  <c r="G28" i="9"/>
  <c r="I12" i="9"/>
  <c r="L53" i="9"/>
  <c r="C25" i="9"/>
  <c r="L121" i="7"/>
  <c r="L27" i="9"/>
  <c r="C11" i="9"/>
  <c r="N189" i="7"/>
  <c r="H58" i="9"/>
  <c r="D25" i="9"/>
  <c r="B22" i="9"/>
  <c r="M113" i="7"/>
  <c r="C8" i="9"/>
  <c r="K8" i="9" s="1"/>
  <c r="F55" i="9"/>
  <c r="L148" i="7"/>
  <c r="M189" i="7"/>
  <c r="C58" i="9"/>
  <c r="N134" i="7"/>
  <c r="D22" i="9"/>
  <c r="L124" i="7"/>
  <c r="H55" i="9"/>
  <c r="F52" i="9"/>
  <c r="F7" i="9"/>
  <c r="H7" i="9"/>
  <c r="F58" i="9"/>
  <c r="N185" i="7"/>
  <c r="H56" i="9"/>
  <c r="K9" i="9"/>
  <c r="N143" i="7"/>
  <c r="L188" i="7"/>
  <c r="D11" i="9"/>
  <c r="L187" i="7"/>
  <c r="B57" i="9"/>
  <c r="E54" i="9"/>
  <c r="J54" i="9"/>
  <c r="E9" i="9"/>
  <c r="J9" i="9"/>
  <c r="D55" i="9"/>
  <c r="L9" i="9"/>
  <c r="K12" i="9"/>
  <c r="K57" i="9"/>
  <c r="B28" i="9"/>
  <c r="D52" i="9"/>
  <c r="H10" i="9"/>
  <c r="C28" i="9"/>
  <c r="J12" i="9"/>
  <c r="E12" i="9"/>
  <c r="C55" i="9"/>
  <c r="D28" i="9"/>
  <c r="L183" i="7"/>
  <c r="B55" i="9"/>
  <c r="K24" i="9"/>
  <c r="M140" i="7"/>
  <c r="C26" i="9"/>
  <c r="L12" i="9"/>
  <c r="G58" i="9"/>
  <c r="G13" i="9"/>
  <c r="C52" i="9"/>
  <c r="G56" i="9"/>
  <c r="F25" i="9"/>
  <c r="G11" i="9"/>
  <c r="L23" i="9"/>
  <c r="M183" i="7"/>
  <c r="N115" i="7"/>
  <c r="D10" i="9"/>
  <c r="L144" i="7"/>
  <c r="F28" i="9"/>
  <c r="D13" i="9"/>
  <c r="H25" i="9"/>
  <c r="F22" i="9"/>
  <c r="H22" i="9"/>
  <c r="I54" i="9"/>
  <c r="N187" i="7"/>
  <c r="D57" i="9"/>
  <c r="L57" i="9" s="1"/>
  <c r="M179" i="7"/>
  <c r="G52" i="9"/>
  <c r="L117" i="7"/>
  <c r="B11" i="9"/>
  <c r="N123" i="7"/>
  <c r="L189" i="7"/>
  <c r="N140" i="7"/>
  <c r="H26" i="9"/>
  <c r="L8" i="9"/>
  <c r="B58" i="9"/>
  <c r="I9" i="9"/>
  <c r="C10" i="9"/>
  <c r="D58" i="9"/>
  <c r="M139" i="7"/>
  <c r="L139" i="7"/>
  <c r="N136" i="7"/>
  <c r="N118" i="7"/>
  <c r="N139" i="7"/>
  <c r="N192" i="7"/>
  <c r="L180" i="7"/>
  <c r="L192" i="7"/>
  <c r="M145" i="7"/>
  <c r="N183" i="7"/>
  <c r="E126" i="7"/>
  <c r="N184" i="7"/>
  <c r="L191" i="7"/>
  <c r="M111" i="7"/>
  <c r="N120" i="7"/>
  <c r="L134" i="7"/>
  <c r="M115" i="7"/>
  <c r="N158" i="7"/>
  <c r="N159" i="7"/>
  <c r="N188" i="7"/>
  <c r="M147" i="7"/>
  <c r="M168" i="7"/>
  <c r="M138" i="7"/>
  <c r="F172" i="7"/>
  <c r="M120" i="7"/>
  <c r="E149" i="7"/>
  <c r="L118" i="7"/>
  <c r="L185" i="7"/>
  <c r="H194" i="7"/>
  <c r="M167" i="7"/>
  <c r="M121" i="7"/>
  <c r="L168" i="7"/>
  <c r="L184" i="7"/>
  <c r="N165" i="7"/>
  <c r="L181" i="7"/>
  <c r="L136" i="7"/>
  <c r="M137" i="7"/>
  <c r="M193" i="7"/>
  <c r="L112" i="7"/>
  <c r="M160" i="7"/>
  <c r="M114" i="7"/>
  <c r="N181" i="7"/>
  <c r="N138" i="7"/>
  <c r="M118" i="7"/>
  <c r="L193" i="7"/>
  <c r="H126" i="7"/>
  <c r="L113" i="7"/>
  <c r="L119" i="7"/>
  <c r="M124" i="7"/>
  <c r="E194" i="7"/>
  <c r="M181" i="7"/>
  <c r="N169" i="7"/>
  <c r="M182" i="7"/>
  <c r="M141" i="7"/>
  <c r="M184" i="7"/>
  <c r="L167" i="7"/>
  <c r="L140" i="7"/>
  <c r="M119" i="7"/>
  <c r="H94" i="7"/>
  <c r="N137" i="7"/>
  <c r="N114" i="7"/>
  <c r="M190" i="7"/>
  <c r="M187" i="7"/>
  <c r="L116" i="7"/>
  <c r="L123" i="7"/>
  <c r="N180" i="7"/>
  <c r="L147" i="7"/>
  <c r="N112" i="7"/>
  <c r="M117" i="7"/>
  <c r="L161" i="7"/>
  <c r="L135" i="7"/>
  <c r="N113" i="7"/>
  <c r="N135" i="7"/>
  <c r="M166" i="7"/>
  <c r="M157" i="7"/>
  <c r="M165" i="7"/>
  <c r="L138" i="7"/>
  <c r="I126" i="7"/>
  <c r="E172" i="7"/>
  <c r="L165" i="7"/>
  <c r="F126" i="7"/>
  <c r="L142" i="7"/>
  <c r="M134" i="7"/>
  <c r="I172" i="7"/>
  <c r="H172" i="7"/>
  <c r="M169" i="7"/>
  <c r="L125" i="7"/>
  <c r="L146" i="7"/>
  <c r="M123" i="7"/>
  <c r="I194" i="7"/>
  <c r="N117" i="7"/>
  <c r="F149" i="7"/>
  <c r="J194" i="7"/>
  <c r="N190" i="7"/>
  <c r="N193" i="7"/>
  <c r="J94" i="7"/>
  <c r="F194" i="7"/>
  <c r="I94" i="7"/>
  <c r="D149" i="7"/>
  <c r="D111" i="7"/>
  <c r="B7" i="9" s="1"/>
  <c r="N119" i="7"/>
  <c r="J126" i="7"/>
  <c r="D157" i="7"/>
  <c r="B37" i="9" s="1"/>
  <c r="K94" i="7"/>
  <c r="N142" i="7"/>
  <c r="M180" i="7"/>
  <c r="N122" i="7"/>
  <c r="N144" i="7"/>
  <c r="J172" i="7"/>
  <c r="D194" i="7"/>
  <c r="L179" i="7"/>
  <c r="BC2" i="1"/>
  <c r="J24" i="9" l="1"/>
  <c r="M24" i="9" s="1"/>
  <c r="O136" i="7"/>
  <c r="J27" i="9"/>
  <c r="M27" i="9" s="1"/>
  <c r="O137" i="7"/>
  <c r="J23" i="9"/>
  <c r="M23" i="9" s="1"/>
  <c r="O144" i="7"/>
  <c r="O140" i="7"/>
  <c r="O146" i="7"/>
  <c r="O135" i="7"/>
  <c r="O143" i="7"/>
  <c r="O139" i="7"/>
  <c r="N149" i="7"/>
  <c r="L149" i="7"/>
  <c r="O134" i="7"/>
  <c r="E23" i="9"/>
  <c r="O147" i="7"/>
  <c r="O142" i="7"/>
  <c r="O145" i="7"/>
  <c r="O141" i="7"/>
  <c r="M149" i="7"/>
  <c r="O138" i="7"/>
  <c r="O148" i="7"/>
  <c r="K149" i="7"/>
  <c r="G149" i="7"/>
  <c r="K55" i="9"/>
  <c r="J26" i="9"/>
  <c r="H44" i="9"/>
  <c r="M39" i="9"/>
  <c r="J41" i="9"/>
  <c r="L37" i="9"/>
  <c r="L28" i="9"/>
  <c r="I37" i="9"/>
  <c r="L40" i="9"/>
  <c r="I40" i="9"/>
  <c r="I28" i="9"/>
  <c r="K25" i="9"/>
  <c r="I11" i="9"/>
  <c r="J10" i="9"/>
  <c r="J13" i="9"/>
  <c r="K22" i="9"/>
  <c r="J25" i="9"/>
  <c r="M54" i="9"/>
  <c r="K40" i="9"/>
  <c r="K11" i="9"/>
  <c r="K26" i="9"/>
  <c r="L11" i="9"/>
  <c r="E56" i="9"/>
  <c r="K37" i="9"/>
  <c r="L7" i="9"/>
  <c r="L13" i="9"/>
  <c r="G29" i="9"/>
  <c r="G44" i="9"/>
  <c r="L41" i="9"/>
  <c r="N172" i="7"/>
  <c r="K7" i="9"/>
  <c r="G59" i="9"/>
  <c r="M42" i="9"/>
  <c r="M53" i="9"/>
  <c r="H59" i="9"/>
  <c r="I56" i="9"/>
  <c r="M12" i="9"/>
  <c r="I41" i="9"/>
  <c r="D14" i="9"/>
  <c r="K28" i="9"/>
  <c r="I26" i="9"/>
  <c r="G14" i="9"/>
  <c r="I10" i="9"/>
  <c r="J40" i="9"/>
  <c r="E26" i="9"/>
  <c r="M38" i="9"/>
  <c r="K10" i="9"/>
  <c r="K41" i="9"/>
  <c r="L25" i="9"/>
  <c r="E41" i="9"/>
  <c r="M172" i="7"/>
  <c r="E37" i="9"/>
  <c r="J37" i="9"/>
  <c r="E40" i="9"/>
  <c r="D29" i="9"/>
  <c r="L22" i="9"/>
  <c r="K43" i="9"/>
  <c r="C44" i="9"/>
  <c r="E10" i="9"/>
  <c r="J28" i="9"/>
  <c r="E28" i="9"/>
  <c r="K58" i="9"/>
  <c r="E13" i="9"/>
  <c r="E25" i="9"/>
  <c r="L56" i="9"/>
  <c r="E8" i="9"/>
  <c r="J7" i="9"/>
  <c r="B14" i="9"/>
  <c r="E7" i="9"/>
  <c r="E58" i="9"/>
  <c r="J58" i="9"/>
  <c r="M8" i="9"/>
  <c r="J43" i="9"/>
  <c r="E43" i="9"/>
  <c r="B44" i="9"/>
  <c r="H29" i="9"/>
  <c r="L55" i="9"/>
  <c r="I43" i="9"/>
  <c r="F44" i="9"/>
  <c r="C29" i="9"/>
  <c r="K13" i="9"/>
  <c r="L43" i="9"/>
  <c r="D44" i="9"/>
  <c r="I22" i="9"/>
  <c r="F29" i="9"/>
  <c r="J55" i="9"/>
  <c r="E55" i="9"/>
  <c r="I58" i="9"/>
  <c r="I25" i="9"/>
  <c r="M9" i="9"/>
  <c r="H14" i="9"/>
  <c r="I55" i="9"/>
  <c r="C14" i="9"/>
  <c r="F14" i="9"/>
  <c r="I7" i="9"/>
  <c r="F59" i="9"/>
  <c r="I52" i="9"/>
  <c r="B29" i="9"/>
  <c r="E22" i="9"/>
  <c r="J22" i="9"/>
  <c r="K52" i="9"/>
  <c r="C59" i="9"/>
  <c r="I13" i="9"/>
  <c r="K56" i="9"/>
  <c r="J11" i="9"/>
  <c r="E11" i="9"/>
  <c r="E57" i="9"/>
  <c r="J57" i="9"/>
  <c r="M57" i="9" s="1"/>
  <c r="L26" i="9"/>
  <c r="E52" i="9"/>
  <c r="B59" i="9"/>
  <c r="L52" i="9"/>
  <c r="D59" i="9"/>
  <c r="L58" i="9"/>
  <c r="L10" i="9"/>
  <c r="J52" i="9"/>
  <c r="M126" i="7"/>
  <c r="L194" i="7"/>
  <c r="N126" i="7"/>
  <c r="M194" i="7"/>
  <c r="N194" i="7"/>
  <c r="L111" i="7"/>
  <c r="L126" i="7" s="1"/>
  <c r="D172" i="7"/>
  <c r="L157" i="7"/>
  <c r="L172" i="7" s="1"/>
  <c r="D126" i="7"/>
  <c r="AU2" i="1"/>
  <c r="Q140" i="7" l="1"/>
  <c r="Q138" i="7"/>
  <c r="Q134" i="7"/>
  <c r="O149" i="7"/>
  <c r="I44" i="9"/>
  <c r="M26" i="9"/>
  <c r="K29" i="9"/>
  <c r="L29" i="9"/>
  <c r="M10" i="9"/>
  <c r="I29" i="9"/>
  <c r="E14" i="9"/>
  <c r="I59" i="9"/>
  <c r="M25" i="9"/>
  <c r="K14" i="9"/>
  <c r="M40" i="9"/>
  <c r="M11" i="9"/>
  <c r="M41" i="9"/>
  <c r="I14" i="9"/>
  <c r="E29" i="9"/>
  <c r="M37" i="9"/>
  <c r="L44" i="9"/>
  <c r="M56" i="9"/>
  <c r="M28" i="9"/>
  <c r="M13" i="9"/>
  <c r="M55" i="9"/>
  <c r="K44" i="9"/>
  <c r="L59" i="9"/>
  <c r="E59" i="9"/>
  <c r="L14" i="9"/>
  <c r="M7" i="9"/>
  <c r="J14" i="9"/>
  <c r="M58" i="9"/>
  <c r="E44" i="9"/>
  <c r="K59" i="9"/>
  <c r="M43" i="9"/>
  <c r="J44" i="9"/>
  <c r="J59" i="9"/>
  <c r="M52" i="9"/>
  <c r="J29" i="9"/>
  <c r="M22" i="9"/>
  <c r="AX2" i="1"/>
  <c r="M29" i="9" l="1"/>
  <c r="M59" i="9"/>
  <c r="M44" i="9"/>
  <c r="I45" i="9"/>
  <c r="M14" i="9"/>
  <c r="M15" i="9" s="1"/>
  <c r="E45" i="9"/>
  <c r="AV2" i="1"/>
  <c r="M45" i="9" l="1"/>
  <c r="E15" i="9"/>
  <c r="I15" i="9"/>
  <c r="BB2" i="1"/>
  <c r="AF2" i="1" l="1"/>
  <c r="BD2" i="1" l="1"/>
  <c r="BE2" i="1" l="1"/>
  <c r="AO2" i="1" l="1"/>
  <c r="D4" i="6" l="1"/>
  <c r="D5" i="6" s="1"/>
  <c r="D6" i="6" s="1"/>
  <c r="D7" i="6" s="1"/>
  <c r="D8" i="6" s="1"/>
  <c r="D10" i="6" s="1"/>
  <c r="D11" i="6" s="1"/>
  <c r="D12" i="6" s="1"/>
  <c r="D13" i="6" s="1"/>
  <c r="D14" i="6" s="1"/>
  <c r="D15" i="6" s="1"/>
  <c r="D16" i="6" s="1"/>
  <c r="BF2" i="1"/>
  <c r="BA2" i="1"/>
  <c r="AZ2" i="1"/>
  <c r="AY2" i="1"/>
  <c r="AW2" i="1"/>
  <c r="AT2" i="1"/>
  <c r="AS2" i="1"/>
  <c r="AQ2" i="1"/>
  <c r="AP2" i="1"/>
  <c r="AN2" i="1"/>
  <c r="AM2" i="1"/>
  <c r="AJ2" i="1"/>
  <c r="AK2" i="1" s="1"/>
  <c r="AI2" i="1"/>
  <c r="AE2" i="1"/>
  <c r="BG2" i="1" l="1"/>
  <c r="Y1" i="7" l="1"/>
  <c r="Y3" i="7"/>
  <c r="Y2" i="7"/>
  <c r="Y4" i="7"/>
  <c r="AB2" i="7" l="1"/>
  <c r="E30" i="9" s="1"/>
  <c r="Y5" i="7"/>
  <c r="AB1" i="7"/>
  <c r="I30" i="9" s="1"/>
  <c r="M30" i="9" l="1"/>
  <c r="AB3" i="7"/>
  <c r="AB4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rls</author>
  </authors>
  <commentList>
    <comment ref="AP1" authorId="0" shapeId="0" xr:uid="{00000000-0006-0000-0000-000001000000}">
      <text>
        <r>
          <rPr>
            <sz val="8"/>
            <color indexed="81"/>
            <rFont val="Tahoma"/>
            <family val="2"/>
          </rPr>
          <t xml:space="preserve">Verifica que la información ingresada corresponda a los códigos señalados en la Tabla N° 07.
Sólo si en el campo </t>
        </r>
        <r>
          <rPr>
            <b/>
            <sz val="8"/>
            <color indexed="81"/>
            <rFont val="Tahoma"/>
            <family val="2"/>
          </rPr>
          <t>SIST_REM se informa 61 ó 80</t>
        </r>
        <r>
          <rPr>
            <sz val="8"/>
            <color indexed="81"/>
            <rFont val="Tahoma"/>
            <family val="2"/>
          </rPr>
          <t>,  se debe informar “INDEF” o “PFIJO”.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<sst xmlns="http://schemas.openxmlformats.org/spreadsheetml/2006/main" count="27617" uniqueCount="2240">
  <si>
    <t>TIPO_INFO</t>
  </si>
  <si>
    <t>ID_SERV</t>
  </si>
  <si>
    <t>RUN</t>
  </si>
  <si>
    <t>DV</t>
  </si>
  <si>
    <t>MES</t>
  </si>
  <si>
    <t>PRIMER_DIA</t>
  </si>
  <si>
    <t>N_DIAS</t>
  </si>
  <si>
    <t>TIPO_LM</t>
  </si>
  <si>
    <t>ESTADO_RES</t>
  </si>
  <si>
    <t>REEMPLAZO</t>
  </si>
  <si>
    <t>09</t>
  </si>
  <si>
    <t>N</t>
  </si>
  <si>
    <t>PENDIENTE</t>
  </si>
  <si>
    <t>06</t>
  </si>
  <si>
    <t>07</t>
  </si>
  <si>
    <t>08</t>
  </si>
  <si>
    <t>03</t>
  </si>
  <si>
    <t>04</t>
  </si>
  <si>
    <t>01</t>
  </si>
  <si>
    <t>S</t>
  </si>
  <si>
    <t>05</t>
  </si>
  <si>
    <t>02</t>
  </si>
  <si>
    <t>130601</t>
  </si>
  <si>
    <t>AUTORIZADO</t>
  </si>
  <si>
    <t>REDUCIDO</t>
  </si>
  <si>
    <t>RECHAZADO</t>
  </si>
  <si>
    <t>Pendiente</t>
  </si>
  <si>
    <t>080401</t>
  </si>
  <si>
    <t>080701</t>
  </si>
  <si>
    <t>081501</t>
  </si>
  <si>
    <t>080301</t>
  </si>
  <si>
    <t>080501</t>
  </si>
  <si>
    <t>NO</t>
  </si>
  <si>
    <t>050501</t>
  </si>
  <si>
    <t>050502</t>
  </si>
  <si>
    <t>SERVICIO ELECTORAL</t>
  </si>
  <si>
    <t>Autorizado</t>
  </si>
  <si>
    <t>Reducido</t>
  </si>
  <si>
    <t>Rechazado</t>
  </si>
  <si>
    <t>130101</t>
  </si>
  <si>
    <t>081701</t>
  </si>
  <si>
    <t>120501</t>
  </si>
  <si>
    <t>120101</t>
  </si>
  <si>
    <t>050701</t>
  </si>
  <si>
    <t>130201</t>
  </si>
  <si>
    <t>Fórmula
VALOR
DV</t>
  </si>
  <si>
    <t>Validar DV</t>
  </si>
  <si>
    <t>FECHA INICIO</t>
  </si>
  <si>
    <t>CODIGO</t>
  </si>
  <si>
    <t>MINISTERIO</t>
  </si>
  <si>
    <t>NOMBRE SERVICIO</t>
  </si>
  <si>
    <t>NOMBRE PROGRAMA</t>
  </si>
  <si>
    <t>010101</t>
  </si>
  <si>
    <t>020101</t>
  </si>
  <si>
    <t>CONGRESO NACIONAL</t>
  </si>
  <si>
    <t>020201</t>
  </si>
  <si>
    <t>020301</t>
  </si>
  <si>
    <t>020401</t>
  </si>
  <si>
    <t>030101</t>
  </si>
  <si>
    <t>PODER JUDICIAL</t>
  </si>
  <si>
    <t>030301</t>
  </si>
  <si>
    <t>030401</t>
  </si>
  <si>
    <t>040101</t>
  </si>
  <si>
    <t>050201</t>
  </si>
  <si>
    <t>050401</t>
  </si>
  <si>
    <t>050503</t>
  </si>
  <si>
    <t>060101</t>
  </si>
  <si>
    <t>MINISTERIO DE RELACIONES EXTERIORES</t>
  </si>
  <si>
    <t>060301</t>
  </si>
  <si>
    <t>060401</t>
  </si>
  <si>
    <t>060501</t>
  </si>
  <si>
    <t>070101</t>
  </si>
  <si>
    <t>070107</t>
  </si>
  <si>
    <t>070201</t>
  </si>
  <si>
    <t>070301</t>
  </si>
  <si>
    <t>070401</t>
  </si>
  <si>
    <t>070601</t>
  </si>
  <si>
    <t>070701</t>
  </si>
  <si>
    <t>070801</t>
  </si>
  <si>
    <t>070901</t>
  </si>
  <si>
    <t>071601</t>
  </si>
  <si>
    <t>071901</t>
  </si>
  <si>
    <t>072101</t>
  </si>
  <si>
    <t>072301</t>
  </si>
  <si>
    <t>072401</t>
  </si>
  <si>
    <t>080101</t>
  </si>
  <si>
    <t>MINISTERIO DE HACIENDA</t>
  </si>
  <si>
    <t>080106</t>
  </si>
  <si>
    <t>080201</t>
  </si>
  <si>
    <t>081601</t>
  </si>
  <si>
    <t>083001</t>
  </si>
  <si>
    <t>090103</t>
  </si>
  <si>
    <t>090104</t>
  </si>
  <si>
    <t>090111</t>
  </si>
  <si>
    <t>090120</t>
  </si>
  <si>
    <t>090121</t>
  </si>
  <si>
    <t>090901</t>
  </si>
  <si>
    <t>090902</t>
  </si>
  <si>
    <t>090903</t>
  </si>
  <si>
    <t>091101</t>
  </si>
  <si>
    <t>091102</t>
  </si>
  <si>
    <t>091301</t>
  </si>
  <si>
    <t>091501</t>
  </si>
  <si>
    <t>100101</t>
  </si>
  <si>
    <t>100102</t>
  </si>
  <si>
    <t>100201</t>
  </si>
  <si>
    <t>100301</t>
  </si>
  <si>
    <t>100401</t>
  </si>
  <si>
    <t>100402</t>
  </si>
  <si>
    <t>100701</t>
  </si>
  <si>
    <t>100702</t>
  </si>
  <si>
    <t>100901</t>
  </si>
  <si>
    <t>MINISTERIO DE DEFENSA NACIONAL</t>
  </si>
  <si>
    <t>111801</t>
  </si>
  <si>
    <t>111901</t>
  </si>
  <si>
    <t>112001</t>
  </si>
  <si>
    <t>112101</t>
  </si>
  <si>
    <t>112201</t>
  </si>
  <si>
    <t>112301</t>
  </si>
  <si>
    <t>112401</t>
  </si>
  <si>
    <t>112501</t>
  </si>
  <si>
    <t>120202</t>
  </si>
  <si>
    <t>120203</t>
  </si>
  <si>
    <t>120204</t>
  </si>
  <si>
    <t>120206</t>
  </si>
  <si>
    <t>120207</t>
  </si>
  <si>
    <t>120211</t>
  </si>
  <si>
    <t>120212</t>
  </si>
  <si>
    <t>120401</t>
  </si>
  <si>
    <t>120701</t>
  </si>
  <si>
    <t>MINISTERIO DE AGRICULTURA</t>
  </si>
  <si>
    <t>130102</t>
  </si>
  <si>
    <t>130301</t>
  </si>
  <si>
    <t>130401</t>
  </si>
  <si>
    <t>130404</t>
  </si>
  <si>
    <t>130405</t>
  </si>
  <si>
    <t>130406</t>
  </si>
  <si>
    <t>130407</t>
  </si>
  <si>
    <t>130501</t>
  </si>
  <si>
    <t>130503</t>
  </si>
  <si>
    <t>130504</t>
  </si>
  <si>
    <t>130505</t>
  </si>
  <si>
    <t>140101</t>
  </si>
  <si>
    <t>MINISTERIO DE BIENES NACIONALES</t>
  </si>
  <si>
    <t>150101</t>
  </si>
  <si>
    <t>150103</t>
  </si>
  <si>
    <t>150201</t>
  </si>
  <si>
    <t>150301</t>
  </si>
  <si>
    <t>150401</t>
  </si>
  <si>
    <t>150501</t>
  </si>
  <si>
    <t>150601</t>
  </si>
  <si>
    <t>150701</t>
  </si>
  <si>
    <t>150901</t>
  </si>
  <si>
    <t>151001</t>
  </si>
  <si>
    <t>151301</t>
  </si>
  <si>
    <t>151302</t>
  </si>
  <si>
    <t>151401</t>
  </si>
  <si>
    <t>160201</t>
  </si>
  <si>
    <t>MINISTERIO DE SALUD</t>
  </si>
  <si>
    <t>160202</t>
  </si>
  <si>
    <t>160204</t>
  </si>
  <si>
    <t>160401</t>
  </si>
  <si>
    <t>160501</t>
  </si>
  <si>
    <t>160901</t>
  </si>
  <si>
    <t>161001</t>
  </si>
  <si>
    <t>161002</t>
  </si>
  <si>
    <t>161101</t>
  </si>
  <si>
    <t>162001</t>
  </si>
  <si>
    <t>162101</t>
  </si>
  <si>
    <t>162201</t>
  </si>
  <si>
    <t>162301</t>
  </si>
  <si>
    <t>162401</t>
  </si>
  <si>
    <t>162501</t>
  </si>
  <si>
    <t>162601</t>
  </si>
  <si>
    <t>162701</t>
  </si>
  <si>
    <t>162801</t>
  </si>
  <si>
    <t>162901</t>
  </si>
  <si>
    <t>163001</t>
  </si>
  <si>
    <t>163101</t>
  </si>
  <si>
    <t>163201</t>
  </si>
  <si>
    <t>163301</t>
  </si>
  <si>
    <t>163401</t>
  </si>
  <si>
    <t>163501</t>
  </si>
  <si>
    <t>163601</t>
  </si>
  <si>
    <t>163701</t>
  </si>
  <si>
    <t>163801</t>
  </si>
  <si>
    <t>163901</t>
  </si>
  <si>
    <t>164001</t>
  </si>
  <si>
    <t>164101</t>
  </si>
  <si>
    <t>164201</t>
  </si>
  <si>
    <t>164301</t>
  </si>
  <si>
    <t>164401</t>
  </si>
  <si>
    <t>164501</t>
  </si>
  <si>
    <t>164601</t>
  </si>
  <si>
    <t>164701</t>
  </si>
  <si>
    <t>164901</t>
  </si>
  <si>
    <t>165101</t>
  </si>
  <si>
    <t>165201</t>
  </si>
  <si>
    <t>165301</t>
  </si>
  <si>
    <t>170101</t>
  </si>
  <si>
    <t>170102</t>
  </si>
  <si>
    <t>170201</t>
  </si>
  <si>
    <t>170301</t>
  </si>
  <si>
    <t>170302</t>
  </si>
  <si>
    <t>170303</t>
  </si>
  <si>
    <t>170304</t>
  </si>
  <si>
    <t>180101</t>
  </si>
  <si>
    <t>MINISTERIO DE VIVIENDA Y URBANISMO</t>
  </si>
  <si>
    <t>180102</t>
  </si>
  <si>
    <t>180104</t>
  </si>
  <si>
    <t>180201</t>
  </si>
  <si>
    <t>182101</t>
  </si>
  <si>
    <t>182201</t>
  </si>
  <si>
    <t>182301</t>
  </si>
  <si>
    <t>182401</t>
  </si>
  <si>
    <t>182501</t>
  </si>
  <si>
    <t>182601</t>
  </si>
  <si>
    <t>182701</t>
  </si>
  <si>
    <t>182801</t>
  </si>
  <si>
    <t>182901</t>
  </si>
  <si>
    <t>183001</t>
  </si>
  <si>
    <t>183101</t>
  </si>
  <si>
    <t>183201</t>
  </si>
  <si>
    <t>183301</t>
  </si>
  <si>
    <t>183401</t>
  </si>
  <si>
    <t>183501</t>
  </si>
  <si>
    <t>190101</t>
  </si>
  <si>
    <t>MINISTERIO DE TRANSPORTES Y TELECOMUNICACIONES</t>
  </si>
  <si>
    <t>190103</t>
  </si>
  <si>
    <t>190104</t>
  </si>
  <si>
    <t>190105</t>
  </si>
  <si>
    <t>190106</t>
  </si>
  <si>
    <t>190107</t>
  </si>
  <si>
    <t>190108</t>
  </si>
  <si>
    <t>190201</t>
  </si>
  <si>
    <t>190301</t>
  </si>
  <si>
    <t>200101</t>
  </si>
  <si>
    <t>200201</t>
  </si>
  <si>
    <t>210201</t>
  </si>
  <si>
    <t>210501</t>
  </si>
  <si>
    <t>210601</t>
  </si>
  <si>
    <t>210701</t>
  </si>
  <si>
    <t>210801</t>
  </si>
  <si>
    <t>220101</t>
  </si>
  <si>
    <t>230101</t>
  </si>
  <si>
    <t>240101</t>
  </si>
  <si>
    <t>240103</t>
  </si>
  <si>
    <t>240104</t>
  </si>
  <si>
    <t>240201</t>
  </si>
  <si>
    <t>240301</t>
  </si>
  <si>
    <t>240401</t>
  </si>
  <si>
    <t>250101</t>
  </si>
  <si>
    <t>MINISTERIO DEL MEDIO AMBIENTE</t>
  </si>
  <si>
    <t>250201</t>
  </si>
  <si>
    <t>250301</t>
  </si>
  <si>
    <t>TABLA DE CONVERSIÓN MATRIZ LICENCIAS MÉDICAS PRESENTADAS (ARCHIVO L)</t>
  </si>
  <si>
    <t>Mes en que fue realizada</t>
  </si>
  <si>
    <t>Descripción</t>
  </si>
  <si>
    <t>Código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</si>
  <si>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</si>
  <si>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</si>
  <si>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</si>
  <si>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</si>
  <si>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</si>
  <si>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</si>
  <si>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</si>
  <si>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</si>
  <si>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</si>
  <si>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</si>
  <si>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10</t>
  </si>
  <si>
    <t>Noviembre</t>
  </si>
  <si>
    <t>11</t>
  </si>
  <si>
    <t>Diciembre</t>
  </si>
  <si>
    <t>12</t>
  </si>
  <si>
    <t>Tipos Licencia Médica</t>
  </si>
  <si>
    <t>Enfermedad o Accidente Común</t>
  </si>
  <si>
    <t>Prorroga Medicina Preventiva</t>
  </si>
  <si>
    <t>Licencia Maternal Pre y Post Natal</t>
  </si>
  <si>
    <t>Enfermedad grave hijo menor de un año</t>
  </si>
  <si>
    <t>Patología del Embarazo</t>
  </si>
  <si>
    <t>SI/NO</t>
  </si>
  <si>
    <t>SI</t>
  </si>
  <si>
    <t>Estado Resolución</t>
  </si>
  <si>
    <t>PRIMER-DIA</t>
  </si>
  <si>
    <t>FECHA TERMINO</t>
  </si>
  <si>
    <t>TABLA N°09</t>
  </si>
  <si>
    <t>REVISIÓN RUN</t>
  </si>
  <si>
    <t>PRESIDENCIA DE LA REPÚBLICA</t>
  </si>
  <si>
    <t>Presidencia de la República</t>
  </si>
  <si>
    <t>Senado</t>
  </si>
  <si>
    <t>Cámara de Diputados</t>
  </si>
  <si>
    <t>Biblioteca del Congreso</t>
  </si>
  <si>
    <t>Consejo Resolutivo de Asignaciones Parlamentarias</t>
  </si>
  <si>
    <t>Poder Judicial</t>
  </si>
  <si>
    <t>Corporación Administrativa del Poder Judicial</t>
  </si>
  <si>
    <t>Academia Judicial</t>
  </si>
  <si>
    <t>CONTRALORÍA GENERAL DE LA REPÚBLICA</t>
  </si>
  <si>
    <t>Contraloría General de la República</t>
  </si>
  <si>
    <t>Red de Conectividad del Estado</t>
  </si>
  <si>
    <t>Fondo Social</t>
  </si>
  <si>
    <t>Servicio de Gobierno Interior</t>
  </si>
  <si>
    <t>Servicio Electoral</t>
  </si>
  <si>
    <t>Fortalecimiento de la Gestión Subnacional</t>
  </si>
  <si>
    <t>Agencia Nacional de Inteligencia</t>
  </si>
  <si>
    <t>050901</t>
  </si>
  <si>
    <t>051001</t>
  </si>
  <si>
    <t>Subsecretaría del Interior</t>
  </si>
  <si>
    <t>Carabineros de Chile</t>
  </si>
  <si>
    <t>Gobierno Regional Región Metropolitana de Santiago</t>
  </si>
  <si>
    <t>Secretaría y Administración General y Servicio Exterior</t>
  </si>
  <si>
    <t>Dirección de Fronteras y Límites del Estado</t>
  </si>
  <si>
    <t>Instituto Antártico Chileno</t>
  </si>
  <si>
    <t>MINISTERIO DE ECONOMÍA, FOMENTO Y TURISMO</t>
  </si>
  <si>
    <t>Subsecretaría de Economía y Empresas de Menor Tamaño</t>
  </si>
  <si>
    <t>Servicio Nacional del Consumidor</t>
  </si>
  <si>
    <t>Corporación de Fomento de la Producción</t>
  </si>
  <si>
    <t>Instituto Nacional de Estadísticas</t>
  </si>
  <si>
    <t>Fiscalía Nacional Económica</t>
  </si>
  <si>
    <t>Servicio Nacional de Turismo</t>
  </si>
  <si>
    <t>Servicio de Cooperación Técnica</t>
  </si>
  <si>
    <t>Comité Innova Chile</t>
  </si>
  <si>
    <t>Subsecretaría de Turismo</t>
  </si>
  <si>
    <t>Consejo de Auditoría Interna General de Gobierno</t>
  </si>
  <si>
    <t>Dirección de Presupuestos</t>
  </si>
  <si>
    <t>Servicio de Impuestos Internos</t>
  </si>
  <si>
    <t>Servicio Nacional de Aduanas</t>
  </si>
  <si>
    <t>Servicio de Tesorerías</t>
  </si>
  <si>
    <t>Dirección de Compras y Contratación Pública</t>
  </si>
  <si>
    <t>Dirección Nacional del Servicio Civil</t>
  </si>
  <si>
    <t>Unidad de Análisis Financiero</t>
  </si>
  <si>
    <t>Superintendencia de Casinos de Juego</t>
  </si>
  <si>
    <t>Consejo de Defensa del Estado</t>
  </si>
  <si>
    <t>MINISTERIO DE EDUCACIÓN</t>
  </si>
  <si>
    <t>Subsecretaría de Educación</t>
  </si>
  <si>
    <t>Mejoramiento de la Calidad de la Educación</t>
  </si>
  <si>
    <t>Recursos Educativos</t>
  </si>
  <si>
    <t>Subvenciones a los Establecimientos Educacionales</t>
  </si>
  <si>
    <t>Gestión de Subvenciones a Establecimientos Educacionales</t>
  </si>
  <si>
    <t>Junta Nacional de Auxilio Escolar y Becas</t>
  </si>
  <si>
    <t>Salud Escolar</t>
  </si>
  <si>
    <t>Becas y Asistencialidad Estudiantil</t>
  </si>
  <si>
    <t>Junta Nacional de Jardines Infantiles</t>
  </si>
  <si>
    <t>Consejo de Rectores</t>
  </si>
  <si>
    <t>Consejo Nacional de Educación</t>
  </si>
  <si>
    <t>Fondos Culturales y Artísticos</t>
  </si>
  <si>
    <t>Servicio Médico Legal</t>
  </si>
  <si>
    <t>Gendarmería de Chile</t>
  </si>
  <si>
    <t>Programas de Rehabilitación y Reinserción Social</t>
  </si>
  <si>
    <t>Servicio Nacional de Menores</t>
  </si>
  <si>
    <t>Programa de Administración Directa y Proyectos Nacionales</t>
  </si>
  <si>
    <t>Defensoría Penal Pública</t>
  </si>
  <si>
    <t>110101</t>
  </si>
  <si>
    <t>Ejército de Chile</t>
  </si>
  <si>
    <t>110301</t>
  </si>
  <si>
    <t>110401</t>
  </si>
  <si>
    <t>110501</t>
  </si>
  <si>
    <t>Armada de Chile</t>
  </si>
  <si>
    <t>110701</t>
  </si>
  <si>
    <t>110801</t>
  </si>
  <si>
    <t>Dirección de Sanidad</t>
  </si>
  <si>
    <t>110901</t>
  </si>
  <si>
    <t>Fuerza Aérea de Chile</t>
  </si>
  <si>
    <t>111101</t>
  </si>
  <si>
    <t>Dirección General de Movilización Nacional</t>
  </si>
  <si>
    <t>Instituto Geográfico Militar</t>
  </si>
  <si>
    <t>Servicio Hidrográfico y Oceanográfico de la Armada de Chile</t>
  </si>
  <si>
    <t>Dirección General de Aeronáutica Civil</t>
  </si>
  <si>
    <t>Subsecretaría para las Fuerzas Armadas</t>
  </si>
  <si>
    <t>Subsecretaría de Defensa</t>
  </si>
  <si>
    <t>Estado Mayor Conjunto</t>
  </si>
  <si>
    <t>MINISTERIO DE OBRAS PÚBLICAS</t>
  </si>
  <si>
    <t>Dirección General de Obras Públicas</t>
  </si>
  <si>
    <t>Dirección de Contabilidad y Finanzas</t>
  </si>
  <si>
    <t>Dirección de Arquitectura</t>
  </si>
  <si>
    <t>Dirección de Obras Hidráulicas</t>
  </si>
  <si>
    <t>Dirección de Vialidad</t>
  </si>
  <si>
    <t>Dirección de Obras Portuarias</t>
  </si>
  <si>
    <t>Dirección de Aeropuertos</t>
  </si>
  <si>
    <t>Dirección de Planeamiento</t>
  </si>
  <si>
    <t>Dirección General de Aguas</t>
  </si>
  <si>
    <t>Instituto Nacional de Hidráulica</t>
  </si>
  <si>
    <t>Superintendencia de Servicios Sanitarios</t>
  </si>
  <si>
    <t>Subsecretaría de Agricultura</t>
  </si>
  <si>
    <t>Investigación e Innovación Tecnológica Silvoagropecuaria</t>
  </si>
  <si>
    <t>Oficina de Estudios y Políticas Agrarias</t>
  </si>
  <si>
    <t>Servicio Agrícola y Ganadero</t>
  </si>
  <si>
    <t>Inspecciones Exportaciones Silvoagropecuarias</t>
  </si>
  <si>
    <t>Programa Desarrollo Ganadero</t>
  </si>
  <si>
    <t>Vigilancia y Control Silvoagrícola</t>
  </si>
  <si>
    <t>Programa de Controles Fronterizos</t>
  </si>
  <si>
    <t>130408</t>
  </si>
  <si>
    <t>Programa Gestión y Conservación de Recursos Naturales Renovables</t>
  </si>
  <si>
    <t>Corporación Nacional Forestal</t>
  </si>
  <si>
    <t>Programa de Manejo del Fuego</t>
  </si>
  <si>
    <t>Áreas Silvestres Protegidas</t>
  </si>
  <si>
    <t>Gestión Forestal</t>
  </si>
  <si>
    <t>130506</t>
  </si>
  <si>
    <t>Programa de Arborización Urbana</t>
  </si>
  <si>
    <t>Comisión Nacional de Riego</t>
  </si>
  <si>
    <t>Subsecretaría de Bienes Nacionales</t>
  </si>
  <si>
    <t>Subsecretaría del Trabajo</t>
  </si>
  <si>
    <t>Proempleo</t>
  </si>
  <si>
    <t>Dirección del Trabajo</t>
  </si>
  <si>
    <t>Dirección General de Crédito Prendario</t>
  </si>
  <si>
    <t>Servicio Nacional de Capacitación y Empleo</t>
  </si>
  <si>
    <t>Superintendencia de Seguridad Social</t>
  </si>
  <si>
    <t>Superintendencia de Pensiones</t>
  </si>
  <si>
    <t>Instituto de Seguridad Laboral</t>
  </si>
  <si>
    <t>Fondo de Medicina Curativa</t>
  </si>
  <si>
    <t>Dirección de Previsión de Carabineros de Chile</t>
  </si>
  <si>
    <t>Fondo Nacional de Salud</t>
  </si>
  <si>
    <t>Programa de Atención Primaria</t>
  </si>
  <si>
    <t>Programa de Prestaciones Institucionales</t>
  </si>
  <si>
    <t>Instituto de Salud Pública de Chile</t>
  </si>
  <si>
    <t>Subsecretaría de Salud Pública</t>
  </si>
  <si>
    <t>Subsecretaría de Redes Asistenciales</t>
  </si>
  <si>
    <t>Inversión Sectorial de Salud</t>
  </si>
  <si>
    <t>Superintendencia de Salud</t>
  </si>
  <si>
    <t>Servicio de Salud Antofagasta</t>
  </si>
  <si>
    <t>Servicio de Salud Atacama</t>
  </si>
  <si>
    <t>Servicio de Salud Coquimbo</t>
  </si>
  <si>
    <t>Servicio de Salud Viña del Mar - Quillota</t>
  </si>
  <si>
    <t>Servicio de Salud Aconcagua</t>
  </si>
  <si>
    <t>Servicio de Salud Maule</t>
  </si>
  <si>
    <t>Servicio de Salud Ñuble</t>
  </si>
  <si>
    <t>Servicio de Salud Concepción</t>
  </si>
  <si>
    <t>Servicio de Salud Talcahuano</t>
  </si>
  <si>
    <t>Servicio de Salud Arauco</t>
  </si>
  <si>
    <t>Servicio de Salud Araucanía Norte</t>
  </si>
  <si>
    <t>Servicio de Salud Araucanía Sur</t>
  </si>
  <si>
    <t>Servicio de Salud Osorno</t>
  </si>
  <si>
    <t>Servicio de Salud del Reloncaví</t>
  </si>
  <si>
    <t>Servicio de Salud Magallanes</t>
  </si>
  <si>
    <t>Servicio de Salud Metropolitano Oriente</t>
  </si>
  <si>
    <t>Servicio de Salud Metropolitano Central</t>
  </si>
  <si>
    <t>Servicio de Salud Metropolitano Sur</t>
  </si>
  <si>
    <t>Servicio de Salud Metropolitano Norte</t>
  </si>
  <si>
    <t>Servicio de Salud Metropolitano Occidente</t>
  </si>
  <si>
    <t>Programa Contingencias Operacionales</t>
  </si>
  <si>
    <t>Centro de Referencia de Salud de Peñalolén Cordillera Oriente</t>
  </si>
  <si>
    <t>Servicio de Salud Chiloé</t>
  </si>
  <si>
    <t>MINISTERIO DE MINERÍA</t>
  </si>
  <si>
    <t>Fomento de la Pequeña y Mediana Minería</t>
  </si>
  <si>
    <t>Comisión Chilena del Cobre</t>
  </si>
  <si>
    <t>Servicio Nacional de Geología y Minería</t>
  </si>
  <si>
    <t>Red Nacional de Vigilancia Volcánica</t>
  </si>
  <si>
    <t>Plan Nacional de Geología</t>
  </si>
  <si>
    <t>Programa de Seguridad Minera</t>
  </si>
  <si>
    <t>Subsecretaría de Vivienda y Urbanismo</t>
  </si>
  <si>
    <t>Recuperación de Barrios</t>
  </si>
  <si>
    <t>Parque Metropolitano</t>
  </si>
  <si>
    <t>Secretaría y Administración General de Transportes</t>
  </si>
  <si>
    <t>Unidad Operativa de Control de Tránsito</t>
  </si>
  <si>
    <t>Programa de Desarrollo Logístico</t>
  </si>
  <si>
    <t>Programa de Vialidad y Transporte Urbano: Sectra</t>
  </si>
  <si>
    <t>Subsecretaría de Telecomunicaciones</t>
  </si>
  <si>
    <t>Junta de Aeronáutica Civil</t>
  </si>
  <si>
    <t>MINISTERIO SECRETARÍA GENERAL DE GOBIERNO</t>
  </si>
  <si>
    <t>Secretaría General de Gobierno</t>
  </si>
  <si>
    <t>Consejo Nacional de Televisión</t>
  </si>
  <si>
    <t>Instituto Nacional de Deportes</t>
  </si>
  <si>
    <t>Instituto Nacional de la Juventud</t>
  </si>
  <si>
    <t>Corporación Nacional de Desarrollo Indígena</t>
  </si>
  <si>
    <t>Servicio Nacional de la Discapacidad</t>
  </si>
  <si>
    <t>Servicio Nacional del Adulto Mayor</t>
  </si>
  <si>
    <t>MINISTERIO SECRETARÍA GENERAL DE LA PRESIDENCIA DE LA REPÚBLICA</t>
  </si>
  <si>
    <t>Secretaría General de la Presidencia de la República</t>
  </si>
  <si>
    <t>220104</t>
  </si>
  <si>
    <t>MINISTERIO PÚBLICO</t>
  </si>
  <si>
    <t>Ministerio Público</t>
  </si>
  <si>
    <t>MINISTERIO DE ENERGÍA</t>
  </si>
  <si>
    <t>Subsecretaría de Energía</t>
  </si>
  <si>
    <t>Programa Energización Rural y Social</t>
  </si>
  <si>
    <t>Comisión Nacional de Energía</t>
  </si>
  <si>
    <t>Comisión Chilena de Energía Nuclear</t>
  </si>
  <si>
    <t>Superintendencia de Electricidad y Combustibles</t>
  </si>
  <si>
    <t>Subsecretaría del Medio Ambiente</t>
  </si>
  <si>
    <t>Servicio de Evaluación Ambiental</t>
  </si>
  <si>
    <t>Superintendencia del Medio Ambiente</t>
  </si>
  <si>
    <t>NOMBRES</t>
  </si>
  <si>
    <t>051002</t>
  </si>
  <si>
    <t>051003</t>
  </si>
  <si>
    <t>Subsecretaría de Desarrollo Regional y Administrativo</t>
  </si>
  <si>
    <t>Instituto Nacional de Propiedad Industrial</t>
  </si>
  <si>
    <t>Instituto de Desarrollo Agropecuario</t>
  </si>
  <si>
    <t>Subsecretaría de Evaluación Social</t>
  </si>
  <si>
    <t>Subsecretaría de Servicios Sociales</t>
  </si>
  <si>
    <t>C_JURIDICA</t>
  </si>
  <si>
    <t>TABLA N°07</t>
  </si>
  <si>
    <t>Personal que se desempeña en un cargo de planta, como titular, suplente o subrogante</t>
  </si>
  <si>
    <t>PLANTA</t>
  </si>
  <si>
    <t>Personal que desempeña un cargo a contrata</t>
  </si>
  <si>
    <t>CONTRATA</t>
  </si>
  <si>
    <t>Personal contratado como Honorario asimilado a grado</t>
  </si>
  <si>
    <t>HAG</t>
  </si>
  <si>
    <t>CT</t>
  </si>
  <si>
    <t>Personal contratado como Jornal Permanente</t>
  </si>
  <si>
    <t>JP</t>
  </si>
  <si>
    <t>Calidad Jurídica o tipo de contrato</t>
  </si>
  <si>
    <t>Personal de la dotación</t>
  </si>
  <si>
    <t>Personal afecto al código del trabajo (excluye jornales permanentes)</t>
  </si>
  <si>
    <t>Personal fuera de dotación</t>
  </si>
  <si>
    <t>Personal contratado como Jornal Transitorio.</t>
  </si>
  <si>
    <t>JORNAL</t>
  </si>
  <si>
    <t>Personal contratado sobre la base de honorarios (excluye honorarios asimilados a grado).</t>
  </si>
  <si>
    <t>HONORARIO</t>
  </si>
  <si>
    <t>Personal a contrata que no se contabiliza en la dotación efectiva, por expresa autorización en glosa presupuestaria u otra ley (incluye personal de reemplazo)</t>
  </si>
  <si>
    <t>CONTRATA_FD</t>
  </si>
  <si>
    <t>Personal afecto al Código del Trabajo que no se contabiliza en la dotación efectiva, por expresa autorización en glosa presupuestaria u otra ley.</t>
  </si>
  <si>
    <t>CT_FD</t>
  </si>
  <si>
    <t>ADSCRITO</t>
  </si>
  <si>
    <t>Vigilantes Privados, contratados en virtud de la Ley N°18.382, artículo 48.</t>
  </si>
  <si>
    <t>VIGILANTE</t>
  </si>
  <si>
    <t>Becarios de los Servicios de Salud</t>
  </si>
  <si>
    <t>BECARIOS</t>
  </si>
  <si>
    <t>Personal contratado como suplente, que no se contabiliza en la dotación</t>
  </si>
  <si>
    <t>PLANTA_FD</t>
  </si>
  <si>
    <t>210101</t>
  </si>
  <si>
    <t>210901</t>
  </si>
  <si>
    <t>090201</t>
  </si>
  <si>
    <t>090301</t>
  </si>
  <si>
    <t>Agencia de Calidad de la Educación</t>
  </si>
  <si>
    <t>TABLA N°18</t>
  </si>
  <si>
    <t>TABLA N°15</t>
  </si>
  <si>
    <t>VALIDA ID_SERV</t>
  </si>
  <si>
    <t>13</t>
  </si>
  <si>
    <t>14</t>
  </si>
  <si>
    <r>
      <t xml:space="preserve">Informar para el primer trimestre, Licencias médicas o permisos postnatal parental </t>
    </r>
    <r>
      <rPr>
        <b/>
        <sz val="9"/>
        <color rgb="FF000000"/>
        <rFont val="Calibri"/>
        <family val="2"/>
        <scheme val="minor"/>
      </rPr>
      <t>con inicio en diciembre del año anterior</t>
    </r>
    <r>
      <rPr>
        <sz val="9"/>
        <color rgb="FF000000"/>
        <rFont val="Calibri"/>
        <family val="2"/>
        <scheme val="minor"/>
      </rPr>
      <t>, cuya situación actualizada se presenta en este informe.</t>
    </r>
  </si>
  <si>
    <t>Informar los casos iniciados en el año anterior, en meses diferentes a diciembre, pero cuya duración se encontraba o encuentra vigente en algún momento entre el 1 de enero y la fecha de cierre del informe.</t>
  </si>
  <si>
    <t>SIST_REM</t>
  </si>
  <si>
    <t>ESTAMENTO</t>
  </si>
  <si>
    <t>TABLA N°04</t>
  </si>
  <si>
    <t>Sistema de Remuneraciones</t>
  </si>
  <si>
    <t>EUS D.L N°249, DE 1974.</t>
  </si>
  <si>
    <t>Ley N°19.664 (Servicios de Salud).</t>
  </si>
  <si>
    <t>Personal área salud, Ley N°15.076.</t>
  </si>
  <si>
    <t>Fiscalizadores D.L N°3.551, de 1981.</t>
  </si>
  <si>
    <t>Poder Judicial D.L N°3.058 de 1979.</t>
  </si>
  <si>
    <t>Congreso Nacional, Ley N°18.918.</t>
  </si>
  <si>
    <t>Ministerio Público, Ley N°19.640.</t>
  </si>
  <si>
    <t>Entidades D.L. N°1.953, art. 9°, de 1977.</t>
  </si>
  <si>
    <t>D.F.L. N° 29, N° 30 y N° 31, todos de 2001 (Establecimientos de Salud Experimentales).</t>
  </si>
  <si>
    <t>Escala de las FFAA y de Orden y Seguridad Pública (D.F.L. N°1/1997 y D.F.L. N°2/1968).</t>
  </si>
  <si>
    <t>Código del Trabajo.</t>
  </si>
  <si>
    <t>Honorarios a suma alzada</t>
  </si>
  <si>
    <t>TABLA N°06</t>
  </si>
  <si>
    <t>Estamento según Sistema de Remuneraciones</t>
  </si>
  <si>
    <t>Servicios afectos a EUS, DL 1953, FFAA, Código del trabajo, Poder Legislativo</t>
  </si>
  <si>
    <t>10-40-60-70</t>
  </si>
  <si>
    <t>Personal nombrado como Autoridad de Gobierno (Presidente, Ministros, Subsecretarios, Intendentes, etc.).</t>
  </si>
  <si>
    <t>AUT. DE GOB.</t>
  </si>
  <si>
    <t>Jefe Superior del Servicio informante.</t>
  </si>
  <si>
    <t>JEFE SUP. DE SERVICIO</t>
  </si>
  <si>
    <t>Personal nombrado o contratado para desempeñarse como Directivo.</t>
  </si>
  <si>
    <t>DIRECTIVO</t>
  </si>
  <si>
    <t>Personal nombrado o contratado para desempeñarse en funciones profesionales.</t>
  </si>
  <si>
    <t>PROFESIONAL</t>
  </si>
  <si>
    <t>Personal nombrado o contratado para desempeñarse en funciones técnicas.</t>
  </si>
  <si>
    <t>TÉCNICO</t>
  </si>
  <si>
    <t>Personal nombrado o contratado para desempeñarse en funciones administrativas.</t>
  </si>
  <si>
    <t>ADMINISTRATIVO</t>
  </si>
  <si>
    <t>Personal nombrado o contratado para desempeñarse en funciones auxiliares.</t>
  </si>
  <si>
    <t>AUXILIAR</t>
  </si>
  <si>
    <t>Personal afecto a leyes Nos. 15.076 y 19.664</t>
  </si>
  <si>
    <t>11-12</t>
  </si>
  <si>
    <t>Personal afecto a las leyes Nos. 15.076 y 19.664.</t>
  </si>
  <si>
    <t>PERSONAL MÉDICO</t>
  </si>
  <si>
    <t>Jefe Superior del Servicio informante (personal de la escala B-C).</t>
  </si>
  <si>
    <t>Personal de la escala B-C nombrado para desempeñarse como Directivo.</t>
  </si>
  <si>
    <t>Personal de la escala B-C nombrado o contratado para desempeñarse en funciones profesionales.</t>
  </si>
  <si>
    <t>Personal de la escala B-C nombrado o contratado para desempeñarse en funciones técnicas.</t>
  </si>
  <si>
    <t>Personal de la escala B-C nombrado o contratado para desempeñarse en funciones administrativas.</t>
  </si>
  <si>
    <t>Personal de la escala B-C nombrado o contratado para desempeñarse en funciones auxiliares.</t>
  </si>
  <si>
    <t>Profesionales funcionarios Escala A.</t>
  </si>
  <si>
    <t>Fiscalizadores</t>
  </si>
  <si>
    <t>Personal nombrado o contratado para desempeñarse en funciones fiscalizadoras.</t>
  </si>
  <si>
    <t>FISCALIZADOR</t>
  </si>
  <si>
    <t>Personal nombrado o contratado para desempeñarse en funciones de jefatura.</t>
  </si>
  <si>
    <t>JEFATURA</t>
  </si>
  <si>
    <t>Personal del Escalafón Superior.</t>
  </si>
  <si>
    <t>ESC. SUPERIOR</t>
  </si>
  <si>
    <t>Personal que se desempeña en el escalafón de Asistentes Sociales.</t>
  </si>
  <si>
    <t>ASISTENTES SOCIALES</t>
  </si>
  <si>
    <t>Personal del Escalafón de Empleados.</t>
  </si>
  <si>
    <t>ESC. EMPLEADOS</t>
  </si>
  <si>
    <t>Personal nombrado o contratado para desempeñarse como Fiscal.</t>
  </si>
  <si>
    <t>FISCAL</t>
  </si>
  <si>
    <t>Personal fuera de dotación de cualquier institución</t>
  </si>
  <si>
    <t>Personal cuya función se puede asimilar a la Directiva.</t>
  </si>
  <si>
    <t>Personal cuya función se puede asimilar a la profesional.</t>
  </si>
  <si>
    <t>Personal cuya función se puede asimilar a la fiscalizadora.</t>
  </si>
  <si>
    <t>Personal cuya función se puede asimilar a la técnica.</t>
  </si>
  <si>
    <t>Personal cuya función se puede asimilar a la de jefatura.</t>
  </si>
  <si>
    <t>Personal cuya función se puede asimilar a la administrativa.</t>
  </si>
  <si>
    <t>Personal cuya función se puede asimilar a la auxiliar.</t>
  </si>
  <si>
    <t>Personal cuya función se puede asimilar a la del personal médico.</t>
  </si>
  <si>
    <r>
      <rPr>
        <b/>
        <sz val="10"/>
        <color indexed="8"/>
        <rFont val="Calibri"/>
        <family val="2"/>
        <scheme val="minor"/>
      </rPr>
      <t>NOMBRE DE SERVICIO</t>
    </r>
    <r>
      <rPr>
        <b/>
        <sz val="9"/>
        <color indexed="8"/>
        <rFont val="Arial"/>
        <family val="2"/>
      </rPr>
      <t xml:space="preserve">
</t>
    </r>
    <r>
      <rPr>
        <sz val="7"/>
        <color indexed="8"/>
        <rFont val="Calibri"/>
        <family val="2"/>
        <scheme val="minor"/>
      </rPr>
      <t>(Según BD Servicios)</t>
    </r>
  </si>
  <si>
    <t>130409</t>
  </si>
  <si>
    <t>Laboratorios</t>
  </si>
  <si>
    <t>220105</t>
  </si>
  <si>
    <t>NC</t>
  </si>
  <si>
    <t>No Corresponde</t>
  </si>
  <si>
    <t>APELACIÓN</t>
  </si>
  <si>
    <t>ER_2</t>
  </si>
  <si>
    <t>DIAS_AUT</t>
  </si>
  <si>
    <t>051004</t>
  </si>
  <si>
    <t>Bomberos de Chile</t>
  </si>
  <si>
    <t>Subsecretaría de Pesca y Acuicultura</t>
  </si>
  <si>
    <t>Servicio Nacional de Pesca y Acuicultura</t>
  </si>
  <si>
    <t>Servicio de Registro Civil e Identificación</t>
  </si>
  <si>
    <t>Subsidio Nacional al Transporte Público</t>
  </si>
  <si>
    <t>210105</t>
  </si>
  <si>
    <t>Ingreso Ético Familiar y Sistema Chile Solidario</t>
  </si>
  <si>
    <t>Mujer y Trabajo</t>
  </si>
  <si>
    <t>240105</t>
  </si>
  <si>
    <t>Plan de Acción de Eficiencia Energética</t>
  </si>
  <si>
    <t>260101</t>
  </si>
  <si>
    <t>MINISTERIO DEL DEPORTE</t>
  </si>
  <si>
    <t>Subsecretaría del Deporte</t>
  </si>
  <si>
    <t>260201</t>
  </si>
  <si>
    <t>260202</t>
  </si>
  <si>
    <t>SEXO</t>
  </si>
  <si>
    <t>030102</t>
  </si>
  <si>
    <t>050505</t>
  </si>
  <si>
    <t>Transferencias a Gobiernos Regionales</t>
  </si>
  <si>
    <t>072501</t>
  </si>
  <si>
    <t>Superintendencia de Insolvencia y Reemprendimiento</t>
  </si>
  <si>
    <t>Fortalecimiento de la Educación Escolar Pública</t>
  </si>
  <si>
    <t>Superintendencia de Educación</t>
  </si>
  <si>
    <t>Organismos de Salud del Ejército</t>
  </si>
  <si>
    <t>Organismos de Industria Militar</t>
  </si>
  <si>
    <t>140103</t>
  </si>
  <si>
    <t>Regularización de la Propiedad Raíz</t>
  </si>
  <si>
    <t>140104</t>
  </si>
  <si>
    <t>Administración de Bienes</t>
  </si>
  <si>
    <t>140105</t>
  </si>
  <si>
    <t>Catastro</t>
  </si>
  <si>
    <t>Subsecretaría de Previsión Social</t>
  </si>
  <si>
    <t>Instituto de Previsión Social</t>
  </si>
  <si>
    <t>Caja de Previsión de la Defensa Nacional</t>
  </si>
  <si>
    <t>Servicio de Salud Valparaíso - San Antonio</t>
  </si>
  <si>
    <t>Fondo de Solidaridad e Inversión Social</t>
  </si>
  <si>
    <t>Fondo Nacional para el Fomento del Deporte</t>
  </si>
  <si>
    <t>090401</t>
  </si>
  <si>
    <t>Subsecretaría de Educación Parvularia</t>
  </si>
  <si>
    <t>270101</t>
  </si>
  <si>
    <t>MINISTERIO DE LA MUJER Y LA EQUIDAD DE GÉNERO</t>
  </si>
  <si>
    <t>Subsecretaría de la Mujer y la Equidad de Género</t>
  </si>
  <si>
    <t>270201</t>
  </si>
  <si>
    <t>270202</t>
  </si>
  <si>
    <t>270203</t>
  </si>
  <si>
    <t>MATRIZ BASE</t>
  </si>
  <si>
    <t>Matriz Base</t>
  </si>
  <si>
    <t>D</t>
  </si>
  <si>
    <t>H</t>
  </si>
  <si>
    <t>C</t>
  </si>
  <si>
    <t>MATRIZ_BASE</t>
  </si>
  <si>
    <t>TABLA N°27</t>
  </si>
  <si>
    <t>Persona con un cargo en la dotación del servicio, en funciones a la fecha de corte del informe, que fue declarada en la matriz D correspondiente.</t>
  </si>
  <si>
    <t>Persona que desempeña una suplencia o reemplazo fuera de dotación, y se encuentra en funciones a la fecha de corte del informe, que fue declarada en la matriz S correspondiente.</t>
  </si>
  <si>
    <t>Persona que desempeña otro cargo fuera de dotación y se encuentra en funciones a la fecha de corte del informe, que fue declarada en la matriz H correspondiente.</t>
  </si>
  <si>
    <t>Persona que desempeñó un cargo de la dotación o fuera de dotación y que cesó durante el período informado, siendo declarada en la matriz C correspondiente</t>
  </si>
  <si>
    <t>Persona que se desempeña o desempeñó en comisión de servicio en la institución informante durante el período.</t>
  </si>
  <si>
    <t>CS</t>
  </si>
  <si>
    <t>Persona que durante el período informado guardó reserva de su cargo titular, para desempeñarse en otro cargo fuera de la institución informante, según situación a la fecha de cierre del informe.</t>
  </si>
  <si>
    <t>CR</t>
  </si>
  <si>
    <t>070600_4002</t>
  </si>
  <si>
    <t>070600_4008</t>
  </si>
  <si>
    <t>070600_4014</t>
  </si>
  <si>
    <t>070600_1400</t>
  </si>
  <si>
    <t>100601</t>
  </si>
  <si>
    <t>Subsecretaría de Derechos Humanos</t>
  </si>
  <si>
    <t>Servicio Nacional de la Mujer y la Equidad de Género</t>
  </si>
  <si>
    <t>280101</t>
  </si>
  <si>
    <t>Profesionales de la Educación, Ley N°19.070</t>
  </si>
  <si>
    <t>Asistentes de la Educación, Ley 19.464</t>
  </si>
  <si>
    <t>Unidades de Apoyo a Tribunales</t>
  </si>
  <si>
    <t>Gobierno Regional Región Ñuble</t>
  </si>
  <si>
    <t>070702</t>
  </si>
  <si>
    <t>070903</t>
  </si>
  <si>
    <t>Agencia de Promoción de la Inversión Extranjera</t>
  </si>
  <si>
    <t>080108</t>
  </si>
  <si>
    <t>080109</t>
  </si>
  <si>
    <t>Programa Exportación de Servicios</t>
  </si>
  <si>
    <t>Desarrollo Profesional Docente y Directivo</t>
  </si>
  <si>
    <t>Dirección de Educación Pública</t>
  </si>
  <si>
    <t>Apoyo a la Implementación de los Servicios Locales de Educación</t>
  </si>
  <si>
    <t>Programa de Concesiones Ministerio de Justicia</t>
  </si>
  <si>
    <t>Gobierno Digital</t>
  </si>
  <si>
    <t>290101</t>
  </si>
  <si>
    <t>Subsecretaría de las Culturas y las Artes</t>
  </si>
  <si>
    <t>290102</t>
  </si>
  <si>
    <t>290201</t>
  </si>
  <si>
    <t>Subsecretaría del Patrimonio Cultural</t>
  </si>
  <si>
    <t>290301</t>
  </si>
  <si>
    <t>Servicio Nacional del Patrimonio Cultural</t>
  </si>
  <si>
    <t>290302</t>
  </si>
  <si>
    <t>290303</t>
  </si>
  <si>
    <t>Consejo de Monumentos Nacionales</t>
  </si>
  <si>
    <t>090101</t>
  </si>
  <si>
    <t>091701</t>
  </si>
  <si>
    <t>091702</t>
  </si>
  <si>
    <t>091703</t>
  </si>
  <si>
    <t>080107</t>
  </si>
  <si>
    <t>083101</t>
  </si>
  <si>
    <t>Comisión para el Mercado Financiero</t>
  </si>
  <si>
    <t>Ley SANNA, contingencia A</t>
  </si>
  <si>
    <t>Ley SANNA, contingencia B</t>
  </si>
  <si>
    <t>Ley SANNA, contingencia C</t>
  </si>
  <si>
    <t>Ley SANNA, contingencia D</t>
  </si>
  <si>
    <t>211001</t>
  </si>
  <si>
    <t>211002</t>
  </si>
  <si>
    <t>LGN</t>
  </si>
  <si>
    <t>Personal Adscrito</t>
  </si>
  <si>
    <t>Personal liberado de guardia, según el artículo 44° de la Ley N° 15.076 y Ley 19.230, aplicable sólo a profesionales funcionarios de las Unidades de Emergencia, UCI y Maternidades de los Servicios de Salud y Establecimientos de carácter experimental.</t>
  </si>
  <si>
    <t>CONTINUIDAD</t>
  </si>
  <si>
    <t>DERECHO_SUBS</t>
  </si>
  <si>
    <t>MONTO_SUBS</t>
  </si>
  <si>
    <t>ESTADO_REC</t>
  </si>
  <si>
    <t>N_DIAS_REC</t>
  </si>
  <si>
    <t>MONTO_REC</t>
  </si>
  <si>
    <t>MONTO_COT</t>
  </si>
  <si>
    <t>TABLA N°33</t>
  </si>
  <si>
    <t>Estado de recuperación de subsidios</t>
  </si>
  <si>
    <t xml:space="preserve">Descripción </t>
  </si>
  <si>
    <t>Total</t>
  </si>
  <si>
    <t>TOT</t>
  </si>
  <si>
    <t>Parcial</t>
  </si>
  <si>
    <t>PAR</t>
  </si>
  <si>
    <t xml:space="preserve">No Recupera </t>
  </si>
  <si>
    <t>SDR</t>
  </si>
  <si>
    <t>En Trámite</t>
  </si>
  <si>
    <t>PEN</t>
  </si>
  <si>
    <t>Accidente del trabajo o del trayecto (extendido por prestador salud)</t>
  </si>
  <si>
    <t>5A</t>
  </si>
  <si>
    <t>Accidente del trabajo o del trayecto (extendido por organismos administradores seguro accidentes del trabajo y enfermedades profesionales)</t>
  </si>
  <si>
    <t>5B</t>
  </si>
  <si>
    <t>Enfermedad Profesional (extendido por prestador salud)</t>
  </si>
  <si>
    <t>6A</t>
  </si>
  <si>
    <t>Enfermedad Profesional (extendido por organismos administradores seguro accidentes del trabajo y enfermedades profesionales)</t>
  </si>
  <si>
    <t>6B</t>
  </si>
  <si>
    <t>Permiso Postnatal parental</t>
  </si>
  <si>
    <r>
      <rPr>
        <b/>
        <sz val="10"/>
        <color indexed="12"/>
        <rFont val="Calibri"/>
        <family val="2"/>
      </rPr>
      <t>FORMATO TEXTO</t>
    </r>
    <r>
      <rPr>
        <sz val="9"/>
        <rFont val="Calibri"/>
        <family val="2"/>
      </rPr>
      <t xml:space="preserve">
</t>
    </r>
    <r>
      <rPr>
        <sz val="7"/>
        <rFont val="Calibri"/>
        <family val="2"/>
      </rPr>
      <t>(Copiar columna VALIDA ID_SERV y pegar valores, luego copiar todo y pegar en columna ID_SERV desde la Celda 2)</t>
    </r>
  </si>
  <si>
    <t>Personal nombrado o contratado para desempeñarse en funciones profesores</t>
  </si>
  <si>
    <t>PROFESOR</t>
  </si>
  <si>
    <t>Personal nombrado o contratado para desempeñarse en funciones técnicos</t>
  </si>
  <si>
    <t xml:space="preserve">Profesor </t>
  </si>
  <si>
    <t>PROF_PED</t>
  </si>
  <si>
    <t>Tecnico</t>
  </si>
  <si>
    <t>TEC_PED</t>
  </si>
  <si>
    <t>sist_rem  Personal Jardines Infantiles (Exclusivo SLE)</t>
  </si>
  <si>
    <t>sist_rem  Asistentes de la Educación</t>
  </si>
  <si>
    <t>sist_rem  Profesionales de la Educación, Ley N°19.070</t>
  </si>
  <si>
    <t>Personal Jardines Infantiles (Exclusivo SLE)</t>
  </si>
  <si>
    <t>MINISTERIO DEL INTERIOR Y SEGURIDAD PÚBLICA</t>
  </si>
  <si>
    <t>Programas de Desarrollo Local</t>
  </si>
  <si>
    <t>Gobierno Regional Región de Tarapacá</t>
  </si>
  <si>
    <t>Gobierno Regional Región de Antofagasta</t>
  </si>
  <si>
    <t>Gobierno Regional Región de Atacama</t>
  </si>
  <si>
    <t>Gobierno Regional Región de Coquimbo</t>
  </si>
  <si>
    <t>Gobierno Regional Región de Valparaíso</t>
  </si>
  <si>
    <t>Gobierno Regional Región del Maule</t>
  </si>
  <si>
    <t>Gobierno Regional Región del Biobío</t>
  </si>
  <si>
    <t>Gobierno Regional Región de la Araucanía</t>
  </si>
  <si>
    <t>Gobierno Regional Región de Los Lagos</t>
  </si>
  <si>
    <t>Gobierno Regional Región de Aysén del General Carlos Ibañez del Campo</t>
  </si>
  <si>
    <t>Gobierno Regional Región de Magallanes y la Antártica Chilena</t>
  </si>
  <si>
    <t>Gobierno Regional Región de Los Ríos</t>
  </si>
  <si>
    <t>Gobierno Regional Región de Arica y Parinacota</t>
  </si>
  <si>
    <t>060601</t>
  </si>
  <si>
    <t>060701</t>
  </si>
  <si>
    <t>Comité Desarrollo Productivo Regional de Antofagasta</t>
  </si>
  <si>
    <t>Comité Desarrollo Productivo Regional de Biobío</t>
  </si>
  <si>
    <t>Comité Desarrollo Productivo Regional de Los Rios</t>
  </si>
  <si>
    <t>Comité Agencia de Fomento de la Producción Sustentable</t>
  </si>
  <si>
    <t>Programa Censos</t>
  </si>
  <si>
    <t>072601</t>
  </si>
  <si>
    <t>Unidad Administradora de los Tribunales Tributarios y Aduaneros</t>
  </si>
  <si>
    <t>080202</t>
  </si>
  <si>
    <t>Sistema de Gestión Financiera del Estado</t>
  </si>
  <si>
    <t>099001</t>
  </si>
  <si>
    <t>099101</t>
  </si>
  <si>
    <t>Superintendencia de Educación Superior</t>
  </si>
  <si>
    <t>MINISTERIO DE JUSTICIA Y DERECHOS HUMANOS</t>
  </si>
  <si>
    <t>Dirección General del Territorio Marítimo</t>
  </si>
  <si>
    <t>120301</t>
  </si>
  <si>
    <t>Dirección General de Concesiones de Obras Públicas</t>
  </si>
  <si>
    <t>Asentamientos Precarios</t>
  </si>
  <si>
    <t>Serviu Región de Tarapacá</t>
  </si>
  <si>
    <t>Serviu Región de Antofagasta</t>
  </si>
  <si>
    <t>Serviu Región de Atacama</t>
  </si>
  <si>
    <t>Serviu Región de Coquimbo</t>
  </si>
  <si>
    <t>Serviu Región de Valparaíso</t>
  </si>
  <si>
    <t>Serviu Región del Libertador General Bernardo O'Higgins</t>
  </si>
  <si>
    <t>Serviu Región del Maule</t>
  </si>
  <si>
    <t>Serviu Región del Biobío</t>
  </si>
  <si>
    <t>Serviu Región de la Araucanía</t>
  </si>
  <si>
    <t>Serviu Región de Los Lagos</t>
  </si>
  <si>
    <t>Serviu Región Metropolitana de Santiago</t>
  </si>
  <si>
    <t>Serviu Región de Los Ríos</t>
  </si>
  <si>
    <t>Serviu Región de Arica y Parinacota</t>
  </si>
  <si>
    <t>183601</t>
  </si>
  <si>
    <t>Subsecretaría de la Niñez</t>
  </si>
  <si>
    <t>300101</t>
  </si>
  <si>
    <t>MINISTERIO DE CIENCIA, TECNOLOGÍA, CONOCIMIENTO E INNOVACIÓN</t>
  </si>
  <si>
    <t>099002</t>
  </si>
  <si>
    <t>099003</t>
  </si>
  <si>
    <t>Educación Superior</t>
  </si>
  <si>
    <t>300102</t>
  </si>
  <si>
    <t>300201</t>
  </si>
  <si>
    <t>Agencia Nacional de Investigación y Desarrollo</t>
  </si>
  <si>
    <t>300202</t>
  </si>
  <si>
    <t xml:space="preserve">Propiedad Minera </t>
  </si>
  <si>
    <t xml:space="preserve">Cierre Faenas y Gestión Ambiental </t>
  </si>
  <si>
    <t xml:space="preserve">Geología Aplicada </t>
  </si>
  <si>
    <t xml:space="preserve">Laboratorio </t>
  </si>
  <si>
    <t xml:space="preserve">Depósitos de Relaves </t>
  </si>
  <si>
    <t>170301_1</t>
  </si>
  <si>
    <t>170301_2</t>
  </si>
  <si>
    <t>170301_3</t>
  </si>
  <si>
    <t>170301_4</t>
  </si>
  <si>
    <t>170301_5</t>
  </si>
  <si>
    <t>AMPLIADO</t>
  </si>
  <si>
    <t>Ampliado</t>
  </si>
  <si>
    <t>Personal nombrado o contratado para desempeñarse como Educador de Párvulo en jardines infantiles dependientes de los SLE</t>
  </si>
  <si>
    <t>Personal nombrado o contratado para desempeñarse como técnico en párvulo en jardines infantiles dependientes de los SLE</t>
  </si>
  <si>
    <t>Personal nombrado o contratado para desempeñarse como profesionales de gestion en jardines infantiles dependientes de la JUNJI</t>
  </si>
  <si>
    <t>PROF_GESTION</t>
  </si>
  <si>
    <t>Personal nombrado o contratado para desempeñarse como profesionales encargados de supervision en jardines infantiles dependientes de la JUNJI</t>
  </si>
  <si>
    <t>PROF_SUPER</t>
  </si>
  <si>
    <t>020402</t>
  </si>
  <si>
    <t>112402</t>
  </si>
  <si>
    <t>160205</t>
  </si>
  <si>
    <t>Servicio Nacional de Geología y Minería - Propiedad Minera</t>
  </si>
  <si>
    <t xml:space="preserve">Servicio Nacional de Geología y Minería - Cierre Faenas y Gestión Ambiental </t>
  </si>
  <si>
    <t xml:space="preserve">Servicio Nacional de Geología y Minería - Geología Aplicada </t>
  </si>
  <si>
    <t xml:space="preserve">Servicio Nacional de Geología y Minería - Laboratorio </t>
  </si>
  <si>
    <t xml:space="preserve">Servicio Nacional de Geología y Minería - Depósitos de Relaves </t>
  </si>
  <si>
    <t>Laboratorio de Gobierno</t>
  </si>
  <si>
    <t>300103</t>
  </si>
  <si>
    <t>Secretaría Ejecutiva Consejo Nacional de CTCI</t>
  </si>
  <si>
    <t>Defensoría del Contribuyente</t>
  </si>
  <si>
    <t>211101</t>
  </si>
  <si>
    <t>Servicio Nacional de Protección Especializada a la Niñez y Adolescencia</t>
  </si>
  <si>
    <t>300203</t>
  </si>
  <si>
    <t>Capacidades Tecnológicas</t>
  </si>
  <si>
    <t>053501</t>
  </si>
  <si>
    <t>Servicio Nacional de Migraciones</t>
  </si>
  <si>
    <t>080111</t>
  </si>
  <si>
    <t>210203</t>
  </si>
  <si>
    <t>210204</t>
  </si>
  <si>
    <t>211102</t>
  </si>
  <si>
    <t>290304</t>
  </si>
  <si>
    <t>Subsecretaría de Ciencia, Tecnología, Conocimiento e Innovación</t>
  </si>
  <si>
    <t>Servicio de Salud Arica y Parinacota</t>
  </si>
  <si>
    <t>Servicio de Salud Tarapacá</t>
  </si>
  <si>
    <t>Servicio de Salud Aysén</t>
  </si>
  <si>
    <t>310101_61</t>
  </si>
  <si>
    <t>GOBIERNOS REGIONALES</t>
  </si>
  <si>
    <t>310101_62</t>
  </si>
  <si>
    <t>310101_63</t>
  </si>
  <si>
    <t>310101_64</t>
  </si>
  <si>
    <t>310101_65</t>
  </si>
  <si>
    <t>310101_66</t>
  </si>
  <si>
    <t>Gobierno Regional Región del Libertador General Bernardo O’Higgins</t>
  </si>
  <si>
    <t>310101_67</t>
  </si>
  <si>
    <t>310101_68</t>
  </si>
  <si>
    <t>310101_69</t>
  </si>
  <si>
    <t>310101_70</t>
  </si>
  <si>
    <t>310101_71</t>
  </si>
  <si>
    <t>310101_72</t>
  </si>
  <si>
    <t>310101_73</t>
  </si>
  <si>
    <t>310101_74</t>
  </si>
  <si>
    <t>310101_75</t>
  </si>
  <si>
    <t>310101_76</t>
  </si>
  <si>
    <t>070606</t>
  </si>
  <si>
    <t>070607</t>
  </si>
  <si>
    <t>Inversión y Financiamiento</t>
  </si>
  <si>
    <t>Desarrollo Productivo Sostenible</t>
  </si>
  <si>
    <t>101001</t>
  </si>
  <si>
    <t>Servicio Nacional de Reinserción Social Juvenil</t>
  </si>
  <si>
    <t>070600_4074</t>
  </si>
  <si>
    <t>240106</t>
  </si>
  <si>
    <t>Transición Energética Justa</t>
  </si>
  <si>
    <t>250102</t>
  </si>
  <si>
    <t>Adaptación y Mitigación para el Cambio Climático</t>
  </si>
  <si>
    <t>270102</t>
  </si>
  <si>
    <t>020101_1</t>
  </si>
  <si>
    <t>020101_2</t>
  </si>
  <si>
    <t>Comité de Auditoría Parlamentaria</t>
  </si>
  <si>
    <t>Servicio Nacional de Prevención y Respuesta Ante Desastres</t>
  </si>
  <si>
    <t>Servicio Nacional para Prevención y Rehabilitación Consumo de Drogas y</t>
  </si>
  <si>
    <t>Alcohol</t>
  </si>
  <si>
    <t>Agencia Chilena de Cooperación Internacional para el Desarrollo</t>
  </si>
  <si>
    <t>Subsecretaría de Relaciones Económicas Internacionales</t>
  </si>
  <si>
    <t>Dirección General de Promoción de Exportaciones</t>
  </si>
  <si>
    <t>Fondo de Innovación para la Competitividad - Emprendimiento</t>
  </si>
  <si>
    <t>070113</t>
  </si>
  <si>
    <t>Programa de Atracción Turística</t>
  </si>
  <si>
    <t>Instituto Nacional Desarrollo Sustentable Pesca Artesanal y Acuicultura</t>
  </si>
  <si>
    <t>Secretaría y Administración General</t>
  </si>
  <si>
    <t>Sistema Integrado de Comercio Exterior</t>
  </si>
  <si>
    <t>Secretaría de Modernización del Estado</t>
  </si>
  <si>
    <t>083301</t>
  </si>
  <si>
    <t>Programas Alternativos de Enseñanza Pre-escolar</t>
  </si>
  <si>
    <t>Subsecretaría de Educación Superior</t>
  </si>
  <si>
    <t>Fortalecimiento de la Educación Superior Pública</t>
  </si>
  <si>
    <t>101002</t>
  </si>
  <si>
    <t>Centros de Reinserción Social Juvenil de Administración Directa</t>
  </si>
  <si>
    <t>110902</t>
  </si>
  <si>
    <t>Programa Fidae</t>
  </si>
  <si>
    <t>Organismos de Salud de la Fach</t>
  </si>
  <si>
    <t>Servicio Aerofotogramétrico de la Fach</t>
  </si>
  <si>
    <t>Academia Nacional de Estudios Políticos y Estratégicos</t>
  </si>
  <si>
    <t>120209</t>
  </si>
  <si>
    <t>120210</t>
  </si>
  <si>
    <t>Fiscalía Ministerio de Obras Públicas</t>
  </si>
  <si>
    <t>Subdirección de Servicios Sanitarios Rurales</t>
  </si>
  <si>
    <t>120213</t>
  </si>
  <si>
    <t>120214</t>
  </si>
  <si>
    <t>Infraestructura para el Buen Vivir</t>
  </si>
  <si>
    <t>120223</t>
  </si>
  <si>
    <t>Administración de Infraestructuras - Dirección de Obras Hidráulicas</t>
  </si>
  <si>
    <t>120224</t>
  </si>
  <si>
    <t>Administración de Infraestructuras - Dirección de Vialidad</t>
  </si>
  <si>
    <t>120234</t>
  </si>
  <si>
    <t>Conservaciones por Administración Directa - Dirección de Vialidad</t>
  </si>
  <si>
    <t>120237</t>
  </si>
  <si>
    <t>Conservaciones por Administración Directa - Dirección de Aeropuertos</t>
  </si>
  <si>
    <t>120402</t>
  </si>
  <si>
    <t>Administración de Infraestructuras - Dirección General de Aguas</t>
  </si>
  <si>
    <t>MINISTERIO DEL TRABAJO Y PREVISIÓN SOCIAL</t>
  </si>
  <si>
    <t>150504</t>
  </si>
  <si>
    <t>Servicio Nacional de Capacitación y Empleo - Empleo</t>
  </si>
  <si>
    <t>Financiamiento Hospitales por Grupo Relacionado de Diagnóstico</t>
  </si>
  <si>
    <t>Central de Abastecimiento del Sistema Nacional de Servicios de Salud</t>
  </si>
  <si>
    <t>Servicio de Salud O'Higgins</t>
  </si>
  <si>
    <t>Servicio de Salud Bíobío</t>
  </si>
  <si>
    <t>Servicio de Salud Los Ríos</t>
  </si>
  <si>
    <t>Servicio de Salud Metropolitano Sur-oriente</t>
  </si>
  <si>
    <t>Centro de Referencia de Salud de Maipú</t>
  </si>
  <si>
    <t>180106</t>
  </si>
  <si>
    <t>Plan de Emergencia Habitacional</t>
  </si>
  <si>
    <t>Serviu Región de Aysén del General Carlos Ibáñez del Campo</t>
  </si>
  <si>
    <t>Serviu Región de Magallanes y de la Antártica Chilena</t>
  </si>
  <si>
    <t>Serviu Región de Ñuble</t>
  </si>
  <si>
    <t>Red Movilidad</t>
  </si>
  <si>
    <t>Fiscalización y Centro Automatizado de Infracciones</t>
  </si>
  <si>
    <t>190109</t>
  </si>
  <si>
    <t>Seguridad y Centro de Control Vehicular</t>
  </si>
  <si>
    <t>MINISTERIO DE DESARROLLO SOCIAL Y FAMILIA</t>
  </si>
  <si>
    <t>210108</t>
  </si>
  <si>
    <t>Sistema Nacional de Cuidados</t>
  </si>
  <si>
    <t>Programas de Generación de Ingresos Autónomos</t>
  </si>
  <si>
    <t>Programas de Acompañamiento Familiar y Comunitario</t>
  </si>
  <si>
    <t>Sistema de Protección Integral a la Infancia</t>
  </si>
  <si>
    <t>Programas de Cuidado Alternativo de Administracion Directa</t>
  </si>
  <si>
    <t>220109</t>
  </si>
  <si>
    <t>Plan Buen Vivir</t>
  </si>
  <si>
    <t>220110</t>
  </si>
  <si>
    <t>Comisión para la Paz y el Entendimiento</t>
  </si>
  <si>
    <t>Apoyo al Desarrollo de Energías Renovables No Convencionales</t>
  </si>
  <si>
    <t>260203</t>
  </si>
  <si>
    <t>Gestión de Recintos Deportivos</t>
  </si>
  <si>
    <t>260204</t>
  </si>
  <si>
    <t>Deporte y Participación Social</t>
  </si>
  <si>
    <t>260205</t>
  </si>
  <si>
    <t>Crecer en Movimiento</t>
  </si>
  <si>
    <t>Fondo para la Igualdad</t>
  </si>
  <si>
    <t>Prevención y Atención de Violencia Contra las Mujeres</t>
  </si>
  <si>
    <t>MINISTERIO DE LAS CULTURAS, LAS ARTES Y EL PATRIMONIO</t>
  </si>
  <si>
    <t>290103</t>
  </si>
  <si>
    <t>Instituciones Colaboradoras en el Acceso al Arte y la Cultura</t>
  </si>
  <si>
    <t>290104</t>
  </si>
  <si>
    <t>Fomento a las Organizaciones y al Desarrollo Cultural</t>
  </si>
  <si>
    <t>290105</t>
  </si>
  <si>
    <t>Formación Artística Temprana</t>
  </si>
  <si>
    <t>Red de Bibliotecas Públicas</t>
  </si>
  <si>
    <t>Museos Nacionales y Regionales</t>
  </si>
  <si>
    <t>290305</t>
  </si>
  <si>
    <t>Fomento del Acceso al Patrimonio y Apoyo a Organizaciones Patrimoniales</t>
  </si>
  <si>
    <t>Fondo de Innovación, Ciencia y Tecnología</t>
  </si>
  <si>
    <t>Iniciativa Científica Milenio</t>
  </si>
  <si>
    <t>500101</t>
  </si>
  <si>
    <t>TESORO PÚBLICO</t>
  </si>
  <si>
    <t>FISCO</t>
  </si>
  <si>
    <t>Ingresos Generales de la Nación</t>
  </si>
  <si>
    <t>500102</t>
  </si>
  <si>
    <t>Subsidios</t>
  </si>
  <si>
    <t>500103</t>
  </si>
  <si>
    <t>Operaciones Complementarias</t>
  </si>
  <si>
    <t>500104</t>
  </si>
  <si>
    <t>Servicio de la Deuda Pública</t>
  </si>
  <si>
    <t>500105</t>
  </si>
  <si>
    <t>Aporte Fiscal Libre</t>
  </si>
  <si>
    <t>500106</t>
  </si>
  <si>
    <t>Fondo de Reserva de Pensiones</t>
  </si>
  <si>
    <t>500107</t>
  </si>
  <si>
    <t>Fondo de Estabilización Económica y Social</t>
  </si>
  <si>
    <t>500108</t>
  </si>
  <si>
    <t>Fondo para la Educación</t>
  </si>
  <si>
    <t>500109</t>
  </si>
  <si>
    <t>Fondo de Apoyo Regional</t>
  </si>
  <si>
    <t>500110</t>
  </si>
  <si>
    <t>Fondo para Diagnósticos y Tratamientos de Alto Costo</t>
  </si>
  <si>
    <t>500111</t>
  </si>
  <si>
    <t>Empresas y Sociedades del Estado</t>
  </si>
  <si>
    <t>500112</t>
  </si>
  <si>
    <t>Fondo de Contingencia Estratégico</t>
  </si>
  <si>
    <t>Agencia Nacional de Ciberseguridad</t>
  </si>
  <si>
    <t>151101</t>
  </si>
  <si>
    <t>Servicio de Biodiversidad y Áreas Protegidas</t>
  </si>
  <si>
    <t>250401</t>
  </si>
  <si>
    <t>APELLIDO_1</t>
  </si>
  <si>
    <t>APELLIDO_2</t>
  </si>
  <si>
    <t>CAT_TEMP</t>
  </si>
  <si>
    <t>MONTO REC+MONTO_COT</t>
  </si>
  <si>
    <t>Total N° días licencia</t>
  </si>
  <si>
    <t>M</t>
  </si>
  <si>
    <t>Mujeres</t>
  </si>
  <si>
    <t>DIAS LICENCIA</t>
  </si>
  <si>
    <t>RANGO</t>
  </si>
  <si>
    <t>CAT_2</t>
  </si>
  <si>
    <t>ID_TEMP</t>
  </si>
  <si>
    <t>Suma de dias de licencia</t>
  </si>
  <si>
    <t>Cuentas numero de licencias</t>
  </si>
  <si>
    <t>Suma de MONTO_REC+MONTO_COT</t>
  </si>
  <si>
    <t>Cuenta licencias médicas reembolsadas</t>
  </si>
  <si>
    <t>Hombres y No Binario</t>
  </si>
  <si>
    <t>[hasta 3]</t>
  </si>
  <si>
    <t>H_1</t>
  </si>
  <si>
    <t>X</t>
  </si>
  <si>
    <t>[4 a 10]</t>
  </si>
  <si>
    <t>H_2</t>
  </si>
  <si>
    <t>[11 +]</t>
  </si>
  <si>
    <t>H_3</t>
  </si>
  <si>
    <t>H_4</t>
  </si>
  <si>
    <t>H_5A</t>
  </si>
  <si>
    <t>H_5B</t>
  </si>
  <si>
    <t>Categoria</t>
  </si>
  <si>
    <t>H_6A</t>
  </si>
  <si>
    <t>Hombre licencia tipo 1</t>
  </si>
  <si>
    <t>H_6B</t>
  </si>
  <si>
    <t>Hombre licencia tipo 2</t>
  </si>
  <si>
    <t>H_7</t>
  </si>
  <si>
    <t>Hombre licencia tipo 3</t>
  </si>
  <si>
    <t>H_8</t>
  </si>
  <si>
    <t>Hombre licencia tipo 4</t>
  </si>
  <si>
    <t>H_9</t>
  </si>
  <si>
    <t>Hombre licencia tipo 5A</t>
  </si>
  <si>
    <t>H_10</t>
  </si>
  <si>
    <t>Hombre licencia tipo 5B</t>
  </si>
  <si>
    <t>H_11</t>
  </si>
  <si>
    <t>Hombre licencia tipo 6A</t>
  </si>
  <si>
    <t>H_12</t>
  </si>
  <si>
    <t>Hombre licencia tipo 6B</t>
  </si>
  <si>
    <t>H_13</t>
  </si>
  <si>
    <t>Hombre licencia tipo 7</t>
  </si>
  <si>
    <t>M_1</t>
  </si>
  <si>
    <t>Hombre licencia tipo 8</t>
  </si>
  <si>
    <t>M_2</t>
  </si>
  <si>
    <t>Hombre licencia tipo 9</t>
  </si>
  <si>
    <t>M_3</t>
  </si>
  <si>
    <t>Hombre licencia tipo 10</t>
  </si>
  <si>
    <t>M_4</t>
  </si>
  <si>
    <t>Hombre licencia tipo 11</t>
  </si>
  <si>
    <t>M_5A</t>
  </si>
  <si>
    <t>Hombre licencia tipo 12</t>
  </si>
  <si>
    <t>M_5B</t>
  </si>
  <si>
    <t>Hombre licencia tipo 13</t>
  </si>
  <si>
    <t>M_6A</t>
  </si>
  <si>
    <t>Mujer licencia tipo 1</t>
  </si>
  <si>
    <t>M_6B</t>
  </si>
  <si>
    <t>Mujer licencia tipo 2</t>
  </si>
  <si>
    <t>M_7</t>
  </si>
  <si>
    <t>Mujer licencia tipo 3</t>
  </si>
  <si>
    <t>M_8</t>
  </si>
  <si>
    <t>Mujer licencia tipo 4</t>
  </si>
  <si>
    <t>M_9</t>
  </si>
  <si>
    <t>Mujer licencia tipo 5A</t>
  </si>
  <si>
    <t>M_10</t>
  </si>
  <si>
    <t>Mujer licencia tipo 5B</t>
  </si>
  <si>
    <t>M_11</t>
  </si>
  <si>
    <t>Mujer licencia tipo 6A</t>
  </si>
  <si>
    <t>M_12</t>
  </si>
  <si>
    <t>Mujer licencia tipo 6B</t>
  </si>
  <si>
    <t>M_13</t>
  </si>
  <si>
    <t>Mujer licencia tipo 7</t>
  </si>
  <si>
    <t>Mujer licencia tipo 8</t>
  </si>
  <si>
    <t>Mujer licencia tipo 9</t>
  </si>
  <si>
    <t>Mujer licencia tipo 10</t>
  </si>
  <si>
    <t>Mujer licencia tipo 11</t>
  </si>
  <si>
    <t>Mujer licencia tipo 12</t>
  </si>
  <si>
    <t>Mujer licencia tipo 13</t>
  </si>
  <si>
    <t>H_1_[&lt; 3]</t>
  </si>
  <si>
    <t>1.-Total de dias de licencias autorizadas por tipo de licencia y género, según duración de la licencia médica</t>
  </si>
  <si>
    <t>Codigo licencia</t>
  </si>
  <si>
    <t>TOTAL</t>
  </si>
  <si>
    <t>Hombre</t>
  </si>
  <si>
    <t>Mujer</t>
  </si>
  <si>
    <t>Licencias médicas por &lt;3 dias</t>
  </si>
  <si>
    <t xml:space="preserve">Licencias medicas entre [3 a 10] dias </t>
  </si>
  <si>
    <t>Licencias medicas desde 11 o mas días</t>
  </si>
  <si>
    <t xml:space="preserve">Licencia Maternal Pre y Post Natal </t>
  </si>
  <si>
    <t>Accidente del trabajo o del trayecto (extendido por organismos administradores seguro accidentes del
trabajo y enfermedades profesionales)</t>
  </si>
  <si>
    <t>Enfermedad Profesional (extendido por organismos administradores seguro accidentes del trabajo y
enfermedades profesionales)</t>
  </si>
  <si>
    <t>Uso de licencia médica preventiva parental por causa de la enfermedad COVID-19 para efectos del cuidado
del niño o niña</t>
  </si>
  <si>
    <t>2.-Número de licencias autorizadas por tipo de licencia y género, según duración de la licencia médica</t>
  </si>
  <si>
    <t>TIPO LICENCIA</t>
  </si>
  <si>
    <t>3.-Número de licencias autorizadas con reembolso, por tipo de licencia y género, según duración de la licencia médica</t>
  </si>
  <si>
    <t>4.-Total de monto ($) recuperado por tipo de licencia y género, según duración de la licencia médica</t>
  </si>
  <si>
    <t>Seleccionar mes de corte</t>
  </si>
  <si>
    <t>Tipo de Licencia Médica</t>
  </si>
  <si>
    <t>GÉNERO</t>
  </si>
  <si>
    <t>Hombre y No binario</t>
  </si>
  <si>
    <t>Licencias médicas por
hasta 3 dias</t>
  </si>
  <si>
    <t xml:space="preserve">Licencias medicas entre
[4 a 10] dias </t>
  </si>
  <si>
    <t>Licencias medicas desde
11 o mas días</t>
  </si>
  <si>
    <t>1/2</t>
  </si>
  <si>
    <t>Accidente del trabajo o del trayecto</t>
  </si>
  <si>
    <t>Enfermedad Profesional</t>
  </si>
  <si>
    <t>9/10/ 11/12</t>
  </si>
  <si>
    <t>% según género</t>
  </si>
  <si>
    <t>Número de funcionarios</t>
  </si>
  <si>
    <t>% Licencias médicas reembolsadas</t>
  </si>
  <si>
    <t>n</t>
  </si>
  <si>
    <t>Total registros unicos</t>
  </si>
  <si>
    <t>Total registros validos</t>
  </si>
  <si>
    <t>Ley SANNA</t>
  </si>
  <si>
    <t>130507</t>
  </si>
  <si>
    <t>Programas de empleo</t>
  </si>
  <si>
    <t>Ley SANNA contingencia E</t>
  </si>
  <si>
    <t>070600_1900</t>
  </si>
  <si>
    <t>Comité Sistema de Empresa</t>
  </si>
  <si>
    <t>070600_2100</t>
  </si>
  <si>
    <t>Comité Agroseguros</t>
  </si>
  <si>
    <t>070600_2700</t>
  </si>
  <si>
    <t>Comité de Desarrollo y Fomento Indígena</t>
  </si>
  <si>
    <t>070600_3400</t>
  </si>
  <si>
    <t>Comité para el Fomento de la Economía Asociativa y el Cooperativismo    </t>
  </si>
  <si>
    <t>070600_4012</t>
  </si>
  <si>
    <t>Comité Regional de Fomento Productivo de Antofagasta</t>
  </si>
  <si>
    <t>080112</t>
  </si>
  <si>
    <t>Secretaría y Administración General, Min. Hacienda</t>
  </si>
  <si>
    <t>Secretaria de Gobierno Digital</t>
  </si>
  <si>
    <t>080702</t>
  </si>
  <si>
    <t>Programa de Mejora de la Calidad del Gasto en las Compras Públicas</t>
  </si>
  <si>
    <t>091104</t>
  </si>
  <si>
    <t>Gastos Administrativos Junta Nacional de Jardines Infantiles</t>
  </si>
  <si>
    <t>130104</t>
  </si>
  <si>
    <t>Innovación y Fortalecimiento Institucional para la Seguridad Alimentaria</t>
  </si>
  <si>
    <t>190110</t>
  </si>
  <si>
    <t>División de Transporte Público Regional</t>
  </si>
  <si>
    <t>250103</t>
  </si>
  <si>
    <t>Desarrollo Sostenible</t>
  </si>
  <si>
    <t>260206</t>
  </si>
  <si>
    <t>Mega Eventos Deportivos</t>
  </si>
  <si>
    <t>320101</t>
  </si>
  <si>
    <t>MINISTERIO DE SEGURIDAD PUBLICA</t>
  </si>
  <si>
    <t>Subsecretaria de Seguridad Publica</t>
  </si>
  <si>
    <t>320201</t>
  </si>
  <si>
    <t>Subsecretaria de Prevencion del Delito</t>
  </si>
  <si>
    <t>320202</t>
  </si>
  <si>
    <t>Formacion y Perfectcionamiento Policial</t>
  </si>
  <si>
    <t>320301</t>
  </si>
  <si>
    <t>320401</t>
  </si>
  <si>
    <t>Hospital de Carabinero</t>
  </si>
  <si>
    <t>320501</t>
  </si>
  <si>
    <t>Policia de Investigaciones</t>
  </si>
  <si>
    <t>320601</t>
  </si>
  <si>
    <t>990901</t>
  </si>
  <si>
    <t>OTRAS INSTITUCIONES PÚBLICAS</t>
  </si>
  <si>
    <t>Defensoría de los Derechos de la Niñez</t>
  </si>
  <si>
    <t>120226</t>
  </si>
  <si>
    <t>Construcción, Reparación y Mantención de Transbordadores</t>
  </si>
  <si>
    <t>120403</t>
  </si>
  <si>
    <t xml:space="preserve">Administración de Infraestructuras - Gestión Hídrica y Organizaciones </t>
  </si>
  <si>
    <t>070703_01</t>
  </si>
  <si>
    <t>Programa de Estadísticas Continuas Intercensales Agrícolas</t>
  </si>
  <si>
    <t>070703_02</t>
  </si>
  <si>
    <t>Proyecto Diseños Estadísticos Subsecretaría de Evaluación Social</t>
  </si>
  <si>
    <t>070703_03</t>
  </si>
  <si>
    <t>Encuesta Laboral</t>
  </si>
  <si>
    <t>070703_04</t>
  </si>
  <si>
    <t>Encuesta de Microemprendimiento (EME)</t>
  </si>
  <si>
    <t>070703_05</t>
  </si>
  <si>
    <t>Encuesta Nacional Urbana de Seguridad Ciudadana (ENUSC)</t>
  </si>
  <si>
    <t>070703_06</t>
  </si>
  <si>
    <t>Encuesta Anual I+D</t>
  </si>
  <si>
    <t>070703_07</t>
  </si>
  <si>
    <t>Encuesta Anual de Innovación</t>
  </si>
  <si>
    <t>070703_08</t>
  </si>
  <si>
    <t>Encuesta Diversidades</t>
  </si>
  <si>
    <t>L</t>
  </si>
  <si>
    <t>FUENTES</t>
  </si>
  <si>
    <t>TORRES</t>
  </si>
  <si>
    <t>ROBINSON HERNAN</t>
  </si>
  <si>
    <t>K</t>
  </si>
  <si>
    <t>CUEVAS</t>
  </si>
  <si>
    <t>PINO</t>
  </si>
  <si>
    <t>MIGUEL ANGEL</t>
  </si>
  <si>
    <t>VALDES</t>
  </si>
  <si>
    <t>PEREZ</t>
  </si>
  <si>
    <t>FRANCISCA YESSENIA</t>
  </si>
  <si>
    <t>TRIVIÑO</t>
  </si>
  <si>
    <t>OJEDA</t>
  </si>
  <si>
    <t>DANIELA ANDREA</t>
  </si>
  <si>
    <t>HERNANDEZ</t>
  </si>
  <si>
    <t>HERNAN CHRISTIAN</t>
  </si>
  <si>
    <t>HENRIQUEZ</t>
  </si>
  <si>
    <t>QUIROZ</t>
  </si>
  <si>
    <t>MARIO ALEJANDRO</t>
  </si>
  <si>
    <t>ESCOBAR</t>
  </si>
  <si>
    <t>ITURRA</t>
  </si>
  <si>
    <t>NATALIA ANDREA</t>
  </si>
  <si>
    <t>ESBIR</t>
  </si>
  <si>
    <t>CUMMINS</t>
  </si>
  <si>
    <t>NICOLAS</t>
  </si>
  <si>
    <t>ZAPATA</t>
  </si>
  <si>
    <t>GONZALEZ</t>
  </si>
  <si>
    <t>MARIA ELIZABETH</t>
  </si>
  <si>
    <t>ROMITO</t>
  </si>
  <si>
    <t>DI PIETRO</t>
  </si>
  <si>
    <t>DIEGO ARTURO</t>
  </si>
  <si>
    <t>CARVALLO</t>
  </si>
  <si>
    <t>ALBORNOZ</t>
  </si>
  <si>
    <t>SEBASTIAN MARCOS</t>
  </si>
  <si>
    <t>BASCUÑAN</t>
  </si>
  <si>
    <t>COLLADO</t>
  </si>
  <si>
    <t>JANET ALEJANDRA</t>
  </si>
  <si>
    <t>SANCHEZ</t>
  </si>
  <si>
    <t>KARLA ANDREA</t>
  </si>
  <si>
    <t>PANTOJA</t>
  </si>
  <si>
    <t>MONTES</t>
  </si>
  <si>
    <t>OLMEDO</t>
  </si>
  <si>
    <t>FLORES</t>
  </si>
  <si>
    <t>MARIA SOLEDAD</t>
  </si>
  <si>
    <t>GARCIA</t>
  </si>
  <si>
    <t>CATALINA ANDREA</t>
  </si>
  <si>
    <t>BADILLA</t>
  </si>
  <si>
    <t>SALAS</t>
  </si>
  <si>
    <t>ESTEFANIA JACQUELINE</t>
  </si>
  <si>
    <t>ARAYA</t>
  </si>
  <si>
    <t>MONTANE</t>
  </si>
  <si>
    <t>BRUNO BERNABE</t>
  </si>
  <si>
    <t>ARAVENA</t>
  </si>
  <si>
    <t>ARELLANO</t>
  </si>
  <si>
    <t>PAULINA DEL CARMEN</t>
  </si>
  <si>
    <t>ARANEDA</t>
  </si>
  <si>
    <t>DANIEL ALEJANDRO</t>
  </si>
  <si>
    <t>TORO</t>
  </si>
  <si>
    <t>VILLANUEVA</t>
  </si>
  <si>
    <t>ASTRID MARLON</t>
  </si>
  <si>
    <t>OBREQUE</t>
  </si>
  <si>
    <t>ELIZABETH ADRIANA</t>
  </si>
  <si>
    <t>LANDSBERGER</t>
  </si>
  <si>
    <t>SEPULVEDA</t>
  </si>
  <si>
    <t>EWALD RODRIGO ALEX</t>
  </si>
  <si>
    <t>MORAGA</t>
  </si>
  <si>
    <t>GUILLIANS ROMINA</t>
  </si>
  <si>
    <t>DIAZ</t>
  </si>
  <si>
    <t>RAFAEL GUSTAVO EDUARDO</t>
  </si>
  <si>
    <t>ALVEAR</t>
  </si>
  <si>
    <t>RETAMAL</t>
  </si>
  <si>
    <t>GISLANIA LEONOR</t>
  </si>
  <si>
    <t>ROJAS</t>
  </si>
  <si>
    <t>VEGA</t>
  </si>
  <si>
    <t>OSCAR LIONEL</t>
  </si>
  <si>
    <t>PIZARRO</t>
  </si>
  <si>
    <t>PUEBLA</t>
  </si>
  <si>
    <t>JOCELYN PAMELA</t>
  </si>
  <si>
    <t>ÑANCULEO</t>
  </si>
  <si>
    <t>RAGUILEO</t>
  </si>
  <si>
    <t>MARCO ANTONIO</t>
  </si>
  <si>
    <t>MANRIQUEZ</t>
  </si>
  <si>
    <t>JUAN MANUEL</t>
  </si>
  <si>
    <t>DURAN</t>
  </si>
  <si>
    <t>INGRID INES</t>
  </si>
  <si>
    <t>ALVARADO</t>
  </si>
  <si>
    <t>SOTO</t>
  </si>
  <si>
    <t>MANUEL SEGUNDO</t>
  </si>
  <si>
    <t>OSORIO</t>
  </si>
  <si>
    <t>SOLIS</t>
  </si>
  <si>
    <t>YESSENIA DE LOURDES</t>
  </si>
  <si>
    <t>MONASTERIO</t>
  </si>
  <si>
    <t>FERNANDEZ</t>
  </si>
  <si>
    <t>MONTSERRAT ALEJANDRA</t>
  </si>
  <si>
    <t>GOMEZ</t>
  </si>
  <si>
    <t>RUIZ</t>
  </si>
  <si>
    <t>CESAR MANUEL</t>
  </si>
  <si>
    <t>SAAVEDRA</t>
  </si>
  <si>
    <t>GODOY</t>
  </si>
  <si>
    <t>CAROLINA ANDREA</t>
  </si>
  <si>
    <t>MARTINEZ</t>
  </si>
  <si>
    <t>VARGAS</t>
  </si>
  <si>
    <t>HUGO SEBASTIAN</t>
  </si>
  <si>
    <t>LOPEZ</t>
  </si>
  <si>
    <t>MARCONE</t>
  </si>
  <si>
    <t>DIEGO RODRIGO</t>
  </si>
  <si>
    <t>INOSTROZA</t>
  </si>
  <si>
    <t>REBOLLEDO</t>
  </si>
  <si>
    <t>PATRICIO ANDRE</t>
  </si>
  <si>
    <t>CATRILEO</t>
  </si>
  <si>
    <t>MENDEZ</t>
  </si>
  <si>
    <t>EVA DEL CARMEN</t>
  </si>
  <si>
    <t>CANDIA</t>
  </si>
  <si>
    <t>EMILIANO JOSE</t>
  </si>
  <si>
    <t>SANDOVAL</t>
  </si>
  <si>
    <t>PASTEN</t>
  </si>
  <si>
    <t>LEAL</t>
  </si>
  <si>
    <t>VILCHES</t>
  </si>
  <si>
    <t>ANDRES SALVADOR</t>
  </si>
  <si>
    <t>CONTRERAS</t>
  </si>
  <si>
    <t>AGUILA</t>
  </si>
  <si>
    <t>CAROLINA ISABEL</t>
  </si>
  <si>
    <t>VALDERRAMA</t>
  </si>
  <si>
    <t>AMERICO SEBASTIAN</t>
  </si>
  <si>
    <t>RIQUELME</t>
  </si>
  <si>
    <t>ORELLANA</t>
  </si>
  <si>
    <t>MARCIA ELIANA</t>
  </si>
  <si>
    <t>LINDEROS</t>
  </si>
  <si>
    <t>JAIME ANDRES</t>
  </si>
  <si>
    <t>GUERRERO</t>
  </si>
  <si>
    <t>SUAREZ</t>
  </si>
  <si>
    <t>FERNANDO ANTONIO</t>
  </si>
  <si>
    <t>CORTINEZ</t>
  </si>
  <si>
    <t>CISTERNAS</t>
  </si>
  <si>
    <t>EDUARDO SIMON</t>
  </si>
  <si>
    <t>MONARDES</t>
  </si>
  <si>
    <t>MORENO</t>
  </si>
  <si>
    <t>FRANCISCA VERONICA</t>
  </si>
  <si>
    <t>LAMA</t>
  </si>
  <si>
    <t>PEÑA Y LILLO</t>
  </si>
  <si>
    <t>MARIA EMILIA</t>
  </si>
  <si>
    <t>VALENZUELA</t>
  </si>
  <si>
    <t>SARAY NICOLE</t>
  </si>
  <si>
    <t>CAMPOS</t>
  </si>
  <si>
    <t>RAMIREZ</t>
  </si>
  <si>
    <t>NATALIA FRANCISCA</t>
  </si>
  <si>
    <t>ARRATIA</t>
  </si>
  <si>
    <t>CONSUELO ALEJANDRA</t>
  </si>
  <si>
    <t>AGUILAR</t>
  </si>
  <si>
    <t>YESICA SOLEDAD</t>
  </si>
  <si>
    <t>MARTA ANGELICA</t>
  </si>
  <si>
    <t>RABELLO</t>
  </si>
  <si>
    <t>GAITERO</t>
  </si>
  <si>
    <t>CAROLINA ALEJANDRA</t>
  </si>
  <si>
    <t>MOLINA</t>
  </si>
  <si>
    <t>PEREZ DE CASTRO</t>
  </si>
  <si>
    <t>MONICA</t>
  </si>
  <si>
    <t>MACHADO</t>
  </si>
  <si>
    <t>RIVAS</t>
  </si>
  <si>
    <t>MARCIA ANGELICA DE LOURDES</t>
  </si>
  <si>
    <t>GUAJARDO</t>
  </si>
  <si>
    <t>MANUEL ESTEBAN</t>
  </si>
  <si>
    <t>CASTILLO</t>
  </si>
  <si>
    <t>OYANEDEL</t>
  </si>
  <si>
    <t>MILTON CLAUDIO</t>
  </si>
  <si>
    <t>AGUILERA</t>
  </si>
  <si>
    <t>MAURELIA</t>
  </si>
  <si>
    <t>JOSE ORLANDO</t>
  </si>
  <si>
    <t>JOFRE</t>
  </si>
  <si>
    <t>RAQUEL PILAR</t>
  </si>
  <si>
    <t>MARCHANT</t>
  </si>
  <si>
    <t>MUNDACA</t>
  </si>
  <si>
    <t>EDISON EDUARDO</t>
  </si>
  <si>
    <t>VICENTE</t>
  </si>
  <si>
    <t>PAZ CONSUELO</t>
  </si>
  <si>
    <t>CARTES</t>
  </si>
  <si>
    <t>LORENA ANDREA</t>
  </si>
  <si>
    <t>PALOMINO</t>
  </si>
  <si>
    <t>JARA</t>
  </si>
  <si>
    <t>JOHN EDUARDO</t>
  </si>
  <si>
    <t>VALENCIA</t>
  </si>
  <si>
    <t>VALERIA XIMENA</t>
  </si>
  <si>
    <t>REYES</t>
  </si>
  <si>
    <t>PAULINA ANDREA</t>
  </si>
  <si>
    <t>ARBOLEDA</t>
  </si>
  <si>
    <t>CEA</t>
  </si>
  <si>
    <t>CARLOS EDUARDO</t>
  </si>
  <si>
    <t>ALARCON</t>
  </si>
  <si>
    <t>SOLANGE PAOLA</t>
  </si>
  <si>
    <t>AHUMADA</t>
  </si>
  <si>
    <t>PALMA</t>
  </si>
  <si>
    <t>GABRIELA ALEJANDRA</t>
  </si>
  <si>
    <t>ZEPEDA</t>
  </si>
  <si>
    <t>FARIAS</t>
  </si>
  <si>
    <t>VICTORIA ALEJANDRA</t>
  </si>
  <si>
    <t>SCHWABE</t>
  </si>
  <si>
    <t>HELD</t>
  </si>
  <si>
    <t>PAMELA PATRICIA</t>
  </si>
  <si>
    <t>CRUZ</t>
  </si>
  <si>
    <t>SARA ANDREA</t>
  </si>
  <si>
    <t>RASSE</t>
  </si>
  <si>
    <t>SOFIA CECILIA</t>
  </si>
  <si>
    <t>MONDACA</t>
  </si>
  <si>
    <t>COTROZO</t>
  </si>
  <si>
    <t>VANESSA PRISCILA</t>
  </si>
  <si>
    <t>ZUÑIGA</t>
  </si>
  <si>
    <t>MICHAEL ANGELO</t>
  </si>
  <si>
    <t>GALAZ</t>
  </si>
  <si>
    <t>SALAZAR</t>
  </si>
  <si>
    <t>CORTES</t>
  </si>
  <si>
    <t>RODRIGUEZ</t>
  </si>
  <si>
    <t>SANDRA ERICA</t>
  </si>
  <si>
    <t>URRUTIA</t>
  </si>
  <si>
    <t>IGLESIAS</t>
  </si>
  <si>
    <t>SEBASTIAN MARCELO</t>
  </si>
  <si>
    <t>SOLANO</t>
  </si>
  <si>
    <t>DAVILA</t>
  </si>
  <si>
    <t>JESSICA PAOLA</t>
  </si>
  <si>
    <t>CAROCA</t>
  </si>
  <si>
    <t>HUMBERTO LIONEL</t>
  </si>
  <si>
    <t>SANHUEZA</t>
  </si>
  <si>
    <t>MANSILLA</t>
  </si>
  <si>
    <t>BASILOTTA</t>
  </si>
  <si>
    <t>APABLAZA</t>
  </si>
  <si>
    <t>PAOLA ANDREA</t>
  </si>
  <si>
    <t>OCAMPO</t>
  </si>
  <si>
    <t>COLOMBIA STELLA</t>
  </si>
  <si>
    <t>VILLALOBOS</t>
  </si>
  <si>
    <t>HINOJOSA</t>
  </si>
  <si>
    <t>MACARENA CECILIA</t>
  </si>
  <si>
    <t>MARYORIE EILEEN</t>
  </si>
  <si>
    <t>ALFARO</t>
  </si>
  <si>
    <t>CERDA</t>
  </si>
  <si>
    <t>MARIA CONSTANZA</t>
  </si>
  <si>
    <t>RIVEROS</t>
  </si>
  <si>
    <t>PINTONE</t>
  </si>
  <si>
    <t>PAMELA ALEJANDRA</t>
  </si>
  <si>
    <t>PAREDES</t>
  </si>
  <si>
    <t>HERRERA</t>
  </si>
  <si>
    <t>DANISA ESTER</t>
  </si>
  <si>
    <t>MANCISIDOR</t>
  </si>
  <si>
    <t>ROSSANA PILAR</t>
  </si>
  <si>
    <t>BARBARA</t>
  </si>
  <si>
    <t>SALINAS</t>
  </si>
  <si>
    <t>URZUA</t>
  </si>
  <si>
    <t>SEBASTIAN ALEJANDRO</t>
  </si>
  <si>
    <t>PIEROTIC</t>
  </si>
  <si>
    <t>MENDIA</t>
  </si>
  <si>
    <t>TANIA</t>
  </si>
  <si>
    <t>FIGUEROA</t>
  </si>
  <si>
    <t>ORTIZ</t>
  </si>
  <si>
    <t>CATHERINE VALESKA</t>
  </si>
  <si>
    <t>MAULME</t>
  </si>
  <si>
    <t>MACARENA BELEN</t>
  </si>
  <si>
    <t>MONCKEBERG</t>
  </si>
  <si>
    <t>GUZMAN</t>
  </si>
  <si>
    <t>CAMILA</t>
  </si>
  <si>
    <t>MAMANI</t>
  </si>
  <si>
    <t>CHAMBI</t>
  </si>
  <si>
    <t>MAGDALENA</t>
  </si>
  <si>
    <t>PAMELA ANDREA</t>
  </si>
  <si>
    <t>CECILIA ALEJANDRA</t>
  </si>
  <si>
    <t>RIOS</t>
  </si>
  <si>
    <t>CARRASCO</t>
  </si>
  <si>
    <t>AMANDA ELOISA</t>
  </si>
  <si>
    <t>RAMOS</t>
  </si>
  <si>
    <t>JORGE ANDRES</t>
  </si>
  <si>
    <t>PINTO</t>
  </si>
  <si>
    <t>CORDOVA</t>
  </si>
  <si>
    <t>ANDREA SALOME</t>
  </si>
  <si>
    <t>ORSOLA</t>
  </si>
  <si>
    <t>PORRAS</t>
  </si>
  <si>
    <t>MARIA TERESA</t>
  </si>
  <si>
    <t>HEISE</t>
  </si>
  <si>
    <t>LARA</t>
  </si>
  <si>
    <t>GUASTAVINO</t>
  </si>
  <si>
    <t>WILMA LORENA</t>
  </si>
  <si>
    <t>ROSA MARINA</t>
  </si>
  <si>
    <t>CABA</t>
  </si>
  <si>
    <t>MORA</t>
  </si>
  <si>
    <t>MARIA ELENA</t>
  </si>
  <si>
    <t>VERGARA</t>
  </si>
  <si>
    <t>OLIVOS</t>
  </si>
  <si>
    <t>MARIA INES</t>
  </si>
  <si>
    <t>PADILLA</t>
  </si>
  <si>
    <t>BRAVO</t>
  </si>
  <si>
    <t>MACARENA</t>
  </si>
  <si>
    <t>BORQUEZ</t>
  </si>
  <si>
    <t>ASTUDILLO</t>
  </si>
  <si>
    <t>BELLIDO</t>
  </si>
  <si>
    <t>JORGE EDUARDO</t>
  </si>
  <si>
    <t>PAEZ</t>
  </si>
  <si>
    <t>ALEGRIA</t>
  </si>
  <si>
    <t>TANIA VALESKA</t>
  </si>
  <si>
    <t>MARIN</t>
  </si>
  <si>
    <t>MARIA E. SOLEDAD</t>
  </si>
  <si>
    <t>LECOURT</t>
  </si>
  <si>
    <t>LAURA MARIA</t>
  </si>
  <si>
    <t>CATALAN</t>
  </si>
  <si>
    <t>MEYER</t>
  </si>
  <si>
    <t>FRANCISCO ANTONIO</t>
  </si>
  <si>
    <t>FELMER</t>
  </si>
  <si>
    <t>CAUCAO</t>
  </si>
  <si>
    <t>ANDRES EDUARDO</t>
  </si>
  <si>
    <t>VALLESPIN</t>
  </si>
  <si>
    <t>ROCIO</t>
  </si>
  <si>
    <t>CABRERA</t>
  </si>
  <si>
    <t>CRISTIAN MAURICIO</t>
  </si>
  <si>
    <t>BRICEÑO</t>
  </si>
  <si>
    <t>ANTIMILLA</t>
  </si>
  <si>
    <t>XIMENA DAMARI</t>
  </si>
  <si>
    <t>VALIENTE</t>
  </si>
  <si>
    <t>MOYANO</t>
  </si>
  <si>
    <t>OLIVARES</t>
  </si>
  <si>
    <t>MARIA EUGENIA</t>
  </si>
  <si>
    <t>MUÑOZ</t>
  </si>
  <si>
    <t>CRISTOBAL MATIAS</t>
  </si>
  <si>
    <t>KARLA DAYANA</t>
  </si>
  <si>
    <t>PAULA JEANNETTE</t>
  </si>
  <si>
    <t>BARRERA</t>
  </si>
  <si>
    <t>PAULA CECILIA</t>
  </si>
  <si>
    <t>MARDONES</t>
  </si>
  <si>
    <t>LOYOLA</t>
  </si>
  <si>
    <t>MARIA JOSE</t>
  </si>
  <si>
    <t>ALLENDES</t>
  </si>
  <si>
    <t>AYEVIRI</t>
  </si>
  <si>
    <t>PATRICIA VICTORIA</t>
  </si>
  <si>
    <t>LETELIER</t>
  </si>
  <si>
    <t>VIVIAN FABIOLA</t>
  </si>
  <si>
    <t>GALLEGUILLOS</t>
  </si>
  <si>
    <t>ELGUETA</t>
  </si>
  <si>
    <t>CLAUDIA ANDREA</t>
  </si>
  <si>
    <t>MELLADO</t>
  </si>
  <si>
    <t>LIZAMA</t>
  </si>
  <si>
    <t>ANGELICA MARIA</t>
  </si>
  <si>
    <t>CORRALES</t>
  </si>
  <si>
    <t>FUENTEALBA</t>
  </si>
  <si>
    <t>JESSY LYNNS</t>
  </si>
  <si>
    <t>CASTRO</t>
  </si>
  <si>
    <t>BUSTAMANTE</t>
  </si>
  <si>
    <t>HANZ VOELLER</t>
  </si>
  <si>
    <t>MORALES</t>
  </si>
  <si>
    <t>MONICA DEL CARMEN</t>
  </si>
  <si>
    <t>MAUREIRA</t>
  </si>
  <si>
    <t>PATRICIA ALEJANDRA</t>
  </si>
  <si>
    <t>ROBLES</t>
  </si>
  <si>
    <t>GABRIELA ELIZABETH</t>
  </si>
  <si>
    <t>JOHNSON</t>
  </si>
  <si>
    <t>FERNANDO GABRIEL</t>
  </si>
  <si>
    <t>CASANOVA</t>
  </si>
  <si>
    <t>NICOLAS EDUARDO</t>
  </si>
  <si>
    <t>CALDERON</t>
  </si>
  <si>
    <t>VIEYTES</t>
  </si>
  <si>
    <t>RODRIGO LEONARDO</t>
  </si>
  <si>
    <t>CEPEDA</t>
  </si>
  <si>
    <t>JAVIERA MAIBE</t>
  </si>
  <si>
    <t>SUBIABRE</t>
  </si>
  <si>
    <t>ALVAREZ</t>
  </si>
  <si>
    <t>BETSY</t>
  </si>
  <si>
    <t>JAVIERA NOEMA ANDREA</t>
  </si>
  <si>
    <t>HUMERES</t>
  </si>
  <si>
    <t>GORMAZ</t>
  </si>
  <si>
    <t>FERNANDO</t>
  </si>
  <si>
    <t>MARCELA CLAUDIA DEL PILAR</t>
  </si>
  <si>
    <t>ZULETA</t>
  </si>
  <si>
    <t>MARIA DEL CARMEN</t>
  </si>
  <si>
    <t>JESUS ARNALDO GERMAIN</t>
  </si>
  <si>
    <t>MONSALVES</t>
  </si>
  <si>
    <t>JAVIER GEOVANNE</t>
  </si>
  <si>
    <t>CIFUENTES</t>
  </si>
  <si>
    <t>JENIFER NICOLE</t>
  </si>
  <si>
    <t>VIRGINIA CECILIA</t>
  </si>
  <si>
    <t>SOLEDAD ANDREA</t>
  </si>
  <si>
    <t>MEJIAS</t>
  </si>
  <si>
    <t>FRANCISCO JAVIER</t>
  </si>
  <si>
    <t>GANGA</t>
  </si>
  <si>
    <t>ROSA DEL CARMEN</t>
  </si>
  <si>
    <t>CESPEDES</t>
  </si>
  <si>
    <t>JESSICA DEL CARMEN</t>
  </si>
  <si>
    <t>KATHERINE PAMELA</t>
  </si>
  <si>
    <t>ESPINOSA</t>
  </si>
  <si>
    <t>PERLA LORENA</t>
  </si>
  <si>
    <t>ENCINA</t>
  </si>
  <si>
    <t>SILVA</t>
  </si>
  <si>
    <t>DANIELA TERESITA</t>
  </si>
  <si>
    <t>DRPIC</t>
  </si>
  <si>
    <t>LORENA EDUVIGES</t>
  </si>
  <si>
    <t>NAHUEL</t>
  </si>
  <si>
    <t>LILIAN ROSA</t>
  </si>
  <si>
    <t>PAPIC</t>
  </si>
  <si>
    <t>PONCE</t>
  </si>
  <si>
    <t>VALENTINA DEL PILAR</t>
  </si>
  <si>
    <t>CLAUDIA PAMELA</t>
  </si>
  <si>
    <t>MUÑIZ</t>
  </si>
  <si>
    <t>FABIOLA CAROLINA</t>
  </si>
  <si>
    <t>OSES</t>
  </si>
  <si>
    <t>XIMENA DEL PILAR</t>
  </si>
  <si>
    <t>MILLAR</t>
  </si>
  <si>
    <t>OLGA</t>
  </si>
  <si>
    <t>BORIS ROBERTO</t>
  </si>
  <si>
    <t>MACHUCA</t>
  </si>
  <si>
    <t>FRITIS</t>
  </si>
  <si>
    <t>DIEGO</t>
  </si>
  <si>
    <t>WILLIAMS</t>
  </si>
  <si>
    <t>ANN CAROLINE CECILIA MILDRED</t>
  </si>
  <si>
    <t>LOO</t>
  </si>
  <si>
    <t>OYARZUN</t>
  </si>
  <si>
    <t>SU YEN</t>
  </si>
  <si>
    <t>AGUAYO</t>
  </si>
  <si>
    <t>MATURANA</t>
  </si>
  <si>
    <t>CAROLINA VERONICA</t>
  </si>
  <si>
    <t>LLOMPARTE</t>
  </si>
  <si>
    <t>ROMUALD AARON</t>
  </si>
  <si>
    <t>FLANDEZ</t>
  </si>
  <si>
    <t>DANIELA FABIOLA</t>
  </si>
  <si>
    <t>DONOSO</t>
  </si>
  <si>
    <t>JULIAN ANDRES</t>
  </si>
  <si>
    <t>ANA ELIZABETH</t>
  </si>
  <si>
    <t>VILLARROEL</t>
  </si>
  <si>
    <t>PAULA ALEJANDRA</t>
  </si>
  <si>
    <t>TOLENTINO</t>
  </si>
  <si>
    <t>JULIO CESAR</t>
  </si>
  <si>
    <t>ROCHA</t>
  </si>
  <si>
    <t>CACERES</t>
  </si>
  <si>
    <t>ROXANA JACQUELINE</t>
  </si>
  <si>
    <t>LARENAS</t>
  </si>
  <si>
    <t>MAURICIO JAVIER</t>
  </si>
  <si>
    <t>LILIANA PILAR</t>
  </si>
  <si>
    <t>SAUD</t>
  </si>
  <si>
    <t>GAETE</t>
  </si>
  <si>
    <t>NATALIA KARIME</t>
  </si>
  <si>
    <t>LARRAIN</t>
  </si>
  <si>
    <t>CORTEZ</t>
  </si>
  <si>
    <t>JOPIA</t>
  </si>
  <si>
    <t>DANIELA VERUSKA</t>
  </si>
  <si>
    <t>FRANCO</t>
  </si>
  <si>
    <t>TRUI-TRUI</t>
  </si>
  <si>
    <t>YULY ROSALIA</t>
  </si>
  <si>
    <t>BENCINI</t>
  </si>
  <si>
    <t>VICENTE CARLOS</t>
  </si>
  <si>
    <t>STUARDO</t>
  </si>
  <si>
    <t>JERIA</t>
  </si>
  <si>
    <t>PABLO ANDRES</t>
  </si>
  <si>
    <t>ROMAN</t>
  </si>
  <si>
    <t>ROSA NATALIE</t>
  </si>
  <si>
    <t>ALLAMAND</t>
  </si>
  <si>
    <t>BARAHONA</t>
  </si>
  <si>
    <t>MARIA PAZ</t>
  </si>
  <si>
    <t>MARISOL DE LAS NIEVES</t>
  </si>
  <si>
    <t>QUILODRAN</t>
  </si>
  <si>
    <t>JULIE ANGELINA</t>
  </si>
  <si>
    <t>NAVARRETE</t>
  </si>
  <si>
    <t>GAJARDO</t>
  </si>
  <si>
    <t>SOLANGE GENESIS</t>
  </si>
  <si>
    <t>ALEJANDRO ALBANO</t>
  </si>
  <si>
    <t>PARADA</t>
  </si>
  <si>
    <t>MARCELA DE LAS NIEVES</t>
  </si>
  <si>
    <t>JONATHAN JESUS</t>
  </si>
  <si>
    <t>VALLEJOS</t>
  </si>
  <si>
    <t>BARBARA NICOLE</t>
  </si>
  <si>
    <t>LOBOS</t>
  </si>
  <si>
    <t>SAN MARTIN</t>
  </si>
  <si>
    <t>LUIS ALEJANDRO</t>
  </si>
  <si>
    <t>HARDY</t>
  </si>
  <si>
    <t>CLAUDIA ANGELICA</t>
  </si>
  <si>
    <t>TREBILCOCK</t>
  </si>
  <si>
    <t>TRONCOSO</t>
  </si>
  <si>
    <t>NARVAEZ</t>
  </si>
  <si>
    <t>BERNARDO</t>
  </si>
  <si>
    <t>TENEO</t>
  </si>
  <si>
    <t>URIBE</t>
  </si>
  <si>
    <t>CARMEN SARA</t>
  </si>
  <si>
    <t>JUAN</t>
  </si>
  <si>
    <t>JORGE SEBASTIAN</t>
  </si>
  <si>
    <t>CANALE</t>
  </si>
  <si>
    <t>SILVIA DE LOURDES</t>
  </si>
  <si>
    <t>MOLDENHAUER</t>
  </si>
  <si>
    <t>MONICA YALENA</t>
  </si>
  <si>
    <t>TEJERINA</t>
  </si>
  <si>
    <t>ANA DEL CARMEN</t>
  </si>
  <si>
    <t>LLANCAMIL</t>
  </si>
  <si>
    <t>PABLO IGNACIO</t>
  </si>
  <si>
    <t>CERPA</t>
  </si>
  <si>
    <t>NELSON ZILAY</t>
  </si>
  <si>
    <t>PACHECO</t>
  </si>
  <si>
    <t>BAGYINKA</t>
  </si>
  <si>
    <t>PATRICIA ANDREA</t>
  </si>
  <si>
    <t>MADRID</t>
  </si>
  <si>
    <t>CRISTOBAL JAVIER</t>
  </si>
  <si>
    <t>JEAME</t>
  </si>
  <si>
    <t>JARAMILLO</t>
  </si>
  <si>
    <t>ANTONIO ERNESTO</t>
  </si>
  <si>
    <t>ESPINOZA</t>
  </si>
  <si>
    <t>QUEZADA</t>
  </si>
  <si>
    <t>GERARDO ANIBAL</t>
  </si>
  <si>
    <t>MARIA CECILIA</t>
  </si>
  <si>
    <t>PAVEZ</t>
  </si>
  <si>
    <t>ELIAS GERMAN</t>
  </si>
  <si>
    <t>ALTAMIRANO</t>
  </si>
  <si>
    <t>RUPERTO</t>
  </si>
  <si>
    <t>MATILDE PAMELA</t>
  </si>
  <si>
    <t>PEILLARD</t>
  </si>
  <si>
    <t>ARDILES</t>
  </si>
  <si>
    <t>ORDENES</t>
  </si>
  <si>
    <t>DAVID ALEJANDRO</t>
  </si>
  <si>
    <t>MATAMOROS</t>
  </si>
  <si>
    <t>LEDESMA</t>
  </si>
  <si>
    <t>BARBARA MICHELLE</t>
  </si>
  <si>
    <t>VERA</t>
  </si>
  <si>
    <t>LORENA HILDA</t>
  </si>
  <si>
    <t>CARRIZO</t>
  </si>
  <si>
    <t>GORIGOITIA</t>
  </si>
  <si>
    <t>GONZALO ENRIQUE</t>
  </si>
  <si>
    <t>ROBERTO GUILLERMO</t>
  </si>
  <si>
    <t>ULLOA</t>
  </si>
  <si>
    <t>ANDREA MACARENA</t>
  </si>
  <si>
    <t>SEGURA</t>
  </si>
  <si>
    <t>FABIOLA DEL CARMEN</t>
  </si>
  <si>
    <t>VENTURELLI</t>
  </si>
  <si>
    <t>VERONICA PATRICIA</t>
  </si>
  <si>
    <t>COVARRUBIAS</t>
  </si>
  <si>
    <t>BECERRA</t>
  </si>
  <si>
    <t>GABRIELA BELEN</t>
  </si>
  <si>
    <t>BARRIENTOS</t>
  </si>
  <si>
    <t>DELGADO</t>
  </si>
  <si>
    <t>ELENA PAZ</t>
  </si>
  <si>
    <t>SOLORZANO</t>
  </si>
  <si>
    <t>MARIA ALEJANDRA</t>
  </si>
  <si>
    <t>OVALLE</t>
  </si>
  <si>
    <t>GEOVANNA DEL CARMEN</t>
  </si>
  <si>
    <t>GALVEZ</t>
  </si>
  <si>
    <t>NILO</t>
  </si>
  <si>
    <t>CAMILA ELISA</t>
  </si>
  <si>
    <t>BERNARDO LUIS JORGE</t>
  </si>
  <si>
    <t>ACUÑA</t>
  </si>
  <si>
    <t>CATALINA ISABEL</t>
  </si>
  <si>
    <t>MONTALVA</t>
  </si>
  <si>
    <t>DEL POZO</t>
  </si>
  <si>
    <t>CESAR EDUARDO</t>
  </si>
  <si>
    <t>UGALDE</t>
  </si>
  <si>
    <t>BELLO</t>
  </si>
  <si>
    <t>LESLIE EVELYN</t>
  </si>
  <si>
    <t>OLIVARI</t>
  </si>
  <si>
    <t>BRITO</t>
  </si>
  <si>
    <t>CORREA</t>
  </si>
  <si>
    <t>INGRID ALEJANDRA</t>
  </si>
  <si>
    <t>BASSO</t>
  </si>
  <si>
    <t>VILLENA</t>
  </si>
  <si>
    <t>JOSE LUIS</t>
  </si>
  <si>
    <t>ROSSANA DORIS</t>
  </si>
  <si>
    <t>VERONICA ANDREA</t>
  </si>
  <si>
    <t>GEMITA SOLEDAD</t>
  </si>
  <si>
    <t>CAMPUSANO</t>
  </si>
  <si>
    <t>MARJORIE NATALI</t>
  </si>
  <si>
    <t>AGDALIN ANDRES</t>
  </si>
  <si>
    <t>JAIME ESTEBAN</t>
  </si>
  <si>
    <t>NAVAJAS</t>
  </si>
  <si>
    <t>DOMINGUEZ</t>
  </si>
  <si>
    <t>BARRAZA</t>
  </si>
  <si>
    <t>MARIA CRISTINA</t>
  </si>
  <si>
    <t>MADARIAGA</t>
  </si>
  <si>
    <t>VELIZ</t>
  </si>
  <si>
    <t>LORNA ISABEL</t>
  </si>
  <si>
    <t>SEBASTIAN ANDRES</t>
  </si>
  <si>
    <t>FLEITE</t>
  </si>
  <si>
    <t>ARCOS</t>
  </si>
  <si>
    <t>CARLOS LEONEL</t>
  </si>
  <si>
    <t>BELMAR</t>
  </si>
  <si>
    <t>CAMILA FERNANDA</t>
  </si>
  <si>
    <t>NANCY VERONICA</t>
  </si>
  <si>
    <t>CLARA VICTORIA</t>
  </si>
  <si>
    <t>ROZAS</t>
  </si>
  <si>
    <t>GALLARDO</t>
  </si>
  <si>
    <t>DIEGO ANDRES</t>
  </si>
  <si>
    <t>QUINTRILEO</t>
  </si>
  <si>
    <t>CARLA ANDREA</t>
  </si>
  <si>
    <t>GUTIERREZ</t>
  </si>
  <si>
    <t>TAPIA</t>
  </si>
  <si>
    <t>MARCELA ANDREA</t>
  </si>
  <si>
    <t>FRANSCHESCA DANIELA</t>
  </si>
  <si>
    <t>CONEJEROS</t>
  </si>
  <si>
    <t>GUIÑEZ</t>
  </si>
  <si>
    <t>CAIMANQUE</t>
  </si>
  <si>
    <t>CAROL XIMENA</t>
  </si>
  <si>
    <t>AVALOS</t>
  </si>
  <si>
    <t>CHACON</t>
  </si>
  <si>
    <t>MONSERRAT HERMINIA INES</t>
  </si>
  <si>
    <t>VELOSO</t>
  </si>
  <si>
    <t>KAREN JOCELYN</t>
  </si>
  <si>
    <t>GARRIDO</t>
  </si>
  <si>
    <t>JOSELYN VALESKA</t>
  </si>
  <si>
    <t>PARRA</t>
  </si>
  <si>
    <t>CLAUDIA LORENA</t>
  </si>
  <si>
    <t>HIDALGO</t>
  </si>
  <si>
    <t>DANIEL FERNANDO</t>
  </si>
  <si>
    <t>LUISA ANDREA</t>
  </si>
  <si>
    <t>CALFUEN</t>
  </si>
  <si>
    <t>NICOLAS ANTONIO</t>
  </si>
  <si>
    <t>BAEZA</t>
  </si>
  <si>
    <t>TERESA ALEJANDRA</t>
  </si>
  <si>
    <t>ACOSTA</t>
  </si>
  <si>
    <t>ERICK ANTONIO</t>
  </si>
  <si>
    <t>SAEZ</t>
  </si>
  <si>
    <t>ALVARO ANDRES</t>
  </si>
  <si>
    <t>PEZO</t>
  </si>
  <si>
    <t>BEHRENS</t>
  </si>
  <si>
    <t>SORAYA RIOLA MARLENE</t>
  </si>
  <si>
    <t>MOYA</t>
  </si>
  <si>
    <t>PAULINA ALEJANDRA</t>
  </si>
  <si>
    <t>VILLEGAS</t>
  </si>
  <si>
    <t>CRISTIAN OMAR</t>
  </si>
  <si>
    <t>JOHANNA ISABEL</t>
  </si>
  <si>
    <t>TAMAYO</t>
  </si>
  <si>
    <t>PEÑA</t>
  </si>
  <si>
    <t>CLAUDIO ANDRES</t>
  </si>
  <si>
    <t>SANTIAGO EDUARDO</t>
  </si>
  <si>
    <t>QUINTEROS</t>
  </si>
  <si>
    <t>RODRIGO FRANCISCO</t>
  </si>
  <si>
    <t>AMIGO</t>
  </si>
  <si>
    <t>MARCELA CAROLINA</t>
  </si>
  <si>
    <t>RODOLFO OMAR</t>
  </si>
  <si>
    <t>POBLETE</t>
  </si>
  <si>
    <t>MARISOL FRANCISCA</t>
  </si>
  <si>
    <t>RIVERA</t>
  </si>
  <si>
    <t>MARCELO HERIBERTO</t>
  </si>
  <si>
    <t>CRISTINA PATRICIA</t>
  </si>
  <si>
    <t>VENEGAS</t>
  </si>
  <si>
    <t>DIEGO ALEJANDRO</t>
  </si>
  <si>
    <t>UGARTE</t>
  </si>
  <si>
    <t>TAIS DEL PILAR</t>
  </si>
  <si>
    <t>LAGOS</t>
  </si>
  <si>
    <t>VIVIANA ELIZABETH</t>
  </si>
  <si>
    <t>CARMONA</t>
  </si>
  <si>
    <t>JOSE MANUEL</t>
  </si>
  <si>
    <t>ARENAS</t>
  </si>
  <si>
    <t>ROMINA VIVIANA</t>
  </si>
  <si>
    <t>ZAMORANO</t>
  </si>
  <si>
    <t>PONTIGGIA</t>
  </si>
  <si>
    <t>RICARDO ARTURO MAXIMILIANO</t>
  </si>
  <si>
    <t>NUÑEZ</t>
  </si>
  <si>
    <t>FREDDY ANGELO</t>
  </si>
  <si>
    <t>MLADINIC</t>
  </si>
  <si>
    <t>DRAGUICEVIC</t>
  </si>
  <si>
    <t>NICOLAS MARCOS</t>
  </si>
  <si>
    <t>FERRADA</t>
  </si>
  <si>
    <t>SOLANGE ELIZABETH</t>
  </si>
  <si>
    <t>YAÑEZ</t>
  </si>
  <si>
    <t>ROMINA PAZ</t>
  </si>
  <si>
    <t>XIMENA CAROLINA</t>
  </si>
  <si>
    <t>LUZ MARIA</t>
  </si>
  <si>
    <t>EYLIN AYMARA</t>
  </si>
  <si>
    <t>MALIG</t>
  </si>
  <si>
    <t>SEBASTIAN IGNACIO</t>
  </si>
  <si>
    <t>LAURA DEL PILAR</t>
  </si>
  <si>
    <t>COLLAO</t>
  </si>
  <si>
    <t>JULIO MARCELO</t>
  </si>
  <si>
    <t>KARINA ALEXANDRA</t>
  </si>
  <si>
    <t>NAVEA</t>
  </si>
  <si>
    <t>ANA MARIA</t>
  </si>
  <si>
    <t>MONSALVE</t>
  </si>
  <si>
    <t>JONATHAN ALEJANDRO</t>
  </si>
  <si>
    <t>SAU</t>
  </si>
  <si>
    <t>JIMENEZ</t>
  </si>
  <si>
    <t>RODRIGO GABRIEL</t>
  </si>
  <si>
    <t>JANCIDAKIS</t>
  </si>
  <si>
    <t>ARCE</t>
  </si>
  <si>
    <t>ANDREA ELIZABETH</t>
  </si>
  <si>
    <t>ABARZUA</t>
  </si>
  <si>
    <t>JENNY ELIZABETH</t>
  </si>
  <si>
    <t>VASQUEZ</t>
  </si>
  <si>
    <t>SALVO</t>
  </si>
  <si>
    <t>ROXANA PAOLA</t>
  </si>
  <si>
    <t>VIRGINIA DEL ROSARIO</t>
  </si>
  <si>
    <t>LATHROP</t>
  </si>
  <si>
    <t>FRANCISCA VICTORIA</t>
  </si>
  <si>
    <t>PULGAR</t>
  </si>
  <si>
    <t>PAMELA MARISOL</t>
  </si>
  <si>
    <t>DUARTE</t>
  </si>
  <si>
    <t>PATRICIA LORENA</t>
  </si>
  <si>
    <t>ASENSSI</t>
  </si>
  <si>
    <t>BASAURE</t>
  </si>
  <si>
    <t>CAROLINA MARIANELA JEANNE</t>
  </si>
  <si>
    <t>SABATTINI</t>
  </si>
  <si>
    <t>JONATHAN EDUARDO</t>
  </si>
  <si>
    <t>LEYTON</t>
  </si>
  <si>
    <t>BARRIOS</t>
  </si>
  <si>
    <t>BEN-HUR</t>
  </si>
  <si>
    <t>CANGAS</t>
  </si>
  <si>
    <t>PASCUA</t>
  </si>
  <si>
    <t>XIMENA DEL CARMEN</t>
  </si>
  <si>
    <t>CARMEN GLORIA</t>
  </si>
  <si>
    <t>BLANCO</t>
  </si>
  <si>
    <t>CARLOS JOSE</t>
  </si>
  <si>
    <t>KAREN GABRIELA</t>
  </si>
  <si>
    <t>ECHEVERRIA</t>
  </si>
  <si>
    <t>PAULA CONSTANZA</t>
  </si>
  <si>
    <t>TONEATTI</t>
  </si>
  <si>
    <t>OYANEDER</t>
  </si>
  <si>
    <t>FRANCO NOBILE</t>
  </si>
  <si>
    <t>HIPOLITO SEGUNDO</t>
  </si>
  <si>
    <t>HERNAN FRANCISCO</t>
  </si>
  <si>
    <t>MONTECINO</t>
  </si>
  <si>
    <t>MARIANA ALEJANDRA</t>
  </si>
  <si>
    <t>EDUARDO FELIPE</t>
  </si>
  <si>
    <t>LORETO ALEJANDRA</t>
  </si>
  <si>
    <t>GUILLERMO EDUARDO</t>
  </si>
  <si>
    <t>TUDELA</t>
  </si>
  <si>
    <t>ANA BEATRIZ</t>
  </si>
  <si>
    <t>MENA</t>
  </si>
  <si>
    <t>PEDRO ANTONIO</t>
  </si>
  <si>
    <t>MIRANDA</t>
  </si>
  <si>
    <t>EDGARDO ANDRES</t>
  </si>
  <si>
    <t>GOYCOLEA</t>
  </si>
  <si>
    <t>EDUARDO JORGE EVARISTO</t>
  </si>
  <si>
    <t>ESTEBAN EDUARDO</t>
  </si>
  <si>
    <t>SONIA INES</t>
  </si>
  <si>
    <t>LABBE</t>
  </si>
  <si>
    <t>ALEJANDRA MARGARITA</t>
  </si>
  <si>
    <t>COLLIO-TRAFOI</t>
  </si>
  <si>
    <t>CHAVEZ</t>
  </si>
  <si>
    <t>VIOLETA DEL CARMEN</t>
  </si>
  <si>
    <t>CARLOS FERNANDO</t>
  </si>
  <si>
    <t>ARANCIBIA</t>
  </si>
  <si>
    <t>SERGIO EDUARDO</t>
  </si>
  <si>
    <t>QUISPE</t>
  </si>
  <si>
    <t>PACO</t>
  </si>
  <si>
    <t>OLIVIA DEL CARMEN</t>
  </si>
  <si>
    <t>MONTIEL</t>
  </si>
  <si>
    <t>ELTIT</t>
  </si>
  <si>
    <t>GUERSETTI</t>
  </si>
  <si>
    <t>ELIAS ANTONIO</t>
  </si>
  <si>
    <t>SEVERIN</t>
  </si>
  <si>
    <t>DANIELA</t>
  </si>
  <si>
    <t>GUENTIAN</t>
  </si>
  <si>
    <t>CONSTANZA NATALIA</t>
  </si>
  <si>
    <t>MARRODAN</t>
  </si>
  <si>
    <t>MAURICIO ALVARO</t>
  </si>
  <si>
    <t>FRANCISCO ANDRES</t>
  </si>
  <si>
    <t>VILLAGRA</t>
  </si>
  <si>
    <t>COLONELLI</t>
  </si>
  <si>
    <t>NICOLE MACARENA</t>
  </si>
  <si>
    <t>CLAUDIA</t>
  </si>
  <si>
    <t>BARRALES</t>
  </si>
  <si>
    <t>FELIPE ANDRES</t>
  </si>
  <si>
    <t>SIERRALTA</t>
  </si>
  <si>
    <t>KATHERINE ELIZABETH</t>
  </si>
  <si>
    <t>RIVERO</t>
  </si>
  <si>
    <t>DANIEL ALEX</t>
  </si>
  <si>
    <t>ANDREA ALEJANDRA</t>
  </si>
  <si>
    <t>GLORIA MACCARENA</t>
  </si>
  <si>
    <t>ACEVEDO</t>
  </si>
  <si>
    <t>VALENTINA PAZ</t>
  </si>
  <si>
    <t>CABELLO</t>
  </si>
  <si>
    <t>VLADIMIR ALFREDO</t>
  </si>
  <si>
    <t>VALVERDE</t>
  </si>
  <si>
    <t>JAMETT</t>
  </si>
  <si>
    <t>JUAN PABLO</t>
  </si>
  <si>
    <t>BELTRAN</t>
  </si>
  <si>
    <t>MARQUEZ</t>
  </si>
  <si>
    <t>XIMENA ISABEL</t>
  </si>
  <si>
    <t>NAVES</t>
  </si>
  <si>
    <t>DOMINIQUE FRANCINA</t>
  </si>
  <si>
    <t>ALLENDE</t>
  </si>
  <si>
    <t>SALDIAS</t>
  </si>
  <si>
    <t>ALAMOS</t>
  </si>
  <si>
    <t>CLAUDIA ALEJANDRA</t>
  </si>
  <si>
    <t>BEJAR</t>
  </si>
  <si>
    <t>MANUEL ESTEVAN</t>
  </si>
  <si>
    <t>JAIR ELIAS</t>
  </si>
  <si>
    <t>MARIA DANIELA</t>
  </si>
  <si>
    <t>MEDINA</t>
  </si>
  <si>
    <t>LEON</t>
  </si>
  <si>
    <t>MARIA FRANCISCA</t>
  </si>
  <si>
    <t>IBAÑEZ</t>
  </si>
  <si>
    <t>COLOMA</t>
  </si>
  <si>
    <t>CARLOS ARTURO</t>
  </si>
  <si>
    <t>ZENTENO</t>
  </si>
  <si>
    <t>MARIO MARCELO</t>
  </si>
  <si>
    <t>QUIJADA</t>
  </si>
  <si>
    <t>ELIZABETH EVELYN</t>
  </si>
  <si>
    <t>GARRY</t>
  </si>
  <si>
    <t>FERNANDO FELIPE</t>
  </si>
  <si>
    <t>HUGO NICOLAS</t>
  </si>
  <si>
    <t>GARATE</t>
  </si>
  <si>
    <t>MOREIRA</t>
  </si>
  <si>
    <t>NATALIA GIANINA</t>
  </si>
  <si>
    <t>LILLO</t>
  </si>
  <si>
    <t>CRISTINA MARGOT</t>
  </si>
  <si>
    <t>MILLONES</t>
  </si>
  <si>
    <t>ARIEL RODRIGO</t>
  </si>
  <si>
    <t>ALICIA MALVINA</t>
  </si>
  <si>
    <t>INGRID VICTORIA</t>
  </si>
  <si>
    <t>NATHALY TAMARA</t>
  </si>
  <si>
    <t>BEJCEK</t>
  </si>
  <si>
    <t>ALEJANDRA ANDREA</t>
  </si>
  <si>
    <t>NATALIA BELEN</t>
  </si>
  <si>
    <t>REICHHARDT</t>
  </si>
  <si>
    <t>CAMILA ADRIANA</t>
  </si>
  <si>
    <t>TIRADO</t>
  </si>
  <si>
    <t>OSVALDO ULISES</t>
  </si>
  <si>
    <t>ENRIQUEZ</t>
  </si>
  <si>
    <t>CHRISTOPHER RENE</t>
  </si>
  <si>
    <t>AUAD</t>
  </si>
  <si>
    <t>NASER</t>
  </si>
  <si>
    <t>MARIA ERCIRA</t>
  </si>
  <si>
    <t>VILLAR</t>
  </si>
  <si>
    <t>VALESKA DEL PILAR</t>
  </si>
  <si>
    <t>JAÑA</t>
  </si>
  <si>
    <t>CORDERO</t>
  </si>
  <si>
    <t>JOSE HUMBERTO</t>
  </si>
  <si>
    <t>TEJOS</t>
  </si>
  <si>
    <t>ANETT ALEJANDRA</t>
  </si>
  <si>
    <t>JARPA</t>
  </si>
  <si>
    <t>SANDRA VIVIANA</t>
  </si>
  <si>
    <t>TOLEDO</t>
  </si>
  <si>
    <t>VIVIANA TERESA</t>
  </si>
  <si>
    <t>CRISTINA SOFIA</t>
  </si>
  <si>
    <t>LEBLEBICI</t>
  </si>
  <si>
    <t>ZAOURAK</t>
  </si>
  <si>
    <t>JUAN IGNACIO</t>
  </si>
  <si>
    <t>BLAZQUEZ</t>
  </si>
  <si>
    <t>GIRAUDO</t>
  </si>
  <si>
    <t>PAOLA AMANDA</t>
  </si>
  <si>
    <t>EVELYN MARJORIE</t>
  </si>
  <si>
    <t>ALEJANDRA LORENA</t>
  </si>
  <si>
    <t>MARIA ANGELICA</t>
  </si>
  <si>
    <t>CARVAJAL</t>
  </si>
  <si>
    <t>MARIO ANTONIO</t>
  </si>
  <si>
    <t>SENA</t>
  </si>
  <si>
    <t>JAVIERA FRANCISCA</t>
  </si>
  <si>
    <t>ESTEFANI JATUN</t>
  </si>
  <si>
    <t>VARELA</t>
  </si>
  <si>
    <t>MALDONADO</t>
  </si>
  <si>
    <t>PIA IVONNE</t>
  </si>
  <si>
    <t>OLAVE</t>
  </si>
  <si>
    <t>PATRICIA PILAR</t>
  </si>
  <si>
    <t>SCHIFFERLI</t>
  </si>
  <si>
    <t>CARLA ALEJANDRA</t>
  </si>
  <si>
    <t>TESEI</t>
  </si>
  <si>
    <t/>
  </si>
  <si>
    <t>MAURO</t>
  </si>
  <si>
    <t>NAVAS</t>
  </si>
  <si>
    <t>SEBASTIAN ANGEL</t>
  </si>
  <si>
    <t>ARREDONDO</t>
  </si>
  <si>
    <t>MONICA CECILIA</t>
  </si>
  <si>
    <t>DAVIS</t>
  </si>
  <si>
    <t>FABIOLA ALEJANDRA</t>
  </si>
  <si>
    <t>VELASQUEZ</t>
  </si>
  <si>
    <t>CABEZAS</t>
  </si>
  <si>
    <t>MARIA GUACOLDA</t>
  </si>
  <si>
    <t>CAROLINA PAZ</t>
  </si>
  <si>
    <t>ALDERETE</t>
  </si>
  <si>
    <t>DENEY</t>
  </si>
  <si>
    <t>CARDENAS</t>
  </si>
  <si>
    <t>SYLVANA MARIA</t>
  </si>
  <si>
    <t>PASTRIAN</t>
  </si>
  <si>
    <t>DANIEL RICARDO</t>
  </si>
  <si>
    <t>FREDDY DEMETRIO</t>
  </si>
  <si>
    <t>SPEER</t>
  </si>
  <si>
    <t>CONSTANZA VALENTINA</t>
  </si>
  <si>
    <t>RUZ</t>
  </si>
  <si>
    <t>ESPEJO</t>
  </si>
  <si>
    <t>AYA</t>
  </si>
  <si>
    <t>PEDRO NOLASCO</t>
  </si>
  <si>
    <t>LUIS ANGEL</t>
  </si>
  <si>
    <t>CHOUPAY</t>
  </si>
  <si>
    <t>MAGNA</t>
  </si>
  <si>
    <t>ETIENNE GERMAN</t>
  </si>
  <si>
    <t>HEVIA</t>
  </si>
  <si>
    <t>DE LA JARA</t>
  </si>
  <si>
    <t>ESPINACE</t>
  </si>
  <si>
    <t>VIDAL</t>
  </si>
  <si>
    <t>JOSEFA MACARENA</t>
  </si>
  <si>
    <t>HUGO PATRICIO</t>
  </si>
  <si>
    <t>SEBASTIAN ADRIAN</t>
  </si>
  <si>
    <t>SANCHA</t>
  </si>
  <si>
    <t>TATIANA CECILIA</t>
  </si>
  <si>
    <t>SANDRA JIMENA</t>
  </si>
  <si>
    <t>SANDRA VERONICA</t>
  </si>
  <si>
    <t>ABARCA</t>
  </si>
  <si>
    <t>MANUEL BENITO</t>
  </si>
  <si>
    <t>OLEA</t>
  </si>
  <si>
    <t>SOFIA FERNANDA</t>
  </si>
  <si>
    <t>DEIK</t>
  </si>
  <si>
    <t>NOELIA MARIA</t>
  </si>
  <si>
    <t>CECILIA GABRIELA</t>
  </si>
  <si>
    <t>SIU</t>
  </si>
  <si>
    <t>LAM</t>
  </si>
  <si>
    <t>NELSON</t>
  </si>
  <si>
    <t>IGNACIO ANDRES</t>
  </si>
  <si>
    <t>APPELIUS</t>
  </si>
  <si>
    <t>BERTIN</t>
  </si>
  <si>
    <t>LORETO ANDREA</t>
  </si>
  <si>
    <t>GYLLEN</t>
  </si>
  <si>
    <t>CARLA EVELYN</t>
  </si>
  <si>
    <t>OPAGINA</t>
  </si>
  <si>
    <t>MARIA ANDREA</t>
  </si>
  <si>
    <t>MANCILLA</t>
  </si>
  <si>
    <t>ESTAY</t>
  </si>
  <si>
    <t>AIDA DEL CARMEN</t>
  </si>
  <si>
    <t>GLORIA</t>
  </si>
  <si>
    <t>ISALEN ANGELA</t>
  </si>
  <si>
    <t>ARTIGAS</t>
  </si>
  <si>
    <t>AVENDAÑO</t>
  </si>
  <si>
    <t>ELENA DE LAS M.</t>
  </si>
  <si>
    <t>ROMERO</t>
  </si>
  <si>
    <t>SOLANGE</t>
  </si>
  <si>
    <t>OPAZO</t>
  </si>
  <si>
    <t>ORTEGA</t>
  </si>
  <si>
    <t>MARCELO HUMBERTO</t>
  </si>
  <si>
    <t>CRISTI</t>
  </si>
  <si>
    <t>BASTIAN LUCAS</t>
  </si>
  <si>
    <t>SOLAR</t>
  </si>
  <si>
    <t>GABRIEL FERNANDO</t>
  </si>
  <si>
    <t>BULNES</t>
  </si>
  <si>
    <t>MAURICIO ALEXANDER</t>
  </si>
  <si>
    <t>CAROLINA STEPHANIA</t>
  </si>
  <si>
    <t>MARRO</t>
  </si>
  <si>
    <t>FREITTE</t>
  </si>
  <si>
    <t>LUIS FELIPE</t>
  </si>
  <si>
    <t>LIRA</t>
  </si>
  <si>
    <t>DOMINIQUE FERNANDA</t>
  </si>
  <si>
    <t>MANUEL ALEJANDRO</t>
  </si>
  <si>
    <t>LUIS EUGENIO</t>
  </si>
  <si>
    <t>TABOADA</t>
  </si>
  <si>
    <t>RIFFO</t>
  </si>
  <si>
    <t>XIMENA RAQUEL</t>
  </si>
  <si>
    <t>SERGIO IGNACIO</t>
  </si>
  <si>
    <t>ANGEL</t>
  </si>
  <si>
    <t>MARCELA IVONNE</t>
  </si>
  <si>
    <t>BASTIDAS</t>
  </si>
  <si>
    <t>MARICHO ANA</t>
  </si>
  <si>
    <t>VERONICA DEL PILAR</t>
  </si>
  <si>
    <t>MISETIC</t>
  </si>
  <si>
    <t>IVANIA</t>
  </si>
  <si>
    <t>MEDEL</t>
  </si>
  <si>
    <t>ALEJANDRO ANTONIO</t>
  </si>
  <si>
    <t>ANDREA PATRICIA</t>
  </si>
  <si>
    <t>TABERNA</t>
  </si>
  <si>
    <t>GABRIEL ALEJANDRO</t>
  </si>
  <si>
    <t>BURGOS</t>
  </si>
  <si>
    <t>EVA MARIA</t>
  </si>
  <si>
    <t>ERICA BERTA</t>
  </si>
  <si>
    <t>CONSTANZA PATRICIA</t>
  </si>
  <si>
    <t>ICELIA SOLEDAD</t>
  </si>
  <si>
    <t>ZAMBRANO</t>
  </si>
  <si>
    <t>RODRIGO ANDRES</t>
  </si>
  <si>
    <t>PARDO</t>
  </si>
  <si>
    <t>VIVIANA ANDREA</t>
  </si>
  <si>
    <t>SOLEDAD JULIETA</t>
  </si>
  <si>
    <t>GUILISASTI</t>
  </si>
  <si>
    <t>PALACIOS</t>
  </si>
  <si>
    <t>JAIME MANUEL</t>
  </si>
  <si>
    <t>REINOSO</t>
  </si>
  <si>
    <t>JEXZAMILY JASMIN</t>
  </si>
  <si>
    <t>BOBADILLA</t>
  </si>
  <si>
    <t>NAVARRO</t>
  </si>
  <si>
    <t>FELIPE IGNACIO</t>
  </si>
  <si>
    <t>STRAUCH</t>
  </si>
  <si>
    <t>OSCAR EDUARDO</t>
  </si>
  <si>
    <t>PARRAGUEZ</t>
  </si>
  <si>
    <t>MARIA CAROLINA</t>
  </si>
  <si>
    <t>ZAMUDIO</t>
  </si>
  <si>
    <t>VALENTINA ISABEL</t>
  </si>
  <si>
    <t>MERINO</t>
  </si>
  <si>
    <t>ANDREA MARIA</t>
  </si>
  <si>
    <t>BARRIGA</t>
  </si>
  <si>
    <t>CLAUDIA ELIZABETH</t>
  </si>
  <si>
    <t>FABIAN RODRIGO</t>
  </si>
  <si>
    <t>CLARK</t>
  </si>
  <si>
    <t>ERAZO</t>
  </si>
  <si>
    <t>SERGIO REIMUNDO</t>
  </si>
  <si>
    <t>ARIAS</t>
  </si>
  <si>
    <t>HUGO ALBERTO</t>
  </si>
  <si>
    <t>MATELUNA</t>
  </si>
  <si>
    <t>MANUEL ENRIQUE</t>
  </si>
  <si>
    <t>DE LA HOZ</t>
  </si>
  <si>
    <t>VANESSA PATRICIA</t>
  </si>
  <si>
    <t>ROMO</t>
  </si>
  <si>
    <t>EDUARDO SAMUEL</t>
  </si>
  <si>
    <t>CURIQUEO</t>
  </si>
  <si>
    <t>MARIO SEBASTIAN</t>
  </si>
  <si>
    <t>CRESCENTE TOMAS</t>
  </si>
  <si>
    <t>CORDOBA</t>
  </si>
  <si>
    <t>GUERRA</t>
  </si>
  <si>
    <t>BUGUEÑO</t>
  </si>
  <si>
    <t>MERY</t>
  </si>
  <si>
    <t>NELSON IGOR</t>
  </si>
  <si>
    <t>CARLA SUSAN</t>
  </si>
  <si>
    <t>VICTORIA CAROLINA</t>
  </si>
  <si>
    <t>MARISCAL</t>
  </si>
  <si>
    <t>JAVIER ESTEBAN</t>
  </si>
  <si>
    <t>BARRENECHEA</t>
  </si>
  <si>
    <t>ROA</t>
  </si>
  <si>
    <t>NAREA</t>
  </si>
  <si>
    <t>JOCELYN CYNTHIA</t>
  </si>
  <si>
    <t>ETTER</t>
  </si>
  <si>
    <t>ETIENNE</t>
  </si>
  <si>
    <t>FELIPE</t>
  </si>
  <si>
    <t>MENAY</t>
  </si>
  <si>
    <t>ANA JEANNETTE</t>
  </si>
  <si>
    <t>ISAI EDUARDO</t>
  </si>
  <si>
    <t>QUINTANA</t>
  </si>
  <si>
    <t>LEMA</t>
  </si>
  <si>
    <t>DANIEL EDUARDO</t>
  </si>
  <si>
    <t>LAGO</t>
  </si>
  <si>
    <t>EUGENIA</t>
  </si>
  <si>
    <t>JOHANNA LEONOR SCARLETT</t>
  </si>
  <si>
    <t>PATRICIA DAYANA</t>
  </si>
  <si>
    <t>LEIVA</t>
  </si>
  <si>
    <t>VICENCIO</t>
  </si>
  <si>
    <t>JORDAN ERNESTO</t>
  </si>
  <si>
    <t>NICOLAS ANDRES</t>
  </si>
  <si>
    <t>PELAYO</t>
  </si>
  <si>
    <t>MATUS</t>
  </si>
  <si>
    <t>CATALINA PAZ</t>
  </si>
  <si>
    <t>EDUARDO ANDRES</t>
  </si>
  <si>
    <t>ANDRES ARTURO</t>
  </si>
  <si>
    <t>LINCOÑIR</t>
  </si>
  <si>
    <t>PABLO FRANCISCO</t>
  </si>
  <si>
    <t>NASH</t>
  </si>
  <si>
    <t>HERBERT IGNACIO</t>
  </si>
  <si>
    <t>ZAVALA</t>
  </si>
  <si>
    <t>SEBASTIAN</t>
  </si>
  <si>
    <t>ESTER PATRICIA</t>
  </si>
  <si>
    <t>MARCELA SOLEDAD</t>
  </si>
  <si>
    <t>BETSABE TAMARA</t>
  </si>
  <si>
    <t>GREZ</t>
  </si>
  <si>
    <t>CONSTANZA ROXANA</t>
  </si>
  <si>
    <t>FRANCISCA MACARENA</t>
  </si>
  <si>
    <t>ANA LUCIA</t>
  </si>
  <si>
    <t>LUFITT</t>
  </si>
  <si>
    <t>URBINA</t>
  </si>
  <si>
    <t>JUAN CARLOS</t>
  </si>
  <si>
    <t>CADIN</t>
  </si>
  <si>
    <t>MILA</t>
  </si>
  <si>
    <t>QUINNI ANDREA</t>
  </si>
  <si>
    <t>ARTEAGA</t>
  </si>
  <si>
    <t>KUZMANIC</t>
  </si>
  <si>
    <t>CODDOU</t>
  </si>
  <si>
    <t>PILAR MAGDALENA</t>
  </si>
  <si>
    <t>COFRE</t>
  </si>
  <si>
    <t>JUAN GERMAN</t>
  </si>
  <si>
    <t>LORENA ALEJANDRA</t>
  </si>
  <si>
    <t>MARIA PATRICIA</t>
  </si>
  <si>
    <t>MEZA</t>
  </si>
  <si>
    <t>YANARA BELEN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</si>
</sst>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$&quot;* #,##0_ ;_ &quot;$&quot;* \-#,##0_ ;_ &quot;$&quot;* &quot;-&quot;_ ;_ @_ "/>
    <numFmt numFmtId="164" formatCode="dd/mm/yyyy;@"/>
    <numFmt numFmtId="165" formatCode="0.0%"/>
  </numFmts>
  <fonts count="5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</font>
    <font>
      <sz val="7"/>
      <name val="Calibri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4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  <scheme val="minor"/>
    </font>
    <font>
      <sz val="7"/>
      <color indexed="8"/>
      <name val="Calibri"/>
      <family val="2"/>
      <scheme val="minor"/>
    </font>
    <font>
      <b/>
      <sz val="10"/>
      <color indexed="12"/>
      <name val="Calibri"/>
      <family val="2"/>
    </font>
    <font>
      <sz val="10"/>
      <color rgb="FF000000"/>
      <name val="Calibri"/>
      <family val="2"/>
      <scheme val="minor"/>
    </font>
    <font>
      <sz val="8"/>
      <name val="Arial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FFFFFF"/>
      <name val="Calibri"/>
      <family val="2"/>
      <scheme val="minor"/>
    </font>
    <font>
      <sz val="14"/>
      <color theme="1"/>
      <name val="Candara"/>
      <family val="2"/>
    </font>
    <font>
      <b/>
      <i/>
      <sz val="14"/>
      <color theme="1"/>
      <name val="Candara"/>
      <family val="2"/>
    </font>
    <font>
      <b/>
      <sz val="14"/>
      <color theme="1"/>
      <name val="Candara"/>
      <family val="2"/>
    </font>
    <font>
      <sz val="14"/>
      <color theme="1"/>
      <name val="Calibri"/>
      <family val="2"/>
      <scheme val="minor"/>
    </font>
    <font>
      <i/>
      <sz val="14"/>
      <color theme="1"/>
      <name val="Candara"/>
      <family val="2"/>
    </font>
    <font>
      <sz val="12"/>
      <color theme="1"/>
      <name val="Calibri"/>
      <family val="2"/>
      <scheme val="minor"/>
    </font>
    <font>
      <sz val="12"/>
      <color theme="1"/>
      <name val="Candara"/>
      <family val="2"/>
    </font>
    <font>
      <b/>
      <sz val="12"/>
      <color theme="1"/>
      <name val="Candara"/>
      <family val="2"/>
    </font>
    <font>
      <b/>
      <i/>
      <sz val="12"/>
      <color theme="1"/>
      <name val="Candara"/>
      <family val="2"/>
    </font>
    <font>
      <sz val="11"/>
      <color theme="1"/>
      <name val="Aptos Display"/>
      <family val="2"/>
    </font>
    <font>
      <sz val="14"/>
      <color theme="1"/>
      <name val="Aptos Display"/>
      <family val="2"/>
    </font>
    <font>
      <b/>
      <i/>
      <sz val="14"/>
      <color theme="1"/>
      <name val="Aptos Display"/>
      <family val="2"/>
    </font>
    <font>
      <b/>
      <sz val="12"/>
      <color theme="1"/>
      <name val="Aptos Display"/>
      <family val="2"/>
    </font>
    <font>
      <b/>
      <sz val="11"/>
      <color theme="1"/>
      <name val="Aptos Display"/>
      <family val="2"/>
    </font>
    <font>
      <sz val="12"/>
      <color theme="1"/>
      <name val="Aptos Display"/>
      <family val="2"/>
    </font>
    <font>
      <b/>
      <i/>
      <sz val="12"/>
      <color theme="1"/>
      <name val="Aptos Display"/>
      <family val="2"/>
    </font>
    <font>
      <b/>
      <i/>
      <sz val="11"/>
      <color theme="1"/>
      <name val="Aptos Display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9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5E6A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6" fillId="0" borderId="0"/>
    <xf numFmtId="0" fontId="1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2" fontId="2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3" fillId="0" borderId="0" xfId="0" applyFont="1"/>
    <xf numFmtId="0" fontId="9" fillId="0" borderId="3" xfId="0" applyFont="1" applyBorder="1" applyAlignment="1">
      <alignment horizontal="justify" vertical="top" wrapText="1"/>
    </xf>
    <xf numFmtId="0" fontId="9" fillId="4" borderId="4" xfId="0" applyFont="1" applyFill="1" applyBorder="1" applyAlignment="1">
      <alignment horizontal="center" vertical="top" wrapText="1"/>
    </xf>
    <xf numFmtId="0" fontId="10" fillId="0" borderId="3" xfId="0" applyFont="1" applyBorder="1" applyAlignment="1">
      <alignment horizontal="justify" vertical="top" wrapText="1"/>
    </xf>
    <xf numFmtId="49" fontId="10" fillId="4" borderId="4" xfId="0" applyNumberFormat="1" applyFont="1" applyFill="1" applyBorder="1" applyAlignment="1">
      <alignment horizontal="center" wrapText="1"/>
    </xf>
    <xf numFmtId="0" fontId="10" fillId="4" borderId="4" xfId="0" applyFont="1" applyFill="1" applyBorder="1" applyAlignment="1">
      <alignment horizontal="center" wrapText="1"/>
    </xf>
    <xf numFmtId="0" fontId="10" fillId="0" borderId="3" xfId="0" applyFont="1" applyBorder="1" applyAlignment="1">
      <alignment horizontal="left" vertical="top" wrapText="1"/>
    </xf>
    <xf numFmtId="0" fontId="10" fillId="4" borderId="4" xfId="0" applyFont="1" applyFill="1" applyBorder="1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centerContinuous"/>
    </xf>
    <xf numFmtId="0" fontId="3" fillId="0" borderId="3" xfId="0" applyFont="1" applyBorder="1" applyAlignment="1">
      <alignment vertical="top" wrapText="1"/>
    </xf>
    <xf numFmtId="0" fontId="3" fillId="4" borderId="4" xfId="0" applyFont="1" applyFill="1" applyBorder="1" applyAlignment="1">
      <alignment horizontal="center" vertical="top" wrapText="1"/>
    </xf>
    <xf numFmtId="0" fontId="16" fillId="0" borderId="3" xfId="0" applyFont="1" applyBorder="1" applyAlignment="1">
      <alignment horizontal="left" vertical="top" wrapText="1"/>
    </xf>
    <xf numFmtId="0" fontId="18" fillId="4" borderId="4" xfId="0" applyFont="1" applyFill="1" applyBorder="1" applyAlignment="1">
      <alignment horizontal="left" vertical="top" wrapText="1"/>
    </xf>
    <xf numFmtId="0" fontId="10" fillId="4" borderId="4" xfId="0" applyFont="1" applyFill="1" applyBorder="1" applyAlignment="1">
      <alignment wrapText="1"/>
    </xf>
    <xf numFmtId="0" fontId="8" fillId="4" borderId="4" xfId="0" applyFont="1" applyFill="1" applyBorder="1" applyAlignment="1">
      <alignment wrapText="1"/>
    </xf>
    <xf numFmtId="0" fontId="10" fillId="0" borderId="0" xfId="0" applyFont="1"/>
    <xf numFmtId="0" fontId="19" fillId="0" borderId="3" xfId="0" applyFont="1" applyBorder="1" applyAlignment="1">
      <alignment horizontal="left" vertical="top" wrapText="1"/>
    </xf>
    <xf numFmtId="0" fontId="9" fillId="3" borderId="1" xfId="4" applyFont="1" applyFill="1" applyBorder="1" applyAlignment="1">
      <alignment vertical="center"/>
    </xf>
    <xf numFmtId="0" fontId="9" fillId="3" borderId="5" xfId="4" applyFont="1" applyFill="1" applyBorder="1" applyAlignment="1">
      <alignment vertical="center"/>
    </xf>
    <xf numFmtId="0" fontId="9" fillId="0" borderId="3" xfId="4" applyFont="1" applyBorder="1" applyAlignment="1">
      <alignment vertical="center"/>
    </xf>
    <xf numFmtId="0" fontId="9" fillId="4" borderId="4" xfId="4" applyFont="1" applyFill="1" applyBorder="1" applyAlignment="1">
      <alignment horizontal="center" vertical="center"/>
    </xf>
    <xf numFmtId="0" fontId="10" fillId="5" borderId="3" xfId="4" applyFont="1" applyFill="1" applyBorder="1" applyAlignment="1">
      <alignment vertical="center"/>
    </xf>
    <xf numFmtId="0" fontId="10" fillId="4" borderId="4" xfId="4" applyFont="1" applyFill="1" applyBorder="1" applyAlignment="1">
      <alignment horizontal="center" vertical="center"/>
    </xf>
    <xf numFmtId="0" fontId="10" fillId="2" borderId="3" xfId="4" applyFont="1" applyFill="1" applyBorder="1" applyAlignment="1">
      <alignment vertical="center"/>
    </xf>
    <xf numFmtId="0" fontId="10" fillId="6" borderId="3" xfId="4" applyFont="1" applyFill="1" applyBorder="1" applyAlignment="1">
      <alignment vertical="center"/>
    </xf>
    <xf numFmtId="0" fontId="21" fillId="7" borderId="3" xfId="4" applyFont="1" applyFill="1" applyBorder="1" applyAlignment="1">
      <alignment vertical="center"/>
    </xf>
    <xf numFmtId="0" fontId="21" fillId="8" borderId="3" xfId="4" applyFont="1" applyFill="1" applyBorder="1" applyAlignment="1">
      <alignment vertical="center"/>
    </xf>
    <xf numFmtId="0" fontId="10" fillId="9" borderId="3" xfId="4" applyFont="1" applyFill="1" applyBorder="1" applyAlignment="1">
      <alignment vertical="center"/>
    </xf>
    <xf numFmtId="0" fontId="10" fillId="10" borderId="3" xfId="4" applyFont="1" applyFill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9" fillId="0" borderId="0" xfId="4" applyFont="1" applyAlignment="1">
      <alignment horizontal="justify" vertical="center"/>
    </xf>
    <xf numFmtId="0" fontId="2" fillId="0" borderId="0" xfId="4" applyAlignment="1">
      <alignment vertical="center"/>
    </xf>
    <xf numFmtId="0" fontId="9" fillId="3" borderId="1" xfId="4" applyFont="1" applyFill="1" applyBorder="1" applyAlignment="1">
      <alignment vertical="center" wrapText="1"/>
    </xf>
    <xf numFmtId="0" fontId="9" fillId="3" borderId="5" xfId="4" applyFont="1" applyFill="1" applyBorder="1" applyAlignment="1">
      <alignment vertical="center" wrapText="1"/>
    </xf>
    <xf numFmtId="0" fontId="9" fillId="0" borderId="3" xfId="4" applyFont="1" applyBorder="1" applyAlignment="1">
      <alignment vertical="center" wrapText="1"/>
    </xf>
    <xf numFmtId="0" fontId="9" fillId="4" borderId="4" xfId="4" applyFont="1" applyFill="1" applyBorder="1" applyAlignment="1">
      <alignment horizontal="center" vertical="center" wrapText="1"/>
    </xf>
    <xf numFmtId="0" fontId="9" fillId="5" borderId="5" xfId="4" applyFont="1" applyFill="1" applyBorder="1" applyAlignment="1">
      <alignment horizontal="center" vertical="center"/>
    </xf>
    <xf numFmtId="0" fontId="10" fillId="0" borderId="6" xfId="4" applyFont="1" applyBorder="1" applyAlignment="1">
      <alignment vertical="center" wrapText="1"/>
    </xf>
    <xf numFmtId="0" fontId="10" fillId="4" borderId="3" xfId="4" applyFont="1" applyFill="1" applyBorder="1" applyAlignment="1">
      <alignment vertical="center" wrapText="1"/>
    </xf>
    <xf numFmtId="0" fontId="9" fillId="2" borderId="5" xfId="4" quotePrefix="1" applyFont="1" applyFill="1" applyBorder="1" applyAlignment="1">
      <alignment horizontal="center" vertical="center"/>
    </xf>
    <xf numFmtId="0" fontId="9" fillId="9" borderId="5" xfId="4" applyFont="1" applyFill="1" applyBorder="1" applyAlignment="1">
      <alignment horizontal="center" vertical="center"/>
    </xf>
    <xf numFmtId="0" fontId="9" fillId="6" borderId="5" xfId="4" applyFont="1" applyFill="1" applyBorder="1" applyAlignment="1">
      <alignment horizontal="center" vertical="center"/>
    </xf>
    <xf numFmtId="0" fontId="22" fillId="7" borderId="5" xfId="4" applyFont="1" applyFill="1" applyBorder="1" applyAlignment="1">
      <alignment horizontal="center" vertical="center"/>
    </xf>
    <xf numFmtId="0" fontId="22" fillId="8" borderId="5" xfId="4" applyFont="1" applyFill="1" applyBorder="1" applyAlignment="1">
      <alignment horizontal="center" vertical="center"/>
    </xf>
    <xf numFmtId="0" fontId="10" fillId="0" borderId="3" xfId="4" applyFont="1" applyBorder="1" applyAlignment="1">
      <alignment vertical="center" wrapText="1"/>
    </xf>
    <xf numFmtId="0" fontId="10" fillId="4" borderId="4" xfId="4" applyFont="1" applyFill="1" applyBorder="1" applyAlignment="1">
      <alignment vertical="center" wrapText="1"/>
    </xf>
    <xf numFmtId="0" fontId="9" fillId="10" borderId="5" xfId="4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left" vertical="top" wrapText="1"/>
    </xf>
    <xf numFmtId="49" fontId="10" fillId="0" borderId="0" xfId="0" applyNumberFormat="1" applyFont="1"/>
    <xf numFmtId="14" fontId="0" fillId="0" borderId="0" xfId="0" applyNumberFormat="1" applyAlignment="1">
      <alignment horizontal="center" vertical="center"/>
    </xf>
    <xf numFmtId="0" fontId="1" fillId="0" borderId="0" xfId="0" applyFont="1" applyAlignment="1">
      <alignment vertical="center"/>
    </xf>
    <xf numFmtId="0" fontId="30" fillId="0" borderId="0" xfId="0" applyFont="1"/>
    <xf numFmtId="0" fontId="1" fillId="4" borderId="3" xfId="4" applyFont="1" applyFill="1" applyBorder="1" applyAlignment="1">
      <alignment vertical="center" wrapText="1"/>
    </xf>
    <xf numFmtId="49" fontId="1" fillId="0" borderId="0" xfId="0" applyNumberFormat="1" applyFont="1"/>
    <xf numFmtId="0" fontId="13" fillId="0" borderId="0" xfId="0" applyFont="1" applyAlignment="1">
      <alignment horizontal="center" vertical="center" wrapText="1"/>
    </xf>
    <xf numFmtId="0" fontId="18" fillId="4" borderId="7" xfId="0" applyFont="1" applyFill="1" applyBorder="1" applyAlignment="1">
      <alignment horizontal="left" vertical="top" wrapText="1"/>
    </xf>
    <xf numFmtId="0" fontId="31" fillId="0" borderId="3" xfId="0" applyFont="1" applyBorder="1" applyAlignment="1">
      <alignment horizontal="justify" vertical="center" wrapText="1"/>
    </xf>
    <xf numFmtId="0" fontId="31" fillId="4" borderId="4" xfId="0" applyFont="1" applyFill="1" applyBorder="1" applyAlignment="1">
      <alignment horizontal="center" vertical="center" wrapText="1"/>
    </xf>
    <xf numFmtId="0" fontId="25" fillId="6" borderId="0" xfId="0" applyFont="1" applyFill="1" applyAlignment="1">
      <alignment horizontal="center" vertical="center" wrapText="1"/>
    </xf>
    <xf numFmtId="0" fontId="25" fillId="12" borderId="0" xfId="0" applyFont="1" applyFill="1" applyAlignment="1">
      <alignment horizontal="center" vertical="center" wrapText="1"/>
    </xf>
    <xf numFmtId="0" fontId="24" fillId="13" borderId="0" xfId="2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 wrapText="1"/>
    </xf>
    <xf numFmtId="0" fontId="7" fillId="11" borderId="0" xfId="1" applyFont="1" applyFill="1" applyAlignment="1">
      <alignment horizontal="center" vertical="center" wrapText="1"/>
    </xf>
    <xf numFmtId="0" fontId="32" fillId="0" borderId="5" xfId="0" applyFont="1" applyBorder="1" applyAlignment="1">
      <alignment vertical="center"/>
    </xf>
    <xf numFmtId="0" fontId="32" fillId="0" borderId="3" xfId="0" applyFont="1" applyBorder="1" applyAlignment="1">
      <alignment vertical="center"/>
    </xf>
    <xf numFmtId="0" fontId="19" fillId="0" borderId="5" xfId="0" applyFont="1" applyBorder="1" applyAlignment="1">
      <alignment horizontal="justify" vertical="top" wrapText="1"/>
    </xf>
    <xf numFmtId="0" fontId="19" fillId="4" borderId="2" xfId="0" applyFont="1" applyFill="1" applyBorder="1" applyAlignment="1">
      <alignment horizontal="center" wrapText="1"/>
    </xf>
    <xf numFmtId="0" fontId="23" fillId="4" borderId="4" xfId="0" applyFont="1" applyFill="1" applyBorder="1" applyAlignment="1">
      <alignment vertical="top" wrapText="1"/>
    </xf>
    <xf numFmtId="0" fontId="19" fillId="15" borderId="3" xfId="0" applyFont="1" applyFill="1" applyBorder="1" applyAlignment="1">
      <alignment vertical="top" wrapText="1"/>
    </xf>
    <xf numFmtId="0" fontId="23" fillId="15" borderId="4" xfId="0" applyFont="1" applyFill="1" applyBorder="1" applyAlignment="1">
      <alignment vertical="top" wrapText="1"/>
    </xf>
    <xf numFmtId="0" fontId="35" fillId="16" borderId="3" xfId="0" applyFont="1" applyFill="1" applyBorder="1" applyAlignment="1">
      <alignment horizontal="justify" vertical="center" wrapText="1"/>
    </xf>
    <xf numFmtId="0" fontId="35" fillId="16" borderId="4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justify" vertical="center" wrapText="1"/>
    </xf>
    <xf numFmtId="0" fontId="29" fillId="0" borderId="4" xfId="0" applyFont="1" applyBorder="1" applyAlignment="1">
      <alignment horizontal="center" vertical="center" wrapText="1"/>
    </xf>
    <xf numFmtId="0" fontId="10" fillId="14" borderId="3" xfId="0" applyFont="1" applyFill="1" applyBorder="1" applyAlignment="1">
      <alignment horizontal="justify" vertical="top" wrapText="1"/>
    </xf>
    <xf numFmtId="0" fontId="10" fillId="14" borderId="4" xfId="0" applyFont="1" applyFill="1" applyBorder="1" applyAlignment="1">
      <alignment horizontal="center" wrapText="1"/>
    </xf>
    <xf numFmtId="0" fontId="10" fillId="14" borderId="3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" fontId="1" fillId="0" borderId="0" xfId="0" applyNumberFormat="1" applyFont="1"/>
    <xf numFmtId="0" fontId="1" fillId="0" borderId="0" xfId="0" applyFont="1"/>
    <xf numFmtId="1" fontId="10" fillId="0" borderId="0" xfId="0" applyNumberFormat="1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2" applyFont="1" applyAlignment="1">
      <alignment horizontal="center"/>
    </xf>
    <xf numFmtId="0" fontId="19" fillId="0" borderId="0" xfId="0" applyFont="1" applyAlignment="1">
      <alignment horizontal="left" vertical="top" wrapText="1"/>
    </xf>
    <xf numFmtId="0" fontId="23" fillId="4" borderId="0" xfId="0" applyFont="1" applyFill="1" applyAlignment="1">
      <alignment horizontal="left" vertical="top" wrapText="1"/>
    </xf>
    <xf numFmtId="0" fontId="9" fillId="3" borderId="1" xfId="5" applyFont="1" applyFill="1" applyBorder="1" applyAlignment="1">
      <alignment vertical="center"/>
    </xf>
    <xf numFmtId="0" fontId="9" fillId="3" borderId="5" xfId="5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49" fontId="1" fillId="0" borderId="0" xfId="3" applyNumberFormat="1" applyFont="1"/>
    <xf numFmtId="0" fontId="1" fillId="0" borderId="6" xfId="4" applyFont="1" applyBorder="1" applyAlignment="1">
      <alignment vertical="center" wrapText="1"/>
    </xf>
    <xf numFmtId="49" fontId="1" fillId="0" borderId="7" xfId="3" applyNumberFormat="1" applyFont="1" applyBorder="1"/>
    <xf numFmtId="0" fontId="1" fillId="0" borderId="7" xfId="3" applyFont="1" applyBorder="1" applyAlignment="1">
      <alignment vertical="center"/>
    </xf>
    <xf numFmtId="0" fontId="10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49" fontId="10" fillId="0" borderId="0" xfId="0" applyNumberFormat="1" applyFont="1" applyAlignment="1">
      <alignment vertical="center"/>
    </xf>
    <xf numFmtId="14" fontId="10" fillId="0" borderId="0" xfId="0" applyNumberFormat="1" applyFont="1" applyAlignment="1">
      <alignment vertical="center"/>
    </xf>
    <xf numFmtId="49" fontId="12" fillId="0" borderId="7" xfId="3" applyNumberFormat="1" applyFont="1" applyBorder="1" applyAlignment="1">
      <alignment horizontal="center" vertical="center"/>
    </xf>
    <xf numFmtId="0" fontId="29" fillId="0" borderId="7" xfId="0" applyFont="1" applyBorder="1"/>
    <xf numFmtId="49" fontId="13" fillId="17" borderId="8" xfId="0" applyNumberFormat="1" applyFont="1" applyFill="1" applyBorder="1"/>
    <xf numFmtId="0" fontId="13" fillId="17" borderId="7" xfId="0" applyFont="1" applyFill="1" applyBorder="1" applyAlignment="1">
      <alignment vertical="center"/>
    </xf>
    <xf numFmtId="0" fontId="13" fillId="17" borderId="7" xfId="0" applyFont="1" applyFill="1" applyBorder="1"/>
    <xf numFmtId="0" fontId="4" fillId="18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0" xfId="0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 vertical="center" wrapText="1"/>
    </xf>
    <xf numFmtId="0" fontId="0" fillId="19" borderId="7" xfId="0" applyFill="1" applyBorder="1" applyAlignment="1">
      <alignment horizontal="center"/>
    </xf>
    <xf numFmtId="0" fontId="0" fillId="15" borderId="7" xfId="0" applyFill="1" applyBorder="1" applyAlignment="1">
      <alignment horizontal="center"/>
    </xf>
    <xf numFmtId="0" fontId="36" fillId="0" borderId="0" xfId="0" applyFont="1"/>
    <xf numFmtId="0" fontId="37" fillId="0" borderId="0" xfId="0" applyFont="1" applyAlignment="1">
      <alignment horizontal="center"/>
    </xf>
    <xf numFmtId="0" fontId="38" fillId="12" borderId="7" xfId="0" applyFont="1" applyFill="1" applyBorder="1" applyAlignment="1">
      <alignment horizontal="center"/>
    </xf>
    <xf numFmtId="0" fontId="38" fillId="19" borderId="0" xfId="0" applyFont="1" applyFill="1" applyAlignment="1">
      <alignment horizontal="center"/>
    </xf>
    <xf numFmtId="0" fontId="38" fillId="12" borderId="7" xfId="0" applyFont="1" applyFill="1" applyBorder="1" applyAlignment="1">
      <alignment horizontal="center" wrapText="1"/>
    </xf>
    <xf numFmtId="0" fontId="38" fillId="19" borderId="7" xfId="0" applyFont="1" applyFill="1" applyBorder="1" applyAlignment="1">
      <alignment horizontal="center" wrapText="1"/>
    </xf>
    <xf numFmtId="0" fontId="38" fillId="19" borderId="0" xfId="0" applyFont="1" applyFill="1" applyAlignment="1">
      <alignment horizontal="center" wrapText="1"/>
    </xf>
    <xf numFmtId="0" fontId="36" fillId="0" borderId="7" xfId="0" applyFont="1" applyBorder="1" applyAlignment="1">
      <alignment horizontal="center"/>
    </xf>
    <xf numFmtId="0" fontId="36" fillId="0" borderId="7" xfId="0" applyFont="1" applyBorder="1" applyAlignment="1">
      <alignment horizontal="center" wrapText="1"/>
    </xf>
    <xf numFmtId="0" fontId="36" fillId="0" borderId="0" xfId="0" applyFont="1" applyAlignment="1">
      <alignment horizontal="center"/>
    </xf>
    <xf numFmtId="0" fontId="37" fillId="0" borderId="7" xfId="0" applyFont="1" applyBorder="1" applyAlignment="1">
      <alignment horizontal="center"/>
    </xf>
    <xf numFmtId="0" fontId="39" fillId="0" borderId="0" xfId="0" applyFont="1"/>
    <xf numFmtId="0" fontId="40" fillId="0" borderId="7" xfId="0" applyFont="1" applyBorder="1" applyAlignment="1">
      <alignment horizontal="center"/>
    </xf>
    <xf numFmtId="0" fontId="40" fillId="0" borderId="11" xfId="0" applyFont="1" applyBorder="1" applyAlignment="1">
      <alignment horizontal="center"/>
    </xf>
    <xf numFmtId="0" fontId="41" fillId="0" borderId="0" xfId="0" applyFont="1"/>
    <xf numFmtId="0" fontId="42" fillId="0" borderId="0" xfId="0" applyFont="1"/>
    <xf numFmtId="0" fontId="43" fillId="12" borderId="7" xfId="0" applyFont="1" applyFill="1" applyBorder="1" applyAlignment="1">
      <alignment horizontal="center"/>
    </xf>
    <xf numFmtId="0" fontId="43" fillId="19" borderId="0" xfId="0" applyFont="1" applyFill="1" applyAlignment="1">
      <alignment horizontal="center"/>
    </xf>
    <xf numFmtId="0" fontId="43" fillId="12" borderId="7" xfId="0" applyFont="1" applyFill="1" applyBorder="1" applyAlignment="1">
      <alignment horizontal="center" wrapText="1"/>
    </xf>
    <xf numFmtId="0" fontId="43" fillId="19" borderId="7" xfId="0" applyFont="1" applyFill="1" applyBorder="1" applyAlignment="1">
      <alignment horizontal="center" wrapText="1"/>
    </xf>
    <xf numFmtId="0" fontId="43" fillId="19" borderId="0" xfId="0" applyFont="1" applyFill="1" applyAlignment="1">
      <alignment horizontal="center" wrapText="1"/>
    </xf>
    <xf numFmtId="0" fontId="42" fillId="0" borderId="7" xfId="0" applyFont="1" applyBorder="1" applyAlignment="1">
      <alignment horizontal="center"/>
    </xf>
    <xf numFmtId="0" fontId="42" fillId="0" borderId="7" xfId="0" applyFont="1" applyBorder="1" applyAlignment="1">
      <alignment horizontal="center" wrapText="1"/>
    </xf>
    <xf numFmtId="3" fontId="42" fillId="0" borderId="7" xfId="0" applyNumberFormat="1" applyFont="1" applyBorder="1"/>
    <xf numFmtId="3" fontId="42" fillId="0" borderId="0" xfId="0" applyNumberFormat="1" applyFont="1"/>
    <xf numFmtId="3" fontId="44" fillId="0" borderId="7" xfId="0" applyNumberFormat="1" applyFont="1" applyBorder="1" applyAlignment="1">
      <alignment horizontal="center"/>
    </xf>
    <xf numFmtId="3" fontId="44" fillId="0" borderId="11" xfId="0" applyNumberFormat="1" applyFont="1" applyBorder="1" applyAlignment="1">
      <alignment horizontal="center"/>
    </xf>
    <xf numFmtId="0" fontId="44" fillId="0" borderId="11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/>
    <xf numFmtId="0" fontId="50" fillId="21" borderId="22" xfId="0" applyFont="1" applyFill="1" applyBorder="1" applyAlignment="1">
      <alignment horizontal="center" vertical="top" wrapText="1"/>
    </xf>
    <xf numFmtId="49" fontId="50" fillId="0" borderId="23" xfId="0" applyNumberFormat="1" applyFont="1" applyBorder="1" applyAlignment="1">
      <alignment horizontal="center" vertical="center"/>
    </xf>
    <xf numFmtId="0" fontId="50" fillId="0" borderId="23" xfId="0" applyFont="1" applyBorder="1" applyAlignment="1">
      <alignment horizontal="left" wrapText="1"/>
    </xf>
    <xf numFmtId="3" fontId="50" fillId="0" borderId="24" xfId="0" applyNumberFormat="1" applyFont="1" applyBorder="1" applyAlignment="1">
      <alignment horizontal="center"/>
    </xf>
    <xf numFmtId="3" fontId="50" fillId="0" borderId="25" xfId="0" applyNumberFormat="1" applyFont="1" applyBorder="1" applyAlignment="1">
      <alignment horizontal="center"/>
    </xf>
    <xf numFmtId="3" fontId="50" fillId="0" borderId="26" xfId="0" applyNumberFormat="1" applyFont="1" applyBorder="1" applyAlignment="1">
      <alignment horizontal="center"/>
    </xf>
    <xf numFmtId="3" fontId="50" fillId="0" borderId="27" xfId="0" applyNumberFormat="1" applyFont="1" applyBorder="1" applyAlignment="1">
      <alignment horizontal="center"/>
    </xf>
    <xf numFmtId="0" fontId="50" fillId="0" borderId="28" xfId="0" applyFont="1" applyBorder="1" applyAlignment="1">
      <alignment horizontal="center" vertical="center"/>
    </xf>
    <xf numFmtId="0" fontId="50" fillId="0" borderId="28" xfId="0" applyFont="1" applyBorder="1" applyAlignment="1">
      <alignment horizontal="left" wrapText="1"/>
    </xf>
    <xf numFmtId="3" fontId="50" fillId="0" borderId="29" xfId="0" applyNumberFormat="1" applyFont="1" applyBorder="1" applyAlignment="1">
      <alignment horizontal="center"/>
    </xf>
    <xf numFmtId="3" fontId="50" fillId="0" borderId="30" xfId="0" applyNumberFormat="1" applyFont="1" applyBorder="1" applyAlignment="1">
      <alignment horizontal="center"/>
    </xf>
    <xf numFmtId="3" fontId="50" fillId="0" borderId="31" xfId="0" applyNumberFormat="1" applyFont="1" applyBorder="1" applyAlignment="1">
      <alignment horizontal="center"/>
    </xf>
    <xf numFmtId="3" fontId="50" fillId="0" borderId="32" xfId="0" applyNumberFormat="1" applyFont="1" applyBorder="1" applyAlignment="1">
      <alignment horizontal="center"/>
    </xf>
    <xf numFmtId="0" fontId="50" fillId="0" borderId="28" xfId="0" applyFont="1" applyBorder="1" applyAlignment="1">
      <alignment horizontal="center" vertical="center" wrapText="1"/>
    </xf>
    <xf numFmtId="0" fontId="51" fillId="0" borderId="9" xfId="0" applyFont="1" applyBorder="1"/>
    <xf numFmtId="0" fontId="51" fillId="0" borderId="0" xfId="0" applyFont="1"/>
    <xf numFmtId="49" fontId="50" fillId="0" borderId="7" xfId="0" applyNumberFormat="1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165" fontId="51" fillId="0" borderId="0" xfId="6" applyNumberFormat="1" applyFont="1" applyBorder="1" applyAlignment="1">
      <alignment horizontal="center"/>
    </xf>
    <xf numFmtId="42" fontId="45" fillId="0" borderId="24" xfId="7" applyFont="1" applyBorder="1" applyAlignment="1">
      <alignment horizontal="center"/>
    </xf>
    <xf numFmtId="42" fontId="45" fillId="0" borderId="25" xfId="7" applyFont="1" applyBorder="1" applyAlignment="1">
      <alignment horizontal="center"/>
    </xf>
    <xf numFmtId="42" fontId="45" fillId="0" borderId="26" xfId="7" applyFont="1" applyBorder="1" applyAlignment="1">
      <alignment horizontal="center"/>
    </xf>
    <xf numFmtId="42" fontId="45" fillId="0" borderId="27" xfId="7" applyFont="1" applyBorder="1" applyAlignment="1">
      <alignment horizontal="center"/>
    </xf>
    <xf numFmtId="42" fontId="45" fillId="0" borderId="29" xfId="7" applyFont="1" applyBorder="1" applyAlignment="1">
      <alignment horizontal="center"/>
    </xf>
    <xf numFmtId="42" fontId="45" fillId="0" borderId="30" xfId="7" applyFont="1" applyBorder="1" applyAlignment="1">
      <alignment horizontal="center"/>
    </xf>
    <xf numFmtId="42" fontId="45" fillId="0" borderId="31" xfId="7" applyFont="1" applyBorder="1" applyAlignment="1">
      <alignment horizontal="center"/>
    </xf>
    <xf numFmtId="42" fontId="45" fillId="0" borderId="32" xfId="7" applyFont="1" applyBorder="1" applyAlignment="1">
      <alignment horizontal="center"/>
    </xf>
    <xf numFmtId="0" fontId="13" fillId="2" borderId="0" xfId="0" applyFont="1" applyFill="1"/>
    <xf numFmtId="3" fontId="0" fillId="0" borderId="0" xfId="0" applyNumberFormat="1"/>
    <xf numFmtId="0" fontId="51" fillId="21" borderId="9" xfId="0" applyFont="1" applyFill="1" applyBorder="1"/>
    <xf numFmtId="3" fontId="51" fillId="21" borderId="19" xfId="0" applyNumberFormat="1" applyFont="1" applyFill="1" applyBorder="1" applyAlignment="1">
      <alignment horizontal="center"/>
    </xf>
    <xf numFmtId="3" fontId="51" fillId="21" borderId="20" xfId="0" applyNumberFormat="1" applyFont="1" applyFill="1" applyBorder="1" applyAlignment="1">
      <alignment horizontal="center"/>
    </xf>
    <xf numFmtId="3" fontId="51" fillId="21" borderId="21" xfId="0" applyNumberFormat="1" applyFont="1" applyFill="1" applyBorder="1" applyAlignment="1">
      <alignment horizontal="center"/>
    </xf>
    <xf numFmtId="3" fontId="51" fillId="21" borderId="22" xfId="0" applyNumberFormat="1" applyFont="1" applyFill="1" applyBorder="1" applyAlignment="1">
      <alignment horizontal="center"/>
    </xf>
    <xf numFmtId="165" fontId="51" fillId="22" borderId="10" xfId="6" applyNumberFormat="1" applyFont="1" applyFill="1" applyBorder="1" applyAlignment="1">
      <alignment horizontal="center"/>
    </xf>
    <xf numFmtId="0" fontId="51" fillId="22" borderId="7" xfId="0" applyFont="1" applyFill="1" applyBorder="1" applyAlignment="1">
      <alignment horizontal="left"/>
    </xf>
    <xf numFmtId="3" fontId="51" fillId="22" borderId="10" xfId="0" applyNumberFormat="1" applyFont="1" applyFill="1" applyBorder="1" applyAlignment="1">
      <alignment horizontal="center"/>
    </xf>
    <xf numFmtId="0" fontId="51" fillId="22" borderId="9" xfId="0" applyFont="1" applyFill="1" applyBorder="1" applyAlignment="1">
      <alignment horizontal="left"/>
    </xf>
    <xf numFmtId="42" fontId="52" fillId="21" borderId="19" xfId="7" applyFont="1" applyFill="1" applyBorder="1" applyAlignment="1">
      <alignment horizontal="center"/>
    </xf>
    <xf numFmtId="42" fontId="52" fillId="21" borderId="20" xfId="7" applyFont="1" applyFill="1" applyBorder="1" applyAlignment="1">
      <alignment horizontal="center"/>
    </xf>
    <xf numFmtId="42" fontId="52" fillId="21" borderId="21" xfId="7" applyFont="1" applyFill="1" applyBorder="1" applyAlignment="1">
      <alignment horizontal="center"/>
    </xf>
    <xf numFmtId="42" fontId="52" fillId="21" borderId="22" xfId="7" applyFont="1" applyFill="1" applyBorder="1" applyAlignment="1">
      <alignment horizontal="center"/>
    </xf>
    <xf numFmtId="3" fontId="51" fillId="0" borderId="9" xfId="0" applyNumberFormat="1" applyFont="1" applyBorder="1" applyAlignment="1">
      <alignment horizontal="center"/>
    </xf>
    <xf numFmtId="3" fontId="51" fillId="0" borderId="12" xfId="0" applyNumberFormat="1" applyFont="1" applyBorder="1" applyAlignment="1">
      <alignment horizontal="center"/>
    </xf>
    <xf numFmtId="0" fontId="51" fillId="23" borderId="7" xfId="0" applyFont="1" applyFill="1" applyBorder="1"/>
    <xf numFmtId="0" fontId="51" fillId="0" borderId="9" xfId="0" applyFont="1" applyBorder="1" applyAlignment="1">
      <alignment horizontal="center"/>
    </xf>
    <xf numFmtId="0" fontId="51" fillId="0" borderId="12" xfId="0" applyFont="1" applyBorder="1" applyAlignment="1">
      <alignment horizontal="center"/>
    </xf>
    <xf numFmtId="0" fontId="45" fillId="21" borderId="19" xfId="0" applyFont="1" applyFill="1" applyBorder="1" applyAlignment="1">
      <alignment horizontal="center" vertical="top" wrapText="1"/>
    </xf>
    <xf numFmtId="0" fontId="45" fillId="21" borderId="20" xfId="0" applyFont="1" applyFill="1" applyBorder="1" applyAlignment="1">
      <alignment horizontal="center" vertical="top" wrapText="1"/>
    </xf>
    <xf numFmtId="0" fontId="45" fillId="21" borderId="21" xfId="0" applyFont="1" applyFill="1" applyBorder="1" applyAlignment="1">
      <alignment horizontal="center" vertical="top" wrapText="1"/>
    </xf>
    <xf numFmtId="0" fontId="45" fillId="21" borderId="22" xfId="0" applyFont="1" applyFill="1" applyBorder="1" applyAlignment="1">
      <alignment horizontal="center" vertical="top" wrapText="1"/>
    </xf>
    <xf numFmtId="0" fontId="13" fillId="0" borderId="33" xfId="0" applyFont="1" applyBorder="1" applyAlignment="1">
      <alignment vertical="center"/>
    </xf>
    <xf numFmtId="0" fontId="13" fillId="0" borderId="33" xfId="0" applyFont="1" applyBorder="1" applyAlignment="1">
      <alignment wrapText="1"/>
    </xf>
    <xf numFmtId="0" fontId="13" fillId="0" borderId="34" xfId="0" applyFont="1" applyBorder="1" applyAlignment="1">
      <alignment wrapText="1"/>
    </xf>
    <xf numFmtId="0" fontId="47" fillId="0" borderId="0" xfId="0" applyFont="1" applyAlignment="1">
      <alignment horizontal="center"/>
    </xf>
    <xf numFmtId="0" fontId="49" fillId="21" borderId="7" xfId="0" applyFont="1" applyFill="1" applyBorder="1" applyAlignment="1">
      <alignment horizontal="center" vertical="center"/>
    </xf>
    <xf numFmtId="0" fontId="49" fillId="21" borderId="9" xfId="0" applyFont="1" applyFill="1" applyBorder="1" applyAlignment="1">
      <alignment horizontal="center"/>
    </xf>
    <xf numFmtId="0" fontId="49" fillId="21" borderId="12" xfId="0" applyFont="1" applyFill="1" applyBorder="1" applyAlignment="1">
      <alignment horizontal="center"/>
    </xf>
    <xf numFmtId="0" fontId="49" fillId="21" borderId="10" xfId="0" applyFont="1" applyFill="1" applyBorder="1" applyAlignment="1">
      <alignment horizontal="center"/>
    </xf>
    <xf numFmtId="0" fontId="49" fillId="21" borderId="13" xfId="0" applyFont="1" applyFill="1" applyBorder="1" applyAlignment="1">
      <alignment horizontal="center" vertical="center"/>
    </xf>
    <xf numFmtId="0" fontId="49" fillId="21" borderId="14" xfId="0" applyFont="1" applyFill="1" applyBorder="1" applyAlignment="1">
      <alignment horizontal="center" vertical="center"/>
    </xf>
    <xf numFmtId="0" fontId="49" fillId="21" borderId="15" xfId="0" applyFont="1" applyFill="1" applyBorder="1" applyAlignment="1">
      <alignment horizontal="center" vertical="center"/>
    </xf>
    <xf numFmtId="0" fontId="49" fillId="21" borderId="16" xfId="0" applyFont="1" applyFill="1" applyBorder="1" applyAlignment="1">
      <alignment horizontal="center" vertical="center"/>
    </xf>
    <xf numFmtId="0" fontId="49" fillId="21" borderId="17" xfId="0" applyFont="1" applyFill="1" applyBorder="1" applyAlignment="1">
      <alignment horizontal="center" vertical="center"/>
    </xf>
    <xf numFmtId="0" fontId="49" fillId="21" borderId="18" xfId="0" applyFont="1" applyFill="1" applyBorder="1" applyAlignment="1">
      <alignment horizontal="center" vertical="center"/>
    </xf>
    <xf numFmtId="0" fontId="49" fillId="21" borderId="16" xfId="0" applyFont="1" applyFill="1" applyBorder="1" applyAlignment="1">
      <alignment horizontal="center"/>
    </xf>
    <xf numFmtId="0" fontId="49" fillId="21" borderId="17" xfId="0" applyFont="1" applyFill="1" applyBorder="1" applyAlignment="1">
      <alignment horizontal="center"/>
    </xf>
    <xf numFmtId="0" fontId="49" fillId="21" borderId="18" xfId="0" applyFont="1" applyFill="1" applyBorder="1" applyAlignment="1">
      <alignment horizontal="center"/>
    </xf>
    <xf numFmtId="0" fontId="48" fillId="21" borderId="7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8" fillId="20" borderId="7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/>
    </xf>
    <xf numFmtId="0" fontId="44" fillId="0" borderId="10" xfId="0" applyFont="1" applyBorder="1" applyAlignment="1">
      <alignment horizontal="center"/>
    </xf>
    <xf numFmtId="0" fontId="37" fillId="0" borderId="9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43" fillId="20" borderId="7" xfId="0" applyFont="1" applyFill="1" applyBorder="1" applyAlignment="1">
      <alignment horizontal="center" vertical="center"/>
    </xf>
    <xf numFmtId="0" fontId="43" fillId="12" borderId="7" xfId="0" applyFont="1" applyFill="1" applyBorder="1" applyAlignment="1">
      <alignment horizontal="center"/>
    </xf>
    <xf numFmtId="0" fontId="43" fillId="19" borderId="7" xfId="0" applyFont="1" applyFill="1" applyBorder="1" applyAlignment="1">
      <alignment horizontal="center"/>
    </xf>
    <xf numFmtId="0" fontId="38" fillId="20" borderId="7" xfId="0" applyFont="1" applyFill="1" applyBorder="1" applyAlignment="1">
      <alignment horizontal="center" vertical="center"/>
    </xf>
    <xf numFmtId="0" fontId="38" fillId="12" borderId="7" xfId="0" applyFont="1" applyFill="1" applyBorder="1" applyAlignment="1">
      <alignment horizontal="center"/>
    </xf>
    <xf numFmtId="0" fontId="38" fillId="19" borderId="7" xfId="0" applyFont="1" applyFill="1" applyBorder="1" applyAlignment="1">
      <alignment horizontal="center"/>
    </xf>
    <xf numFmtId="0" fontId="33" fillId="3" borderId="1" xfId="0" applyFont="1" applyFill="1" applyBorder="1" applyAlignment="1">
      <alignment horizontal="justify" vertical="center" wrapText="1"/>
    </xf>
    <xf numFmtId="0" fontId="33" fillId="3" borderId="2" xfId="0" applyFont="1" applyFill="1" applyBorder="1" applyAlignment="1">
      <alignment horizontal="justify" vertical="center" wrapText="1"/>
    </xf>
    <xf numFmtId="0" fontId="34" fillId="3" borderId="1" xfId="0" applyFont="1" applyFill="1" applyBorder="1" applyAlignment="1">
      <alignment horizontal="justify" vertical="center" wrapText="1"/>
    </xf>
    <xf numFmtId="0" fontId="34" fillId="3" borderId="2" xfId="0" applyFont="1" applyFill="1" applyBorder="1" applyAlignment="1">
      <alignment horizontal="justify" vertical="center" wrapText="1"/>
    </xf>
    <xf numFmtId="0" fontId="9" fillId="3" borderId="1" xfId="0" applyFont="1" applyFill="1" applyBorder="1" applyAlignment="1">
      <alignment horizontal="justify" vertical="top" wrapText="1"/>
    </xf>
    <xf numFmtId="0" fontId="9" fillId="3" borderId="2" xfId="0" applyFont="1" applyFill="1" applyBorder="1" applyAlignment="1">
      <alignment horizontal="justify" vertical="top" wrapText="1"/>
    </xf>
    <xf numFmtId="0" fontId="17" fillId="3" borderId="1" xfId="0" applyFont="1" applyFill="1" applyBorder="1" applyAlignment="1">
      <alignment vertical="top" wrapText="1"/>
    </xf>
    <xf numFmtId="0" fontId="17" fillId="3" borderId="2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2" xfId="0" applyFont="1" applyFill="1" applyBorder="1" applyAlignment="1">
      <alignment vertical="top" wrapText="1"/>
    </xf>
    <xf numFmtId="0" fontId="17" fillId="3" borderId="1" xfId="0" applyFont="1" applyFill="1" applyBorder="1" applyAlignment="1">
      <alignment horizontal="left" vertical="top" wrapText="1"/>
    </xf>
    <xf numFmtId="0" fontId="17" fillId="3" borderId="2" xfId="0" applyFont="1" applyFill="1" applyBorder="1" applyAlignment="1">
      <alignment horizontal="left" vertical="top" wrapText="1"/>
    </xf>
  </cellXfs>
  <cellStyles count="8">
    <cellStyle name="Moneda [0] 2" xfId="7" xr:uid="{0B1D5D70-B41C-4E3C-A42B-D307195ADC78}"/>
    <cellStyle name="Normal" xfId="0" builtinId="0"/>
    <cellStyle name="Normal 2" xfId="3" xr:uid="{00000000-0005-0000-0000-000001000000}"/>
    <cellStyle name="Normal 2 2" xfId="1" xr:uid="{00000000-0005-0000-0000-000002000000}"/>
    <cellStyle name="Normal 2 2 2" xfId="2" xr:uid="{00000000-0005-0000-0000-000003000000}"/>
    <cellStyle name="Normal 4" xfId="4" xr:uid="{00000000-0005-0000-0000-000004000000}"/>
    <cellStyle name="Normal 4 10" xfId="5" xr:uid="{00000000-0005-0000-0000-000005000000}"/>
    <cellStyle name="Porcentaje" xfId="6" builtinId="5"/>
  </cellStyles>
  <dxfs count="0"/>
  <tableStyles count="0" defaultTableStyle="TableStyleMedium9" defaultPivotStyle="PivotStyleLight16"/>
  <colors>
    <mruColors>
      <color rgb="FFB5E6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G1475"/>
  <sheetViews>
    <sheetView topLeftCell="A19" zoomScaleNormal="100" workbookViewId="0">
      <selection activeCell="A1475" sqref="A2:A1475"/>
    </sheetView>
  </sheetViews>
  <sheetFormatPr baseColWidth="10" defaultColWidth="11.42578125" defaultRowHeight="12.75" x14ac:dyDescent="0.2"/>
  <cols>
    <col min="1" max="4" width="11.42578125" style="19" customWidth="1"/>
    <col min="5" max="5" width="11.140625" style="19" customWidth="1"/>
    <col min="6" max="6" width="12.5703125" style="19" bestFit="1" customWidth="1"/>
    <col min="7" max="15" width="11.42578125" style="19" customWidth="1"/>
    <col min="16" max="16" width="11.42578125" style="83" customWidth="1"/>
    <col min="17" max="28" width="11.42578125" style="19" customWidth="1"/>
    <col min="29" max="29" width="31.42578125" style="19" customWidth="1"/>
    <col min="30" max="30" width="19.28515625" style="19" customWidth="1"/>
    <col min="31" max="31" width="14" style="19" customWidth="1"/>
    <col min="32" max="32" width="11.42578125" style="19" customWidth="1"/>
    <col min="33" max="33" width="18.5703125" style="19" customWidth="1"/>
    <col min="34" max="34" width="32.42578125" style="19" customWidth="1"/>
    <col min="35" max="35" width="22.42578125" style="19" customWidth="1"/>
    <col min="36" max="36" width="11.42578125" style="19" customWidth="1"/>
    <col min="37" max="37" width="18.5703125" style="19" customWidth="1"/>
    <col min="38" max="38" width="33.85546875" style="19" bestFit="1" customWidth="1"/>
    <col min="39" max="39" width="11.5703125" style="19" customWidth="1"/>
    <col min="40" max="40" width="13.7109375" style="19" customWidth="1"/>
    <col min="41" max="41" width="26.7109375" style="19" customWidth="1"/>
    <col min="42" max="42" width="15.140625" style="19" customWidth="1"/>
    <col min="43" max="43" width="12.85546875" style="19" customWidth="1"/>
    <col min="44" max="44" width="59.140625" style="19" customWidth="1"/>
    <col min="45" max="45" width="37.5703125" style="19" customWidth="1"/>
    <col min="46" max="46" width="18.140625" style="19" customWidth="1"/>
    <col min="47" max="47" width="27.7109375" style="19" customWidth="1"/>
    <col min="48" max="48" width="13.85546875" style="19" customWidth="1"/>
    <col min="49" max="49" width="27.7109375" style="19" customWidth="1"/>
    <col min="50" max="50" width="12.7109375" style="19" customWidth="1"/>
    <col min="51" max="53" width="14.42578125" style="19" customWidth="1"/>
    <col min="54" max="54" width="39.7109375" style="19" customWidth="1"/>
    <col min="55" max="55" width="24.42578125" style="19" customWidth="1"/>
    <col min="56" max="56" width="23.140625" style="19" customWidth="1"/>
    <col min="57" max="57" width="20.140625" style="19" customWidth="1"/>
    <col min="58" max="58" width="26.85546875" style="19" bestFit="1" customWidth="1"/>
    <col min="59" max="59" width="16" style="19" hidden="1" customWidth="1"/>
    <col min="60" max="16384" width="11.42578125" style="19"/>
  </cols>
  <sheetData>
    <row r="1" spans="1:59" customFormat="1" ht="42.75" customHeight="1" x14ac:dyDescent="0.25">
      <c r="A1" s="54" t="s">
        <v>0</v>
      </c>
      <c r="B1" s="54" t="s">
        <v>1</v>
      </c>
      <c r="C1" s="105" t="s">
        <v>2</v>
      </c>
      <c r="D1" s="105" t="s">
        <v>3</v>
      </c>
      <c r="E1" s="54" t="s">
        <v>1013</v>
      </c>
      <c r="F1" s="54" t="s">
        <v>1014</v>
      </c>
      <c r="G1" s="105" t="s">
        <v>479</v>
      </c>
      <c r="H1" s="105" t="s">
        <v>621</v>
      </c>
      <c r="I1" s="106" t="s">
        <v>656</v>
      </c>
      <c r="J1" s="107" t="s">
        <v>529</v>
      </c>
      <c r="K1" s="107" t="s">
        <v>530</v>
      </c>
      <c r="L1" s="106" t="s">
        <v>487</v>
      </c>
      <c r="M1" s="107" t="s">
        <v>4</v>
      </c>
      <c r="N1" s="108" t="s">
        <v>5</v>
      </c>
      <c r="O1" s="105" t="s">
        <v>6</v>
      </c>
      <c r="P1" s="105" t="s">
        <v>7</v>
      </c>
      <c r="Q1" s="54" t="s">
        <v>8</v>
      </c>
      <c r="R1" s="105" t="s">
        <v>602</v>
      </c>
      <c r="S1" s="105" t="s">
        <v>603</v>
      </c>
      <c r="T1" s="105" t="s">
        <v>604</v>
      </c>
      <c r="U1" s="105" t="s">
        <v>9</v>
      </c>
      <c r="V1" s="105" t="s">
        <v>715</v>
      </c>
      <c r="W1" s="105" t="s">
        <v>716</v>
      </c>
      <c r="X1" s="105" t="s">
        <v>717</v>
      </c>
      <c r="Y1" s="105" t="s">
        <v>718</v>
      </c>
      <c r="Z1" s="105" t="s">
        <v>719</v>
      </c>
      <c r="AA1" s="105" t="s">
        <v>720</v>
      </c>
      <c r="AB1" s="105" t="s">
        <v>721</v>
      </c>
      <c r="AC1" s="114" t="s">
        <v>1015</v>
      </c>
      <c r="AD1" s="114" t="s">
        <v>1016</v>
      </c>
      <c r="AE1" s="63" t="s">
        <v>0</v>
      </c>
      <c r="AF1" s="63" t="s">
        <v>524</v>
      </c>
      <c r="AG1" s="65" t="s">
        <v>742</v>
      </c>
      <c r="AH1" s="66" t="s">
        <v>596</v>
      </c>
      <c r="AI1" s="63" t="s">
        <v>286</v>
      </c>
      <c r="AJ1" s="62" t="s">
        <v>45</v>
      </c>
      <c r="AK1" s="63" t="s">
        <v>46</v>
      </c>
      <c r="AL1" s="63" t="s">
        <v>621</v>
      </c>
      <c r="AM1" s="63" t="s">
        <v>651</v>
      </c>
      <c r="AN1" s="63" t="s">
        <v>529</v>
      </c>
      <c r="AO1" s="63" t="s">
        <v>530</v>
      </c>
      <c r="AP1" s="64" t="s">
        <v>487</v>
      </c>
      <c r="AQ1" s="64" t="s">
        <v>4</v>
      </c>
      <c r="AR1" s="64" t="s">
        <v>5</v>
      </c>
      <c r="AS1" s="64" t="s">
        <v>6</v>
      </c>
      <c r="AT1" s="64" t="s">
        <v>7</v>
      </c>
      <c r="AU1" s="64" t="s">
        <v>8</v>
      </c>
      <c r="AV1" s="64" t="s">
        <v>602</v>
      </c>
      <c r="AW1" s="64" t="s">
        <v>603</v>
      </c>
      <c r="AX1" s="64" t="s">
        <v>604</v>
      </c>
      <c r="AY1" s="64" t="s">
        <v>9</v>
      </c>
      <c r="AZ1" s="64" t="s">
        <v>715</v>
      </c>
      <c r="BA1" s="64" t="s">
        <v>716</v>
      </c>
      <c r="BB1" s="64" t="s">
        <v>717</v>
      </c>
      <c r="BC1" s="64" t="s">
        <v>718</v>
      </c>
      <c r="BD1" s="64" t="s">
        <v>719</v>
      </c>
      <c r="BE1" s="64" t="s">
        <v>720</v>
      </c>
      <c r="BF1" s="64" t="s">
        <v>721</v>
      </c>
      <c r="BG1" s="53">
        <v>46022</v>
      </c>
    </row>
    <row r="2" spans="1:59" x14ac:dyDescent="0.2">
      <c r="A2" s="81" t="s">
        <v>1193</v>
      </c>
      <c r="B2" s="101" t="s">
        <v>76</v>
      </c>
      <c r="C2" s="83">
        <v>8322183</v>
      </c>
      <c r="D2" s="84">
        <v>6</v>
      </c>
      <c r="E2" s="82" t="s">
        <v>1194</v>
      </c>
      <c r="F2" s="82" t="s">
        <v>1195</v>
      </c>
      <c r="G2" s="82" t="s">
        <v>1196</v>
      </c>
      <c r="H2" s="82" t="s">
        <v>654</v>
      </c>
      <c r="I2" s="82" t="s">
        <v>653</v>
      </c>
      <c r="J2" s="84">
        <v>80</v>
      </c>
      <c r="K2" s="57" t="s">
        <v>560</v>
      </c>
      <c r="L2" s="57" t="s">
        <v>495</v>
      </c>
      <c r="M2" s="82" t="s">
        <v>18</v>
      </c>
      <c r="N2" s="85">
        <v>45658</v>
      </c>
      <c r="O2" s="86">
        <v>29</v>
      </c>
      <c r="P2" s="99">
        <v>1</v>
      </c>
      <c r="Q2" s="81" t="s">
        <v>23</v>
      </c>
      <c r="R2" s="81" t="s">
        <v>11</v>
      </c>
      <c r="S2" s="81" t="s">
        <v>23</v>
      </c>
      <c r="T2" s="19">
        <v>29</v>
      </c>
      <c r="U2" s="81" t="s">
        <v>11</v>
      </c>
      <c r="V2" s="81" t="s">
        <v>11</v>
      </c>
      <c r="W2" s="81" t="s">
        <v>11</v>
      </c>
      <c r="X2" s="87">
        <v>0</v>
      </c>
      <c r="Y2" s="88" t="s">
        <v>730</v>
      </c>
      <c r="Z2" s="89">
        <v>0</v>
      </c>
      <c r="AA2" s="88">
        <v>0</v>
      </c>
      <c r="AB2" s="89">
        <v>0</v>
      </c>
      <c r="AC2" s="186" t="str">
        <f>IF(OR(M2="13",M2="14",P2=8),"",IF(     AND(OR(S2="AUTORIZADO", S2="PENDIENTE", S2="REDUCIDO", S2="AMPLIADO"),L2&lt;&gt;"HONORARIO" ), _xlfn.CONCAT(IF(H2="X","H",H2),"_",IF(OR(P2=5,P2=6),_xlfn.CONCAT(P2,"A"),P2),"_",VLOOKUP(T2,Datos!$B$2:$C$5,2,TRUE)),""))</f>
        <v>H_1_[11 +]</v>
      </c>
      <c r="AD2" s="186">
        <f>IF(AC2="",0,AA2+AB2)</f>
        <v>0</v>
      </c>
      <c r="AE2" s="90" t="str">
        <f>IF(A2="","Celda vacía",IF(A2="L","-","Revisar"))</f>
        <v>-</v>
      </c>
      <c r="AF2" s="91" t="str">
        <f>IF(B2="","Celda vacía",IF(LEN(B2)=4,REPLACE(B2,1,6,CONCATENATE("00",B2)),IF(LEN(B2)=5,REPLACE(B2,1,6,CONCATENATE("0",B2)),IF(LEN(B2)=6,REPLACE(B2,1,6,B2),IF(AND(LEN(B2)&gt;6,OR(LEFT(B2,4)="1202", LEFT(B2,4)="1703")),REPLACE(B2,1,LEN(B2),B2),"Revisar")))))</f>
        <v>070601</v>
      </c>
      <c r="AG2" s="92"/>
      <c r="AH2" s="93" t="str">
        <f t="shared" ref="AH2" si="0">IF(B2="","Celda Vacía",IF(ISERROR(IF(B2="","",VLOOKUP(B2,Codigo,3,0))),"Corregir código servicio",IF(B2="","",VLOOKUP(B2,Codigo,3,0))))</f>
        <v>Corporación de Fomento de la Producción</v>
      </c>
      <c r="AI2" s="90" t="str">
        <f>IF(C2="","Celda vacía",IF(C2&gt;1000000,"-","Revisar con Edad"))</f>
        <v>-</v>
      </c>
      <c r="AJ2" s="90">
        <f>IF(D2="","Celda vacía",IF(IF(IF(LEN(C2)=6,(11-((RIGHT(C2,1)*2+MID(C2,5,1)*3+MID(C2,4,1)*4+MID(C2,3,1)*5+MID(C2,2,1)*6+LEFT(C2,1)*7)-(INT((RIGHT(C2,1)*2+MID(C2,5,1)*3+MID(C2,4,1)*4+MID(C2,3,1)*5+MID(C2,2,1)*6+LEFT(C2,1)*7)/11)*11))),IF(LEN(C2)=7,(11-((RIGHT(C2,1)*2+MID(C2,6,1)*3+MID(C2,5,1)*4+MID(C2,4,1)*5+MID(C2,3,1)*6+MID(C2,2,1)*7+LEFT(C2,1)*2)-(INT((RIGHT(C2,1)*2+MID(C2,6,1)*3+MID(C2,5,1)*4+MID(C2,4,1)*5+MID(C2,3,1)*6+MID(C2,2,1)*7+LEFT(C2,1)*2)/11)*11))),(11-((RIGHT(C2,1)*2+MID(C2,7,1)*3+MID(C2,6,1)*4+MID(C2,5,1)*5+MID(C2,4,1)*6+MID(C2,3,1)*7+MID(C2,2,1)*2+LEFT(C2,1)*3)-(INT((RIGHT(C2,1)*2+MID(C2,7,1)*3+MID(C2,6,1)*4+MID(C2,5,1)*5+MID(C2,4,1)*6+MID(C2,3,1)*7+MID(C2,2,1)*2+LEFT(C2,1)*3)/11)*11)))))=11,0,IF(LEN(C2)=6,(11-((RIGHT(C2,1)*2+MID(C2,5,1)*3+MID(C2,4,1)*4+MID(C2,3,1)*5+MID(C2,2,1)*6+LEFT(C2,1)*7)-(INT((RIGHT(C2,1)*2+MID(C2,5,1)*3+MID(C2,4,1)*4+MID(C2,3,1)*5+MID(C2,2,1)*6+LEFT(C2,1)*7)/11)*11))),IF(LEN(C2)=7,(11-((RIGHT(C2,1)*2+MID(C2,6,1)*3+MID(C2,5,1)*4+MID(C2,4,1)*5+MID(C2,3,1)*6+MID(C2,2,1)*7+LEFT(C2,1)*2)-(INT((RIGHT(C2,1)*2+MID(C2,6,1)*3+MID(C2,5,1)*4+MID(C2,4,1)*5+MID(C2,3,1)*6+MID(C2,2,1)*7+LEFT(C2,1)*2)/11)*11))),(11-((RIGHT(C2,1)*2+MID(C2,7,1)*3+MID(C2,6,1)*4+MID(C2,5,1)*5+MID(C2,4,1)*6+MID(C2,3,1)*7+MID(C2,2,1)*2+LEFT(C2,1)*3)-(INT((RIGHT(C2,1)*2+MID(C2,7,1)*3+MID(C2,6,1)*4+MID(C2,5,1)*5+MID(C2,4,1)*6+MID(C2,3,1)*7+MID(C2,2,1)*2+LEFT(C2,1)*3)/11)*11))))))=10,"K",IF(IF(LEN(C2)=6,(11-((RIGHT(C2,1)*2+MID(C2,5,1)*3+MID(C2,4,1)*4+MID(C2,3,1)*5+MID(C2,2,1)*6+LEFT(C2,1)*7)-(INT((RIGHT(C2,1)*2+MID(C2,5,1)*3+MID(C2,4,1)*4+MID(C2,3,1)*5+MID(C2,2,1)*6+LEFT(C2,1)*7)/11)*11))),IF(LEN(C2)=7,(11-((RIGHT(C2,1)*2+MID(C2,6,1)*3+MID(C2,5,1)*4+MID(C2,4,1)*5+MID(C2,3,1)*6+MID(C2,2,1)*7+LEFT(C2,1)*2)-(INT((RIGHT(C2,1)*2+MID(C2,6,1)*3+MID(C2,5,1)*4+MID(C2,4,1)*5+MID(C2,3,1)*6+MID(C2,2,1)*7+LEFT(C2,1)*2)/11)*11))),(11-((RIGHT(C2,1)*2+MID(C2,7,1)*3+MID(C2,6,1)*4+MID(C2,5,1)*5+MID(C2,4,1)*6+MID(C2,3,1)*7+MID(C2,2,1)*2+LEFT(C2,1)*3)-(INT((RIGHT(C2,1)*2+MID(C2,7,1)*3+MID(C2,6,1)*4+MID(C2,5,1)*5+MID(C2,4,1)*6+MID(C2,3,1)*7+MID(C2,2,1)*2+LEFT(C2,1)*3)/11)*11)))))=11,0,IF(LEN(C2)=6,(11-((RIGHT(C2,1)*2+MID(C2,5,1)*3+MID(C2,4,1)*4+MID(C2,3,1)*5+MID(C2,2,1)*6+LEFT(C2,1)*7)-(INT((RIGHT(C2,1)*2+MID(C2,5,1)*3+MID(C2,4,1)*4+MID(C2,3,1)*5+MID(C2,2,1)*6+LEFT(C2,1)*7)/11)*11))),IF(LEN(C2)=7,(11-((RIGHT(C2,1)*2+MID(C2,6,1)*3+MID(C2,5,1)*4+MID(C2,4,1)*5+MID(C2,3,1)*6+MID(C2,2,1)*7+LEFT(C2,1)*2)-(INT((RIGHT(C2,1)*2+MID(C2,6,1)*3+MID(C2,5,1)*4+MID(C2,4,1)*5+MID(C2,3,1)*6+MID(C2,2,1)*7+LEFT(C2,1)*2)/11)*11))),(11-((RIGHT(C2,1)*2+MID(C2,7,1)*3+MID(C2,6,1)*4+MID(C2,5,1)*5+MID(C2,4,1)*6+MID(C2,3,1)*7+MID(C2,2,1)*2+LEFT(C2,1)*3)-(INT((RIGHT(C2,1)*2+MID(C2,7,1)*3+MID(C2,6,1)*4+MID(C2,5,1)*5+MID(C2,4,1)*6+MID(C2,3,1)*7+MID(C2,2,1)*2+LEFT(C2,1)*3)/11)*11))))))))</f>
        <v>6</v>
      </c>
      <c r="AK2" s="90" t="str">
        <f>IF(C2="","Celda vacía",IF(C2="E","-",IF(IF(AJ2=11,0,IF(AJ2=10,"K",AJ2))=D2,"-","Corregir RUN")))</f>
        <v>-</v>
      </c>
      <c r="AL2" s="90" t="str">
        <f>IF(H2="","Celda vacía",IF(OR(H2="M",H2="H",H2="X"),  IF(H2="M", "Identifica este registro como MUJER",  IF(H2="H","Identifica este registro como HOMBRE", IF(H2="X","Identifica este registro como NO BINARIO"))),  "Validar con Tabla N°01")   )</f>
        <v>Identifica este registro como HOMBRE</v>
      </c>
      <c r="AM2" s="90" t="str">
        <f t="shared" ref="AM2" si="1">IF(I2="","Celda vacía",IF(ISERROR(VLOOKUP(I2,Tabla_27_Matriz_Base,1,0)),"Revisar","-"))</f>
        <v>-</v>
      </c>
      <c r="AN2" s="90" t="str">
        <f t="shared" ref="AN2" si="2">IF(J2="","Celda vacía",IF(ISERROR(VLOOKUP(J2,Tabla_04_Sist.Rem,1,0)),"Revisar","-"))</f>
        <v>-</v>
      </c>
      <c r="AO2" s="90" t="str">
        <f t="shared" ref="AO2" si="3">IF(J2="","SIST_REM vacío, no permite validar estamento",IF(OR(J2=10,J2=40,J2=60,J2=70),IF(ISERROR(VLOOKUP(K2,Tabla_06_10_40_60_70_EUS,1,0)),"Revisar. Estamento no corresponde a sist. Rem.","-"),
IF(AND(A2="l",J2=11,K2="DIRECTIVO"),"Dual",
IF(OR(J2=11,J2=12),IF(ISERROR(VLOOKUP(K2,Tabla_06_11_12_15076_19664,1,0)),"Revisar. Estamento no corresponde a sist. Rem.","-"),
IF(J2=13,IF(ISERROR(VLOOKUP(K2,Tabla_06_13,1,0)),"Revisar. Estamento no corresponde a sist. Rem.","-"),
IF(J2=14,IF(ISERROR(VLOOKUP(K2,Tabla_06_14,1,0)),"Revisar. Estamento no corresponde a sist. Rem.","-"),
IF(J2=15,IF(ISERROR(VLOOKUP(K2,Tabla_06_15,1,0)),"Revisar. Estamento no corresponde a sist. Rem.","-"),
IF(OR(J2=90),IF(ISERROR(VLOOKUP(K2,Tabla_06_90_Personal_Fuera_de_Dotacion,1,0)),"Revisar. Estamento no corresponde a sist. Rem.","-"),
IF(J2=61,IF(ISERROR(VLOOKUP(K2,Tabla_06_DFL29_61_Experimentales,1,0)),"Revisar. Estamento no corresponde a sist. Rem.","-"),IF(J2=20,IF(ISERROR(VLOOKUP(K2,Tabla_06_20_Fiscalizadores,1,0)),"Revisar. Estamento no corresponde a sist. Rem.","-"),IF(J2=80,IF(ISERROR(VLOOKUP(K2,Tabla_06_80_Codigo_del_Trabajo,1,0)),"Revisar. Estamento no corresponde a sist. Rem.","-"),                    IF(J2=30,IF(ISERROR(VLOOKUP(K2,Tabla_06_30_Poder_Judicial,1,0)),"Revisar. Estamento no corresponde a sist. Rem.","-"),IF(ISERROR(VLOOKUP(K2,Tabla_06_50_Ministerio_Publico,1,0)),"Revisar","-")))))))))))))</f>
        <v>-</v>
      </c>
      <c r="AP2" s="58" t="str">
        <f t="shared" ref="AP2" si="4">IF(L2="","Celda vacía",IF(ISERROR(VLOOKUP(L2,Tabla_Personal,1,0)),"Revisar","-"))</f>
        <v>-</v>
      </c>
      <c r="AQ2" s="94" t="str">
        <f t="shared" ref="AQ2" si="5">IF(M2="","Celda vacía",IF(ISERROR(VLOOKUP(M2,Tabla_01_Mes,1,0)),"Revisar","-"))</f>
        <v>-</v>
      </c>
      <c r="AR2" s="94" t="str">
        <f>IF(N2="","PRIMER_DIA en blanco",
IF(AND(M2="01",N2&gt;=L_Conversion!$C$118,N2&lt;=L_Conversion!$D$118),"-",
IF(AND(M2="02",N2&gt;=L_Conversion!$C$119,N2&lt;=L_Conversion!$D$119),"-",
IF(AND(M2="03",N2&gt;=L_Conversion!$C$120,N2&lt;=L_Conversion!$D$120),"-",
IF(AND(M2="04",N2&gt;=L_Conversion!$C$121,N2&lt;=L_Conversion!$D$121),"-",
IF(AND(M2="05",N2&gt;=L_Conversion!$C$122,N2&lt;=L_Conversion!$D$122),"-",
IF(AND(M2="06",N2&gt;=L_Conversion!$C$123,N2&lt;=L_Conversion!$D$123),"-",
IF(AND(M2="07",N2&gt;=L_Conversion!$C$124,N2&lt;=L_Conversion!$D$124),"-",
IF(AND(M2="08",N2&gt;=L_Conversion!$C$125,N2&lt;=L_Conversion!$D$125),"-",
IF(AND(M2="09",N2&gt;=L_Conversion!$C$126,N2&lt;=L_Conversion!$D$126),"-",
IF(AND(M2="10",N2&gt;=L_Conversion!$C$127,N2&lt;=L_Conversion!$D$127),"-",
IF(AND(M2="11",N2&gt;=L_Conversion!$C$128,N2&lt;=L_Conversion!$D$128),"-",
IF(AND(M2="12",N2&gt;=L_Conversion!$C$129,N2&lt;=L_Conversion!$D$129),"-",
IF(AND(M2="13",N2&gt;=L_Conversion!$C$116,N2&lt;=L_Conversion!$D$116),"-",
IF(AND(M2="14",N2&gt;=L_Conversion!$C$117,N2&lt;=L_Conversion!$D$117),"-",
"PRIMER_DIA fuera de rango")))))))))))))))</f>
        <v>-</v>
      </c>
      <c r="AS2" s="94" t="str">
        <f t="shared" ref="AS2" si="6">IF(O2="","Celda vacía",IF(AND(ISERROR(VLOOKUP(P2,Tabla_18_Tipos_licencias,1,FALSE))=FALSE,O2&gt;=0,O2&lt;=365),IF(P2=8,IF(H2="M",IF(ISERROR(VLOOKUP(O2,Dias_Licencia_Tipo_8_M,1,0)),"Revisar días licencia tipo 8","-"),IF(ISERROR(VLOOKUP(O2,Dias_licencia_tipo_8_H,1,0)),"Revisar días licencia tipo 8","-")),"-"),"Se debe revisar los campos TIPO_LM y N_DIAS"))</f>
        <v>-</v>
      </c>
      <c r="AT2" s="94" t="str">
        <f t="shared" ref="AT2" si="7">IF(P2="","Celda vacía",IF(ISERROR(VLOOKUP(P2,Tabla_18_Tipos_licencias,1,FALSE))=FALSE,IF(H2="M","-",IF(P2=7,"Revisar","-")),"Revisar"))</f>
        <v>-</v>
      </c>
      <c r="AU2" s="94" t="str">
        <f t="shared" ref="AU2" si="8">IF(Q2="","Celda vacía",IF(AND(OR(L2="HAG",L2="HONORARIO"),OR(Q2="AUTORIZADO",Q2="REDUCIDO",Q2="RECHAZADO",Q2="PENDIENTE",Q2="AMPLIADO")),"Revisar Calidad Jurídica",IF(AND(OR(L2="HAG",L2="HONORARIO"),Q2="NC"),"-",IF(ISERROR(VLOOKUP(Q2,Tabla_04_Estado_Resolucion,1,0)),"Revisar",IF(AND(Q2="PENDIENTE",($BG$1-N2)&gt;60),"Validar estado PENDIENTE",  IF(AND(OR(L2="CONTRATA",L2="PLANTA", L2="CT", L2="JP", L2="JORNAL", L2="CONTRATA_FD", L2="CT_FD", L2="ADSCRITO", L2="LGN", L2="VIGILANTE", L2="BECARIOS", L2="PLANTA_FD"),Q2&lt;&gt;"NC"),"-","Revisar Calidad Jurídica"))))))</f>
        <v>-</v>
      </c>
      <c r="AV2" s="94" t="str">
        <f>IF(R2="","Celda vacía",IF(AND(OR(Q2="AUTORIZADO",Q2="PENDIENTE",Q2="NC",Q2="AMPLIADO"),R2="N"),"-",IF(AND(OR(Q2="REDUCIDO",Q2="RECHAZADO"),OR(R2="S",R2="N")),"-","Revisar")))</f>
        <v>-</v>
      </c>
      <c r="AW2" s="94" t="str">
        <f>IF(Q2="","Celda vacía",IF(AND(R2="N",Q2=S2),"-",IF(AND(S2="PENDIENTE",($BG$1-N2)&gt;60),"Validar estado PENDIENTE",IF(AND(R2="S",OR(S2="AUTORIZADO",S2="PENDIENTE"),T2=O2),"-",IF(AND(R2="S",S2="REDUCIDO",T2&lt;O2,T2&gt;0),"-",IF(AND(R2="S",S2="RECHAZADO",T2=0),"-",IF(AND(Q2="NC",S2="NC",T2=O2),"-","Revisar")))))))</f>
        <v>-</v>
      </c>
      <c r="AX2" s="94" t="str">
        <f>IF(T2="","Celda Vacía",IF(AND(OR(S2="AUTORIZADO",S2="PENDIENTE",S2="NC"),O2=T2),"-",IF(AND(S2="REDUCIDO",T2&gt;0,T2&lt;O2),"-",IF(AND(S2="RECHAZADO",T2=0),"-",   IF(AND(S2="AMPLIADO",T2&gt;O2),"-",       "Revisar" )))))</f>
        <v>-</v>
      </c>
      <c r="AY2" s="94" t="str">
        <f>IF(U2="","Celda vacía",IF(OR(U2="S",U2="N"),"-","Revisar"))</f>
        <v>-</v>
      </c>
      <c r="AZ2" s="94" t="str">
        <f>IF(V2="","Celda vacía",IF(OR(V2="S",V2="N"),"-","Revisar"))</f>
        <v>-</v>
      </c>
      <c r="BA2" s="94" t="str">
        <f>IF(W2="","Celda vacía",IF(OR(W2="S",W2="N"),"-","Revisar"))</f>
        <v>-</v>
      </c>
      <c r="BB2" s="94" t="str">
        <f>IF(X2="","Celda Vacia",IF(  OR(          AND(X2=0,W2="S"),AND(X2&lt;&gt;0,W2="N")),"Revisar valor del campo MONTO_SUB","-"))</f>
        <v>-</v>
      </c>
      <c r="BC2" s="94" t="str">
        <f t="shared" ref="BC2" si="9">IF(Y2="","Celda Vacia",IF(ISERROR(VLOOKUP(Y2,Tabla_33_estado_recuperacion,1,FALSE)),"Se debe corregir el valor según Tabla Nro 33",IF(Y2="SDR",IF(OR(S2="RECHAZADO",W2="N"),"-","Se debe revisar  ESTADO SDR"),IF(Y2="PEN",IF(OR(S2="AUTORIZADO",S2="REDUCIDO",S2="PENDIENTE"),"-","Se debe revisar ESTADO PEN"),IF(AND(OR(W2="S",W2="N"),OR(Y2="TOT",Y2="PAR"),OR(S2="AUTORIZADO",S2="REDUCIDO")),"-","Revisar ER2 Y ESTADO_REC")))))</f>
        <v>-</v>
      </c>
      <c r="BD2" s="94" t="str">
        <f>IF(Z2="","Celda Vacia", IF(Z2&gt;T2,"Dias recuperados no puede ser mayor a dias autorizados", IF(ISNUMBER(Z2)=TRUE,IF(Z2=0,IF(OR(Y2="SDR",Y2="PEN"),"-",IF(AND(T2&lt;4,OR(Y2="TOT",Y2="PAR")),"-","Se debe revisar los Campos N_DIAS_REC y ESTADO_REC")),IF(AND(Z2&gt;0,Z2&lt;366,OR(Y2="TOT",Y2="PAR")),"-","Se debe revisar los campos ESTADO_REC y N_DIAS_REC")),"Valor del campo N_DIAS_REC no es numérico"))    )</f>
        <v>-</v>
      </c>
      <c r="BE2" s="94" t="str">
        <f>IF(AA2="","Celda vacia",
IF( AND(AA2=0,(OR(Y2="PEN",Y2="SDR"))),"-",
IF(AND(T2&lt;4,OR(P2="5A",P2="5B",P2="6A",P2="6B"),AA2&gt;=0),"-",
IF(AND(T2&lt;4,P2&lt;&gt;"5A",P2&lt;&gt;"5B",P2&lt;&gt;"6A",P2&lt;&gt;"6B",AA2=0),"-",
IF(AND(T2&lt;4,P2&lt;&gt;"5A",P2&lt;&gt;"5B",P2&lt;&gt;"6A",P2&lt;&gt;"6B",V2="S",AA2&gt;=0),"-",
IF(AND(T2&gt;=4,AA2&gt;0, OR(Y2="TOT",Y2="PAR")),"-",
"Revisar el tipo de licencia medica, dias de licencia para el monto de recuperación declarado"))))))</f>
        <v>-</v>
      </c>
      <c r="BF2" s="94" t="str">
        <f>IF(AB2="","Celda vacia",IF(ISNUMBER(AB2)=TRUE,IF(AB2=0,IF(OR(Y2="PEN",Y2="SDR"),"-","revisar "),IF(OR(Y2="TOT",Y2="PAR"),"-","Revisar")),"Valor del campo no es numérico"))</f>
        <v>-</v>
      </c>
      <c r="BG2" s="186" t="str">
        <f>IF(OR(AQ2="13",AQ2="14",AT2=8),"",IF(     AND(OR(AW2="AUTORIZADO", AW2="PENDIENTE", AW2="REDUCIDO", AW2="AMPLIADO"),AP2&lt;&gt;"HONORARIO" ), _xlfn.CONCAT(IF(AL2="X","H",AL2),"_",IF(OR(AT2=5,AT2=6),_xlfn.CONCAT(AT2,"A"),AT2),"_",VLOOKUP(AX2,Datos!$B$2:$C$5,2,TRUE)),""))</f>
        <v/>
      </c>
    </row>
    <row r="3" spans="1:59" x14ac:dyDescent="0.2">
      <c r="A3" s="19" t="s">
        <v>1193</v>
      </c>
      <c r="B3" s="19" t="s">
        <v>76</v>
      </c>
      <c r="C3" s="19">
        <v>8478575</v>
      </c>
      <c r="D3" s="19" t="s">
        <v>1197</v>
      </c>
      <c r="E3" s="19" t="s">
        <v>1198</v>
      </c>
      <c r="F3" s="19" t="s">
        <v>1199</v>
      </c>
      <c r="G3" s="19" t="s">
        <v>1200</v>
      </c>
      <c r="H3" s="19" t="s">
        <v>654</v>
      </c>
      <c r="I3" s="19" t="s">
        <v>654</v>
      </c>
      <c r="J3" s="19">
        <v>80</v>
      </c>
      <c r="K3" s="19" t="s">
        <v>560</v>
      </c>
      <c r="L3" s="19" t="s">
        <v>512</v>
      </c>
      <c r="M3" s="19" t="s">
        <v>18</v>
      </c>
      <c r="N3" s="19">
        <v>45658</v>
      </c>
      <c r="O3" s="19">
        <v>12</v>
      </c>
      <c r="P3" s="83">
        <v>1</v>
      </c>
      <c r="Q3" s="19" t="s">
        <v>23</v>
      </c>
      <c r="R3" s="19" t="s">
        <v>11</v>
      </c>
      <c r="S3" s="19" t="s">
        <v>23</v>
      </c>
      <c r="T3" s="19">
        <v>12</v>
      </c>
      <c r="U3" s="19" t="s">
        <v>11</v>
      </c>
      <c r="V3" s="19" t="s">
        <v>11</v>
      </c>
      <c r="W3" s="19" t="s">
        <v>11</v>
      </c>
      <c r="X3" s="19">
        <v>0</v>
      </c>
      <c r="Y3" s="19" t="s">
        <v>730</v>
      </c>
      <c r="Z3" s="19">
        <v>0</v>
      </c>
      <c r="AA3" s="19">
        <v>0</v>
      </c>
      <c r="AB3" s="19">
        <v>0</v>
      </c>
      <c r="AC3" s="186" t="str">
        <f>IF(OR(M3="13",M3="14",P3=8),"",IF(     AND(OR(S3="AUTORIZADO", S3="PENDIENTE", S3="REDUCIDO", S3="AMPLIADO"),L3&lt;&gt;"HONORARIO" ), _xlfn.CONCAT(IF(H3="X","H",H3),"_",IF(OR(P3=5,P3=6),_xlfn.CONCAT(P3,"A"),P3),"_",VLOOKUP(T3,Datos!$B$2:$C$5,2,TRUE)),""))</f>
        <v>H_1_[11 +]</v>
      </c>
      <c r="AD3" s="186">
        <f t="shared" ref="AD3:AD66" si="10">IF(AC3="",0,AA3+AB3)</f>
        <v>0</v>
      </c>
      <c r="AE3" s="90" t="str">
        <f t="shared" ref="AE3:AE66" si="11">IF(A3="","Celda vacía",IF(A3="L","-","Revisar"))</f>
        <v>-</v>
      </c>
      <c r="AF3" s="91" t="str">
        <f t="shared" ref="AF3:AF66" si="12">IF(B3="","Celda vacía",IF(LEN(B3)=4,REPLACE(B3,1,6,CONCATENATE("00",B3)),IF(LEN(B3)=5,REPLACE(B3,1,6,CONCATENATE("0",B3)),IF(LEN(B3)=6,REPLACE(B3,1,6,B3),IF(AND(LEN(B3)&gt;6,OR(LEFT(B3,4)="1202", LEFT(B3,4)="1703")),REPLACE(B3,1,LEN(B3),B3),"Revisar")))))</f>
        <v>070601</v>
      </c>
      <c r="AG3" s="92"/>
      <c r="AH3" s="93" t="str">
        <f t="shared" ref="AH3:AH66" si="13">IF(B3="","Celda Vacía",IF(ISERROR(IF(B3="","",VLOOKUP(B3,Codigo,3,0))),"Corregir código servicio",IF(B3="","",VLOOKUP(B3,Codigo,3,0))))</f>
        <v>Corporación de Fomento de la Producción</v>
      </c>
      <c r="AI3" s="90" t="str">
        <f t="shared" ref="AI3:AI66" si="14">IF(C3="","Celda vacía",IF(C3&gt;1000000,"-","Revisar con Edad"))</f>
        <v>-</v>
      </c>
      <c r="AJ3" s="90" t="str">
        <f t="shared" ref="AJ3:AJ66" si="15">IF(D3="","Celda vacía",IF(IF(IF(LEN(C3)=6,(11-((RIGHT(C3,1)*2+MID(C3,5,1)*3+MID(C3,4,1)*4+MID(C3,3,1)*5+MID(C3,2,1)*6+LEFT(C3,1)*7)-(INT((RIGHT(C3,1)*2+MID(C3,5,1)*3+MID(C3,4,1)*4+MID(C3,3,1)*5+MID(C3,2,1)*6+LEFT(C3,1)*7)/11)*11))),IF(LEN(C3)=7,(11-((RIGHT(C3,1)*2+MID(C3,6,1)*3+MID(C3,5,1)*4+MID(C3,4,1)*5+MID(C3,3,1)*6+MID(C3,2,1)*7+LEFT(C3,1)*2)-(INT((RIGHT(C3,1)*2+MID(C3,6,1)*3+MID(C3,5,1)*4+MID(C3,4,1)*5+MID(C3,3,1)*6+MID(C3,2,1)*7+LEFT(C3,1)*2)/11)*11))),(11-((RIGHT(C3,1)*2+MID(C3,7,1)*3+MID(C3,6,1)*4+MID(C3,5,1)*5+MID(C3,4,1)*6+MID(C3,3,1)*7+MID(C3,2,1)*2+LEFT(C3,1)*3)-(INT((RIGHT(C3,1)*2+MID(C3,7,1)*3+MID(C3,6,1)*4+MID(C3,5,1)*5+MID(C3,4,1)*6+MID(C3,3,1)*7+MID(C3,2,1)*2+LEFT(C3,1)*3)/11)*11)))))=11,0,IF(LEN(C3)=6,(11-((RIGHT(C3,1)*2+MID(C3,5,1)*3+MID(C3,4,1)*4+MID(C3,3,1)*5+MID(C3,2,1)*6+LEFT(C3,1)*7)-(INT((RIGHT(C3,1)*2+MID(C3,5,1)*3+MID(C3,4,1)*4+MID(C3,3,1)*5+MID(C3,2,1)*6+LEFT(C3,1)*7)/11)*11))),IF(LEN(C3)=7,(11-((RIGHT(C3,1)*2+MID(C3,6,1)*3+MID(C3,5,1)*4+MID(C3,4,1)*5+MID(C3,3,1)*6+MID(C3,2,1)*7+LEFT(C3,1)*2)-(INT((RIGHT(C3,1)*2+MID(C3,6,1)*3+MID(C3,5,1)*4+MID(C3,4,1)*5+MID(C3,3,1)*6+MID(C3,2,1)*7+LEFT(C3,1)*2)/11)*11))),(11-((RIGHT(C3,1)*2+MID(C3,7,1)*3+MID(C3,6,1)*4+MID(C3,5,1)*5+MID(C3,4,1)*6+MID(C3,3,1)*7+MID(C3,2,1)*2+LEFT(C3,1)*3)-(INT((RIGHT(C3,1)*2+MID(C3,7,1)*3+MID(C3,6,1)*4+MID(C3,5,1)*5+MID(C3,4,1)*6+MID(C3,3,1)*7+MID(C3,2,1)*2+LEFT(C3,1)*3)/11)*11))))))=10,"K",IF(IF(LEN(C3)=6,(11-((RIGHT(C3,1)*2+MID(C3,5,1)*3+MID(C3,4,1)*4+MID(C3,3,1)*5+MID(C3,2,1)*6+LEFT(C3,1)*7)-(INT((RIGHT(C3,1)*2+MID(C3,5,1)*3+MID(C3,4,1)*4+MID(C3,3,1)*5+MID(C3,2,1)*6+LEFT(C3,1)*7)/11)*11))),IF(LEN(C3)=7,(11-((RIGHT(C3,1)*2+MID(C3,6,1)*3+MID(C3,5,1)*4+MID(C3,4,1)*5+MID(C3,3,1)*6+MID(C3,2,1)*7+LEFT(C3,1)*2)-(INT((RIGHT(C3,1)*2+MID(C3,6,1)*3+MID(C3,5,1)*4+MID(C3,4,1)*5+MID(C3,3,1)*6+MID(C3,2,1)*7+LEFT(C3,1)*2)/11)*11))),(11-((RIGHT(C3,1)*2+MID(C3,7,1)*3+MID(C3,6,1)*4+MID(C3,5,1)*5+MID(C3,4,1)*6+MID(C3,3,1)*7+MID(C3,2,1)*2+LEFT(C3,1)*3)-(INT((RIGHT(C3,1)*2+MID(C3,7,1)*3+MID(C3,6,1)*4+MID(C3,5,1)*5+MID(C3,4,1)*6+MID(C3,3,1)*7+MID(C3,2,1)*2+LEFT(C3,1)*3)/11)*11)))))=11,0,IF(LEN(C3)=6,(11-((RIGHT(C3,1)*2+MID(C3,5,1)*3+MID(C3,4,1)*4+MID(C3,3,1)*5+MID(C3,2,1)*6+LEFT(C3,1)*7)-(INT((RIGHT(C3,1)*2+MID(C3,5,1)*3+MID(C3,4,1)*4+MID(C3,3,1)*5+MID(C3,2,1)*6+LEFT(C3,1)*7)/11)*11))),IF(LEN(C3)=7,(11-((RIGHT(C3,1)*2+MID(C3,6,1)*3+MID(C3,5,1)*4+MID(C3,4,1)*5+MID(C3,3,1)*6+MID(C3,2,1)*7+LEFT(C3,1)*2)-(INT((RIGHT(C3,1)*2+MID(C3,6,1)*3+MID(C3,5,1)*4+MID(C3,4,1)*5+MID(C3,3,1)*6+MID(C3,2,1)*7+LEFT(C3,1)*2)/11)*11))),(11-((RIGHT(C3,1)*2+MID(C3,7,1)*3+MID(C3,6,1)*4+MID(C3,5,1)*5+MID(C3,4,1)*6+MID(C3,3,1)*7+MID(C3,2,1)*2+LEFT(C3,1)*3)-(INT((RIGHT(C3,1)*2+MID(C3,7,1)*3+MID(C3,6,1)*4+MID(C3,5,1)*5+MID(C3,4,1)*6+MID(C3,3,1)*7+MID(C3,2,1)*2+LEFT(C3,1)*3)/11)*11))))))))</f>
        <v>K</v>
      </c>
      <c r="AK3" s="90" t="str">
        <f t="shared" ref="AK3:AK66" si="16">IF(C3="","Celda vacía",IF(C3="E","-",IF(IF(AJ3=11,0,IF(AJ3=10,"K",AJ3))=D3,"-","Corregir RUN")))</f>
        <v>-</v>
      </c>
      <c r="AL3" s="90" t="str">
        <f t="shared" ref="AL3:AL66" si="17">IF(H3="","Celda vacía",IF(OR(H3="M",H3="H",H3="X"),  IF(H3="M", "Identifica este registro como MUJER",  IF(H3="H","Identifica este registro como HOMBRE", IF(H3="X","Identifica este registro como NO BINARIO"))),  "Validar con Tabla N°01")   )</f>
        <v>Identifica este registro como HOMBRE</v>
      </c>
      <c r="AM3" s="90" t="str">
        <f t="shared" ref="AM3:AM66" si="18">IF(I3="","Celda vacía",IF(ISERROR(VLOOKUP(I3,Tabla_27_Matriz_Base,1,0)),"Revisar","-"))</f>
        <v>-</v>
      </c>
      <c r="AN3" s="90" t="str">
        <f t="shared" ref="AN3:AN66" si="19">IF(J3="","Celda vacía",IF(ISERROR(VLOOKUP(J3,Tabla_04_Sist.Rem,1,0)),"Revisar","-"))</f>
        <v>-</v>
      </c>
      <c r="AO3" s="90" t="str">
        <f t="shared" ref="AO3:AO66" si="20">IF(J3="","SIST_REM vacío, no permite validar estamento",IF(OR(J3=10,J3=40,J3=60,J3=70),IF(ISERROR(VLOOKUP(K3,Tabla_06_10_40_60_70_EUS,1,0)),"Revisar. Estamento no corresponde a sist. Rem.","-"),
IF(AND(A3="l",J3=11,K3="DIRECTIVO"),"Dual",
IF(OR(J3=11,J3=12),IF(ISERROR(VLOOKUP(K3,Tabla_06_11_12_15076_19664,1,0)),"Revisar. Estamento no corresponde a sist. Rem.","-"),
IF(J3=13,IF(ISERROR(VLOOKUP(K3,Tabla_06_13,1,0)),"Revisar. Estamento no corresponde a sist. Rem.","-"),
IF(J3=14,IF(ISERROR(VLOOKUP(K3,Tabla_06_14,1,0)),"Revisar. Estamento no corresponde a sist. Rem.","-"),
IF(J3=15,IF(ISERROR(VLOOKUP(K3,Tabla_06_15,1,0)),"Revisar. Estamento no corresponde a sist. Rem.","-"),
IF(OR(J3=90),IF(ISERROR(VLOOKUP(K3,Tabla_06_90_Personal_Fuera_de_Dotacion,1,0)),"Revisar. Estamento no corresponde a sist. Rem.","-"),
IF(J3=61,IF(ISERROR(VLOOKUP(K3,Tabla_06_DFL29_61_Experimentales,1,0)),"Revisar. Estamento no corresponde a sist. Rem.","-"),IF(J3=20,IF(ISERROR(VLOOKUP(K3,Tabla_06_20_Fiscalizadores,1,0)),"Revisar. Estamento no corresponde a sist. Rem.","-"),IF(J3=80,IF(ISERROR(VLOOKUP(K3,Tabla_06_80_Codigo_del_Trabajo,1,0)),"Revisar. Estamento no corresponde a sist. Rem.","-"),                    IF(J3=30,IF(ISERROR(VLOOKUP(K3,Tabla_06_30_Poder_Judicial,1,0)),"Revisar. Estamento no corresponde a sist. Rem.","-"),IF(ISERROR(VLOOKUP(K3,Tabla_06_50_Ministerio_Publico,1,0)),"Revisar","-")))))))))))))</f>
        <v>-</v>
      </c>
      <c r="AP3" s="58" t="str">
        <f t="shared" ref="AP3:AP66" si="21">IF(L3="","Celda vacía",IF(ISERROR(VLOOKUP(L3,Tabla_Personal,1,0)),"Revisar","-"))</f>
        <v>-</v>
      </c>
      <c r="AQ3" s="94" t="str">
        <f t="shared" ref="AQ3:AQ66" si="22">IF(M3="","Celda vacía",IF(ISERROR(VLOOKUP(M3,Tabla_01_Mes,1,0)),"Revisar","-"))</f>
        <v>-</v>
      </c>
      <c r="AR3" s="94" t="str">
        <f>IF(N3="","PRIMER_DIA en blanco",
IF(AND(M3="01",N3&gt;=L_Conversion!$C$118,N3&lt;=L_Conversion!$D$118),"-",
IF(AND(M3="02",N3&gt;=L_Conversion!$C$119,N3&lt;=L_Conversion!$D$119),"-",
IF(AND(M3="03",N3&gt;=L_Conversion!$C$120,N3&lt;=L_Conversion!$D$120),"-",
IF(AND(M3="04",N3&gt;=L_Conversion!$C$121,N3&lt;=L_Conversion!$D$121),"-",
IF(AND(M3="05",N3&gt;=L_Conversion!$C$122,N3&lt;=L_Conversion!$D$122),"-",
IF(AND(M3="06",N3&gt;=L_Conversion!$C$123,N3&lt;=L_Conversion!$D$123),"-",
IF(AND(M3="07",N3&gt;=L_Conversion!$C$124,N3&lt;=L_Conversion!$D$124),"-",
IF(AND(M3="08",N3&gt;=L_Conversion!$C$125,N3&lt;=L_Conversion!$D$125),"-",
IF(AND(M3="09",N3&gt;=L_Conversion!$C$126,N3&lt;=L_Conversion!$D$126),"-",
IF(AND(M3="10",N3&gt;=L_Conversion!$C$127,N3&lt;=L_Conversion!$D$127),"-",
IF(AND(M3="11",N3&gt;=L_Conversion!$C$128,N3&lt;=L_Conversion!$D$128),"-",
IF(AND(M3="12",N3&gt;=L_Conversion!$C$129,N3&lt;=L_Conversion!$D$129),"-",
IF(AND(M3="13",N3&gt;=L_Conversion!$C$116,N3&lt;=L_Conversion!$D$116),"-",
IF(AND(M3="14",N3&gt;=L_Conversion!$C$117,N3&lt;=L_Conversion!$D$117),"-",
"PRIMER_DIA fuera de rango")))))))))))))))</f>
        <v>-</v>
      </c>
      <c r="AS3" s="94" t="str">
        <f t="shared" ref="AS3:AS66" si="23">IF(O3="","Celda vacía",IF(AND(ISERROR(VLOOKUP(P3,Tabla_18_Tipos_licencias,1,FALSE))=FALSE,O3&gt;=0,O3&lt;=365),IF(P3=8,IF(H3="M",IF(ISERROR(VLOOKUP(O3,Dias_Licencia_Tipo_8_M,1,0)),"Revisar días licencia tipo 8","-"),IF(ISERROR(VLOOKUP(O3,Dias_licencia_tipo_8_H,1,0)),"Revisar días licencia tipo 8","-")),"-"),"Se debe revisar los campos TIPO_LM y N_DIAS"))</f>
        <v>-</v>
      </c>
      <c r="AT3" s="94" t="str">
        <f t="shared" ref="AT3:AT66" si="24">IF(P3="","Celda vacía",IF(ISERROR(VLOOKUP(P3,Tabla_18_Tipos_licencias,1,FALSE))=FALSE,IF(H3="M","-",IF(P3=7,"Revisar","-")),"Revisar"))</f>
        <v>-</v>
      </c>
      <c r="AU3" s="94" t="str">
        <f t="shared" ref="AU3:AU66" si="25">IF(Q3="","Celda vacía",IF(AND(OR(L3="HAG",L3="HONORARIO"),OR(Q3="AUTORIZADO",Q3="REDUCIDO",Q3="RECHAZADO",Q3="PENDIENTE",Q3="AMPLIADO")),"Revisar Calidad Jurídica",IF(AND(OR(L3="HAG",L3="HONORARIO"),Q3="NC"),"-",IF(ISERROR(VLOOKUP(Q3,Tabla_04_Estado_Resolucion,1,0)),"Revisar",IF(AND(Q3="PENDIENTE",($BG$1-N3)&gt;60),"Validar estado PENDIENTE",  IF(AND(OR(L3="CONTRATA",L3="PLANTA", L3="CT", L3="JP", L3="JORNAL", L3="CONTRATA_FD", L3="CT_FD", L3="ADSCRITO", L3="LGN", L3="VIGILANTE", L3="BECARIOS", L3="PLANTA_FD"),Q3&lt;&gt;"NC"),"-","Revisar Calidad Jurídica"))))))</f>
        <v>-</v>
      </c>
      <c r="AV3" s="94" t="str">
        <f t="shared" ref="AV3:AV66" si="26">IF(R3="","Celda vacía",IF(AND(OR(Q3="AUTORIZADO",Q3="PENDIENTE",Q3="NC",Q3="AMPLIADO"),R3="N"),"-",IF(AND(OR(Q3="REDUCIDO",Q3="RECHAZADO"),OR(R3="S",R3="N")),"-","Revisar")))</f>
        <v>-</v>
      </c>
      <c r="AW3" s="94" t="str">
        <f t="shared" ref="AW3:AW66" si="27">IF(Q3="","Celda vacía",IF(AND(R3="N",Q3=S3),"-",IF(AND(S3="PENDIENTE",($BG$1-N3)&gt;60),"Validar estado PENDIENTE",IF(AND(R3="S",OR(S3="AUTORIZADO",S3="PENDIENTE"),T3=O3),"-",IF(AND(R3="S",S3="REDUCIDO",T3&lt;O3,T3&gt;0),"-",IF(AND(R3="S",S3="RECHAZADO",T3=0),"-",IF(AND(Q3="NC",S3="NC",T3=O3),"-","Revisar")))))))</f>
        <v>-</v>
      </c>
      <c r="AX3" s="94" t="str">
        <f t="shared" ref="AX3:AX66" si="28">IF(T3="","Celda Vacía",IF(AND(OR(S3="AUTORIZADO",S3="PENDIENTE",S3="NC"),O3=T3),"-",IF(AND(S3="REDUCIDO",T3&gt;0,T3&lt;O3),"-",IF(AND(S3="RECHAZADO",T3=0),"-",   IF(AND(S3="AMPLIADO",T3&gt;O3),"-",       "Revisar" )))))</f>
        <v>-</v>
      </c>
      <c r="AY3" s="94" t="str">
        <f t="shared" ref="AY3:AY66" si="29">IF(U3="","Celda vacía",IF(OR(U3="S",U3="N"),"-","Revisar"))</f>
        <v>-</v>
      </c>
      <c r="AZ3" s="94" t="str">
        <f t="shared" ref="AZ3:AZ66" si="30">IF(V3="","Celda vacía",IF(OR(V3="S",V3="N"),"-","Revisar"))</f>
        <v>-</v>
      </c>
      <c r="BA3" s="94" t="str">
        <f t="shared" ref="BA3:BA66" si="31">IF(W3="","Celda vacía",IF(OR(W3="S",W3="N"),"-","Revisar"))</f>
        <v>-</v>
      </c>
      <c r="BB3" s="94" t="str">
        <f t="shared" ref="BB3:BB66" si="32">IF(X3="","Celda Vacia",IF(  OR(          AND(X3=0,W3="S"),AND(X3&lt;&gt;0,W3="N")),"Revisar valor del campo MONTO_SUB","-"))</f>
        <v>-</v>
      </c>
      <c r="BC3" s="94" t="str">
        <f t="shared" ref="BC3:BC66" si="33">IF(Y3="","Celda Vacia",IF(ISERROR(VLOOKUP(Y3,Tabla_33_estado_recuperacion,1,FALSE)),"Se debe corregir el valor según Tabla Nro 33",IF(Y3="SDR",IF(OR(S3="RECHAZADO",W3="N"),"-","Se debe revisar  ESTADO SDR"),IF(Y3="PEN",IF(OR(S3="AUTORIZADO",S3="REDUCIDO",S3="PENDIENTE"),"-","Se debe revisar ESTADO PEN"),IF(AND(OR(W3="S",W3="N"),OR(Y3="TOT",Y3="PAR"),OR(S3="AUTORIZADO",S3="REDUCIDO")),"-","Revisar ER2 Y ESTADO_REC")))))</f>
        <v>-</v>
      </c>
      <c r="BD3" s="94" t="str">
        <f t="shared" ref="BD3:BD66" si="34">IF(Z3="","Celda Vacia", IF(Z3&gt;T3,"Dias recuperados no puede ser mayor a dias autorizados", IF(ISNUMBER(Z3)=TRUE,IF(Z3=0,IF(OR(Y3="SDR",Y3="PEN"),"-",IF(AND(T3&lt;4,OR(Y3="TOT",Y3="PAR")),"-","Se debe revisar los Campos N_DIAS_REC y ESTADO_REC")),IF(AND(Z3&gt;0,Z3&lt;366,OR(Y3="TOT",Y3="PAR")),"-","Se debe revisar los campos ESTADO_REC y N_DIAS_REC")),"Valor del campo N_DIAS_REC no es numérico"))    )</f>
        <v>-</v>
      </c>
      <c r="BE3" s="94" t="str">
        <f t="shared" ref="BE3:BE66" si="35">IF(AA3="","Celda vacia",
IF( AND(AA3=0,(OR(Y3="PEN",Y3="SDR"))),"-",
IF(AND(T3&lt;4,OR(P3="5A",P3="5B",P3="6A",P3="6B"),AA3&gt;=0),"-",
IF(AND(T3&lt;4,P3&lt;&gt;"5A",P3&lt;&gt;"5B",P3&lt;&gt;"6A",P3&lt;&gt;"6B",AA3=0),"-",
IF(AND(T3&lt;4,P3&lt;&gt;"5A",P3&lt;&gt;"5B",P3&lt;&gt;"6A",P3&lt;&gt;"6B",V3="S",AA3&gt;=0),"-",
IF(AND(T3&gt;=4,AA3&gt;0, OR(Y3="TOT",Y3="PAR")),"-",
"Revisar el tipo de licencia medica, dias de licencia para el monto de recuperación declarado"))))))</f>
        <v>-</v>
      </c>
      <c r="BF3" s="94" t="str">
        <f t="shared" ref="BF3:BF66" si="36">IF(AB3="","Celda vacia",IF(ISNUMBER(AB3)=TRUE,IF(AB3=0,IF(OR(Y3="PEN",Y3="SDR"),"-","revisar "),IF(OR(Y3="TOT",Y3="PAR"),"-","Revisar")),"Valor del campo no es numérico"))</f>
        <v>-</v>
      </c>
    </row>
    <row r="4" spans="1:59" x14ac:dyDescent="0.2">
      <c r="A4" s="19" t="s">
        <v>1193</v>
      </c>
      <c r="B4" s="19" t="s">
        <v>76</v>
      </c>
      <c r="C4" s="19">
        <v>20000162</v>
      </c>
      <c r="D4" s="19">
        <v>1</v>
      </c>
      <c r="E4" s="19" t="s">
        <v>1201</v>
      </c>
      <c r="F4" s="19" t="s">
        <v>1202</v>
      </c>
      <c r="G4" s="19" t="s">
        <v>1203</v>
      </c>
      <c r="H4" s="19" t="s">
        <v>1018</v>
      </c>
      <c r="I4" s="19" t="s">
        <v>653</v>
      </c>
      <c r="J4" s="19">
        <v>80</v>
      </c>
      <c r="K4" s="19" t="s">
        <v>560</v>
      </c>
      <c r="L4" s="19" t="s">
        <v>495</v>
      </c>
      <c r="M4" s="19" t="s">
        <v>18</v>
      </c>
      <c r="N4" s="19">
        <v>45659</v>
      </c>
      <c r="O4" s="19">
        <v>2</v>
      </c>
      <c r="P4" s="83">
        <v>1</v>
      </c>
      <c r="Q4" s="19" t="s">
        <v>23</v>
      </c>
      <c r="R4" s="19" t="s">
        <v>11</v>
      </c>
      <c r="S4" s="19" t="s">
        <v>23</v>
      </c>
      <c r="T4" s="19">
        <v>2</v>
      </c>
      <c r="U4" s="19" t="s">
        <v>11</v>
      </c>
      <c r="V4" s="19" t="s">
        <v>11</v>
      </c>
      <c r="W4" s="19" t="s">
        <v>11</v>
      </c>
      <c r="X4" s="19">
        <v>0</v>
      </c>
      <c r="Y4" s="19" t="s">
        <v>730</v>
      </c>
      <c r="Z4" s="19">
        <v>0</v>
      </c>
      <c r="AA4" s="19">
        <v>0</v>
      </c>
      <c r="AB4" s="19">
        <v>0</v>
      </c>
      <c r="AC4" s="186" t="str">
        <f>IF(OR(M4="13",M4="14",P4=8),"",IF(     AND(OR(S4="AUTORIZADO", S4="PENDIENTE", S4="REDUCIDO", S4="AMPLIADO"),L4&lt;&gt;"HONORARIO" ), _xlfn.CONCAT(IF(H4="X","H",H4),"_",IF(OR(P4=5,P4=6),_xlfn.CONCAT(P4,"A"),P4),"_",VLOOKUP(T4,Datos!$B$2:$C$5,2,TRUE)),""))</f>
        <v>M_1_[hasta 3]</v>
      </c>
      <c r="AD4" s="186">
        <f t="shared" si="10"/>
        <v>0</v>
      </c>
      <c r="AE4" s="90" t="str">
        <f t="shared" si="11"/>
        <v>-</v>
      </c>
      <c r="AF4" s="91" t="str">
        <f t="shared" si="12"/>
        <v>070601</v>
      </c>
      <c r="AG4" s="92"/>
      <c r="AH4" s="93" t="str">
        <f t="shared" si="13"/>
        <v>Corporación de Fomento de la Producción</v>
      </c>
      <c r="AI4" s="90" t="str">
        <f t="shared" si="14"/>
        <v>-</v>
      </c>
      <c r="AJ4" s="90">
        <f t="shared" si="15"/>
        <v>1</v>
      </c>
      <c r="AK4" s="90" t="str">
        <f t="shared" si="16"/>
        <v>-</v>
      </c>
      <c r="AL4" s="90" t="str">
        <f t="shared" si="17"/>
        <v>Identifica este registro como MUJER</v>
      </c>
      <c r="AM4" s="90" t="str">
        <f t="shared" si="18"/>
        <v>-</v>
      </c>
      <c r="AN4" s="90" t="str">
        <f t="shared" si="19"/>
        <v>-</v>
      </c>
      <c r="AO4" s="90" t="str">
        <f t="shared" si="20"/>
        <v>-</v>
      </c>
      <c r="AP4" s="58" t="str">
        <f t="shared" si="21"/>
        <v>-</v>
      </c>
      <c r="AQ4" s="94" t="str">
        <f t="shared" si="22"/>
        <v>-</v>
      </c>
      <c r="AR4" s="94" t="str">
        <f>IF(N4="","PRIMER_DIA en blanco",
IF(AND(M4="01",N4&gt;=L_Conversion!$C$118,N4&lt;=L_Conversion!$D$118),"-",
IF(AND(M4="02",N4&gt;=L_Conversion!$C$119,N4&lt;=L_Conversion!$D$119),"-",
IF(AND(M4="03",N4&gt;=L_Conversion!$C$120,N4&lt;=L_Conversion!$D$120),"-",
IF(AND(M4="04",N4&gt;=L_Conversion!$C$121,N4&lt;=L_Conversion!$D$121),"-",
IF(AND(M4="05",N4&gt;=L_Conversion!$C$122,N4&lt;=L_Conversion!$D$122),"-",
IF(AND(M4="06",N4&gt;=L_Conversion!$C$123,N4&lt;=L_Conversion!$D$123),"-",
IF(AND(M4="07",N4&gt;=L_Conversion!$C$124,N4&lt;=L_Conversion!$D$124),"-",
IF(AND(M4="08",N4&gt;=L_Conversion!$C$125,N4&lt;=L_Conversion!$D$125),"-",
IF(AND(M4="09",N4&gt;=L_Conversion!$C$126,N4&lt;=L_Conversion!$D$126),"-",
IF(AND(M4="10",N4&gt;=L_Conversion!$C$127,N4&lt;=L_Conversion!$D$127),"-",
IF(AND(M4="11",N4&gt;=L_Conversion!$C$128,N4&lt;=L_Conversion!$D$128),"-",
IF(AND(M4="12",N4&gt;=L_Conversion!$C$129,N4&lt;=L_Conversion!$D$129),"-",
IF(AND(M4="13",N4&gt;=L_Conversion!$C$116,N4&lt;=L_Conversion!$D$116),"-",
IF(AND(M4="14",N4&gt;=L_Conversion!$C$117,N4&lt;=L_Conversion!$D$117),"-",
"PRIMER_DIA fuera de rango")))))))))))))))</f>
        <v>-</v>
      </c>
      <c r="AS4" s="94" t="str">
        <f t="shared" si="23"/>
        <v>-</v>
      </c>
      <c r="AT4" s="94" t="str">
        <f t="shared" si="24"/>
        <v>-</v>
      </c>
      <c r="AU4" s="94" t="str">
        <f t="shared" si="25"/>
        <v>-</v>
      </c>
      <c r="AV4" s="94" t="str">
        <f t="shared" si="26"/>
        <v>-</v>
      </c>
      <c r="AW4" s="94" t="str">
        <f t="shared" si="27"/>
        <v>-</v>
      </c>
      <c r="AX4" s="94" t="str">
        <f t="shared" si="28"/>
        <v>-</v>
      </c>
      <c r="AY4" s="94" t="str">
        <f t="shared" si="29"/>
        <v>-</v>
      </c>
      <c r="AZ4" s="94" t="str">
        <f t="shared" si="30"/>
        <v>-</v>
      </c>
      <c r="BA4" s="94" t="str">
        <f t="shared" si="31"/>
        <v>-</v>
      </c>
      <c r="BB4" s="94" t="str">
        <f t="shared" si="32"/>
        <v>-</v>
      </c>
      <c r="BC4" s="94" t="str">
        <f t="shared" si="33"/>
        <v>-</v>
      </c>
      <c r="BD4" s="94" t="str">
        <f t="shared" si="34"/>
        <v>-</v>
      </c>
      <c r="BE4" s="94" t="str">
        <f t="shared" si="35"/>
        <v>-</v>
      </c>
      <c r="BF4" s="94" t="str">
        <f t="shared" si="36"/>
        <v>-</v>
      </c>
    </row>
    <row r="5" spans="1:59" x14ac:dyDescent="0.2">
      <c r="A5" s="19" t="s">
        <v>1193</v>
      </c>
      <c r="B5" s="19" t="s">
        <v>76</v>
      </c>
      <c r="C5" s="19">
        <v>16871109</v>
      </c>
      <c r="D5" s="19">
        <v>3</v>
      </c>
      <c r="E5" s="19" t="s">
        <v>1204</v>
      </c>
      <c r="F5" s="19" t="s">
        <v>1205</v>
      </c>
      <c r="G5" s="19" t="s">
        <v>1206</v>
      </c>
      <c r="H5" s="19" t="s">
        <v>1018</v>
      </c>
      <c r="I5" s="19" t="s">
        <v>653</v>
      </c>
      <c r="J5" s="19">
        <v>80</v>
      </c>
      <c r="K5" s="19" t="s">
        <v>556</v>
      </c>
      <c r="L5" s="19" t="s">
        <v>495</v>
      </c>
      <c r="M5" s="19" t="s">
        <v>18</v>
      </c>
      <c r="N5" s="19">
        <v>45659</v>
      </c>
      <c r="O5" s="19">
        <v>7</v>
      </c>
      <c r="P5" s="83">
        <v>4</v>
      </c>
      <c r="Q5" s="19" t="s">
        <v>23</v>
      </c>
      <c r="R5" s="19" t="s">
        <v>11</v>
      </c>
      <c r="S5" s="19" t="s">
        <v>23</v>
      </c>
      <c r="T5" s="19">
        <v>7</v>
      </c>
      <c r="U5" s="19" t="s">
        <v>11</v>
      </c>
      <c r="V5" s="19" t="s">
        <v>11</v>
      </c>
      <c r="W5" s="19" t="s">
        <v>11</v>
      </c>
      <c r="X5" s="19">
        <v>0</v>
      </c>
      <c r="Y5" s="19" t="s">
        <v>730</v>
      </c>
      <c r="Z5" s="19">
        <v>0</v>
      </c>
      <c r="AA5" s="19">
        <v>0</v>
      </c>
      <c r="AB5" s="19">
        <v>0</v>
      </c>
      <c r="AC5" s="186" t="str">
        <f>IF(OR(M5="13",M5="14",P5=8),"",IF(     AND(OR(S5="AUTORIZADO", S5="PENDIENTE", S5="REDUCIDO", S5="AMPLIADO"),L5&lt;&gt;"HONORARIO" ), _xlfn.CONCAT(IF(H5="X","H",H5),"_",IF(OR(P5=5,P5=6),_xlfn.CONCAT(P5,"A"),P5),"_",VLOOKUP(T5,Datos!$B$2:$C$5,2,TRUE)),""))</f>
        <v>M_4_[4 a 10]</v>
      </c>
      <c r="AD5" s="186">
        <f t="shared" si="10"/>
        <v>0</v>
      </c>
      <c r="AE5" s="90" t="str">
        <f t="shared" si="11"/>
        <v>-</v>
      </c>
      <c r="AF5" s="91" t="str">
        <f t="shared" si="12"/>
        <v>070601</v>
      </c>
      <c r="AG5" s="92"/>
      <c r="AH5" s="93" t="str">
        <f t="shared" si="13"/>
        <v>Corporación de Fomento de la Producción</v>
      </c>
      <c r="AI5" s="90" t="str">
        <f t="shared" si="14"/>
        <v>-</v>
      </c>
      <c r="AJ5" s="90">
        <f t="shared" si="15"/>
        <v>3</v>
      </c>
      <c r="AK5" s="90" t="str">
        <f t="shared" si="16"/>
        <v>-</v>
      </c>
      <c r="AL5" s="90" t="str">
        <f t="shared" si="17"/>
        <v>Identifica este registro como MUJER</v>
      </c>
      <c r="AM5" s="90" t="str">
        <f t="shared" si="18"/>
        <v>-</v>
      </c>
      <c r="AN5" s="90" t="str">
        <f t="shared" si="19"/>
        <v>-</v>
      </c>
      <c r="AO5" s="90" t="str">
        <f t="shared" si="20"/>
        <v>-</v>
      </c>
      <c r="AP5" s="58" t="str">
        <f t="shared" si="21"/>
        <v>-</v>
      </c>
      <c r="AQ5" s="94" t="str">
        <f t="shared" si="22"/>
        <v>-</v>
      </c>
      <c r="AR5" s="94" t="str">
        <f>IF(N5="","PRIMER_DIA en blanco",
IF(AND(M5="01",N5&gt;=L_Conversion!$C$118,N5&lt;=L_Conversion!$D$118),"-",
IF(AND(M5="02",N5&gt;=L_Conversion!$C$119,N5&lt;=L_Conversion!$D$119),"-",
IF(AND(M5="03",N5&gt;=L_Conversion!$C$120,N5&lt;=L_Conversion!$D$120),"-",
IF(AND(M5="04",N5&gt;=L_Conversion!$C$121,N5&lt;=L_Conversion!$D$121),"-",
IF(AND(M5="05",N5&gt;=L_Conversion!$C$122,N5&lt;=L_Conversion!$D$122),"-",
IF(AND(M5="06",N5&gt;=L_Conversion!$C$123,N5&lt;=L_Conversion!$D$123),"-",
IF(AND(M5="07",N5&gt;=L_Conversion!$C$124,N5&lt;=L_Conversion!$D$124),"-",
IF(AND(M5="08",N5&gt;=L_Conversion!$C$125,N5&lt;=L_Conversion!$D$125),"-",
IF(AND(M5="09",N5&gt;=L_Conversion!$C$126,N5&lt;=L_Conversion!$D$126),"-",
IF(AND(M5="10",N5&gt;=L_Conversion!$C$127,N5&lt;=L_Conversion!$D$127),"-",
IF(AND(M5="11",N5&gt;=L_Conversion!$C$128,N5&lt;=L_Conversion!$D$128),"-",
IF(AND(M5="12",N5&gt;=L_Conversion!$C$129,N5&lt;=L_Conversion!$D$129),"-",
IF(AND(M5="13",N5&gt;=L_Conversion!$C$116,N5&lt;=L_Conversion!$D$116),"-",
IF(AND(M5="14",N5&gt;=L_Conversion!$C$117,N5&lt;=L_Conversion!$D$117),"-",
"PRIMER_DIA fuera de rango")))))))))))))))</f>
        <v>-</v>
      </c>
      <c r="AS5" s="94" t="str">
        <f t="shared" si="23"/>
        <v>-</v>
      </c>
      <c r="AT5" s="94" t="str">
        <f t="shared" si="24"/>
        <v>-</v>
      </c>
      <c r="AU5" s="94" t="str">
        <f t="shared" si="25"/>
        <v>-</v>
      </c>
      <c r="AV5" s="94" t="str">
        <f t="shared" si="26"/>
        <v>-</v>
      </c>
      <c r="AW5" s="94" t="str">
        <f t="shared" si="27"/>
        <v>-</v>
      </c>
      <c r="AX5" s="94" t="str">
        <f t="shared" si="28"/>
        <v>-</v>
      </c>
      <c r="AY5" s="94" t="str">
        <f t="shared" si="29"/>
        <v>-</v>
      </c>
      <c r="AZ5" s="94" t="str">
        <f t="shared" si="30"/>
        <v>-</v>
      </c>
      <c r="BA5" s="94" t="str">
        <f t="shared" si="31"/>
        <v>-</v>
      </c>
      <c r="BB5" s="94" t="str">
        <f t="shared" si="32"/>
        <v>-</v>
      </c>
      <c r="BC5" s="94" t="str">
        <f t="shared" si="33"/>
        <v>-</v>
      </c>
      <c r="BD5" s="94" t="str">
        <f t="shared" si="34"/>
        <v>-</v>
      </c>
      <c r="BE5" s="94" t="str">
        <f t="shared" si="35"/>
        <v>-</v>
      </c>
      <c r="BF5" s="94" t="str">
        <f t="shared" si="36"/>
        <v>-</v>
      </c>
    </row>
    <row r="6" spans="1:59" x14ac:dyDescent="0.2">
      <c r="A6" s="19" t="s">
        <v>1193</v>
      </c>
      <c r="B6" s="19" t="s">
        <v>76</v>
      </c>
      <c r="C6" s="19">
        <v>9354062</v>
      </c>
      <c r="D6" s="19" t="s">
        <v>1197</v>
      </c>
      <c r="E6" s="19" t="s">
        <v>1207</v>
      </c>
      <c r="F6" s="19" t="s">
        <v>1194</v>
      </c>
      <c r="G6" s="19" t="s">
        <v>1208</v>
      </c>
      <c r="H6" s="19" t="s">
        <v>654</v>
      </c>
      <c r="I6" s="19" t="s">
        <v>653</v>
      </c>
      <c r="J6" s="19">
        <v>60</v>
      </c>
      <c r="K6" s="19" t="s">
        <v>562</v>
      </c>
      <c r="L6" s="19" t="s">
        <v>490</v>
      </c>
      <c r="M6" s="19" t="s">
        <v>18</v>
      </c>
      <c r="N6" s="19">
        <v>45659</v>
      </c>
      <c r="O6" s="19">
        <v>30</v>
      </c>
      <c r="P6" s="83">
        <v>1</v>
      </c>
      <c r="Q6" s="19" t="s">
        <v>23</v>
      </c>
      <c r="R6" s="19" t="s">
        <v>11</v>
      </c>
      <c r="S6" s="19" t="s">
        <v>23</v>
      </c>
      <c r="T6" s="19">
        <v>30</v>
      </c>
      <c r="U6" s="19" t="s">
        <v>11</v>
      </c>
      <c r="V6" s="19" t="s">
        <v>11</v>
      </c>
      <c r="W6" s="19" t="s">
        <v>11</v>
      </c>
      <c r="X6" s="19">
        <v>0</v>
      </c>
      <c r="Y6" s="19" t="s">
        <v>732</v>
      </c>
      <c r="Z6" s="19">
        <v>0</v>
      </c>
      <c r="AA6" s="19">
        <v>0</v>
      </c>
      <c r="AB6" s="19">
        <v>0</v>
      </c>
      <c r="AC6" s="186" t="str">
        <f>IF(OR(M6="13",M6="14",P6=8),"",IF(     AND(OR(S6="AUTORIZADO", S6="PENDIENTE", S6="REDUCIDO", S6="AMPLIADO"),L6&lt;&gt;"HONORARIO" ), _xlfn.CONCAT(IF(H6="X","H",H6),"_",IF(OR(P6=5,P6=6),_xlfn.CONCAT(P6,"A"),P6),"_",VLOOKUP(T6,Datos!$B$2:$C$5,2,TRUE)),""))</f>
        <v>H_1_[11 +]</v>
      </c>
      <c r="AD6" s="186">
        <f t="shared" si="10"/>
        <v>0</v>
      </c>
      <c r="AE6" s="90" t="str">
        <f t="shared" si="11"/>
        <v>-</v>
      </c>
      <c r="AF6" s="91" t="str">
        <f t="shared" si="12"/>
        <v>070601</v>
      </c>
      <c r="AG6" s="92"/>
      <c r="AH6" s="93" t="str">
        <f t="shared" si="13"/>
        <v>Corporación de Fomento de la Producción</v>
      </c>
      <c r="AI6" s="90" t="str">
        <f t="shared" si="14"/>
        <v>-</v>
      </c>
      <c r="AJ6" s="90" t="str">
        <f t="shared" si="15"/>
        <v>K</v>
      </c>
      <c r="AK6" s="90" t="str">
        <f t="shared" si="16"/>
        <v>-</v>
      </c>
      <c r="AL6" s="90" t="str">
        <f t="shared" si="17"/>
        <v>Identifica este registro como HOMBRE</v>
      </c>
      <c r="AM6" s="90" t="str">
        <f t="shared" si="18"/>
        <v>-</v>
      </c>
      <c r="AN6" s="90" t="str">
        <f t="shared" si="19"/>
        <v>-</v>
      </c>
      <c r="AO6" s="90" t="str">
        <f t="shared" si="20"/>
        <v>-</v>
      </c>
      <c r="AP6" s="58" t="str">
        <f t="shared" si="21"/>
        <v>-</v>
      </c>
      <c r="AQ6" s="94" t="str">
        <f t="shared" si="22"/>
        <v>-</v>
      </c>
      <c r="AR6" s="94" t="str">
        <f>IF(N6="","PRIMER_DIA en blanco",
IF(AND(M6="01",N6&gt;=L_Conversion!$C$118,N6&lt;=L_Conversion!$D$118),"-",
IF(AND(M6="02",N6&gt;=L_Conversion!$C$119,N6&lt;=L_Conversion!$D$119),"-",
IF(AND(M6="03",N6&gt;=L_Conversion!$C$120,N6&lt;=L_Conversion!$D$120),"-",
IF(AND(M6="04",N6&gt;=L_Conversion!$C$121,N6&lt;=L_Conversion!$D$121),"-",
IF(AND(M6="05",N6&gt;=L_Conversion!$C$122,N6&lt;=L_Conversion!$D$122),"-",
IF(AND(M6="06",N6&gt;=L_Conversion!$C$123,N6&lt;=L_Conversion!$D$123),"-",
IF(AND(M6="07",N6&gt;=L_Conversion!$C$124,N6&lt;=L_Conversion!$D$124),"-",
IF(AND(M6="08",N6&gt;=L_Conversion!$C$125,N6&lt;=L_Conversion!$D$125),"-",
IF(AND(M6="09",N6&gt;=L_Conversion!$C$126,N6&lt;=L_Conversion!$D$126),"-",
IF(AND(M6="10",N6&gt;=L_Conversion!$C$127,N6&lt;=L_Conversion!$D$127),"-",
IF(AND(M6="11",N6&gt;=L_Conversion!$C$128,N6&lt;=L_Conversion!$D$128),"-",
IF(AND(M6="12",N6&gt;=L_Conversion!$C$129,N6&lt;=L_Conversion!$D$129),"-",
IF(AND(M6="13",N6&gt;=L_Conversion!$C$116,N6&lt;=L_Conversion!$D$116),"-",
IF(AND(M6="14",N6&gt;=L_Conversion!$C$117,N6&lt;=L_Conversion!$D$117),"-",
"PRIMER_DIA fuera de rango")))))))))))))))</f>
        <v>-</v>
      </c>
      <c r="AS6" s="94" t="str">
        <f t="shared" si="23"/>
        <v>-</v>
      </c>
      <c r="AT6" s="94" t="str">
        <f t="shared" si="24"/>
        <v>-</v>
      </c>
      <c r="AU6" s="94" t="str">
        <f t="shared" si="25"/>
        <v>-</v>
      </c>
      <c r="AV6" s="94" t="str">
        <f t="shared" si="26"/>
        <v>-</v>
      </c>
      <c r="AW6" s="94" t="str">
        <f t="shared" si="27"/>
        <v>-</v>
      </c>
      <c r="AX6" s="94" t="str">
        <f t="shared" si="28"/>
        <v>-</v>
      </c>
      <c r="AY6" s="94" t="str">
        <f t="shared" si="29"/>
        <v>-</v>
      </c>
      <c r="AZ6" s="94" t="str">
        <f t="shared" si="30"/>
        <v>-</v>
      </c>
      <c r="BA6" s="94" t="str">
        <f t="shared" si="31"/>
        <v>-</v>
      </c>
      <c r="BB6" s="94" t="str">
        <f t="shared" si="32"/>
        <v>-</v>
      </c>
      <c r="BC6" s="94" t="str">
        <f t="shared" si="33"/>
        <v>-</v>
      </c>
      <c r="BD6" s="94" t="str">
        <f t="shared" si="34"/>
        <v>-</v>
      </c>
      <c r="BE6" s="94" t="str">
        <f t="shared" si="35"/>
        <v>-</v>
      </c>
      <c r="BF6" s="94" t="str">
        <f t="shared" si="36"/>
        <v>-</v>
      </c>
    </row>
    <row r="7" spans="1:59" x14ac:dyDescent="0.2">
      <c r="A7" s="19" t="s">
        <v>1193</v>
      </c>
      <c r="B7" s="19" t="s">
        <v>76</v>
      </c>
      <c r="C7" s="19">
        <v>19374687</v>
      </c>
      <c r="D7" s="19" t="s">
        <v>1197</v>
      </c>
      <c r="E7" s="19" t="s">
        <v>1209</v>
      </c>
      <c r="F7" s="19" t="s">
        <v>1210</v>
      </c>
      <c r="G7" s="19" t="s">
        <v>1211</v>
      </c>
      <c r="H7" s="19" t="s">
        <v>654</v>
      </c>
      <c r="I7" s="19" t="s">
        <v>653</v>
      </c>
      <c r="J7" s="19">
        <v>80</v>
      </c>
      <c r="K7" s="19" t="s">
        <v>562</v>
      </c>
      <c r="L7" s="19" t="s">
        <v>495</v>
      </c>
      <c r="M7" s="19" t="s">
        <v>18</v>
      </c>
      <c r="N7" s="19">
        <v>45659</v>
      </c>
      <c r="O7" s="19">
        <v>2</v>
      </c>
      <c r="P7" s="83">
        <v>1</v>
      </c>
      <c r="Q7" s="19" t="s">
        <v>23</v>
      </c>
      <c r="R7" s="19" t="s">
        <v>11</v>
      </c>
      <c r="S7" s="19" t="s">
        <v>23</v>
      </c>
      <c r="T7" s="19">
        <v>2</v>
      </c>
      <c r="U7" s="19" t="s">
        <v>11</v>
      </c>
      <c r="V7" s="19" t="s">
        <v>11</v>
      </c>
      <c r="W7" s="19" t="s">
        <v>11</v>
      </c>
      <c r="X7" s="19">
        <v>0</v>
      </c>
      <c r="Y7" s="19" t="s">
        <v>730</v>
      </c>
      <c r="Z7" s="19">
        <v>0</v>
      </c>
      <c r="AA7" s="19">
        <v>0</v>
      </c>
      <c r="AB7" s="19">
        <v>0</v>
      </c>
      <c r="AC7" s="186" t="str">
        <f>IF(OR(M7="13",M7="14",P7=8),"",IF(     AND(OR(S7="AUTORIZADO", S7="PENDIENTE", S7="REDUCIDO", S7="AMPLIADO"),L7&lt;&gt;"HONORARIO" ), _xlfn.CONCAT(IF(H7="X","H",H7),"_",IF(OR(P7=5,P7=6),_xlfn.CONCAT(P7,"A"),P7),"_",VLOOKUP(T7,Datos!$B$2:$C$5,2,TRUE)),""))</f>
        <v>H_1_[hasta 3]</v>
      </c>
      <c r="AD7" s="186">
        <f t="shared" si="10"/>
        <v>0</v>
      </c>
      <c r="AE7" s="90" t="str">
        <f t="shared" si="11"/>
        <v>-</v>
      </c>
      <c r="AF7" s="91" t="str">
        <f t="shared" si="12"/>
        <v>070601</v>
      </c>
      <c r="AG7" s="92"/>
      <c r="AH7" s="93" t="str">
        <f t="shared" si="13"/>
        <v>Corporación de Fomento de la Producción</v>
      </c>
      <c r="AI7" s="90" t="str">
        <f t="shared" si="14"/>
        <v>-</v>
      </c>
      <c r="AJ7" s="90" t="str">
        <f t="shared" si="15"/>
        <v>K</v>
      </c>
      <c r="AK7" s="90" t="str">
        <f t="shared" si="16"/>
        <v>-</v>
      </c>
      <c r="AL7" s="90" t="str">
        <f t="shared" si="17"/>
        <v>Identifica este registro como HOMBRE</v>
      </c>
      <c r="AM7" s="90" t="str">
        <f t="shared" si="18"/>
        <v>-</v>
      </c>
      <c r="AN7" s="90" t="str">
        <f t="shared" si="19"/>
        <v>-</v>
      </c>
      <c r="AO7" s="90" t="str">
        <f t="shared" si="20"/>
        <v>-</v>
      </c>
      <c r="AP7" s="58" t="str">
        <f t="shared" si="21"/>
        <v>-</v>
      </c>
      <c r="AQ7" s="94" t="str">
        <f t="shared" si="22"/>
        <v>-</v>
      </c>
      <c r="AR7" s="94" t="str">
        <f>IF(N7="","PRIMER_DIA en blanco",
IF(AND(M7="01",N7&gt;=L_Conversion!$C$118,N7&lt;=L_Conversion!$D$118),"-",
IF(AND(M7="02",N7&gt;=L_Conversion!$C$119,N7&lt;=L_Conversion!$D$119),"-",
IF(AND(M7="03",N7&gt;=L_Conversion!$C$120,N7&lt;=L_Conversion!$D$120),"-",
IF(AND(M7="04",N7&gt;=L_Conversion!$C$121,N7&lt;=L_Conversion!$D$121),"-",
IF(AND(M7="05",N7&gt;=L_Conversion!$C$122,N7&lt;=L_Conversion!$D$122),"-",
IF(AND(M7="06",N7&gt;=L_Conversion!$C$123,N7&lt;=L_Conversion!$D$123),"-",
IF(AND(M7="07",N7&gt;=L_Conversion!$C$124,N7&lt;=L_Conversion!$D$124),"-",
IF(AND(M7="08",N7&gt;=L_Conversion!$C$125,N7&lt;=L_Conversion!$D$125),"-",
IF(AND(M7="09",N7&gt;=L_Conversion!$C$126,N7&lt;=L_Conversion!$D$126),"-",
IF(AND(M7="10",N7&gt;=L_Conversion!$C$127,N7&lt;=L_Conversion!$D$127),"-",
IF(AND(M7="11",N7&gt;=L_Conversion!$C$128,N7&lt;=L_Conversion!$D$128),"-",
IF(AND(M7="12",N7&gt;=L_Conversion!$C$129,N7&lt;=L_Conversion!$D$129),"-",
IF(AND(M7="13",N7&gt;=L_Conversion!$C$116,N7&lt;=L_Conversion!$D$116),"-",
IF(AND(M7="14",N7&gt;=L_Conversion!$C$117,N7&lt;=L_Conversion!$D$117),"-",
"PRIMER_DIA fuera de rango")))))))))))))))</f>
        <v>-</v>
      </c>
      <c r="AS7" s="94" t="str">
        <f t="shared" si="23"/>
        <v>-</v>
      </c>
      <c r="AT7" s="94" t="str">
        <f t="shared" si="24"/>
        <v>-</v>
      </c>
      <c r="AU7" s="94" t="str">
        <f t="shared" si="25"/>
        <v>-</v>
      </c>
      <c r="AV7" s="94" t="str">
        <f t="shared" si="26"/>
        <v>-</v>
      </c>
      <c r="AW7" s="94" t="str">
        <f t="shared" si="27"/>
        <v>-</v>
      </c>
      <c r="AX7" s="94" t="str">
        <f t="shared" si="28"/>
        <v>-</v>
      </c>
      <c r="AY7" s="94" t="str">
        <f t="shared" si="29"/>
        <v>-</v>
      </c>
      <c r="AZ7" s="94" t="str">
        <f t="shared" si="30"/>
        <v>-</v>
      </c>
      <c r="BA7" s="94" t="str">
        <f t="shared" si="31"/>
        <v>-</v>
      </c>
      <c r="BB7" s="94" t="str">
        <f t="shared" si="32"/>
        <v>-</v>
      </c>
      <c r="BC7" s="94" t="str">
        <f t="shared" si="33"/>
        <v>-</v>
      </c>
      <c r="BD7" s="94" t="str">
        <f t="shared" si="34"/>
        <v>-</v>
      </c>
      <c r="BE7" s="94" t="str">
        <f t="shared" si="35"/>
        <v>-</v>
      </c>
      <c r="BF7" s="94" t="str">
        <f t="shared" si="36"/>
        <v>-</v>
      </c>
    </row>
    <row r="8" spans="1:59" x14ac:dyDescent="0.2">
      <c r="A8" s="19" t="s">
        <v>1193</v>
      </c>
      <c r="B8" s="19" t="s">
        <v>76</v>
      </c>
      <c r="C8" s="19">
        <v>17457296</v>
      </c>
      <c r="D8" s="19">
        <v>8</v>
      </c>
      <c r="E8" s="19" t="s">
        <v>1212</v>
      </c>
      <c r="F8" s="19" t="s">
        <v>1213</v>
      </c>
      <c r="G8" s="19" t="s">
        <v>1214</v>
      </c>
      <c r="H8" s="19" t="s">
        <v>1018</v>
      </c>
      <c r="I8" s="19" t="s">
        <v>654</v>
      </c>
      <c r="J8" s="19">
        <v>80</v>
      </c>
      <c r="K8" s="19" t="s">
        <v>556</v>
      </c>
      <c r="L8" s="19" t="s">
        <v>509</v>
      </c>
      <c r="M8" s="19" t="s">
        <v>18</v>
      </c>
      <c r="N8" s="19">
        <v>45659</v>
      </c>
      <c r="O8" s="19">
        <v>6</v>
      </c>
      <c r="P8" s="83">
        <v>7</v>
      </c>
      <c r="Q8" s="19" t="s">
        <v>23</v>
      </c>
      <c r="R8" s="19" t="s">
        <v>11</v>
      </c>
      <c r="S8" s="19" t="s">
        <v>23</v>
      </c>
      <c r="T8" s="19">
        <v>6</v>
      </c>
      <c r="U8" s="19" t="s">
        <v>11</v>
      </c>
      <c r="V8" s="19" t="s">
        <v>11</v>
      </c>
      <c r="W8" s="19" t="s">
        <v>11</v>
      </c>
      <c r="X8" s="19">
        <v>0</v>
      </c>
      <c r="Y8" s="19" t="s">
        <v>730</v>
      </c>
      <c r="Z8" s="19">
        <v>0</v>
      </c>
      <c r="AA8" s="19">
        <v>0</v>
      </c>
      <c r="AB8" s="19">
        <v>0</v>
      </c>
      <c r="AC8" s="186" t="str">
        <f>IF(OR(M8="13",M8="14",P8=8),"",IF(     AND(OR(S8="AUTORIZADO", S8="PENDIENTE", S8="REDUCIDO", S8="AMPLIADO"),L8&lt;&gt;"HONORARIO" ), _xlfn.CONCAT(IF(H8="X","H",H8),"_",IF(OR(P8=5,P8=6),_xlfn.CONCAT(P8,"A"),P8),"_",VLOOKUP(T8,Datos!$B$2:$C$5,2,TRUE)),""))</f>
        <v>M_7_[4 a 10]</v>
      </c>
      <c r="AD8" s="186">
        <f t="shared" si="10"/>
        <v>0</v>
      </c>
      <c r="AE8" s="90" t="str">
        <f t="shared" si="11"/>
        <v>-</v>
      </c>
      <c r="AF8" s="91" t="str">
        <f t="shared" si="12"/>
        <v>070601</v>
      </c>
      <c r="AG8" s="92"/>
      <c r="AH8" s="93" t="str">
        <f t="shared" si="13"/>
        <v>Corporación de Fomento de la Producción</v>
      </c>
      <c r="AI8" s="90" t="str">
        <f t="shared" si="14"/>
        <v>-</v>
      </c>
      <c r="AJ8" s="90">
        <f t="shared" si="15"/>
        <v>8</v>
      </c>
      <c r="AK8" s="90" t="str">
        <f t="shared" si="16"/>
        <v>-</v>
      </c>
      <c r="AL8" s="90" t="str">
        <f t="shared" si="17"/>
        <v>Identifica este registro como MUJER</v>
      </c>
      <c r="AM8" s="90" t="str">
        <f t="shared" si="18"/>
        <v>-</v>
      </c>
      <c r="AN8" s="90" t="str">
        <f t="shared" si="19"/>
        <v>-</v>
      </c>
      <c r="AO8" s="90" t="str">
        <f t="shared" si="20"/>
        <v>-</v>
      </c>
      <c r="AP8" s="58" t="str">
        <f t="shared" si="21"/>
        <v>-</v>
      </c>
      <c r="AQ8" s="94" t="str">
        <f t="shared" si="22"/>
        <v>-</v>
      </c>
      <c r="AR8" s="94" t="str">
        <f>IF(N8="","PRIMER_DIA en blanco",
IF(AND(M8="01",N8&gt;=L_Conversion!$C$118,N8&lt;=L_Conversion!$D$118),"-",
IF(AND(M8="02",N8&gt;=L_Conversion!$C$119,N8&lt;=L_Conversion!$D$119),"-",
IF(AND(M8="03",N8&gt;=L_Conversion!$C$120,N8&lt;=L_Conversion!$D$120),"-",
IF(AND(M8="04",N8&gt;=L_Conversion!$C$121,N8&lt;=L_Conversion!$D$121),"-",
IF(AND(M8="05",N8&gt;=L_Conversion!$C$122,N8&lt;=L_Conversion!$D$122),"-",
IF(AND(M8="06",N8&gt;=L_Conversion!$C$123,N8&lt;=L_Conversion!$D$123),"-",
IF(AND(M8="07",N8&gt;=L_Conversion!$C$124,N8&lt;=L_Conversion!$D$124),"-",
IF(AND(M8="08",N8&gt;=L_Conversion!$C$125,N8&lt;=L_Conversion!$D$125),"-",
IF(AND(M8="09",N8&gt;=L_Conversion!$C$126,N8&lt;=L_Conversion!$D$126),"-",
IF(AND(M8="10",N8&gt;=L_Conversion!$C$127,N8&lt;=L_Conversion!$D$127),"-",
IF(AND(M8="11",N8&gt;=L_Conversion!$C$128,N8&lt;=L_Conversion!$D$128),"-",
IF(AND(M8="12",N8&gt;=L_Conversion!$C$129,N8&lt;=L_Conversion!$D$129),"-",
IF(AND(M8="13",N8&gt;=L_Conversion!$C$116,N8&lt;=L_Conversion!$D$116),"-",
IF(AND(M8="14",N8&gt;=L_Conversion!$C$117,N8&lt;=L_Conversion!$D$117),"-",
"PRIMER_DIA fuera de rango")))))))))))))))</f>
        <v>-</v>
      </c>
      <c r="AS8" s="94" t="str">
        <f t="shared" si="23"/>
        <v>-</v>
      </c>
      <c r="AT8" s="94" t="str">
        <f t="shared" si="24"/>
        <v>-</v>
      </c>
      <c r="AU8" s="94" t="str">
        <f t="shared" si="25"/>
        <v>-</v>
      </c>
      <c r="AV8" s="94" t="str">
        <f t="shared" si="26"/>
        <v>-</v>
      </c>
      <c r="AW8" s="94" t="str">
        <f t="shared" si="27"/>
        <v>-</v>
      </c>
      <c r="AX8" s="94" t="str">
        <f t="shared" si="28"/>
        <v>-</v>
      </c>
      <c r="AY8" s="94" t="str">
        <f t="shared" si="29"/>
        <v>-</v>
      </c>
      <c r="AZ8" s="94" t="str">
        <f t="shared" si="30"/>
        <v>-</v>
      </c>
      <c r="BA8" s="94" t="str">
        <f t="shared" si="31"/>
        <v>-</v>
      </c>
      <c r="BB8" s="94" t="str">
        <f t="shared" si="32"/>
        <v>-</v>
      </c>
      <c r="BC8" s="94" t="str">
        <f t="shared" si="33"/>
        <v>-</v>
      </c>
      <c r="BD8" s="94" t="str">
        <f t="shared" si="34"/>
        <v>-</v>
      </c>
      <c r="BE8" s="94" t="str">
        <f t="shared" si="35"/>
        <v>-</v>
      </c>
      <c r="BF8" s="94" t="str">
        <f t="shared" si="36"/>
        <v>-</v>
      </c>
    </row>
    <row r="9" spans="1:59" x14ac:dyDescent="0.2">
      <c r="A9" s="19" t="s">
        <v>1193</v>
      </c>
      <c r="B9" s="19" t="s">
        <v>1138</v>
      </c>
      <c r="C9" s="19">
        <v>18390363</v>
      </c>
      <c r="D9" s="19">
        <v>2</v>
      </c>
      <c r="E9" s="19" t="s">
        <v>1215</v>
      </c>
      <c r="F9" s="19" t="s">
        <v>1216</v>
      </c>
      <c r="G9" s="19" t="s">
        <v>1217</v>
      </c>
      <c r="H9" s="19" t="s">
        <v>654</v>
      </c>
      <c r="I9" s="19" t="s">
        <v>654</v>
      </c>
      <c r="J9" s="19">
        <v>80</v>
      </c>
      <c r="K9" s="19" t="s">
        <v>556</v>
      </c>
      <c r="L9" s="19" t="s">
        <v>509</v>
      </c>
      <c r="M9" s="19" t="s">
        <v>18</v>
      </c>
      <c r="N9" s="19">
        <v>45659</v>
      </c>
      <c r="O9" s="19">
        <v>2</v>
      </c>
      <c r="P9" s="83">
        <v>1</v>
      </c>
      <c r="Q9" s="19" t="s">
        <v>23</v>
      </c>
      <c r="R9" s="19" t="s">
        <v>11</v>
      </c>
      <c r="S9" s="19" t="s">
        <v>23</v>
      </c>
      <c r="T9" s="19">
        <v>2</v>
      </c>
      <c r="U9" s="19" t="s">
        <v>11</v>
      </c>
      <c r="V9" s="19" t="s">
        <v>11</v>
      </c>
      <c r="W9" s="19" t="s">
        <v>11</v>
      </c>
      <c r="X9" s="19">
        <v>0</v>
      </c>
      <c r="Y9" s="19" t="s">
        <v>730</v>
      </c>
      <c r="Z9" s="19">
        <v>0</v>
      </c>
      <c r="AA9" s="19">
        <v>0</v>
      </c>
      <c r="AB9" s="19">
        <v>0</v>
      </c>
      <c r="AC9" s="186" t="str">
        <f>IF(OR(M9="13",M9="14",P9=8),"",IF(     AND(OR(S9="AUTORIZADO", S9="PENDIENTE", S9="REDUCIDO", S9="AMPLIADO"),L9&lt;&gt;"HONORARIO" ), _xlfn.CONCAT(IF(H9="X","H",H9),"_",IF(OR(P9=5,P9=6),_xlfn.CONCAT(P9,"A"),P9),"_",VLOOKUP(T9,Datos!$B$2:$C$5,2,TRUE)),""))</f>
        <v>H_1_[hasta 3]</v>
      </c>
      <c r="AD9" s="186">
        <f t="shared" si="10"/>
        <v>0</v>
      </c>
      <c r="AE9" s="90" t="str">
        <f t="shared" si="11"/>
        <v>-</v>
      </c>
      <c r="AF9" s="91" t="str">
        <f t="shared" si="12"/>
        <v>Revisar</v>
      </c>
      <c r="AG9" s="92"/>
      <c r="AH9" s="93" t="str">
        <f t="shared" si="13"/>
        <v>Corporación de Fomento de la Producción</v>
      </c>
      <c r="AI9" s="90" t="str">
        <f t="shared" si="14"/>
        <v>-</v>
      </c>
      <c r="AJ9" s="90">
        <f t="shared" si="15"/>
        <v>2</v>
      </c>
      <c r="AK9" s="90" t="str">
        <f t="shared" si="16"/>
        <v>-</v>
      </c>
      <c r="AL9" s="90" t="str">
        <f t="shared" si="17"/>
        <v>Identifica este registro como HOMBRE</v>
      </c>
      <c r="AM9" s="90" t="str">
        <f t="shared" si="18"/>
        <v>-</v>
      </c>
      <c r="AN9" s="90" t="str">
        <f t="shared" si="19"/>
        <v>-</v>
      </c>
      <c r="AO9" s="90" t="str">
        <f t="shared" si="20"/>
        <v>-</v>
      </c>
      <c r="AP9" s="58" t="str">
        <f t="shared" si="21"/>
        <v>-</v>
      </c>
      <c r="AQ9" s="94" t="str">
        <f t="shared" si="22"/>
        <v>-</v>
      </c>
      <c r="AR9" s="94" t="str">
        <f>IF(N9="","PRIMER_DIA en blanco",
IF(AND(M9="01",N9&gt;=L_Conversion!$C$118,N9&lt;=L_Conversion!$D$118),"-",
IF(AND(M9="02",N9&gt;=L_Conversion!$C$119,N9&lt;=L_Conversion!$D$119),"-",
IF(AND(M9="03",N9&gt;=L_Conversion!$C$120,N9&lt;=L_Conversion!$D$120),"-",
IF(AND(M9="04",N9&gt;=L_Conversion!$C$121,N9&lt;=L_Conversion!$D$121),"-",
IF(AND(M9="05",N9&gt;=L_Conversion!$C$122,N9&lt;=L_Conversion!$D$122),"-",
IF(AND(M9="06",N9&gt;=L_Conversion!$C$123,N9&lt;=L_Conversion!$D$123),"-",
IF(AND(M9="07",N9&gt;=L_Conversion!$C$124,N9&lt;=L_Conversion!$D$124),"-",
IF(AND(M9="08",N9&gt;=L_Conversion!$C$125,N9&lt;=L_Conversion!$D$125),"-",
IF(AND(M9="09",N9&gt;=L_Conversion!$C$126,N9&lt;=L_Conversion!$D$126),"-",
IF(AND(M9="10",N9&gt;=L_Conversion!$C$127,N9&lt;=L_Conversion!$D$127),"-",
IF(AND(M9="11",N9&gt;=L_Conversion!$C$128,N9&lt;=L_Conversion!$D$128),"-",
IF(AND(M9="12",N9&gt;=L_Conversion!$C$129,N9&lt;=L_Conversion!$D$129),"-",
IF(AND(M9="13",N9&gt;=L_Conversion!$C$116,N9&lt;=L_Conversion!$D$116),"-",
IF(AND(M9="14",N9&gt;=L_Conversion!$C$117,N9&lt;=L_Conversion!$D$117),"-",
"PRIMER_DIA fuera de rango")))))))))))))))</f>
        <v>-</v>
      </c>
      <c r="AS9" s="94" t="str">
        <f t="shared" si="23"/>
        <v>-</v>
      </c>
      <c r="AT9" s="94" t="str">
        <f t="shared" si="24"/>
        <v>-</v>
      </c>
      <c r="AU9" s="94" t="str">
        <f t="shared" si="25"/>
        <v>-</v>
      </c>
      <c r="AV9" s="94" t="str">
        <f t="shared" si="26"/>
        <v>-</v>
      </c>
      <c r="AW9" s="94" t="str">
        <f t="shared" si="27"/>
        <v>-</v>
      </c>
      <c r="AX9" s="94" t="str">
        <f t="shared" si="28"/>
        <v>-</v>
      </c>
      <c r="AY9" s="94" t="str">
        <f t="shared" si="29"/>
        <v>-</v>
      </c>
      <c r="AZ9" s="94" t="str">
        <f t="shared" si="30"/>
        <v>-</v>
      </c>
      <c r="BA9" s="94" t="str">
        <f t="shared" si="31"/>
        <v>-</v>
      </c>
      <c r="BB9" s="94" t="str">
        <f t="shared" si="32"/>
        <v>-</v>
      </c>
      <c r="BC9" s="94" t="str">
        <f t="shared" si="33"/>
        <v>-</v>
      </c>
      <c r="BD9" s="94" t="str">
        <f t="shared" si="34"/>
        <v>-</v>
      </c>
      <c r="BE9" s="94" t="str">
        <f t="shared" si="35"/>
        <v>-</v>
      </c>
      <c r="BF9" s="94" t="str">
        <f t="shared" si="36"/>
        <v>-</v>
      </c>
    </row>
    <row r="10" spans="1:59" x14ac:dyDescent="0.2">
      <c r="A10" s="19" t="s">
        <v>1193</v>
      </c>
      <c r="B10" s="19" t="s">
        <v>76</v>
      </c>
      <c r="C10" s="19">
        <v>12025018</v>
      </c>
      <c r="D10" s="19">
        <v>3</v>
      </c>
      <c r="E10" s="19" t="s">
        <v>1218</v>
      </c>
      <c r="F10" s="19" t="s">
        <v>1219</v>
      </c>
      <c r="G10" s="19" t="s">
        <v>1220</v>
      </c>
      <c r="H10" s="19" t="s">
        <v>1018</v>
      </c>
      <c r="I10" s="19" t="s">
        <v>653</v>
      </c>
      <c r="J10" s="19">
        <v>80</v>
      </c>
      <c r="K10" s="19" t="s">
        <v>554</v>
      </c>
      <c r="L10" s="19" t="s">
        <v>495</v>
      </c>
      <c r="M10" s="19" t="s">
        <v>18</v>
      </c>
      <c r="N10" s="19">
        <v>45660</v>
      </c>
      <c r="O10" s="19">
        <v>21</v>
      </c>
      <c r="P10" s="83">
        <v>1</v>
      </c>
      <c r="Q10" s="19" t="s">
        <v>23</v>
      </c>
      <c r="R10" s="19" t="s">
        <v>11</v>
      </c>
      <c r="S10" s="19" t="s">
        <v>23</v>
      </c>
      <c r="T10" s="19">
        <v>21</v>
      </c>
      <c r="U10" s="19" t="s">
        <v>11</v>
      </c>
      <c r="V10" s="19" t="s">
        <v>11</v>
      </c>
      <c r="W10" s="19" t="s">
        <v>11</v>
      </c>
      <c r="X10" s="19">
        <v>0</v>
      </c>
      <c r="Y10" s="19" t="s">
        <v>730</v>
      </c>
      <c r="Z10" s="19">
        <v>0</v>
      </c>
      <c r="AA10" s="19">
        <v>0</v>
      </c>
      <c r="AB10" s="19">
        <v>0</v>
      </c>
      <c r="AC10" s="186" t="str">
        <f>IF(OR(M10="13",M10="14",P10=8),"",IF(     AND(OR(S10="AUTORIZADO", S10="PENDIENTE", S10="REDUCIDO", S10="AMPLIADO"),L10&lt;&gt;"HONORARIO" ), _xlfn.CONCAT(IF(H10="X","H",H10),"_",IF(OR(P10=5,P10=6),_xlfn.CONCAT(P10,"A"),P10),"_",VLOOKUP(T10,Datos!$B$2:$C$5,2,TRUE)),""))</f>
        <v>M_1_[11 +]</v>
      </c>
      <c r="AD10" s="186">
        <f t="shared" si="10"/>
        <v>0</v>
      </c>
      <c r="AE10" s="90" t="str">
        <f t="shared" si="11"/>
        <v>-</v>
      </c>
      <c r="AF10" s="91" t="str">
        <f t="shared" si="12"/>
        <v>070601</v>
      </c>
      <c r="AG10" s="92"/>
      <c r="AH10" s="93" t="str">
        <f t="shared" si="13"/>
        <v>Corporación de Fomento de la Producción</v>
      </c>
      <c r="AI10" s="90" t="str">
        <f t="shared" si="14"/>
        <v>-</v>
      </c>
      <c r="AJ10" s="90">
        <f t="shared" si="15"/>
        <v>3</v>
      </c>
      <c r="AK10" s="90" t="str">
        <f t="shared" si="16"/>
        <v>-</v>
      </c>
      <c r="AL10" s="90" t="str">
        <f t="shared" si="17"/>
        <v>Identifica este registro como MUJER</v>
      </c>
      <c r="AM10" s="90" t="str">
        <f t="shared" si="18"/>
        <v>-</v>
      </c>
      <c r="AN10" s="90" t="str">
        <f t="shared" si="19"/>
        <v>-</v>
      </c>
      <c r="AO10" s="90" t="str">
        <f t="shared" si="20"/>
        <v>-</v>
      </c>
      <c r="AP10" s="58" t="str">
        <f t="shared" si="21"/>
        <v>-</v>
      </c>
      <c r="AQ10" s="94" t="str">
        <f t="shared" si="22"/>
        <v>-</v>
      </c>
      <c r="AR10" s="94" t="str">
        <f>IF(N10="","PRIMER_DIA en blanco",
IF(AND(M10="01",N10&gt;=L_Conversion!$C$118,N10&lt;=L_Conversion!$D$118),"-",
IF(AND(M10="02",N10&gt;=L_Conversion!$C$119,N10&lt;=L_Conversion!$D$119),"-",
IF(AND(M10="03",N10&gt;=L_Conversion!$C$120,N10&lt;=L_Conversion!$D$120),"-",
IF(AND(M10="04",N10&gt;=L_Conversion!$C$121,N10&lt;=L_Conversion!$D$121),"-",
IF(AND(M10="05",N10&gt;=L_Conversion!$C$122,N10&lt;=L_Conversion!$D$122),"-",
IF(AND(M10="06",N10&gt;=L_Conversion!$C$123,N10&lt;=L_Conversion!$D$123),"-",
IF(AND(M10="07",N10&gt;=L_Conversion!$C$124,N10&lt;=L_Conversion!$D$124),"-",
IF(AND(M10="08",N10&gt;=L_Conversion!$C$125,N10&lt;=L_Conversion!$D$125),"-",
IF(AND(M10="09",N10&gt;=L_Conversion!$C$126,N10&lt;=L_Conversion!$D$126),"-",
IF(AND(M10="10",N10&gt;=L_Conversion!$C$127,N10&lt;=L_Conversion!$D$127),"-",
IF(AND(M10="11",N10&gt;=L_Conversion!$C$128,N10&lt;=L_Conversion!$D$128),"-",
IF(AND(M10="12",N10&gt;=L_Conversion!$C$129,N10&lt;=L_Conversion!$D$129),"-",
IF(AND(M10="13",N10&gt;=L_Conversion!$C$116,N10&lt;=L_Conversion!$D$116),"-",
IF(AND(M10="14",N10&gt;=L_Conversion!$C$117,N10&lt;=L_Conversion!$D$117),"-",
"PRIMER_DIA fuera de rango")))))))))))))))</f>
        <v>-</v>
      </c>
      <c r="AS10" s="94" t="str">
        <f t="shared" si="23"/>
        <v>-</v>
      </c>
      <c r="AT10" s="94" t="str">
        <f t="shared" si="24"/>
        <v>-</v>
      </c>
      <c r="AU10" s="94" t="str">
        <f t="shared" si="25"/>
        <v>-</v>
      </c>
      <c r="AV10" s="94" t="str">
        <f t="shared" si="26"/>
        <v>-</v>
      </c>
      <c r="AW10" s="94" t="str">
        <f t="shared" si="27"/>
        <v>-</v>
      </c>
      <c r="AX10" s="94" t="str">
        <f t="shared" si="28"/>
        <v>-</v>
      </c>
      <c r="AY10" s="94" t="str">
        <f t="shared" si="29"/>
        <v>-</v>
      </c>
      <c r="AZ10" s="94" t="str">
        <f t="shared" si="30"/>
        <v>-</v>
      </c>
      <c r="BA10" s="94" t="str">
        <f t="shared" si="31"/>
        <v>-</v>
      </c>
      <c r="BB10" s="94" t="str">
        <f t="shared" si="32"/>
        <v>-</v>
      </c>
      <c r="BC10" s="94" t="str">
        <f t="shared" si="33"/>
        <v>-</v>
      </c>
      <c r="BD10" s="94" t="str">
        <f t="shared" si="34"/>
        <v>-</v>
      </c>
      <c r="BE10" s="94" t="str">
        <f t="shared" si="35"/>
        <v>-</v>
      </c>
      <c r="BF10" s="94" t="str">
        <f t="shared" si="36"/>
        <v>-</v>
      </c>
    </row>
    <row r="11" spans="1:59" x14ac:dyDescent="0.2">
      <c r="A11" s="19" t="s">
        <v>1193</v>
      </c>
      <c r="B11" s="19" t="s">
        <v>76</v>
      </c>
      <c r="C11" s="19">
        <v>14423771</v>
      </c>
      <c r="D11" s="19">
        <v>4</v>
      </c>
      <c r="E11" s="19" t="s">
        <v>1221</v>
      </c>
      <c r="F11" s="19" t="s">
        <v>1222</v>
      </c>
      <c r="G11" s="19" t="s">
        <v>1223</v>
      </c>
      <c r="H11" s="19" t="s">
        <v>654</v>
      </c>
      <c r="I11" s="19" t="s">
        <v>653</v>
      </c>
      <c r="J11" s="19">
        <v>80</v>
      </c>
      <c r="K11" s="19" t="s">
        <v>556</v>
      </c>
      <c r="L11" s="19" t="s">
        <v>495</v>
      </c>
      <c r="M11" s="19" t="s">
        <v>18</v>
      </c>
      <c r="N11" s="19">
        <v>45660</v>
      </c>
      <c r="O11" s="19">
        <v>8</v>
      </c>
      <c r="P11" s="83">
        <v>1</v>
      </c>
      <c r="Q11" s="19" t="s">
        <v>23</v>
      </c>
      <c r="R11" s="19" t="s">
        <v>11</v>
      </c>
      <c r="S11" s="19" t="s">
        <v>23</v>
      </c>
      <c r="T11" s="19">
        <v>8</v>
      </c>
      <c r="U11" s="19" t="s">
        <v>11</v>
      </c>
      <c r="V11" s="19" t="s">
        <v>11</v>
      </c>
      <c r="W11" s="19" t="s">
        <v>11</v>
      </c>
      <c r="X11" s="19">
        <v>0</v>
      </c>
      <c r="Y11" s="19" t="s">
        <v>730</v>
      </c>
      <c r="Z11" s="19">
        <v>0</v>
      </c>
      <c r="AA11" s="19">
        <v>0</v>
      </c>
      <c r="AB11" s="19">
        <v>0</v>
      </c>
      <c r="AC11" s="186" t="str">
        <f>IF(OR(M11="13",M11="14",P11=8),"",IF(     AND(OR(S11="AUTORIZADO", S11="PENDIENTE", S11="REDUCIDO", S11="AMPLIADO"),L11&lt;&gt;"HONORARIO" ), _xlfn.CONCAT(IF(H11="X","H",H11),"_",IF(OR(P11=5,P11=6),_xlfn.CONCAT(P11,"A"),P11),"_",VLOOKUP(T11,Datos!$B$2:$C$5,2,TRUE)),""))</f>
        <v>H_1_[4 a 10]</v>
      </c>
      <c r="AD11" s="186">
        <f t="shared" si="10"/>
        <v>0</v>
      </c>
      <c r="AE11" s="90" t="str">
        <f t="shared" si="11"/>
        <v>-</v>
      </c>
      <c r="AF11" s="91" t="str">
        <f t="shared" si="12"/>
        <v>070601</v>
      </c>
      <c r="AG11" s="92"/>
      <c r="AH11" s="93" t="str">
        <f t="shared" si="13"/>
        <v>Corporación de Fomento de la Producción</v>
      </c>
      <c r="AI11" s="90" t="str">
        <f t="shared" si="14"/>
        <v>-</v>
      </c>
      <c r="AJ11" s="90">
        <f t="shared" si="15"/>
        <v>4</v>
      </c>
      <c r="AK11" s="90" t="str">
        <f t="shared" si="16"/>
        <v>-</v>
      </c>
      <c r="AL11" s="90" t="str">
        <f t="shared" si="17"/>
        <v>Identifica este registro como HOMBRE</v>
      </c>
      <c r="AM11" s="90" t="str">
        <f t="shared" si="18"/>
        <v>-</v>
      </c>
      <c r="AN11" s="90" t="str">
        <f t="shared" si="19"/>
        <v>-</v>
      </c>
      <c r="AO11" s="90" t="str">
        <f t="shared" si="20"/>
        <v>-</v>
      </c>
      <c r="AP11" s="58" t="str">
        <f t="shared" si="21"/>
        <v>-</v>
      </c>
      <c r="AQ11" s="94" t="str">
        <f t="shared" si="22"/>
        <v>-</v>
      </c>
      <c r="AR11" s="94" t="str">
        <f>IF(N11="","PRIMER_DIA en blanco",
IF(AND(M11="01",N11&gt;=L_Conversion!$C$118,N11&lt;=L_Conversion!$D$118),"-",
IF(AND(M11="02",N11&gt;=L_Conversion!$C$119,N11&lt;=L_Conversion!$D$119),"-",
IF(AND(M11="03",N11&gt;=L_Conversion!$C$120,N11&lt;=L_Conversion!$D$120),"-",
IF(AND(M11="04",N11&gt;=L_Conversion!$C$121,N11&lt;=L_Conversion!$D$121),"-",
IF(AND(M11="05",N11&gt;=L_Conversion!$C$122,N11&lt;=L_Conversion!$D$122),"-",
IF(AND(M11="06",N11&gt;=L_Conversion!$C$123,N11&lt;=L_Conversion!$D$123),"-",
IF(AND(M11="07",N11&gt;=L_Conversion!$C$124,N11&lt;=L_Conversion!$D$124),"-",
IF(AND(M11="08",N11&gt;=L_Conversion!$C$125,N11&lt;=L_Conversion!$D$125),"-",
IF(AND(M11="09",N11&gt;=L_Conversion!$C$126,N11&lt;=L_Conversion!$D$126),"-",
IF(AND(M11="10",N11&gt;=L_Conversion!$C$127,N11&lt;=L_Conversion!$D$127),"-",
IF(AND(M11="11",N11&gt;=L_Conversion!$C$128,N11&lt;=L_Conversion!$D$128),"-",
IF(AND(M11="12",N11&gt;=L_Conversion!$C$129,N11&lt;=L_Conversion!$D$129),"-",
IF(AND(M11="13",N11&gt;=L_Conversion!$C$116,N11&lt;=L_Conversion!$D$116),"-",
IF(AND(M11="14",N11&gt;=L_Conversion!$C$117,N11&lt;=L_Conversion!$D$117),"-",
"PRIMER_DIA fuera de rango")))))))))))))))</f>
        <v>-</v>
      </c>
      <c r="AS11" s="94" t="str">
        <f t="shared" si="23"/>
        <v>-</v>
      </c>
      <c r="AT11" s="94" t="str">
        <f t="shared" si="24"/>
        <v>-</v>
      </c>
      <c r="AU11" s="94" t="str">
        <f t="shared" si="25"/>
        <v>-</v>
      </c>
      <c r="AV11" s="94" t="str">
        <f t="shared" si="26"/>
        <v>-</v>
      </c>
      <c r="AW11" s="94" t="str">
        <f t="shared" si="27"/>
        <v>-</v>
      </c>
      <c r="AX11" s="94" t="str">
        <f t="shared" si="28"/>
        <v>-</v>
      </c>
      <c r="AY11" s="94" t="str">
        <f t="shared" si="29"/>
        <v>-</v>
      </c>
      <c r="AZ11" s="94" t="str">
        <f t="shared" si="30"/>
        <v>-</v>
      </c>
      <c r="BA11" s="94" t="str">
        <f t="shared" si="31"/>
        <v>-</v>
      </c>
      <c r="BB11" s="94" t="str">
        <f t="shared" si="32"/>
        <v>-</v>
      </c>
      <c r="BC11" s="94" t="str">
        <f t="shared" si="33"/>
        <v>-</v>
      </c>
      <c r="BD11" s="94" t="str">
        <f t="shared" si="34"/>
        <v>-</v>
      </c>
      <c r="BE11" s="94" t="str">
        <f t="shared" si="35"/>
        <v>-</v>
      </c>
      <c r="BF11" s="94" t="str">
        <f t="shared" si="36"/>
        <v>-</v>
      </c>
    </row>
    <row r="12" spans="1:59" x14ac:dyDescent="0.2">
      <c r="A12" s="19" t="s">
        <v>1193</v>
      </c>
      <c r="B12" s="19" t="s">
        <v>669</v>
      </c>
      <c r="C12" s="19">
        <v>15827944</v>
      </c>
      <c r="D12" s="19">
        <v>4</v>
      </c>
      <c r="E12" s="19" t="s">
        <v>1224</v>
      </c>
      <c r="F12" s="19" t="s">
        <v>1225</v>
      </c>
      <c r="G12" s="19" t="s">
        <v>1226</v>
      </c>
      <c r="H12" s="19" t="s">
        <v>654</v>
      </c>
      <c r="I12" s="19" t="s">
        <v>654</v>
      </c>
      <c r="J12" s="19">
        <v>80</v>
      </c>
      <c r="K12" s="19" t="s">
        <v>554</v>
      </c>
      <c r="L12" s="19" t="s">
        <v>509</v>
      </c>
      <c r="M12" s="19" t="s">
        <v>18</v>
      </c>
      <c r="N12" s="19">
        <v>45660</v>
      </c>
      <c r="O12" s="19">
        <v>1</v>
      </c>
      <c r="P12" s="83">
        <v>1</v>
      </c>
      <c r="Q12" s="19" t="s">
        <v>23</v>
      </c>
      <c r="R12" s="19" t="s">
        <v>11</v>
      </c>
      <c r="S12" s="19" t="s">
        <v>23</v>
      </c>
      <c r="T12" s="19">
        <v>1</v>
      </c>
      <c r="U12" s="19" t="s">
        <v>11</v>
      </c>
      <c r="V12" s="19" t="s">
        <v>11</v>
      </c>
      <c r="W12" s="19" t="s">
        <v>11</v>
      </c>
      <c r="X12" s="19">
        <v>0</v>
      </c>
      <c r="Y12" s="19" t="s">
        <v>730</v>
      </c>
      <c r="Z12" s="19">
        <v>0</v>
      </c>
      <c r="AA12" s="19">
        <v>0</v>
      </c>
      <c r="AB12" s="19">
        <v>0</v>
      </c>
      <c r="AC12" s="186" t="str">
        <f>IF(OR(M12="13",M12="14",P12=8),"",IF(     AND(OR(S12="AUTORIZADO", S12="PENDIENTE", S12="REDUCIDO", S12="AMPLIADO"),L12&lt;&gt;"HONORARIO" ), _xlfn.CONCAT(IF(H12="X","H",H12),"_",IF(OR(P12=5,P12=6),_xlfn.CONCAT(P12,"A"),P12),"_",VLOOKUP(T12,Datos!$B$2:$C$5,2,TRUE)),""))</f>
        <v>H_1_[hasta 3]</v>
      </c>
      <c r="AD12" s="186">
        <f t="shared" si="10"/>
        <v>0</v>
      </c>
      <c r="AE12" s="90" t="str">
        <f t="shared" si="11"/>
        <v>-</v>
      </c>
      <c r="AF12" s="91" t="str">
        <f t="shared" si="12"/>
        <v>Revisar</v>
      </c>
      <c r="AG12" s="92"/>
      <c r="AH12" s="93" t="str">
        <f t="shared" si="13"/>
        <v>Corporación de Fomento de la Producción</v>
      </c>
      <c r="AI12" s="90" t="str">
        <f t="shared" si="14"/>
        <v>-</v>
      </c>
      <c r="AJ12" s="90">
        <f t="shared" si="15"/>
        <v>4</v>
      </c>
      <c r="AK12" s="90" t="str">
        <f t="shared" si="16"/>
        <v>-</v>
      </c>
      <c r="AL12" s="90" t="str">
        <f t="shared" si="17"/>
        <v>Identifica este registro como HOMBRE</v>
      </c>
      <c r="AM12" s="90" t="str">
        <f t="shared" si="18"/>
        <v>-</v>
      </c>
      <c r="AN12" s="90" t="str">
        <f t="shared" si="19"/>
        <v>-</v>
      </c>
      <c r="AO12" s="90" t="str">
        <f t="shared" si="20"/>
        <v>-</v>
      </c>
      <c r="AP12" s="58" t="str">
        <f t="shared" si="21"/>
        <v>-</v>
      </c>
      <c r="AQ12" s="94" t="str">
        <f t="shared" si="22"/>
        <v>-</v>
      </c>
      <c r="AR12" s="94" t="str">
        <f>IF(N12="","PRIMER_DIA en blanco",
IF(AND(M12="01",N12&gt;=L_Conversion!$C$118,N12&lt;=L_Conversion!$D$118),"-",
IF(AND(M12="02",N12&gt;=L_Conversion!$C$119,N12&lt;=L_Conversion!$D$119),"-",
IF(AND(M12="03",N12&gt;=L_Conversion!$C$120,N12&lt;=L_Conversion!$D$120),"-",
IF(AND(M12="04",N12&gt;=L_Conversion!$C$121,N12&lt;=L_Conversion!$D$121),"-",
IF(AND(M12="05",N12&gt;=L_Conversion!$C$122,N12&lt;=L_Conversion!$D$122),"-",
IF(AND(M12="06",N12&gt;=L_Conversion!$C$123,N12&lt;=L_Conversion!$D$123),"-",
IF(AND(M12="07",N12&gt;=L_Conversion!$C$124,N12&lt;=L_Conversion!$D$124),"-",
IF(AND(M12="08",N12&gt;=L_Conversion!$C$125,N12&lt;=L_Conversion!$D$125),"-",
IF(AND(M12="09",N12&gt;=L_Conversion!$C$126,N12&lt;=L_Conversion!$D$126),"-",
IF(AND(M12="10",N12&gt;=L_Conversion!$C$127,N12&lt;=L_Conversion!$D$127),"-",
IF(AND(M12="11",N12&gt;=L_Conversion!$C$128,N12&lt;=L_Conversion!$D$128),"-",
IF(AND(M12="12",N12&gt;=L_Conversion!$C$129,N12&lt;=L_Conversion!$D$129),"-",
IF(AND(M12="13",N12&gt;=L_Conversion!$C$116,N12&lt;=L_Conversion!$D$116),"-",
IF(AND(M12="14",N12&gt;=L_Conversion!$C$117,N12&lt;=L_Conversion!$D$117),"-",
"PRIMER_DIA fuera de rango")))))))))))))))</f>
        <v>-</v>
      </c>
      <c r="AS12" s="94" t="str">
        <f t="shared" si="23"/>
        <v>-</v>
      </c>
      <c r="AT12" s="94" t="str">
        <f t="shared" si="24"/>
        <v>-</v>
      </c>
      <c r="AU12" s="94" t="str">
        <f t="shared" si="25"/>
        <v>-</v>
      </c>
      <c r="AV12" s="94" t="str">
        <f t="shared" si="26"/>
        <v>-</v>
      </c>
      <c r="AW12" s="94" t="str">
        <f t="shared" si="27"/>
        <v>-</v>
      </c>
      <c r="AX12" s="94" t="str">
        <f t="shared" si="28"/>
        <v>-</v>
      </c>
      <c r="AY12" s="94" t="str">
        <f t="shared" si="29"/>
        <v>-</v>
      </c>
      <c r="AZ12" s="94" t="str">
        <f t="shared" si="30"/>
        <v>-</v>
      </c>
      <c r="BA12" s="94" t="str">
        <f t="shared" si="31"/>
        <v>-</v>
      </c>
      <c r="BB12" s="94" t="str">
        <f t="shared" si="32"/>
        <v>-</v>
      </c>
      <c r="BC12" s="94" t="str">
        <f t="shared" si="33"/>
        <v>-</v>
      </c>
      <c r="BD12" s="94" t="str">
        <f t="shared" si="34"/>
        <v>-</v>
      </c>
      <c r="BE12" s="94" t="str">
        <f t="shared" si="35"/>
        <v>-</v>
      </c>
      <c r="BF12" s="94" t="str">
        <f t="shared" si="36"/>
        <v>-</v>
      </c>
    </row>
    <row r="13" spans="1:59" x14ac:dyDescent="0.2">
      <c r="A13" s="19" t="s">
        <v>1193</v>
      </c>
      <c r="B13" s="19" t="s">
        <v>76</v>
      </c>
      <c r="C13" s="19">
        <v>12869864</v>
      </c>
      <c r="D13" s="19">
        <v>7</v>
      </c>
      <c r="E13" s="19" t="s">
        <v>1227</v>
      </c>
      <c r="F13" s="19" t="s">
        <v>1228</v>
      </c>
      <c r="G13" s="19" t="s">
        <v>1229</v>
      </c>
      <c r="H13" s="19" t="s">
        <v>1018</v>
      </c>
      <c r="I13" s="19" t="s">
        <v>653</v>
      </c>
      <c r="J13" s="19">
        <v>80</v>
      </c>
      <c r="K13" s="19" t="s">
        <v>554</v>
      </c>
      <c r="L13" s="19" t="s">
        <v>495</v>
      </c>
      <c r="M13" s="19" t="s">
        <v>18</v>
      </c>
      <c r="N13" s="19">
        <v>45660</v>
      </c>
      <c r="O13" s="19">
        <v>7</v>
      </c>
      <c r="P13" s="83">
        <v>1</v>
      </c>
      <c r="Q13" s="19" t="s">
        <v>23</v>
      </c>
      <c r="R13" s="19" t="s">
        <v>11</v>
      </c>
      <c r="S13" s="19" t="s">
        <v>23</v>
      </c>
      <c r="T13" s="19">
        <v>7</v>
      </c>
      <c r="U13" s="19" t="s">
        <v>11</v>
      </c>
      <c r="V13" s="19" t="s">
        <v>11</v>
      </c>
      <c r="W13" s="19" t="s">
        <v>11</v>
      </c>
      <c r="X13" s="19">
        <v>0</v>
      </c>
      <c r="Y13" s="19" t="s">
        <v>730</v>
      </c>
      <c r="Z13" s="19">
        <v>0</v>
      </c>
      <c r="AA13" s="19">
        <v>0</v>
      </c>
      <c r="AB13" s="19">
        <v>0</v>
      </c>
      <c r="AC13" s="186" t="str">
        <f>IF(OR(M13="13",M13="14",P13=8),"",IF(     AND(OR(S13="AUTORIZADO", S13="PENDIENTE", S13="REDUCIDO", S13="AMPLIADO"),L13&lt;&gt;"HONORARIO" ), _xlfn.CONCAT(IF(H13="X","H",H13),"_",IF(OR(P13=5,P13=6),_xlfn.CONCAT(P13,"A"),P13),"_",VLOOKUP(T13,Datos!$B$2:$C$5,2,TRUE)),""))</f>
        <v>M_1_[4 a 10]</v>
      </c>
      <c r="AD13" s="186">
        <f t="shared" si="10"/>
        <v>0</v>
      </c>
      <c r="AE13" s="90" t="str">
        <f t="shared" si="11"/>
        <v>-</v>
      </c>
      <c r="AF13" s="91" t="str">
        <f t="shared" si="12"/>
        <v>070601</v>
      </c>
      <c r="AG13" s="92"/>
      <c r="AH13" s="93" t="str">
        <f t="shared" si="13"/>
        <v>Corporación de Fomento de la Producción</v>
      </c>
      <c r="AI13" s="90" t="str">
        <f t="shared" si="14"/>
        <v>-</v>
      </c>
      <c r="AJ13" s="90">
        <f t="shared" si="15"/>
        <v>7</v>
      </c>
      <c r="AK13" s="90" t="str">
        <f t="shared" si="16"/>
        <v>-</v>
      </c>
      <c r="AL13" s="90" t="str">
        <f t="shared" si="17"/>
        <v>Identifica este registro como MUJER</v>
      </c>
      <c r="AM13" s="90" t="str">
        <f t="shared" si="18"/>
        <v>-</v>
      </c>
      <c r="AN13" s="90" t="str">
        <f t="shared" si="19"/>
        <v>-</v>
      </c>
      <c r="AO13" s="90" t="str">
        <f t="shared" si="20"/>
        <v>-</v>
      </c>
      <c r="AP13" s="58" t="str">
        <f t="shared" si="21"/>
        <v>-</v>
      </c>
      <c r="AQ13" s="94" t="str">
        <f t="shared" si="22"/>
        <v>-</v>
      </c>
      <c r="AR13" s="94" t="str">
        <f>IF(N13="","PRIMER_DIA en blanco",
IF(AND(M13="01",N13&gt;=L_Conversion!$C$118,N13&lt;=L_Conversion!$D$118),"-",
IF(AND(M13="02",N13&gt;=L_Conversion!$C$119,N13&lt;=L_Conversion!$D$119),"-",
IF(AND(M13="03",N13&gt;=L_Conversion!$C$120,N13&lt;=L_Conversion!$D$120),"-",
IF(AND(M13="04",N13&gt;=L_Conversion!$C$121,N13&lt;=L_Conversion!$D$121),"-",
IF(AND(M13="05",N13&gt;=L_Conversion!$C$122,N13&lt;=L_Conversion!$D$122),"-",
IF(AND(M13="06",N13&gt;=L_Conversion!$C$123,N13&lt;=L_Conversion!$D$123),"-",
IF(AND(M13="07",N13&gt;=L_Conversion!$C$124,N13&lt;=L_Conversion!$D$124),"-",
IF(AND(M13="08",N13&gt;=L_Conversion!$C$125,N13&lt;=L_Conversion!$D$125),"-",
IF(AND(M13="09",N13&gt;=L_Conversion!$C$126,N13&lt;=L_Conversion!$D$126),"-",
IF(AND(M13="10",N13&gt;=L_Conversion!$C$127,N13&lt;=L_Conversion!$D$127),"-",
IF(AND(M13="11",N13&gt;=L_Conversion!$C$128,N13&lt;=L_Conversion!$D$128),"-",
IF(AND(M13="12",N13&gt;=L_Conversion!$C$129,N13&lt;=L_Conversion!$D$129),"-",
IF(AND(M13="13",N13&gt;=L_Conversion!$C$116,N13&lt;=L_Conversion!$D$116),"-",
IF(AND(M13="14",N13&gt;=L_Conversion!$C$117,N13&lt;=L_Conversion!$D$117),"-",
"PRIMER_DIA fuera de rango")))))))))))))))</f>
        <v>-</v>
      </c>
      <c r="AS13" s="94" t="str">
        <f t="shared" si="23"/>
        <v>-</v>
      </c>
      <c r="AT13" s="94" t="str">
        <f t="shared" si="24"/>
        <v>-</v>
      </c>
      <c r="AU13" s="94" t="str">
        <f t="shared" si="25"/>
        <v>-</v>
      </c>
      <c r="AV13" s="94" t="str">
        <f t="shared" si="26"/>
        <v>-</v>
      </c>
      <c r="AW13" s="94" t="str">
        <f t="shared" si="27"/>
        <v>-</v>
      </c>
      <c r="AX13" s="94" t="str">
        <f t="shared" si="28"/>
        <v>-</v>
      </c>
      <c r="AY13" s="94" t="str">
        <f t="shared" si="29"/>
        <v>-</v>
      </c>
      <c r="AZ13" s="94" t="str">
        <f t="shared" si="30"/>
        <v>-</v>
      </c>
      <c r="BA13" s="94" t="str">
        <f t="shared" si="31"/>
        <v>-</v>
      </c>
      <c r="BB13" s="94" t="str">
        <f t="shared" si="32"/>
        <v>-</v>
      </c>
      <c r="BC13" s="94" t="str">
        <f t="shared" si="33"/>
        <v>-</v>
      </c>
      <c r="BD13" s="94" t="str">
        <f t="shared" si="34"/>
        <v>-</v>
      </c>
      <c r="BE13" s="94" t="str">
        <f t="shared" si="35"/>
        <v>-</v>
      </c>
      <c r="BF13" s="94" t="str">
        <f t="shared" si="36"/>
        <v>-</v>
      </c>
    </row>
    <row r="14" spans="1:59" x14ac:dyDescent="0.2">
      <c r="A14" s="19" t="s">
        <v>1193</v>
      </c>
      <c r="B14" s="19" t="s">
        <v>76</v>
      </c>
      <c r="C14" s="19">
        <v>15952148</v>
      </c>
      <c r="D14" s="19">
        <v>6</v>
      </c>
      <c r="E14" s="19" t="s">
        <v>1230</v>
      </c>
      <c r="F14" s="19" t="s">
        <v>1195</v>
      </c>
      <c r="G14" s="19" t="s">
        <v>1231</v>
      </c>
      <c r="H14" s="19" t="s">
        <v>1018</v>
      </c>
      <c r="I14" s="19" t="s">
        <v>653</v>
      </c>
      <c r="J14" s="19">
        <v>80</v>
      </c>
      <c r="K14" s="19" t="s">
        <v>556</v>
      </c>
      <c r="L14" s="19" t="s">
        <v>495</v>
      </c>
      <c r="M14" s="19" t="s">
        <v>18</v>
      </c>
      <c r="N14" s="19">
        <v>45663</v>
      </c>
      <c r="O14" s="19">
        <v>14</v>
      </c>
      <c r="P14" s="83">
        <v>1</v>
      </c>
      <c r="Q14" s="19" t="s">
        <v>23</v>
      </c>
      <c r="R14" s="19" t="s">
        <v>11</v>
      </c>
      <c r="S14" s="19" t="s">
        <v>23</v>
      </c>
      <c r="T14" s="19">
        <v>14</v>
      </c>
      <c r="U14" s="19" t="s">
        <v>11</v>
      </c>
      <c r="V14" s="19" t="s">
        <v>11</v>
      </c>
      <c r="W14" s="19" t="s">
        <v>11</v>
      </c>
      <c r="X14" s="19">
        <v>0</v>
      </c>
      <c r="Y14" s="19" t="s">
        <v>730</v>
      </c>
      <c r="Z14" s="19">
        <v>0</v>
      </c>
      <c r="AA14" s="19">
        <v>0</v>
      </c>
      <c r="AB14" s="19">
        <v>0</v>
      </c>
      <c r="AC14" s="186" t="str">
        <f>IF(OR(M14="13",M14="14",P14=8),"",IF(     AND(OR(S14="AUTORIZADO", S14="PENDIENTE", S14="REDUCIDO", S14="AMPLIADO"),L14&lt;&gt;"HONORARIO" ), _xlfn.CONCAT(IF(H14="X","H",H14),"_",IF(OR(P14=5,P14=6),_xlfn.CONCAT(P14,"A"),P14),"_",VLOOKUP(T14,Datos!$B$2:$C$5,2,TRUE)),""))</f>
        <v>M_1_[11 +]</v>
      </c>
      <c r="AD14" s="186">
        <f t="shared" si="10"/>
        <v>0</v>
      </c>
      <c r="AE14" s="90" t="str">
        <f t="shared" si="11"/>
        <v>-</v>
      </c>
      <c r="AF14" s="91" t="str">
        <f t="shared" si="12"/>
        <v>070601</v>
      </c>
      <c r="AG14" s="92"/>
      <c r="AH14" s="93" t="str">
        <f t="shared" si="13"/>
        <v>Corporación de Fomento de la Producción</v>
      </c>
      <c r="AI14" s="90" t="str">
        <f t="shared" si="14"/>
        <v>-</v>
      </c>
      <c r="AJ14" s="90">
        <f t="shared" si="15"/>
        <v>6</v>
      </c>
      <c r="AK14" s="90" t="str">
        <f t="shared" si="16"/>
        <v>-</v>
      </c>
      <c r="AL14" s="90" t="str">
        <f t="shared" si="17"/>
        <v>Identifica este registro como MUJER</v>
      </c>
      <c r="AM14" s="90" t="str">
        <f t="shared" si="18"/>
        <v>-</v>
      </c>
      <c r="AN14" s="90" t="str">
        <f t="shared" si="19"/>
        <v>-</v>
      </c>
      <c r="AO14" s="90" t="str">
        <f t="shared" si="20"/>
        <v>-</v>
      </c>
      <c r="AP14" s="58" t="str">
        <f t="shared" si="21"/>
        <v>-</v>
      </c>
      <c r="AQ14" s="94" t="str">
        <f t="shared" si="22"/>
        <v>-</v>
      </c>
      <c r="AR14" s="94" t="str">
        <f>IF(N14="","PRIMER_DIA en blanco",
IF(AND(M14="01",N14&gt;=L_Conversion!$C$118,N14&lt;=L_Conversion!$D$118),"-",
IF(AND(M14="02",N14&gt;=L_Conversion!$C$119,N14&lt;=L_Conversion!$D$119),"-",
IF(AND(M14="03",N14&gt;=L_Conversion!$C$120,N14&lt;=L_Conversion!$D$120),"-",
IF(AND(M14="04",N14&gt;=L_Conversion!$C$121,N14&lt;=L_Conversion!$D$121),"-",
IF(AND(M14="05",N14&gt;=L_Conversion!$C$122,N14&lt;=L_Conversion!$D$122),"-",
IF(AND(M14="06",N14&gt;=L_Conversion!$C$123,N14&lt;=L_Conversion!$D$123),"-",
IF(AND(M14="07",N14&gt;=L_Conversion!$C$124,N14&lt;=L_Conversion!$D$124),"-",
IF(AND(M14="08",N14&gt;=L_Conversion!$C$125,N14&lt;=L_Conversion!$D$125),"-",
IF(AND(M14="09",N14&gt;=L_Conversion!$C$126,N14&lt;=L_Conversion!$D$126),"-",
IF(AND(M14="10",N14&gt;=L_Conversion!$C$127,N14&lt;=L_Conversion!$D$127),"-",
IF(AND(M14="11",N14&gt;=L_Conversion!$C$128,N14&lt;=L_Conversion!$D$128),"-",
IF(AND(M14="12",N14&gt;=L_Conversion!$C$129,N14&lt;=L_Conversion!$D$129),"-",
IF(AND(M14="13",N14&gt;=L_Conversion!$C$116,N14&lt;=L_Conversion!$D$116),"-",
IF(AND(M14="14",N14&gt;=L_Conversion!$C$117,N14&lt;=L_Conversion!$D$117),"-",
"PRIMER_DIA fuera de rango")))))))))))))))</f>
        <v>-</v>
      </c>
      <c r="AS14" s="94" t="str">
        <f t="shared" si="23"/>
        <v>-</v>
      </c>
      <c r="AT14" s="94" t="str">
        <f t="shared" si="24"/>
        <v>-</v>
      </c>
      <c r="AU14" s="94" t="str">
        <f t="shared" si="25"/>
        <v>-</v>
      </c>
      <c r="AV14" s="94" t="str">
        <f t="shared" si="26"/>
        <v>-</v>
      </c>
      <c r="AW14" s="94" t="str">
        <f t="shared" si="27"/>
        <v>-</v>
      </c>
      <c r="AX14" s="94" t="str">
        <f t="shared" si="28"/>
        <v>-</v>
      </c>
      <c r="AY14" s="94" t="str">
        <f t="shared" si="29"/>
        <v>-</v>
      </c>
      <c r="AZ14" s="94" t="str">
        <f t="shared" si="30"/>
        <v>-</v>
      </c>
      <c r="BA14" s="94" t="str">
        <f t="shared" si="31"/>
        <v>-</v>
      </c>
      <c r="BB14" s="94" t="str">
        <f t="shared" si="32"/>
        <v>-</v>
      </c>
      <c r="BC14" s="94" t="str">
        <f t="shared" si="33"/>
        <v>-</v>
      </c>
      <c r="BD14" s="94" t="str">
        <f t="shared" si="34"/>
        <v>-</v>
      </c>
      <c r="BE14" s="94" t="str">
        <f t="shared" si="35"/>
        <v>-</v>
      </c>
      <c r="BF14" s="94" t="str">
        <f t="shared" si="36"/>
        <v>-</v>
      </c>
    </row>
    <row r="15" spans="1:59" x14ac:dyDescent="0.2">
      <c r="A15" s="19" t="s">
        <v>1193</v>
      </c>
      <c r="B15" s="19" t="s">
        <v>669</v>
      </c>
      <c r="C15" s="19">
        <v>13434311</v>
      </c>
      <c r="D15" s="19">
        <v>7</v>
      </c>
      <c r="E15" s="19" t="s">
        <v>1232</v>
      </c>
      <c r="F15" s="19" t="s">
        <v>1233</v>
      </c>
      <c r="G15" s="19" t="s">
        <v>1217</v>
      </c>
      <c r="H15" s="19" t="s">
        <v>654</v>
      </c>
      <c r="I15" s="19" t="s">
        <v>654</v>
      </c>
      <c r="J15" s="19">
        <v>80</v>
      </c>
      <c r="K15" s="19" t="s">
        <v>556</v>
      </c>
      <c r="L15" s="19" t="s">
        <v>509</v>
      </c>
      <c r="M15" s="19" t="s">
        <v>18</v>
      </c>
      <c r="N15" s="19">
        <v>45663</v>
      </c>
      <c r="O15" s="19">
        <v>1</v>
      </c>
      <c r="P15" s="83">
        <v>1</v>
      </c>
      <c r="Q15" s="19" t="s">
        <v>23</v>
      </c>
      <c r="R15" s="19" t="s">
        <v>11</v>
      </c>
      <c r="S15" s="19" t="s">
        <v>23</v>
      </c>
      <c r="T15" s="19">
        <v>1</v>
      </c>
      <c r="U15" s="19" t="s">
        <v>11</v>
      </c>
      <c r="V15" s="19" t="s">
        <v>11</v>
      </c>
      <c r="W15" s="19" t="s">
        <v>11</v>
      </c>
      <c r="X15" s="19">
        <v>0</v>
      </c>
      <c r="Y15" s="19" t="s">
        <v>730</v>
      </c>
      <c r="Z15" s="19">
        <v>0</v>
      </c>
      <c r="AA15" s="19">
        <v>0</v>
      </c>
      <c r="AB15" s="19">
        <v>0</v>
      </c>
      <c r="AC15" s="186" t="str">
        <f>IF(OR(M15="13",M15="14",P15=8),"",IF(     AND(OR(S15="AUTORIZADO", S15="PENDIENTE", S15="REDUCIDO", S15="AMPLIADO"),L15&lt;&gt;"HONORARIO" ), _xlfn.CONCAT(IF(H15="X","H",H15),"_",IF(OR(P15=5,P15=6),_xlfn.CONCAT(P15,"A"),P15),"_",VLOOKUP(T15,Datos!$B$2:$C$5,2,TRUE)),""))</f>
        <v>H_1_[hasta 3]</v>
      </c>
      <c r="AD15" s="186">
        <f t="shared" si="10"/>
        <v>0</v>
      </c>
      <c r="AE15" s="90" t="str">
        <f t="shared" si="11"/>
        <v>-</v>
      </c>
      <c r="AF15" s="91" t="str">
        <f t="shared" si="12"/>
        <v>Revisar</v>
      </c>
      <c r="AG15" s="92"/>
      <c r="AH15" s="93" t="str">
        <f t="shared" si="13"/>
        <v>Corporación de Fomento de la Producción</v>
      </c>
      <c r="AI15" s="90" t="str">
        <f t="shared" si="14"/>
        <v>-</v>
      </c>
      <c r="AJ15" s="90">
        <f t="shared" si="15"/>
        <v>7</v>
      </c>
      <c r="AK15" s="90" t="str">
        <f t="shared" si="16"/>
        <v>-</v>
      </c>
      <c r="AL15" s="90" t="str">
        <f t="shared" si="17"/>
        <v>Identifica este registro como HOMBRE</v>
      </c>
      <c r="AM15" s="90" t="str">
        <f t="shared" si="18"/>
        <v>-</v>
      </c>
      <c r="AN15" s="90" t="str">
        <f t="shared" si="19"/>
        <v>-</v>
      </c>
      <c r="AO15" s="90" t="str">
        <f t="shared" si="20"/>
        <v>-</v>
      </c>
      <c r="AP15" s="58" t="str">
        <f t="shared" si="21"/>
        <v>-</v>
      </c>
      <c r="AQ15" s="94" t="str">
        <f t="shared" si="22"/>
        <v>-</v>
      </c>
      <c r="AR15" s="94" t="str">
        <f>IF(N15="","PRIMER_DIA en blanco",
IF(AND(M15="01",N15&gt;=L_Conversion!$C$118,N15&lt;=L_Conversion!$D$118),"-",
IF(AND(M15="02",N15&gt;=L_Conversion!$C$119,N15&lt;=L_Conversion!$D$119),"-",
IF(AND(M15="03",N15&gt;=L_Conversion!$C$120,N15&lt;=L_Conversion!$D$120),"-",
IF(AND(M15="04",N15&gt;=L_Conversion!$C$121,N15&lt;=L_Conversion!$D$121),"-",
IF(AND(M15="05",N15&gt;=L_Conversion!$C$122,N15&lt;=L_Conversion!$D$122),"-",
IF(AND(M15="06",N15&gt;=L_Conversion!$C$123,N15&lt;=L_Conversion!$D$123),"-",
IF(AND(M15="07",N15&gt;=L_Conversion!$C$124,N15&lt;=L_Conversion!$D$124),"-",
IF(AND(M15="08",N15&gt;=L_Conversion!$C$125,N15&lt;=L_Conversion!$D$125),"-",
IF(AND(M15="09",N15&gt;=L_Conversion!$C$126,N15&lt;=L_Conversion!$D$126),"-",
IF(AND(M15="10",N15&gt;=L_Conversion!$C$127,N15&lt;=L_Conversion!$D$127),"-",
IF(AND(M15="11",N15&gt;=L_Conversion!$C$128,N15&lt;=L_Conversion!$D$128),"-",
IF(AND(M15="12",N15&gt;=L_Conversion!$C$129,N15&lt;=L_Conversion!$D$129),"-",
IF(AND(M15="13",N15&gt;=L_Conversion!$C$116,N15&lt;=L_Conversion!$D$116),"-",
IF(AND(M15="14",N15&gt;=L_Conversion!$C$117,N15&lt;=L_Conversion!$D$117),"-",
"PRIMER_DIA fuera de rango")))))))))))))))</f>
        <v>-</v>
      </c>
      <c r="AS15" s="94" t="str">
        <f t="shared" si="23"/>
        <v>-</v>
      </c>
      <c r="AT15" s="94" t="str">
        <f t="shared" si="24"/>
        <v>-</v>
      </c>
      <c r="AU15" s="94" t="str">
        <f t="shared" si="25"/>
        <v>-</v>
      </c>
      <c r="AV15" s="94" t="str">
        <f t="shared" si="26"/>
        <v>-</v>
      </c>
      <c r="AW15" s="94" t="str">
        <f t="shared" si="27"/>
        <v>-</v>
      </c>
      <c r="AX15" s="94" t="str">
        <f t="shared" si="28"/>
        <v>-</v>
      </c>
      <c r="AY15" s="94" t="str">
        <f t="shared" si="29"/>
        <v>-</v>
      </c>
      <c r="AZ15" s="94" t="str">
        <f t="shared" si="30"/>
        <v>-</v>
      </c>
      <c r="BA15" s="94" t="str">
        <f t="shared" si="31"/>
        <v>-</v>
      </c>
      <c r="BB15" s="94" t="str">
        <f t="shared" si="32"/>
        <v>-</v>
      </c>
      <c r="BC15" s="94" t="str">
        <f t="shared" si="33"/>
        <v>-</v>
      </c>
      <c r="BD15" s="94" t="str">
        <f t="shared" si="34"/>
        <v>-</v>
      </c>
      <c r="BE15" s="94" t="str">
        <f t="shared" si="35"/>
        <v>-</v>
      </c>
      <c r="BF15" s="94" t="str">
        <f t="shared" si="36"/>
        <v>-</v>
      </c>
    </row>
    <row r="16" spans="1:59" x14ac:dyDescent="0.2">
      <c r="A16" s="19" t="s">
        <v>1193</v>
      </c>
      <c r="B16" s="19" t="s">
        <v>76</v>
      </c>
      <c r="C16" s="19">
        <v>10122155</v>
      </c>
      <c r="D16" s="19">
        <v>5</v>
      </c>
      <c r="E16" s="19" t="s">
        <v>1234</v>
      </c>
      <c r="F16" s="19" t="s">
        <v>1235</v>
      </c>
      <c r="G16" s="19" t="s">
        <v>1236</v>
      </c>
      <c r="H16" s="19" t="s">
        <v>1018</v>
      </c>
      <c r="I16" s="19" t="s">
        <v>653</v>
      </c>
      <c r="J16" s="19">
        <v>80</v>
      </c>
      <c r="K16" s="19" t="s">
        <v>556</v>
      </c>
      <c r="L16" s="19" t="s">
        <v>495</v>
      </c>
      <c r="M16" s="19" t="s">
        <v>18</v>
      </c>
      <c r="N16" s="19">
        <v>45663</v>
      </c>
      <c r="O16" s="19">
        <v>7</v>
      </c>
      <c r="P16" s="83">
        <v>1</v>
      </c>
      <c r="Q16" s="19" t="s">
        <v>23</v>
      </c>
      <c r="R16" s="19" t="s">
        <v>11</v>
      </c>
      <c r="S16" s="19" t="s">
        <v>23</v>
      </c>
      <c r="T16" s="19">
        <v>7</v>
      </c>
      <c r="U16" s="19" t="s">
        <v>11</v>
      </c>
      <c r="V16" s="19" t="s">
        <v>11</v>
      </c>
      <c r="W16" s="19" t="s">
        <v>11</v>
      </c>
      <c r="X16" s="19">
        <v>0</v>
      </c>
      <c r="Y16" s="19" t="s">
        <v>730</v>
      </c>
      <c r="Z16" s="19">
        <v>0</v>
      </c>
      <c r="AA16" s="19">
        <v>0</v>
      </c>
      <c r="AB16" s="19">
        <v>0</v>
      </c>
      <c r="AC16" s="186" t="str">
        <f>IF(OR(M16="13",M16="14",P16=8),"",IF(     AND(OR(S16="AUTORIZADO", S16="PENDIENTE", S16="REDUCIDO", S16="AMPLIADO"),L16&lt;&gt;"HONORARIO" ), _xlfn.CONCAT(IF(H16="X","H",H16),"_",IF(OR(P16=5,P16=6),_xlfn.CONCAT(P16,"A"),P16),"_",VLOOKUP(T16,Datos!$B$2:$C$5,2,TRUE)),""))</f>
        <v>M_1_[4 a 10]</v>
      </c>
      <c r="AD16" s="186">
        <f t="shared" si="10"/>
        <v>0</v>
      </c>
      <c r="AE16" s="90" t="str">
        <f t="shared" si="11"/>
        <v>-</v>
      </c>
      <c r="AF16" s="91" t="str">
        <f t="shared" si="12"/>
        <v>070601</v>
      </c>
      <c r="AG16" s="92"/>
      <c r="AH16" s="93" t="str">
        <f t="shared" si="13"/>
        <v>Corporación de Fomento de la Producción</v>
      </c>
      <c r="AI16" s="90" t="str">
        <f t="shared" si="14"/>
        <v>-</v>
      </c>
      <c r="AJ16" s="90">
        <f t="shared" si="15"/>
        <v>5</v>
      </c>
      <c r="AK16" s="90" t="str">
        <f t="shared" si="16"/>
        <v>-</v>
      </c>
      <c r="AL16" s="90" t="str">
        <f t="shared" si="17"/>
        <v>Identifica este registro como MUJER</v>
      </c>
      <c r="AM16" s="90" t="str">
        <f t="shared" si="18"/>
        <v>-</v>
      </c>
      <c r="AN16" s="90" t="str">
        <f t="shared" si="19"/>
        <v>-</v>
      </c>
      <c r="AO16" s="90" t="str">
        <f t="shared" si="20"/>
        <v>-</v>
      </c>
      <c r="AP16" s="58" t="str">
        <f t="shared" si="21"/>
        <v>-</v>
      </c>
      <c r="AQ16" s="94" t="str">
        <f t="shared" si="22"/>
        <v>-</v>
      </c>
      <c r="AR16" s="94" t="str">
        <f>IF(N16="","PRIMER_DIA en blanco",
IF(AND(M16="01",N16&gt;=L_Conversion!$C$118,N16&lt;=L_Conversion!$D$118),"-",
IF(AND(M16="02",N16&gt;=L_Conversion!$C$119,N16&lt;=L_Conversion!$D$119),"-",
IF(AND(M16="03",N16&gt;=L_Conversion!$C$120,N16&lt;=L_Conversion!$D$120),"-",
IF(AND(M16="04",N16&gt;=L_Conversion!$C$121,N16&lt;=L_Conversion!$D$121),"-",
IF(AND(M16="05",N16&gt;=L_Conversion!$C$122,N16&lt;=L_Conversion!$D$122),"-",
IF(AND(M16="06",N16&gt;=L_Conversion!$C$123,N16&lt;=L_Conversion!$D$123),"-",
IF(AND(M16="07",N16&gt;=L_Conversion!$C$124,N16&lt;=L_Conversion!$D$124),"-",
IF(AND(M16="08",N16&gt;=L_Conversion!$C$125,N16&lt;=L_Conversion!$D$125),"-",
IF(AND(M16="09",N16&gt;=L_Conversion!$C$126,N16&lt;=L_Conversion!$D$126),"-",
IF(AND(M16="10",N16&gt;=L_Conversion!$C$127,N16&lt;=L_Conversion!$D$127),"-",
IF(AND(M16="11",N16&gt;=L_Conversion!$C$128,N16&lt;=L_Conversion!$D$128),"-",
IF(AND(M16="12",N16&gt;=L_Conversion!$C$129,N16&lt;=L_Conversion!$D$129),"-",
IF(AND(M16="13",N16&gt;=L_Conversion!$C$116,N16&lt;=L_Conversion!$D$116),"-",
IF(AND(M16="14",N16&gt;=L_Conversion!$C$117,N16&lt;=L_Conversion!$D$117),"-",
"PRIMER_DIA fuera de rango")))))))))))))))</f>
        <v>-</v>
      </c>
      <c r="AS16" s="94" t="str">
        <f t="shared" si="23"/>
        <v>-</v>
      </c>
      <c r="AT16" s="94" t="str">
        <f t="shared" si="24"/>
        <v>-</v>
      </c>
      <c r="AU16" s="94" t="str">
        <f t="shared" si="25"/>
        <v>-</v>
      </c>
      <c r="AV16" s="94" t="str">
        <f t="shared" si="26"/>
        <v>-</v>
      </c>
      <c r="AW16" s="94" t="str">
        <f t="shared" si="27"/>
        <v>-</v>
      </c>
      <c r="AX16" s="94" t="str">
        <f t="shared" si="28"/>
        <v>-</v>
      </c>
      <c r="AY16" s="94" t="str">
        <f t="shared" si="29"/>
        <v>-</v>
      </c>
      <c r="AZ16" s="94" t="str">
        <f t="shared" si="30"/>
        <v>-</v>
      </c>
      <c r="BA16" s="94" t="str">
        <f t="shared" si="31"/>
        <v>-</v>
      </c>
      <c r="BB16" s="94" t="str">
        <f t="shared" si="32"/>
        <v>-</v>
      </c>
      <c r="BC16" s="94" t="str">
        <f t="shared" si="33"/>
        <v>-</v>
      </c>
      <c r="BD16" s="94" t="str">
        <f t="shared" si="34"/>
        <v>-</v>
      </c>
      <c r="BE16" s="94" t="str">
        <f t="shared" si="35"/>
        <v>-</v>
      </c>
      <c r="BF16" s="94" t="str">
        <f t="shared" si="36"/>
        <v>-</v>
      </c>
    </row>
    <row r="17" spans="1:58" x14ac:dyDescent="0.2">
      <c r="A17" s="19" t="s">
        <v>1193</v>
      </c>
      <c r="B17" s="19" t="s">
        <v>669</v>
      </c>
      <c r="C17" s="19">
        <v>16923344</v>
      </c>
      <c r="D17" s="19">
        <v>6</v>
      </c>
      <c r="E17" s="19" t="s">
        <v>1237</v>
      </c>
      <c r="F17" s="19" t="s">
        <v>1230</v>
      </c>
      <c r="G17" s="19" t="s">
        <v>1238</v>
      </c>
      <c r="H17" s="19" t="s">
        <v>1018</v>
      </c>
      <c r="I17" s="19" t="s">
        <v>654</v>
      </c>
      <c r="J17" s="19">
        <v>80</v>
      </c>
      <c r="K17" s="19" t="s">
        <v>556</v>
      </c>
      <c r="L17" s="19" t="s">
        <v>509</v>
      </c>
      <c r="M17" s="19" t="s">
        <v>18</v>
      </c>
      <c r="N17" s="19">
        <v>45663</v>
      </c>
      <c r="O17" s="19">
        <v>1</v>
      </c>
      <c r="P17" s="83">
        <v>1</v>
      </c>
      <c r="Q17" s="19" t="s">
        <v>23</v>
      </c>
      <c r="R17" s="19" t="s">
        <v>11</v>
      </c>
      <c r="S17" s="19" t="s">
        <v>23</v>
      </c>
      <c r="T17" s="19">
        <v>1</v>
      </c>
      <c r="U17" s="19" t="s">
        <v>11</v>
      </c>
      <c r="V17" s="19" t="s">
        <v>11</v>
      </c>
      <c r="W17" s="19" t="s">
        <v>11</v>
      </c>
      <c r="X17" s="19">
        <v>0</v>
      </c>
      <c r="Y17" s="19" t="s">
        <v>730</v>
      </c>
      <c r="Z17" s="19">
        <v>0</v>
      </c>
      <c r="AA17" s="19">
        <v>0</v>
      </c>
      <c r="AB17" s="19">
        <v>0</v>
      </c>
      <c r="AC17" s="186" t="str">
        <f>IF(OR(M17="13",M17="14",P17=8),"",IF(     AND(OR(S17="AUTORIZADO", S17="PENDIENTE", S17="REDUCIDO", S17="AMPLIADO"),L17&lt;&gt;"HONORARIO" ), _xlfn.CONCAT(IF(H17="X","H",H17),"_",IF(OR(P17=5,P17=6),_xlfn.CONCAT(P17,"A"),P17),"_",VLOOKUP(T17,Datos!$B$2:$C$5,2,TRUE)),""))</f>
        <v>M_1_[hasta 3]</v>
      </c>
      <c r="AD17" s="186">
        <f t="shared" si="10"/>
        <v>0</v>
      </c>
      <c r="AE17" s="90" t="str">
        <f t="shared" si="11"/>
        <v>-</v>
      </c>
      <c r="AF17" s="91" t="str">
        <f t="shared" si="12"/>
        <v>Revisar</v>
      </c>
      <c r="AG17" s="92"/>
      <c r="AH17" s="93" t="str">
        <f t="shared" si="13"/>
        <v>Corporación de Fomento de la Producción</v>
      </c>
      <c r="AI17" s="90" t="str">
        <f t="shared" si="14"/>
        <v>-</v>
      </c>
      <c r="AJ17" s="90">
        <f t="shared" si="15"/>
        <v>6</v>
      </c>
      <c r="AK17" s="90" t="str">
        <f t="shared" si="16"/>
        <v>-</v>
      </c>
      <c r="AL17" s="90" t="str">
        <f t="shared" si="17"/>
        <v>Identifica este registro como MUJER</v>
      </c>
      <c r="AM17" s="90" t="str">
        <f t="shared" si="18"/>
        <v>-</v>
      </c>
      <c r="AN17" s="90" t="str">
        <f t="shared" si="19"/>
        <v>-</v>
      </c>
      <c r="AO17" s="90" t="str">
        <f t="shared" si="20"/>
        <v>-</v>
      </c>
      <c r="AP17" s="58" t="str">
        <f t="shared" si="21"/>
        <v>-</v>
      </c>
      <c r="AQ17" s="94" t="str">
        <f t="shared" si="22"/>
        <v>-</v>
      </c>
      <c r="AR17" s="94" t="str">
        <f>IF(N17="","PRIMER_DIA en blanco",
IF(AND(M17="01",N17&gt;=L_Conversion!$C$118,N17&lt;=L_Conversion!$D$118),"-",
IF(AND(M17="02",N17&gt;=L_Conversion!$C$119,N17&lt;=L_Conversion!$D$119),"-",
IF(AND(M17="03",N17&gt;=L_Conversion!$C$120,N17&lt;=L_Conversion!$D$120),"-",
IF(AND(M17="04",N17&gt;=L_Conversion!$C$121,N17&lt;=L_Conversion!$D$121),"-",
IF(AND(M17="05",N17&gt;=L_Conversion!$C$122,N17&lt;=L_Conversion!$D$122),"-",
IF(AND(M17="06",N17&gt;=L_Conversion!$C$123,N17&lt;=L_Conversion!$D$123),"-",
IF(AND(M17="07",N17&gt;=L_Conversion!$C$124,N17&lt;=L_Conversion!$D$124),"-",
IF(AND(M17="08",N17&gt;=L_Conversion!$C$125,N17&lt;=L_Conversion!$D$125),"-",
IF(AND(M17="09",N17&gt;=L_Conversion!$C$126,N17&lt;=L_Conversion!$D$126),"-",
IF(AND(M17="10",N17&gt;=L_Conversion!$C$127,N17&lt;=L_Conversion!$D$127),"-",
IF(AND(M17="11",N17&gt;=L_Conversion!$C$128,N17&lt;=L_Conversion!$D$128),"-",
IF(AND(M17="12",N17&gt;=L_Conversion!$C$129,N17&lt;=L_Conversion!$D$129),"-",
IF(AND(M17="13",N17&gt;=L_Conversion!$C$116,N17&lt;=L_Conversion!$D$116),"-",
IF(AND(M17="14",N17&gt;=L_Conversion!$C$117,N17&lt;=L_Conversion!$D$117),"-",
"PRIMER_DIA fuera de rango")))))))))))))))</f>
        <v>-</v>
      </c>
      <c r="AS17" s="94" t="str">
        <f t="shared" si="23"/>
        <v>-</v>
      </c>
      <c r="AT17" s="94" t="str">
        <f t="shared" si="24"/>
        <v>-</v>
      </c>
      <c r="AU17" s="94" t="str">
        <f t="shared" si="25"/>
        <v>-</v>
      </c>
      <c r="AV17" s="94" t="str">
        <f t="shared" si="26"/>
        <v>-</v>
      </c>
      <c r="AW17" s="94" t="str">
        <f t="shared" si="27"/>
        <v>-</v>
      </c>
      <c r="AX17" s="94" t="str">
        <f t="shared" si="28"/>
        <v>-</v>
      </c>
      <c r="AY17" s="94" t="str">
        <f t="shared" si="29"/>
        <v>-</v>
      </c>
      <c r="AZ17" s="94" t="str">
        <f t="shared" si="30"/>
        <v>-</v>
      </c>
      <c r="BA17" s="94" t="str">
        <f t="shared" si="31"/>
        <v>-</v>
      </c>
      <c r="BB17" s="94" t="str">
        <f t="shared" si="32"/>
        <v>-</v>
      </c>
      <c r="BC17" s="94" t="str">
        <f t="shared" si="33"/>
        <v>-</v>
      </c>
      <c r="BD17" s="94" t="str">
        <f t="shared" si="34"/>
        <v>-</v>
      </c>
      <c r="BE17" s="94" t="str">
        <f t="shared" si="35"/>
        <v>-</v>
      </c>
      <c r="BF17" s="94" t="str">
        <f t="shared" si="36"/>
        <v>-</v>
      </c>
    </row>
    <row r="18" spans="1:58" x14ac:dyDescent="0.2">
      <c r="A18" s="19" t="s">
        <v>1193</v>
      </c>
      <c r="B18" s="19" t="s">
        <v>76</v>
      </c>
      <c r="C18" s="19">
        <v>16624463</v>
      </c>
      <c r="D18" s="19">
        <v>3</v>
      </c>
      <c r="E18" s="19" t="s">
        <v>1239</v>
      </c>
      <c r="F18" s="19" t="s">
        <v>1240</v>
      </c>
      <c r="G18" s="19" t="s">
        <v>1241</v>
      </c>
      <c r="H18" s="19" t="s">
        <v>1018</v>
      </c>
      <c r="I18" s="19" t="s">
        <v>653</v>
      </c>
      <c r="J18" s="19">
        <v>80</v>
      </c>
      <c r="K18" s="19" t="s">
        <v>560</v>
      </c>
      <c r="L18" s="19" t="s">
        <v>495</v>
      </c>
      <c r="M18" s="19" t="s">
        <v>18</v>
      </c>
      <c r="N18" s="19">
        <v>45663</v>
      </c>
      <c r="O18" s="19">
        <v>2</v>
      </c>
      <c r="P18" s="83">
        <v>1</v>
      </c>
      <c r="Q18" s="19" t="s">
        <v>23</v>
      </c>
      <c r="R18" s="19" t="s">
        <v>11</v>
      </c>
      <c r="S18" s="19" t="s">
        <v>23</v>
      </c>
      <c r="T18" s="19">
        <v>2</v>
      </c>
      <c r="U18" s="19" t="s">
        <v>11</v>
      </c>
      <c r="V18" s="19" t="s">
        <v>11</v>
      </c>
      <c r="W18" s="19" t="s">
        <v>11</v>
      </c>
      <c r="X18" s="19">
        <v>0</v>
      </c>
      <c r="Y18" s="19" t="s">
        <v>730</v>
      </c>
      <c r="Z18" s="19">
        <v>0</v>
      </c>
      <c r="AA18" s="19">
        <v>0</v>
      </c>
      <c r="AB18" s="19">
        <v>0</v>
      </c>
      <c r="AC18" s="186" t="str">
        <f>IF(OR(M18="13",M18="14",P18=8),"",IF(     AND(OR(S18="AUTORIZADO", S18="PENDIENTE", S18="REDUCIDO", S18="AMPLIADO"),L18&lt;&gt;"HONORARIO" ), _xlfn.CONCAT(IF(H18="X","H",H18),"_",IF(OR(P18=5,P18=6),_xlfn.CONCAT(P18,"A"),P18),"_",VLOOKUP(T18,Datos!$B$2:$C$5,2,TRUE)),""))</f>
        <v>M_1_[hasta 3]</v>
      </c>
      <c r="AD18" s="186">
        <f t="shared" si="10"/>
        <v>0</v>
      </c>
      <c r="AE18" s="90" t="str">
        <f t="shared" si="11"/>
        <v>-</v>
      </c>
      <c r="AF18" s="91" t="str">
        <f t="shared" si="12"/>
        <v>070601</v>
      </c>
      <c r="AG18" s="92"/>
      <c r="AH18" s="93" t="str">
        <f t="shared" si="13"/>
        <v>Corporación de Fomento de la Producción</v>
      </c>
      <c r="AI18" s="90" t="str">
        <f t="shared" si="14"/>
        <v>-</v>
      </c>
      <c r="AJ18" s="90">
        <f t="shared" si="15"/>
        <v>3</v>
      </c>
      <c r="AK18" s="90" t="str">
        <f t="shared" si="16"/>
        <v>-</v>
      </c>
      <c r="AL18" s="90" t="str">
        <f t="shared" si="17"/>
        <v>Identifica este registro como MUJER</v>
      </c>
      <c r="AM18" s="90" t="str">
        <f t="shared" si="18"/>
        <v>-</v>
      </c>
      <c r="AN18" s="90" t="str">
        <f t="shared" si="19"/>
        <v>-</v>
      </c>
      <c r="AO18" s="90" t="str">
        <f t="shared" si="20"/>
        <v>-</v>
      </c>
      <c r="AP18" s="58" t="str">
        <f t="shared" si="21"/>
        <v>-</v>
      </c>
      <c r="AQ18" s="94" t="str">
        <f t="shared" si="22"/>
        <v>-</v>
      </c>
      <c r="AR18" s="94" t="str">
        <f>IF(N18="","PRIMER_DIA en blanco",
IF(AND(M18="01",N18&gt;=L_Conversion!$C$118,N18&lt;=L_Conversion!$D$118),"-",
IF(AND(M18="02",N18&gt;=L_Conversion!$C$119,N18&lt;=L_Conversion!$D$119),"-",
IF(AND(M18="03",N18&gt;=L_Conversion!$C$120,N18&lt;=L_Conversion!$D$120),"-",
IF(AND(M18="04",N18&gt;=L_Conversion!$C$121,N18&lt;=L_Conversion!$D$121),"-",
IF(AND(M18="05",N18&gt;=L_Conversion!$C$122,N18&lt;=L_Conversion!$D$122),"-",
IF(AND(M18="06",N18&gt;=L_Conversion!$C$123,N18&lt;=L_Conversion!$D$123),"-",
IF(AND(M18="07",N18&gt;=L_Conversion!$C$124,N18&lt;=L_Conversion!$D$124),"-",
IF(AND(M18="08",N18&gt;=L_Conversion!$C$125,N18&lt;=L_Conversion!$D$125),"-",
IF(AND(M18="09",N18&gt;=L_Conversion!$C$126,N18&lt;=L_Conversion!$D$126),"-",
IF(AND(M18="10",N18&gt;=L_Conversion!$C$127,N18&lt;=L_Conversion!$D$127),"-",
IF(AND(M18="11",N18&gt;=L_Conversion!$C$128,N18&lt;=L_Conversion!$D$128),"-",
IF(AND(M18="12",N18&gt;=L_Conversion!$C$129,N18&lt;=L_Conversion!$D$129),"-",
IF(AND(M18="13",N18&gt;=L_Conversion!$C$116,N18&lt;=L_Conversion!$D$116),"-",
IF(AND(M18="14",N18&gt;=L_Conversion!$C$117,N18&lt;=L_Conversion!$D$117),"-",
"PRIMER_DIA fuera de rango")))))))))))))))</f>
        <v>-</v>
      </c>
      <c r="AS18" s="94" t="str">
        <f t="shared" si="23"/>
        <v>-</v>
      </c>
      <c r="AT18" s="94" t="str">
        <f t="shared" si="24"/>
        <v>-</v>
      </c>
      <c r="AU18" s="94" t="str">
        <f t="shared" si="25"/>
        <v>-</v>
      </c>
      <c r="AV18" s="94" t="str">
        <f t="shared" si="26"/>
        <v>-</v>
      </c>
      <c r="AW18" s="94" t="str">
        <f t="shared" si="27"/>
        <v>-</v>
      </c>
      <c r="AX18" s="94" t="str">
        <f t="shared" si="28"/>
        <v>-</v>
      </c>
      <c r="AY18" s="94" t="str">
        <f t="shared" si="29"/>
        <v>-</v>
      </c>
      <c r="AZ18" s="94" t="str">
        <f t="shared" si="30"/>
        <v>-</v>
      </c>
      <c r="BA18" s="94" t="str">
        <f t="shared" si="31"/>
        <v>-</v>
      </c>
      <c r="BB18" s="94" t="str">
        <f t="shared" si="32"/>
        <v>-</v>
      </c>
      <c r="BC18" s="94" t="str">
        <f t="shared" si="33"/>
        <v>-</v>
      </c>
      <c r="BD18" s="94" t="str">
        <f t="shared" si="34"/>
        <v>-</v>
      </c>
      <c r="BE18" s="94" t="str">
        <f t="shared" si="35"/>
        <v>-</v>
      </c>
      <c r="BF18" s="94" t="str">
        <f t="shared" si="36"/>
        <v>-</v>
      </c>
    </row>
    <row r="19" spans="1:58" x14ac:dyDescent="0.2">
      <c r="A19" s="19" t="s">
        <v>1193</v>
      </c>
      <c r="B19" s="19" t="s">
        <v>76</v>
      </c>
      <c r="C19" s="19">
        <v>15753474</v>
      </c>
      <c r="D19" s="19">
        <v>2</v>
      </c>
      <c r="E19" s="19" t="s">
        <v>1242</v>
      </c>
      <c r="F19" s="19" t="s">
        <v>1243</v>
      </c>
      <c r="G19" s="19" t="s">
        <v>1244</v>
      </c>
      <c r="H19" s="19" t="s">
        <v>654</v>
      </c>
      <c r="I19" s="19" t="s">
        <v>653</v>
      </c>
      <c r="J19" s="19">
        <v>80</v>
      </c>
      <c r="K19" s="19" t="s">
        <v>556</v>
      </c>
      <c r="L19" s="19" t="s">
        <v>495</v>
      </c>
      <c r="M19" s="19" t="s">
        <v>18</v>
      </c>
      <c r="N19" s="19">
        <v>45663</v>
      </c>
      <c r="O19" s="19">
        <v>7</v>
      </c>
      <c r="P19" s="83">
        <v>1</v>
      </c>
      <c r="Q19" s="19" t="s">
        <v>23</v>
      </c>
      <c r="R19" s="19" t="s">
        <v>11</v>
      </c>
      <c r="S19" s="19" t="s">
        <v>23</v>
      </c>
      <c r="T19" s="19">
        <v>7</v>
      </c>
      <c r="U19" s="19" t="s">
        <v>11</v>
      </c>
      <c r="V19" s="19" t="s">
        <v>11</v>
      </c>
      <c r="W19" s="19" t="s">
        <v>11</v>
      </c>
      <c r="X19" s="19">
        <v>0</v>
      </c>
      <c r="Y19" s="19" t="s">
        <v>730</v>
      </c>
      <c r="Z19" s="19">
        <v>0</v>
      </c>
      <c r="AA19" s="19">
        <v>0</v>
      </c>
      <c r="AB19" s="19">
        <v>0</v>
      </c>
      <c r="AC19" s="186" t="str">
        <f>IF(OR(M19="13",M19="14",P19=8),"",IF(     AND(OR(S19="AUTORIZADO", S19="PENDIENTE", S19="REDUCIDO", S19="AMPLIADO"),L19&lt;&gt;"HONORARIO" ), _xlfn.CONCAT(IF(H19="X","H",H19),"_",IF(OR(P19=5,P19=6),_xlfn.CONCAT(P19,"A"),P19),"_",VLOOKUP(T19,Datos!$B$2:$C$5,2,TRUE)),""))</f>
        <v>H_1_[4 a 10]</v>
      </c>
      <c r="AD19" s="186">
        <f t="shared" si="10"/>
        <v>0</v>
      </c>
      <c r="AE19" s="90" t="str">
        <f t="shared" si="11"/>
        <v>-</v>
      </c>
      <c r="AF19" s="91" t="str">
        <f t="shared" si="12"/>
        <v>070601</v>
      </c>
      <c r="AG19" s="92"/>
      <c r="AH19" s="93" t="str">
        <f t="shared" si="13"/>
        <v>Corporación de Fomento de la Producción</v>
      </c>
      <c r="AI19" s="90" t="str">
        <f t="shared" si="14"/>
        <v>-</v>
      </c>
      <c r="AJ19" s="90">
        <f t="shared" si="15"/>
        <v>2</v>
      </c>
      <c r="AK19" s="90" t="str">
        <f t="shared" si="16"/>
        <v>-</v>
      </c>
      <c r="AL19" s="90" t="str">
        <f t="shared" si="17"/>
        <v>Identifica este registro como HOMBRE</v>
      </c>
      <c r="AM19" s="90" t="str">
        <f t="shared" si="18"/>
        <v>-</v>
      </c>
      <c r="AN19" s="90" t="str">
        <f t="shared" si="19"/>
        <v>-</v>
      </c>
      <c r="AO19" s="90" t="str">
        <f t="shared" si="20"/>
        <v>-</v>
      </c>
      <c r="AP19" s="58" t="str">
        <f t="shared" si="21"/>
        <v>-</v>
      </c>
      <c r="AQ19" s="94" t="str">
        <f t="shared" si="22"/>
        <v>-</v>
      </c>
      <c r="AR19" s="94" t="str">
        <f>IF(N19="","PRIMER_DIA en blanco",
IF(AND(M19="01",N19&gt;=L_Conversion!$C$118,N19&lt;=L_Conversion!$D$118),"-",
IF(AND(M19="02",N19&gt;=L_Conversion!$C$119,N19&lt;=L_Conversion!$D$119),"-",
IF(AND(M19="03",N19&gt;=L_Conversion!$C$120,N19&lt;=L_Conversion!$D$120),"-",
IF(AND(M19="04",N19&gt;=L_Conversion!$C$121,N19&lt;=L_Conversion!$D$121),"-",
IF(AND(M19="05",N19&gt;=L_Conversion!$C$122,N19&lt;=L_Conversion!$D$122),"-",
IF(AND(M19="06",N19&gt;=L_Conversion!$C$123,N19&lt;=L_Conversion!$D$123),"-",
IF(AND(M19="07",N19&gt;=L_Conversion!$C$124,N19&lt;=L_Conversion!$D$124),"-",
IF(AND(M19="08",N19&gt;=L_Conversion!$C$125,N19&lt;=L_Conversion!$D$125),"-",
IF(AND(M19="09",N19&gt;=L_Conversion!$C$126,N19&lt;=L_Conversion!$D$126),"-",
IF(AND(M19="10",N19&gt;=L_Conversion!$C$127,N19&lt;=L_Conversion!$D$127),"-",
IF(AND(M19="11",N19&gt;=L_Conversion!$C$128,N19&lt;=L_Conversion!$D$128),"-",
IF(AND(M19="12",N19&gt;=L_Conversion!$C$129,N19&lt;=L_Conversion!$D$129),"-",
IF(AND(M19="13",N19&gt;=L_Conversion!$C$116,N19&lt;=L_Conversion!$D$116),"-",
IF(AND(M19="14",N19&gt;=L_Conversion!$C$117,N19&lt;=L_Conversion!$D$117),"-",
"PRIMER_DIA fuera de rango")))))))))))))))</f>
        <v>-</v>
      </c>
      <c r="AS19" s="94" t="str">
        <f t="shared" si="23"/>
        <v>-</v>
      </c>
      <c r="AT19" s="94" t="str">
        <f t="shared" si="24"/>
        <v>-</v>
      </c>
      <c r="AU19" s="94" t="str">
        <f t="shared" si="25"/>
        <v>-</v>
      </c>
      <c r="AV19" s="94" t="str">
        <f t="shared" si="26"/>
        <v>-</v>
      </c>
      <c r="AW19" s="94" t="str">
        <f t="shared" si="27"/>
        <v>-</v>
      </c>
      <c r="AX19" s="94" t="str">
        <f t="shared" si="28"/>
        <v>-</v>
      </c>
      <c r="AY19" s="94" t="str">
        <f t="shared" si="29"/>
        <v>-</v>
      </c>
      <c r="AZ19" s="94" t="str">
        <f t="shared" si="30"/>
        <v>-</v>
      </c>
      <c r="BA19" s="94" t="str">
        <f t="shared" si="31"/>
        <v>-</v>
      </c>
      <c r="BB19" s="94" t="str">
        <f t="shared" si="32"/>
        <v>-</v>
      </c>
      <c r="BC19" s="94" t="str">
        <f t="shared" si="33"/>
        <v>-</v>
      </c>
      <c r="BD19" s="94" t="str">
        <f t="shared" si="34"/>
        <v>-</v>
      </c>
      <c r="BE19" s="94" t="str">
        <f t="shared" si="35"/>
        <v>-</v>
      </c>
      <c r="BF19" s="94" t="str">
        <f t="shared" si="36"/>
        <v>-</v>
      </c>
    </row>
    <row r="20" spans="1:58" x14ac:dyDescent="0.2">
      <c r="A20" s="19" t="s">
        <v>1193</v>
      </c>
      <c r="B20" s="19" t="s">
        <v>76</v>
      </c>
      <c r="C20" s="19">
        <v>15375340</v>
      </c>
      <c r="D20" s="19">
        <v>7</v>
      </c>
      <c r="E20" s="19" t="s">
        <v>1245</v>
      </c>
      <c r="F20" s="19" t="s">
        <v>1246</v>
      </c>
      <c r="G20" s="19" t="s">
        <v>1247</v>
      </c>
      <c r="H20" s="19" t="s">
        <v>1018</v>
      </c>
      <c r="I20" s="19" t="s">
        <v>653</v>
      </c>
      <c r="J20" s="19">
        <v>80</v>
      </c>
      <c r="K20" s="19" t="s">
        <v>556</v>
      </c>
      <c r="L20" s="19" t="s">
        <v>495</v>
      </c>
      <c r="M20" s="19" t="s">
        <v>18</v>
      </c>
      <c r="N20" s="19">
        <v>45663</v>
      </c>
      <c r="O20" s="19">
        <v>30</v>
      </c>
      <c r="P20" s="83">
        <v>1</v>
      </c>
      <c r="Q20" s="19" t="s">
        <v>23</v>
      </c>
      <c r="R20" s="19" t="s">
        <v>11</v>
      </c>
      <c r="S20" s="19" t="s">
        <v>23</v>
      </c>
      <c r="T20" s="19">
        <v>30</v>
      </c>
      <c r="U20" s="19" t="s">
        <v>11</v>
      </c>
      <c r="V20" s="19" t="s">
        <v>11</v>
      </c>
      <c r="W20" s="19" t="s">
        <v>11</v>
      </c>
      <c r="X20" s="19">
        <v>0</v>
      </c>
      <c r="Y20" s="19" t="s">
        <v>730</v>
      </c>
      <c r="Z20" s="19">
        <v>0</v>
      </c>
      <c r="AA20" s="19">
        <v>0</v>
      </c>
      <c r="AB20" s="19">
        <v>0</v>
      </c>
      <c r="AC20" s="186" t="str">
        <f>IF(OR(M20="13",M20="14",P20=8),"",IF(     AND(OR(S20="AUTORIZADO", S20="PENDIENTE", S20="REDUCIDO", S20="AMPLIADO"),L20&lt;&gt;"HONORARIO" ), _xlfn.CONCAT(IF(H20="X","H",H20),"_",IF(OR(P20=5,P20=6),_xlfn.CONCAT(P20,"A"),P20),"_",VLOOKUP(T20,Datos!$B$2:$C$5,2,TRUE)),""))</f>
        <v>M_1_[11 +]</v>
      </c>
      <c r="AD20" s="186">
        <f t="shared" si="10"/>
        <v>0</v>
      </c>
      <c r="AE20" s="90" t="str">
        <f t="shared" si="11"/>
        <v>-</v>
      </c>
      <c r="AF20" s="91" t="str">
        <f t="shared" si="12"/>
        <v>070601</v>
      </c>
      <c r="AG20" s="92"/>
      <c r="AH20" s="93" t="str">
        <f t="shared" si="13"/>
        <v>Corporación de Fomento de la Producción</v>
      </c>
      <c r="AI20" s="90" t="str">
        <f t="shared" si="14"/>
        <v>-</v>
      </c>
      <c r="AJ20" s="90">
        <f t="shared" si="15"/>
        <v>7</v>
      </c>
      <c r="AK20" s="90" t="str">
        <f t="shared" si="16"/>
        <v>-</v>
      </c>
      <c r="AL20" s="90" t="str">
        <f t="shared" si="17"/>
        <v>Identifica este registro como MUJER</v>
      </c>
      <c r="AM20" s="90" t="str">
        <f t="shared" si="18"/>
        <v>-</v>
      </c>
      <c r="AN20" s="90" t="str">
        <f t="shared" si="19"/>
        <v>-</v>
      </c>
      <c r="AO20" s="90" t="str">
        <f t="shared" si="20"/>
        <v>-</v>
      </c>
      <c r="AP20" s="58" t="str">
        <f t="shared" si="21"/>
        <v>-</v>
      </c>
      <c r="AQ20" s="94" t="str">
        <f t="shared" si="22"/>
        <v>-</v>
      </c>
      <c r="AR20" s="94" t="str">
        <f>IF(N20="","PRIMER_DIA en blanco",
IF(AND(M20="01",N20&gt;=L_Conversion!$C$118,N20&lt;=L_Conversion!$D$118),"-",
IF(AND(M20="02",N20&gt;=L_Conversion!$C$119,N20&lt;=L_Conversion!$D$119),"-",
IF(AND(M20="03",N20&gt;=L_Conversion!$C$120,N20&lt;=L_Conversion!$D$120),"-",
IF(AND(M20="04",N20&gt;=L_Conversion!$C$121,N20&lt;=L_Conversion!$D$121),"-",
IF(AND(M20="05",N20&gt;=L_Conversion!$C$122,N20&lt;=L_Conversion!$D$122),"-",
IF(AND(M20="06",N20&gt;=L_Conversion!$C$123,N20&lt;=L_Conversion!$D$123),"-",
IF(AND(M20="07",N20&gt;=L_Conversion!$C$124,N20&lt;=L_Conversion!$D$124),"-",
IF(AND(M20="08",N20&gt;=L_Conversion!$C$125,N20&lt;=L_Conversion!$D$125),"-",
IF(AND(M20="09",N20&gt;=L_Conversion!$C$126,N20&lt;=L_Conversion!$D$126),"-",
IF(AND(M20="10",N20&gt;=L_Conversion!$C$127,N20&lt;=L_Conversion!$D$127),"-",
IF(AND(M20="11",N20&gt;=L_Conversion!$C$128,N20&lt;=L_Conversion!$D$128),"-",
IF(AND(M20="12",N20&gt;=L_Conversion!$C$129,N20&lt;=L_Conversion!$D$129),"-",
IF(AND(M20="13",N20&gt;=L_Conversion!$C$116,N20&lt;=L_Conversion!$D$116),"-",
IF(AND(M20="14",N20&gt;=L_Conversion!$C$117,N20&lt;=L_Conversion!$D$117),"-",
"PRIMER_DIA fuera de rango")))))))))))))))</f>
        <v>-</v>
      </c>
      <c r="AS20" s="94" t="str">
        <f t="shared" si="23"/>
        <v>-</v>
      </c>
      <c r="AT20" s="94" t="str">
        <f t="shared" si="24"/>
        <v>-</v>
      </c>
      <c r="AU20" s="94" t="str">
        <f t="shared" si="25"/>
        <v>-</v>
      </c>
      <c r="AV20" s="94" t="str">
        <f t="shared" si="26"/>
        <v>-</v>
      </c>
      <c r="AW20" s="94" t="str">
        <f t="shared" si="27"/>
        <v>-</v>
      </c>
      <c r="AX20" s="94" t="str">
        <f t="shared" si="28"/>
        <v>-</v>
      </c>
      <c r="AY20" s="94" t="str">
        <f t="shared" si="29"/>
        <v>-</v>
      </c>
      <c r="AZ20" s="94" t="str">
        <f t="shared" si="30"/>
        <v>-</v>
      </c>
      <c r="BA20" s="94" t="str">
        <f t="shared" si="31"/>
        <v>-</v>
      </c>
      <c r="BB20" s="94" t="str">
        <f t="shared" si="32"/>
        <v>-</v>
      </c>
      <c r="BC20" s="94" t="str">
        <f t="shared" si="33"/>
        <v>-</v>
      </c>
      <c r="BD20" s="94" t="str">
        <f t="shared" si="34"/>
        <v>-</v>
      </c>
      <c r="BE20" s="94" t="str">
        <f t="shared" si="35"/>
        <v>-</v>
      </c>
      <c r="BF20" s="94" t="str">
        <f t="shared" si="36"/>
        <v>-</v>
      </c>
    </row>
    <row r="21" spans="1:58" x14ac:dyDescent="0.2">
      <c r="A21" s="19" t="s">
        <v>1193</v>
      </c>
      <c r="B21" s="19" t="s">
        <v>1134</v>
      </c>
      <c r="C21" s="19">
        <v>17072798</v>
      </c>
      <c r="D21" s="19">
        <v>3</v>
      </c>
      <c r="E21" s="19" t="s">
        <v>1248</v>
      </c>
      <c r="F21" s="19" t="s">
        <v>1207</v>
      </c>
      <c r="G21" s="19" t="s">
        <v>1249</v>
      </c>
      <c r="H21" s="19" t="s">
        <v>654</v>
      </c>
      <c r="I21" s="19" t="s">
        <v>654</v>
      </c>
      <c r="J21" s="19">
        <v>80</v>
      </c>
      <c r="K21" s="19" t="s">
        <v>556</v>
      </c>
      <c r="L21" s="19" t="s">
        <v>509</v>
      </c>
      <c r="M21" s="19" t="s">
        <v>18</v>
      </c>
      <c r="N21" s="19">
        <v>45663</v>
      </c>
      <c r="O21" s="19">
        <v>30</v>
      </c>
      <c r="P21" s="83">
        <v>1</v>
      </c>
      <c r="Q21" s="19" t="s">
        <v>23</v>
      </c>
      <c r="R21" s="19" t="s">
        <v>11</v>
      </c>
      <c r="S21" s="19" t="s">
        <v>23</v>
      </c>
      <c r="T21" s="19">
        <v>30</v>
      </c>
      <c r="U21" s="19" t="s">
        <v>11</v>
      </c>
      <c r="V21" s="19" t="s">
        <v>11</v>
      </c>
      <c r="W21" s="19" t="s">
        <v>11</v>
      </c>
      <c r="X21" s="19">
        <v>0</v>
      </c>
      <c r="Y21" s="19" t="s">
        <v>730</v>
      </c>
      <c r="Z21" s="19">
        <v>0</v>
      </c>
      <c r="AA21" s="19">
        <v>0</v>
      </c>
      <c r="AB21" s="19">
        <v>0</v>
      </c>
      <c r="AC21" s="186" t="str">
        <f>IF(OR(M21="13",M21="14",P21=8),"",IF(     AND(OR(S21="AUTORIZADO", S21="PENDIENTE", S21="REDUCIDO", S21="AMPLIADO"),L21&lt;&gt;"HONORARIO" ), _xlfn.CONCAT(IF(H21="X","H",H21),"_",IF(OR(P21=5,P21=6),_xlfn.CONCAT(P21,"A"),P21),"_",VLOOKUP(T21,Datos!$B$2:$C$5,2,TRUE)),""))</f>
        <v>H_1_[11 +]</v>
      </c>
      <c r="AD21" s="186">
        <f t="shared" si="10"/>
        <v>0</v>
      </c>
      <c r="AE21" s="90" t="str">
        <f t="shared" si="11"/>
        <v>-</v>
      </c>
      <c r="AF21" s="91" t="str">
        <f t="shared" si="12"/>
        <v>Revisar</v>
      </c>
      <c r="AG21" s="92"/>
      <c r="AH21" s="93" t="str">
        <f t="shared" si="13"/>
        <v>Corporación de Fomento de la Producción</v>
      </c>
      <c r="AI21" s="90" t="str">
        <f t="shared" si="14"/>
        <v>-</v>
      </c>
      <c r="AJ21" s="90">
        <f t="shared" si="15"/>
        <v>3</v>
      </c>
      <c r="AK21" s="90" t="str">
        <f t="shared" si="16"/>
        <v>-</v>
      </c>
      <c r="AL21" s="90" t="str">
        <f t="shared" si="17"/>
        <v>Identifica este registro como HOMBRE</v>
      </c>
      <c r="AM21" s="90" t="str">
        <f t="shared" si="18"/>
        <v>-</v>
      </c>
      <c r="AN21" s="90" t="str">
        <f t="shared" si="19"/>
        <v>-</v>
      </c>
      <c r="AO21" s="90" t="str">
        <f t="shared" si="20"/>
        <v>-</v>
      </c>
      <c r="AP21" s="58" t="str">
        <f t="shared" si="21"/>
        <v>-</v>
      </c>
      <c r="AQ21" s="94" t="str">
        <f t="shared" si="22"/>
        <v>-</v>
      </c>
      <c r="AR21" s="94" t="str">
        <f>IF(N21="","PRIMER_DIA en blanco",
IF(AND(M21="01",N21&gt;=L_Conversion!$C$118,N21&lt;=L_Conversion!$D$118),"-",
IF(AND(M21="02",N21&gt;=L_Conversion!$C$119,N21&lt;=L_Conversion!$D$119),"-",
IF(AND(M21="03",N21&gt;=L_Conversion!$C$120,N21&lt;=L_Conversion!$D$120),"-",
IF(AND(M21="04",N21&gt;=L_Conversion!$C$121,N21&lt;=L_Conversion!$D$121),"-",
IF(AND(M21="05",N21&gt;=L_Conversion!$C$122,N21&lt;=L_Conversion!$D$122),"-",
IF(AND(M21="06",N21&gt;=L_Conversion!$C$123,N21&lt;=L_Conversion!$D$123),"-",
IF(AND(M21="07",N21&gt;=L_Conversion!$C$124,N21&lt;=L_Conversion!$D$124),"-",
IF(AND(M21="08",N21&gt;=L_Conversion!$C$125,N21&lt;=L_Conversion!$D$125),"-",
IF(AND(M21="09",N21&gt;=L_Conversion!$C$126,N21&lt;=L_Conversion!$D$126),"-",
IF(AND(M21="10",N21&gt;=L_Conversion!$C$127,N21&lt;=L_Conversion!$D$127),"-",
IF(AND(M21="11",N21&gt;=L_Conversion!$C$128,N21&lt;=L_Conversion!$D$128),"-",
IF(AND(M21="12",N21&gt;=L_Conversion!$C$129,N21&lt;=L_Conversion!$D$129),"-",
IF(AND(M21="13",N21&gt;=L_Conversion!$C$116,N21&lt;=L_Conversion!$D$116),"-",
IF(AND(M21="14",N21&gt;=L_Conversion!$C$117,N21&lt;=L_Conversion!$D$117),"-",
"PRIMER_DIA fuera de rango")))))))))))))))</f>
        <v>-</v>
      </c>
      <c r="AS21" s="94" t="str">
        <f t="shared" si="23"/>
        <v>-</v>
      </c>
      <c r="AT21" s="94" t="str">
        <f t="shared" si="24"/>
        <v>-</v>
      </c>
      <c r="AU21" s="94" t="str">
        <f t="shared" si="25"/>
        <v>-</v>
      </c>
      <c r="AV21" s="94" t="str">
        <f t="shared" si="26"/>
        <v>-</v>
      </c>
      <c r="AW21" s="94" t="str">
        <f t="shared" si="27"/>
        <v>-</v>
      </c>
      <c r="AX21" s="94" t="str">
        <f t="shared" si="28"/>
        <v>-</v>
      </c>
      <c r="AY21" s="94" t="str">
        <f t="shared" si="29"/>
        <v>-</v>
      </c>
      <c r="AZ21" s="94" t="str">
        <f t="shared" si="30"/>
        <v>-</v>
      </c>
      <c r="BA21" s="94" t="str">
        <f t="shared" si="31"/>
        <v>-</v>
      </c>
      <c r="BB21" s="94" t="str">
        <f t="shared" si="32"/>
        <v>-</v>
      </c>
      <c r="BC21" s="94" t="str">
        <f t="shared" si="33"/>
        <v>-</v>
      </c>
      <c r="BD21" s="94" t="str">
        <f t="shared" si="34"/>
        <v>-</v>
      </c>
      <c r="BE21" s="94" t="str">
        <f t="shared" si="35"/>
        <v>-</v>
      </c>
      <c r="BF21" s="94" t="str">
        <f t="shared" si="36"/>
        <v>-</v>
      </c>
    </row>
    <row r="22" spans="1:58" x14ac:dyDescent="0.2">
      <c r="A22" s="19" t="s">
        <v>1193</v>
      </c>
      <c r="B22" s="19" t="s">
        <v>76</v>
      </c>
      <c r="C22" s="19">
        <v>16081414</v>
      </c>
      <c r="D22" s="19">
        <v>4</v>
      </c>
      <c r="E22" s="19" t="s">
        <v>1250</v>
      </c>
      <c r="F22" s="19" t="s">
        <v>1251</v>
      </c>
      <c r="G22" s="19" t="s">
        <v>1252</v>
      </c>
      <c r="H22" s="19" t="s">
        <v>1018</v>
      </c>
      <c r="I22" s="19" t="s">
        <v>653</v>
      </c>
      <c r="J22" s="19">
        <v>80</v>
      </c>
      <c r="K22" s="19" t="s">
        <v>560</v>
      </c>
      <c r="L22" s="19" t="s">
        <v>495</v>
      </c>
      <c r="M22" s="19" t="s">
        <v>18</v>
      </c>
      <c r="N22" s="19">
        <v>45664</v>
      </c>
      <c r="O22" s="19">
        <v>4</v>
      </c>
      <c r="P22" s="83">
        <v>1</v>
      </c>
      <c r="Q22" s="19" t="s">
        <v>23</v>
      </c>
      <c r="R22" s="19" t="s">
        <v>11</v>
      </c>
      <c r="S22" s="19" t="s">
        <v>23</v>
      </c>
      <c r="T22" s="19">
        <v>4</v>
      </c>
      <c r="U22" s="19" t="s">
        <v>11</v>
      </c>
      <c r="V22" s="19" t="s">
        <v>11</v>
      </c>
      <c r="W22" s="19" t="s">
        <v>11</v>
      </c>
      <c r="X22" s="19">
        <v>0</v>
      </c>
      <c r="Y22" s="19" t="s">
        <v>730</v>
      </c>
      <c r="Z22" s="19">
        <v>0</v>
      </c>
      <c r="AA22" s="19">
        <v>0</v>
      </c>
      <c r="AB22" s="19">
        <v>0</v>
      </c>
      <c r="AC22" s="186" t="str">
        <f>IF(OR(M22="13",M22="14",P22=8),"",IF(     AND(OR(S22="AUTORIZADO", S22="PENDIENTE", S22="REDUCIDO", S22="AMPLIADO"),L22&lt;&gt;"HONORARIO" ), _xlfn.CONCAT(IF(H22="X","H",H22),"_",IF(OR(P22=5,P22=6),_xlfn.CONCAT(P22,"A"),P22),"_",VLOOKUP(T22,Datos!$B$2:$C$5,2,TRUE)),""))</f>
        <v>M_1_[4 a 10]</v>
      </c>
      <c r="AD22" s="186">
        <f t="shared" si="10"/>
        <v>0</v>
      </c>
      <c r="AE22" s="90" t="str">
        <f t="shared" si="11"/>
        <v>-</v>
      </c>
      <c r="AF22" s="91" t="str">
        <f t="shared" si="12"/>
        <v>070601</v>
      </c>
      <c r="AG22" s="92"/>
      <c r="AH22" s="93" t="str">
        <f t="shared" si="13"/>
        <v>Corporación de Fomento de la Producción</v>
      </c>
      <c r="AI22" s="90" t="str">
        <f t="shared" si="14"/>
        <v>-</v>
      </c>
      <c r="AJ22" s="90">
        <f t="shared" si="15"/>
        <v>4</v>
      </c>
      <c r="AK22" s="90" t="str">
        <f t="shared" si="16"/>
        <v>-</v>
      </c>
      <c r="AL22" s="90" t="str">
        <f t="shared" si="17"/>
        <v>Identifica este registro como MUJER</v>
      </c>
      <c r="AM22" s="90" t="str">
        <f t="shared" si="18"/>
        <v>-</v>
      </c>
      <c r="AN22" s="90" t="str">
        <f t="shared" si="19"/>
        <v>-</v>
      </c>
      <c r="AO22" s="90" t="str">
        <f t="shared" si="20"/>
        <v>-</v>
      </c>
      <c r="AP22" s="58" t="str">
        <f t="shared" si="21"/>
        <v>-</v>
      </c>
      <c r="AQ22" s="94" t="str">
        <f t="shared" si="22"/>
        <v>-</v>
      </c>
      <c r="AR22" s="94" t="str">
        <f>IF(N22="","PRIMER_DIA en blanco",
IF(AND(M22="01",N22&gt;=L_Conversion!$C$118,N22&lt;=L_Conversion!$D$118),"-",
IF(AND(M22="02",N22&gt;=L_Conversion!$C$119,N22&lt;=L_Conversion!$D$119),"-",
IF(AND(M22="03",N22&gt;=L_Conversion!$C$120,N22&lt;=L_Conversion!$D$120),"-",
IF(AND(M22="04",N22&gt;=L_Conversion!$C$121,N22&lt;=L_Conversion!$D$121),"-",
IF(AND(M22="05",N22&gt;=L_Conversion!$C$122,N22&lt;=L_Conversion!$D$122),"-",
IF(AND(M22="06",N22&gt;=L_Conversion!$C$123,N22&lt;=L_Conversion!$D$123),"-",
IF(AND(M22="07",N22&gt;=L_Conversion!$C$124,N22&lt;=L_Conversion!$D$124),"-",
IF(AND(M22="08",N22&gt;=L_Conversion!$C$125,N22&lt;=L_Conversion!$D$125),"-",
IF(AND(M22="09",N22&gt;=L_Conversion!$C$126,N22&lt;=L_Conversion!$D$126),"-",
IF(AND(M22="10",N22&gt;=L_Conversion!$C$127,N22&lt;=L_Conversion!$D$127),"-",
IF(AND(M22="11",N22&gt;=L_Conversion!$C$128,N22&lt;=L_Conversion!$D$128),"-",
IF(AND(M22="12",N22&gt;=L_Conversion!$C$129,N22&lt;=L_Conversion!$D$129),"-",
IF(AND(M22="13",N22&gt;=L_Conversion!$C$116,N22&lt;=L_Conversion!$D$116),"-",
IF(AND(M22="14",N22&gt;=L_Conversion!$C$117,N22&lt;=L_Conversion!$D$117),"-",
"PRIMER_DIA fuera de rango")))))))))))))))</f>
        <v>-</v>
      </c>
      <c r="AS22" s="94" t="str">
        <f t="shared" si="23"/>
        <v>-</v>
      </c>
      <c r="AT22" s="94" t="str">
        <f t="shared" si="24"/>
        <v>-</v>
      </c>
      <c r="AU22" s="94" t="str">
        <f t="shared" si="25"/>
        <v>-</v>
      </c>
      <c r="AV22" s="94" t="str">
        <f t="shared" si="26"/>
        <v>-</v>
      </c>
      <c r="AW22" s="94" t="str">
        <f t="shared" si="27"/>
        <v>-</v>
      </c>
      <c r="AX22" s="94" t="str">
        <f t="shared" si="28"/>
        <v>-</v>
      </c>
      <c r="AY22" s="94" t="str">
        <f t="shared" si="29"/>
        <v>-</v>
      </c>
      <c r="AZ22" s="94" t="str">
        <f t="shared" si="30"/>
        <v>-</v>
      </c>
      <c r="BA22" s="94" t="str">
        <f t="shared" si="31"/>
        <v>-</v>
      </c>
      <c r="BB22" s="94" t="str">
        <f t="shared" si="32"/>
        <v>-</v>
      </c>
      <c r="BC22" s="94" t="str">
        <f t="shared" si="33"/>
        <v>-</v>
      </c>
      <c r="BD22" s="94" t="str">
        <f t="shared" si="34"/>
        <v>-</v>
      </c>
      <c r="BE22" s="94" t="str">
        <f t="shared" si="35"/>
        <v>-</v>
      </c>
      <c r="BF22" s="94" t="str">
        <f t="shared" si="36"/>
        <v>-</v>
      </c>
    </row>
    <row r="23" spans="1:58" x14ac:dyDescent="0.2">
      <c r="A23" s="19" t="s">
        <v>1193</v>
      </c>
      <c r="B23" s="19" t="s">
        <v>76</v>
      </c>
      <c r="C23" s="19">
        <v>8851632</v>
      </c>
      <c r="D23" s="19" t="s">
        <v>1197</v>
      </c>
      <c r="E23" s="19" t="s">
        <v>1253</v>
      </c>
      <c r="F23" s="19" t="s">
        <v>1209</v>
      </c>
      <c r="G23" s="19" t="s">
        <v>1254</v>
      </c>
      <c r="H23" s="19" t="s">
        <v>1018</v>
      </c>
      <c r="I23" s="19" t="s">
        <v>653</v>
      </c>
      <c r="J23" s="19">
        <v>60</v>
      </c>
      <c r="K23" s="19" t="s">
        <v>560</v>
      </c>
      <c r="L23" s="19" t="s">
        <v>490</v>
      </c>
      <c r="M23" s="19" t="s">
        <v>18</v>
      </c>
      <c r="N23" s="19">
        <v>45664</v>
      </c>
      <c r="O23" s="19">
        <v>4</v>
      </c>
      <c r="P23" s="83">
        <v>1</v>
      </c>
      <c r="Q23" s="19" t="s">
        <v>23</v>
      </c>
      <c r="R23" s="19" t="s">
        <v>11</v>
      </c>
      <c r="S23" s="19" t="s">
        <v>23</v>
      </c>
      <c r="T23" s="19">
        <v>4</v>
      </c>
      <c r="U23" s="19" t="s">
        <v>11</v>
      </c>
      <c r="V23" s="19" t="s">
        <v>11</v>
      </c>
      <c r="W23" s="19" t="s">
        <v>19</v>
      </c>
      <c r="X23" s="19">
        <v>103355</v>
      </c>
      <c r="Y23" s="19" t="s">
        <v>726</v>
      </c>
      <c r="Z23" s="19">
        <v>4</v>
      </c>
      <c r="AA23" s="19">
        <v>103355</v>
      </c>
      <c r="AB23" s="19">
        <v>103355</v>
      </c>
      <c r="AC23" s="186" t="str">
        <f>IF(OR(M23="13",M23="14",P23=8),"",IF(     AND(OR(S23="AUTORIZADO", S23="PENDIENTE", S23="REDUCIDO", S23="AMPLIADO"),L23&lt;&gt;"HONORARIO" ), _xlfn.CONCAT(IF(H23="X","H",H23),"_",IF(OR(P23=5,P23=6),_xlfn.CONCAT(P23,"A"),P23),"_",VLOOKUP(T23,Datos!$B$2:$C$5,2,TRUE)),""))</f>
        <v>M_1_[4 a 10]</v>
      </c>
      <c r="AD23" s="186">
        <f t="shared" si="10"/>
        <v>206710</v>
      </c>
      <c r="AE23" s="90" t="str">
        <f t="shared" si="11"/>
        <v>-</v>
      </c>
      <c r="AF23" s="91" t="str">
        <f t="shared" si="12"/>
        <v>070601</v>
      </c>
      <c r="AG23" s="92"/>
      <c r="AH23" s="93" t="str">
        <f t="shared" si="13"/>
        <v>Corporación de Fomento de la Producción</v>
      </c>
      <c r="AI23" s="90" t="str">
        <f t="shared" si="14"/>
        <v>-</v>
      </c>
      <c r="AJ23" s="90" t="str">
        <f t="shared" si="15"/>
        <v>K</v>
      </c>
      <c r="AK23" s="90" t="str">
        <f t="shared" si="16"/>
        <v>-</v>
      </c>
      <c r="AL23" s="90" t="str">
        <f t="shared" si="17"/>
        <v>Identifica este registro como MUJER</v>
      </c>
      <c r="AM23" s="90" t="str">
        <f t="shared" si="18"/>
        <v>-</v>
      </c>
      <c r="AN23" s="90" t="str">
        <f t="shared" si="19"/>
        <v>-</v>
      </c>
      <c r="AO23" s="90" t="str">
        <f t="shared" si="20"/>
        <v>-</v>
      </c>
      <c r="AP23" s="58" t="str">
        <f t="shared" si="21"/>
        <v>-</v>
      </c>
      <c r="AQ23" s="94" t="str">
        <f t="shared" si="22"/>
        <v>-</v>
      </c>
      <c r="AR23" s="94" t="str">
        <f>IF(N23="","PRIMER_DIA en blanco",
IF(AND(M23="01",N23&gt;=L_Conversion!$C$118,N23&lt;=L_Conversion!$D$118),"-",
IF(AND(M23="02",N23&gt;=L_Conversion!$C$119,N23&lt;=L_Conversion!$D$119),"-",
IF(AND(M23="03",N23&gt;=L_Conversion!$C$120,N23&lt;=L_Conversion!$D$120),"-",
IF(AND(M23="04",N23&gt;=L_Conversion!$C$121,N23&lt;=L_Conversion!$D$121),"-",
IF(AND(M23="05",N23&gt;=L_Conversion!$C$122,N23&lt;=L_Conversion!$D$122),"-",
IF(AND(M23="06",N23&gt;=L_Conversion!$C$123,N23&lt;=L_Conversion!$D$123),"-",
IF(AND(M23="07",N23&gt;=L_Conversion!$C$124,N23&lt;=L_Conversion!$D$124),"-",
IF(AND(M23="08",N23&gt;=L_Conversion!$C$125,N23&lt;=L_Conversion!$D$125),"-",
IF(AND(M23="09",N23&gt;=L_Conversion!$C$126,N23&lt;=L_Conversion!$D$126),"-",
IF(AND(M23="10",N23&gt;=L_Conversion!$C$127,N23&lt;=L_Conversion!$D$127),"-",
IF(AND(M23="11",N23&gt;=L_Conversion!$C$128,N23&lt;=L_Conversion!$D$128),"-",
IF(AND(M23="12",N23&gt;=L_Conversion!$C$129,N23&lt;=L_Conversion!$D$129),"-",
IF(AND(M23="13",N23&gt;=L_Conversion!$C$116,N23&lt;=L_Conversion!$D$116),"-",
IF(AND(M23="14",N23&gt;=L_Conversion!$C$117,N23&lt;=L_Conversion!$D$117),"-",
"PRIMER_DIA fuera de rango")))))))))))))))</f>
        <v>-</v>
      </c>
      <c r="AS23" s="94" t="str">
        <f t="shared" si="23"/>
        <v>-</v>
      </c>
      <c r="AT23" s="94" t="str">
        <f t="shared" si="24"/>
        <v>-</v>
      </c>
      <c r="AU23" s="94" t="str">
        <f t="shared" si="25"/>
        <v>-</v>
      </c>
      <c r="AV23" s="94" t="str">
        <f t="shared" si="26"/>
        <v>-</v>
      </c>
      <c r="AW23" s="94" t="str">
        <f t="shared" si="27"/>
        <v>-</v>
      </c>
      <c r="AX23" s="94" t="str">
        <f t="shared" si="28"/>
        <v>-</v>
      </c>
      <c r="AY23" s="94" t="str">
        <f t="shared" si="29"/>
        <v>-</v>
      </c>
      <c r="AZ23" s="94" t="str">
        <f t="shared" si="30"/>
        <v>-</v>
      </c>
      <c r="BA23" s="94" t="str">
        <f t="shared" si="31"/>
        <v>-</v>
      </c>
      <c r="BB23" s="94" t="str">
        <f t="shared" si="32"/>
        <v>-</v>
      </c>
      <c r="BC23" s="94" t="str">
        <f t="shared" si="33"/>
        <v>-</v>
      </c>
      <c r="BD23" s="94" t="str">
        <f t="shared" si="34"/>
        <v>-</v>
      </c>
      <c r="BE23" s="94" t="str">
        <f t="shared" si="35"/>
        <v>-</v>
      </c>
      <c r="BF23" s="94" t="str">
        <f t="shared" si="36"/>
        <v>-</v>
      </c>
    </row>
    <row r="24" spans="1:58" x14ac:dyDescent="0.2">
      <c r="A24" s="19" t="s">
        <v>1193</v>
      </c>
      <c r="B24" s="19" t="s">
        <v>76</v>
      </c>
      <c r="C24" s="19">
        <v>10706368</v>
      </c>
      <c r="D24" s="19">
        <v>4</v>
      </c>
      <c r="E24" s="19" t="s">
        <v>1255</v>
      </c>
      <c r="F24" s="19" t="s">
        <v>1256</v>
      </c>
      <c r="G24" s="19" t="s">
        <v>1257</v>
      </c>
      <c r="H24" s="19" t="s">
        <v>654</v>
      </c>
      <c r="I24" s="19" t="s">
        <v>655</v>
      </c>
      <c r="J24" s="19">
        <v>60</v>
      </c>
      <c r="K24" s="19" t="s">
        <v>554</v>
      </c>
      <c r="L24" s="19" t="s">
        <v>490</v>
      </c>
      <c r="M24" s="19" t="s">
        <v>18</v>
      </c>
      <c r="N24" s="19">
        <v>45664</v>
      </c>
      <c r="O24" s="19">
        <v>14</v>
      </c>
      <c r="P24" s="83">
        <v>1</v>
      </c>
      <c r="Q24" s="19" t="s">
        <v>23</v>
      </c>
      <c r="R24" s="19" t="s">
        <v>11</v>
      </c>
      <c r="S24" s="19" t="s">
        <v>23</v>
      </c>
      <c r="T24" s="19">
        <v>14</v>
      </c>
      <c r="U24" s="19" t="s">
        <v>11</v>
      </c>
      <c r="V24" s="19" t="s">
        <v>11</v>
      </c>
      <c r="W24" s="19" t="s">
        <v>19</v>
      </c>
      <c r="X24" s="19">
        <v>1467700</v>
      </c>
      <c r="Y24" s="19" t="s">
        <v>726</v>
      </c>
      <c r="Z24" s="19">
        <v>14</v>
      </c>
      <c r="AA24" s="19">
        <v>1467700</v>
      </c>
      <c r="AB24" s="19">
        <v>1467700</v>
      </c>
      <c r="AC24" s="186" t="str">
        <f>IF(OR(M24="13",M24="14",P24=8),"",IF(     AND(OR(S24="AUTORIZADO", S24="PENDIENTE", S24="REDUCIDO", S24="AMPLIADO"),L24&lt;&gt;"HONORARIO" ), _xlfn.CONCAT(IF(H24="X","H",H24),"_",IF(OR(P24=5,P24=6),_xlfn.CONCAT(P24,"A"),P24),"_",VLOOKUP(T24,Datos!$B$2:$C$5,2,TRUE)),""))</f>
        <v>H_1_[11 +]</v>
      </c>
      <c r="AD24" s="186">
        <f t="shared" si="10"/>
        <v>2935400</v>
      </c>
      <c r="AE24" s="90" t="str">
        <f t="shared" si="11"/>
        <v>-</v>
      </c>
      <c r="AF24" s="91" t="str">
        <f t="shared" si="12"/>
        <v>070601</v>
      </c>
      <c r="AG24" s="92"/>
      <c r="AH24" s="93" t="str">
        <f t="shared" si="13"/>
        <v>Corporación de Fomento de la Producción</v>
      </c>
      <c r="AI24" s="90" t="str">
        <f t="shared" si="14"/>
        <v>-</v>
      </c>
      <c r="AJ24" s="90">
        <f t="shared" si="15"/>
        <v>4</v>
      </c>
      <c r="AK24" s="90" t="str">
        <f t="shared" si="16"/>
        <v>-</v>
      </c>
      <c r="AL24" s="90" t="str">
        <f t="shared" si="17"/>
        <v>Identifica este registro como HOMBRE</v>
      </c>
      <c r="AM24" s="90" t="str">
        <f t="shared" si="18"/>
        <v>-</v>
      </c>
      <c r="AN24" s="90" t="str">
        <f t="shared" si="19"/>
        <v>-</v>
      </c>
      <c r="AO24" s="90" t="str">
        <f t="shared" si="20"/>
        <v>-</v>
      </c>
      <c r="AP24" s="58" t="str">
        <f t="shared" si="21"/>
        <v>-</v>
      </c>
      <c r="AQ24" s="94" t="str">
        <f t="shared" si="22"/>
        <v>-</v>
      </c>
      <c r="AR24" s="94" t="str">
        <f>IF(N24="","PRIMER_DIA en blanco",
IF(AND(M24="01",N24&gt;=L_Conversion!$C$118,N24&lt;=L_Conversion!$D$118),"-",
IF(AND(M24="02",N24&gt;=L_Conversion!$C$119,N24&lt;=L_Conversion!$D$119),"-",
IF(AND(M24="03",N24&gt;=L_Conversion!$C$120,N24&lt;=L_Conversion!$D$120),"-",
IF(AND(M24="04",N24&gt;=L_Conversion!$C$121,N24&lt;=L_Conversion!$D$121),"-",
IF(AND(M24="05",N24&gt;=L_Conversion!$C$122,N24&lt;=L_Conversion!$D$122),"-",
IF(AND(M24="06",N24&gt;=L_Conversion!$C$123,N24&lt;=L_Conversion!$D$123),"-",
IF(AND(M24="07",N24&gt;=L_Conversion!$C$124,N24&lt;=L_Conversion!$D$124),"-",
IF(AND(M24="08",N24&gt;=L_Conversion!$C$125,N24&lt;=L_Conversion!$D$125),"-",
IF(AND(M24="09",N24&gt;=L_Conversion!$C$126,N24&lt;=L_Conversion!$D$126),"-",
IF(AND(M24="10",N24&gt;=L_Conversion!$C$127,N24&lt;=L_Conversion!$D$127),"-",
IF(AND(M24="11",N24&gt;=L_Conversion!$C$128,N24&lt;=L_Conversion!$D$128),"-",
IF(AND(M24="12",N24&gt;=L_Conversion!$C$129,N24&lt;=L_Conversion!$D$129),"-",
IF(AND(M24="13",N24&gt;=L_Conversion!$C$116,N24&lt;=L_Conversion!$D$116),"-",
IF(AND(M24="14",N24&gt;=L_Conversion!$C$117,N24&lt;=L_Conversion!$D$117),"-",
"PRIMER_DIA fuera de rango")))))))))))))))</f>
        <v>-</v>
      </c>
      <c r="AS24" s="94" t="str">
        <f t="shared" si="23"/>
        <v>-</v>
      </c>
      <c r="AT24" s="94" t="str">
        <f t="shared" si="24"/>
        <v>-</v>
      </c>
      <c r="AU24" s="94" t="str">
        <f t="shared" si="25"/>
        <v>-</v>
      </c>
      <c r="AV24" s="94" t="str">
        <f t="shared" si="26"/>
        <v>-</v>
      </c>
      <c r="AW24" s="94" t="str">
        <f t="shared" si="27"/>
        <v>-</v>
      </c>
      <c r="AX24" s="94" t="str">
        <f t="shared" si="28"/>
        <v>-</v>
      </c>
      <c r="AY24" s="94" t="str">
        <f t="shared" si="29"/>
        <v>-</v>
      </c>
      <c r="AZ24" s="94" t="str">
        <f t="shared" si="30"/>
        <v>-</v>
      </c>
      <c r="BA24" s="94" t="str">
        <f t="shared" si="31"/>
        <v>-</v>
      </c>
      <c r="BB24" s="94" t="str">
        <f t="shared" si="32"/>
        <v>-</v>
      </c>
      <c r="BC24" s="94" t="str">
        <f t="shared" si="33"/>
        <v>-</v>
      </c>
      <c r="BD24" s="94" t="str">
        <f t="shared" si="34"/>
        <v>-</v>
      </c>
      <c r="BE24" s="94" t="str">
        <f t="shared" si="35"/>
        <v>-</v>
      </c>
      <c r="BF24" s="94" t="str">
        <f t="shared" si="36"/>
        <v>-</v>
      </c>
    </row>
    <row r="25" spans="1:58" x14ac:dyDescent="0.2">
      <c r="A25" s="19" t="s">
        <v>1193</v>
      </c>
      <c r="B25" s="19" t="s">
        <v>76</v>
      </c>
      <c r="C25" s="19">
        <v>16513630</v>
      </c>
      <c r="D25" s="19">
        <v>6</v>
      </c>
      <c r="E25" s="19" t="s">
        <v>1219</v>
      </c>
      <c r="F25" s="19" t="s">
        <v>1258</v>
      </c>
      <c r="G25" s="19" t="s">
        <v>1259</v>
      </c>
      <c r="H25" s="19" t="s">
        <v>1018</v>
      </c>
      <c r="I25" s="19" t="s">
        <v>653</v>
      </c>
      <c r="J25" s="19">
        <v>80</v>
      </c>
      <c r="K25" s="19" t="s">
        <v>556</v>
      </c>
      <c r="L25" s="19" t="s">
        <v>495</v>
      </c>
      <c r="M25" s="19" t="s">
        <v>18</v>
      </c>
      <c r="N25" s="19">
        <v>45664</v>
      </c>
      <c r="O25" s="19">
        <v>14</v>
      </c>
      <c r="P25" s="83">
        <v>1</v>
      </c>
      <c r="Q25" s="19" t="s">
        <v>23</v>
      </c>
      <c r="R25" s="19" t="s">
        <v>11</v>
      </c>
      <c r="S25" s="19" t="s">
        <v>23</v>
      </c>
      <c r="T25" s="19">
        <v>14</v>
      </c>
      <c r="U25" s="19" t="s">
        <v>11</v>
      </c>
      <c r="V25" s="19" t="s">
        <v>11</v>
      </c>
      <c r="W25" s="19" t="s">
        <v>11</v>
      </c>
      <c r="X25" s="19">
        <v>0</v>
      </c>
      <c r="Y25" s="19" t="s">
        <v>730</v>
      </c>
      <c r="Z25" s="19">
        <v>0</v>
      </c>
      <c r="AA25" s="19">
        <v>0</v>
      </c>
      <c r="AB25" s="19">
        <v>0</v>
      </c>
      <c r="AC25" s="186" t="str">
        <f>IF(OR(M25="13",M25="14",P25=8),"",IF(     AND(OR(S25="AUTORIZADO", S25="PENDIENTE", S25="REDUCIDO", S25="AMPLIADO"),L25&lt;&gt;"HONORARIO" ), _xlfn.CONCAT(IF(H25="X","H",H25),"_",IF(OR(P25=5,P25=6),_xlfn.CONCAT(P25,"A"),P25),"_",VLOOKUP(T25,Datos!$B$2:$C$5,2,TRUE)),""))</f>
        <v>M_1_[11 +]</v>
      </c>
      <c r="AD25" s="186">
        <f t="shared" si="10"/>
        <v>0</v>
      </c>
      <c r="AE25" s="90" t="str">
        <f t="shared" si="11"/>
        <v>-</v>
      </c>
      <c r="AF25" s="91" t="str">
        <f t="shared" si="12"/>
        <v>070601</v>
      </c>
      <c r="AG25" s="92"/>
      <c r="AH25" s="93" t="str">
        <f t="shared" si="13"/>
        <v>Corporación de Fomento de la Producción</v>
      </c>
      <c r="AI25" s="90" t="str">
        <f t="shared" si="14"/>
        <v>-</v>
      </c>
      <c r="AJ25" s="90">
        <f t="shared" si="15"/>
        <v>6</v>
      </c>
      <c r="AK25" s="90" t="str">
        <f t="shared" si="16"/>
        <v>-</v>
      </c>
      <c r="AL25" s="90" t="str">
        <f t="shared" si="17"/>
        <v>Identifica este registro como MUJER</v>
      </c>
      <c r="AM25" s="90" t="str">
        <f t="shared" si="18"/>
        <v>-</v>
      </c>
      <c r="AN25" s="90" t="str">
        <f t="shared" si="19"/>
        <v>-</v>
      </c>
      <c r="AO25" s="90" t="str">
        <f t="shared" si="20"/>
        <v>-</v>
      </c>
      <c r="AP25" s="58" t="str">
        <f t="shared" si="21"/>
        <v>-</v>
      </c>
      <c r="AQ25" s="94" t="str">
        <f t="shared" si="22"/>
        <v>-</v>
      </c>
      <c r="AR25" s="94" t="str">
        <f>IF(N25="","PRIMER_DIA en blanco",
IF(AND(M25="01",N25&gt;=L_Conversion!$C$118,N25&lt;=L_Conversion!$D$118),"-",
IF(AND(M25="02",N25&gt;=L_Conversion!$C$119,N25&lt;=L_Conversion!$D$119),"-",
IF(AND(M25="03",N25&gt;=L_Conversion!$C$120,N25&lt;=L_Conversion!$D$120),"-",
IF(AND(M25="04",N25&gt;=L_Conversion!$C$121,N25&lt;=L_Conversion!$D$121),"-",
IF(AND(M25="05",N25&gt;=L_Conversion!$C$122,N25&lt;=L_Conversion!$D$122),"-",
IF(AND(M25="06",N25&gt;=L_Conversion!$C$123,N25&lt;=L_Conversion!$D$123),"-",
IF(AND(M25="07",N25&gt;=L_Conversion!$C$124,N25&lt;=L_Conversion!$D$124),"-",
IF(AND(M25="08",N25&gt;=L_Conversion!$C$125,N25&lt;=L_Conversion!$D$125),"-",
IF(AND(M25="09",N25&gt;=L_Conversion!$C$126,N25&lt;=L_Conversion!$D$126),"-",
IF(AND(M25="10",N25&gt;=L_Conversion!$C$127,N25&lt;=L_Conversion!$D$127),"-",
IF(AND(M25="11",N25&gt;=L_Conversion!$C$128,N25&lt;=L_Conversion!$D$128),"-",
IF(AND(M25="12",N25&gt;=L_Conversion!$C$129,N25&lt;=L_Conversion!$D$129),"-",
IF(AND(M25="13",N25&gt;=L_Conversion!$C$116,N25&lt;=L_Conversion!$D$116),"-",
IF(AND(M25="14",N25&gt;=L_Conversion!$C$117,N25&lt;=L_Conversion!$D$117),"-",
"PRIMER_DIA fuera de rango")))))))))))))))</f>
        <v>-</v>
      </c>
      <c r="AS25" s="94" t="str">
        <f t="shared" si="23"/>
        <v>-</v>
      </c>
      <c r="AT25" s="94" t="str">
        <f t="shared" si="24"/>
        <v>-</v>
      </c>
      <c r="AU25" s="94" t="str">
        <f t="shared" si="25"/>
        <v>-</v>
      </c>
      <c r="AV25" s="94" t="str">
        <f t="shared" si="26"/>
        <v>-</v>
      </c>
      <c r="AW25" s="94" t="str">
        <f t="shared" si="27"/>
        <v>-</v>
      </c>
      <c r="AX25" s="94" t="str">
        <f t="shared" si="28"/>
        <v>-</v>
      </c>
      <c r="AY25" s="94" t="str">
        <f t="shared" si="29"/>
        <v>-</v>
      </c>
      <c r="AZ25" s="94" t="str">
        <f t="shared" si="30"/>
        <v>-</v>
      </c>
      <c r="BA25" s="94" t="str">
        <f t="shared" si="31"/>
        <v>-</v>
      </c>
      <c r="BB25" s="94" t="str">
        <f t="shared" si="32"/>
        <v>-</v>
      </c>
      <c r="BC25" s="94" t="str">
        <f t="shared" si="33"/>
        <v>-</v>
      </c>
      <c r="BD25" s="94" t="str">
        <f t="shared" si="34"/>
        <v>-</v>
      </c>
      <c r="BE25" s="94" t="str">
        <f t="shared" si="35"/>
        <v>-</v>
      </c>
      <c r="BF25" s="94" t="str">
        <f t="shared" si="36"/>
        <v>-</v>
      </c>
    </row>
    <row r="26" spans="1:58" x14ac:dyDescent="0.2">
      <c r="A26" s="19" t="s">
        <v>1193</v>
      </c>
      <c r="B26" s="19" t="s">
        <v>876</v>
      </c>
      <c r="C26" s="19">
        <v>17515937</v>
      </c>
      <c r="D26" s="19">
        <v>1</v>
      </c>
      <c r="E26" s="19" t="s">
        <v>1260</v>
      </c>
      <c r="F26" s="19" t="s">
        <v>1212</v>
      </c>
      <c r="G26" s="19" t="s">
        <v>1261</v>
      </c>
      <c r="H26" s="19" t="s">
        <v>654</v>
      </c>
      <c r="I26" s="19" t="s">
        <v>653</v>
      </c>
      <c r="J26" s="19">
        <v>80</v>
      </c>
      <c r="K26" s="19" t="s">
        <v>556</v>
      </c>
      <c r="L26" s="19" t="s">
        <v>495</v>
      </c>
      <c r="M26" s="19" t="s">
        <v>18</v>
      </c>
      <c r="N26" s="19">
        <v>45664</v>
      </c>
      <c r="O26" s="19">
        <v>2</v>
      </c>
      <c r="P26" s="83">
        <v>1</v>
      </c>
      <c r="Q26" s="19" t="s">
        <v>23</v>
      </c>
      <c r="R26" s="19" t="s">
        <v>11</v>
      </c>
      <c r="S26" s="19" t="s">
        <v>23</v>
      </c>
      <c r="T26" s="19">
        <v>2</v>
      </c>
      <c r="U26" s="19" t="s">
        <v>11</v>
      </c>
      <c r="V26" s="19" t="s">
        <v>11</v>
      </c>
      <c r="W26" s="19" t="s">
        <v>11</v>
      </c>
      <c r="X26" s="19">
        <v>0</v>
      </c>
      <c r="Y26" s="19" t="s">
        <v>730</v>
      </c>
      <c r="Z26" s="19">
        <v>0</v>
      </c>
      <c r="AA26" s="19">
        <v>0</v>
      </c>
      <c r="AB26" s="19">
        <v>0</v>
      </c>
      <c r="AC26" s="186" t="str">
        <f>IF(OR(M26="13",M26="14",P26=8),"",IF(     AND(OR(S26="AUTORIZADO", S26="PENDIENTE", S26="REDUCIDO", S26="AMPLIADO"),L26&lt;&gt;"HONORARIO" ), _xlfn.CONCAT(IF(H26="X","H",H26),"_",IF(OR(P26=5,P26=6),_xlfn.CONCAT(P26,"A"),P26),"_",VLOOKUP(T26,Datos!$B$2:$C$5,2,TRUE)),""))</f>
        <v>H_1_[hasta 3]</v>
      </c>
      <c r="AD26" s="186">
        <f t="shared" si="10"/>
        <v>0</v>
      </c>
      <c r="AE26" s="90" t="str">
        <f t="shared" si="11"/>
        <v>-</v>
      </c>
      <c r="AF26" s="91" t="str">
        <f t="shared" si="12"/>
        <v>070607</v>
      </c>
      <c r="AG26" s="92"/>
      <c r="AH26" s="93" t="str">
        <f t="shared" si="13"/>
        <v>Corporación de Fomento de la Producción</v>
      </c>
      <c r="AI26" s="90" t="str">
        <f t="shared" si="14"/>
        <v>-</v>
      </c>
      <c r="AJ26" s="90">
        <f t="shared" si="15"/>
        <v>1</v>
      </c>
      <c r="AK26" s="90" t="str">
        <f t="shared" si="16"/>
        <v>-</v>
      </c>
      <c r="AL26" s="90" t="str">
        <f t="shared" si="17"/>
        <v>Identifica este registro como HOMBRE</v>
      </c>
      <c r="AM26" s="90" t="str">
        <f t="shared" si="18"/>
        <v>-</v>
      </c>
      <c r="AN26" s="90" t="str">
        <f t="shared" si="19"/>
        <v>-</v>
      </c>
      <c r="AO26" s="90" t="str">
        <f t="shared" si="20"/>
        <v>-</v>
      </c>
      <c r="AP26" s="58" t="str">
        <f t="shared" si="21"/>
        <v>-</v>
      </c>
      <c r="AQ26" s="94" t="str">
        <f t="shared" si="22"/>
        <v>-</v>
      </c>
      <c r="AR26" s="94" t="str">
        <f>IF(N26="","PRIMER_DIA en blanco",
IF(AND(M26="01",N26&gt;=L_Conversion!$C$118,N26&lt;=L_Conversion!$D$118),"-",
IF(AND(M26="02",N26&gt;=L_Conversion!$C$119,N26&lt;=L_Conversion!$D$119),"-",
IF(AND(M26="03",N26&gt;=L_Conversion!$C$120,N26&lt;=L_Conversion!$D$120),"-",
IF(AND(M26="04",N26&gt;=L_Conversion!$C$121,N26&lt;=L_Conversion!$D$121),"-",
IF(AND(M26="05",N26&gt;=L_Conversion!$C$122,N26&lt;=L_Conversion!$D$122),"-",
IF(AND(M26="06",N26&gt;=L_Conversion!$C$123,N26&lt;=L_Conversion!$D$123),"-",
IF(AND(M26="07",N26&gt;=L_Conversion!$C$124,N26&lt;=L_Conversion!$D$124),"-",
IF(AND(M26="08",N26&gt;=L_Conversion!$C$125,N26&lt;=L_Conversion!$D$125),"-",
IF(AND(M26="09",N26&gt;=L_Conversion!$C$126,N26&lt;=L_Conversion!$D$126),"-",
IF(AND(M26="10",N26&gt;=L_Conversion!$C$127,N26&lt;=L_Conversion!$D$127),"-",
IF(AND(M26="11",N26&gt;=L_Conversion!$C$128,N26&lt;=L_Conversion!$D$128),"-",
IF(AND(M26="12",N26&gt;=L_Conversion!$C$129,N26&lt;=L_Conversion!$D$129),"-",
IF(AND(M26="13",N26&gt;=L_Conversion!$C$116,N26&lt;=L_Conversion!$D$116),"-",
IF(AND(M26="14",N26&gt;=L_Conversion!$C$117,N26&lt;=L_Conversion!$D$117),"-",
"PRIMER_DIA fuera de rango")))))))))))))))</f>
        <v>-</v>
      </c>
      <c r="AS26" s="94" t="str">
        <f t="shared" si="23"/>
        <v>-</v>
      </c>
      <c r="AT26" s="94" t="str">
        <f t="shared" si="24"/>
        <v>-</v>
      </c>
      <c r="AU26" s="94" t="str">
        <f t="shared" si="25"/>
        <v>-</v>
      </c>
      <c r="AV26" s="94" t="str">
        <f t="shared" si="26"/>
        <v>-</v>
      </c>
      <c r="AW26" s="94" t="str">
        <f t="shared" si="27"/>
        <v>-</v>
      </c>
      <c r="AX26" s="94" t="str">
        <f t="shared" si="28"/>
        <v>-</v>
      </c>
      <c r="AY26" s="94" t="str">
        <f t="shared" si="29"/>
        <v>-</v>
      </c>
      <c r="AZ26" s="94" t="str">
        <f t="shared" si="30"/>
        <v>-</v>
      </c>
      <c r="BA26" s="94" t="str">
        <f t="shared" si="31"/>
        <v>-</v>
      </c>
      <c r="BB26" s="94" t="str">
        <f t="shared" si="32"/>
        <v>-</v>
      </c>
      <c r="BC26" s="94" t="str">
        <f t="shared" si="33"/>
        <v>-</v>
      </c>
      <c r="BD26" s="94" t="str">
        <f t="shared" si="34"/>
        <v>-</v>
      </c>
      <c r="BE26" s="94" t="str">
        <f t="shared" si="35"/>
        <v>-</v>
      </c>
      <c r="BF26" s="94" t="str">
        <f t="shared" si="36"/>
        <v>-</v>
      </c>
    </row>
    <row r="27" spans="1:58" x14ac:dyDescent="0.2">
      <c r="A27" s="19" t="s">
        <v>1193</v>
      </c>
      <c r="B27" s="19" t="s">
        <v>875</v>
      </c>
      <c r="C27" s="19">
        <v>17009993</v>
      </c>
      <c r="D27" s="19">
        <v>1</v>
      </c>
      <c r="E27" s="19" t="s">
        <v>1262</v>
      </c>
      <c r="F27" s="19" t="s">
        <v>1263</v>
      </c>
      <c r="G27" s="19" t="s">
        <v>1264</v>
      </c>
      <c r="H27" s="19" t="s">
        <v>1018</v>
      </c>
      <c r="I27" s="19" t="s">
        <v>653</v>
      </c>
      <c r="J27" s="19">
        <v>80</v>
      </c>
      <c r="K27" s="19" t="s">
        <v>556</v>
      </c>
      <c r="L27" s="19" t="s">
        <v>495</v>
      </c>
      <c r="M27" s="19" t="s">
        <v>18</v>
      </c>
      <c r="N27" s="19">
        <v>45664</v>
      </c>
      <c r="O27" s="19">
        <v>84</v>
      </c>
      <c r="P27" s="83">
        <v>3</v>
      </c>
      <c r="Q27" s="19" t="s">
        <v>23</v>
      </c>
      <c r="R27" s="19" t="s">
        <v>11</v>
      </c>
      <c r="S27" s="19" t="s">
        <v>23</v>
      </c>
      <c r="T27" s="19">
        <v>84</v>
      </c>
      <c r="U27" s="19" t="s">
        <v>11</v>
      </c>
      <c r="V27" s="19" t="s">
        <v>11</v>
      </c>
      <c r="W27" s="19" t="s">
        <v>11</v>
      </c>
      <c r="X27" s="19">
        <v>0</v>
      </c>
      <c r="Y27" s="19" t="s">
        <v>730</v>
      </c>
      <c r="Z27" s="19">
        <v>0</v>
      </c>
      <c r="AA27" s="19">
        <v>0</v>
      </c>
      <c r="AB27" s="19">
        <v>0</v>
      </c>
      <c r="AC27" s="186" t="str">
        <f>IF(OR(M27="13",M27="14",P27=8),"",IF(     AND(OR(S27="AUTORIZADO", S27="PENDIENTE", S27="REDUCIDO", S27="AMPLIADO"),L27&lt;&gt;"HONORARIO" ), _xlfn.CONCAT(IF(H27="X","H",H27),"_",IF(OR(P27=5,P27=6),_xlfn.CONCAT(P27,"A"),P27),"_",VLOOKUP(T27,Datos!$B$2:$C$5,2,TRUE)),""))</f>
        <v>M_3_[11 +]</v>
      </c>
      <c r="AD27" s="186">
        <f t="shared" si="10"/>
        <v>0</v>
      </c>
      <c r="AE27" s="90" t="str">
        <f t="shared" si="11"/>
        <v>-</v>
      </c>
      <c r="AF27" s="91" t="str">
        <f t="shared" si="12"/>
        <v>070606</v>
      </c>
      <c r="AG27" s="92"/>
      <c r="AH27" s="93" t="str">
        <f t="shared" si="13"/>
        <v>Corporación de Fomento de la Producción</v>
      </c>
      <c r="AI27" s="90" t="str">
        <f t="shared" si="14"/>
        <v>-</v>
      </c>
      <c r="AJ27" s="90">
        <f t="shared" si="15"/>
        <v>1</v>
      </c>
      <c r="AK27" s="90" t="str">
        <f t="shared" si="16"/>
        <v>-</v>
      </c>
      <c r="AL27" s="90" t="str">
        <f t="shared" si="17"/>
        <v>Identifica este registro como MUJER</v>
      </c>
      <c r="AM27" s="90" t="str">
        <f t="shared" si="18"/>
        <v>-</v>
      </c>
      <c r="AN27" s="90" t="str">
        <f t="shared" si="19"/>
        <v>-</v>
      </c>
      <c r="AO27" s="90" t="str">
        <f t="shared" si="20"/>
        <v>-</v>
      </c>
      <c r="AP27" s="58" t="str">
        <f t="shared" si="21"/>
        <v>-</v>
      </c>
      <c r="AQ27" s="94" t="str">
        <f t="shared" si="22"/>
        <v>-</v>
      </c>
      <c r="AR27" s="94" t="str">
        <f>IF(N27="","PRIMER_DIA en blanco",
IF(AND(M27="01",N27&gt;=L_Conversion!$C$118,N27&lt;=L_Conversion!$D$118),"-",
IF(AND(M27="02",N27&gt;=L_Conversion!$C$119,N27&lt;=L_Conversion!$D$119),"-",
IF(AND(M27="03",N27&gt;=L_Conversion!$C$120,N27&lt;=L_Conversion!$D$120),"-",
IF(AND(M27="04",N27&gt;=L_Conversion!$C$121,N27&lt;=L_Conversion!$D$121),"-",
IF(AND(M27="05",N27&gt;=L_Conversion!$C$122,N27&lt;=L_Conversion!$D$122),"-",
IF(AND(M27="06",N27&gt;=L_Conversion!$C$123,N27&lt;=L_Conversion!$D$123),"-",
IF(AND(M27="07",N27&gt;=L_Conversion!$C$124,N27&lt;=L_Conversion!$D$124),"-",
IF(AND(M27="08",N27&gt;=L_Conversion!$C$125,N27&lt;=L_Conversion!$D$125),"-",
IF(AND(M27="09",N27&gt;=L_Conversion!$C$126,N27&lt;=L_Conversion!$D$126),"-",
IF(AND(M27="10",N27&gt;=L_Conversion!$C$127,N27&lt;=L_Conversion!$D$127),"-",
IF(AND(M27="11",N27&gt;=L_Conversion!$C$128,N27&lt;=L_Conversion!$D$128),"-",
IF(AND(M27="12",N27&gt;=L_Conversion!$C$129,N27&lt;=L_Conversion!$D$129),"-",
IF(AND(M27="13",N27&gt;=L_Conversion!$C$116,N27&lt;=L_Conversion!$D$116),"-",
IF(AND(M27="14",N27&gt;=L_Conversion!$C$117,N27&lt;=L_Conversion!$D$117),"-",
"PRIMER_DIA fuera de rango")))))))))))))))</f>
        <v>-</v>
      </c>
      <c r="AS27" s="94" t="str">
        <f t="shared" si="23"/>
        <v>-</v>
      </c>
      <c r="AT27" s="94" t="str">
        <f t="shared" si="24"/>
        <v>-</v>
      </c>
      <c r="AU27" s="94" t="str">
        <f t="shared" si="25"/>
        <v>-</v>
      </c>
      <c r="AV27" s="94" t="str">
        <f t="shared" si="26"/>
        <v>-</v>
      </c>
      <c r="AW27" s="94" t="str">
        <f t="shared" si="27"/>
        <v>-</v>
      </c>
      <c r="AX27" s="94" t="str">
        <f t="shared" si="28"/>
        <v>-</v>
      </c>
      <c r="AY27" s="94" t="str">
        <f t="shared" si="29"/>
        <v>-</v>
      </c>
      <c r="AZ27" s="94" t="str">
        <f t="shared" si="30"/>
        <v>-</v>
      </c>
      <c r="BA27" s="94" t="str">
        <f t="shared" si="31"/>
        <v>-</v>
      </c>
      <c r="BB27" s="94" t="str">
        <f t="shared" si="32"/>
        <v>-</v>
      </c>
      <c r="BC27" s="94" t="str">
        <f t="shared" si="33"/>
        <v>-</v>
      </c>
      <c r="BD27" s="94" t="str">
        <f t="shared" si="34"/>
        <v>-</v>
      </c>
      <c r="BE27" s="94" t="str">
        <f t="shared" si="35"/>
        <v>-</v>
      </c>
      <c r="BF27" s="94" t="str">
        <f t="shared" si="36"/>
        <v>-</v>
      </c>
    </row>
    <row r="28" spans="1:58" x14ac:dyDescent="0.2">
      <c r="A28" s="19" t="s">
        <v>1193</v>
      </c>
      <c r="B28" s="19" t="s">
        <v>875</v>
      </c>
      <c r="C28" s="19">
        <v>12824807</v>
      </c>
      <c r="D28" s="19">
        <v>2</v>
      </c>
      <c r="E28" s="19" t="s">
        <v>1265</v>
      </c>
      <c r="F28" s="19" t="s">
        <v>1266</v>
      </c>
      <c r="G28" s="19" t="s">
        <v>1267</v>
      </c>
      <c r="H28" s="19" t="s">
        <v>654</v>
      </c>
      <c r="I28" s="19" t="s">
        <v>654</v>
      </c>
      <c r="J28" s="19">
        <v>80</v>
      </c>
      <c r="K28" s="19" t="s">
        <v>556</v>
      </c>
      <c r="L28" s="19" t="s">
        <v>509</v>
      </c>
      <c r="M28" s="19" t="s">
        <v>18</v>
      </c>
      <c r="N28" s="19">
        <v>45665</v>
      </c>
      <c r="O28" s="19">
        <v>3</v>
      </c>
      <c r="P28" s="83">
        <v>1</v>
      </c>
      <c r="Q28" s="19" t="s">
        <v>23</v>
      </c>
      <c r="R28" s="19" t="s">
        <v>11</v>
      </c>
      <c r="S28" s="19" t="s">
        <v>23</v>
      </c>
      <c r="T28" s="19">
        <v>3</v>
      </c>
      <c r="U28" s="19" t="s">
        <v>11</v>
      </c>
      <c r="V28" s="19" t="s">
        <v>11</v>
      </c>
      <c r="W28" s="19" t="s">
        <v>11</v>
      </c>
      <c r="X28" s="19">
        <v>0</v>
      </c>
      <c r="Y28" s="19" t="s">
        <v>730</v>
      </c>
      <c r="Z28" s="19">
        <v>0</v>
      </c>
      <c r="AA28" s="19">
        <v>0</v>
      </c>
      <c r="AB28" s="19">
        <v>0</v>
      </c>
      <c r="AC28" s="186" t="str">
        <f>IF(OR(M28="13",M28="14",P28=8),"",IF(     AND(OR(S28="AUTORIZADO", S28="PENDIENTE", S28="REDUCIDO", S28="AMPLIADO"),L28&lt;&gt;"HONORARIO" ), _xlfn.CONCAT(IF(H28="X","H",H28),"_",IF(OR(P28=5,P28=6),_xlfn.CONCAT(P28,"A"),P28),"_",VLOOKUP(T28,Datos!$B$2:$C$5,2,TRUE)),""))</f>
        <v>H_1_[hasta 3]</v>
      </c>
      <c r="AD28" s="186">
        <f t="shared" si="10"/>
        <v>0</v>
      </c>
      <c r="AE28" s="90" t="str">
        <f t="shared" si="11"/>
        <v>-</v>
      </c>
      <c r="AF28" s="91" t="str">
        <f t="shared" si="12"/>
        <v>070606</v>
      </c>
      <c r="AG28" s="92"/>
      <c r="AH28" s="93" t="str">
        <f t="shared" si="13"/>
        <v>Corporación de Fomento de la Producción</v>
      </c>
      <c r="AI28" s="90" t="str">
        <f t="shared" si="14"/>
        <v>-</v>
      </c>
      <c r="AJ28" s="90">
        <f t="shared" si="15"/>
        <v>2</v>
      </c>
      <c r="AK28" s="90" t="str">
        <f t="shared" si="16"/>
        <v>-</v>
      </c>
      <c r="AL28" s="90" t="str">
        <f t="shared" si="17"/>
        <v>Identifica este registro como HOMBRE</v>
      </c>
      <c r="AM28" s="90" t="str">
        <f t="shared" si="18"/>
        <v>-</v>
      </c>
      <c r="AN28" s="90" t="str">
        <f t="shared" si="19"/>
        <v>-</v>
      </c>
      <c r="AO28" s="90" t="str">
        <f t="shared" si="20"/>
        <v>-</v>
      </c>
      <c r="AP28" s="58" t="str">
        <f t="shared" si="21"/>
        <v>-</v>
      </c>
      <c r="AQ28" s="94" t="str">
        <f t="shared" si="22"/>
        <v>-</v>
      </c>
      <c r="AR28" s="94" t="str">
        <f>IF(N28="","PRIMER_DIA en blanco",
IF(AND(M28="01",N28&gt;=L_Conversion!$C$118,N28&lt;=L_Conversion!$D$118),"-",
IF(AND(M28="02",N28&gt;=L_Conversion!$C$119,N28&lt;=L_Conversion!$D$119),"-",
IF(AND(M28="03",N28&gt;=L_Conversion!$C$120,N28&lt;=L_Conversion!$D$120),"-",
IF(AND(M28="04",N28&gt;=L_Conversion!$C$121,N28&lt;=L_Conversion!$D$121),"-",
IF(AND(M28="05",N28&gt;=L_Conversion!$C$122,N28&lt;=L_Conversion!$D$122),"-",
IF(AND(M28="06",N28&gt;=L_Conversion!$C$123,N28&lt;=L_Conversion!$D$123),"-",
IF(AND(M28="07",N28&gt;=L_Conversion!$C$124,N28&lt;=L_Conversion!$D$124),"-",
IF(AND(M28="08",N28&gt;=L_Conversion!$C$125,N28&lt;=L_Conversion!$D$125),"-",
IF(AND(M28="09",N28&gt;=L_Conversion!$C$126,N28&lt;=L_Conversion!$D$126),"-",
IF(AND(M28="10",N28&gt;=L_Conversion!$C$127,N28&lt;=L_Conversion!$D$127),"-",
IF(AND(M28="11",N28&gt;=L_Conversion!$C$128,N28&lt;=L_Conversion!$D$128),"-",
IF(AND(M28="12",N28&gt;=L_Conversion!$C$129,N28&lt;=L_Conversion!$D$129),"-",
IF(AND(M28="13",N28&gt;=L_Conversion!$C$116,N28&lt;=L_Conversion!$D$116),"-",
IF(AND(M28="14",N28&gt;=L_Conversion!$C$117,N28&lt;=L_Conversion!$D$117),"-",
"PRIMER_DIA fuera de rango")))))))))))))))</f>
        <v>-</v>
      </c>
      <c r="AS28" s="94" t="str">
        <f t="shared" si="23"/>
        <v>-</v>
      </c>
      <c r="AT28" s="94" t="str">
        <f t="shared" si="24"/>
        <v>-</v>
      </c>
      <c r="AU28" s="94" t="str">
        <f t="shared" si="25"/>
        <v>-</v>
      </c>
      <c r="AV28" s="94" t="str">
        <f t="shared" si="26"/>
        <v>-</v>
      </c>
      <c r="AW28" s="94" t="str">
        <f t="shared" si="27"/>
        <v>-</v>
      </c>
      <c r="AX28" s="94" t="str">
        <f t="shared" si="28"/>
        <v>-</v>
      </c>
      <c r="AY28" s="94" t="str">
        <f t="shared" si="29"/>
        <v>-</v>
      </c>
      <c r="AZ28" s="94" t="str">
        <f t="shared" si="30"/>
        <v>-</v>
      </c>
      <c r="BA28" s="94" t="str">
        <f t="shared" si="31"/>
        <v>-</v>
      </c>
      <c r="BB28" s="94" t="str">
        <f t="shared" si="32"/>
        <v>-</v>
      </c>
      <c r="BC28" s="94" t="str">
        <f t="shared" si="33"/>
        <v>-</v>
      </c>
      <c r="BD28" s="94" t="str">
        <f t="shared" si="34"/>
        <v>-</v>
      </c>
      <c r="BE28" s="94" t="str">
        <f t="shared" si="35"/>
        <v>-</v>
      </c>
      <c r="BF28" s="94" t="str">
        <f t="shared" si="36"/>
        <v>-</v>
      </c>
    </row>
    <row r="29" spans="1:58" x14ac:dyDescent="0.2">
      <c r="A29" s="19" t="s">
        <v>1193</v>
      </c>
      <c r="B29" s="19" t="s">
        <v>76</v>
      </c>
      <c r="C29" s="19">
        <v>13984355</v>
      </c>
      <c r="D29" s="19" t="s">
        <v>1197</v>
      </c>
      <c r="E29" s="19" t="s">
        <v>1268</v>
      </c>
      <c r="F29" s="19" t="s">
        <v>1269</v>
      </c>
      <c r="G29" s="19" t="s">
        <v>1270</v>
      </c>
      <c r="H29" s="19" t="s">
        <v>1018</v>
      </c>
      <c r="I29" s="19" t="s">
        <v>653</v>
      </c>
      <c r="J29" s="19">
        <v>80</v>
      </c>
      <c r="K29" s="19" t="s">
        <v>556</v>
      </c>
      <c r="L29" s="19" t="s">
        <v>495</v>
      </c>
      <c r="M29" s="19" t="s">
        <v>18</v>
      </c>
      <c r="N29" s="19">
        <v>45665</v>
      </c>
      <c r="O29" s="19">
        <v>3</v>
      </c>
      <c r="P29" s="83">
        <v>1</v>
      </c>
      <c r="Q29" s="19" t="s">
        <v>23</v>
      </c>
      <c r="R29" s="19" t="s">
        <v>11</v>
      </c>
      <c r="S29" s="19" t="s">
        <v>23</v>
      </c>
      <c r="T29" s="19">
        <v>3</v>
      </c>
      <c r="U29" s="19" t="s">
        <v>11</v>
      </c>
      <c r="V29" s="19" t="s">
        <v>11</v>
      </c>
      <c r="W29" s="19" t="s">
        <v>11</v>
      </c>
      <c r="X29" s="19">
        <v>0</v>
      </c>
      <c r="Y29" s="19" t="s">
        <v>730</v>
      </c>
      <c r="Z29" s="19">
        <v>0</v>
      </c>
      <c r="AA29" s="19">
        <v>0</v>
      </c>
      <c r="AB29" s="19">
        <v>0</v>
      </c>
      <c r="AC29" s="186" t="str">
        <f>IF(OR(M29="13",M29="14",P29=8),"",IF(     AND(OR(S29="AUTORIZADO", S29="PENDIENTE", S29="REDUCIDO", S29="AMPLIADO"),L29&lt;&gt;"HONORARIO" ), _xlfn.CONCAT(IF(H29="X","H",H29),"_",IF(OR(P29=5,P29=6),_xlfn.CONCAT(P29,"A"),P29),"_",VLOOKUP(T29,Datos!$B$2:$C$5,2,TRUE)),""))</f>
        <v>M_1_[hasta 3]</v>
      </c>
      <c r="AD29" s="186">
        <f t="shared" si="10"/>
        <v>0</v>
      </c>
      <c r="AE29" s="90" t="str">
        <f t="shared" si="11"/>
        <v>-</v>
      </c>
      <c r="AF29" s="91" t="str">
        <f t="shared" si="12"/>
        <v>070601</v>
      </c>
      <c r="AG29" s="92"/>
      <c r="AH29" s="93" t="str">
        <f t="shared" si="13"/>
        <v>Corporación de Fomento de la Producción</v>
      </c>
      <c r="AI29" s="90" t="str">
        <f t="shared" si="14"/>
        <v>-</v>
      </c>
      <c r="AJ29" s="90" t="str">
        <f t="shared" si="15"/>
        <v>K</v>
      </c>
      <c r="AK29" s="90" t="str">
        <f t="shared" si="16"/>
        <v>-</v>
      </c>
      <c r="AL29" s="90" t="str">
        <f t="shared" si="17"/>
        <v>Identifica este registro como MUJER</v>
      </c>
      <c r="AM29" s="90" t="str">
        <f t="shared" si="18"/>
        <v>-</v>
      </c>
      <c r="AN29" s="90" t="str">
        <f t="shared" si="19"/>
        <v>-</v>
      </c>
      <c r="AO29" s="90" t="str">
        <f t="shared" si="20"/>
        <v>-</v>
      </c>
      <c r="AP29" s="58" t="str">
        <f t="shared" si="21"/>
        <v>-</v>
      </c>
      <c r="AQ29" s="94" t="str">
        <f t="shared" si="22"/>
        <v>-</v>
      </c>
      <c r="AR29" s="94" t="str">
        <f>IF(N29="","PRIMER_DIA en blanco",
IF(AND(M29="01",N29&gt;=L_Conversion!$C$118,N29&lt;=L_Conversion!$D$118),"-",
IF(AND(M29="02",N29&gt;=L_Conversion!$C$119,N29&lt;=L_Conversion!$D$119),"-",
IF(AND(M29="03",N29&gt;=L_Conversion!$C$120,N29&lt;=L_Conversion!$D$120),"-",
IF(AND(M29="04",N29&gt;=L_Conversion!$C$121,N29&lt;=L_Conversion!$D$121),"-",
IF(AND(M29="05",N29&gt;=L_Conversion!$C$122,N29&lt;=L_Conversion!$D$122),"-",
IF(AND(M29="06",N29&gt;=L_Conversion!$C$123,N29&lt;=L_Conversion!$D$123),"-",
IF(AND(M29="07",N29&gt;=L_Conversion!$C$124,N29&lt;=L_Conversion!$D$124),"-",
IF(AND(M29="08",N29&gt;=L_Conversion!$C$125,N29&lt;=L_Conversion!$D$125),"-",
IF(AND(M29="09",N29&gt;=L_Conversion!$C$126,N29&lt;=L_Conversion!$D$126),"-",
IF(AND(M29="10",N29&gt;=L_Conversion!$C$127,N29&lt;=L_Conversion!$D$127),"-",
IF(AND(M29="11",N29&gt;=L_Conversion!$C$128,N29&lt;=L_Conversion!$D$128),"-",
IF(AND(M29="12",N29&gt;=L_Conversion!$C$129,N29&lt;=L_Conversion!$D$129),"-",
IF(AND(M29="13",N29&gt;=L_Conversion!$C$116,N29&lt;=L_Conversion!$D$116),"-",
IF(AND(M29="14",N29&gt;=L_Conversion!$C$117,N29&lt;=L_Conversion!$D$117),"-",
"PRIMER_DIA fuera de rango")))))))))))))))</f>
        <v>-</v>
      </c>
      <c r="AS29" s="94" t="str">
        <f t="shared" si="23"/>
        <v>-</v>
      </c>
      <c r="AT29" s="94" t="str">
        <f t="shared" si="24"/>
        <v>-</v>
      </c>
      <c r="AU29" s="94" t="str">
        <f t="shared" si="25"/>
        <v>-</v>
      </c>
      <c r="AV29" s="94" t="str">
        <f t="shared" si="26"/>
        <v>-</v>
      </c>
      <c r="AW29" s="94" t="str">
        <f t="shared" si="27"/>
        <v>-</v>
      </c>
      <c r="AX29" s="94" t="str">
        <f t="shared" si="28"/>
        <v>-</v>
      </c>
      <c r="AY29" s="94" t="str">
        <f t="shared" si="29"/>
        <v>-</v>
      </c>
      <c r="AZ29" s="94" t="str">
        <f t="shared" si="30"/>
        <v>-</v>
      </c>
      <c r="BA29" s="94" t="str">
        <f t="shared" si="31"/>
        <v>-</v>
      </c>
      <c r="BB29" s="94" t="str">
        <f t="shared" si="32"/>
        <v>-</v>
      </c>
      <c r="BC29" s="94" t="str">
        <f t="shared" si="33"/>
        <v>-</v>
      </c>
      <c r="BD29" s="94" t="str">
        <f t="shared" si="34"/>
        <v>-</v>
      </c>
      <c r="BE29" s="94" t="str">
        <f t="shared" si="35"/>
        <v>-</v>
      </c>
      <c r="BF29" s="94" t="str">
        <f t="shared" si="36"/>
        <v>-</v>
      </c>
    </row>
    <row r="30" spans="1:58" x14ac:dyDescent="0.2">
      <c r="A30" s="19" t="s">
        <v>1193</v>
      </c>
      <c r="B30" s="19" t="s">
        <v>1136</v>
      </c>
      <c r="C30" s="19">
        <v>13396757</v>
      </c>
      <c r="D30" s="19">
        <v>5</v>
      </c>
      <c r="E30" s="19" t="s">
        <v>1271</v>
      </c>
      <c r="F30" s="19" t="s">
        <v>1272</v>
      </c>
      <c r="G30" s="19" t="s">
        <v>1273</v>
      </c>
      <c r="H30" s="19" t="s">
        <v>654</v>
      </c>
      <c r="I30" s="19" t="s">
        <v>654</v>
      </c>
      <c r="J30" s="19">
        <v>80</v>
      </c>
      <c r="K30" s="19" t="s">
        <v>554</v>
      </c>
      <c r="L30" s="19" t="s">
        <v>509</v>
      </c>
      <c r="M30" s="19" t="s">
        <v>18</v>
      </c>
      <c r="N30" s="19">
        <v>45665</v>
      </c>
      <c r="O30" s="19">
        <v>2</v>
      </c>
      <c r="P30" s="83">
        <v>1</v>
      </c>
      <c r="Q30" s="19" t="s">
        <v>23</v>
      </c>
      <c r="R30" s="19" t="s">
        <v>11</v>
      </c>
      <c r="S30" s="19" t="s">
        <v>23</v>
      </c>
      <c r="T30" s="19">
        <v>2</v>
      </c>
      <c r="U30" s="19" t="s">
        <v>11</v>
      </c>
      <c r="V30" s="19" t="s">
        <v>11</v>
      </c>
      <c r="W30" s="19" t="s">
        <v>11</v>
      </c>
      <c r="X30" s="19">
        <v>0</v>
      </c>
      <c r="Y30" s="19" t="s">
        <v>730</v>
      </c>
      <c r="Z30" s="19">
        <v>0</v>
      </c>
      <c r="AA30" s="19">
        <v>0</v>
      </c>
      <c r="AB30" s="19">
        <v>0</v>
      </c>
      <c r="AC30" s="186" t="str">
        <f>IF(OR(M30="13",M30="14",P30=8),"",IF(     AND(OR(S30="AUTORIZADO", S30="PENDIENTE", S30="REDUCIDO", S30="AMPLIADO"),L30&lt;&gt;"HONORARIO" ), _xlfn.CONCAT(IF(H30="X","H",H30),"_",IF(OR(P30=5,P30=6),_xlfn.CONCAT(P30,"A"),P30),"_",VLOOKUP(T30,Datos!$B$2:$C$5,2,TRUE)),""))</f>
        <v>H_1_[hasta 3]</v>
      </c>
      <c r="AD30" s="186">
        <f t="shared" si="10"/>
        <v>0</v>
      </c>
      <c r="AE30" s="90" t="str">
        <f t="shared" si="11"/>
        <v>-</v>
      </c>
      <c r="AF30" s="91" t="str">
        <f t="shared" si="12"/>
        <v>Revisar</v>
      </c>
      <c r="AG30" s="92"/>
      <c r="AH30" s="93" t="str">
        <f t="shared" si="13"/>
        <v>Corporación de Fomento de la Producción</v>
      </c>
      <c r="AI30" s="90" t="str">
        <f t="shared" si="14"/>
        <v>-</v>
      </c>
      <c r="AJ30" s="90">
        <f t="shared" si="15"/>
        <v>5</v>
      </c>
      <c r="AK30" s="90" t="str">
        <f t="shared" si="16"/>
        <v>-</v>
      </c>
      <c r="AL30" s="90" t="str">
        <f t="shared" si="17"/>
        <v>Identifica este registro como HOMBRE</v>
      </c>
      <c r="AM30" s="90" t="str">
        <f t="shared" si="18"/>
        <v>-</v>
      </c>
      <c r="AN30" s="90" t="str">
        <f t="shared" si="19"/>
        <v>-</v>
      </c>
      <c r="AO30" s="90" t="str">
        <f t="shared" si="20"/>
        <v>-</v>
      </c>
      <c r="AP30" s="58" t="str">
        <f t="shared" si="21"/>
        <v>-</v>
      </c>
      <c r="AQ30" s="94" t="str">
        <f t="shared" si="22"/>
        <v>-</v>
      </c>
      <c r="AR30" s="94" t="str">
        <f>IF(N30="","PRIMER_DIA en blanco",
IF(AND(M30="01",N30&gt;=L_Conversion!$C$118,N30&lt;=L_Conversion!$D$118),"-",
IF(AND(M30="02",N30&gt;=L_Conversion!$C$119,N30&lt;=L_Conversion!$D$119),"-",
IF(AND(M30="03",N30&gt;=L_Conversion!$C$120,N30&lt;=L_Conversion!$D$120),"-",
IF(AND(M30="04",N30&gt;=L_Conversion!$C$121,N30&lt;=L_Conversion!$D$121),"-",
IF(AND(M30="05",N30&gt;=L_Conversion!$C$122,N30&lt;=L_Conversion!$D$122),"-",
IF(AND(M30="06",N30&gt;=L_Conversion!$C$123,N30&lt;=L_Conversion!$D$123),"-",
IF(AND(M30="07",N30&gt;=L_Conversion!$C$124,N30&lt;=L_Conversion!$D$124),"-",
IF(AND(M30="08",N30&gt;=L_Conversion!$C$125,N30&lt;=L_Conversion!$D$125),"-",
IF(AND(M30="09",N30&gt;=L_Conversion!$C$126,N30&lt;=L_Conversion!$D$126),"-",
IF(AND(M30="10",N30&gt;=L_Conversion!$C$127,N30&lt;=L_Conversion!$D$127),"-",
IF(AND(M30="11",N30&gt;=L_Conversion!$C$128,N30&lt;=L_Conversion!$D$128),"-",
IF(AND(M30="12",N30&gt;=L_Conversion!$C$129,N30&lt;=L_Conversion!$D$129),"-",
IF(AND(M30="13",N30&gt;=L_Conversion!$C$116,N30&lt;=L_Conversion!$D$116),"-",
IF(AND(M30="14",N30&gt;=L_Conversion!$C$117,N30&lt;=L_Conversion!$D$117),"-",
"PRIMER_DIA fuera de rango")))))))))))))))</f>
        <v>-</v>
      </c>
      <c r="AS30" s="94" t="str">
        <f t="shared" si="23"/>
        <v>-</v>
      </c>
      <c r="AT30" s="94" t="str">
        <f t="shared" si="24"/>
        <v>-</v>
      </c>
      <c r="AU30" s="94" t="str">
        <f t="shared" si="25"/>
        <v>-</v>
      </c>
      <c r="AV30" s="94" t="str">
        <f t="shared" si="26"/>
        <v>-</v>
      </c>
      <c r="AW30" s="94" t="str">
        <f t="shared" si="27"/>
        <v>-</v>
      </c>
      <c r="AX30" s="94" t="str">
        <f t="shared" si="28"/>
        <v>-</v>
      </c>
      <c r="AY30" s="94" t="str">
        <f t="shared" si="29"/>
        <v>-</v>
      </c>
      <c r="AZ30" s="94" t="str">
        <f t="shared" si="30"/>
        <v>-</v>
      </c>
      <c r="BA30" s="94" t="str">
        <f t="shared" si="31"/>
        <v>-</v>
      </c>
      <c r="BB30" s="94" t="str">
        <f t="shared" si="32"/>
        <v>-</v>
      </c>
      <c r="BC30" s="94" t="str">
        <f t="shared" si="33"/>
        <v>-</v>
      </c>
      <c r="BD30" s="94" t="str">
        <f t="shared" si="34"/>
        <v>-</v>
      </c>
      <c r="BE30" s="94" t="str">
        <f t="shared" si="35"/>
        <v>-</v>
      </c>
      <c r="BF30" s="94" t="str">
        <f t="shared" si="36"/>
        <v>-</v>
      </c>
    </row>
    <row r="31" spans="1:58" x14ac:dyDescent="0.2">
      <c r="A31" s="19" t="s">
        <v>1193</v>
      </c>
      <c r="B31" s="19" t="s">
        <v>76</v>
      </c>
      <c r="C31" s="19">
        <v>11375161</v>
      </c>
      <c r="D31" s="19">
        <v>4</v>
      </c>
      <c r="E31" s="19" t="s">
        <v>1274</v>
      </c>
      <c r="F31" s="19" t="s">
        <v>1210</v>
      </c>
      <c r="G31" s="19" t="s">
        <v>1275</v>
      </c>
      <c r="H31" s="19" t="s">
        <v>654</v>
      </c>
      <c r="I31" s="19" t="s">
        <v>653</v>
      </c>
      <c r="J31" s="19">
        <v>80</v>
      </c>
      <c r="K31" s="19" t="s">
        <v>562</v>
      </c>
      <c r="L31" s="19" t="s">
        <v>495</v>
      </c>
      <c r="M31" s="19" t="s">
        <v>18</v>
      </c>
      <c r="N31" s="19">
        <v>45665</v>
      </c>
      <c r="O31" s="19">
        <v>21</v>
      </c>
      <c r="P31" s="83">
        <v>1</v>
      </c>
      <c r="Q31" s="19" t="s">
        <v>23</v>
      </c>
      <c r="R31" s="19" t="s">
        <v>11</v>
      </c>
      <c r="S31" s="19" t="s">
        <v>23</v>
      </c>
      <c r="T31" s="19">
        <v>21</v>
      </c>
      <c r="U31" s="19" t="s">
        <v>11</v>
      </c>
      <c r="V31" s="19" t="s">
        <v>11</v>
      </c>
      <c r="W31" s="19" t="s">
        <v>11</v>
      </c>
      <c r="X31" s="19">
        <v>0</v>
      </c>
      <c r="Y31" s="19" t="s">
        <v>730</v>
      </c>
      <c r="Z31" s="19">
        <v>0</v>
      </c>
      <c r="AA31" s="19">
        <v>0</v>
      </c>
      <c r="AB31" s="19">
        <v>0</v>
      </c>
      <c r="AC31" s="186" t="str">
        <f>IF(OR(M31="13",M31="14",P31=8),"",IF(     AND(OR(S31="AUTORIZADO", S31="PENDIENTE", S31="REDUCIDO", S31="AMPLIADO"),L31&lt;&gt;"HONORARIO" ), _xlfn.CONCAT(IF(H31="X","H",H31),"_",IF(OR(P31=5,P31=6),_xlfn.CONCAT(P31,"A"),P31),"_",VLOOKUP(T31,Datos!$B$2:$C$5,2,TRUE)),""))</f>
        <v>H_1_[11 +]</v>
      </c>
      <c r="AD31" s="186">
        <f t="shared" si="10"/>
        <v>0</v>
      </c>
      <c r="AE31" s="90" t="str">
        <f t="shared" si="11"/>
        <v>-</v>
      </c>
      <c r="AF31" s="91" t="str">
        <f t="shared" si="12"/>
        <v>070601</v>
      </c>
      <c r="AG31" s="92"/>
      <c r="AH31" s="93" t="str">
        <f t="shared" si="13"/>
        <v>Corporación de Fomento de la Producción</v>
      </c>
      <c r="AI31" s="90" t="str">
        <f t="shared" si="14"/>
        <v>-</v>
      </c>
      <c r="AJ31" s="90">
        <f t="shared" si="15"/>
        <v>4</v>
      </c>
      <c r="AK31" s="90" t="str">
        <f t="shared" si="16"/>
        <v>-</v>
      </c>
      <c r="AL31" s="90" t="str">
        <f t="shared" si="17"/>
        <v>Identifica este registro como HOMBRE</v>
      </c>
      <c r="AM31" s="90" t="str">
        <f t="shared" si="18"/>
        <v>-</v>
      </c>
      <c r="AN31" s="90" t="str">
        <f t="shared" si="19"/>
        <v>-</v>
      </c>
      <c r="AO31" s="90" t="str">
        <f t="shared" si="20"/>
        <v>-</v>
      </c>
      <c r="AP31" s="58" t="str">
        <f t="shared" si="21"/>
        <v>-</v>
      </c>
      <c r="AQ31" s="94" t="str">
        <f t="shared" si="22"/>
        <v>-</v>
      </c>
      <c r="AR31" s="94" t="str">
        <f>IF(N31="","PRIMER_DIA en blanco",
IF(AND(M31="01",N31&gt;=L_Conversion!$C$118,N31&lt;=L_Conversion!$D$118),"-",
IF(AND(M31="02",N31&gt;=L_Conversion!$C$119,N31&lt;=L_Conversion!$D$119),"-",
IF(AND(M31="03",N31&gt;=L_Conversion!$C$120,N31&lt;=L_Conversion!$D$120),"-",
IF(AND(M31="04",N31&gt;=L_Conversion!$C$121,N31&lt;=L_Conversion!$D$121),"-",
IF(AND(M31="05",N31&gt;=L_Conversion!$C$122,N31&lt;=L_Conversion!$D$122),"-",
IF(AND(M31="06",N31&gt;=L_Conversion!$C$123,N31&lt;=L_Conversion!$D$123),"-",
IF(AND(M31="07",N31&gt;=L_Conversion!$C$124,N31&lt;=L_Conversion!$D$124),"-",
IF(AND(M31="08",N31&gt;=L_Conversion!$C$125,N31&lt;=L_Conversion!$D$125),"-",
IF(AND(M31="09",N31&gt;=L_Conversion!$C$126,N31&lt;=L_Conversion!$D$126),"-",
IF(AND(M31="10",N31&gt;=L_Conversion!$C$127,N31&lt;=L_Conversion!$D$127),"-",
IF(AND(M31="11",N31&gt;=L_Conversion!$C$128,N31&lt;=L_Conversion!$D$128),"-",
IF(AND(M31="12",N31&gt;=L_Conversion!$C$129,N31&lt;=L_Conversion!$D$129),"-",
IF(AND(M31="13",N31&gt;=L_Conversion!$C$116,N31&lt;=L_Conversion!$D$116),"-",
IF(AND(M31="14",N31&gt;=L_Conversion!$C$117,N31&lt;=L_Conversion!$D$117),"-",
"PRIMER_DIA fuera de rango")))))))))))))))</f>
        <v>-</v>
      </c>
      <c r="AS31" s="94" t="str">
        <f t="shared" si="23"/>
        <v>-</v>
      </c>
      <c r="AT31" s="94" t="str">
        <f t="shared" si="24"/>
        <v>-</v>
      </c>
      <c r="AU31" s="94" t="str">
        <f t="shared" si="25"/>
        <v>-</v>
      </c>
      <c r="AV31" s="94" t="str">
        <f t="shared" si="26"/>
        <v>-</v>
      </c>
      <c r="AW31" s="94" t="str">
        <f t="shared" si="27"/>
        <v>-</v>
      </c>
      <c r="AX31" s="94" t="str">
        <f t="shared" si="28"/>
        <v>-</v>
      </c>
      <c r="AY31" s="94" t="str">
        <f t="shared" si="29"/>
        <v>-</v>
      </c>
      <c r="AZ31" s="94" t="str">
        <f t="shared" si="30"/>
        <v>-</v>
      </c>
      <c r="BA31" s="94" t="str">
        <f t="shared" si="31"/>
        <v>-</v>
      </c>
      <c r="BB31" s="94" t="str">
        <f t="shared" si="32"/>
        <v>-</v>
      </c>
      <c r="BC31" s="94" t="str">
        <f t="shared" si="33"/>
        <v>-</v>
      </c>
      <c r="BD31" s="94" t="str">
        <f t="shared" si="34"/>
        <v>-</v>
      </c>
      <c r="BE31" s="94" t="str">
        <f t="shared" si="35"/>
        <v>-</v>
      </c>
      <c r="BF31" s="94" t="str">
        <f t="shared" si="36"/>
        <v>-</v>
      </c>
    </row>
    <row r="32" spans="1:58" x14ac:dyDescent="0.2">
      <c r="A32" s="19" t="s">
        <v>1193</v>
      </c>
      <c r="B32" s="19" t="s">
        <v>76</v>
      </c>
      <c r="C32" s="19">
        <v>10123725</v>
      </c>
      <c r="D32" s="19">
        <v>7</v>
      </c>
      <c r="E32" s="19" t="s">
        <v>1194</v>
      </c>
      <c r="F32" s="19" t="s">
        <v>1276</v>
      </c>
      <c r="G32" s="19" t="s">
        <v>1277</v>
      </c>
      <c r="H32" s="19" t="s">
        <v>1018</v>
      </c>
      <c r="I32" s="19" t="s">
        <v>653</v>
      </c>
      <c r="J32" s="19">
        <v>80</v>
      </c>
      <c r="K32" s="19" t="s">
        <v>560</v>
      </c>
      <c r="L32" s="19" t="s">
        <v>495</v>
      </c>
      <c r="M32" s="19" t="s">
        <v>18</v>
      </c>
      <c r="N32" s="19">
        <v>45665</v>
      </c>
      <c r="O32" s="19">
        <v>14</v>
      </c>
      <c r="P32" s="83">
        <v>1</v>
      </c>
      <c r="Q32" s="19" t="s">
        <v>23</v>
      </c>
      <c r="R32" s="19" t="s">
        <v>11</v>
      </c>
      <c r="S32" s="19" t="s">
        <v>23</v>
      </c>
      <c r="T32" s="19">
        <v>14</v>
      </c>
      <c r="U32" s="19" t="s">
        <v>11</v>
      </c>
      <c r="V32" s="19" t="s">
        <v>11</v>
      </c>
      <c r="W32" s="19" t="s">
        <v>11</v>
      </c>
      <c r="X32" s="19">
        <v>0</v>
      </c>
      <c r="Y32" s="19" t="s">
        <v>730</v>
      </c>
      <c r="Z32" s="19">
        <v>0</v>
      </c>
      <c r="AA32" s="19">
        <v>0</v>
      </c>
      <c r="AB32" s="19">
        <v>0</v>
      </c>
      <c r="AC32" s="186" t="str">
        <f>IF(OR(M32="13",M32="14",P32=8),"",IF(     AND(OR(S32="AUTORIZADO", S32="PENDIENTE", S32="REDUCIDO", S32="AMPLIADO"),L32&lt;&gt;"HONORARIO" ), _xlfn.CONCAT(IF(H32="X","H",H32),"_",IF(OR(P32=5,P32=6),_xlfn.CONCAT(P32,"A"),P32),"_",VLOOKUP(T32,Datos!$B$2:$C$5,2,TRUE)),""))</f>
        <v>M_1_[11 +]</v>
      </c>
      <c r="AD32" s="186">
        <f t="shared" si="10"/>
        <v>0</v>
      </c>
      <c r="AE32" s="90" t="str">
        <f t="shared" si="11"/>
        <v>-</v>
      </c>
      <c r="AF32" s="91" t="str">
        <f t="shared" si="12"/>
        <v>070601</v>
      </c>
      <c r="AG32" s="92"/>
      <c r="AH32" s="93" t="str">
        <f t="shared" si="13"/>
        <v>Corporación de Fomento de la Producción</v>
      </c>
      <c r="AI32" s="90" t="str">
        <f t="shared" si="14"/>
        <v>-</v>
      </c>
      <c r="AJ32" s="90">
        <f t="shared" si="15"/>
        <v>7</v>
      </c>
      <c r="AK32" s="90" t="str">
        <f t="shared" si="16"/>
        <v>-</v>
      </c>
      <c r="AL32" s="90" t="str">
        <f t="shared" si="17"/>
        <v>Identifica este registro como MUJER</v>
      </c>
      <c r="AM32" s="90" t="str">
        <f t="shared" si="18"/>
        <v>-</v>
      </c>
      <c r="AN32" s="90" t="str">
        <f t="shared" si="19"/>
        <v>-</v>
      </c>
      <c r="AO32" s="90" t="str">
        <f t="shared" si="20"/>
        <v>-</v>
      </c>
      <c r="AP32" s="58" t="str">
        <f t="shared" si="21"/>
        <v>-</v>
      </c>
      <c r="AQ32" s="94" t="str">
        <f t="shared" si="22"/>
        <v>-</v>
      </c>
      <c r="AR32" s="94" t="str">
        <f>IF(N32="","PRIMER_DIA en blanco",
IF(AND(M32="01",N32&gt;=L_Conversion!$C$118,N32&lt;=L_Conversion!$D$118),"-",
IF(AND(M32="02",N32&gt;=L_Conversion!$C$119,N32&lt;=L_Conversion!$D$119),"-",
IF(AND(M32="03",N32&gt;=L_Conversion!$C$120,N32&lt;=L_Conversion!$D$120),"-",
IF(AND(M32="04",N32&gt;=L_Conversion!$C$121,N32&lt;=L_Conversion!$D$121),"-",
IF(AND(M32="05",N32&gt;=L_Conversion!$C$122,N32&lt;=L_Conversion!$D$122),"-",
IF(AND(M32="06",N32&gt;=L_Conversion!$C$123,N32&lt;=L_Conversion!$D$123),"-",
IF(AND(M32="07",N32&gt;=L_Conversion!$C$124,N32&lt;=L_Conversion!$D$124),"-",
IF(AND(M32="08",N32&gt;=L_Conversion!$C$125,N32&lt;=L_Conversion!$D$125),"-",
IF(AND(M32="09",N32&gt;=L_Conversion!$C$126,N32&lt;=L_Conversion!$D$126),"-",
IF(AND(M32="10",N32&gt;=L_Conversion!$C$127,N32&lt;=L_Conversion!$D$127),"-",
IF(AND(M32="11",N32&gt;=L_Conversion!$C$128,N32&lt;=L_Conversion!$D$128),"-",
IF(AND(M32="12",N32&gt;=L_Conversion!$C$129,N32&lt;=L_Conversion!$D$129),"-",
IF(AND(M32="13",N32&gt;=L_Conversion!$C$116,N32&lt;=L_Conversion!$D$116),"-",
IF(AND(M32="14",N32&gt;=L_Conversion!$C$117,N32&lt;=L_Conversion!$D$117),"-",
"PRIMER_DIA fuera de rango")))))))))))))))</f>
        <v>-</v>
      </c>
      <c r="AS32" s="94" t="str">
        <f t="shared" si="23"/>
        <v>-</v>
      </c>
      <c r="AT32" s="94" t="str">
        <f t="shared" si="24"/>
        <v>-</v>
      </c>
      <c r="AU32" s="94" t="str">
        <f t="shared" si="25"/>
        <v>-</v>
      </c>
      <c r="AV32" s="94" t="str">
        <f t="shared" si="26"/>
        <v>-</v>
      </c>
      <c r="AW32" s="94" t="str">
        <f t="shared" si="27"/>
        <v>-</v>
      </c>
      <c r="AX32" s="94" t="str">
        <f t="shared" si="28"/>
        <v>-</v>
      </c>
      <c r="AY32" s="94" t="str">
        <f t="shared" si="29"/>
        <v>-</v>
      </c>
      <c r="AZ32" s="94" t="str">
        <f t="shared" si="30"/>
        <v>-</v>
      </c>
      <c r="BA32" s="94" t="str">
        <f t="shared" si="31"/>
        <v>-</v>
      </c>
      <c r="BB32" s="94" t="str">
        <f t="shared" si="32"/>
        <v>-</v>
      </c>
      <c r="BC32" s="94" t="str">
        <f t="shared" si="33"/>
        <v>-</v>
      </c>
      <c r="BD32" s="94" t="str">
        <f t="shared" si="34"/>
        <v>-</v>
      </c>
      <c r="BE32" s="94" t="str">
        <f t="shared" si="35"/>
        <v>-</v>
      </c>
      <c r="BF32" s="94" t="str">
        <f t="shared" si="36"/>
        <v>-</v>
      </c>
    </row>
    <row r="33" spans="1:58" x14ac:dyDescent="0.2">
      <c r="A33" s="19" t="s">
        <v>1193</v>
      </c>
      <c r="B33" s="19" t="s">
        <v>76</v>
      </c>
      <c r="C33" s="19">
        <v>17457296</v>
      </c>
      <c r="D33" s="19">
        <v>8</v>
      </c>
      <c r="E33" s="19" t="s">
        <v>1212</v>
      </c>
      <c r="F33" s="19" t="s">
        <v>1213</v>
      </c>
      <c r="G33" s="19" t="s">
        <v>1214</v>
      </c>
      <c r="H33" s="19" t="s">
        <v>1018</v>
      </c>
      <c r="I33" s="19" t="s">
        <v>654</v>
      </c>
      <c r="J33" s="19">
        <v>80</v>
      </c>
      <c r="K33" s="19" t="s">
        <v>556</v>
      </c>
      <c r="L33" s="19" t="s">
        <v>509</v>
      </c>
      <c r="M33" s="19" t="s">
        <v>18</v>
      </c>
      <c r="N33" s="19">
        <v>45665</v>
      </c>
      <c r="O33" s="19">
        <v>41</v>
      </c>
      <c r="P33" s="83">
        <v>3</v>
      </c>
      <c r="Q33" s="19" t="s">
        <v>23</v>
      </c>
      <c r="R33" s="19" t="s">
        <v>11</v>
      </c>
      <c r="S33" s="19" t="s">
        <v>23</v>
      </c>
      <c r="T33" s="19">
        <v>41</v>
      </c>
      <c r="U33" s="19" t="s">
        <v>11</v>
      </c>
      <c r="V33" s="19" t="s">
        <v>11</v>
      </c>
      <c r="W33" s="19" t="s">
        <v>11</v>
      </c>
      <c r="X33" s="19">
        <v>0</v>
      </c>
      <c r="Y33" s="19" t="s">
        <v>730</v>
      </c>
      <c r="Z33" s="19">
        <v>0</v>
      </c>
      <c r="AA33" s="19">
        <v>0</v>
      </c>
      <c r="AB33" s="19">
        <v>0</v>
      </c>
      <c r="AC33" s="186" t="str">
        <f>IF(OR(M33="13",M33="14",P33=8),"",IF(     AND(OR(S33="AUTORIZADO", S33="PENDIENTE", S33="REDUCIDO", S33="AMPLIADO"),L33&lt;&gt;"HONORARIO" ), _xlfn.CONCAT(IF(H33="X","H",H33),"_",IF(OR(P33=5,P33=6),_xlfn.CONCAT(P33,"A"),P33),"_",VLOOKUP(T33,Datos!$B$2:$C$5,2,TRUE)),""))</f>
        <v>M_3_[11 +]</v>
      </c>
      <c r="AD33" s="186">
        <f t="shared" si="10"/>
        <v>0</v>
      </c>
      <c r="AE33" s="90" t="str">
        <f t="shared" si="11"/>
        <v>-</v>
      </c>
      <c r="AF33" s="91" t="str">
        <f t="shared" si="12"/>
        <v>070601</v>
      </c>
      <c r="AG33" s="92"/>
      <c r="AH33" s="93" t="str">
        <f t="shared" si="13"/>
        <v>Corporación de Fomento de la Producción</v>
      </c>
      <c r="AI33" s="90" t="str">
        <f t="shared" si="14"/>
        <v>-</v>
      </c>
      <c r="AJ33" s="90">
        <f t="shared" si="15"/>
        <v>8</v>
      </c>
      <c r="AK33" s="90" t="str">
        <f t="shared" si="16"/>
        <v>-</v>
      </c>
      <c r="AL33" s="90" t="str">
        <f t="shared" si="17"/>
        <v>Identifica este registro como MUJER</v>
      </c>
      <c r="AM33" s="90" t="str">
        <f t="shared" si="18"/>
        <v>-</v>
      </c>
      <c r="AN33" s="90" t="str">
        <f t="shared" si="19"/>
        <v>-</v>
      </c>
      <c r="AO33" s="90" t="str">
        <f t="shared" si="20"/>
        <v>-</v>
      </c>
      <c r="AP33" s="58" t="str">
        <f t="shared" si="21"/>
        <v>-</v>
      </c>
      <c r="AQ33" s="94" t="str">
        <f t="shared" si="22"/>
        <v>-</v>
      </c>
      <c r="AR33" s="94" t="str">
        <f>IF(N33="","PRIMER_DIA en blanco",
IF(AND(M33="01",N33&gt;=L_Conversion!$C$118,N33&lt;=L_Conversion!$D$118),"-",
IF(AND(M33="02",N33&gt;=L_Conversion!$C$119,N33&lt;=L_Conversion!$D$119),"-",
IF(AND(M33="03",N33&gt;=L_Conversion!$C$120,N33&lt;=L_Conversion!$D$120),"-",
IF(AND(M33="04",N33&gt;=L_Conversion!$C$121,N33&lt;=L_Conversion!$D$121),"-",
IF(AND(M33="05",N33&gt;=L_Conversion!$C$122,N33&lt;=L_Conversion!$D$122),"-",
IF(AND(M33="06",N33&gt;=L_Conversion!$C$123,N33&lt;=L_Conversion!$D$123),"-",
IF(AND(M33="07",N33&gt;=L_Conversion!$C$124,N33&lt;=L_Conversion!$D$124),"-",
IF(AND(M33="08",N33&gt;=L_Conversion!$C$125,N33&lt;=L_Conversion!$D$125),"-",
IF(AND(M33="09",N33&gt;=L_Conversion!$C$126,N33&lt;=L_Conversion!$D$126),"-",
IF(AND(M33="10",N33&gt;=L_Conversion!$C$127,N33&lt;=L_Conversion!$D$127),"-",
IF(AND(M33="11",N33&gt;=L_Conversion!$C$128,N33&lt;=L_Conversion!$D$128),"-",
IF(AND(M33="12",N33&gt;=L_Conversion!$C$129,N33&lt;=L_Conversion!$D$129),"-",
IF(AND(M33="13",N33&gt;=L_Conversion!$C$116,N33&lt;=L_Conversion!$D$116),"-",
IF(AND(M33="14",N33&gt;=L_Conversion!$C$117,N33&lt;=L_Conversion!$D$117),"-",
"PRIMER_DIA fuera de rango")))))))))))))))</f>
        <v>-</v>
      </c>
      <c r="AS33" s="94" t="str">
        <f t="shared" si="23"/>
        <v>-</v>
      </c>
      <c r="AT33" s="94" t="str">
        <f t="shared" si="24"/>
        <v>-</v>
      </c>
      <c r="AU33" s="94" t="str">
        <f t="shared" si="25"/>
        <v>-</v>
      </c>
      <c r="AV33" s="94" t="str">
        <f t="shared" si="26"/>
        <v>-</v>
      </c>
      <c r="AW33" s="94" t="str">
        <f t="shared" si="27"/>
        <v>-</v>
      </c>
      <c r="AX33" s="94" t="str">
        <f t="shared" si="28"/>
        <v>-</v>
      </c>
      <c r="AY33" s="94" t="str">
        <f t="shared" si="29"/>
        <v>-</v>
      </c>
      <c r="AZ33" s="94" t="str">
        <f t="shared" si="30"/>
        <v>-</v>
      </c>
      <c r="BA33" s="94" t="str">
        <f t="shared" si="31"/>
        <v>-</v>
      </c>
      <c r="BB33" s="94" t="str">
        <f t="shared" si="32"/>
        <v>-</v>
      </c>
      <c r="BC33" s="94" t="str">
        <f t="shared" si="33"/>
        <v>-</v>
      </c>
      <c r="BD33" s="94" t="str">
        <f t="shared" si="34"/>
        <v>-</v>
      </c>
      <c r="BE33" s="94" t="str">
        <f t="shared" si="35"/>
        <v>-</v>
      </c>
      <c r="BF33" s="94" t="str">
        <f t="shared" si="36"/>
        <v>-</v>
      </c>
    </row>
    <row r="34" spans="1:58" x14ac:dyDescent="0.2">
      <c r="A34" s="19" t="s">
        <v>1193</v>
      </c>
      <c r="B34" s="19" t="s">
        <v>76</v>
      </c>
      <c r="C34" s="19">
        <v>16624463</v>
      </c>
      <c r="D34" s="19">
        <v>3</v>
      </c>
      <c r="E34" s="19" t="s">
        <v>1239</v>
      </c>
      <c r="F34" s="19" t="s">
        <v>1240</v>
      </c>
      <c r="G34" s="19" t="s">
        <v>1241</v>
      </c>
      <c r="H34" s="19" t="s">
        <v>1018</v>
      </c>
      <c r="I34" s="19" t="s">
        <v>653</v>
      </c>
      <c r="J34" s="19">
        <v>80</v>
      </c>
      <c r="K34" s="19" t="s">
        <v>560</v>
      </c>
      <c r="L34" s="19" t="s">
        <v>495</v>
      </c>
      <c r="M34" s="19" t="s">
        <v>18</v>
      </c>
      <c r="N34" s="19">
        <v>45665</v>
      </c>
      <c r="O34" s="19">
        <v>11</v>
      </c>
      <c r="P34" s="83">
        <v>1</v>
      </c>
      <c r="Q34" s="19" t="s">
        <v>23</v>
      </c>
      <c r="R34" s="19" t="s">
        <v>11</v>
      </c>
      <c r="S34" s="19" t="s">
        <v>23</v>
      </c>
      <c r="T34" s="19">
        <v>11</v>
      </c>
      <c r="U34" s="19" t="s">
        <v>11</v>
      </c>
      <c r="V34" s="19" t="s">
        <v>11</v>
      </c>
      <c r="W34" s="19" t="s">
        <v>11</v>
      </c>
      <c r="X34" s="19">
        <v>0</v>
      </c>
      <c r="Y34" s="19" t="s">
        <v>730</v>
      </c>
      <c r="Z34" s="19">
        <v>0</v>
      </c>
      <c r="AA34" s="19">
        <v>0</v>
      </c>
      <c r="AB34" s="19">
        <v>0</v>
      </c>
      <c r="AC34" s="186" t="str">
        <f>IF(OR(M34="13",M34="14",P34=8),"",IF(     AND(OR(S34="AUTORIZADO", S34="PENDIENTE", S34="REDUCIDO", S34="AMPLIADO"),L34&lt;&gt;"HONORARIO" ), _xlfn.CONCAT(IF(H34="X","H",H34),"_",IF(OR(P34=5,P34=6),_xlfn.CONCAT(P34,"A"),P34),"_",VLOOKUP(T34,Datos!$B$2:$C$5,2,TRUE)),""))</f>
        <v>M_1_[11 +]</v>
      </c>
      <c r="AD34" s="186">
        <f t="shared" si="10"/>
        <v>0</v>
      </c>
      <c r="AE34" s="90" t="str">
        <f t="shared" si="11"/>
        <v>-</v>
      </c>
      <c r="AF34" s="91" t="str">
        <f t="shared" si="12"/>
        <v>070601</v>
      </c>
      <c r="AG34" s="92"/>
      <c r="AH34" s="93" t="str">
        <f t="shared" si="13"/>
        <v>Corporación de Fomento de la Producción</v>
      </c>
      <c r="AI34" s="90" t="str">
        <f t="shared" si="14"/>
        <v>-</v>
      </c>
      <c r="AJ34" s="90">
        <f t="shared" si="15"/>
        <v>3</v>
      </c>
      <c r="AK34" s="90" t="str">
        <f t="shared" si="16"/>
        <v>-</v>
      </c>
      <c r="AL34" s="90" t="str">
        <f t="shared" si="17"/>
        <v>Identifica este registro como MUJER</v>
      </c>
      <c r="AM34" s="90" t="str">
        <f t="shared" si="18"/>
        <v>-</v>
      </c>
      <c r="AN34" s="90" t="str">
        <f t="shared" si="19"/>
        <v>-</v>
      </c>
      <c r="AO34" s="90" t="str">
        <f t="shared" si="20"/>
        <v>-</v>
      </c>
      <c r="AP34" s="58" t="str">
        <f t="shared" si="21"/>
        <v>-</v>
      </c>
      <c r="AQ34" s="94" t="str">
        <f t="shared" si="22"/>
        <v>-</v>
      </c>
      <c r="AR34" s="94" t="str">
        <f>IF(N34="","PRIMER_DIA en blanco",
IF(AND(M34="01",N34&gt;=L_Conversion!$C$118,N34&lt;=L_Conversion!$D$118),"-",
IF(AND(M34="02",N34&gt;=L_Conversion!$C$119,N34&lt;=L_Conversion!$D$119),"-",
IF(AND(M34="03",N34&gt;=L_Conversion!$C$120,N34&lt;=L_Conversion!$D$120),"-",
IF(AND(M34="04",N34&gt;=L_Conversion!$C$121,N34&lt;=L_Conversion!$D$121),"-",
IF(AND(M34="05",N34&gt;=L_Conversion!$C$122,N34&lt;=L_Conversion!$D$122),"-",
IF(AND(M34="06",N34&gt;=L_Conversion!$C$123,N34&lt;=L_Conversion!$D$123),"-",
IF(AND(M34="07",N34&gt;=L_Conversion!$C$124,N34&lt;=L_Conversion!$D$124),"-",
IF(AND(M34="08",N34&gt;=L_Conversion!$C$125,N34&lt;=L_Conversion!$D$125),"-",
IF(AND(M34="09",N34&gt;=L_Conversion!$C$126,N34&lt;=L_Conversion!$D$126),"-",
IF(AND(M34="10",N34&gt;=L_Conversion!$C$127,N34&lt;=L_Conversion!$D$127),"-",
IF(AND(M34="11",N34&gt;=L_Conversion!$C$128,N34&lt;=L_Conversion!$D$128),"-",
IF(AND(M34="12",N34&gt;=L_Conversion!$C$129,N34&lt;=L_Conversion!$D$129),"-",
IF(AND(M34="13",N34&gt;=L_Conversion!$C$116,N34&lt;=L_Conversion!$D$116),"-",
IF(AND(M34="14",N34&gt;=L_Conversion!$C$117,N34&lt;=L_Conversion!$D$117),"-",
"PRIMER_DIA fuera de rango")))))))))))))))</f>
        <v>-</v>
      </c>
      <c r="AS34" s="94" t="str">
        <f t="shared" si="23"/>
        <v>-</v>
      </c>
      <c r="AT34" s="94" t="str">
        <f t="shared" si="24"/>
        <v>-</v>
      </c>
      <c r="AU34" s="94" t="str">
        <f t="shared" si="25"/>
        <v>-</v>
      </c>
      <c r="AV34" s="94" t="str">
        <f t="shared" si="26"/>
        <v>-</v>
      </c>
      <c r="AW34" s="94" t="str">
        <f t="shared" si="27"/>
        <v>-</v>
      </c>
      <c r="AX34" s="94" t="str">
        <f t="shared" si="28"/>
        <v>-</v>
      </c>
      <c r="AY34" s="94" t="str">
        <f t="shared" si="29"/>
        <v>-</v>
      </c>
      <c r="AZ34" s="94" t="str">
        <f t="shared" si="30"/>
        <v>-</v>
      </c>
      <c r="BA34" s="94" t="str">
        <f t="shared" si="31"/>
        <v>-</v>
      </c>
      <c r="BB34" s="94" t="str">
        <f t="shared" si="32"/>
        <v>-</v>
      </c>
      <c r="BC34" s="94" t="str">
        <f t="shared" si="33"/>
        <v>-</v>
      </c>
      <c r="BD34" s="94" t="str">
        <f t="shared" si="34"/>
        <v>-</v>
      </c>
      <c r="BE34" s="94" t="str">
        <f t="shared" si="35"/>
        <v>-</v>
      </c>
      <c r="BF34" s="94" t="str">
        <f t="shared" si="36"/>
        <v>-</v>
      </c>
    </row>
    <row r="35" spans="1:58" x14ac:dyDescent="0.2">
      <c r="A35" s="19" t="s">
        <v>1193</v>
      </c>
      <c r="B35" s="19" t="s">
        <v>76</v>
      </c>
      <c r="C35" s="19">
        <v>7944963</v>
      </c>
      <c r="D35" s="19">
        <v>6</v>
      </c>
      <c r="E35" s="19" t="s">
        <v>1278</v>
      </c>
      <c r="F35" s="19" t="s">
        <v>1279</v>
      </c>
      <c r="G35" s="19" t="s">
        <v>1280</v>
      </c>
      <c r="H35" s="19" t="s">
        <v>654</v>
      </c>
      <c r="I35" s="19" t="s">
        <v>653</v>
      </c>
      <c r="J35" s="19">
        <v>60</v>
      </c>
      <c r="K35" s="19" t="s">
        <v>556</v>
      </c>
      <c r="L35" s="19" t="s">
        <v>490</v>
      </c>
      <c r="M35" s="19" t="s">
        <v>18</v>
      </c>
      <c r="N35" s="19">
        <v>45665</v>
      </c>
      <c r="O35" s="19">
        <v>11</v>
      </c>
      <c r="P35" s="83">
        <v>1</v>
      </c>
      <c r="Q35" s="19" t="s">
        <v>23</v>
      </c>
      <c r="R35" s="19" t="s">
        <v>11</v>
      </c>
      <c r="S35" s="19" t="s">
        <v>23</v>
      </c>
      <c r="T35" s="19">
        <v>11</v>
      </c>
      <c r="U35" s="19" t="s">
        <v>11</v>
      </c>
      <c r="V35" s="19" t="s">
        <v>11</v>
      </c>
      <c r="W35" s="19" t="s">
        <v>11</v>
      </c>
      <c r="X35" s="19">
        <v>0</v>
      </c>
      <c r="Y35" s="19" t="s">
        <v>732</v>
      </c>
      <c r="Z35" s="19">
        <v>0</v>
      </c>
      <c r="AA35" s="19">
        <v>0</v>
      </c>
      <c r="AB35" s="19">
        <v>0</v>
      </c>
      <c r="AC35" s="186" t="str">
        <f>IF(OR(M35="13",M35="14",P35=8),"",IF(     AND(OR(S35="AUTORIZADO", S35="PENDIENTE", S35="REDUCIDO", S35="AMPLIADO"),L35&lt;&gt;"HONORARIO" ), _xlfn.CONCAT(IF(H35="X","H",H35),"_",IF(OR(P35=5,P35=6),_xlfn.CONCAT(P35,"A"),P35),"_",VLOOKUP(T35,Datos!$B$2:$C$5,2,TRUE)),""))</f>
        <v>H_1_[11 +]</v>
      </c>
      <c r="AD35" s="186">
        <f t="shared" si="10"/>
        <v>0</v>
      </c>
      <c r="AE35" s="90" t="str">
        <f t="shared" si="11"/>
        <v>-</v>
      </c>
      <c r="AF35" s="91" t="str">
        <f t="shared" si="12"/>
        <v>070601</v>
      </c>
      <c r="AG35" s="92"/>
      <c r="AH35" s="93" t="str">
        <f t="shared" si="13"/>
        <v>Corporación de Fomento de la Producción</v>
      </c>
      <c r="AI35" s="90" t="str">
        <f t="shared" si="14"/>
        <v>-</v>
      </c>
      <c r="AJ35" s="90">
        <f t="shared" si="15"/>
        <v>6</v>
      </c>
      <c r="AK35" s="90" t="str">
        <f t="shared" si="16"/>
        <v>-</v>
      </c>
      <c r="AL35" s="90" t="str">
        <f t="shared" si="17"/>
        <v>Identifica este registro como HOMBRE</v>
      </c>
      <c r="AM35" s="90" t="str">
        <f t="shared" si="18"/>
        <v>-</v>
      </c>
      <c r="AN35" s="90" t="str">
        <f t="shared" si="19"/>
        <v>-</v>
      </c>
      <c r="AO35" s="90" t="str">
        <f t="shared" si="20"/>
        <v>-</v>
      </c>
      <c r="AP35" s="58" t="str">
        <f t="shared" si="21"/>
        <v>-</v>
      </c>
      <c r="AQ35" s="94" t="str">
        <f t="shared" si="22"/>
        <v>-</v>
      </c>
      <c r="AR35" s="94" t="str">
        <f>IF(N35="","PRIMER_DIA en blanco",
IF(AND(M35="01",N35&gt;=L_Conversion!$C$118,N35&lt;=L_Conversion!$D$118),"-",
IF(AND(M35="02",N35&gt;=L_Conversion!$C$119,N35&lt;=L_Conversion!$D$119),"-",
IF(AND(M35="03",N35&gt;=L_Conversion!$C$120,N35&lt;=L_Conversion!$D$120),"-",
IF(AND(M35="04",N35&gt;=L_Conversion!$C$121,N35&lt;=L_Conversion!$D$121),"-",
IF(AND(M35="05",N35&gt;=L_Conversion!$C$122,N35&lt;=L_Conversion!$D$122),"-",
IF(AND(M35="06",N35&gt;=L_Conversion!$C$123,N35&lt;=L_Conversion!$D$123),"-",
IF(AND(M35="07",N35&gt;=L_Conversion!$C$124,N35&lt;=L_Conversion!$D$124),"-",
IF(AND(M35="08",N35&gt;=L_Conversion!$C$125,N35&lt;=L_Conversion!$D$125),"-",
IF(AND(M35="09",N35&gt;=L_Conversion!$C$126,N35&lt;=L_Conversion!$D$126),"-",
IF(AND(M35="10",N35&gt;=L_Conversion!$C$127,N35&lt;=L_Conversion!$D$127),"-",
IF(AND(M35="11",N35&gt;=L_Conversion!$C$128,N35&lt;=L_Conversion!$D$128),"-",
IF(AND(M35="12",N35&gt;=L_Conversion!$C$129,N35&lt;=L_Conversion!$D$129),"-",
IF(AND(M35="13",N35&gt;=L_Conversion!$C$116,N35&lt;=L_Conversion!$D$116),"-",
IF(AND(M35="14",N35&gt;=L_Conversion!$C$117,N35&lt;=L_Conversion!$D$117),"-",
"PRIMER_DIA fuera de rango")))))))))))))))</f>
        <v>-</v>
      </c>
      <c r="AS35" s="94" t="str">
        <f t="shared" si="23"/>
        <v>-</v>
      </c>
      <c r="AT35" s="94" t="str">
        <f t="shared" si="24"/>
        <v>-</v>
      </c>
      <c r="AU35" s="94" t="str">
        <f t="shared" si="25"/>
        <v>-</v>
      </c>
      <c r="AV35" s="94" t="str">
        <f t="shared" si="26"/>
        <v>-</v>
      </c>
      <c r="AW35" s="94" t="str">
        <f t="shared" si="27"/>
        <v>-</v>
      </c>
      <c r="AX35" s="94" t="str">
        <f t="shared" si="28"/>
        <v>-</v>
      </c>
      <c r="AY35" s="94" t="str">
        <f t="shared" si="29"/>
        <v>-</v>
      </c>
      <c r="AZ35" s="94" t="str">
        <f t="shared" si="30"/>
        <v>-</v>
      </c>
      <c r="BA35" s="94" t="str">
        <f t="shared" si="31"/>
        <v>-</v>
      </c>
      <c r="BB35" s="94" t="str">
        <f t="shared" si="32"/>
        <v>-</v>
      </c>
      <c r="BC35" s="94" t="str">
        <f t="shared" si="33"/>
        <v>-</v>
      </c>
      <c r="BD35" s="94" t="str">
        <f t="shared" si="34"/>
        <v>-</v>
      </c>
      <c r="BE35" s="94" t="str">
        <f t="shared" si="35"/>
        <v>-</v>
      </c>
      <c r="BF35" s="94" t="str">
        <f t="shared" si="36"/>
        <v>-</v>
      </c>
    </row>
    <row r="36" spans="1:58" x14ac:dyDescent="0.2">
      <c r="A36" s="19" t="s">
        <v>1193</v>
      </c>
      <c r="B36" s="19" t="s">
        <v>76</v>
      </c>
      <c r="C36" s="19">
        <v>16871109</v>
      </c>
      <c r="D36" s="19">
        <v>3</v>
      </c>
      <c r="E36" s="19" t="s">
        <v>1204</v>
      </c>
      <c r="F36" s="19" t="s">
        <v>1205</v>
      </c>
      <c r="G36" s="19" t="s">
        <v>1206</v>
      </c>
      <c r="H36" s="19" t="s">
        <v>1018</v>
      </c>
      <c r="I36" s="19" t="s">
        <v>653</v>
      </c>
      <c r="J36" s="19">
        <v>80</v>
      </c>
      <c r="K36" s="19" t="s">
        <v>556</v>
      </c>
      <c r="L36" s="19" t="s">
        <v>495</v>
      </c>
      <c r="M36" s="19" t="s">
        <v>18</v>
      </c>
      <c r="N36" s="19">
        <v>45666</v>
      </c>
      <c r="O36" s="19">
        <v>7</v>
      </c>
      <c r="P36" s="83">
        <v>4</v>
      </c>
      <c r="Q36" s="19" t="s">
        <v>23</v>
      </c>
      <c r="R36" s="19" t="s">
        <v>11</v>
      </c>
      <c r="S36" s="19" t="s">
        <v>23</v>
      </c>
      <c r="T36" s="19">
        <v>7</v>
      </c>
      <c r="U36" s="19" t="s">
        <v>11</v>
      </c>
      <c r="V36" s="19" t="s">
        <v>11</v>
      </c>
      <c r="W36" s="19" t="s">
        <v>11</v>
      </c>
      <c r="X36" s="19">
        <v>0</v>
      </c>
      <c r="Y36" s="19" t="s">
        <v>730</v>
      </c>
      <c r="Z36" s="19">
        <v>0</v>
      </c>
      <c r="AA36" s="19">
        <v>0</v>
      </c>
      <c r="AB36" s="19">
        <v>0</v>
      </c>
      <c r="AC36" s="186" t="str">
        <f>IF(OR(M36="13",M36="14",P36=8),"",IF(     AND(OR(S36="AUTORIZADO", S36="PENDIENTE", S36="REDUCIDO", S36="AMPLIADO"),L36&lt;&gt;"HONORARIO" ), _xlfn.CONCAT(IF(H36="X","H",H36),"_",IF(OR(P36=5,P36=6),_xlfn.CONCAT(P36,"A"),P36),"_",VLOOKUP(T36,Datos!$B$2:$C$5,2,TRUE)),""))</f>
        <v>M_4_[4 a 10]</v>
      </c>
      <c r="AD36" s="186">
        <f t="shared" si="10"/>
        <v>0</v>
      </c>
      <c r="AE36" s="90" t="str">
        <f t="shared" si="11"/>
        <v>-</v>
      </c>
      <c r="AF36" s="91" t="str">
        <f t="shared" si="12"/>
        <v>070601</v>
      </c>
      <c r="AG36" s="92"/>
      <c r="AH36" s="93" t="str">
        <f t="shared" si="13"/>
        <v>Corporación de Fomento de la Producción</v>
      </c>
      <c r="AI36" s="90" t="str">
        <f t="shared" si="14"/>
        <v>-</v>
      </c>
      <c r="AJ36" s="90">
        <f t="shared" si="15"/>
        <v>3</v>
      </c>
      <c r="AK36" s="90" t="str">
        <f t="shared" si="16"/>
        <v>-</v>
      </c>
      <c r="AL36" s="90" t="str">
        <f t="shared" si="17"/>
        <v>Identifica este registro como MUJER</v>
      </c>
      <c r="AM36" s="90" t="str">
        <f t="shared" si="18"/>
        <v>-</v>
      </c>
      <c r="AN36" s="90" t="str">
        <f t="shared" si="19"/>
        <v>-</v>
      </c>
      <c r="AO36" s="90" t="str">
        <f t="shared" si="20"/>
        <v>-</v>
      </c>
      <c r="AP36" s="58" t="str">
        <f t="shared" si="21"/>
        <v>-</v>
      </c>
      <c r="AQ36" s="94" t="str">
        <f t="shared" si="22"/>
        <v>-</v>
      </c>
      <c r="AR36" s="94" t="str">
        <f>IF(N36="","PRIMER_DIA en blanco",
IF(AND(M36="01",N36&gt;=L_Conversion!$C$118,N36&lt;=L_Conversion!$D$118),"-",
IF(AND(M36="02",N36&gt;=L_Conversion!$C$119,N36&lt;=L_Conversion!$D$119),"-",
IF(AND(M36="03",N36&gt;=L_Conversion!$C$120,N36&lt;=L_Conversion!$D$120),"-",
IF(AND(M36="04",N36&gt;=L_Conversion!$C$121,N36&lt;=L_Conversion!$D$121),"-",
IF(AND(M36="05",N36&gt;=L_Conversion!$C$122,N36&lt;=L_Conversion!$D$122),"-",
IF(AND(M36="06",N36&gt;=L_Conversion!$C$123,N36&lt;=L_Conversion!$D$123),"-",
IF(AND(M36="07",N36&gt;=L_Conversion!$C$124,N36&lt;=L_Conversion!$D$124),"-",
IF(AND(M36="08",N36&gt;=L_Conversion!$C$125,N36&lt;=L_Conversion!$D$125),"-",
IF(AND(M36="09",N36&gt;=L_Conversion!$C$126,N36&lt;=L_Conversion!$D$126),"-",
IF(AND(M36="10",N36&gt;=L_Conversion!$C$127,N36&lt;=L_Conversion!$D$127),"-",
IF(AND(M36="11",N36&gt;=L_Conversion!$C$128,N36&lt;=L_Conversion!$D$128),"-",
IF(AND(M36="12",N36&gt;=L_Conversion!$C$129,N36&lt;=L_Conversion!$D$129),"-",
IF(AND(M36="13",N36&gt;=L_Conversion!$C$116,N36&lt;=L_Conversion!$D$116),"-",
IF(AND(M36="14",N36&gt;=L_Conversion!$C$117,N36&lt;=L_Conversion!$D$117),"-",
"PRIMER_DIA fuera de rango")))))))))))))))</f>
        <v>-</v>
      </c>
      <c r="AS36" s="94" t="str">
        <f t="shared" si="23"/>
        <v>-</v>
      </c>
      <c r="AT36" s="94" t="str">
        <f t="shared" si="24"/>
        <v>-</v>
      </c>
      <c r="AU36" s="94" t="str">
        <f t="shared" si="25"/>
        <v>-</v>
      </c>
      <c r="AV36" s="94" t="str">
        <f t="shared" si="26"/>
        <v>-</v>
      </c>
      <c r="AW36" s="94" t="str">
        <f t="shared" si="27"/>
        <v>-</v>
      </c>
      <c r="AX36" s="94" t="str">
        <f t="shared" si="28"/>
        <v>-</v>
      </c>
      <c r="AY36" s="94" t="str">
        <f t="shared" si="29"/>
        <v>-</v>
      </c>
      <c r="AZ36" s="94" t="str">
        <f t="shared" si="30"/>
        <v>-</v>
      </c>
      <c r="BA36" s="94" t="str">
        <f t="shared" si="31"/>
        <v>-</v>
      </c>
      <c r="BB36" s="94" t="str">
        <f t="shared" si="32"/>
        <v>-</v>
      </c>
      <c r="BC36" s="94" t="str">
        <f t="shared" si="33"/>
        <v>-</v>
      </c>
      <c r="BD36" s="94" t="str">
        <f t="shared" si="34"/>
        <v>-</v>
      </c>
      <c r="BE36" s="94" t="str">
        <f t="shared" si="35"/>
        <v>-</v>
      </c>
      <c r="BF36" s="94" t="str">
        <f t="shared" si="36"/>
        <v>-</v>
      </c>
    </row>
    <row r="37" spans="1:58" x14ac:dyDescent="0.2">
      <c r="A37" s="19" t="s">
        <v>1193</v>
      </c>
      <c r="B37" s="19" t="s">
        <v>1138</v>
      </c>
      <c r="C37" s="19">
        <v>16660288</v>
      </c>
      <c r="D37" s="19">
        <v>2</v>
      </c>
      <c r="E37" s="19" t="s">
        <v>1281</v>
      </c>
      <c r="F37" s="19" t="s">
        <v>1282</v>
      </c>
      <c r="G37" s="19" t="s">
        <v>1283</v>
      </c>
      <c r="H37" s="19" t="s">
        <v>1018</v>
      </c>
      <c r="I37" s="19" t="s">
        <v>654</v>
      </c>
      <c r="J37" s="19">
        <v>80</v>
      </c>
      <c r="K37" s="19" t="s">
        <v>556</v>
      </c>
      <c r="L37" s="19" t="s">
        <v>509</v>
      </c>
      <c r="M37" s="19" t="s">
        <v>18</v>
      </c>
      <c r="N37" s="19">
        <v>45666</v>
      </c>
      <c r="O37" s="19">
        <v>14</v>
      </c>
      <c r="P37" s="83">
        <v>1</v>
      </c>
      <c r="Q37" s="19" t="s">
        <v>23</v>
      </c>
      <c r="R37" s="19" t="s">
        <v>11</v>
      </c>
      <c r="S37" s="19" t="s">
        <v>23</v>
      </c>
      <c r="T37" s="19">
        <v>14</v>
      </c>
      <c r="U37" s="19" t="s">
        <v>11</v>
      </c>
      <c r="V37" s="19" t="s">
        <v>11</v>
      </c>
      <c r="W37" s="19" t="s">
        <v>11</v>
      </c>
      <c r="X37" s="19">
        <v>0</v>
      </c>
      <c r="Y37" s="19" t="s">
        <v>730</v>
      </c>
      <c r="Z37" s="19">
        <v>0</v>
      </c>
      <c r="AA37" s="19">
        <v>0</v>
      </c>
      <c r="AB37" s="19">
        <v>0</v>
      </c>
      <c r="AC37" s="186" t="str">
        <f>IF(OR(M37="13",M37="14",P37=8),"",IF(     AND(OR(S37="AUTORIZADO", S37="PENDIENTE", S37="REDUCIDO", S37="AMPLIADO"),L37&lt;&gt;"HONORARIO" ), _xlfn.CONCAT(IF(H37="X","H",H37),"_",IF(OR(P37=5,P37=6),_xlfn.CONCAT(P37,"A"),P37),"_",VLOOKUP(T37,Datos!$B$2:$C$5,2,TRUE)),""))</f>
        <v>M_1_[11 +]</v>
      </c>
      <c r="AD37" s="186">
        <f t="shared" si="10"/>
        <v>0</v>
      </c>
      <c r="AE37" s="90" t="str">
        <f t="shared" si="11"/>
        <v>-</v>
      </c>
      <c r="AF37" s="91" t="str">
        <f t="shared" si="12"/>
        <v>Revisar</v>
      </c>
      <c r="AG37" s="92"/>
      <c r="AH37" s="93" t="str">
        <f t="shared" si="13"/>
        <v>Corporación de Fomento de la Producción</v>
      </c>
      <c r="AI37" s="90" t="str">
        <f t="shared" si="14"/>
        <v>-</v>
      </c>
      <c r="AJ37" s="90">
        <f t="shared" si="15"/>
        <v>2</v>
      </c>
      <c r="AK37" s="90" t="str">
        <f t="shared" si="16"/>
        <v>-</v>
      </c>
      <c r="AL37" s="90" t="str">
        <f t="shared" si="17"/>
        <v>Identifica este registro como MUJER</v>
      </c>
      <c r="AM37" s="90" t="str">
        <f t="shared" si="18"/>
        <v>-</v>
      </c>
      <c r="AN37" s="90" t="str">
        <f t="shared" si="19"/>
        <v>-</v>
      </c>
      <c r="AO37" s="90" t="str">
        <f t="shared" si="20"/>
        <v>-</v>
      </c>
      <c r="AP37" s="58" t="str">
        <f t="shared" si="21"/>
        <v>-</v>
      </c>
      <c r="AQ37" s="94" t="str">
        <f t="shared" si="22"/>
        <v>-</v>
      </c>
      <c r="AR37" s="94" t="str">
        <f>IF(N37="","PRIMER_DIA en blanco",
IF(AND(M37="01",N37&gt;=L_Conversion!$C$118,N37&lt;=L_Conversion!$D$118),"-",
IF(AND(M37="02",N37&gt;=L_Conversion!$C$119,N37&lt;=L_Conversion!$D$119),"-",
IF(AND(M37="03",N37&gt;=L_Conversion!$C$120,N37&lt;=L_Conversion!$D$120),"-",
IF(AND(M37="04",N37&gt;=L_Conversion!$C$121,N37&lt;=L_Conversion!$D$121),"-",
IF(AND(M37="05",N37&gt;=L_Conversion!$C$122,N37&lt;=L_Conversion!$D$122),"-",
IF(AND(M37="06",N37&gt;=L_Conversion!$C$123,N37&lt;=L_Conversion!$D$123),"-",
IF(AND(M37="07",N37&gt;=L_Conversion!$C$124,N37&lt;=L_Conversion!$D$124),"-",
IF(AND(M37="08",N37&gt;=L_Conversion!$C$125,N37&lt;=L_Conversion!$D$125),"-",
IF(AND(M37="09",N37&gt;=L_Conversion!$C$126,N37&lt;=L_Conversion!$D$126),"-",
IF(AND(M37="10",N37&gt;=L_Conversion!$C$127,N37&lt;=L_Conversion!$D$127),"-",
IF(AND(M37="11",N37&gt;=L_Conversion!$C$128,N37&lt;=L_Conversion!$D$128),"-",
IF(AND(M37="12",N37&gt;=L_Conversion!$C$129,N37&lt;=L_Conversion!$D$129),"-",
IF(AND(M37="13",N37&gt;=L_Conversion!$C$116,N37&lt;=L_Conversion!$D$116),"-",
IF(AND(M37="14",N37&gt;=L_Conversion!$C$117,N37&lt;=L_Conversion!$D$117),"-",
"PRIMER_DIA fuera de rango")))))))))))))))</f>
        <v>-</v>
      </c>
      <c r="AS37" s="94" t="str">
        <f t="shared" si="23"/>
        <v>-</v>
      </c>
      <c r="AT37" s="94" t="str">
        <f t="shared" si="24"/>
        <v>-</v>
      </c>
      <c r="AU37" s="94" t="str">
        <f t="shared" si="25"/>
        <v>-</v>
      </c>
      <c r="AV37" s="94" t="str">
        <f t="shared" si="26"/>
        <v>-</v>
      </c>
      <c r="AW37" s="94" t="str">
        <f t="shared" si="27"/>
        <v>-</v>
      </c>
      <c r="AX37" s="94" t="str">
        <f t="shared" si="28"/>
        <v>-</v>
      </c>
      <c r="AY37" s="94" t="str">
        <f t="shared" si="29"/>
        <v>-</v>
      </c>
      <c r="AZ37" s="94" t="str">
        <f t="shared" si="30"/>
        <v>-</v>
      </c>
      <c r="BA37" s="94" t="str">
        <f t="shared" si="31"/>
        <v>-</v>
      </c>
      <c r="BB37" s="94" t="str">
        <f t="shared" si="32"/>
        <v>-</v>
      </c>
      <c r="BC37" s="94" t="str">
        <f t="shared" si="33"/>
        <v>-</v>
      </c>
      <c r="BD37" s="94" t="str">
        <f t="shared" si="34"/>
        <v>-</v>
      </c>
      <c r="BE37" s="94" t="str">
        <f t="shared" si="35"/>
        <v>-</v>
      </c>
      <c r="BF37" s="94" t="str">
        <f t="shared" si="36"/>
        <v>-</v>
      </c>
    </row>
    <row r="38" spans="1:58" x14ac:dyDescent="0.2">
      <c r="A38" s="19" t="s">
        <v>1193</v>
      </c>
      <c r="B38" s="19" t="s">
        <v>76</v>
      </c>
      <c r="C38" s="19">
        <v>17699624</v>
      </c>
      <c r="D38" s="19">
        <v>2</v>
      </c>
      <c r="E38" s="19" t="s">
        <v>1284</v>
      </c>
      <c r="F38" s="19" t="s">
        <v>1285</v>
      </c>
      <c r="G38" s="19" t="s">
        <v>1286</v>
      </c>
      <c r="H38" s="19" t="s">
        <v>1018</v>
      </c>
      <c r="I38" s="19" t="s">
        <v>653</v>
      </c>
      <c r="J38" s="19">
        <v>80</v>
      </c>
      <c r="K38" s="19" t="s">
        <v>556</v>
      </c>
      <c r="L38" s="19" t="s">
        <v>495</v>
      </c>
      <c r="M38" s="19" t="s">
        <v>18</v>
      </c>
      <c r="N38" s="19">
        <v>45666</v>
      </c>
      <c r="O38" s="19">
        <v>2</v>
      </c>
      <c r="P38" s="83">
        <v>1</v>
      </c>
      <c r="Q38" s="19" t="s">
        <v>23</v>
      </c>
      <c r="R38" s="19" t="s">
        <v>11</v>
      </c>
      <c r="S38" s="19" t="s">
        <v>23</v>
      </c>
      <c r="T38" s="19">
        <v>2</v>
      </c>
      <c r="U38" s="19" t="s">
        <v>11</v>
      </c>
      <c r="V38" s="19" t="s">
        <v>11</v>
      </c>
      <c r="W38" s="19" t="s">
        <v>11</v>
      </c>
      <c r="X38" s="19">
        <v>0</v>
      </c>
      <c r="Y38" s="19" t="s">
        <v>730</v>
      </c>
      <c r="Z38" s="19">
        <v>0</v>
      </c>
      <c r="AA38" s="19">
        <v>0</v>
      </c>
      <c r="AB38" s="19">
        <v>0</v>
      </c>
      <c r="AC38" s="186" t="str">
        <f>IF(OR(M38="13",M38="14",P38=8),"",IF(     AND(OR(S38="AUTORIZADO", S38="PENDIENTE", S38="REDUCIDO", S38="AMPLIADO"),L38&lt;&gt;"HONORARIO" ), _xlfn.CONCAT(IF(H38="X","H",H38),"_",IF(OR(P38=5,P38=6),_xlfn.CONCAT(P38,"A"),P38),"_",VLOOKUP(T38,Datos!$B$2:$C$5,2,TRUE)),""))</f>
        <v>M_1_[hasta 3]</v>
      </c>
      <c r="AD38" s="186">
        <f t="shared" si="10"/>
        <v>0</v>
      </c>
      <c r="AE38" s="90" t="str">
        <f t="shared" si="11"/>
        <v>-</v>
      </c>
      <c r="AF38" s="91" t="str">
        <f t="shared" si="12"/>
        <v>070601</v>
      </c>
      <c r="AG38" s="92"/>
      <c r="AH38" s="93" t="str">
        <f t="shared" si="13"/>
        <v>Corporación de Fomento de la Producción</v>
      </c>
      <c r="AI38" s="90" t="str">
        <f t="shared" si="14"/>
        <v>-</v>
      </c>
      <c r="AJ38" s="90">
        <f t="shared" si="15"/>
        <v>2</v>
      </c>
      <c r="AK38" s="90" t="str">
        <f t="shared" si="16"/>
        <v>-</v>
      </c>
      <c r="AL38" s="90" t="str">
        <f t="shared" si="17"/>
        <v>Identifica este registro como MUJER</v>
      </c>
      <c r="AM38" s="90" t="str">
        <f t="shared" si="18"/>
        <v>-</v>
      </c>
      <c r="AN38" s="90" t="str">
        <f t="shared" si="19"/>
        <v>-</v>
      </c>
      <c r="AO38" s="90" t="str">
        <f t="shared" si="20"/>
        <v>-</v>
      </c>
      <c r="AP38" s="58" t="str">
        <f t="shared" si="21"/>
        <v>-</v>
      </c>
      <c r="AQ38" s="94" t="str">
        <f t="shared" si="22"/>
        <v>-</v>
      </c>
      <c r="AR38" s="94" t="str">
        <f>IF(N38="","PRIMER_DIA en blanco",
IF(AND(M38="01",N38&gt;=L_Conversion!$C$118,N38&lt;=L_Conversion!$D$118),"-",
IF(AND(M38="02",N38&gt;=L_Conversion!$C$119,N38&lt;=L_Conversion!$D$119),"-",
IF(AND(M38="03",N38&gt;=L_Conversion!$C$120,N38&lt;=L_Conversion!$D$120),"-",
IF(AND(M38="04",N38&gt;=L_Conversion!$C$121,N38&lt;=L_Conversion!$D$121),"-",
IF(AND(M38="05",N38&gt;=L_Conversion!$C$122,N38&lt;=L_Conversion!$D$122),"-",
IF(AND(M38="06",N38&gt;=L_Conversion!$C$123,N38&lt;=L_Conversion!$D$123),"-",
IF(AND(M38="07",N38&gt;=L_Conversion!$C$124,N38&lt;=L_Conversion!$D$124),"-",
IF(AND(M38="08",N38&gt;=L_Conversion!$C$125,N38&lt;=L_Conversion!$D$125),"-",
IF(AND(M38="09",N38&gt;=L_Conversion!$C$126,N38&lt;=L_Conversion!$D$126),"-",
IF(AND(M38="10",N38&gt;=L_Conversion!$C$127,N38&lt;=L_Conversion!$D$127),"-",
IF(AND(M38="11",N38&gt;=L_Conversion!$C$128,N38&lt;=L_Conversion!$D$128),"-",
IF(AND(M38="12",N38&gt;=L_Conversion!$C$129,N38&lt;=L_Conversion!$D$129),"-",
IF(AND(M38="13",N38&gt;=L_Conversion!$C$116,N38&lt;=L_Conversion!$D$116),"-",
IF(AND(M38="14",N38&gt;=L_Conversion!$C$117,N38&lt;=L_Conversion!$D$117),"-",
"PRIMER_DIA fuera de rango")))))))))))))))</f>
        <v>-</v>
      </c>
      <c r="AS38" s="94" t="str">
        <f t="shared" si="23"/>
        <v>-</v>
      </c>
      <c r="AT38" s="94" t="str">
        <f t="shared" si="24"/>
        <v>-</v>
      </c>
      <c r="AU38" s="94" t="str">
        <f t="shared" si="25"/>
        <v>-</v>
      </c>
      <c r="AV38" s="94" t="str">
        <f t="shared" si="26"/>
        <v>-</v>
      </c>
      <c r="AW38" s="94" t="str">
        <f t="shared" si="27"/>
        <v>-</v>
      </c>
      <c r="AX38" s="94" t="str">
        <f t="shared" si="28"/>
        <v>-</v>
      </c>
      <c r="AY38" s="94" t="str">
        <f t="shared" si="29"/>
        <v>-</v>
      </c>
      <c r="AZ38" s="94" t="str">
        <f t="shared" si="30"/>
        <v>-</v>
      </c>
      <c r="BA38" s="94" t="str">
        <f t="shared" si="31"/>
        <v>-</v>
      </c>
      <c r="BB38" s="94" t="str">
        <f t="shared" si="32"/>
        <v>-</v>
      </c>
      <c r="BC38" s="94" t="str">
        <f t="shared" si="33"/>
        <v>-</v>
      </c>
      <c r="BD38" s="94" t="str">
        <f t="shared" si="34"/>
        <v>-</v>
      </c>
      <c r="BE38" s="94" t="str">
        <f t="shared" si="35"/>
        <v>-</v>
      </c>
      <c r="BF38" s="94" t="str">
        <f t="shared" si="36"/>
        <v>-</v>
      </c>
    </row>
    <row r="39" spans="1:58" x14ac:dyDescent="0.2">
      <c r="A39" s="19" t="s">
        <v>1193</v>
      </c>
      <c r="B39" s="19" t="s">
        <v>76</v>
      </c>
      <c r="C39" s="19">
        <v>10631849</v>
      </c>
      <c r="D39" s="19">
        <v>2</v>
      </c>
      <c r="E39" s="19" t="s">
        <v>1287</v>
      </c>
      <c r="F39" s="19" t="s">
        <v>1288</v>
      </c>
      <c r="G39" s="19" t="s">
        <v>1289</v>
      </c>
      <c r="H39" s="19" t="s">
        <v>654</v>
      </c>
      <c r="I39" s="19" t="s">
        <v>653</v>
      </c>
      <c r="J39" s="19">
        <v>80</v>
      </c>
      <c r="K39" s="19" t="s">
        <v>556</v>
      </c>
      <c r="L39" s="19" t="s">
        <v>495</v>
      </c>
      <c r="M39" s="19" t="s">
        <v>18</v>
      </c>
      <c r="N39" s="19">
        <v>45666</v>
      </c>
      <c r="O39" s="19">
        <v>2</v>
      </c>
      <c r="P39" s="83">
        <v>1</v>
      </c>
      <c r="Q39" s="19" t="s">
        <v>23</v>
      </c>
      <c r="R39" s="19" t="s">
        <v>11</v>
      </c>
      <c r="S39" s="19" t="s">
        <v>23</v>
      </c>
      <c r="T39" s="19">
        <v>2</v>
      </c>
      <c r="U39" s="19" t="s">
        <v>11</v>
      </c>
      <c r="V39" s="19" t="s">
        <v>11</v>
      </c>
      <c r="W39" s="19" t="s">
        <v>11</v>
      </c>
      <c r="X39" s="19">
        <v>0</v>
      </c>
      <c r="Y39" s="19" t="s">
        <v>730</v>
      </c>
      <c r="Z39" s="19">
        <v>0</v>
      </c>
      <c r="AA39" s="19">
        <v>0</v>
      </c>
      <c r="AB39" s="19">
        <v>0</v>
      </c>
      <c r="AC39" s="186" t="str">
        <f>IF(OR(M39="13",M39="14",P39=8),"",IF(     AND(OR(S39="AUTORIZADO", S39="PENDIENTE", S39="REDUCIDO", S39="AMPLIADO"),L39&lt;&gt;"HONORARIO" ), _xlfn.CONCAT(IF(H39="X","H",H39),"_",IF(OR(P39=5,P39=6),_xlfn.CONCAT(P39,"A"),P39),"_",VLOOKUP(T39,Datos!$B$2:$C$5,2,TRUE)),""))</f>
        <v>H_1_[hasta 3]</v>
      </c>
      <c r="AD39" s="186">
        <f t="shared" si="10"/>
        <v>0</v>
      </c>
      <c r="AE39" s="90" t="str">
        <f t="shared" si="11"/>
        <v>-</v>
      </c>
      <c r="AF39" s="91" t="str">
        <f t="shared" si="12"/>
        <v>070601</v>
      </c>
      <c r="AG39" s="92"/>
      <c r="AH39" s="93" t="str">
        <f t="shared" si="13"/>
        <v>Corporación de Fomento de la Producción</v>
      </c>
      <c r="AI39" s="90" t="str">
        <f t="shared" si="14"/>
        <v>-</v>
      </c>
      <c r="AJ39" s="90">
        <f t="shared" si="15"/>
        <v>2</v>
      </c>
      <c r="AK39" s="90" t="str">
        <f t="shared" si="16"/>
        <v>-</v>
      </c>
      <c r="AL39" s="90" t="str">
        <f t="shared" si="17"/>
        <v>Identifica este registro como HOMBRE</v>
      </c>
      <c r="AM39" s="90" t="str">
        <f t="shared" si="18"/>
        <v>-</v>
      </c>
      <c r="AN39" s="90" t="str">
        <f t="shared" si="19"/>
        <v>-</v>
      </c>
      <c r="AO39" s="90" t="str">
        <f t="shared" si="20"/>
        <v>-</v>
      </c>
      <c r="AP39" s="58" t="str">
        <f t="shared" si="21"/>
        <v>-</v>
      </c>
      <c r="AQ39" s="94" t="str">
        <f t="shared" si="22"/>
        <v>-</v>
      </c>
      <c r="AR39" s="94" t="str">
        <f>IF(N39="","PRIMER_DIA en blanco",
IF(AND(M39="01",N39&gt;=L_Conversion!$C$118,N39&lt;=L_Conversion!$D$118),"-",
IF(AND(M39="02",N39&gt;=L_Conversion!$C$119,N39&lt;=L_Conversion!$D$119),"-",
IF(AND(M39="03",N39&gt;=L_Conversion!$C$120,N39&lt;=L_Conversion!$D$120),"-",
IF(AND(M39="04",N39&gt;=L_Conversion!$C$121,N39&lt;=L_Conversion!$D$121),"-",
IF(AND(M39="05",N39&gt;=L_Conversion!$C$122,N39&lt;=L_Conversion!$D$122),"-",
IF(AND(M39="06",N39&gt;=L_Conversion!$C$123,N39&lt;=L_Conversion!$D$123),"-",
IF(AND(M39="07",N39&gt;=L_Conversion!$C$124,N39&lt;=L_Conversion!$D$124),"-",
IF(AND(M39="08",N39&gt;=L_Conversion!$C$125,N39&lt;=L_Conversion!$D$125),"-",
IF(AND(M39="09",N39&gt;=L_Conversion!$C$126,N39&lt;=L_Conversion!$D$126),"-",
IF(AND(M39="10",N39&gt;=L_Conversion!$C$127,N39&lt;=L_Conversion!$D$127),"-",
IF(AND(M39="11",N39&gt;=L_Conversion!$C$128,N39&lt;=L_Conversion!$D$128),"-",
IF(AND(M39="12",N39&gt;=L_Conversion!$C$129,N39&lt;=L_Conversion!$D$129),"-",
IF(AND(M39="13",N39&gt;=L_Conversion!$C$116,N39&lt;=L_Conversion!$D$116),"-",
IF(AND(M39="14",N39&gt;=L_Conversion!$C$117,N39&lt;=L_Conversion!$D$117),"-",
"PRIMER_DIA fuera de rango")))))))))))))))</f>
        <v>-</v>
      </c>
      <c r="AS39" s="94" t="str">
        <f t="shared" si="23"/>
        <v>-</v>
      </c>
      <c r="AT39" s="94" t="str">
        <f t="shared" si="24"/>
        <v>-</v>
      </c>
      <c r="AU39" s="94" t="str">
        <f t="shared" si="25"/>
        <v>-</v>
      </c>
      <c r="AV39" s="94" t="str">
        <f t="shared" si="26"/>
        <v>-</v>
      </c>
      <c r="AW39" s="94" t="str">
        <f t="shared" si="27"/>
        <v>-</v>
      </c>
      <c r="AX39" s="94" t="str">
        <f t="shared" si="28"/>
        <v>-</v>
      </c>
      <c r="AY39" s="94" t="str">
        <f t="shared" si="29"/>
        <v>-</v>
      </c>
      <c r="AZ39" s="94" t="str">
        <f t="shared" si="30"/>
        <v>-</v>
      </c>
      <c r="BA39" s="94" t="str">
        <f t="shared" si="31"/>
        <v>-</v>
      </c>
      <c r="BB39" s="94" t="str">
        <f t="shared" si="32"/>
        <v>-</v>
      </c>
      <c r="BC39" s="94" t="str">
        <f t="shared" si="33"/>
        <v>-</v>
      </c>
      <c r="BD39" s="94" t="str">
        <f t="shared" si="34"/>
        <v>-</v>
      </c>
      <c r="BE39" s="94" t="str">
        <f t="shared" si="35"/>
        <v>-</v>
      </c>
      <c r="BF39" s="94" t="str">
        <f t="shared" si="36"/>
        <v>-</v>
      </c>
    </row>
    <row r="40" spans="1:58" x14ac:dyDescent="0.2">
      <c r="A40" s="19" t="s">
        <v>1193</v>
      </c>
      <c r="B40" s="19" t="s">
        <v>76</v>
      </c>
      <c r="C40" s="19">
        <v>15657849</v>
      </c>
      <c r="D40" s="19">
        <v>5</v>
      </c>
      <c r="E40" s="19" t="s">
        <v>1290</v>
      </c>
      <c r="F40" s="19" t="s">
        <v>1291</v>
      </c>
      <c r="G40" s="19" t="s">
        <v>1292</v>
      </c>
      <c r="H40" s="19" t="s">
        <v>1018</v>
      </c>
      <c r="I40" s="19" t="s">
        <v>653</v>
      </c>
      <c r="J40" s="19">
        <v>80</v>
      </c>
      <c r="K40" s="19" t="s">
        <v>556</v>
      </c>
      <c r="L40" s="19" t="s">
        <v>495</v>
      </c>
      <c r="M40" s="19" t="s">
        <v>18</v>
      </c>
      <c r="N40" s="19">
        <v>45667</v>
      </c>
      <c r="O40" s="19">
        <v>1</v>
      </c>
      <c r="P40" s="83" t="s">
        <v>736</v>
      </c>
      <c r="Q40" s="19" t="s">
        <v>23</v>
      </c>
      <c r="R40" s="19" t="s">
        <v>11</v>
      </c>
      <c r="S40" s="19" t="s">
        <v>23</v>
      </c>
      <c r="T40" s="19">
        <v>1</v>
      </c>
      <c r="U40" s="19" t="s">
        <v>11</v>
      </c>
      <c r="V40" s="19" t="s">
        <v>19</v>
      </c>
      <c r="W40" s="19" t="s">
        <v>19</v>
      </c>
      <c r="X40" s="19">
        <v>82346</v>
      </c>
      <c r="Y40" s="19" t="s">
        <v>726</v>
      </c>
      <c r="Z40" s="19">
        <v>1</v>
      </c>
      <c r="AA40" s="19">
        <v>82346</v>
      </c>
      <c r="AB40" s="19">
        <v>82346</v>
      </c>
      <c r="AC40" s="186" t="str">
        <f>IF(OR(M40="13",M40="14",P40=8),"",IF(     AND(OR(S40="AUTORIZADO", S40="PENDIENTE", S40="REDUCIDO", S40="AMPLIADO"),L40&lt;&gt;"HONORARIO" ), _xlfn.CONCAT(IF(H40="X","H",H40),"_",IF(OR(P40=5,P40=6),_xlfn.CONCAT(P40,"A"),P40),"_",VLOOKUP(T40,Datos!$B$2:$C$5,2,TRUE)),""))</f>
        <v>M_5B_[hasta 3]</v>
      </c>
      <c r="AD40" s="186">
        <f t="shared" si="10"/>
        <v>164692</v>
      </c>
      <c r="AE40" s="90" t="str">
        <f t="shared" si="11"/>
        <v>-</v>
      </c>
      <c r="AF40" s="91" t="str">
        <f t="shared" si="12"/>
        <v>070601</v>
      </c>
      <c r="AG40" s="92"/>
      <c r="AH40" s="93" t="str">
        <f t="shared" si="13"/>
        <v>Corporación de Fomento de la Producción</v>
      </c>
      <c r="AI40" s="90" t="str">
        <f t="shared" si="14"/>
        <v>-</v>
      </c>
      <c r="AJ40" s="90">
        <f t="shared" si="15"/>
        <v>5</v>
      </c>
      <c r="AK40" s="90" t="str">
        <f t="shared" si="16"/>
        <v>-</v>
      </c>
      <c r="AL40" s="90" t="str">
        <f t="shared" si="17"/>
        <v>Identifica este registro como MUJER</v>
      </c>
      <c r="AM40" s="90" t="str">
        <f t="shared" si="18"/>
        <v>-</v>
      </c>
      <c r="AN40" s="90" t="str">
        <f t="shared" si="19"/>
        <v>-</v>
      </c>
      <c r="AO40" s="90" t="str">
        <f t="shared" si="20"/>
        <v>-</v>
      </c>
      <c r="AP40" s="58" t="str">
        <f t="shared" si="21"/>
        <v>-</v>
      </c>
      <c r="AQ40" s="94" t="str">
        <f t="shared" si="22"/>
        <v>-</v>
      </c>
      <c r="AR40" s="94" t="str">
        <f>IF(N40="","PRIMER_DIA en blanco",
IF(AND(M40="01",N40&gt;=L_Conversion!$C$118,N40&lt;=L_Conversion!$D$118),"-",
IF(AND(M40="02",N40&gt;=L_Conversion!$C$119,N40&lt;=L_Conversion!$D$119),"-",
IF(AND(M40="03",N40&gt;=L_Conversion!$C$120,N40&lt;=L_Conversion!$D$120),"-",
IF(AND(M40="04",N40&gt;=L_Conversion!$C$121,N40&lt;=L_Conversion!$D$121),"-",
IF(AND(M40="05",N40&gt;=L_Conversion!$C$122,N40&lt;=L_Conversion!$D$122),"-",
IF(AND(M40="06",N40&gt;=L_Conversion!$C$123,N40&lt;=L_Conversion!$D$123),"-",
IF(AND(M40="07",N40&gt;=L_Conversion!$C$124,N40&lt;=L_Conversion!$D$124),"-",
IF(AND(M40="08",N40&gt;=L_Conversion!$C$125,N40&lt;=L_Conversion!$D$125),"-",
IF(AND(M40="09",N40&gt;=L_Conversion!$C$126,N40&lt;=L_Conversion!$D$126),"-",
IF(AND(M40="10",N40&gt;=L_Conversion!$C$127,N40&lt;=L_Conversion!$D$127),"-",
IF(AND(M40="11",N40&gt;=L_Conversion!$C$128,N40&lt;=L_Conversion!$D$128),"-",
IF(AND(M40="12",N40&gt;=L_Conversion!$C$129,N40&lt;=L_Conversion!$D$129),"-",
IF(AND(M40="13",N40&gt;=L_Conversion!$C$116,N40&lt;=L_Conversion!$D$116),"-",
IF(AND(M40="14",N40&gt;=L_Conversion!$C$117,N40&lt;=L_Conversion!$D$117),"-",
"PRIMER_DIA fuera de rango")))))))))))))))</f>
        <v>-</v>
      </c>
      <c r="AS40" s="94" t="str">
        <f t="shared" si="23"/>
        <v>-</v>
      </c>
      <c r="AT40" s="94" t="str">
        <f t="shared" si="24"/>
        <v>-</v>
      </c>
      <c r="AU40" s="94" t="str">
        <f t="shared" si="25"/>
        <v>-</v>
      </c>
      <c r="AV40" s="94" t="str">
        <f t="shared" si="26"/>
        <v>-</v>
      </c>
      <c r="AW40" s="94" t="str">
        <f t="shared" si="27"/>
        <v>-</v>
      </c>
      <c r="AX40" s="94" t="str">
        <f t="shared" si="28"/>
        <v>-</v>
      </c>
      <c r="AY40" s="94" t="str">
        <f t="shared" si="29"/>
        <v>-</v>
      </c>
      <c r="AZ40" s="94" t="str">
        <f t="shared" si="30"/>
        <v>-</v>
      </c>
      <c r="BA40" s="94" t="str">
        <f t="shared" si="31"/>
        <v>-</v>
      </c>
      <c r="BB40" s="94" t="str">
        <f t="shared" si="32"/>
        <v>-</v>
      </c>
      <c r="BC40" s="94" t="str">
        <f t="shared" si="33"/>
        <v>-</v>
      </c>
      <c r="BD40" s="94" t="str">
        <f t="shared" si="34"/>
        <v>-</v>
      </c>
      <c r="BE40" s="94" t="str">
        <f t="shared" si="35"/>
        <v>-</v>
      </c>
      <c r="BF40" s="94" t="str">
        <f t="shared" si="36"/>
        <v>-</v>
      </c>
    </row>
    <row r="41" spans="1:58" x14ac:dyDescent="0.2">
      <c r="A41" s="19" t="s">
        <v>1193</v>
      </c>
      <c r="B41" s="19" t="s">
        <v>76</v>
      </c>
      <c r="C41" s="19">
        <v>16389083</v>
      </c>
      <c r="D41" s="19">
        <v>6</v>
      </c>
      <c r="E41" s="19" t="s">
        <v>1293</v>
      </c>
      <c r="F41" s="19" t="s">
        <v>1294</v>
      </c>
      <c r="G41" s="19" t="s">
        <v>1295</v>
      </c>
      <c r="H41" s="19" t="s">
        <v>654</v>
      </c>
      <c r="I41" s="19" t="s">
        <v>653</v>
      </c>
      <c r="J41" s="19">
        <v>80</v>
      </c>
      <c r="K41" s="19" t="s">
        <v>556</v>
      </c>
      <c r="L41" s="19" t="s">
        <v>495</v>
      </c>
      <c r="M41" s="19" t="s">
        <v>18</v>
      </c>
      <c r="N41" s="19">
        <v>45667</v>
      </c>
      <c r="O41" s="19">
        <v>1</v>
      </c>
      <c r="P41" s="83">
        <v>1</v>
      </c>
      <c r="Q41" s="19" t="s">
        <v>23</v>
      </c>
      <c r="R41" s="19" t="s">
        <v>11</v>
      </c>
      <c r="S41" s="19" t="s">
        <v>23</v>
      </c>
      <c r="T41" s="19">
        <v>1</v>
      </c>
      <c r="U41" s="19" t="s">
        <v>11</v>
      </c>
      <c r="V41" s="19" t="s">
        <v>11</v>
      </c>
      <c r="W41" s="19" t="s">
        <v>11</v>
      </c>
      <c r="X41" s="19">
        <v>0</v>
      </c>
      <c r="Y41" s="19" t="s">
        <v>730</v>
      </c>
      <c r="Z41" s="19">
        <v>0</v>
      </c>
      <c r="AA41" s="19">
        <v>0</v>
      </c>
      <c r="AB41" s="19">
        <v>0</v>
      </c>
      <c r="AC41" s="186" t="str">
        <f>IF(OR(M41="13",M41="14",P41=8),"",IF(     AND(OR(S41="AUTORIZADO", S41="PENDIENTE", S41="REDUCIDO", S41="AMPLIADO"),L41&lt;&gt;"HONORARIO" ), _xlfn.CONCAT(IF(H41="X","H",H41),"_",IF(OR(P41=5,P41=6),_xlfn.CONCAT(P41,"A"),P41),"_",VLOOKUP(T41,Datos!$B$2:$C$5,2,TRUE)),""))</f>
        <v>H_1_[hasta 3]</v>
      </c>
      <c r="AD41" s="186">
        <f t="shared" si="10"/>
        <v>0</v>
      </c>
      <c r="AE41" s="90" t="str">
        <f t="shared" si="11"/>
        <v>-</v>
      </c>
      <c r="AF41" s="91" t="str">
        <f t="shared" si="12"/>
        <v>070601</v>
      </c>
      <c r="AG41" s="92"/>
      <c r="AH41" s="93" t="str">
        <f t="shared" si="13"/>
        <v>Corporación de Fomento de la Producción</v>
      </c>
      <c r="AI41" s="90" t="str">
        <f t="shared" si="14"/>
        <v>-</v>
      </c>
      <c r="AJ41" s="90">
        <f t="shared" si="15"/>
        <v>6</v>
      </c>
      <c r="AK41" s="90" t="str">
        <f t="shared" si="16"/>
        <v>-</v>
      </c>
      <c r="AL41" s="90" t="str">
        <f t="shared" si="17"/>
        <v>Identifica este registro como HOMBRE</v>
      </c>
      <c r="AM41" s="90" t="str">
        <f t="shared" si="18"/>
        <v>-</v>
      </c>
      <c r="AN41" s="90" t="str">
        <f t="shared" si="19"/>
        <v>-</v>
      </c>
      <c r="AO41" s="90" t="str">
        <f t="shared" si="20"/>
        <v>-</v>
      </c>
      <c r="AP41" s="58" t="str">
        <f t="shared" si="21"/>
        <v>-</v>
      </c>
      <c r="AQ41" s="94" t="str">
        <f t="shared" si="22"/>
        <v>-</v>
      </c>
      <c r="AR41" s="94" t="str">
        <f>IF(N41="","PRIMER_DIA en blanco",
IF(AND(M41="01",N41&gt;=L_Conversion!$C$118,N41&lt;=L_Conversion!$D$118),"-",
IF(AND(M41="02",N41&gt;=L_Conversion!$C$119,N41&lt;=L_Conversion!$D$119),"-",
IF(AND(M41="03",N41&gt;=L_Conversion!$C$120,N41&lt;=L_Conversion!$D$120),"-",
IF(AND(M41="04",N41&gt;=L_Conversion!$C$121,N41&lt;=L_Conversion!$D$121),"-",
IF(AND(M41="05",N41&gt;=L_Conversion!$C$122,N41&lt;=L_Conversion!$D$122),"-",
IF(AND(M41="06",N41&gt;=L_Conversion!$C$123,N41&lt;=L_Conversion!$D$123),"-",
IF(AND(M41="07",N41&gt;=L_Conversion!$C$124,N41&lt;=L_Conversion!$D$124),"-",
IF(AND(M41="08",N41&gt;=L_Conversion!$C$125,N41&lt;=L_Conversion!$D$125),"-",
IF(AND(M41="09",N41&gt;=L_Conversion!$C$126,N41&lt;=L_Conversion!$D$126),"-",
IF(AND(M41="10",N41&gt;=L_Conversion!$C$127,N41&lt;=L_Conversion!$D$127),"-",
IF(AND(M41="11",N41&gt;=L_Conversion!$C$128,N41&lt;=L_Conversion!$D$128),"-",
IF(AND(M41="12",N41&gt;=L_Conversion!$C$129,N41&lt;=L_Conversion!$D$129),"-",
IF(AND(M41="13",N41&gt;=L_Conversion!$C$116,N41&lt;=L_Conversion!$D$116),"-",
IF(AND(M41="14",N41&gt;=L_Conversion!$C$117,N41&lt;=L_Conversion!$D$117),"-",
"PRIMER_DIA fuera de rango")))))))))))))))</f>
        <v>-</v>
      </c>
      <c r="AS41" s="94" t="str">
        <f t="shared" si="23"/>
        <v>-</v>
      </c>
      <c r="AT41" s="94" t="str">
        <f t="shared" si="24"/>
        <v>-</v>
      </c>
      <c r="AU41" s="94" t="str">
        <f t="shared" si="25"/>
        <v>-</v>
      </c>
      <c r="AV41" s="94" t="str">
        <f t="shared" si="26"/>
        <v>-</v>
      </c>
      <c r="AW41" s="94" t="str">
        <f t="shared" si="27"/>
        <v>-</v>
      </c>
      <c r="AX41" s="94" t="str">
        <f t="shared" si="28"/>
        <v>-</v>
      </c>
      <c r="AY41" s="94" t="str">
        <f t="shared" si="29"/>
        <v>-</v>
      </c>
      <c r="AZ41" s="94" t="str">
        <f t="shared" si="30"/>
        <v>-</v>
      </c>
      <c r="BA41" s="94" t="str">
        <f t="shared" si="31"/>
        <v>-</v>
      </c>
      <c r="BB41" s="94" t="str">
        <f t="shared" si="32"/>
        <v>-</v>
      </c>
      <c r="BC41" s="94" t="str">
        <f t="shared" si="33"/>
        <v>-</v>
      </c>
      <c r="BD41" s="94" t="str">
        <f t="shared" si="34"/>
        <v>-</v>
      </c>
      <c r="BE41" s="94" t="str">
        <f t="shared" si="35"/>
        <v>-</v>
      </c>
      <c r="BF41" s="94" t="str">
        <f t="shared" si="36"/>
        <v>-</v>
      </c>
    </row>
    <row r="42" spans="1:58" x14ac:dyDescent="0.2">
      <c r="A42" s="19" t="s">
        <v>1193</v>
      </c>
      <c r="B42" s="19" t="s">
        <v>76</v>
      </c>
      <c r="C42" s="19">
        <v>9071519</v>
      </c>
      <c r="D42" s="19">
        <v>4</v>
      </c>
      <c r="E42" s="19" t="s">
        <v>1296</v>
      </c>
      <c r="F42" s="19" t="s">
        <v>1297</v>
      </c>
      <c r="G42" s="19" t="s">
        <v>1298</v>
      </c>
      <c r="H42" s="19" t="s">
        <v>654</v>
      </c>
      <c r="I42" s="19" t="s">
        <v>653</v>
      </c>
      <c r="J42" s="19">
        <v>80</v>
      </c>
      <c r="K42" s="19" t="s">
        <v>556</v>
      </c>
      <c r="L42" s="19" t="s">
        <v>495</v>
      </c>
      <c r="M42" s="19" t="s">
        <v>18</v>
      </c>
      <c r="N42" s="19">
        <v>45667</v>
      </c>
      <c r="O42" s="19">
        <v>30</v>
      </c>
      <c r="P42" s="83">
        <v>1</v>
      </c>
      <c r="Q42" s="19" t="s">
        <v>23</v>
      </c>
      <c r="R42" s="19" t="s">
        <v>11</v>
      </c>
      <c r="S42" s="19" t="s">
        <v>23</v>
      </c>
      <c r="T42" s="19">
        <v>30</v>
      </c>
      <c r="U42" s="19" t="s">
        <v>11</v>
      </c>
      <c r="V42" s="19" t="s">
        <v>11</v>
      </c>
      <c r="W42" s="19" t="s">
        <v>11</v>
      </c>
      <c r="X42" s="19">
        <v>0</v>
      </c>
      <c r="Y42" s="19" t="s">
        <v>730</v>
      </c>
      <c r="Z42" s="19">
        <v>0</v>
      </c>
      <c r="AA42" s="19">
        <v>0</v>
      </c>
      <c r="AB42" s="19">
        <v>0</v>
      </c>
      <c r="AC42" s="186" t="str">
        <f>IF(OR(M42="13",M42="14",P42=8),"",IF(     AND(OR(S42="AUTORIZADO", S42="PENDIENTE", S42="REDUCIDO", S42="AMPLIADO"),L42&lt;&gt;"HONORARIO" ), _xlfn.CONCAT(IF(H42="X","H",H42),"_",IF(OR(P42=5,P42=6),_xlfn.CONCAT(P42,"A"),P42),"_",VLOOKUP(T42,Datos!$B$2:$C$5,2,TRUE)),""))</f>
        <v>H_1_[11 +]</v>
      </c>
      <c r="AD42" s="186">
        <f t="shared" si="10"/>
        <v>0</v>
      </c>
      <c r="AE42" s="90" t="str">
        <f t="shared" si="11"/>
        <v>-</v>
      </c>
      <c r="AF42" s="91" t="str">
        <f t="shared" si="12"/>
        <v>070601</v>
      </c>
      <c r="AG42" s="92"/>
      <c r="AH42" s="93" t="str">
        <f t="shared" si="13"/>
        <v>Corporación de Fomento de la Producción</v>
      </c>
      <c r="AI42" s="90" t="str">
        <f t="shared" si="14"/>
        <v>-</v>
      </c>
      <c r="AJ42" s="90">
        <f t="shared" si="15"/>
        <v>4</v>
      </c>
      <c r="AK42" s="90" t="str">
        <f t="shared" si="16"/>
        <v>-</v>
      </c>
      <c r="AL42" s="90" t="str">
        <f t="shared" si="17"/>
        <v>Identifica este registro como HOMBRE</v>
      </c>
      <c r="AM42" s="90" t="str">
        <f t="shared" si="18"/>
        <v>-</v>
      </c>
      <c r="AN42" s="90" t="str">
        <f t="shared" si="19"/>
        <v>-</v>
      </c>
      <c r="AO42" s="90" t="str">
        <f t="shared" si="20"/>
        <v>-</v>
      </c>
      <c r="AP42" s="58" t="str">
        <f t="shared" si="21"/>
        <v>-</v>
      </c>
      <c r="AQ42" s="94" t="str">
        <f t="shared" si="22"/>
        <v>-</v>
      </c>
      <c r="AR42" s="94" t="str">
        <f>IF(N42="","PRIMER_DIA en blanco",
IF(AND(M42="01",N42&gt;=L_Conversion!$C$118,N42&lt;=L_Conversion!$D$118),"-",
IF(AND(M42="02",N42&gt;=L_Conversion!$C$119,N42&lt;=L_Conversion!$D$119),"-",
IF(AND(M42="03",N42&gt;=L_Conversion!$C$120,N42&lt;=L_Conversion!$D$120),"-",
IF(AND(M42="04",N42&gt;=L_Conversion!$C$121,N42&lt;=L_Conversion!$D$121),"-",
IF(AND(M42="05",N42&gt;=L_Conversion!$C$122,N42&lt;=L_Conversion!$D$122),"-",
IF(AND(M42="06",N42&gt;=L_Conversion!$C$123,N42&lt;=L_Conversion!$D$123),"-",
IF(AND(M42="07",N42&gt;=L_Conversion!$C$124,N42&lt;=L_Conversion!$D$124),"-",
IF(AND(M42="08",N42&gt;=L_Conversion!$C$125,N42&lt;=L_Conversion!$D$125),"-",
IF(AND(M42="09",N42&gt;=L_Conversion!$C$126,N42&lt;=L_Conversion!$D$126),"-",
IF(AND(M42="10",N42&gt;=L_Conversion!$C$127,N42&lt;=L_Conversion!$D$127),"-",
IF(AND(M42="11",N42&gt;=L_Conversion!$C$128,N42&lt;=L_Conversion!$D$128),"-",
IF(AND(M42="12",N42&gt;=L_Conversion!$C$129,N42&lt;=L_Conversion!$D$129),"-",
IF(AND(M42="13",N42&gt;=L_Conversion!$C$116,N42&lt;=L_Conversion!$D$116),"-",
IF(AND(M42="14",N42&gt;=L_Conversion!$C$117,N42&lt;=L_Conversion!$D$117),"-",
"PRIMER_DIA fuera de rango")))))))))))))))</f>
        <v>-</v>
      </c>
      <c r="AS42" s="94" t="str">
        <f t="shared" si="23"/>
        <v>-</v>
      </c>
      <c r="AT42" s="94" t="str">
        <f t="shared" si="24"/>
        <v>-</v>
      </c>
      <c r="AU42" s="94" t="str">
        <f t="shared" si="25"/>
        <v>-</v>
      </c>
      <c r="AV42" s="94" t="str">
        <f t="shared" si="26"/>
        <v>-</v>
      </c>
      <c r="AW42" s="94" t="str">
        <f t="shared" si="27"/>
        <v>-</v>
      </c>
      <c r="AX42" s="94" t="str">
        <f t="shared" si="28"/>
        <v>-</v>
      </c>
      <c r="AY42" s="94" t="str">
        <f t="shared" si="29"/>
        <v>-</v>
      </c>
      <c r="AZ42" s="94" t="str">
        <f t="shared" si="30"/>
        <v>-</v>
      </c>
      <c r="BA42" s="94" t="str">
        <f t="shared" si="31"/>
        <v>-</v>
      </c>
      <c r="BB42" s="94" t="str">
        <f t="shared" si="32"/>
        <v>-</v>
      </c>
      <c r="BC42" s="94" t="str">
        <f t="shared" si="33"/>
        <v>-</v>
      </c>
      <c r="BD42" s="94" t="str">
        <f t="shared" si="34"/>
        <v>-</v>
      </c>
      <c r="BE42" s="94" t="str">
        <f t="shared" si="35"/>
        <v>-</v>
      </c>
      <c r="BF42" s="94" t="str">
        <f t="shared" si="36"/>
        <v>-</v>
      </c>
    </row>
    <row r="43" spans="1:58" x14ac:dyDescent="0.2">
      <c r="A43" s="19" t="s">
        <v>1193</v>
      </c>
      <c r="B43" s="19" t="s">
        <v>1138</v>
      </c>
      <c r="C43" s="19">
        <v>16281137</v>
      </c>
      <c r="D43" s="19">
        <v>1</v>
      </c>
      <c r="E43" s="19" t="s">
        <v>1299</v>
      </c>
      <c r="F43" s="19" t="s">
        <v>1300</v>
      </c>
      <c r="G43" s="19" t="s">
        <v>1301</v>
      </c>
      <c r="H43" s="19" t="s">
        <v>654</v>
      </c>
      <c r="I43" s="19" t="s">
        <v>654</v>
      </c>
      <c r="J43" s="19">
        <v>80</v>
      </c>
      <c r="K43" s="19" t="s">
        <v>556</v>
      </c>
      <c r="L43" s="19" t="s">
        <v>509</v>
      </c>
      <c r="M43" s="19" t="s">
        <v>18</v>
      </c>
      <c r="N43" s="19">
        <v>45667</v>
      </c>
      <c r="O43" s="19">
        <v>1</v>
      </c>
      <c r="P43" s="83">
        <v>1</v>
      </c>
      <c r="Q43" s="19" t="s">
        <v>23</v>
      </c>
      <c r="R43" s="19" t="s">
        <v>11</v>
      </c>
      <c r="S43" s="19" t="s">
        <v>23</v>
      </c>
      <c r="T43" s="19">
        <v>1</v>
      </c>
      <c r="U43" s="19" t="s">
        <v>11</v>
      </c>
      <c r="V43" s="19" t="s">
        <v>11</v>
      </c>
      <c r="W43" s="19" t="s">
        <v>11</v>
      </c>
      <c r="X43" s="19">
        <v>0</v>
      </c>
      <c r="Y43" s="19" t="s">
        <v>730</v>
      </c>
      <c r="Z43" s="19">
        <v>0</v>
      </c>
      <c r="AA43" s="19">
        <v>0</v>
      </c>
      <c r="AB43" s="19">
        <v>0</v>
      </c>
      <c r="AC43" s="186" t="str">
        <f>IF(OR(M43="13",M43="14",P43=8),"",IF(     AND(OR(S43="AUTORIZADO", S43="PENDIENTE", S43="REDUCIDO", S43="AMPLIADO"),L43&lt;&gt;"HONORARIO" ), _xlfn.CONCAT(IF(H43="X","H",H43),"_",IF(OR(P43=5,P43=6),_xlfn.CONCAT(P43,"A"),P43),"_",VLOOKUP(T43,Datos!$B$2:$C$5,2,TRUE)),""))</f>
        <v>H_1_[hasta 3]</v>
      </c>
      <c r="AD43" s="186">
        <f t="shared" si="10"/>
        <v>0</v>
      </c>
      <c r="AE43" s="90" t="str">
        <f t="shared" si="11"/>
        <v>-</v>
      </c>
      <c r="AF43" s="91" t="str">
        <f t="shared" si="12"/>
        <v>Revisar</v>
      </c>
      <c r="AG43" s="92"/>
      <c r="AH43" s="93" t="str">
        <f t="shared" si="13"/>
        <v>Corporación de Fomento de la Producción</v>
      </c>
      <c r="AI43" s="90" t="str">
        <f t="shared" si="14"/>
        <v>-</v>
      </c>
      <c r="AJ43" s="90">
        <f t="shared" si="15"/>
        <v>1</v>
      </c>
      <c r="AK43" s="90" t="str">
        <f t="shared" si="16"/>
        <v>-</v>
      </c>
      <c r="AL43" s="90" t="str">
        <f t="shared" si="17"/>
        <v>Identifica este registro como HOMBRE</v>
      </c>
      <c r="AM43" s="90" t="str">
        <f t="shared" si="18"/>
        <v>-</v>
      </c>
      <c r="AN43" s="90" t="str">
        <f t="shared" si="19"/>
        <v>-</v>
      </c>
      <c r="AO43" s="90" t="str">
        <f t="shared" si="20"/>
        <v>-</v>
      </c>
      <c r="AP43" s="58" t="str">
        <f t="shared" si="21"/>
        <v>-</v>
      </c>
      <c r="AQ43" s="94" t="str">
        <f t="shared" si="22"/>
        <v>-</v>
      </c>
      <c r="AR43" s="94" t="str">
        <f>IF(N43="","PRIMER_DIA en blanco",
IF(AND(M43="01",N43&gt;=L_Conversion!$C$118,N43&lt;=L_Conversion!$D$118),"-",
IF(AND(M43="02",N43&gt;=L_Conversion!$C$119,N43&lt;=L_Conversion!$D$119),"-",
IF(AND(M43="03",N43&gt;=L_Conversion!$C$120,N43&lt;=L_Conversion!$D$120),"-",
IF(AND(M43="04",N43&gt;=L_Conversion!$C$121,N43&lt;=L_Conversion!$D$121),"-",
IF(AND(M43="05",N43&gt;=L_Conversion!$C$122,N43&lt;=L_Conversion!$D$122),"-",
IF(AND(M43="06",N43&gt;=L_Conversion!$C$123,N43&lt;=L_Conversion!$D$123),"-",
IF(AND(M43="07",N43&gt;=L_Conversion!$C$124,N43&lt;=L_Conversion!$D$124),"-",
IF(AND(M43="08",N43&gt;=L_Conversion!$C$125,N43&lt;=L_Conversion!$D$125),"-",
IF(AND(M43="09",N43&gt;=L_Conversion!$C$126,N43&lt;=L_Conversion!$D$126),"-",
IF(AND(M43="10",N43&gt;=L_Conversion!$C$127,N43&lt;=L_Conversion!$D$127),"-",
IF(AND(M43="11",N43&gt;=L_Conversion!$C$128,N43&lt;=L_Conversion!$D$128),"-",
IF(AND(M43="12",N43&gt;=L_Conversion!$C$129,N43&lt;=L_Conversion!$D$129),"-",
IF(AND(M43="13",N43&gt;=L_Conversion!$C$116,N43&lt;=L_Conversion!$D$116),"-",
IF(AND(M43="14",N43&gt;=L_Conversion!$C$117,N43&lt;=L_Conversion!$D$117),"-",
"PRIMER_DIA fuera de rango")))))))))))))))</f>
        <v>-</v>
      </c>
      <c r="AS43" s="94" t="str">
        <f t="shared" si="23"/>
        <v>-</v>
      </c>
      <c r="AT43" s="94" t="str">
        <f t="shared" si="24"/>
        <v>-</v>
      </c>
      <c r="AU43" s="94" t="str">
        <f t="shared" si="25"/>
        <v>-</v>
      </c>
      <c r="AV43" s="94" t="str">
        <f t="shared" si="26"/>
        <v>-</v>
      </c>
      <c r="AW43" s="94" t="str">
        <f t="shared" si="27"/>
        <v>-</v>
      </c>
      <c r="AX43" s="94" t="str">
        <f t="shared" si="28"/>
        <v>-</v>
      </c>
      <c r="AY43" s="94" t="str">
        <f t="shared" si="29"/>
        <v>-</v>
      </c>
      <c r="AZ43" s="94" t="str">
        <f t="shared" si="30"/>
        <v>-</v>
      </c>
      <c r="BA43" s="94" t="str">
        <f t="shared" si="31"/>
        <v>-</v>
      </c>
      <c r="BB43" s="94" t="str">
        <f t="shared" si="32"/>
        <v>-</v>
      </c>
      <c r="BC43" s="94" t="str">
        <f t="shared" si="33"/>
        <v>-</v>
      </c>
      <c r="BD43" s="94" t="str">
        <f t="shared" si="34"/>
        <v>-</v>
      </c>
      <c r="BE43" s="94" t="str">
        <f t="shared" si="35"/>
        <v>-</v>
      </c>
      <c r="BF43" s="94" t="str">
        <f t="shared" si="36"/>
        <v>-</v>
      </c>
    </row>
    <row r="44" spans="1:58" x14ac:dyDescent="0.2">
      <c r="A44" s="19" t="s">
        <v>1193</v>
      </c>
      <c r="B44" s="19" t="s">
        <v>76</v>
      </c>
      <c r="C44" s="19">
        <v>14423771</v>
      </c>
      <c r="D44" s="19">
        <v>4</v>
      </c>
      <c r="E44" s="19" t="s">
        <v>1221</v>
      </c>
      <c r="F44" s="19" t="s">
        <v>1222</v>
      </c>
      <c r="G44" s="19" t="s">
        <v>1223</v>
      </c>
      <c r="H44" s="19" t="s">
        <v>654</v>
      </c>
      <c r="I44" s="19" t="s">
        <v>653</v>
      </c>
      <c r="J44" s="19">
        <v>80</v>
      </c>
      <c r="K44" s="19" t="s">
        <v>556</v>
      </c>
      <c r="L44" s="19" t="s">
        <v>495</v>
      </c>
      <c r="M44" s="19" t="s">
        <v>18</v>
      </c>
      <c r="N44" s="19">
        <v>45668</v>
      </c>
      <c r="O44" s="19">
        <v>21</v>
      </c>
      <c r="P44" s="83">
        <v>1</v>
      </c>
      <c r="Q44" s="19" t="s">
        <v>23</v>
      </c>
      <c r="R44" s="19" t="s">
        <v>11</v>
      </c>
      <c r="S44" s="19" t="s">
        <v>23</v>
      </c>
      <c r="T44" s="19">
        <v>21</v>
      </c>
      <c r="U44" s="19" t="s">
        <v>11</v>
      </c>
      <c r="V44" s="19" t="s">
        <v>11</v>
      </c>
      <c r="W44" s="19" t="s">
        <v>11</v>
      </c>
      <c r="X44" s="19">
        <v>0</v>
      </c>
      <c r="Y44" s="19" t="s">
        <v>730</v>
      </c>
      <c r="Z44" s="19">
        <v>0</v>
      </c>
      <c r="AA44" s="19">
        <v>0</v>
      </c>
      <c r="AB44" s="19">
        <v>0</v>
      </c>
      <c r="AC44" s="186" t="str">
        <f>IF(OR(M44="13",M44="14",P44=8),"",IF(     AND(OR(S44="AUTORIZADO", S44="PENDIENTE", S44="REDUCIDO", S44="AMPLIADO"),L44&lt;&gt;"HONORARIO" ), _xlfn.CONCAT(IF(H44="X","H",H44),"_",IF(OR(P44=5,P44=6),_xlfn.CONCAT(P44,"A"),P44),"_",VLOOKUP(T44,Datos!$B$2:$C$5,2,TRUE)),""))</f>
        <v>H_1_[11 +]</v>
      </c>
      <c r="AD44" s="186">
        <f t="shared" si="10"/>
        <v>0</v>
      </c>
      <c r="AE44" s="90" t="str">
        <f t="shared" si="11"/>
        <v>-</v>
      </c>
      <c r="AF44" s="91" t="str">
        <f t="shared" si="12"/>
        <v>070601</v>
      </c>
      <c r="AG44" s="92"/>
      <c r="AH44" s="93" t="str">
        <f t="shared" si="13"/>
        <v>Corporación de Fomento de la Producción</v>
      </c>
      <c r="AI44" s="90" t="str">
        <f t="shared" si="14"/>
        <v>-</v>
      </c>
      <c r="AJ44" s="90">
        <f t="shared" si="15"/>
        <v>4</v>
      </c>
      <c r="AK44" s="90" t="str">
        <f t="shared" si="16"/>
        <v>-</v>
      </c>
      <c r="AL44" s="90" t="str">
        <f t="shared" si="17"/>
        <v>Identifica este registro como HOMBRE</v>
      </c>
      <c r="AM44" s="90" t="str">
        <f t="shared" si="18"/>
        <v>-</v>
      </c>
      <c r="AN44" s="90" t="str">
        <f t="shared" si="19"/>
        <v>-</v>
      </c>
      <c r="AO44" s="90" t="str">
        <f t="shared" si="20"/>
        <v>-</v>
      </c>
      <c r="AP44" s="58" t="str">
        <f t="shared" si="21"/>
        <v>-</v>
      </c>
      <c r="AQ44" s="94" t="str">
        <f t="shared" si="22"/>
        <v>-</v>
      </c>
      <c r="AR44" s="94" t="str">
        <f>IF(N44="","PRIMER_DIA en blanco",
IF(AND(M44="01",N44&gt;=L_Conversion!$C$118,N44&lt;=L_Conversion!$D$118),"-",
IF(AND(M44="02",N44&gt;=L_Conversion!$C$119,N44&lt;=L_Conversion!$D$119),"-",
IF(AND(M44="03",N44&gt;=L_Conversion!$C$120,N44&lt;=L_Conversion!$D$120),"-",
IF(AND(M44="04",N44&gt;=L_Conversion!$C$121,N44&lt;=L_Conversion!$D$121),"-",
IF(AND(M44="05",N44&gt;=L_Conversion!$C$122,N44&lt;=L_Conversion!$D$122),"-",
IF(AND(M44="06",N44&gt;=L_Conversion!$C$123,N44&lt;=L_Conversion!$D$123),"-",
IF(AND(M44="07",N44&gt;=L_Conversion!$C$124,N44&lt;=L_Conversion!$D$124),"-",
IF(AND(M44="08",N44&gt;=L_Conversion!$C$125,N44&lt;=L_Conversion!$D$125),"-",
IF(AND(M44="09",N44&gt;=L_Conversion!$C$126,N44&lt;=L_Conversion!$D$126),"-",
IF(AND(M44="10",N44&gt;=L_Conversion!$C$127,N44&lt;=L_Conversion!$D$127),"-",
IF(AND(M44="11",N44&gt;=L_Conversion!$C$128,N44&lt;=L_Conversion!$D$128),"-",
IF(AND(M44="12",N44&gt;=L_Conversion!$C$129,N44&lt;=L_Conversion!$D$129),"-",
IF(AND(M44="13",N44&gt;=L_Conversion!$C$116,N44&lt;=L_Conversion!$D$116),"-",
IF(AND(M44="14",N44&gt;=L_Conversion!$C$117,N44&lt;=L_Conversion!$D$117),"-",
"PRIMER_DIA fuera de rango")))))))))))))))</f>
        <v>-</v>
      </c>
      <c r="AS44" s="94" t="str">
        <f t="shared" si="23"/>
        <v>-</v>
      </c>
      <c r="AT44" s="94" t="str">
        <f t="shared" si="24"/>
        <v>-</v>
      </c>
      <c r="AU44" s="94" t="str">
        <f t="shared" si="25"/>
        <v>-</v>
      </c>
      <c r="AV44" s="94" t="str">
        <f t="shared" si="26"/>
        <v>-</v>
      </c>
      <c r="AW44" s="94" t="str">
        <f t="shared" si="27"/>
        <v>-</v>
      </c>
      <c r="AX44" s="94" t="str">
        <f t="shared" si="28"/>
        <v>-</v>
      </c>
      <c r="AY44" s="94" t="str">
        <f t="shared" si="29"/>
        <v>-</v>
      </c>
      <c r="AZ44" s="94" t="str">
        <f t="shared" si="30"/>
        <v>-</v>
      </c>
      <c r="BA44" s="94" t="str">
        <f t="shared" si="31"/>
        <v>-</v>
      </c>
      <c r="BB44" s="94" t="str">
        <f t="shared" si="32"/>
        <v>-</v>
      </c>
      <c r="BC44" s="94" t="str">
        <f t="shared" si="33"/>
        <v>-</v>
      </c>
      <c r="BD44" s="94" t="str">
        <f t="shared" si="34"/>
        <v>-</v>
      </c>
      <c r="BE44" s="94" t="str">
        <f t="shared" si="35"/>
        <v>-</v>
      </c>
      <c r="BF44" s="94" t="str">
        <f t="shared" si="36"/>
        <v>-</v>
      </c>
    </row>
    <row r="45" spans="1:58" x14ac:dyDescent="0.2">
      <c r="A45" s="19" t="s">
        <v>1193</v>
      </c>
      <c r="B45" s="19" t="s">
        <v>76</v>
      </c>
      <c r="C45" s="19">
        <v>12630178</v>
      </c>
      <c r="D45" s="19">
        <v>2</v>
      </c>
      <c r="E45" s="19" t="s">
        <v>1302</v>
      </c>
      <c r="F45" s="19" t="s">
        <v>1303</v>
      </c>
      <c r="G45" s="19" t="s">
        <v>1304</v>
      </c>
      <c r="H45" s="19" t="s">
        <v>1018</v>
      </c>
      <c r="I45" s="19" t="s">
        <v>653</v>
      </c>
      <c r="J45" s="19">
        <v>80</v>
      </c>
      <c r="K45" s="19" t="s">
        <v>556</v>
      </c>
      <c r="L45" s="19" t="s">
        <v>495</v>
      </c>
      <c r="M45" s="19" t="s">
        <v>18</v>
      </c>
      <c r="N45" s="19">
        <v>45668</v>
      </c>
      <c r="O45" s="19">
        <v>30</v>
      </c>
      <c r="P45" s="83">
        <v>1</v>
      </c>
      <c r="Q45" s="19" t="s">
        <v>23</v>
      </c>
      <c r="R45" s="19" t="s">
        <v>11</v>
      </c>
      <c r="S45" s="19" t="s">
        <v>23</v>
      </c>
      <c r="T45" s="19">
        <v>30</v>
      </c>
      <c r="U45" s="19" t="s">
        <v>11</v>
      </c>
      <c r="V45" s="19" t="s">
        <v>11</v>
      </c>
      <c r="W45" s="19" t="s">
        <v>11</v>
      </c>
      <c r="X45" s="19">
        <v>0</v>
      </c>
      <c r="Y45" s="19" t="s">
        <v>730</v>
      </c>
      <c r="Z45" s="19">
        <v>0</v>
      </c>
      <c r="AA45" s="19">
        <v>0</v>
      </c>
      <c r="AB45" s="19">
        <v>0</v>
      </c>
      <c r="AC45" s="186" t="str">
        <f>IF(OR(M45="13",M45="14",P45=8),"",IF(     AND(OR(S45="AUTORIZADO", S45="PENDIENTE", S45="REDUCIDO", S45="AMPLIADO"),L45&lt;&gt;"HONORARIO" ), _xlfn.CONCAT(IF(H45="X","H",H45),"_",IF(OR(P45=5,P45=6),_xlfn.CONCAT(P45,"A"),P45),"_",VLOOKUP(T45,Datos!$B$2:$C$5,2,TRUE)),""))</f>
        <v>M_1_[11 +]</v>
      </c>
      <c r="AD45" s="186">
        <f t="shared" si="10"/>
        <v>0</v>
      </c>
      <c r="AE45" s="90" t="str">
        <f t="shared" si="11"/>
        <v>-</v>
      </c>
      <c r="AF45" s="91" t="str">
        <f t="shared" si="12"/>
        <v>070601</v>
      </c>
      <c r="AG45" s="92"/>
      <c r="AH45" s="93" t="str">
        <f t="shared" si="13"/>
        <v>Corporación de Fomento de la Producción</v>
      </c>
      <c r="AI45" s="90" t="str">
        <f t="shared" si="14"/>
        <v>-</v>
      </c>
      <c r="AJ45" s="90">
        <f t="shared" si="15"/>
        <v>2</v>
      </c>
      <c r="AK45" s="90" t="str">
        <f t="shared" si="16"/>
        <v>-</v>
      </c>
      <c r="AL45" s="90" t="str">
        <f t="shared" si="17"/>
        <v>Identifica este registro como MUJER</v>
      </c>
      <c r="AM45" s="90" t="str">
        <f t="shared" si="18"/>
        <v>-</v>
      </c>
      <c r="AN45" s="90" t="str">
        <f t="shared" si="19"/>
        <v>-</v>
      </c>
      <c r="AO45" s="90" t="str">
        <f t="shared" si="20"/>
        <v>-</v>
      </c>
      <c r="AP45" s="58" t="str">
        <f t="shared" si="21"/>
        <v>-</v>
      </c>
      <c r="AQ45" s="94" t="str">
        <f t="shared" si="22"/>
        <v>-</v>
      </c>
      <c r="AR45" s="94" t="str">
        <f>IF(N45="","PRIMER_DIA en blanco",
IF(AND(M45="01",N45&gt;=L_Conversion!$C$118,N45&lt;=L_Conversion!$D$118),"-",
IF(AND(M45="02",N45&gt;=L_Conversion!$C$119,N45&lt;=L_Conversion!$D$119),"-",
IF(AND(M45="03",N45&gt;=L_Conversion!$C$120,N45&lt;=L_Conversion!$D$120),"-",
IF(AND(M45="04",N45&gt;=L_Conversion!$C$121,N45&lt;=L_Conversion!$D$121),"-",
IF(AND(M45="05",N45&gt;=L_Conversion!$C$122,N45&lt;=L_Conversion!$D$122),"-",
IF(AND(M45="06",N45&gt;=L_Conversion!$C$123,N45&lt;=L_Conversion!$D$123),"-",
IF(AND(M45="07",N45&gt;=L_Conversion!$C$124,N45&lt;=L_Conversion!$D$124),"-",
IF(AND(M45="08",N45&gt;=L_Conversion!$C$125,N45&lt;=L_Conversion!$D$125),"-",
IF(AND(M45="09",N45&gt;=L_Conversion!$C$126,N45&lt;=L_Conversion!$D$126),"-",
IF(AND(M45="10",N45&gt;=L_Conversion!$C$127,N45&lt;=L_Conversion!$D$127),"-",
IF(AND(M45="11",N45&gt;=L_Conversion!$C$128,N45&lt;=L_Conversion!$D$128),"-",
IF(AND(M45="12",N45&gt;=L_Conversion!$C$129,N45&lt;=L_Conversion!$D$129),"-",
IF(AND(M45="13",N45&gt;=L_Conversion!$C$116,N45&lt;=L_Conversion!$D$116),"-",
IF(AND(M45="14",N45&gt;=L_Conversion!$C$117,N45&lt;=L_Conversion!$D$117),"-",
"PRIMER_DIA fuera de rango")))))))))))))))</f>
        <v>-</v>
      </c>
      <c r="AS45" s="94" t="str">
        <f t="shared" si="23"/>
        <v>-</v>
      </c>
      <c r="AT45" s="94" t="str">
        <f t="shared" si="24"/>
        <v>-</v>
      </c>
      <c r="AU45" s="94" t="str">
        <f t="shared" si="25"/>
        <v>-</v>
      </c>
      <c r="AV45" s="94" t="str">
        <f t="shared" si="26"/>
        <v>-</v>
      </c>
      <c r="AW45" s="94" t="str">
        <f t="shared" si="27"/>
        <v>-</v>
      </c>
      <c r="AX45" s="94" t="str">
        <f t="shared" si="28"/>
        <v>-</v>
      </c>
      <c r="AY45" s="94" t="str">
        <f t="shared" si="29"/>
        <v>-</v>
      </c>
      <c r="AZ45" s="94" t="str">
        <f t="shared" si="30"/>
        <v>-</v>
      </c>
      <c r="BA45" s="94" t="str">
        <f t="shared" si="31"/>
        <v>-</v>
      </c>
      <c r="BB45" s="94" t="str">
        <f t="shared" si="32"/>
        <v>-</v>
      </c>
      <c r="BC45" s="94" t="str">
        <f t="shared" si="33"/>
        <v>-</v>
      </c>
      <c r="BD45" s="94" t="str">
        <f t="shared" si="34"/>
        <v>-</v>
      </c>
      <c r="BE45" s="94" t="str">
        <f t="shared" si="35"/>
        <v>-</v>
      </c>
      <c r="BF45" s="94" t="str">
        <f t="shared" si="36"/>
        <v>-</v>
      </c>
    </row>
    <row r="46" spans="1:58" x14ac:dyDescent="0.2">
      <c r="A46" s="19" t="s">
        <v>1193</v>
      </c>
      <c r="B46" s="19" t="s">
        <v>76</v>
      </c>
      <c r="C46" s="19">
        <v>18795825</v>
      </c>
      <c r="D46" s="19">
        <v>3</v>
      </c>
      <c r="E46" s="19" t="s">
        <v>1225</v>
      </c>
      <c r="F46" s="19" t="s">
        <v>1305</v>
      </c>
      <c r="G46" s="19" t="s">
        <v>1306</v>
      </c>
      <c r="H46" s="19" t="s">
        <v>654</v>
      </c>
      <c r="I46" s="19" t="s">
        <v>654</v>
      </c>
      <c r="J46" s="19">
        <v>80</v>
      </c>
      <c r="K46" s="19" t="s">
        <v>560</v>
      </c>
      <c r="L46" s="19" t="s">
        <v>512</v>
      </c>
      <c r="M46" s="19" t="s">
        <v>18</v>
      </c>
      <c r="N46" s="19">
        <v>45668</v>
      </c>
      <c r="O46" s="19">
        <v>1</v>
      </c>
      <c r="P46" s="83">
        <v>1</v>
      </c>
      <c r="Q46" s="19" t="s">
        <v>23</v>
      </c>
      <c r="R46" s="19" t="s">
        <v>11</v>
      </c>
      <c r="S46" s="19" t="s">
        <v>23</v>
      </c>
      <c r="T46" s="19">
        <v>1</v>
      </c>
      <c r="U46" s="19" t="s">
        <v>11</v>
      </c>
      <c r="V46" s="19" t="s">
        <v>11</v>
      </c>
      <c r="W46" s="19" t="s">
        <v>11</v>
      </c>
      <c r="X46" s="19">
        <v>0</v>
      </c>
      <c r="Y46" s="19" t="s">
        <v>730</v>
      </c>
      <c r="Z46" s="19">
        <v>0</v>
      </c>
      <c r="AA46" s="19">
        <v>0</v>
      </c>
      <c r="AB46" s="19">
        <v>0</v>
      </c>
      <c r="AC46" s="186" t="str">
        <f>IF(OR(M46="13",M46="14",P46=8),"",IF(     AND(OR(S46="AUTORIZADO", S46="PENDIENTE", S46="REDUCIDO", S46="AMPLIADO"),L46&lt;&gt;"HONORARIO" ), _xlfn.CONCAT(IF(H46="X","H",H46),"_",IF(OR(P46=5,P46=6),_xlfn.CONCAT(P46,"A"),P46),"_",VLOOKUP(T46,Datos!$B$2:$C$5,2,TRUE)),""))</f>
        <v>H_1_[hasta 3]</v>
      </c>
      <c r="AD46" s="186">
        <f t="shared" si="10"/>
        <v>0</v>
      </c>
      <c r="AE46" s="90" t="str">
        <f t="shared" si="11"/>
        <v>-</v>
      </c>
      <c r="AF46" s="91" t="str">
        <f t="shared" si="12"/>
        <v>070601</v>
      </c>
      <c r="AG46" s="92"/>
      <c r="AH46" s="93" t="str">
        <f t="shared" si="13"/>
        <v>Corporación de Fomento de la Producción</v>
      </c>
      <c r="AI46" s="90" t="str">
        <f t="shared" si="14"/>
        <v>-</v>
      </c>
      <c r="AJ46" s="90">
        <f t="shared" si="15"/>
        <v>3</v>
      </c>
      <c r="AK46" s="90" t="str">
        <f t="shared" si="16"/>
        <v>-</v>
      </c>
      <c r="AL46" s="90" t="str">
        <f t="shared" si="17"/>
        <v>Identifica este registro como HOMBRE</v>
      </c>
      <c r="AM46" s="90" t="str">
        <f t="shared" si="18"/>
        <v>-</v>
      </c>
      <c r="AN46" s="90" t="str">
        <f t="shared" si="19"/>
        <v>-</v>
      </c>
      <c r="AO46" s="90" t="str">
        <f t="shared" si="20"/>
        <v>-</v>
      </c>
      <c r="AP46" s="58" t="str">
        <f t="shared" si="21"/>
        <v>-</v>
      </c>
      <c r="AQ46" s="94" t="str">
        <f t="shared" si="22"/>
        <v>-</v>
      </c>
      <c r="AR46" s="94" t="str">
        <f>IF(N46="","PRIMER_DIA en blanco",
IF(AND(M46="01",N46&gt;=L_Conversion!$C$118,N46&lt;=L_Conversion!$D$118),"-",
IF(AND(M46="02",N46&gt;=L_Conversion!$C$119,N46&lt;=L_Conversion!$D$119),"-",
IF(AND(M46="03",N46&gt;=L_Conversion!$C$120,N46&lt;=L_Conversion!$D$120),"-",
IF(AND(M46="04",N46&gt;=L_Conversion!$C$121,N46&lt;=L_Conversion!$D$121),"-",
IF(AND(M46="05",N46&gt;=L_Conversion!$C$122,N46&lt;=L_Conversion!$D$122),"-",
IF(AND(M46="06",N46&gt;=L_Conversion!$C$123,N46&lt;=L_Conversion!$D$123),"-",
IF(AND(M46="07",N46&gt;=L_Conversion!$C$124,N46&lt;=L_Conversion!$D$124),"-",
IF(AND(M46="08",N46&gt;=L_Conversion!$C$125,N46&lt;=L_Conversion!$D$125),"-",
IF(AND(M46="09",N46&gt;=L_Conversion!$C$126,N46&lt;=L_Conversion!$D$126),"-",
IF(AND(M46="10",N46&gt;=L_Conversion!$C$127,N46&lt;=L_Conversion!$D$127),"-",
IF(AND(M46="11",N46&gt;=L_Conversion!$C$128,N46&lt;=L_Conversion!$D$128),"-",
IF(AND(M46="12",N46&gt;=L_Conversion!$C$129,N46&lt;=L_Conversion!$D$129),"-",
IF(AND(M46="13",N46&gt;=L_Conversion!$C$116,N46&lt;=L_Conversion!$D$116),"-",
IF(AND(M46="14",N46&gt;=L_Conversion!$C$117,N46&lt;=L_Conversion!$D$117),"-",
"PRIMER_DIA fuera de rango")))))))))))))))</f>
        <v>-</v>
      </c>
      <c r="AS46" s="94" t="str">
        <f t="shared" si="23"/>
        <v>-</v>
      </c>
      <c r="AT46" s="94" t="str">
        <f t="shared" si="24"/>
        <v>-</v>
      </c>
      <c r="AU46" s="94" t="str">
        <f t="shared" si="25"/>
        <v>-</v>
      </c>
      <c r="AV46" s="94" t="str">
        <f t="shared" si="26"/>
        <v>-</v>
      </c>
      <c r="AW46" s="94" t="str">
        <f t="shared" si="27"/>
        <v>-</v>
      </c>
      <c r="AX46" s="94" t="str">
        <f t="shared" si="28"/>
        <v>-</v>
      </c>
      <c r="AY46" s="94" t="str">
        <f t="shared" si="29"/>
        <v>-</v>
      </c>
      <c r="AZ46" s="94" t="str">
        <f t="shared" si="30"/>
        <v>-</v>
      </c>
      <c r="BA46" s="94" t="str">
        <f t="shared" si="31"/>
        <v>-</v>
      </c>
      <c r="BB46" s="94" t="str">
        <f t="shared" si="32"/>
        <v>-</v>
      </c>
      <c r="BC46" s="94" t="str">
        <f t="shared" si="33"/>
        <v>-</v>
      </c>
      <c r="BD46" s="94" t="str">
        <f t="shared" si="34"/>
        <v>-</v>
      </c>
      <c r="BE46" s="94" t="str">
        <f t="shared" si="35"/>
        <v>-</v>
      </c>
      <c r="BF46" s="94" t="str">
        <f t="shared" si="36"/>
        <v>-</v>
      </c>
    </row>
    <row r="47" spans="1:58" x14ac:dyDescent="0.2">
      <c r="A47" s="19" t="s">
        <v>1193</v>
      </c>
      <c r="B47" s="19" t="s">
        <v>76</v>
      </c>
      <c r="C47" s="19">
        <v>12800998</v>
      </c>
      <c r="D47" s="19">
        <v>1</v>
      </c>
      <c r="E47" s="19" t="s">
        <v>1307</v>
      </c>
      <c r="F47" s="19" t="s">
        <v>1308</v>
      </c>
      <c r="G47" s="19" t="s">
        <v>1292</v>
      </c>
      <c r="H47" s="19" t="s">
        <v>1018</v>
      </c>
      <c r="I47" s="19" t="s">
        <v>653</v>
      </c>
      <c r="J47" s="19">
        <v>80</v>
      </c>
      <c r="K47" s="19" t="s">
        <v>556</v>
      </c>
      <c r="L47" s="19" t="s">
        <v>495</v>
      </c>
      <c r="M47" s="19" t="s">
        <v>18</v>
      </c>
      <c r="N47" s="19">
        <v>45670</v>
      </c>
      <c r="O47" s="19">
        <v>1</v>
      </c>
      <c r="P47" s="83">
        <v>1</v>
      </c>
      <c r="Q47" s="19" t="s">
        <v>23</v>
      </c>
      <c r="R47" s="19" t="s">
        <v>11</v>
      </c>
      <c r="S47" s="19" t="s">
        <v>23</v>
      </c>
      <c r="T47" s="19">
        <v>1</v>
      </c>
      <c r="U47" s="19" t="s">
        <v>11</v>
      </c>
      <c r="V47" s="19" t="s">
        <v>11</v>
      </c>
      <c r="W47" s="19" t="s">
        <v>11</v>
      </c>
      <c r="X47" s="19">
        <v>0</v>
      </c>
      <c r="Y47" s="19" t="s">
        <v>730</v>
      </c>
      <c r="Z47" s="19">
        <v>0</v>
      </c>
      <c r="AA47" s="19">
        <v>0</v>
      </c>
      <c r="AB47" s="19">
        <v>0</v>
      </c>
      <c r="AC47" s="186" t="str">
        <f>IF(OR(M47="13",M47="14",P47=8),"",IF(     AND(OR(S47="AUTORIZADO", S47="PENDIENTE", S47="REDUCIDO", S47="AMPLIADO"),L47&lt;&gt;"HONORARIO" ), _xlfn.CONCAT(IF(H47="X","H",H47),"_",IF(OR(P47=5,P47=6),_xlfn.CONCAT(P47,"A"),P47),"_",VLOOKUP(T47,Datos!$B$2:$C$5,2,TRUE)),""))</f>
        <v>M_1_[hasta 3]</v>
      </c>
      <c r="AD47" s="186">
        <f t="shared" si="10"/>
        <v>0</v>
      </c>
      <c r="AE47" s="90" t="str">
        <f t="shared" si="11"/>
        <v>-</v>
      </c>
      <c r="AF47" s="91" t="str">
        <f t="shared" si="12"/>
        <v>070601</v>
      </c>
      <c r="AG47" s="92"/>
      <c r="AH47" s="93" t="str">
        <f t="shared" si="13"/>
        <v>Corporación de Fomento de la Producción</v>
      </c>
      <c r="AI47" s="90" t="str">
        <f t="shared" si="14"/>
        <v>-</v>
      </c>
      <c r="AJ47" s="90">
        <f t="shared" si="15"/>
        <v>1</v>
      </c>
      <c r="AK47" s="90" t="str">
        <f t="shared" si="16"/>
        <v>-</v>
      </c>
      <c r="AL47" s="90" t="str">
        <f t="shared" si="17"/>
        <v>Identifica este registro como MUJER</v>
      </c>
      <c r="AM47" s="90" t="str">
        <f t="shared" si="18"/>
        <v>-</v>
      </c>
      <c r="AN47" s="90" t="str">
        <f t="shared" si="19"/>
        <v>-</v>
      </c>
      <c r="AO47" s="90" t="str">
        <f t="shared" si="20"/>
        <v>-</v>
      </c>
      <c r="AP47" s="58" t="str">
        <f t="shared" si="21"/>
        <v>-</v>
      </c>
      <c r="AQ47" s="94" t="str">
        <f t="shared" si="22"/>
        <v>-</v>
      </c>
      <c r="AR47" s="94" t="str">
        <f>IF(N47="","PRIMER_DIA en blanco",
IF(AND(M47="01",N47&gt;=L_Conversion!$C$118,N47&lt;=L_Conversion!$D$118),"-",
IF(AND(M47="02",N47&gt;=L_Conversion!$C$119,N47&lt;=L_Conversion!$D$119),"-",
IF(AND(M47="03",N47&gt;=L_Conversion!$C$120,N47&lt;=L_Conversion!$D$120),"-",
IF(AND(M47="04",N47&gt;=L_Conversion!$C$121,N47&lt;=L_Conversion!$D$121),"-",
IF(AND(M47="05",N47&gt;=L_Conversion!$C$122,N47&lt;=L_Conversion!$D$122),"-",
IF(AND(M47="06",N47&gt;=L_Conversion!$C$123,N47&lt;=L_Conversion!$D$123),"-",
IF(AND(M47="07",N47&gt;=L_Conversion!$C$124,N47&lt;=L_Conversion!$D$124),"-",
IF(AND(M47="08",N47&gt;=L_Conversion!$C$125,N47&lt;=L_Conversion!$D$125),"-",
IF(AND(M47="09",N47&gt;=L_Conversion!$C$126,N47&lt;=L_Conversion!$D$126),"-",
IF(AND(M47="10",N47&gt;=L_Conversion!$C$127,N47&lt;=L_Conversion!$D$127),"-",
IF(AND(M47="11",N47&gt;=L_Conversion!$C$128,N47&lt;=L_Conversion!$D$128),"-",
IF(AND(M47="12",N47&gt;=L_Conversion!$C$129,N47&lt;=L_Conversion!$D$129),"-",
IF(AND(M47="13",N47&gt;=L_Conversion!$C$116,N47&lt;=L_Conversion!$D$116),"-",
IF(AND(M47="14",N47&gt;=L_Conversion!$C$117,N47&lt;=L_Conversion!$D$117),"-",
"PRIMER_DIA fuera de rango")))))))))))))))</f>
        <v>-</v>
      </c>
      <c r="AS47" s="94" t="str">
        <f t="shared" si="23"/>
        <v>-</v>
      </c>
      <c r="AT47" s="94" t="str">
        <f t="shared" si="24"/>
        <v>-</v>
      </c>
      <c r="AU47" s="94" t="str">
        <f t="shared" si="25"/>
        <v>-</v>
      </c>
      <c r="AV47" s="94" t="str">
        <f t="shared" si="26"/>
        <v>-</v>
      </c>
      <c r="AW47" s="94" t="str">
        <f t="shared" si="27"/>
        <v>-</v>
      </c>
      <c r="AX47" s="94" t="str">
        <f t="shared" si="28"/>
        <v>-</v>
      </c>
      <c r="AY47" s="94" t="str">
        <f t="shared" si="29"/>
        <v>-</v>
      </c>
      <c r="AZ47" s="94" t="str">
        <f t="shared" si="30"/>
        <v>-</v>
      </c>
      <c r="BA47" s="94" t="str">
        <f t="shared" si="31"/>
        <v>-</v>
      </c>
      <c r="BB47" s="94" t="str">
        <f t="shared" si="32"/>
        <v>-</v>
      </c>
      <c r="BC47" s="94" t="str">
        <f t="shared" si="33"/>
        <v>-</v>
      </c>
      <c r="BD47" s="94" t="str">
        <f t="shared" si="34"/>
        <v>-</v>
      </c>
      <c r="BE47" s="94" t="str">
        <f t="shared" si="35"/>
        <v>-</v>
      </c>
      <c r="BF47" s="94" t="str">
        <f t="shared" si="36"/>
        <v>-</v>
      </c>
    </row>
    <row r="48" spans="1:58" x14ac:dyDescent="0.2">
      <c r="A48" s="19" t="s">
        <v>1193</v>
      </c>
      <c r="B48" s="19" t="s">
        <v>76</v>
      </c>
      <c r="C48" s="19">
        <v>10122155</v>
      </c>
      <c r="D48" s="19">
        <v>5</v>
      </c>
      <c r="E48" s="19" t="s">
        <v>1234</v>
      </c>
      <c r="F48" s="19" t="s">
        <v>1235</v>
      </c>
      <c r="G48" s="19" t="s">
        <v>1236</v>
      </c>
      <c r="H48" s="19" t="s">
        <v>1018</v>
      </c>
      <c r="I48" s="19" t="s">
        <v>653</v>
      </c>
      <c r="J48" s="19">
        <v>80</v>
      </c>
      <c r="K48" s="19" t="s">
        <v>556</v>
      </c>
      <c r="L48" s="19" t="s">
        <v>495</v>
      </c>
      <c r="M48" s="19" t="s">
        <v>18</v>
      </c>
      <c r="N48" s="19">
        <v>45670</v>
      </c>
      <c r="O48" s="19">
        <v>7</v>
      </c>
      <c r="P48" s="83">
        <v>1</v>
      </c>
      <c r="Q48" s="19" t="s">
        <v>23</v>
      </c>
      <c r="R48" s="19" t="s">
        <v>11</v>
      </c>
      <c r="S48" s="19" t="s">
        <v>23</v>
      </c>
      <c r="T48" s="19">
        <v>7</v>
      </c>
      <c r="U48" s="19" t="s">
        <v>11</v>
      </c>
      <c r="V48" s="19" t="s">
        <v>11</v>
      </c>
      <c r="W48" s="19" t="s">
        <v>11</v>
      </c>
      <c r="X48" s="19">
        <v>0</v>
      </c>
      <c r="Y48" s="19" t="s">
        <v>730</v>
      </c>
      <c r="Z48" s="19">
        <v>0</v>
      </c>
      <c r="AA48" s="19">
        <v>0</v>
      </c>
      <c r="AB48" s="19">
        <v>0</v>
      </c>
      <c r="AC48" s="186" t="str">
        <f>IF(OR(M48="13",M48="14",P48=8),"",IF(     AND(OR(S48="AUTORIZADO", S48="PENDIENTE", S48="REDUCIDO", S48="AMPLIADO"),L48&lt;&gt;"HONORARIO" ), _xlfn.CONCAT(IF(H48="X","H",H48),"_",IF(OR(P48=5,P48=6),_xlfn.CONCAT(P48,"A"),P48),"_",VLOOKUP(T48,Datos!$B$2:$C$5,2,TRUE)),""))</f>
        <v>M_1_[4 a 10]</v>
      </c>
      <c r="AD48" s="186">
        <f t="shared" si="10"/>
        <v>0</v>
      </c>
      <c r="AE48" s="90" t="str">
        <f t="shared" si="11"/>
        <v>-</v>
      </c>
      <c r="AF48" s="91" t="str">
        <f t="shared" si="12"/>
        <v>070601</v>
      </c>
      <c r="AG48" s="92"/>
      <c r="AH48" s="93" t="str">
        <f t="shared" si="13"/>
        <v>Corporación de Fomento de la Producción</v>
      </c>
      <c r="AI48" s="90" t="str">
        <f t="shared" si="14"/>
        <v>-</v>
      </c>
      <c r="AJ48" s="90">
        <f t="shared" si="15"/>
        <v>5</v>
      </c>
      <c r="AK48" s="90" t="str">
        <f t="shared" si="16"/>
        <v>-</v>
      </c>
      <c r="AL48" s="90" t="str">
        <f t="shared" si="17"/>
        <v>Identifica este registro como MUJER</v>
      </c>
      <c r="AM48" s="90" t="str">
        <f t="shared" si="18"/>
        <v>-</v>
      </c>
      <c r="AN48" s="90" t="str">
        <f t="shared" si="19"/>
        <v>-</v>
      </c>
      <c r="AO48" s="90" t="str">
        <f t="shared" si="20"/>
        <v>-</v>
      </c>
      <c r="AP48" s="58" t="str">
        <f t="shared" si="21"/>
        <v>-</v>
      </c>
      <c r="AQ48" s="94" t="str">
        <f t="shared" si="22"/>
        <v>-</v>
      </c>
      <c r="AR48" s="94" t="str">
        <f>IF(N48="","PRIMER_DIA en blanco",
IF(AND(M48="01",N48&gt;=L_Conversion!$C$118,N48&lt;=L_Conversion!$D$118),"-",
IF(AND(M48="02",N48&gt;=L_Conversion!$C$119,N48&lt;=L_Conversion!$D$119),"-",
IF(AND(M48="03",N48&gt;=L_Conversion!$C$120,N48&lt;=L_Conversion!$D$120),"-",
IF(AND(M48="04",N48&gt;=L_Conversion!$C$121,N48&lt;=L_Conversion!$D$121),"-",
IF(AND(M48="05",N48&gt;=L_Conversion!$C$122,N48&lt;=L_Conversion!$D$122),"-",
IF(AND(M48="06",N48&gt;=L_Conversion!$C$123,N48&lt;=L_Conversion!$D$123),"-",
IF(AND(M48="07",N48&gt;=L_Conversion!$C$124,N48&lt;=L_Conversion!$D$124),"-",
IF(AND(M48="08",N48&gt;=L_Conversion!$C$125,N48&lt;=L_Conversion!$D$125),"-",
IF(AND(M48="09",N48&gt;=L_Conversion!$C$126,N48&lt;=L_Conversion!$D$126),"-",
IF(AND(M48="10",N48&gt;=L_Conversion!$C$127,N48&lt;=L_Conversion!$D$127),"-",
IF(AND(M48="11",N48&gt;=L_Conversion!$C$128,N48&lt;=L_Conversion!$D$128),"-",
IF(AND(M48="12",N48&gt;=L_Conversion!$C$129,N48&lt;=L_Conversion!$D$129),"-",
IF(AND(M48="13",N48&gt;=L_Conversion!$C$116,N48&lt;=L_Conversion!$D$116),"-",
IF(AND(M48="14",N48&gt;=L_Conversion!$C$117,N48&lt;=L_Conversion!$D$117),"-",
"PRIMER_DIA fuera de rango")))))))))))))))</f>
        <v>-</v>
      </c>
      <c r="AS48" s="94" t="str">
        <f t="shared" si="23"/>
        <v>-</v>
      </c>
      <c r="AT48" s="94" t="str">
        <f t="shared" si="24"/>
        <v>-</v>
      </c>
      <c r="AU48" s="94" t="str">
        <f t="shared" si="25"/>
        <v>-</v>
      </c>
      <c r="AV48" s="94" t="str">
        <f t="shared" si="26"/>
        <v>-</v>
      </c>
      <c r="AW48" s="94" t="str">
        <f t="shared" si="27"/>
        <v>-</v>
      </c>
      <c r="AX48" s="94" t="str">
        <f t="shared" si="28"/>
        <v>-</v>
      </c>
      <c r="AY48" s="94" t="str">
        <f t="shared" si="29"/>
        <v>-</v>
      </c>
      <c r="AZ48" s="94" t="str">
        <f t="shared" si="30"/>
        <v>-</v>
      </c>
      <c r="BA48" s="94" t="str">
        <f t="shared" si="31"/>
        <v>-</v>
      </c>
      <c r="BB48" s="94" t="str">
        <f t="shared" si="32"/>
        <v>-</v>
      </c>
      <c r="BC48" s="94" t="str">
        <f t="shared" si="33"/>
        <v>-</v>
      </c>
      <c r="BD48" s="94" t="str">
        <f t="shared" si="34"/>
        <v>-</v>
      </c>
      <c r="BE48" s="94" t="str">
        <f t="shared" si="35"/>
        <v>-</v>
      </c>
      <c r="BF48" s="94" t="str">
        <f t="shared" si="36"/>
        <v>-</v>
      </c>
    </row>
    <row r="49" spans="1:58" x14ac:dyDescent="0.2">
      <c r="A49" s="19" t="s">
        <v>1193</v>
      </c>
      <c r="B49" s="19" t="s">
        <v>76</v>
      </c>
      <c r="C49" s="19">
        <v>17699624</v>
      </c>
      <c r="D49" s="19">
        <v>2</v>
      </c>
      <c r="E49" s="19" t="s">
        <v>1284</v>
      </c>
      <c r="F49" s="19" t="s">
        <v>1285</v>
      </c>
      <c r="G49" s="19" t="s">
        <v>1286</v>
      </c>
      <c r="H49" s="19" t="s">
        <v>1018</v>
      </c>
      <c r="I49" s="19" t="s">
        <v>653</v>
      </c>
      <c r="J49" s="19">
        <v>80</v>
      </c>
      <c r="K49" s="19" t="s">
        <v>556</v>
      </c>
      <c r="L49" s="19" t="s">
        <v>495</v>
      </c>
      <c r="M49" s="19" t="s">
        <v>18</v>
      </c>
      <c r="N49" s="19">
        <v>45670</v>
      </c>
      <c r="O49" s="19">
        <v>1</v>
      </c>
      <c r="P49" s="83">
        <v>1</v>
      </c>
      <c r="Q49" s="19" t="s">
        <v>23</v>
      </c>
      <c r="R49" s="19" t="s">
        <v>11</v>
      </c>
      <c r="S49" s="19" t="s">
        <v>23</v>
      </c>
      <c r="T49" s="19">
        <v>1</v>
      </c>
      <c r="U49" s="19" t="s">
        <v>11</v>
      </c>
      <c r="V49" s="19" t="s">
        <v>11</v>
      </c>
      <c r="W49" s="19" t="s">
        <v>11</v>
      </c>
      <c r="X49" s="19">
        <v>0</v>
      </c>
      <c r="Y49" s="19" t="s">
        <v>730</v>
      </c>
      <c r="Z49" s="19">
        <v>0</v>
      </c>
      <c r="AA49" s="19">
        <v>0</v>
      </c>
      <c r="AB49" s="19">
        <v>0</v>
      </c>
      <c r="AC49" s="186" t="str">
        <f>IF(OR(M49="13",M49="14",P49=8),"",IF(     AND(OR(S49="AUTORIZADO", S49="PENDIENTE", S49="REDUCIDO", S49="AMPLIADO"),L49&lt;&gt;"HONORARIO" ), _xlfn.CONCAT(IF(H49="X","H",H49),"_",IF(OR(P49=5,P49=6),_xlfn.CONCAT(P49,"A"),P49),"_",VLOOKUP(T49,Datos!$B$2:$C$5,2,TRUE)),""))</f>
        <v>M_1_[hasta 3]</v>
      </c>
      <c r="AD49" s="186">
        <f t="shared" si="10"/>
        <v>0</v>
      </c>
      <c r="AE49" s="90" t="str">
        <f t="shared" si="11"/>
        <v>-</v>
      </c>
      <c r="AF49" s="91" t="str">
        <f t="shared" si="12"/>
        <v>070601</v>
      </c>
      <c r="AG49" s="92"/>
      <c r="AH49" s="93" t="str">
        <f t="shared" si="13"/>
        <v>Corporación de Fomento de la Producción</v>
      </c>
      <c r="AI49" s="90" t="str">
        <f t="shared" si="14"/>
        <v>-</v>
      </c>
      <c r="AJ49" s="90">
        <f t="shared" si="15"/>
        <v>2</v>
      </c>
      <c r="AK49" s="90" t="str">
        <f t="shared" si="16"/>
        <v>-</v>
      </c>
      <c r="AL49" s="90" t="str">
        <f t="shared" si="17"/>
        <v>Identifica este registro como MUJER</v>
      </c>
      <c r="AM49" s="90" t="str">
        <f t="shared" si="18"/>
        <v>-</v>
      </c>
      <c r="AN49" s="90" t="str">
        <f t="shared" si="19"/>
        <v>-</v>
      </c>
      <c r="AO49" s="90" t="str">
        <f t="shared" si="20"/>
        <v>-</v>
      </c>
      <c r="AP49" s="58" t="str">
        <f t="shared" si="21"/>
        <v>-</v>
      </c>
      <c r="AQ49" s="94" t="str">
        <f t="shared" si="22"/>
        <v>-</v>
      </c>
      <c r="AR49" s="94" t="str">
        <f>IF(N49="","PRIMER_DIA en blanco",
IF(AND(M49="01",N49&gt;=L_Conversion!$C$118,N49&lt;=L_Conversion!$D$118),"-",
IF(AND(M49="02",N49&gt;=L_Conversion!$C$119,N49&lt;=L_Conversion!$D$119),"-",
IF(AND(M49="03",N49&gt;=L_Conversion!$C$120,N49&lt;=L_Conversion!$D$120),"-",
IF(AND(M49="04",N49&gt;=L_Conversion!$C$121,N49&lt;=L_Conversion!$D$121),"-",
IF(AND(M49="05",N49&gt;=L_Conversion!$C$122,N49&lt;=L_Conversion!$D$122),"-",
IF(AND(M49="06",N49&gt;=L_Conversion!$C$123,N49&lt;=L_Conversion!$D$123),"-",
IF(AND(M49="07",N49&gt;=L_Conversion!$C$124,N49&lt;=L_Conversion!$D$124),"-",
IF(AND(M49="08",N49&gt;=L_Conversion!$C$125,N49&lt;=L_Conversion!$D$125),"-",
IF(AND(M49="09",N49&gt;=L_Conversion!$C$126,N49&lt;=L_Conversion!$D$126),"-",
IF(AND(M49="10",N49&gt;=L_Conversion!$C$127,N49&lt;=L_Conversion!$D$127),"-",
IF(AND(M49="11",N49&gt;=L_Conversion!$C$128,N49&lt;=L_Conversion!$D$128),"-",
IF(AND(M49="12",N49&gt;=L_Conversion!$C$129,N49&lt;=L_Conversion!$D$129),"-",
IF(AND(M49="13",N49&gt;=L_Conversion!$C$116,N49&lt;=L_Conversion!$D$116),"-",
IF(AND(M49="14",N49&gt;=L_Conversion!$C$117,N49&lt;=L_Conversion!$D$117),"-",
"PRIMER_DIA fuera de rango")))))))))))))))</f>
        <v>-</v>
      </c>
      <c r="AS49" s="94" t="str">
        <f t="shared" si="23"/>
        <v>-</v>
      </c>
      <c r="AT49" s="94" t="str">
        <f t="shared" si="24"/>
        <v>-</v>
      </c>
      <c r="AU49" s="94" t="str">
        <f t="shared" si="25"/>
        <v>-</v>
      </c>
      <c r="AV49" s="94" t="str">
        <f t="shared" si="26"/>
        <v>-</v>
      </c>
      <c r="AW49" s="94" t="str">
        <f t="shared" si="27"/>
        <v>-</v>
      </c>
      <c r="AX49" s="94" t="str">
        <f t="shared" si="28"/>
        <v>-</v>
      </c>
      <c r="AY49" s="94" t="str">
        <f t="shared" si="29"/>
        <v>-</v>
      </c>
      <c r="AZ49" s="94" t="str">
        <f t="shared" si="30"/>
        <v>-</v>
      </c>
      <c r="BA49" s="94" t="str">
        <f t="shared" si="31"/>
        <v>-</v>
      </c>
      <c r="BB49" s="94" t="str">
        <f t="shared" si="32"/>
        <v>-</v>
      </c>
      <c r="BC49" s="94" t="str">
        <f t="shared" si="33"/>
        <v>-</v>
      </c>
      <c r="BD49" s="94" t="str">
        <f t="shared" si="34"/>
        <v>-</v>
      </c>
      <c r="BE49" s="94" t="str">
        <f t="shared" si="35"/>
        <v>-</v>
      </c>
      <c r="BF49" s="94" t="str">
        <f t="shared" si="36"/>
        <v>-</v>
      </c>
    </row>
    <row r="50" spans="1:58" x14ac:dyDescent="0.2">
      <c r="A50" s="19" t="s">
        <v>1193</v>
      </c>
      <c r="B50" s="19" t="s">
        <v>76</v>
      </c>
      <c r="C50" s="19">
        <v>18593678</v>
      </c>
      <c r="D50" s="19">
        <v>3</v>
      </c>
      <c r="E50" s="19" t="s">
        <v>1309</v>
      </c>
      <c r="F50" s="19" t="s">
        <v>1310</v>
      </c>
      <c r="G50" s="19" t="s">
        <v>1311</v>
      </c>
      <c r="H50" s="19" t="s">
        <v>654</v>
      </c>
      <c r="I50" s="19" t="s">
        <v>654</v>
      </c>
      <c r="J50" s="19">
        <v>80</v>
      </c>
      <c r="K50" s="19" t="s">
        <v>556</v>
      </c>
      <c r="L50" s="19" t="s">
        <v>509</v>
      </c>
      <c r="M50" s="19" t="s">
        <v>18</v>
      </c>
      <c r="N50" s="19">
        <v>45670</v>
      </c>
      <c r="O50" s="19">
        <v>3</v>
      </c>
      <c r="P50" s="83">
        <v>1</v>
      </c>
      <c r="Q50" s="19" t="s">
        <v>23</v>
      </c>
      <c r="R50" s="19" t="s">
        <v>11</v>
      </c>
      <c r="S50" s="19" t="s">
        <v>23</v>
      </c>
      <c r="T50" s="19">
        <v>3</v>
      </c>
      <c r="U50" s="19" t="s">
        <v>11</v>
      </c>
      <c r="V50" s="19" t="s">
        <v>11</v>
      </c>
      <c r="W50" s="19" t="s">
        <v>11</v>
      </c>
      <c r="X50" s="19">
        <v>0</v>
      </c>
      <c r="Y50" s="19" t="s">
        <v>730</v>
      </c>
      <c r="Z50" s="19">
        <v>0</v>
      </c>
      <c r="AA50" s="19">
        <v>0</v>
      </c>
      <c r="AB50" s="19">
        <v>0</v>
      </c>
      <c r="AC50" s="186" t="str">
        <f>IF(OR(M50="13",M50="14",P50=8),"",IF(     AND(OR(S50="AUTORIZADO", S50="PENDIENTE", S50="REDUCIDO", S50="AMPLIADO"),L50&lt;&gt;"HONORARIO" ), _xlfn.CONCAT(IF(H50="X","H",H50),"_",IF(OR(P50=5,P50=6),_xlfn.CONCAT(P50,"A"),P50),"_",VLOOKUP(T50,Datos!$B$2:$C$5,2,TRUE)),""))</f>
        <v>H_1_[hasta 3]</v>
      </c>
      <c r="AD50" s="186">
        <f t="shared" si="10"/>
        <v>0</v>
      </c>
      <c r="AE50" s="90" t="str">
        <f t="shared" si="11"/>
        <v>-</v>
      </c>
      <c r="AF50" s="91" t="str">
        <f t="shared" si="12"/>
        <v>070601</v>
      </c>
      <c r="AG50" s="92"/>
      <c r="AH50" s="93" t="str">
        <f t="shared" si="13"/>
        <v>Corporación de Fomento de la Producción</v>
      </c>
      <c r="AI50" s="90" t="str">
        <f t="shared" si="14"/>
        <v>-</v>
      </c>
      <c r="AJ50" s="90">
        <f t="shared" si="15"/>
        <v>3</v>
      </c>
      <c r="AK50" s="90" t="str">
        <f t="shared" si="16"/>
        <v>-</v>
      </c>
      <c r="AL50" s="90" t="str">
        <f t="shared" si="17"/>
        <v>Identifica este registro como HOMBRE</v>
      </c>
      <c r="AM50" s="90" t="str">
        <f t="shared" si="18"/>
        <v>-</v>
      </c>
      <c r="AN50" s="90" t="str">
        <f t="shared" si="19"/>
        <v>-</v>
      </c>
      <c r="AO50" s="90" t="str">
        <f t="shared" si="20"/>
        <v>-</v>
      </c>
      <c r="AP50" s="58" t="str">
        <f t="shared" si="21"/>
        <v>-</v>
      </c>
      <c r="AQ50" s="94" t="str">
        <f t="shared" si="22"/>
        <v>-</v>
      </c>
      <c r="AR50" s="94" t="str">
        <f>IF(N50="","PRIMER_DIA en blanco",
IF(AND(M50="01",N50&gt;=L_Conversion!$C$118,N50&lt;=L_Conversion!$D$118),"-",
IF(AND(M50="02",N50&gt;=L_Conversion!$C$119,N50&lt;=L_Conversion!$D$119),"-",
IF(AND(M50="03",N50&gt;=L_Conversion!$C$120,N50&lt;=L_Conversion!$D$120),"-",
IF(AND(M50="04",N50&gt;=L_Conversion!$C$121,N50&lt;=L_Conversion!$D$121),"-",
IF(AND(M50="05",N50&gt;=L_Conversion!$C$122,N50&lt;=L_Conversion!$D$122),"-",
IF(AND(M50="06",N50&gt;=L_Conversion!$C$123,N50&lt;=L_Conversion!$D$123),"-",
IF(AND(M50="07",N50&gt;=L_Conversion!$C$124,N50&lt;=L_Conversion!$D$124),"-",
IF(AND(M50="08",N50&gt;=L_Conversion!$C$125,N50&lt;=L_Conversion!$D$125),"-",
IF(AND(M50="09",N50&gt;=L_Conversion!$C$126,N50&lt;=L_Conversion!$D$126),"-",
IF(AND(M50="10",N50&gt;=L_Conversion!$C$127,N50&lt;=L_Conversion!$D$127),"-",
IF(AND(M50="11",N50&gt;=L_Conversion!$C$128,N50&lt;=L_Conversion!$D$128),"-",
IF(AND(M50="12",N50&gt;=L_Conversion!$C$129,N50&lt;=L_Conversion!$D$129),"-",
IF(AND(M50="13",N50&gt;=L_Conversion!$C$116,N50&lt;=L_Conversion!$D$116),"-",
IF(AND(M50="14",N50&gt;=L_Conversion!$C$117,N50&lt;=L_Conversion!$D$117),"-",
"PRIMER_DIA fuera de rango")))))))))))))))</f>
        <v>-</v>
      </c>
      <c r="AS50" s="94" t="str">
        <f t="shared" si="23"/>
        <v>-</v>
      </c>
      <c r="AT50" s="94" t="str">
        <f t="shared" si="24"/>
        <v>-</v>
      </c>
      <c r="AU50" s="94" t="str">
        <f t="shared" si="25"/>
        <v>-</v>
      </c>
      <c r="AV50" s="94" t="str">
        <f t="shared" si="26"/>
        <v>-</v>
      </c>
      <c r="AW50" s="94" t="str">
        <f t="shared" si="27"/>
        <v>-</v>
      </c>
      <c r="AX50" s="94" t="str">
        <f t="shared" si="28"/>
        <v>-</v>
      </c>
      <c r="AY50" s="94" t="str">
        <f t="shared" si="29"/>
        <v>-</v>
      </c>
      <c r="AZ50" s="94" t="str">
        <f t="shared" si="30"/>
        <v>-</v>
      </c>
      <c r="BA50" s="94" t="str">
        <f t="shared" si="31"/>
        <v>-</v>
      </c>
      <c r="BB50" s="94" t="str">
        <f t="shared" si="32"/>
        <v>-</v>
      </c>
      <c r="BC50" s="94" t="str">
        <f t="shared" si="33"/>
        <v>-</v>
      </c>
      <c r="BD50" s="94" t="str">
        <f t="shared" si="34"/>
        <v>-</v>
      </c>
      <c r="BE50" s="94" t="str">
        <f t="shared" si="35"/>
        <v>-</v>
      </c>
      <c r="BF50" s="94" t="str">
        <f t="shared" si="36"/>
        <v>-</v>
      </c>
    </row>
    <row r="51" spans="1:58" x14ac:dyDescent="0.2">
      <c r="A51" s="19" t="s">
        <v>1193</v>
      </c>
      <c r="B51" s="19" t="s">
        <v>76</v>
      </c>
      <c r="C51" s="19">
        <v>13664283</v>
      </c>
      <c r="D51" s="19">
        <v>9</v>
      </c>
      <c r="E51" s="19" t="s">
        <v>1312</v>
      </c>
      <c r="F51" s="19" t="s">
        <v>1313</v>
      </c>
      <c r="G51" s="19" t="s">
        <v>1314</v>
      </c>
      <c r="H51" s="19" t="s">
        <v>1018</v>
      </c>
      <c r="I51" s="19" t="s">
        <v>655</v>
      </c>
      <c r="J51" s="19">
        <v>80</v>
      </c>
      <c r="K51" s="19" t="s">
        <v>556</v>
      </c>
      <c r="L51" s="19" t="s">
        <v>495</v>
      </c>
      <c r="M51" s="19" t="s">
        <v>18</v>
      </c>
      <c r="N51" s="19">
        <v>45670</v>
      </c>
      <c r="O51" s="19">
        <v>2</v>
      </c>
      <c r="P51" s="83">
        <v>1</v>
      </c>
      <c r="Q51" s="19" t="s">
        <v>23</v>
      </c>
      <c r="R51" s="19" t="s">
        <v>11</v>
      </c>
      <c r="S51" s="19" t="s">
        <v>23</v>
      </c>
      <c r="T51" s="19">
        <v>2</v>
      </c>
      <c r="U51" s="19" t="s">
        <v>11</v>
      </c>
      <c r="V51" s="19" t="s">
        <v>11</v>
      </c>
      <c r="W51" s="19" t="s">
        <v>11</v>
      </c>
      <c r="X51" s="19">
        <v>0</v>
      </c>
      <c r="Y51" s="19" t="s">
        <v>730</v>
      </c>
      <c r="Z51" s="19">
        <v>0</v>
      </c>
      <c r="AA51" s="19">
        <v>0</v>
      </c>
      <c r="AB51" s="19">
        <v>0</v>
      </c>
      <c r="AC51" s="186" t="str">
        <f>IF(OR(M51="13",M51="14",P51=8),"",IF(     AND(OR(S51="AUTORIZADO", S51="PENDIENTE", S51="REDUCIDO", S51="AMPLIADO"),L51&lt;&gt;"HONORARIO" ), _xlfn.CONCAT(IF(H51="X","H",H51),"_",IF(OR(P51=5,P51=6),_xlfn.CONCAT(P51,"A"),P51),"_",VLOOKUP(T51,Datos!$B$2:$C$5,2,TRUE)),""))</f>
        <v>M_1_[hasta 3]</v>
      </c>
      <c r="AD51" s="186">
        <f t="shared" si="10"/>
        <v>0</v>
      </c>
      <c r="AE51" s="90" t="str">
        <f t="shared" si="11"/>
        <v>-</v>
      </c>
      <c r="AF51" s="91" t="str">
        <f t="shared" si="12"/>
        <v>070601</v>
      </c>
      <c r="AG51" s="92"/>
      <c r="AH51" s="93" t="str">
        <f t="shared" si="13"/>
        <v>Corporación de Fomento de la Producción</v>
      </c>
      <c r="AI51" s="90" t="str">
        <f t="shared" si="14"/>
        <v>-</v>
      </c>
      <c r="AJ51" s="90">
        <f t="shared" si="15"/>
        <v>9</v>
      </c>
      <c r="AK51" s="90" t="str">
        <f t="shared" si="16"/>
        <v>-</v>
      </c>
      <c r="AL51" s="90" t="str">
        <f t="shared" si="17"/>
        <v>Identifica este registro como MUJER</v>
      </c>
      <c r="AM51" s="90" t="str">
        <f t="shared" si="18"/>
        <v>-</v>
      </c>
      <c r="AN51" s="90" t="str">
        <f t="shared" si="19"/>
        <v>-</v>
      </c>
      <c r="AO51" s="90" t="str">
        <f t="shared" si="20"/>
        <v>-</v>
      </c>
      <c r="AP51" s="58" t="str">
        <f t="shared" si="21"/>
        <v>-</v>
      </c>
      <c r="AQ51" s="94" t="str">
        <f t="shared" si="22"/>
        <v>-</v>
      </c>
      <c r="AR51" s="94" t="str">
        <f>IF(N51="","PRIMER_DIA en blanco",
IF(AND(M51="01",N51&gt;=L_Conversion!$C$118,N51&lt;=L_Conversion!$D$118),"-",
IF(AND(M51="02",N51&gt;=L_Conversion!$C$119,N51&lt;=L_Conversion!$D$119),"-",
IF(AND(M51="03",N51&gt;=L_Conversion!$C$120,N51&lt;=L_Conversion!$D$120),"-",
IF(AND(M51="04",N51&gt;=L_Conversion!$C$121,N51&lt;=L_Conversion!$D$121),"-",
IF(AND(M51="05",N51&gt;=L_Conversion!$C$122,N51&lt;=L_Conversion!$D$122),"-",
IF(AND(M51="06",N51&gt;=L_Conversion!$C$123,N51&lt;=L_Conversion!$D$123),"-",
IF(AND(M51="07",N51&gt;=L_Conversion!$C$124,N51&lt;=L_Conversion!$D$124),"-",
IF(AND(M51="08",N51&gt;=L_Conversion!$C$125,N51&lt;=L_Conversion!$D$125),"-",
IF(AND(M51="09",N51&gt;=L_Conversion!$C$126,N51&lt;=L_Conversion!$D$126),"-",
IF(AND(M51="10",N51&gt;=L_Conversion!$C$127,N51&lt;=L_Conversion!$D$127),"-",
IF(AND(M51="11",N51&gt;=L_Conversion!$C$128,N51&lt;=L_Conversion!$D$128),"-",
IF(AND(M51="12",N51&gt;=L_Conversion!$C$129,N51&lt;=L_Conversion!$D$129),"-",
IF(AND(M51="13",N51&gt;=L_Conversion!$C$116,N51&lt;=L_Conversion!$D$116),"-",
IF(AND(M51="14",N51&gt;=L_Conversion!$C$117,N51&lt;=L_Conversion!$D$117),"-",
"PRIMER_DIA fuera de rango")))))))))))))))</f>
        <v>-</v>
      </c>
      <c r="AS51" s="94" t="str">
        <f t="shared" si="23"/>
        <v>-</v>
      </c>
      <c r="AT51" s="94" t="str">
        <f t="shared" si="24"/>
        <v>-</v>
      </c>
      <c r="AU51" s="94" t="str">
        <f t="shared" si="25"/>
        <v>-</v>
      </c>
      <c r="AV51" s="94" t="str">
        <f t="shared" si="26"/>
        <v>-</v>
      </c>
      <c r="AW51" s="94" t="str">
        <f t="shared" si="27"/>
        <v>-</v>
      </c>
      <c r="AX51" s="94" t="str">
        <f t="shared" si="28"/>
        <v>-</v>
      </c>
      <c r="AY51" s="94" t="str">
        <f t="shared" si="29"/>
        <v>-</v>
      </c>
      <c r="AZ51" s="94" t="str">
        <f t="shared" si="30"/>
        <v>-</v>
      </c>
      <c r="BA51" s="94" t="str">
        <f t="shared" si="31"/>
        <v>-</v>
      </c>
      <c r="BB51" s="94" t="str">
        <f t="shared" si="32"/>
        <v>-</v>
      </c>
      <c r="BC51" s="94" t="str">
        <f t="shared" si="33"/>
        <v>-</v>
      </c>
      <c r="BD51" s="94" t="str">
        <f t="shared" si="34"/>
        <v>-</v>
      </c>
      <c r="BE51" s="94" t="str">
        <f t="shared" si="35"/>
        <v>-</v>
      </c>
      <c r="BF51" s="94" t="str">
        <f t="shared" si="36"/>
        <v>-</v>
      </c>
    </row>
    <row r="52" spans="1:58" x14ac:dyDescent="0.2">
      <c r="A52" s="19" t="s">
        <v>1193</v>
      </c>
      <c r="B52" s="19" t="s">
        <v>76</v>
      </c>
      <c r="C52" s="19">
        <v>13134066</v>
      </c>
      <c r="D52" s="19">
        <v>4</v>
      </c>
      <c r="E52" s="19" t="s">
        <v>1256</v>
      </c>
      <c r="F52" s="19" t="s">
        <v>1315</v>
      </c>
      <c r="G52" s="19" t="s">
        <v>1316</v>
      </c>
      <c r="H52" s="19" t="s">
        <v>654</v>
      </c>
      <c r="I52" s="19" t="s">
        <v>653</v>
      </c>
      <c r="J52" s="19">
        <v>80</v>
      </c>
      <c r="K52" s="19" t="s">
        <v>556</v>
      </c>
      <c r="L52" s="19" t="s">
        <v>495</v>
      </c>
      <c r="M52" s="19" t="s">
        <v>18</v>
      </c>
      <c r="N52" s="19">
        <v>45671</v>
      </c>
      <c r="O52" s="19">
        <v>30</v>
      </c>
      <c r="P52" s="83">
        <v>1</v>
      </c>
      <c r="Q52" s="19" t="s">
        <v>23</v>
      </c>
      <c r="R52" s="19" t="s">
        <v>11</v>
      </c>
      <c r="S52" s="19" t="s">
        <v>23</v>
      </c>
      <c r="T52" s="19">
        <v>30</v>
      </c>
      <c r="U52" s="19" t="s">
        <v>11</v>
      </c>
      <c r="V52" s="19" t="s">
        <v>11</v>
      </c>
      <c r="W52" s="19" t="s">
        <v>11</v>
      </c>
      <c r="X52" s="19">
        <v>0</v>
      </c>
      <c r="Y52" s="19" t="s">
        <v>730</v>
      </c>
      <c r="Z52" s="19">
        <v>0</v>
      </c>
      <c r="AA52" s="19">
        <v>0</v>
      </c>
      <c r="AB52" s="19">
        <v>0</v>
      </c>
      <c r="AC52" s="186" t="str">
        <f>IF(OR(M52="13",M52="14",P52=8),"",IF(     AND(OR(S52="AUTORIZADO", S52="PENDIENTE", S52="REDUCIDO", S52="AMPLIADO"),L52&lt;&gt;"HONORARIO" ), _xlfn.CONCAT(IF(H52="X","H",H52),"_",IF(OR(P52=5,P52=6),_xlfn.CONCAT(P52,"A"),P52),"_",VLOOKUP(T52,Datos!$B$2:$C$5,2,TRUE)),""))</f>
        <v>H_1_[11 +]</v>
      </c>
      <c r="AD52" s="186">
        <f t="shared" si="10"/>
        <v>0</v>
      </c>
      <c r="AE52" s="90" t="str">
        <f t="shared" si="11"/>
        <v>-</v>
      </c>
      <c r="AF52" s="91" t="str">
        <f t="shared" si="12"/>
        <v>070601</v>
      </c>
      <c r="AG52" s="92"/>
      <c r="AH52" s="93" t="str">
        <f t="shared" si="13"/>
        <v>Corporación de Fomento de la Producción</v>
      </c>
      <c r="AI52" s="90" t="str">
        <f t="shared" si="14"/>
        <v>-</v>
      </c>
      <c r="AJ52" s="90">
        <f t="shared" si="15"/>
        <v>4</v>
      </c>
      <c r="AK52" s="90" t="str">
        <f t="shared" si="16"/>
        <v>-</v>
      </c>
      <c r="AL52" s="90" t="str">
        <f t="shared" si="17"/>
        <v>Identifica este registro como HOMBRE</v>
      </c>
      <c r="AM52" s="90" t="str">
        <f t="shared" si="18"/>
        <v>-</v>
      </c>
      <c r="AN52" s="90" t="str">
        <f t="shared" si="19"/>
        <v>-</v>
      </c>
      <c r="AO52" s="90" t="str">
        <f t="shared" si="20"/>
        <v>-</v>
      </c>
      <c r="AP52" s="58" t="str">
        <f t="shared" si="21"/>
        <v>-</v>
      </c>
      <c r="AQ52" s="94" t="str">
        <f t="shared" si="22"/>
        <v>-</v>
      </c>
      <c r="AR52" s="94" t="str">
        <f>IF(N52="","PRIMER_DIA en blanco",
IF(AND(M52="01",N52&gt;=L_Conversion!$C$118,N52&lt;=L_Conversion!$D$118),"-",
IF(AND(M52="02",N52&gt;=L_Conversion!$C$119,N52&lt;=L_Conversion!$D$119),"-",
IF(AND(M52="03",N52&gt;=L_Conversion!$C$120,N52&lt;=L_Conversion!$D$120),"-",
IF(AND(M52="04",N52&gt;=L_Conversion!$C$121,N52&lt;=L_Conversion!$D$121),"-",
IF(AND(M52="05",N52&gt;=L_Conversion!$C$122,N52&lt;=L_Conversion!$D$122),"-",
IF(AND(M52="06",N52&gt;=L_Conversion!$C$123,N52&lt;=L_Conversion!$D$123),"-",
IF(AND(M52="07",N52&gt;=L_Conversion!$C$124,N52&lt;=L_Conversion!$D$124),"-",
IF(AND(M52="08",N52&gt;=L_Conversion!$C$125,N52&lt;=L_Conversion!$D$125),"-",
IF(AND(M52="09",N52&gt;=L_Conversion!$C$126,N52&lt;=L_Conversion!$D$126),"-",
IF(AND(M52="10",N52&gt;=L_Conversion!$C$127,N52&lt;=L_Conversion!$D$127),"-",
IF(AND(M52="11",N52&gt;=L_Conversion!$C$128,N52&lt;=L_Conversion!$D$128),"-",
IF(AND(M52="12",N52&gt;=L_Conversion!$C$129,N52&lt;=L_Conversion!$D$129),"-",
IF(AND(M52="13",N52&gt;=L_Conversion!$C$116,N52&lt;=L_Conversion!$D$116),"-",
IF(AND(M52="14",N52&gt;=L_Conversion!$C$117,N52&lt;=L_Conversion!$D$117),"-",
"PRIMER_DIA fuera de rango")))))))))))))))</f>
        <v>-</v>
      </c>
      <c r="AS52" s="94" t="str">
        <f t="shared" si="23"/>
        <v>-</v>
      </c>
      <c r="AT52" s="94" t="str">
        <f t="shared" si="24"/>
        <v>-</v>
      </c>
      <c r="AU52" s="94" t="str">
        <f t="shared" si="25"/>
        <v>-</v>
      </c>
      <c r="AV52" s="94" t="str">
        <f t="shared" si="26"/>
        <v>-</v>
      </c>
      <c r="AW52" s="94" t="str">
        <f t="shared" si="27"/>
        <v>-</v>
      </c>
      <c r="AX52" s="94" t="str">
        <f t="shared" si="28"/>
        <v>-</v>
      </c>
      <c r="AY52" s="94" t="str">
        <f t="shared" si="29"/>
        <v>-</v>
      </c>
      <c r="AZ52" s="94" t="str">
        <f t="shared" si="30"/>
        <v>-</v>
      </c>
      <c r="BA52" s="94" t="str">
        <f t="shared" si="31"/>
        <v>-</v>
      </c>
      <c r="BB52" s="94" t="str">
        <f t="shared" si="32"/>
        <v>-</v>
      </c>
      <c r="BC52" s="94" t="str">
        <f t="shared" si="33"/>
        <v>-</v>
      </c>
      <c r="BD52" s="94" t="str">
        <f t="shared" si="34"/>
        <v>-</v>
      </c>
      <c r="BE52" s="94" t="str">
        <f t="shared" si="35"/>
        <v>-</v>
      </c>
      <c r="BF52" s="94" t="str">
        <f t="shared" si="36"/>
        <v>-</v>
      </c>
    </row>
    <row r="53" spans="1:58" x14ac:dyDescent="0.2">
      <c r="A53" s="19" t="s">
        <v>1193</v>
      </c>
      <c r="B53" s="19" t="s">
        <v>76</v>
      </c>
      <c r="C53" s="19">
        <v>12800998</v>
      </c>
      <c r="D53" s="19">
        <v>1</v>
      </c>
      <c r="E53" s="19" t="s">
        <v>1307</v>
      </c>
      <c r="F53" s="19" t="s">
        <v>1308</v>
      </c>
      <c r="G53" s="19" t="s">
        <v>1292</v>
      </c>
      <c r="H53" s="19" t="s">
        <v>1018</v>
      </c>
      <c r="I53" s="19" t="s">
        <v>653</v>
      </c>
      <c r="J53" s="19">
        <v>80</v>
      </c>
      <c r="K53" s="19" t="s">
        <v>556</v>
      </c>
      <c r="L53" s="19" t="s">
        <v>495</v>
      </c>
      <c r="M53" s="19" t="s">
        <v>18</v>
      </c>
      <c r="N53" s="19">
        <v>45671</v>
      </c>
      <c r="O53" s="19">
        <v>1</v>
      </c>
      <c r="P53" s="83">
        <v>1</v>
      </c>
      <c r="Q53" s="19" t="s">
        <v>23</v>
      </c>
      <c r="R53" s="19" t="s">
        <v>11</v>
      </c>
      <c r="S53" s="19" t="s">
        <v>23</v>
      </c>
      <c r="T53" s="19">
        <v>1</v>
      </c>
      <c r="U53" s="19" t="s">
        <v>11</v>
      </c>
      <c r="V53" s="19" t="s">
        <v>11</v>
      </c>
      <c r="W53" s="19" t="s">
        <v>11</v>
      </c>
      <c r="X53" s="19">
        <v>0</v>
      </c>
      <c r="Y53" s="19" t="s">
        <v>730</v>
      </c>
      <c r="Z53" s="19">
        <v>0</v>
      </c>
      <c r="AA53" s="19">
        <v>0</v>
      </c>
      <c r="AB53" s="19">
        <v>0</v>
      </c>
      <c r="AC53" s="186" t="str">
        <f>IF(OR(M53="13",M53="14",P53=8),"",IF(     AND(OR(S53="AUTORIZADO", S53="PENDIENTE", S53="REDUCIDO", S53="AMPLIADO"),L53&lt;&gt;"HONORARIO" ), _xlfn.CONCAT(IF(H53="X","H",H53),"_",IF(OR(P53=5,P53=6),_xlfn.CONCAT(P53,"A"),P53),"_",VLOOKUP(T53,Datos!$B$2:$C$5,2,TRUE)),""))</f>
        <v>M_1_[hasta 3]</v>
      </c>
      <c r="AD53" s="186">
        <f t="shared" si="10"/>
        <v>0</v>
      </c>
      <c r="AE53" s="90" t="str">
        <f t="shared" si="11"/>
        <v>-</v>
      </c>
      <c r="AF53" s="91" t="str">
        <f t="shared" si="12"/>
        <v>070601</v>
      </c>
      <c r="AG53" s="92"/>
      <c r="AH53" s="93" t="str">
        <f t="shared" si="13"/>
        <v>Corporación de Fomento de la Producción</v>
      </c>
      <c r="AI53" s="90" t="str">
        <f t="shared" si="14"/>
        <v>-</v>
      </c>
      <c r="AJ53" s="90">
        <f t="shared" si="15"/>
        <v>1</v>
      </c>
      <c r="AK53" s="90" t="str">
        <f t="shared" si="16"/>
        <v>-</v>
      </c>
      <c r="AL53" s="90" t="str">
        <f t="shared" si="17"/>
        <v>Identifica este registro como MUJER</v>
      </c>
      <c r="AM53" s="90" t="str">
        <f t="shared" si="18"/>
        <v>-</v>
      </c>
      <c r="AN53" s="90" t="str">
        <f t="shared" si="19"/>
        <v>-</v>
      </c>
      <c r="AO53" s="90" t="str">
        <f t="shared" si="20"/>
        <v>-</v>
      </c>
      <c r="AP53" s="58" t="str">
        <f t="shared" si="21"/>
        <v>-</v>
      </c>
      <c r="AQ53" s="94" t="str">
        <f t="shared" si="22"/>
        <v>-</v>
      </c>
      <c r="AR53" s="94" t="str">
        <f>IF(N53="","PRIMER_DIA en blanco",
IF(AND(M53="01",N53&gt;=L_Conversion!$C$118,N53&lt;=L_Conversion!$D$118),"-",
IF(AND(M53="02",N53&gt;=L_Conversion!$C$119,N53&lt;=L_Conversion!$D$119),"-",
IF(AND(M53="03",N53&gt;=L_Conversion!$C$120,N53&lt;=L_Conversion!$D$120),"-",
IF(AND(M53="04",N53&gt;=L_Conversion!$C$121,N53&lt;=L_Conversion!$D$121),"-",
IF(AND(M53="05",N53&gt;=L_Conversion!$C$122,N53&lt;=L_Conversion!$D$122),"-",
IF(AND(M53="06",N53&gt;=L_Conversion!$C$123,N53&lt;=L_Conversion!$D$123),"-",
IF(AND(M53="07",N53&gt;=L_Conversion!$C$124,N53&lt;=L_Conversion!$D$124),"-",
IF(AND(M53="08",N53&gt;=L_Conversion!$C$125,N53&lt;=L_Conversion!$D$125),"-",
IF(AND(M53="09",N53&gt;=L_Conversion!$C$126,N53&lt;=L_Conversion!$D$126),"-",
IF(AND(M53="10",N53&gt;=L_Conversion!$C$127,N53&lt;=L_Conversion!$D$127),"-",
IF(AND(M53="11",N53&gt;=L_Conversion!$C$128,N53&lt;=L_Conversion!$D$128),"-",
IF(AND(M53="12",N53&gt;=L_Conversion!$C$129,N53&lt;=L_Conversion!$D$129),"-",
IF(AND(M53="13",N53&gt;=L_Conversion!$C$116,N53&lt;=L_Conversion!$D$116),"-",
IF(AND(M53="14",N53&gt;=L_Conversion!$C$117,N53&lt;=L_Conversion!$D$117),"-",
"PRIMER_DIA fuera de rango")))))))))))))))</f>
        <v>-</v>
      </c>
      <c r="AS53" s="94" t="str">
        <f t="shared" si="23"/>
        <v>-</v>
      </c>
      <c r="AT53" s="94" t="str">
        <f t="shared" si="24"/>
        <v>-</v>
      </c>
      <c r="AU53" s="94" t="str">
        <f t="shared" si="25"/>
        <v>-</v>
      </c>
      <c r="AV53" s="94" t="str">
        <f t="shared" si="26"/>
        <v>-</v>
      </c>
      <c r="AW53" s="94" t="str">
        <f t="shared" si="27"/>
        <v>-</v>
      </c>
      <c r="AX53" s="94" t="str">
        <f t="shared" si="28"/>
        <v>-</v>
      </c>
      <c r="AY53" s="94" t="str">
        <f t="shared" si="29"/>
        <v>-</v>
      </c>
      <c r="AZ53" s="94" t="str">
        <f t="shared" si="30"/>
        <v>-</v>
      </c>
      <c r="BA53" s="94" t="str">
        <f t="shared" si="31"/>
        <v>-</v>
      </c>
      <c r="BB53" s="94" t="str">
        <f t="shared" si="32"/>
        <v>-</v>
      </c>
      <c r="BC53" s="94" t="str">
        <f t="shared" si="33"/>
        <v>-</v>
      </c>
      <c r="BD53" s="94" t="str">
        <f t="shared" si="34"/>
        <v>-</v>
      </c>
      <c r="BE53" s="94" t="str">
        <f t="shared" si="35"/>
        <v>-</v>
      </c>
      <c r="BF53" s="94" t="str">
        <f t="shared" si="36"/>
        <v>-</v>
      </c>
    </row>
    <row r="54" spans="1:58" x14ac:dyDescent="0.2">
      <c r="A54" s="19" t="s">
        <v>1193</v>
      </c>
      <c r="B54" s="19" t="s">
        <v>1136</v>
      </c>
      <c r="C54" s="19">
        <v>10629824</v>
      </c>
      <c r="D54" s="19">
        <v>6</v>
      </c>
      <c r="E54" s="19" t="s">
        <v>1317</v>
      </c>
      <c r="F54" s="19" t="s">
        <v>1318</v>
      </c>
      <c r="G54" s="19" t="s">
        <v>1319</v>
      </c>
      <c r="H54" s="19" t="s">
        <v>1018</v>
      </c>
      <c r="I54" s="19" t="s">
        <v>654</v>
      </c>
      <c r="J54" s="19">
        <v>80</v>
      </c>
      <c r="K54" s="19" t="s">
        <v>556</v>
      </c>
      <c r="L54" s="19" t="s">
        <v>509</v>
      </c>
      <c r="M54" s="19" t="s">
        <v>18</v>
      </c>
      <c r="N54" s="19">
        <v>45671</v>
      </c>
      <c r="O54" s="19">
        <v>4</v>
      </c>
      <c r="P54" s="83">
        <v>1</v>
      </c>
      <c r="Q54" s="19" t="s">
        <v>23</v>
      </c>
      <c r="R54" s="19" t="s">
        <v>11</v>
      </c>
      <c r="S54" s="19" t="s">
        <v>23</v>
      </c>
      <c r="T54" s="19">
        <v>4</v>
      </c>
      <c r="U54" s="19" t="s">
        <v>11</v>
      </c>
      <c r="V54" s="19" t="s">
        <v>11</v>
      </c>
      <c r="W54" s="19" t="s">
        <v>11</v>
      </c>
      <c r="X54" s="19">
        <v>0</v>
      </c>
      <c r="Y54" s="19" t="s">
        <v>730</v>
      </c>
      <c r="Z54" s="19">
        <v>0</v>
      </c>
      <c r="AA54" s="19">
        <v>0</v>
      </c>
      <c r="AB54" s="19">
        <v>0</v>
      </c>
      <c r="AC54" s="186" t="str">
        <f>IF(OR(M54="13",M54="14",P54=8),"",IF(     AND(OR(S54="AUTORIZADO", S54="PENDIENTE", S54="REDUCIDO", S54="AMPLIADO"),L54&lt;&gt;"HONORARIO" ), _xlfn.CONCAT(IF(H54="X","H",H54),"_",IF(OR(P54=5,P54=6),_xlfn.CONCAT(P54,"A"),P54),"_",VLOOKUP(T54,Datos!$B$2:$C$5,2,TRUE)),""))</f>
        <v>M_1_[4 a 10]</v>
      </c>
      <c r="AD54" s="186">
        <f t="shared" si="10"/>
        <v>0</v>
      </c>
      <c r="AE54" s="90" t="str">
        <f t="shared" si="11"/>
        <v>-</v>
      </c>
      <c r="AF54" s="91" t="str">
        <f t="shared" si="12"/>
        <v>Revisar</v>
      </c>
      <c r="AG54" s="92"/>
      <c r="AH54" s="93" t="str">
        <f t="shared" si="13"/>
        <v>Corporación de Fomento de la Producción</v>
      </c>
      <c r="AI54" s="90" t="str">
        <f t="shared" si="14"/>
        <v>-</v>
      </c>
      <c r="AJ54" s="90">
        <f t="shared" si="15"/>
        <v>6</v>
      </c>
      <c r="AK54" s="90" t="str">
        <f t="shared" si="16"/>
        <v>-</v>
      </c>
      <c r="AL54" s="90" t="str">
        <f t="shared" si="17"/>
        <v>Identifica este registro como MUJER</v>
      </c>
      <c r="AM54" s="90" t="str">
        <f t="shared" si="18"/>
        <v>-</v>
      </c>
      <c r="AN54" s="90" t="str">
        <f t="shared" si="19"/>
        <v>-</v>
      </c>
      <c r="AO54" s="90" t="str">
        <f t="shared" si="20"/>
        <v>-</v>
      </c>
      <c r="AP54" s="58" t="str">
        <f t="shared" si="21"/>
        <v>-</v>
      </c>
      <c r="AQ54" s="94" t="str">
        <f t="shared" si="22"/>
        <v>-</v>
      </c>
      <c r="AR54" s="94" t="str">
        <f>IF(N54="","PRIMER_DIA en blanco",
IF(AND(M54="01",N54&gt;=L_Conversion!$C$118,N54&lt;=L_Conversion!$D$118),"-",
IF(AND(M54="02",N54&gt;=L_Conversion!$C$119,N54&lt;=L_Conversion!$D$119),"-",
IF(AND(M54="03",N54&gt;=L_Conversion!$C$120,N54&lt;=L_Conversion!$D$120),"-",
IF(AND(M54="04",N54&gt;=L_Conversion!$C$121,N54&lt;=L_Conversion!$D$121),"-",
IF(AND(M54="05",N54&gt;=L_Conversion!$C$122,N54&lt;=L_Conversion!$D$122),"-",
IF(AND(M54="06",N54&gt;=L_Conversion!$C$123,N54&lt;=L_Conversion!$D$123),"-",
IF(AND(M54="07",N54&gt;=L_Conversion!$C$124,N54&lt;=L_Conversion!$D$124),"-",
IF(AND(M54="08",N54&gt;=L_Conversion!$C$125,N54&lt;=L_Conversion!$D$125),"-",
IF(AND(M54="09",N54&gt;=L_Conversion!$C$126,N54&lt;=L_Conversion!$D$126),"-",
IF(AND(M54="10",N54&gt;=L_Conversion!$C$127,N54&lt;=L_Conversion!$D$127),"-",
IF(AND(M54="11",N54&gt;=L_Conversion!$C$128,N54&lt;=L_Conversion!$D$128),"-",
IF(AND(M54="12",N54&gt;=L_Conversion!$C$129,N54&lt;=L_Conversion!$D$129),"-",
IF(AND(M54="13",N54&gt;=L_Conversion!$C$116,N54&lt;=L_Conversion!$D$116),"-",
IF(AND(M54="14",N54&gt;=L_Conversion!$C$117,N54&lt;=L_Conversion!$D$117),"-",
"PRIMER_DIA fuera de rango")))))))))))))))</f>
        <v>-</v>
      </c>
      <c r="AS54" s="94" t="str">
        <f t="shared" si="23"/>
        <v>-</v>
      </c>
      <c r="AT54" s="94" t="str">
        <f t="shared" si="24"/>
        <v>-</v>
      </c>
      <c r="AU54" s="94" t="str">
        <f t="shared" si="25"/>
        <v>-</v>
      </c>
      <c r="AV54" s="94" t="str">
        <f t="shared" si="26"/>
        <v>-</v>
      </c>
      <c r="AW54" s="94" t="str">
        <f t="shared" si="27"/>
        <v>-</v>
      </c>
      <c r="AX54" s="94" t="str">
        <f t="shared" si="28"/>
        <v>-</v>
      </c>
      <c r="AY54" s="94" t="str">
        <f t="shared" si="29"/>
        <v>-</v>
      </c>
      <c r="AZ54" s="94" t="str">
        <f t="shared" si="30"/>
        <v>-</v>
      </c>
      <c r="BA54" s="94" t="str">
        <f t="shared" si="31"/>
        <v>-</v>
      </c>
      <c r="BB54" s="94" t="str">
        <f t="shared" si="32"/>
        <v>-</v>
      </c>
      <c r="BC54" s="94" t="str">
        <f t="shared" si="33"/>
        <v>-</v>
      </c>
      <c r="BD54" s="94" t="str">
        <f t="shared" si="34"/>
        <v>-</v>
      </c>
      <c r="BE54" s="94" t="str">
        <f t="shared" si="35"/>
        <v>-</v>
      </c>
      <c r="BF54" s="94" t="str">
        <f t="shared" si="36"/>
        <v>-</v>
      </c>
    </row>
    <row r="55" spans="1:58" x14ac:dyDescent="0.2">
      <c r="A55" s="19" t="s">
        <v>1193</v>
      </c>
      <c r="B55" s="19" t="s">
        <v>76</v>
      </c>
      <c r="C55" s="19">
        <v>10865056</v>
      </c>
      <c r="D55" s="19">
        <v>7</v>
      </c>
      <c r="E55" s="19" t="s">
        <v>1320</v>
      </c>
      <c r="F55" s="19" t="s">
        <v>1293</v>
      </c>
      <c r="G55" s="19" t="s">
        <v>1321</v>
      </c>
      <c r="H55" s="19" t="s">
        <v>654</v>
      </c>
      <c r="I55" s="19" t="s">
        <v>653</v>
      </c>
      <c r="J55" s="19">
        <v>80</v>
      </c>
      <c r="K55" s="19" t="s">
        <v>554</v>
      </c>
      <c r="L55" s="19" t="s">
        <v>495</v>
      </c>
      <c r="M55" s="19" t="s">
        <v>18</v>
      </c>
      <c r="N55" s="19">
        <v>45671</v>
      </c>
      <c r="O55" s="19">
        <v>12</v>
      </c>
      <c r="P55" s="83">
        <v>1</v>
      </c>
      <c r="Q55" s="19" t="s">
        <v>23</v>
      </c>
      <c r="R55" s="19" t="s">
        <v>11</v>
      </c>
      <c r="S55" s="19" t="s">
        <v>23</v>
      </c>
      <c r="T55" s="19">
        <v>12</v>
      </c>
      <c r="U55" s="19" t="s">
        <v>11</v>
      </c>
      <c r="V55" s="19" t="s">
        <v>11</v>
      </c>
      <c r="W55" s="19" t="s">
        <v>11</v>
      </c>
      <c r="X55" s="19">
        <v>0</v>
      </c>
      <c r="Y55" s="19" t="s">
        <v>730</v>
      </c>
      <c r="Z55" s="19">
        <v>0</v>
      </c>
      <c r="AA55" s="19">
        <v>0</v>
      </c>
      <c r="AB55" s="19">
        <v>0</v>
      </c>
      <c r="AC55" s="186" t="str">
        <f>IF(OR(M55="13",M55="14",P55=8),"",IF(     AND(OR(S55="AUTORIZADO", S55="PENDIENTE", S55="REDUCIDO", S55="AMPLIADO"),L55&lt;&gt;"HONORARIO" ), _xlfn.CONCAT(IF(H55="X","H",H55),"_",IF(OR(P55=5,P55=6),_xlfn.CONCAT(P55,"A"),P55),"_",VLOOKUP(T55,Datos!$B$2:$C$5,2,TRUE)),""))</f>
        <v>H_1_[11 +]</v>
      </c>
      <c r="AD55" s="186">
        <f t="shared" si="10"/>
        <v>0</v>
      </c>
      <c r="AE55" s="90" t="str">
        <f t="shared" si="11"/>
        <v>-</v>
      </c>
      <c r="AF55" s="91" t="str">
        <f t="shared" si="12"/>
        <v>070601</v>
      </c>
      <c r="AG55" s="92"/>
      <c r="AH55" s="93" t="str">
        <f t="shared" si="13"/>
        <v>Corporación de Fomento de la Producción</v>
      </c>
      <c r="AI55" s="90" t="str">
        <f t="shared" si="14"/>
        <v>-</v>
      </c>
      <c r="AJ55" s="90">
        <f t="shared" si="15"/>
        <v>7</v>
      </c>
      <c r="AK55" s="90" t="str">
        <f t="shared" si="16"/>
        <v>-</v>
      </c>
      <c r="AL55" s="90" t="str">
        <f t="shared" si="17"/>
        <v>Identifica este registro como HOMBRE</v>
      </c>
      <c r="AM55" s="90" t="str">
        <f t="shared" si="18"/>
        <v>-</v>
      </c>
      <c r="AN55" s="90" t="str">
        <f t="shared" si="19"/>
        <v>-</v>
      </c>
      <c r="AO55" s="90" t="str">
        <f t="shared" si="20"/>
        <v>-</v>
      </c>
      <c r="AP55" s="58" t="str">
        <f t="shared" si="21"/>
        <v>-</v>
      </c>
      <c r="AQ55" s="94" t="str">
        <f t="shared" si="22"/>
        <v>-</v>
      </c>
      <c r="AR55" s="94" t="str">
        <f>IF(N55="","PRIMER_DIA en blanco",
IF(AND(M55="01",N55&gt;=L_Conversion!$C$118,N55&lt;=L_Conversion!$D$118),"-",
IF(AND(M55="02",N55&gt;=L_Conversion!$C$119,N55&lt;=L_Conversion!$D$119),"-",
IF(AND(M55="03",N55&gt;=L_Conversion!$C$120,N55&lt;=L_Conversion!$D$120),"-",
IF(AND(M55="04",N55&gt;=L_Conversion!$C$121,N55&lt;=L_Conversion!$D$121),"-",
IF(AND(M55="05",N55&gt;=L_Conversion!$C$122,N55&lt;=L_Conversion!$D$122),"-",
IF(AND(M55="06",N55&gt;=L_Conversion!$C$123,N55&lt;=L_Conversion!$D$123),"-",
IF(AND(M55="07",N55&gt;=L_Conversion!$C$124,N55&lt;=L_Conversion!$D$124),"-",
IF(AND(M55="08",N55&gt;=L_Conversion!$C$125,N55&lt;=L_Conversion!$D$125),"-",
IF(AND(M55="09",N55&gt;=L_Conversion!$C$126,N55&lt;=L_Conversion!$D$126),"-",
IF(AND(M55="10",N55&gt;=L_Conversion!$C$127,N55&lt;=L_Conversion!$D$127),"-",
IF(AND(M55="11",N55&gt;=L_Conversion!$C$128,N55&lt;=L_Conversion!$D$128),"-",
IF(AND(M55="12",N55&gt;=L_Conversion!$C$129,N55&lt;=L_Conversion!$D$129),"-",
IF(AND(M55="13",N55&gt;=L_Conversion!$C$116,N55&lt;=L_Conversion!$D$116),"-",
IF(AND(M55="14",N55&gt;=L_Conversion!$C$117,N55&lt;=L_Conversion!$D$117),"-",
"PRIMER_DIA fuera de rango")))))))))))))))</f>
        <v>-</v>
      </c>
      <c r="AS55" s="94" t="str">
        <f t="shared" si="23"/>
        <v>-</v>
      </c>
      <c r="AT55" s="94" t="str">
        <f t="shared" si="24"/>
        <v>-</v>
      </c>
      <c r="AU55" s="94" t="str">
        <f t="shared" si="25"/>
        <v>-</v>
      </c>
      <c r="AV55" s="94" t="str">
        <f t="shared" si="26"/>
        <v>-</v>
      </c>
      <c r="AW55" s="94" t="str">
        <f t="shared" si="27"/>
        <v>-</v>
      </c>
      <c r="AX55" s="94" t="str">
        <f t="shared" si="28"/>
        <v>-</v>
      </c>
      <c r="AY55" s="94" t="str">
        <f t="shared" si="29"/>
        <v>-</v>
      </c>
      <c r="AZ55" s="94" t="str">
        <f t="shared" si="30"/>
        <v>-</v>
      </c>
      <c r="BA55" s="94" t="str">
        <f t="shared" si="31"/>
        <v>-</v>
      </c>
      <c r="BB55" s="94" t="str">
        <f t="shared" si="32"/>
        <v>-</v>
      </c>
      <c r="BC55" s="94" t="str">
        <f t="shared" si="33"/>
        <v>-</v>
      </c>
      <c r="BD55" s="94" t="str">
        <f t="shared" si="34"/>
        <v>-</v>
      </c>
      <c r="BE55" s="94" t="str">
        <f t="shared" si="35"/>
        <v>-</v>
      </c>
      <c r="BF55" s="94" t="str">
        <f t="shared" si="36"/>
        <v>-</v>
      </c>
    </row>
    <row r="56" spans="1:58" x14ac:dyDescent="0.2">
      <c r="A56" s="19" t="s">
        <v>1193</v>
      </c>
      <c r="B56" s="19" t="s">
        <v>76</v>
      </c>
      <c r="C56" s="19">
        <v>6156471</v>
      </c>
      <c r="D56" s="19">
        <v>3</v>
      </c>
      <c r="E56" s="19" t="s">
        <v>1322</v>
      </c>
      <c r="F56" s="19" t="s">
        <v>1323</v>
      </c>
      <c r="G56" s="19" t="s">
        <v>1324</v>
      </c>
      <c r="H56" s="19" t="s">
        <v>654</v>
      </c>
      <c r="I56" s="19" t="s">
        <v>653</v>
      </c>
      <c r="J56" s="19">
        <v>60</v>
      </c>
      <c r="K56" s="19" t="s">
        <v>556</v>
      </c>
      <c r="L56" s="19" t="s">
        <v>490</v>
      </c>
      <c r="M56" s="19" t="s">
        <v>18</v>
      </c>
      <c r="N56" s="19">
        <v>45671</v>
      </c>
      <c r="O56" s="19">
        <v>18</v>
      </c>
      <c r="P56" s="83">
        <v>1</v>
      </c>
      <c r="Q56" s="19" t="s">
        <v>23</v>
      </c>
      <c r="R56" s="19" t="s">
        <v>11</v>
      </c>
      <c r="S56" s="19" t="s">
        <v>23</v>
      </c>
      <c r="T56" s="19">
        <v>18</v>
      </c>
      <c r="U56" s="19" t="s">
        <v>11</v>
      </c>
      <c r="V56" s="19" t="s">
        <v>11</v>
      </c>
      <c r="W56" s="19" t="s">
        <v>19</v>
      </c>
      <c r="X56" s="19">
        <v>1875587</v>
      </c>
      <c r="Y56" s="19" t="s">
        <v>726</v>
      </c>
      <c r="Z56" s="19">
        <v>18</v>
      </c>
      <c r="AA56" s="19">
        <v>1875587</v>
      </c>
      <c r="AB56" s="19">
        <v>1875587</v>
      </c>
      <c r="AC56" s="186" t="str">
        <f>IF(OR(M56="13",M56="14",P56=8),"",IF(     AND(OR(S56="AUTORIZADO", S56="PENDIENTE", S56="REDUCIDO", S56="AMPLIADO"),L56&lt;&gt;"HONORARIO" ), _xlfn.CONCAT(IF(H56="X","H",H56),"_",IF(OR(P56=5,P56=6),_xlfn.CONCAT(P56,"A"),P56),"_",VLOOKUP(T56,Datos!$B$2:$C$5,2,TRUE)),""))</f>
        <v>H_1_[11 +]</v>
      </c>
      <c r="AD56" s="186">
        <f t="shared" si="10"/>
        <v>3751174</v>
      </c>
      <c r="AE56" s="90" t="str">
        <f t="shared" si="11"/>
        <v>-</v>
      </c>
      <c r="AF56" s="91" t="str">
        <f t="shared" si="12"/>
        <v>070601</v>
      </c>
      <c r="AG56" s="92"/>
      <c r="AH56" s="93" t="str">
        <f t="shared" si="13"/>
        <v>Corporación de Fomento de la Producción</v>
      </c>
      <c r="AI56" s="90" t="str">
        <f t="shared" si="14"/>
        <v>-</v>
      </c>
      <c r="AJ56" s="90">
        <f t="shared" si="15"/>
        <v>3</v>
      </c>
      <c r="AK56" s="90" t="str">
        <f t="shared" si="16"/>
        <v>-</v>
      </c>
      <c r="AL56" s="90" t="str">
        <f t="shared" si="17"/>
        <v>Identifica este registro como HOMBRE</v>
      </c>
      <c r="AM56" s="90" t="str">
        <f t="shared" si="18"/>
        <v>-</v>
      </c>
      <c r="AN56" s="90" t="str">
        <f t="shared" si="19"/>
        <v>-</v>
      </c>
      <c r="AO56" s="90" t="str">
        <f t="shared" si="20"/>
        <v>-</v>
      </c>
      <c r="AP56" s="58" t="str">
        <f t="shared" si="21"/>
        <v>-</v>
      </c>
      <c r="AQ56" s="94" t="str">
        <f t="shared" si="22"/>
        <v>-</v>
      </c>
      <c r="AR56" s="94" t="str">
        <f>IF(N56="","PRIMER_DIA en blanco",
IF(AND(M56="01",N56&gt;=L_Conversion!$C$118,N56&lt;=L_Conversion!$D$118),"-",
IF(AND(M56="02",N56&gt;=L_Conversion!$C$119,N56&lt;=L_Conversion!$D$119),"-",
IF(AND(M56="03",N56&gt;=L_Conversion!$C$120,N56&lt;=L_Conversion!$D$120),"-",
IF(AND(M56="04",N56&gt;=L_Conversion!$C$121,N56&lt;=L_Conversion!$D$121),"-",
IF(AND(M56="05",N56&gt;=L_Conversion!$C$122,N56&lt;=L_Conversion!$D$122),"-",
IF(AND(M56="06",N56&gt;=L_Conversion!$C$123,N56&lt;=L_Conversion!$D$123),"-",
IF(AND(M56="07",N56&gt;=L_Conversion!$C$124,N56&lt;=L_Conversion!$D$124),"-",
IF(AND(M56="08",N56&gt;=L_Conversion!$C$125,N56&lt;=L_Conversion!$D$125),"-",
IF(AND(M56="09",N56&gt;=L_Conversion!$C$126,N56&lt;=L_Conversion!$D$126),"-",
IF(AND(M56="10",N56&gt;=L_Conversion!$C$127,N56&lt;=L_Conversion!$D$127),"-",
IF(AND(M56="11",N56&gt;=L_Conversion!$C$128,N56&lt;=L_Conversion!$D$128),"-",
IF(AND(M56="12",N56&gt;=L_Conversion!$C$129,N56&lt;=L_Conversion!$D$129),"-",
IF(AND(M56="13",N56&gt;=L_Conversion!$C$116,N56&lt;=L_Conversion!$D$116),"-",
IF(AND(M56="14",N56&gt;=L_Conversion!$C$117,N56&lt;=L_Conversion!$D$117),"-",
"PRIMER_DIA fuera de rango")))))))))))))))</f>
        <v>-</v>
      </c>
      <c r="AS56" s="94" t="str">
        <f t="shared" si="23"/>
        <v>-</v>
      </c>
      <c r="AT56" s="94" t="str">
        <f t="shared" si="24"/>
        <v>-</v>
      </c>
      <c r="AU56" s="94" t="str">
        <f t="shared" si="25"/>
        <v>-</v>
      </c>
      <c r="AV56" s="94" t="str">
        <f t="shared" si="26"/>
        <v>-</v>
      </c>
      <c r="AW56" s="94" t="str">
        <f t="shared" si="27"/>
        <v>-</v>
      </c>
      <c r="AX56" s="94" t="str">
        <f t="shared" si="28"/>
        <v>-</v>
      </c>
      <c r="AY56" s="94" t="str">
        <f t="shared" si="29"/>
        <v>-</v>
      </c>
      <c r="AZ56" s="94" t="str">
        <f t="shared" si="30"/>
        <v>-</v>
      </c>
      <c r="BA56" s="94" t="str">
        <f t="shared" si="31"/>
        <v>-</v>
      </c>
      <c r="BB56" s="94" t="str">
        <f t="shared" si="32"/>
        <v>-</v>
      </c>
      <c r="BC56" s="94" t="str">
        <f t="shared" si="33"/>
        <v>-</v>
      </c>
      <c r="BD56" s="94" t="str">
        <f t="shared" si="34"/>
        <v>-</v>
      </c>
      <c r="BE56" s="94" t="str">
        <f t="shared" si="35"/>
        <v>-</v>
      </c>
      <c r="BF56" s="94" t="str">
        <f t="shared" si="36"/>
        <v>-</v>
      </c>
    </row>
    <row r="57" spans="1:58" x14ac:dyDescent="0.2">
      <c r="A57" s="19" t="s">
        <v>1193</v>
      </c>
      <c r="B57" s="19" t="s">
        <v>76</v>
      </c>
      <c r="C57" s="19">
        <v>10464332</v>
      </c>
      <c r="D57" s="19">
        <v>9</v>
      </c>
      <c r="E57" s="19" t="s">
        <v>1325</v>
      </c>
      <c r="F57" s="19" t="s">
        <v>1326</v>
      </c>
      <c r="G57" s="19" t="s">
        <v>1327</v>
      </c>
      <c r="H57" s="19" t="s">
        <v>654</v>
      </c>
      <c r="I57" s="19" t="s">
        <v>654</v>
      </c>
      <c r="J57" s="19">
        <v>80</v>
      </c>
      <c r="K57" s="19" t="s">
        <v>560</v>
      </c>
      <c r="L57" s="19" t="s">
        <v>512</v>
      </c>
      <c r="M57" s="19" t="s">
        <v>18</v>
      </c>
      <c r="N57" s="19">
        <v>45671</v>
      </c>
      <c r="O57" s="19">
        <v>30</v>
      </c>
      <c r="P57" s="83">
        <v>1</v>
      </c>
      <c r="Q57" s="19" t="s">
        <v>23</v>
      </c>
      <c r="R57" s="19" t="s">
        <v>11</v>
      </c>
      <c r="S57" s="19" t="s">
        <v>23</v>
      </c>
      <c r="T57" s="19">
        <v>30</v>
      </c>
      <c r="U57" s="19" t="s">
        <v>11</v>
      </c>
      <c r="V57" s="19" t="s">
        <v>11</v>
      </c>
      <c r="W57" s="19" t="s">
        <v>11</v>
      </c>
      <c r="X57" s="19">
        <v>0</v>
      </c>
      <c r="Y57" s="19" t="s">
        <v>730</v>
      </c>
      <c r="Z57" s="19">
        <v>0</v>
      </c>
      <c r="AA57" s="19">
        <v>0</v>
      </c>
      <c r="AB57" s="19">
        <v>0</v>
      </c>
      <c r="AC57" s="186" t="str">
        <f>IF(OR(M57="13",M57="14",P57=8),"",IF(     AND(OR(S57="AUTORIZADO", S57="PENDIENTE", S57="REDUCIDO", S57="AMPLIADO"),L57&lt;&gt;"HONORARIO" ), _xlfn.CONCAT(IF(H57="X","H",H57),"_",IF(OR(P57=5,P57=6),_xlfn.CONCAT(P57,"A"),P57),"_",VLOOKUP(T57,Datos!$B$2:$C$5,2,TRUE)),""))</f>
        <v>H_1_[11 +]</v>
      </c>
      <c r="AD57" s="186">
        <f t="shared" si="10"/>
        <v>0</v>
      </c>
      <c r="AE57" s="90" t="str">
        <f t="shared" si="11"/>
        <v>-</v>
      </c>
      <c r="AF57" s="91" t="str">
        <f t="shared" si="12"/>
        <v>070601</v>
      </c>
      <c r="AG57" s="92"/>
      <c r="AH57" s="93" t="str">
        <f t="shared" si="13"/>
        <v>Corporación de Fomento de la Producción</v>
      </c>
      <c r="AI57" s="90" t="str">
        <f t="shared" si="14"/>
        <v>-</v>
      </c>
      <c r="AJ57" s="90">
        <f t="shared" si="15"/>
        <v>9</v>
      </c>
      <c r="AK57" s="90" t="str">
        <f t="shared" si="16"/>
        <v>-</v>
      </c>
      <c r="AL57" s="90" t="str">
        <f t="shared" si="17"/>
        <v>Identifica este registro como HOMBRE</v>
      </c>
      <c r="AM57" s="90" t="str">
        <f t="shared" si="18"/>
        <v>-</v>
      </c>
      <c r="AN57" s="90" t="str">
        <f t="shared" si="19"/>
        <v>-</v>
      </c>
      <c r="AO57" s="90" t="str">
        <f t="shared" si="20"/>
        <v>-</v>
      </c>
      <c r="AP57" s="58" t="str">
        <f t="shared" si="21"/>
        <v>-</v>
      </c>
      <c r="AQ57" s="94" t="str">
        <f t="shared" si="22"/>
        <v>-</v>
      </c>
      <c r="AR57" s="94" t="str">
        <f>IF(N57="","PRIMER_DIA en blanco",
IF(AND(M57="01",N57&gt;=L_Conversion!$C$118,N57&lt;=L_Conversion!$D$118),"-",
IF(AND(M57="02",N57&gt;=L_Conversion!$C$119,N57&lt;=L_Conversion!$D$119),"-",
IF(AND(M57="03",N57&gt;=L_Conversion!$C$120,N57&lt;=L_Conversion!$D$120),"-",
IF(AND(M57="04",N57&gt;=L_Conversion!$C$121,N57&lt;=L_Conversion!$D$121),"-",
IF(AND(M57="05",N57&gt;=L_Conversion!$C$122,N57&lt;=L_Conversion!$D$122),"-",
IF(AND(M57="06",N57&gt;=L_Conversion!$C$123,N57&lt;=L_Conversion!$D$123),"-",
IF(AND(M57="07",N57&gt;=L_Conversion!$C$124,N57&lt;=L_Conversion!$D$124),"-",
IF(AND(M57="08",N57&gt;=L_Conversion!$C$125,N57&lt;=L_Conversion!$D$125),"-",
IF(AND(M57="09",N57&gt;=L_Conversion!$C$126,N57&lt;=L_Conversion!$D$126),"-",
IF(AND(M57="10",N57&gt;=L_Conversion!$C$127,N57&lt;=L_Conversion!$D$127),"-",
IF(AND(M57="11",N57&gt;=L_Conversion!$C$128,N57&lt;=L_Conversion!$D$128),"-",
IF(AND(M57="12",N57&gt;=L_Conversion!$C$129,N57&lt;=L_Conversion!$D$129),"-",
IF(AND(M57="13",N57&gt;=L_Conversion!$C$116,N57&lt;=L_Conversion!$D$116),"-",
IF(AND(M57="14",N57&gt;=L_Conversion!$C$117,N57&lt;=L_Conversion!$D$117),"-",
"PRIMER_DIA fuera de rango")))))))))))))))</f>
        <v>-</v>
      </c>
      <c r="AS57" s="94" t="str">
        <f t="shared" si="23"/>
        <v>-</v>
      </c>
      <c r="AT57" s="94" t="str">
        <f t="shared" si="24"/>
        <v>-</v>
      </c>
      <c r="AU57" s="94" t="str">
        <f t="shared" si="25"/>
        <v>-</v>
      </c>
      <c r="AV57" s="94" t="str">
        <f t="shared" si="26"/>
        <v>-</v>
      </c>
      <c r="AW57" s="94" t="str">
        <f t="shared" si="27"/>
        <v>-</v>
      </c>
      <c r="AX57" s="94" t="str">
        <f t="shared" si="28"/>
        <v>-</v>
      </c>
      <c r="AY57" s="94" t="str">
        <f t="shared" si="29"/>
        <v>-</v>
      </c>
      <c r="AZ57" s="94" t="str">
        <f t="shared" si="30"/>
        <v>-</v>
      </c>
      <c r="BA57" s="94" t="str">
        <f t="shared" si="31"/>
        <v>-</v>
      </c>
      <c r="BB57" s="94" t="str">
        <f t="shared" si="32"/>
        <v>-</v>
      </c>
      <c r="BC57" s="94" t="str">
        <f t="shared" si="33"/>
        <v>-</v>
      </c>
      <c r="BD57" s="94" t="str">
        <f t="shared" si="34"/>
        <v>-</v>
      </c>
      <c r="BE57" s="94" t="str">
        <f t="shared" si="35"/>
        <v>-</v>
      </c>
      <c r="BF57" s="94" t="str">
        <f t="shared" si="36"/>
        <v>-</v>
      </c>
    </row>
    <row r="58" spans="1:58" x14ac:dyDescent="0.2">
      <c r="A58" s="19" t="s">
        <v>1193</v>
      </c>
      <c r="B58" s="19" t="s">
        <v>76</v>
      </c>
      <c r="C58" s="19">
        <v>16976511</v>
      </c>
      <c r="D58" s="19">
        <v>1</v>
      </c>
      <c r="E58" s="19" t="s">
        <v>1328</v>
      </c>
      <c r="F58" s="19" t="s">
        <v>1329</v>
      </c>
      <c r="G58" s="19" t="s">
        <v>1330</v>
      </c>
      <c r="H58" s="19" t="s">
        <v>1018</v>
      </c>
      <c r="I58" s="19" t="s">
        <v>653</v>
      </c>
      <c r="J58" s="19">
        <v>80</v>
      </c>
      <c r="K58" s="19" t="s">
        <v>556</v>
      </c>
      <c r="L58" s="19" t="s">
        <v>495</v>
      </c>
      <c r="M58" s="19" t="s">
        <v>18</v>
      </c>
      <c r="N58" s="19">
        <v>45672</v>
      </c>
      <c r="O58" s="19">
        <v>3</v>
      </c>
      <c r="P58" s="83">
        <v>1</v>
      </c>
      <c r="Q58" s="19" t="s">
        <v>23</v>
      </c>
      <c r="R58" s="19" t="s">
        <v>11</v>
      </c>
      <c r="S58" s="19" t="s">
        <v>23</v>
      </c>
      <c r="T58" s="19">
        <v>3</v>
      </c>
      <c r="U58" s="19" t="s">
        <v>11</v>
      </c>
      <c r="V58" s="19" t="s">
        <v>11</v>
      </c>
      <c r="W58" s="19" t="s">
        <v>11</v>
      </c>
      <c r="X58" s="19">
        <v>0</v>
      </c>
      <c r="Y58" s="19" t="s">
        <v>730</v>
      </c>
      <c r="Z58" s="19">
        <v>0</v>
      </c>
      <c r="AA58" s="19">
        <v>0</v>
      </c>
      <c r="AB58" s="19">
        <v>0</v>
      </c>
      <c r="AC58" s="186" t="str">
        <f>IF(OR(M58="13",M58="14",P58=8),"",IF(     AND(OR(S58="AUTORIZADO", S58="PENDIENTE", S58="REDUCIDO", S58="AMPLIADO"),L58&lt;&gt;"HONORARIO" ), _xlfn.CONCAT(IF(H58="X","H",H58),"_",IF(OR(P58=5,P58=6),_xlfn.CONCAT(P58,"A"),P58),"_",VLOOKUP(T58,Datos!$B$2:$C$5,2,TRUE)),""))</f>
        <v>M_1_[hasta 3]</v>
      </c>
      <c r="AD58" s="186">
        <f t="shared" si="10"/>
        <v>0</v>
      </c>
      <c r="AE58" s="90" t="str">
        <f t="shared" si="11"/>
        <v>-</v>
      </c>
      <c r="AF58" s="91" t="str">
        <f t="shared" si="12"/>
        <v>070601</v>
      </c>
      <c r="AG58" s="92"/>
      <c r="AH58" s="93" t="str">
        <f t="shared" si="13"/>
        <v>Corporación de Fomento de la Producción</v>
      </c>
      <c r="AI58" s="90" t="str">
        <f t="shared" si="14"/>
        <v>-</v>
      </c>
      <c r="AJ58" s="90">
        <f t="shared" si="15"/>
        <v>1</v>
      </c>
      <c r="AK58" s="90" t="str">
        <f t="shared" si="16"/>
        <v>-</v>
      </c>
      <c r="AL58" s="90" t="str">
        <f t="shared" si="17"/>
        <v>Identifica este registro como MUJER</v>
      </c>
      <c r="AM58" s="90" t="str">
        <f t="shared" si="18"/>
        <v>-</v>
      </c>
      <c r="AN58" s="90" t="str">
        <f t="shared" si="19"/>
        <v>-</v>
      </c>
      <c r="AO58" s="90" t="str">
        <f t="shared" si="20"/>
        <v>-</v>
      </c>
      <c r="AP58" s="58" t="str">
        <f t="shared" si="21"/>
        <v>-</v>
      </c>
      <c r="AQ58" s="94" t="str">
        <f t="shared" si="22"/>
        <v>-</v>
      </c>
      <c r="AR58" s="94" t="str">
        <f>IF(N58="","PRIMER_DIA en blanco",
IF(AND(M58="01",N58&gt;=L_Conversion!$C$118,N58&lt;=L_Conversion!$D$118),"-",
IF(AND(M58="02",N58&gt;=L_Conversion!$C$119,N58&lt;=L_Conversion!$D$119),"-",
IF(AND(M58="03",N58&gt;=L_Conversion!$C$120,N58&lt;=L_Conversion!$D$120),"-",
IF(AND(M58="04",N58&gt;=L_Conversion!$C$121,N58&lt;=L_Conversion!$D$121),"-",
IF(AND(M58="05",N58&gt;=L_Conversion!$C$122,N58&lt;=L_Conversion!$D$122),"-",
IF(AND(M58="06",N58&gt;=L_Conversion!$C$123,N58&lt;=L_Conversion!$D$123),"-",
IF(AND(M58="07",N58&gt;=L_Conversion!$C$124,N58&lt;=L_Conversion!$D$124),"-",
IF(AND(M58="08",N58&gt;=L_Conversion!$C$125,N58&lt;=L_Conversion!$D$125),"-",
IF(AND(M58="09",N58&gt;=L_Conversion!$C$126,N58&lt;=L_Conversion!$D$126),"-",
IF(AND(M58="10",N58&gt;=L_Conversion!$C$127,N58&lt;=L_Conversion!$D$127),"-",
IF(AND(M58="11",N58&gt;=L_Conversion!$C$128,N58&lt;=L_Conversion!$D$128),"-",
IF(AND(M58="12",N58&gt;=L_Conversion!$C$129,N58&lt;=L_Conversion!$D$129),"-",
IF(AND(M58="13",N58&gt;=L_Conversion!$C$116,N58&lt;=L_Conversion!$D$116),"-",
IF(AND(M58="14",N58&gt;=L_Conversion!$C$117,N58&lt;=L_Conversion!$D$117),"-",
"PRIMER_DIA fuera de rango")))))))))))))))</f>
        <v>-</v>
      </c>
      <c r="AS58" s="94" t="str">
        <f t="shared" si="23"/>
        <v>-</v>
      </c>
      <c r="AT58" s="94" t="str">
        <f t="shared" si="24"/>
        <v>-</v>
      </c>
      <c r="AU58" s="94" t="str">
        <f t="shared" si="25"/>
        <v>-</v>
      </c>
      <c r="AV58" s="94" t="str">
        <f t="shared" si="26"/>
        <v>-</v>
      </c>
      <c r="AW58" s="94" t="str">
        <f t="shared" si="27"/>
        <v>-</v>
      </c>
      <c r="AX58" s="94" t="str">
        <f t="shared" si="28"/>
        <v>-</v>
      </c>
      <c r="AY58" s="94" t="str">
        <f t="shared" si="29"/>
        <v>-</v>
      </c>
      <c r="AZ58" s="94" t="str">
        <f t="shared" si="30"/>
        <v>-</v>
      </c>
      <c r="BA58" s="94" t="str">
        <f t="shared" si="31"/>
        <v>-</v>
      </c>
      <c r="BB58" s="94" t="str">
        <f t="shared" si="32"/>
        <v>-</v>
      </c>
      <c r="BC58" s="94" t="str">
        <f t="shared" si="33"/>
        <v>-</v>
      </c>
      <c r="BD58" s="94" t="str">
        <f t="shared" si="34"/>
        <v>-</v>
      </c>
      <c r="BE58" s="94" t="str">
        <f t="shared" si="35"/>
        <v>-</v>
      </c>
      <c r="BF58" s="94" t="str">
        <f t="shared" si="36"/>
        <v>-</v>
      </c>
    </row>
    <row r="59" spans="1:58" x14ac:dyDescent="0.2">
      <c r="A59" s="19" t="s">
        <v>1193</v>
      </c>
      <c r="B59" s="19" t="s">
        <v>667</v>
      </c>
      <c r="C59" s="19">
        <v>19077662</v>
      </c>
      <c r="D59" s="19" t="s">
        <v>1197</v>
      </c>
      <c r="E59" s="19" t="s">
        <v>1331</v>
      </c>
      <c r="F59" s="19" t="s">
        <v>1332</v>
      </c>
      <c r="G59" s="19" t="s">
        <v>1333</v>
      </c>
      <c r="H59" s="19" t="s">
        <v>1018</v>
      </c>
      <c r="I59" s="19" t="s">
        <v>654</v>
      </c>
      <c r="J59" s="19">
        <v>80</v>
      </c>
      <c r="K59" s="19" t="s">
        <v>556</v>
      </c>
      <c r="L59" s="19" t="s">
        <v>509</v>
      </c>
      <c r="M59" s="19" t="s">
        <v>18</v>
      </c>
      <c r="N59" s="19">
        <v>45672</v>
      </c>
      <c r="O59" s="19">
        <v>3</v>
      </c>
      <c r="P59" s="83">
        <v>1</v>
      </c>
      <c r="Q59" s="19" t="s">
        <v>23</v>
      </c>
      <c r="R59" s="19" t="s">
        <v>11</v>
      </c>
      <c r="S59" s="19" t="s">
        <v>23</v>
      </c>
      <c r="T59" s="19">
        <v>3</v>
      </c>
      <c r="U59" s="19" t="s">
        <v>11</v>
      </c>
      <c r="V59" s="19" t="s">
        <v>11</v>
      </c>
      <c r="W59" s="19" t="s">
        <v>11</v>
      </c>
      <c r="X59" s="19">
        <v>0</v>
      </c>
      <c r="Y59" s="19" t="s">
        <v>730</v>
      </c>
      <c r="Z59" s="19">
        <v>0</v>
      </c>
      <c r="AA59" s="19">
        <v>0</v>
      </c>
      <c r="AB59" s="19">
        <v>0</v>
      </c>
      <c r="AC59" s="186" t="str">
        <f>IF(OR(M59="13",M59="14",P59=8),"",IF(     AND(OR(S59="AUTORIZADO", S59="PENDIENTE", S59="REDUCIDO", S59="AMPLIADO"),L59&lt;&gt;"HONORARIO" ), _xlfn.CONCAT(IF(H59="X","H",H59),"_",IF(OR(P59=5,P59=6),_xlfn.CONCAT(P59,"A"),P59),"_",VLOOKUP(T59,Datos!$B$2:$C$5,2,TRUE)),""))</f>
        <v>M_1_[hasta 3]</v>
      </c>
      <c r="AD59" s="186">
        <f t="shared" si="10"/>
        <v>0</v>
      </c>
      <c r="AE59" s="90" t="str">
        <f t="shared" si="11"/>
        <v>-</v>
      </c>
      <c r="AF59" s="91" t="str">
        <f t="shared" si="12"/>
        <v>Revisar</v>
      </c>
      <c r="AG59" s="92"/>
      <c r="AH59" s="93" t="str">
        <f t="shared" si="13"/>
        <v>Corporación de Fomento de la Producción</v>
      </c>
      <c r="AI59" s="90" t="str">
        <f t="shared" si="14"/>
        <v>-</v>
      </c>
      <c r="AJ59" s="90" t="str">
        <f t="shared" si="15"/>
        <v>K</v>
      </c>
      <c r="AK59" s="90" t="str">
        <f t="shared" si="16"/>
        <v>-</v>
      </c>
      <c r="AL59" s="90" t="str">
        <f t="shared" si="17"/>
        <v>Identifica este registro como MUJER</v>
      </c>
      <c r="AM59" s="90" t="str">
        <f t="shared" si="18"/>
        <v>-</v>
      </c>
      <c r="AN59" s="90" t="str">
        <f t="shared" si="19"/>
        <v>-</v>
      </c>
      <c r="AO59" s="90" t="str">
        <f t="shared" si="20"/>
        <v>-</v>
      </c>
      <c r="AP59" s="58" t="str">
        <f t="shared" si="21"/>
        <v>-</v>
      </c>
      <c r="AQ59" s="94" t="str">
        <f t="shared" si="22"/>
        <v>-</v>
      </c>
      <c r="AR59" s="94" t="str">
        <f>IF(N59="","PRIMER_DIA en blanco",
IF(AND(M59="01",N59&gt;=L_Conversion!$C$118,N59&lt;=L_Conversion!$D$118),"-",
IF(AND(M59="02",N59&gt;=L_Conversion!$C$119,N59&lt;=L_Conversion!$D$119),"-",
IF(AND(M59="03",N59&gt;=L_Conversion!$C$120,N59&lt;=L_Conversion!$D$120),"-",
IF(AND(M59="04",N59&gt;=L_Conversion!$C$121,N59&lt;=L_Conversion!$D$121),"-",
IF(AND(M59="05",N59&gt;=L_Conversion!$C$122,N59&lt;=L_Conversion!$D$122),"-",
IF(AND(M59="06",N59&gt;=L_Conversion!$C$123,N59&lt;=L_Conversion!$D$123),"-",
IF(AND(M59="07",N59&gt;=L_Conversion!$C$124,N59&lt;=L_Conversion!$D$124),"-",
IF(AND(M59="08",N59&gt;=L_Conversion!$C$125,N59&lt;=L_Conversion!$D$125),"-",
IF(AND(M59="09",N59&gt;=L_Conversion!$C$126,N59&lt;=L_Conversion!$D$126),"-",
IF(AND(M59="10",N59&gt;=L_Conversion!$C$127,N59&lt;=L_Conversion!$D$127),"-",
IF(AND(M59="11",N59&gt;=L_Conversion!$C$128,N59&lt;=L_Conversion!$D$128),"-",
IF(AND(M59="12",N59&gt;=L_Conversion!$C$129,N59&lt;=L_Conversion!$D$129),"-",
IF(AND(M59="13",N59&gt;=L_Conversion!$C$116,N59&lt;=L_Conversion!$D$116),"-",
IF(AND(M59="14",N59&gt;=L_Conversion!$C$117,N59&lt;=L_Conversion!$D$117),"-",
"PRIMER_DIA fuera de rango")))))))))))))))</f>
        <v>-</v>
      </c>
      <c r="AS59" s="94" t="str">
        <f t="shared" si="23"/>
        <v>-</v>
      </c>
      <c r="AT59" s="94" t="str">
        <f t="shared" si="24"/>
        <v>-</v>
      </c>
      <c r="AU59" s="94" t="str">
        <f t="shared" si="25"/>
        <v>-</v>
      </c>
      <c r="AV59" s="94" t="str">
        <f t="shared" si="26"/>
        <v>-</v>
      </c>
      <c r="AW59" s="94" t="str">
        <f t="shared" si="27"/>
        <v>-</v>
      </c>
      <c r="AX59" s="94" t="str">
        <f t="shared" si="28"/>
        <v>-</v>
      </c>
      <c r="AY59" s="94" t="str">
        <f t="shared" si="29"/>
        <v>-</v>
      </c>
      <c r="AZ59" s="94" t="str">
        <f t="shared" si="30"/>
        <v>-</v>
      </c>
      <c r="BA59" s="94" t="str">
        <f t="shared" si="31"/>
        <v>-</v>
      </c>
      <c r="BB59" s="94" t="str">
        <f t="shared" si="32"/>
        <v>-</v>
      </c>
      <c r="BC59" s="94" t="str">
        <f t="shared" si="33"/>
        <v>-</v>
      </c>
      <c r="BD59" s="94" t="str">
        <f t="shared" si="34"/>
        <v>-</v>
      </c>
      <c r="BE59" s="94" t="str">
        <f t="shared" si="35"/>
        <v>-</v>
      </c>
      <c r="BF59" s="94" t="str">
        <f t="shared" si="36"/>
        <v>-</v>
      </c>
    </row>
    <row r="60" spans="1:58" x14ac:dyDescent="0.2">
      <c r="A60" s="19" t="s">
        <v>1193</v>
      </c>
      <c r="B60" s="19" t="s">
        <v>1138</v>
      </c>
      <c r="C60" s="19">
        <v>17073876</v>
      </c>
      <c r="D60" s="19">
        <v>4</v>
      </c>
      <c r="E60" s="19" t="s">
        <v>1260</v>
      </c>
      <c r="F60" s="19" t="s">
        <v>1334</v>
      </c>
      <c r="G60" s="19" t="s">
        <v>1335</v>
      </c>
      <c r="H60" s="19" t="s">
        <v>1018</v>
      </c>
      <c r="I60" s="19" t="s">
        <v>654</v>
      </c>
      <c r="J60" s="19">
        <v>80</v>
      </c>
      <c r="K60" s="19" t="s">
        <v>556</v>
      </c>
      <c r="L60" s="19" t="s">
        <v>509</v>
      </c>
      <c r="M60" s="19" t="s">
        <v>18</v>
      </c>
      <c r="N60" s="19">
        <v>45672</v>
      </c>
      <c r="O60" s="19">
        <v>1</v>
      </c>
      <c r="P60" s="83">
        <v>1</v>
      </c>
      <c r="Q60" s="19" t="s">
        <v>23</v>
      </c>
      <c r="R60" s="19" t="s">
        <v>11</v>
      </c>
      <c r="S60" s="19" t="s">
        <v>23</v>
      </c>
      <c r="T60" s="19">
        <v>1</v>
      </c>
      <c r="U60" s="19" t="s">
        <v>11</v>
      </c>
      <c r="V60" s="19" t="s">
        <v>11</v>
      </c>
      <c r="W60" s="19" t="s">
        <v>11</v>
      </c>
      <c r="X60" s="19">
        <v>0</v>
      </c>
      <c r="Y60" s="19" t="s">
        <v>730</v>
      </c>
      <c r="Z60" s="19">
        <v>0</v>
      </c>
      <c r="AA60" s="19">
        <v>0</v>
      </c>
      <c r="AB60" s="19">
        <v>0</v>
      </c>
      <c r="AC60" s="186" t="str">
        <f>IF(OR(M60="13",M60="14",P60=8),"",IF(     AND(OR(S60="AUTORIZADO", S60="PENDIENTE", S60="REDUCIDO", S60="AMPLIADO"),L60&lt;&gt;"HONORARIO" ), _xlfn.CONCAT(IF(H60="X","H",H60),"_",IF(OR(P60=5,P60=6),_xlfn.CONCAT(P60,"A"),P60),"_",VLOOKUP(T60,Datos!$B$2:$C$5,2,TRUE)),""))</f>
        <v>M_1_[hasta 3]</v>
      </c>
      <c r="AD60" s="186">
        <f t="shared" si="10"/>
        <v>0</v>
      </c>
      <c r="AE60" s="90" t="str">
        <f t="shared" si="11"/>
        <v>-</v>
      </c>
      <c r="AF60" s="91" t="str">
        <f t="shared" si="12"/>
        <v>Revisar</v>
      </c>
      <c r="AG60" s="92"/>
      <c r="AH60" s="93" t="str">
        <f t="shared" si="13"/>
        <v>Corporación de Fomento de la Producción</v>
      </c>
      <c r="AI60" s="90" t="str">
        <f t="shared" si="14"/>
        <v>-</v>
      </c>
      <c r="AJ60" s="90">
        <f t="shared" si="15"/>
        <v>4</v>
      </c>
      <c r="AK60" s="90" t="str">
        <f t="shared" si="16"/>
        <v>-</v>
      </c>
      <c r="AL60" s="90" t="str">
        <f t="shared" si="17"/>
        <v>Identifica este registro como MUJER</v>
      </c>
      <c r="AM60" s="90" t="str">
        <f t="shared" si="18"/>
        <v>-</v>
      </c>
      <c r="AN60" s="90" t="str">
        <f t="shared" si="19"/>
        <v>-</v>
      </c>
      <c r="AO60" s="90" t="str">
        <f t="shared" si="20"/>
        <v>-</v>
      </c>
      <c r="AP60" s="58" t="str">
        <f t="shared" si="21"/>
        <v>-</v>
      </c>
      <c r="AQ60" s="94" t="str">
        <f t="shared" si="22"/>
        <v>-</v>
      </c>
      <c r="AR60" s="94" t="str">
        <f>IF(N60="","PRIMER_DIA en blanco",
IF(AND(M60="01",N60&gt;=L_Conversion!$C$118,N60&lt;=L_Conversion!$D$118),"-",
IF(AND(M60="02",N60&gt;=L_Conversion!$C$119,N60&lt;=L_Conversion!$D$119),"-",
IF(AND(M60="03",N60&gt;=L_Conversion!$C$120,N60&lt;=L_Conversion!$D$120),"-",
IF(AND(M60="04",N60&gt;=L_Conversion!$C$121,N60&lt;=L_Conversion!$D$121),"-",
IF(AND(M60="05",N60&gt;=L_Conversion!$C$122,N60&lt;=L_Conversion!$D$122),"-",
IF(AND(M60="06",N60&gt;=L_Conversion!$C$123,N60&lt;=L_Conversion!$D$123),"-",
IF(AND(M60="07",N60&gt;=L_Conversion!$C$124,N60&lt;=L_Conversion!$D$124),"-",
IF(AND(M60="08",N60&gt;=L_Conversion!$C$125,N60&lt;=L_Conversion!$D$125),"-",
IF(AND(M60="09",N60&gt;=L_Conversion!$C$126,N60&lt;=L_Conversion!$D$126),"-",
IF(AND(M60="10",N60&gt;=L_Conversion!$C$127,N60&lt;=L_Conversion!$D$127),"-",
IF(AND(M60="11",N60&gt;=L_Conversion!$C$128,N60&lt;=L_Conversion!$D$128),"-",
IF(AND(M60="12",N60&gt;=L_Conversion!$C$129,N60&lt;=L_Conversion!$D$129),"-",
IF(AND(M60="13",N60&gt;=L_Conversion!$C$116,N60&lt;=L_Conversion!$D$116),"-",
IF(AND(M60="14",N60&gt;=L_Conversion!$C$117,N60&lt;=L_Conversion!$D$117),"-",
"PRIMER_DIA fuera de rango")))))))))))))))</f>
        <v>-</v>
      </c>
      <c r="AS60" s="94" t="str">
        <f t="shared" si="23"/>
        <v>-</v>
      </c>
      <c r="AT60" s="94" t="str">
        <f t="shared" si="24"/>
        <v>-</v>
      </c>
      <c r="AU60" s="94" t="str">
        <f t="shared" si="25"/>
        <v>-</v>
      </c>
      <c r="AV60" s="94" t="str">
        <f t="shared" si="26"/>
        <v>-</v>
      </c>
      <c r="AW60" s="94" t="str">
        <f t="shared" si="27"/>
        <v>-</v>
      </c>
      <c r="AX60" s="94" t="str">
        <f t="shared" si="28"/>
        <v>-</v>
      </c>
      <c r="AY60" s="94" t="str">
        <f t="shared" si="29"/>
        <v>-</v>
      </c>
      <c r="AZ60" s="94" t="str">
        <f t="shared" si="30"/>
        <v>-</v>
      </c>
      <c r="BA60" s="94" t="str">
        <f t="shared" si="31"/>
        <v>-</v>
      </c>
      <c r="BB60" s="94" t="str">
        <f t="shared" si="32"/>
        <v>-</v>
      </c>
      <c r="BC60" s="94" t="str">
        <f t="shared" si="33"/>
        <v>-</v>
      </c>
      <c r="BD60" s="94" t="str">
        <f t="shared" si="34"/>
        <v>-</v>
      </c>
      <c r="BE60" s="94" t="str">
        <f t="shared" si="35"/>
        <v>-</v>
      </c>
      <c r="BF60" s="94" t="str">
        <f t="shared" si="36"/>
        <v>-</v>
      </c>
    </row>
    <row r="61" spans="1:58" x14ac:dyDescent="0.2">
      <c r="A61" s="19" t="s">
        <v>1193</v>
      </c>
      <c r="B61" s="19" t="s">
        <v>76</v>
      </c>
      <c r="C61" s="19">
        <v>15664863</v>
      </c>
      <c r="D61" s="19">
        <v>9</v>
      </c>
      <c r="E61" s="19" t="s">
        <v>1336</v>
      </c>
      <c r="F61" s="19" t="s">
        <v>1337</v>
      </c>
      <c r="G61" s="19" t="s">
        <v>1338</v>
      </c>
      <c r="H61" s="19" t="s">
        <v>1018</v>
      </c>
      <c r="I61" s="19" t="s">
        <v>654</v>
      </c>
      <c r="J61" s="19">
        <v>80</v>
      </c>
      <c r="K61" s="19" t="s">
        <v>556</v>
      </c>
      <c r="L61" s="19" t="s">
        <v>509</v>
      </c>
      <c r="M61" s="19" t="s">
        <v>18</v>
      </c>
      <c r="N61" s="19">
        <v>45672</v>
      </c>
      <c r="O61" s="19">
        <v>30</v>
      </c>
      <c r="P61" s="83">
        <v>4</v>
      </c>
      <c r="Q61" s="19" t="s">
        <v>23</v>
      </c>
      <c r="R61" s="19" t="s">
        <v>11</v>
      </c>
      <c r="S61" s="19" t="s">
        <v>23</v>
      </c>
      <c r="T61" s="19">
        <v>30</v>
      </c>
      <c r="U61" s="19" t="s">
        <v>11</v>
      </c>
      <c r="V61" s="19" t="s">
        <v>11</v>
      </c>
      <c r="W61" s="19" t="s">
        <v>11</v>
      </c>
      <c r="X61" s="19">
        <v>0</v>
      </c>
      <c r="Y61" s="19" t="s">
        <v>730</v>
      </c>
      <c r="Z61" s="19">
        <v>0</v>
      </c>
      <c r="AA61" s="19">
        <v>0</v>
      </c>
      <c r="AB61" s="19">
        <v>0</v>
      </c>
      <c r="AC61" s="186" t="str">
        <f>IF(OR(M61="13",M61="14",P61=8),"",IF(     AND(OR(S61="AUTORIZADO", S61="PENDIENTE", S61="REDUCIDO", S61="AMPLIADO"),L61&lt;&gt;"HONORARIO" ), _xlfn.CONCAT(IF(H61="X","H",H61),"_",IF(OR(P61=5,P61=6),_xlfn.CONCAT(P61,"A"),P61),"_",VLOOKUP(T61,Datos!$B$2:$C$5,2,TRUE)),""))</f>
        <v>M_4_[11 +]</v>
      </c>
      <c r="AD61" s="186">
        <f t="shared" si="10"/>
        <v>0</v>
      </c>
      <c r="AE61" s="90" t="str">
        <f t="shared" si="11"/>
        <v>-</v>
      </c>
      <c r="AF61" s="91" t="str">
        <f t="shared" si="12"/>
        <v>070601</v>
      </c>
      <c r="AG61" s="92"/>
      <c r="AH61" s="93" t="str">
        <f t="shared" si="13"/>
        <v>Corporación de Fomento de la Producción</v>
      </c>
      <c r="AI61" s="90" t="str">
        <f t="shared" si="14"/>
        <v>-</v>
      </c>
      <c r="AJ61" s="90">
        <f t="shared" si="15"/>
        <v>9</v>
      </c>
      <c r="AK61" s="90" t="str">
        <f t="shared" si="16"/>
        <v>-</v>
      </c>
      <c r="AL61" s="90" t="str">
        <f t="shared" si="17"/>
        <v>Identifica este registro como MUJER</v>
      </c>
      <c r="AM61" s="90" t="str">
        <f t="shared" si="18"/>
        <v>-</v>
      </c>
      <c r="AN61" s="90" t="str">
        <f t="shared" si="19"/>
        <v>-</v>
      </c>
      <c r="AO61" s="90" t="str">
        <f t="shared" si="20"/>
        <v>-</v>
      </c>
      <c r="AP61" s="58" t="str">
        <f t="shared" si="21"/>
        <v>-</v>
      </c>
      <c r="AQ61" s="94" t="str">
        <f t="shared" si="22"/>
        <v>-</v>
      </c>
      <c r="AR61" s="94" t="str">
        <f>IF(N61="","PRIMER_DIA en blanco",
IF(AND(M61="01",N61&gt;=L_Conversion!$C$118,N61&lt;=L_Conversion!$D$118),"-",
IF(AND(M61="02",N61&gt;=L_Conversion!$C$119,N61&lt;=L_Conversion!$D$119),"-",
IF(AND(M61="03",N61&gt;=L_Conversion!$C$120,N61&lt;=L_Conversion!$D$120),"-",
IF(AND(M61="04",N61&gt;=L_Conversion!$C$121,N61&lt;=L_Conversion!$D$121),"-",
IF(AND(M61="05",N61&gt;=L_Conversion!$C$122,N61&lt;=L_Conversion!$D$122),"-",
IF(AND(M61="06",N61&gt;=L_Conversion!$C$123,N61&lt;=L_Conversion!$D$123),"-",
IF(AND(M61="07",N61&gt;=L_Conversion!$C$124,N61&lt;=L_Conversion!$D$124),"-",
IF(AND(M61="08",N61&gt;=L_Conversion!$C$125,N61&lt;=L_Conversion!$D$125),"-",
IF(AND(M61="09",N61&gt;=L_Conversion!$C$126,N61&lt;=L_Conversion!$D$126),"-",
IF(AND(M61="10",N61&gt;=L_Conversion!$C$127,N61&lt;=L_Conversion!$D$127),"-",
IF(AND(M61="11",N61&gt;=L_Conversion!$C$128,N61&lt;=L_Conversion!$D$128),"-",
IF(AND(M61="12",N61&gt;=L_Conversion!$C$129,N61&lt;=L_Conversion!$D$129),"-",
IF(AND(M61="13",N61&gt;=L_Conversion!$C$116,N61&lt;=L_Conversion!$D$116),"-",
IF(AND(M61="14",N61&gt;=L_Conversion!$C$117,N61&lt;=L_Conversion!$D$117),"-",
"PRIMER_DIA fuera de rango")))))))))))))))</f>
        <v>-</v>
      </c>
      <c r="AS61" s="94" t="str">
        <f t="shared" si="23"/>
        <v>-</v>
      </c>
      <c r="AT61" s="94" t="str">
        <f t="shared" si="24"/>
        <v>-</v>
      </c>
      <c r="AU61" s="94" t="str">
        <f t="shared" si="25"/>
        <v>-</v>
      </c>
      <c r="AV61" s="94" t="str">
        <f t="shared" si="26"/>
        <v>-</v>
      </c>
      <c r="AW61" s="94" t="str">
        <f t="shared" si="27"/>
        <v>-</v>
      </c>
      <c r="AX61" s="94" t="str">
        <f t="shared" si="28"/>
        <v>-</v>
      </c>
      <c r="AY61" s="94" t="str">
        <f t="shared" si="29"/>
        <v>-</v>
      </c>
      <c r="AZ61" s="94" t="str">
        <f t="shared" si="30"/>
        <v>-</v>
      </c>
      <c r="BA61" s="94" t="str">
        <f t="shared" si="31"/>
        <v>-</v>
      </c>
      <c r="BB61" s="94" t="str">
        <f t="shared" si="32"/>
        <v>-</v>
      </c>
      <c r="BC61" s="94" t="str">
        <f t="shared" si="33"/>
        <v>-</v>
      </c>
      <c r="BD61" s="94" t="str">
        <f t="shared" si="34"/>
        <v>-</v>
      </c>
      <c r="BE61" s="94" t="str">
        <f t="shared" si="35"/>
        <v>-</v>
      </c>
      <c r="BF61" s="94" t="str">
        <f t="shared" si="36"/>
        <v>-</v>
      </c>
    </row>
    <row r="62" spans="1:58" x14ac:dyDescent="0.2">
      <c r="A62" s="19" t="s">
        <v>1193</v>
      </c>
      <c r="B62" s="19" t="s">
        <v>76</v>
      </c>
      <c r="C62" s="19">
        <v>13227546</v>
      </c>
      <c r="D62" s="19">
        <v>7</v>
      </c>
      <c r="E62" s="19" t="s">
        <v>1339</v>
      </c>
      <c r="F62" s="19" t="s">
        <v>1294</v>
      </c>
      <c r="G62" s="19" t="s">
        <v>1340</v>
      </c>
      <c r="H62" s="19" t="s">
        <v>1018</v>
      </c>
      <c r="I62" s="19" t="s">
        <v>653</v>
      </c>
      <c r="J62" s="19">
        <v>80</v>
      </c>
      <c r="K62" s="19" t="s">
        <v>556</v>
      </c>
      <c r="L62" s="19" t="s">
        <v>495</v>
      </c>
      <c r="M62" s="19" t="s">
        <v>18</v>
      </c>
      <c r="N62" s="19">
        <v>45672</v>
      </c>
      <c r="O62" s="19">
        <v>1</v>
      </c>
      <c r="P62" s="83">
        <v>1</v>
      </c>
      <c r="Q62" s="19" t="s">
        <v>23</v>
      </c>
      <c r="R62" s="19" t="s">
        <v>11</v>
      </c>
      <c r="S62" s="19" t="s">
        <v>23</v>
      </c>
      <c r="T62" s="19">
        <v>1</v>
      </c>
      <c r="U62" s="19" t="s">
        <v>11</v>
      </c>
      <c r="V62" s="19" t="s">
        <v>11</v>
      </c>
      <c r="W62" s="19" t="s">
        <v>11</v>
      </c>
      <c r="X62" s="19">
        <v>0</v>
      </c>
      <c r="Y62" s="19" t="s">
        <v>730</v>
      </c>
      <c r="Z62" s="19">
        <v>0</v>
      </c>
      <c r="AA62" s="19">
        <v>0</v>
      </c>
      <c r="AB62" s="19">
        <v>0</v>
      </c>
      <c r="AC62" s="186" t="str">
        <f>IF(OR(M62="13",M62="14",P62=8),"",IF(     AND(OR(S62="AUTORIZADO", S62="PENDIENTE", S62="REDUCIDO", S62="AMPLIADO"),L62&lt;&gt;"HONORARIO" ), _xlfn.CONCAT(IF(H62="X","H",H62),"_",IF(OR(P62=5,P62=6),_xlfn.CONCAT(P62,"A"),P62),"_",VLOOKUP(T62,Datos!$B$2:$C$5,2,TRUE)),""))</f>
        <v>M_1_[hasta 3]</v>
      </c>
      <c r="AD62" s="186">
        <f t="shared" si="10"/>
        <v>0</v>
      </c>
      <c r="AE62" s="90" t="str">
        <f t="shared" si="11"/>
        <v>-</v>
      </c>
      <c r="AF62" s="91" t="str">
        <f t="shared" si="12"/>
        <v>070601</v>
      </c>
      <c r="AG62" s="92"/>
      <c r="AH62" s="93" t="str">
        <f t="shared" si="13"/>
        <v>Corporación de Fomento de la Producción</v>
      </c>
      <c r="AI62" s="90" t="str">
        <f t="shared" si="14"/>
        <v>-</v>
      </c>
      <c r="AJ62" s="90">
        <f t="shared" si="15"/>
        <v>7</v>
      </c>
      <c r="AK62" s="90" t="str">
        <f t="shared" si="16"/>
        <v>-</v>
      </c>
      <c r="AL62" s="90" t="str">
        <f t="shared" si="17"/>
        <v>Identifica este registro como MUJER</v>
      </c>
      <c r="AM62" s="90" t="str">
        <f t="shared" si="18"/>
        <v>-</v>
      </c>
      <c r="AN62" s="90" t="str">
        <f t="shared" si="19"/>
        <v>-</v>
      </c>
      <c r="AO62" s="90" t="str">
        <f t="shared" si="20"/>
        <v>-</v>
      </c>
      <c r="AP62" s="58" t="str">
        <f t="shared" si="21"/>
        <v>-</v>
      </c>
      <c r="AQ62" s="94" t="str">
        <f t="shared" si="22"/>
        <v>-</v>
      </c>
      <c r="AR62" s="94" t="str">
        <f>IF(N62="","PRIMER_DIA en blanco",
IF(AND(M62="01",N62&gt;=L_Conversion!$C$118,N62&lt;=L_Conversion!$D$118),"-",
IF(AND(M62="02",N62&gt;=L_Conversion!$C$119,N62&lt;=L_Conversion!$D$119),"-",
IF(AND(M62="03",N62&gt;=L_Conversion!$C$120,N62&lt;=L_Conversion!$D$120),"-",
IF(AND(M62="04",N62&gt;=L_Conversion!$C$121,N62&lt;=L_Conversion!$D$121),"-",
IF(AND(M62="05",N62&gt;=L_Conversion!$C$122,N62&lt;=L_Conversion!$D$122),"-",
IF(AND(M62="06",N62&gt;=L_Conversion!$C$123,N62&lt;=L_Conversion!$D$123),"-",
IF(AND(M62="07",N62&gt;=L_Conversion!$C$124,N62&lt;=L_Conversion!$D$124),"-",
IF(AND(M62="08",N62&gt;=L_Conversion!$C$125,N62&lt;=L_Conversion!$D$125),"-",
IF(AND(M62="09",N62&gt;=L_Conversion!$C$126,N62&lt;=L_Conversion!$D$126),"-",
IF(AND(M62="10",N62&gt;=L_Conversion!$C$127,N62&lt;=L_Conversion!$D$127),"-",
IF(AND(M62="11",N62&gt;=L_Conversion!$C$128,N62&lt;=L_Conversion!$D$128),"-",
IF(AND(M62="12",N62&gt;=L_Conversion!$C$129,N62&lt;=L_Conversion!$D$129),"-",
IF(AND(M62="13",N62&gt;=L_Conversion!$C$116,N62&lt;=L_Conversion!$D$116),"-",
IF(AND(M62="14",N62&gt;=L_Conversion!$C$117,N62&lt;=L_Conversion!$D$117),"-",
"PRIMER_DIA fuera de rango")))))))))))))))</f>
        <v>-</v>
      </c>
      <c r="AS62" s="94" t="str">
        <f t="shared" si="23"/>
        <v>-</v>
      </c>
      <c r="AT62" s="94" t="str">
        <f t="shared" si="24"/>
        <v>-</v>
      </c>
      <c r="AU62" s="94" t="str">
        <f t="shared" si="25"/>
        <v>-</v>
      </c>
      <c r="AV62" s="94" t="str">
        <f t="shared" si="26"/>
        <v>-</v>
      </c>
      <c r="AW62" s="94" t="str">
        <f t="shared" si="27"/>
        <v>-</v>
      </c>
      <c r="AX62" s="94" t="str">
        <f t="shared" si="28"/>
        <v>-</v>
      </c>
      <c r="AY62" s="94" t="str">
        <f t="shared" si="29"/>
        <v>-</v>
      </c>
      <c r="AZ62" s="94" t="str">
        <f t="shared" si="30"/>
        <v>-</v>
      </c>
      <c r="BA62" s="94" t="str">
        <f t="shared" si="31"/>
        <v>-</v>
      </c>
      <c r="BB62" s="94" t="str">
        <f t="shared" si="32"/>
        <v>-</v>
      </c>
      <c r="BC62" s="94" t="str">
        <f t="shared" si="33"/>
        <v>-</v>
      </c>
      <c r="BD62" s="94" t="str">
        <f t="shared" si="34"/>
        <v>-</v>
      </c>
      <c r="BE62" s="94" t="str">
        <f t="shared" si="35"/>
        <v>-</v>
      </c>
      <c r="BF62" s="94" t="str">
        <f t="shared" si="36"/>
        <v>-</v>
      </c>
    </row>
    <row r="63" spans="1:58" x14ac:dyDescent="0.2">
      <c r="A63" s="19" t="s">
        <v>1193</v>
      </c>
      <c r="B63" s="19" t="s">
        <v>76</v>
      </c>
      <c r="C63" s="19">
        <v>12935948</v>
      </c>
      <c r="D63" s="19" t="s">
        <v>1197</v>
      </c>
      <c r="E63" s="19" t="s">
        <v>1341</v>
      </c>
      <c r="F63" s="19" t="s">
        <v>1266</v>
      </c>
      <c r="G63" s="19" t="s">
        <v>1342</v>
      </c>
      <c r="H63" s="19" t="s">
        <v>1018</v>
      </c>
      <c r="I63" s="19" t="s">
        <v>653</v>
      </c>
      <c r="J63" s="19">
        <v>80</v>
      </c>
      <c r="K63" s="19" t="s">
        <v>556</v>
      </c>
      <c r="L63" s="19" t="s">
        <v>495</v>
      </c>
      <c r="M63" s="19" t="s">
        <v>18</v>
      </c>
      <c r="N63" s="19">
        <v>45672</v>
      </c>
      <c r="O63" s="19">
        <v>3</v>
      </c>
      <c r="P63" s="83">
        <v>1</v>
      </c>
      <c r="Q63" s="19" t="s">
        <v>23</v>
      </c>
      <c r="R63" s="19" t="s">
        <v>11</v>
      </c>
      <c r="S63" s="19" t="s">
        <v>23</v>
      </c>
      <c r="T63" s="19">
        <v>3</v>
      </c>
      <c r="U63" s="19" t="s">
        <v>11</v>
      </c>
      <c r="V63" s="19" t="s">
        <v>11</v>
      </c>
      <c r="W63" s="19" t="s">
        <v>11</v>
      </c>
      <c r="X63" s="19">
        <v>0</v>
      </c>
      <c r="Y63" s="19" t="s">
        <v>730</v>
      </c>
      <c r="Z63" s="19">
        <v>0</v>
      </c>
      <c r="AA63" s="19">
        <v>0</v>
      </c>
      <c r="AB63" s="19">
        <v>0</v>
      </c>
      <c r="AC63" s="186" t="str">
        <f>IF(OR(M63="13",M63="14",P63=8),"",IF(     AND(OR(S63="AUTORIZADO", S63="PENDIENTE", S63="REDUCIDO", S63="AMPLIADO"),L63&lt;&gt;"HONORARIO" ), _xlfn.CONCAT(IF(H63="X","H",H63),"_",IF(OR(P63=5,P63=6),_xlfn.CONCAT(P63,"A"),P63),"_",VLOOKUP(T63,Datos!$B$2:$C$5,2,TRUE)),""))</f>
        <v>M_1_[hasta 3]</v>
      </c>
      <c r="AD63" s="186">
        <f t="shared" si="10"/>
        <v>0</v>
      </c>
      <c r="AE63" s="90" t="str">
        <f t="shared" si="11"/>
        <v>-</v>
      </c>
      <c r="AF63" s="91" t="str">
        <f t="shared" si="12"/>
        <v>070601</v>
      </c>
      <c r="AG63" s="92"/>
      <c r="AH63" s="93" t="str">
        <f t="shared" si="13"/>
        <v>Corporación de Fomento de la Producción</v>
      </c>
      <c r="AI63" s="90" t="str">
        <f t="shared" si="14"/>
        <v>-</v>
      </c>
      <c r="AJ63" s="90" t="str">
        <f t="shared" si="15"/>
        <v>K</v>
      </c>
      <c r="AK63" s="90" t="str">
        <f t="shared" si="16"/>
        <v>-</v>
      </c>
      <c r="AL63" s="90" t="str">
        <f t="shared" si="17"/>
        <v>Identifica este registro como MUJER</v>
      </c>
      <c r="AM63" s="90" t="str">
        <f t="shared" si="18"/>
        <v>-</v>
      </c>
      <c r="AN63" s="90" t="str">
        <f t="shared" si="19"/>
        <v>-</v>
      </c>
      <c r="AO63" s="90" t="str">
        <f t="shared" si="20"/>
        <v>-</v>
      </c>
      <c r="AP63" s="58" t="str">
        <f t="shared" si="21"/>
        <v>-</v>
      </c>
      <c r="AQ63" s="94" t="str">
        <f t="shared" si="22"/>
        <v>-</v>
      </c>
      <c r="AR63" s="94" t="str">
        <f>IF(N63="","PRIMER_DIA en blanco",
IF(AND(M63="01",N63&gt;=L_Conversion!$C$118,N63&lt;=L_Conversion!$D$118),"-",
IF(AND(M63="02",N63&gt;=L_Conversion!$C$119,N63&lt;=L_Conversion!$D$119),"-",
IF(AND(M63="03",N63&gt;=L_Conversion!$C$120,N63&lt;=L_Conversion!$D$120),"-",
IF(AND(M63="04",N63&gt;=L_Conversion!$C$121,N63&lt;=L_Conversion!$D$121),"-",
IF(AND(M63="05",N63&gt;=L_Conversion!$C$122,N63&lt;=L_Conversion!$D$122),"-",
IF(AND(M63="06",N63&gt;=L_Conversion!$C$123,N63&lt;=L_Conversion!$D$123),"-",
IF(AND(M63="07",N63&gt;=L_Conversion!$C$124,N63&lt;=L_Conversion!$D$124),"-",
IF(AND(M63="08",N63&gt;=L_Conversion!$C$125,N63&lt;=L_Conversion!$D$125),"-",
IF(AND(M63="09",N63&gt;=L_Conversion!$C$126,N63&lt;=L_Conversion!$D$126),"-",
IF(AND(M63="10",N63&gt;=L_Conversion!$C$127,N63&lt;=L_Conversion!$D$127),"-",
IF(AND(M63="11",N63&gt;=L_Conversion!$C$128,N63&lt;=L_Conversion!$D$128),"-",
IF(AND(M63="12",N63&gt;=L_Conversion!$C$129,N63&lt;=L_Conversion!$D$129),"-",
IF(AND(M63="13",N63&gt;=L_Conversion!$C$116,N63&lt;=L_Conversion!$D$116),"-",
IF(AND(M63="14",N63&gt;=L_Conversion!$C$117,N63&lt;=L_Conversion!$D$117),"-",
"PRIMER_DIA fuera de rango")))))))))))))))</f>
        <v>-</v>
      </c>
      <c r="AS63" s="94" t="str">
        <f t="shared" si="23"/>
        <v>-</v>
      </c>
      <c r="AT63" s="94" t="str">
        <f t="shared" si="24"/>
        <v>-</v>
      </c>
      <c r="AU63" s="94" t="str">
        <f t="shared" si="25"/>
        <v>-</v>
      </c>
      <c r="AV63" s="94" t="str">
        <f t="shared" si="26"/>
        <v>-</v>
      </c>
      <c r="AW63" s="94" t="str">
        <f t="shared" si="27"/>
        <v>-</v>
      </c>
      <c r="AX63" s="94" t="str">
        <f t="shared" si="28"/>
        <v>-</v>
      </c>
      <c r="AY63" s="94" t="str">
        <f t="shared" si="29"/>
        <v>-</v>
      </c>
      <c r="AZ63" s="94" t="str">
        <f t="shared" si="30"/>
        <v>-</v>
      </c>
      <c r="BA63" s="94" t="str">
        <f t="shared" si="31"/>
        <v>-</v>
      </c>
      <c r="BB63" s="94" t="str">
        <f t="shared" si="32"/>
        <v>-</v>
      </c>
      <c r="BC63" s="94" t="str">
        <f t="shared" si="33"/>
        <v>-</v>
      </c>
      <c r="BD63" s="94" t="str">
        <f t="shared" si="34"/>
        <v>-</v>
      </c>
      <c r="BE63" s="94" t="str">
        <f t="shared" si="35"/>
        <v>-</v>
      </c>
      <c r="BF63" s="94" t="str">
        <f t="shared" si="36"/>
        <v>-</v>
      </c>
    </row>
    <row r="64" spans="1:58" x14ac:dyDescent="0.2">
      <c r="A64" s="19" t="s">
        <v>1193</v>
      </c>
      <c r="B64" s="19" t="s">
        <v>76</v>
      </c>
      <c r="C64" s="19">
        <v>16871109</v>
      </c>
      <c r="D64" s="19">
        <v>3</v>
      </c>
      <c r="E64" s="19" t="s">
        <v>1204</v>
      </c>
      <c r="F64" s="19" t="s">
        <v>1205</v>
      </c>
      <c r="G64" s="19" t="s">
        <v>1206</v>
      </c>
      <c r="H64" s="19" t="s">
        <v>1018</v>
      </c>
      <c r="I64" s="19" t="s">
        <v>653</v>
      </c>
      <c r="J64" s="19">
        <v>80</v>
      </c>
      <c r="K64" s="19" t="s">
        <v>556</v>
      </c>
      <c r="L64" s="19" t="s">
        <v>495</v>
      </c>
      <c r="M64" s="19" t="s">
        <v>18</v>
      </c>
      <c r="N64" s="19">
        <v>45673</v>
      </c>
      <c r="O64" s="19">
        <v>7</v>
      </c>
      <c r="P64" s="83">
        <v>4</v>
      </c>
      <c r="Q64" s="19" t="s">
        <v>23</v>
      </c>
      <c r="R64" s="19" t="s">
        <v>11</v>
      </c>
      <c r="S64" s="19" t="s">
        <v>23</v>
      </c>
      <c r="T64" s="19">
        <v>7</v>
      </c>
      <c r="U64" s="19" t="s">
        <v>11</v>
      </c>
      <c r="V64" s="19" t="s">
        <v>11</v>
      </c>
      <c r="W64" s="19" t="s">
        <v>11</v>
      </c>
      <c r="X64" s="19">
        <v>0</v>
      </c>
      <c r="Y64" s="19" t="s">
        <v>730</v>
      </c>
      <c r="Z64" s="19">
        <v>0</v>
      </c>
      <c r="AA64" s="19">
        <v>0</v>
      </c>
      <c r="AB64" s="19">
        <v>0</v>
      </c>
      <c r="AC64" s="186" t="str">
        <f>IF(OR(M64="13",M64="14",P64=8),"",IF(     AND(OR(S64="AUTORIZADO", S64="PENDIENTE", S64="REDUCIDO", S64="AMPLIADO"),L64&lt;&gt;"HONORARIO" ), _xlfn.CONCAT(IF(H64="X","H",H64),"_",IF(OR(P64=5,P64=6),_xlfn.CONCAT(P64,"A"),P64),"_",VLOOKUP(T64,Datos!$B$2:$C$5,2,TRUE)),""))</f>
        <v>M_4_[4 a 10]</v>
      </c>
      <c r="AD64" s="186">
        <f t="shared" si="10"/>
        <v>0</v>
      </c>
      <c r="AE64" s="90" t="str">
        <f t="shared" si="11"/>
        <v>-</v>
      </c>
      <c r="AF64" s="91" t="str">
        <f t="shared" si="12"/>
        <v>070601</v>
      </c>
      <c r="AG64" s="92"/>
      <c r="AH64" s="93" t="str">
        <f t="shared" si="13"/>
        <v>Corporación de Fomento de la Producción</v>
      </c>
      <c r="AI64" s="90" t="str">
        <f t="shared" si="14"/>
        <v>-</v>
      </c>
      <c r="AJ64" s="90">
        <f t="shared" si="15"/>
        <v>3</v>
      </c>
      <c r="AK64" s="90" t="str">
        <f t="shared" si="16"/>
        <v>-</v>
      </c>
      <c r="AL64" s="90" t="str">
        <f t="shared" si="17"/>
        <v>Identifica este registro como MUJER</v>
      </c>
      <c r="AM64" s="90" t="str">
        <f t="shared" si="18"/>
        <v>-</v>
      </c>
      <c r="AN64" s="90" t="str">
        <f t="shared" si="19"/>
        <v>-</v>
      </c>
      <c r="AO64" s="90" t="str">
        <f t="shared" si="20"/>
        <v>-</v>
      </c>
      <c r="AP64" s="58" t="str">
        <f t="shared" si="21"/>
        <v>-</v>
      </c>
      <c r="AQ64" s="94" t="str">
        <f t="shared" si="22"/>
        <v>-</v>
      </c>
      <c r="AR64" s="94" t="str">
        <f>IF(N64="","PRIMER_DIA en blanco",
IF(AND(M64="01",N64&gt;=L_Conversion!$C$118,N64&lt;=L_Conversion!$D$118),"-",
IF(AND(M64="02",N64&gt;=L_Conversion!$C$119,N64&lt;=L_Conversion!$D$119),"-",
IF(AND(M64="03",N64&gt;=L_Conversion!$C$120,N64&lt;=L_Conversion!$D$120),"-",
IF(AND(M64="04",N64&gt;=L_Conversion!$C$121,N64&lt;=L_Conversion!$D$121),"-",
IF(AND(M64="05",N64&gt;=L_Conversion!$C$122,N64&lt;=L_Conversion!$D$122),"-",
IF(AND(M64="06",N64&gt;=L_Conversion!$C$123,N64&lt;=L_Conversion!$D$123),"-",
IF(AND(M64="07",N64&gt;=L_Conversion!$C$124,N64&lt;=L_Conversion!$D$124),"-",
IF(AND(M64="08",N64&gt;=L_Conversion!$C$125,N64&lt;=L_Conversion!$D$125),"-",
IF(AND(M64="09",N64&gt;=L_Conversion!$C$126,N64&lt;=L_Conversion!$D$126),"-",
IF(AND(M64="10",N64&gt;=L_Conversion!$C$127,N64&lt;=L_Conversion!$D$127),"-",
IF(AND(M64="11",N64&gt;=L_Conversion!$C$128,N64&lt;=L_Conversion!$D$128),"-",
IF(AND(M64="12",N64&gt;=L_Conversion!$C$129,N64&lt;=L_Conversion!$D$129),"-",
IF(AND(M64="13",N64&gt;=L_Conversion!$C$116,N64&lt;=L_Conversion!$D$116),"-",
IF(AND(M64="14",N64&gt;=L_Conversion!$C$117,N64&lt;=L_Conversion!$D$117),"-",
"PRIMER_DIA fuera de rango")))))))))))))))</f>
        <v>-</v>
      </c>
      <c r="AS64" s="94" t="str">
        <f t="shared" si="23"/>
        <v>-</v>
      </c>
      <c r="AT64" s="94" t="str">
        <f t="shared" si="24"/>
        <v>-</v>
      </c>
      <c r="AU64" s="94" t="str">
        <f t="shared" si="25"/>
        <v>-</v>
      </c>
      <c r="AV64" s="94" t="str">
        <f t="shared" si="26"/>
        <v>-</v>
      </c>
      <c r="AW64" s="94" t="str">
        <f t="shared" si="27"/>
        <v>-</v>
      </c>
      <c r="AX64" s="94" t="str">
        <f t="shared" si="28"/>
        <v>-</v>
      </c>
      <c r="AY64" s="94" t="str">
        <f t="shared" si="29"/>
        <v>-</v>
      </c>
      <c r="AZ64" s="94" t="str">
        <f t="shared" si="30"/>
        <v>-</v>
      </c>
      <c r="BA64" s="94" t="str">
        <f t="shared" si="31"/>
        <v>-</v>
      </c>
      <c r="BB64" s="94" t="str">
        <f t="shared" si="32"/>
        <v>-</v>
      </c>
      <c r="BC64" s="94" t="str">
        <f t="shared" si="33"/>
        <v>-</v>
      </c>
      <c r="BD64" s="94" t="str">
        <f t="shared" si="34"/>
        <v>-</v>
      </c>
      <c r="BE64" s="94" t="str">
        <f t="shared" si="35"/>
        <v>-</v>
      </c>
      <c r="BF64" s="94" t="str">
        <f t="shared" si="36"/>
        <v>-</v>
      </c>
    </row>
    <row r="65" spans="1:58" x14ac:dyDescent="0.2">
      <c r="A65" s="19" t="s">
        <v>1193</v>
      </c>
      <c r="B65" s="19" t="s">
        <v>76</v>
      </c>
      <c r="C65" s="19">
        <v>16144158</v>
      </c>
      <c r="D65" s="19">
        <v>9</v>
      </c>
      <c r="E65" s="19" t="s">
        <v>1265</v>
      </c>
      <c r="F65" s="19" t="s">
        <v>1201</v>
      </c>
      <c r="G65" s="19" t="s">
        <v>1343</v>
      </c>
      <c r="H65" s="19" t="s">
        <v>1018</v>
      </c>
      <c r="I65" s="19" t="s">
        <v>653</v>
      </c>
      <c r="J65" s="19">
        <v>80</v>
      </c>
      <c r="K65" s="19" t="s">
        <v>560</v>
      </c>
      <c r="L65" s="19" t="s">
        <v>495</v>
      </c>
      <c r="M65" s="19" t="s">
        <v>18</v>
      </c>
      <c r="N65" s="19">
        <v>45673</v>
      </c>
      <c r="O65" s="19">
        <v>2</v>
      </c>
      <c r="P65" s="83">
        <v>1</v>
      </c>
      <c r="Q65" s="19" t="s">
        <v>23</v>
      </c>
      <c r="R65" s="19" t="s">
        <v>11</v>
      </c>
      <c r="S65" s="19" t="s">
        <v>23</v>
      </c>
      <c r="T65" s="19">
        <v>2</v>
      </c>
      <c r="U65" s="19" t="s">
        <v>11</v>
      </c>
      <c r="V65" s="19" t="s">
        <v>11</v>
      </c>
      <c r="W65" s="19" t="s">
        <v>11</v>
      </c>
      <c r="X65" s="19">
        <v>0</v>
      </c>
      <c r="Y65" s="19" t="s">
        <v>730</v>
      </c>
      <c r="Z65" s="19">
        <v>0</v>
      </c>
      <c r="AA65" s="19">
        <v>0</v>
      </c>
      <c r="AB65" s="19">
        <v>0</v>
      </c>
      <c r="AC65" s="186" t="str">
        <f>IF(OR(M65="13",M65="14",P65=8),"",IF(     AND(OR(S65="AUTORIZADO", S65="PENDIENTE", S65="REDUCIDO", S65="AMPLIADO"),L65&lt;&gt;"HONORARIO" ), _xlfn.CONCAT(IF(H65="X","H",H65),"_",IF(OR(P65=5,P65=6),_xlfn.CONCAT(P65,"A"),P65),"_",VLOOKUP(T65,Datos!$B$2:$C$5,2,TRUE)),""))</f>
        <v>M_1_[hasta 3]</v>
      </c>
      <c r="AD65" s="186">
        <f t="shared" si="10"/>
        <v>0</v>
      </c>
      <c r="AE65" s="90" t="str">
        <f t="shared" si="11"/>
        <v>-</v>
      </c>
      <c r="AF65" s="91" t="str">
        <f t="shared" si="12"/>
        <v>070601</v>
      </c>
      <c r="AG65" s="92"/>
      <c r="AH65" s="93" t="str">
        <f t="shared" si="13"/>
        <v>Corporación de Fomento de la Producción</v>
      </c>
      <c r="AI65" s="90" t="str">
        <f t="shared" si="14"/>
        <v>-</v>
      </c>
      <c r="AJ65" s="90">
        <f t="shared" si="15"/>
        <v>9</v>
      </c>
      <c r="AK65" s="90" t="str">
        <f t="shared" si="16"/>
        <v>-</v>
      </c>
      <c r="AL65" s="90" t="str">
        <f t="shared" si="17"/>
        <v>Identifica este registro como MUJER</v>
      </c>
      <c r="AM65" s="90" t="str">
        <f t="shared" si="18"/>
        <v>-</v>
      </c>
      <c r="AN65" s="90" t="str">
        <f t="shared" si="19"/>
        <v>-</v>
      </c>
      <c r="AO65" s="90" t="str">
        <f t="shared" si="20"/>
        <v>-</v>
      </c>
      <c r="AP65" s="58" t="str">
        <f t="shared" si="21"/>
        <v>-</v>
      </c>
      <c r="AQ65" s="94" t="str">
        <f t="shared" si="22"/>
        <v>-</v>
      </c>
      <c r="AR65" s="94" t="str">
        <f>IF(N65="","PRIMER_DIA en blanco",
IF(AND(M65="01",N65&gt;=L_Conversion!$C$118,N65&lt;=L_Conversion!$D$118),"-",
IF(AND(M65="02",N65&gt;=L_Conversion!$C$119,N65&lt;=L_Conversion!$D$119),"-",
IF(AND(M65="03",N65&gt;=L_Conversion!$C$120,N65&lt;=L_Conversion!$D$120),"-",
IF(AND(M65="04",N65&gt;=L_Conversion!$C$121,N65&lt;=L_Conversion!$D$121),"-",
IF(AND(M65="05",N65&gt;=L_Conversion!$C$122,N65&lt;=L_Conversion!$D$122),"-",
IF(AND(M65="06",N65&gt;=L_Conversion!$C$123,N65&lt;=L_Conversion!$D$123),"-",
IF(AND(M65="07",N65&gt;=L_Conversion!$C$124,N65&lt;=L_Conversion!$D$124),"-",
IF(AND(M65="08",N65&gt;=L_Conversion!$C$125,N65&lt;=L_Conversion!$D$125),"-",
IF(AND(M65="09",N65&gt;=L_Conversion!$C$126,N65&lt;=L_Conversion!$D$126),"-",
IF(AND(M65="10",N65&gt;=L_Conversion!$C$127,N65&lt;=L_Conversion!$D$127),"-",
IF(AND(M65="11",N65&gt;=L_Conversion!$C$128,N65&lt;=L_Conversion!$D$128),"-",
IF(AND(M65="12",N65&gt;=L_Conversion!$C$129,N65&lt;=L_Conversion!$D$129),"-",
IF(AND(M65="13",N65&gt;=L_Conversion!$C$116,N65&lt;=L_Conversion!$D$116),"-",
IF(AND(M65="14",N65&gt;=L_Conversion!$C$117,N65&lt;=L_Conversion!$D$117),"-",
"PRIMER_DIA fuera de rango")))))))))))))))</f>
        <v>-</v>
      </c>
      <c r="AS65" s="94" t="str">
        <f t="shared" si="23"/>
        <v>-</v>
      </c>
      <c r="AT65" s="94" t="str">
        <f t="shared" si="24"/>
        <v>-</v>
      </c>
      <c r="AU65" s="94" t="str">
        <f t="shared" si="25"/>
        <v>-</v>
      </c>
      <c r="AV65" s="94" t="str">
        <f t="shared" si="26"/>
        <v>-</v>
      </c>
      <c r="AW65" s="94" t="str">
        <f t="shared" si="27"/>
        <v>-</v>
      </c>
      <c r="AX65" s="94" t="str">
        <f t="shared" si="28"/>
        <v>-</v>
      </c>
      <c r="AY65" s="94" t="str">
        <f t="shared" si="29"/>
        <v>-</v>
      </c>
      <c r="AZ65" s="94" t="str">
        <f t="shared" si="30"/>
        <v>-</v>
      </c>
      <c r="BA65" s="94" t="str">
        <f t="shared" si="31"/>
        <v>-</v>
      </c>
      <c r="BB65" s="94" t="str">
        <f t="shared" si="32"/>
        <v>-</v>
      </c>
      <c r="BC65" s="94" t="str">
        <f t="shared" si="33"/>
        <v>-</v>
      </c>
      <c r="BD65" s="94" t="str">
        <f t="shared" si="34"/>
        <v>-</v>
      </c>
      <c r="BE65" s="94" t="str">
        <f t="shared" si="35"/>
        <v>-</v>
      </c>
      <c r="BF65" s="94" t="str">
        <f t="shared" si="36"/>
        <v>-</v>
      </c>
    </row>
    <row r="66" spans="1:58" x14ac:dyDescent="0.2">
      <c r="A66" s="19" t="s">
        <v>1193</v>
      </c>
      <c r="B66" s="19" t="s">
        <v>76</v>
      </c>
      <c r="C66" s="19">
        <v>14112320</v>
      </c>
      <c r="D66" s="19">
        <v>3</v>
      </c>
      <c r="E66" s="19" t="s">
        <v>1344</v>
      </c>
      <c r="F66" s="19" t="s">
        <v>1345</v>
      </c>
      <c r="G66" s="19" t="s">
        <v>1346</v>
      </c>
      <c r="H66" s="19" t="s">
        <v>1018</v>
      </c>
      <c r="I66" s="19" t="s">
        <v>653</v>
      </c>
      <c r="J66" s="19">
        <v>80</v>
      </c>
      <c r="K66" s="19" t="s">
        <v>556</v>
      </c>
      <c r="L66" s="19" t="s">
        <v>495</v>
      </c>
      <c r="M66" s="19" t="s">
        <v>18</v>
      </c>
      <c r="N66" s="19">
        <v>45673</v>
      </c>
      <c r="O66" s="19">
        <v>30</v>
      </c>
      <c r="P66" s="83">
        <v>4</v>
      </c>
      <c r="Q66" s="19" t="s">
        <v>23</v>
      </c>
      <c r="R66" s="19" t="s">
        <v>11</v>
      </c>
      <c r="S66" s="19" t="s">
        <v>23</v>
      </c>
      <c r="T66" s="19">
        <v>30</v>
      </c>
      <c r="U66" s="19" t="s">
        <v>11</v>
      </c>
      <c r="V66" s="19" t="s">
        <v>11</v>
      </c>
      <c r="W66" s="19" t="s">
        <v>11</v>
      </c>
      <c r="X66" s="19">
        <v>0</v>
      </c>
      <c r="Y66" s="19" t="s">
        <v>730</v>
      </c>
      <c r="Z66" s="19">
        <v>0</v>
      </c>
      <c r="AA66" s="19">
        <v>0</v>
      </c>
      <c r="AB66" s="19">
        <v>0</v>
      </c>
      <c r="AC66" s="186" t="str">
        <f>IF(OR(M66="13",M66="14",P66=8),"",IF(     AND(OR(S66="AUTORIZADO", S66="PENDIENTE", S66="REDUCIDO", S66="AMPLIADO"),L66&lt;&gt;"HONORARIO" ), _xlfn.CONCAT(IF(H66="X","H",H66),"_",IF(OR(P66=5,P66=6),_xlfn.CONCAT(P66,"A"),P66),"_",VLOOKUP(T66,Datos!$B$2:$C$5,2,TRUE)),""))</f>
        <v>M_4_[11 +]</v>
      </c>
      <c r="AD66" s="186">
        <f t="shared" si="10"/>
        <v>0</v>
      </c>
      <c r="AE66" s="90" t="str">
        <f t="shared" si="11"/>
        <v>-</v>
      </c>
      <c r="AF66" s="91" t="str">
        <f t="shared" si="12"/>
        <v>070601</v>
      </c>
      <c r="AG66" s="92"/>
      <c r="AH66" s="93" t="str">
        <f t="shared" si="13"/>
        <v>Corporación de Fomento de la Producción</v>
      </c>
      <c r="AI66" s="90" t="str">
        <f t="shared" si="14"/>
        <v>-</v>
      </c>
      <c r="AJ66" s="90">
        <f t="shared" si="15"/>
        <v>3</v>
      </c>
      <c r="AK66" s="90" t="str">
        <f t="shared" si="16"/>
        <v>-</v>
      </c>
      <c r="AL66" s="90" t="str">
        <f t="shared" si="17"/>
        <v>Identifica este registro como MUJER</v>
      </c>
      <c r="AM66" s="90" t="str">
        <f t="shared" si="18"/>
        <v>-</v>
      </c>
      <c r="AN66" s="90" t="str">
        <f t="shared" si="19"/>
        <v>-</v>
      </c>
      <c r="AO66" s="90" t="str">
        <f t="shared" si="20"/>
        <v>-</v>
      </c>
      <c r="AP66" s="58" t="str">
        <f t="shared" si="21"/>
        <v>-</v>
      </c>
      <c r="AQ66" s="94" t="str">
        <f t="shared" si="22"/>
        <v>-</v>
      </c>
      <c r="AR66" s="94" t="str">
        <f>IF(N66="","PRIMER_DIA en blanco",
IF(AND(M66="01",N66&gt;=L_Conversion!$C$118,N66&lt;=L_Conversion!$D$118),"-",
IF(AND(M66="02",N66&gt;=L_Conversion!$C$119,N66&lt;=L_Conversion!$D$119),"-",
IF(AND(M66="03",N66&gt;=L_Conversion!$C$120,N66&lt;=L_Conversion!$D$120),"-",
IF(AND(M66="04",N66&gt;=L_Conversion!$C$121,N66&lt;=L_Conversion!$D$121),"-",
IF(AND(M66="05",N66&gt;=L_Conversion!$C$122,N66&lt;=L_Conversion!$D$122),"-",
IF(AND(M66="06",N66&gt;=L_Conversion!$C$123,N66&lt;=L_Conversion!$D$123),"-",
IF(AND(M66="07",N66&gt;=L_Conversion!$C$124,N66&lt;=L_Conversion!$D$124),"-",
IF(AND(M66="08",N66&gt;=L_Conversion!$C$125,N66&lt;=L_Conversion!$D$125),"-",
IF(AND(M66="09",N66&gt;=L_Conversion!$C$126,N66&lt;=L_Conversion!$D$126),"-",
IF(AND(M66="10",N66&gt;=L_Conversion!$C$127,N66&lt;=L_Conversion!$D$127),"-",
IF(AND(M66="11",N66&gt;=L_Conversion!$C$128,N66&lt;=L_Conversion!$D$128),"-",
IF(AND(M66="12",N66&gt;=L_Conversion!$C$129,N66&lt;=L_Conversion!$D$129),"-",
IF(AND(M66="13",N66&gt;=L_Conversion!$C$116,N66&lt;=L_Conversion!$D$116),"-",
IF(AND(M66="14",N66&gt;=L_Conversion!$C$117,N66&lt;=L_Conversion!$D$117),"-",
"PRIMER_DIA fuera de rango")))))))))))))))</f>
        <v>-</v>
      </c>
      <c r="AS66" s="94" t="str">
        <f t="shared" si="23"/>
        <v>-</v>
      </c>
      <c r="AT66" s="94" t="str">
        <f t="shared" si="24"/>
        <v>-</v>
      </c>
      <c r="AU66" s="94" t="str">
        <f t="shared" si="25"/>
        <v>-</v>
      </c>
      <c r="AV66" s="94" t="str">
        <f t="shared" si="26"/>
        <v>-</v>
      </c>
      <c r="AW66" s="94" t="str">
        <f t="shared" si="27"/>
        <v>-</v>
      </c>
      <c r="AX66" s="94" t="str">
        <f t="shared" si="28"/>
        <v>-</v>
      </c>
      <c r="AY66" s="94" t="str">
        <f t="shared" si="29"/>
        <v>-</v>
      </c>
      <c r="AZ66" s="94" t="str">
        <f t="shared" si="30"/>
        <v>-</v>
      </c>
      <c r="BA66" s="94" t="str">
        <f t="shared" si="31"/>
        <v>-</v>
      </c>
      <c r="BB66" s="94" t="str">
        <f t="shared" si="32"/>
        <v>-</v>
      </c>
      <c r="BC66" s="94" t="str">
        <f t="shared" si="33"/>
        <v>-</v>
      </c>
      <c r="BD66" s="94" t="str">
        <f t="shared" si="34"/>
        <v>-</v>
      </c>
      <c r="BE66" s="94" t="str">
        <f t="shared" si="35"/>
        <v>-</v>
      </c>
      <c r="BF66" s="94" t="str">
        <f t="shared" si="36"/>
        <v>-</v>
      </c>
    </row>
    <row r="67" spans="1:58" x14ac:dyDescent="0.2">
      <c r="A67" s="19" t="s">
        <v>1193</v>
      </c>
      <c r="B67" s="19" t="s">
        <v>669</v>
      </c>
      <c r="C67" s="19">
        <v>16366337</v>
      </c>
      <c r="D67" s="19">
        <v>6</v>
      </c>
      <c r="E67" s="19" t="s">
        <v>1347</v>
      </c>
      <c r="F67" s="19" t="s">
        <v>1348</v>
      </c>
      <c r="G67" s="19" t="s">
        <v>1349</v>
      </c>
      <c r="H67" s="19" t="s">
        <v>1018</v>
      </c>
      <c r="I67" s="19" t="s">
        <v>654</v>
      </c>
      <c r="J67" s="19">
        <v>80</v>
      </c>
      <c r="K67" s="19" t="s">
        <v>556</v>
      </c>
      <c r="L67" s="19" t="s">
        <v>509</v>
      </c>
      <c r="M67" s="19" t="s">
        <v>18</v>
      </c>
      <c r="N67" s="19">
        <v>45673</v>
      </c>
      <c r="O67" s="19">
        <v>84</v>
      </c>
      <c r="P67" s="83">
        <v>3</v>
      </c>
      <c r="Q67" s="19" t="s">
        <v>23</v>
      </c>
      <c r="R67" s="19" t="s">
        <v>11</v>
      </c>
      <c r="S67" s="19" t="s">
        <v>23</v>
      </c>
      <c r="T67" s="19">
        <v>84</v>
      </c>
      <c r="U67" s="19" t="s">
        <v>11</v>
      </c>
      <c r="V67" s="19" t="s">
        <v>11</v>
      </c>
      <c r="W67" s="19" t="s">
        <v>11</v>
      </c>
      <c r="X67" s="19">
        <v>0</v>
      </c>
      <c r="Y67" s="19" t="s">
        <v>730</v>
      </c>
      <c r="Z67" s="19">
        <v>0</v>
      </c>
      <c r="AA67" s="19">
        <v>0</v>
      </c>
      <c r="AB67" s="19">
        <v>0</v>
      </c>
      <c r="AC67" s="186" t="str">
        <f>IF(OR(M67="13",M67="14",P67=8),"",IF(     AND(OR(S67="AUTORIZADO", S67="PENDIENTE", S67="REDUCIDO", S67="AMPLIADO"),L67&lt;&gt;"HONORARIO" ), _xlfn.CONCAT(IF(H67="X","H",H67),"_",IF(OR(P67=5,P67=6),_xlfn.CONCAT(P67,"A"),P67),"_",VLOOKUP(T67,Datos!$B$2:$C$5,2,TRUE)),""))</f>
        <v>M_3_[11 +]</v>
      </c>
      <c r="AD67" s="186">
        <f t="shared" ref="AD67:AD130" si="37">IF(AC67="",0,AA67+AB67)</f>
        <v>0</v>
      </c>
      <c r="AE67" s="90" t="str">
        <f t="shared" ref="AE67:AE130" si="38">IF(A67="","Celda vacía",IF(A67="L","-","Revisar"))</f>
        <v>-</v>
      </c>
      <c r="AF67" s="91" t="str">
        <f t="shared" ref="AF67:AF130" si="39">IF(B67="","Celda vacía",IF(LEN(B67)=4,REPLACE(B67,1,6,CONCATENATE("00",B67)),IF(LEN(B67)=5,REPLACE(B67,1,6,CONCATENATE("0",B67)),IF(LEN(B67)=6,REPLACE(B67,1,6,B67),IF(AND(LEN(B67)&gt;6,OR(LEFT(B67,4)="1202", LEFT(B67,4)="1703")),REPLACE(B67,1,LEN(B67),B67),"Revisar")))))</f>
        <v>Revisar</v>
      </c>
      <c r="AG67" s="92"/>
      <c r="AH67" s="93" t="str">
        <f t="shared" ref="AH67:AH130" si="40">IF(B67="","Celda Vacía",IF(ISERROR(IF(B67="","",VLOOKUP(B67,Codigo,3,0))),"Corregir código servicio",IF(B67="","",VLOOKUP(B67,Codigo,3,0))))</f>
        <v>Corporación de Fomento de la Producción</v>
      </c>
      <c r="AI67" s="90" t="str">
        <f t="shared" ref="AI67:AI130" si="41">IF(C67="","Celda vacía",IF(C67&gt;1000000,"-","Revisar con Edad"))</f>
        <v>-</v>
      </c>
      <c r="AJ67" s="90">
        <f t="shared" ref="AJ67:AJ130" si="42">IF(D67="","Celda vacía",IF(IF(IF(LEN(C67)=6,(11-((RIGHT(C67,1)*2+MID(C67,5,1)*3+MID(C67,4,1)*4+MID(C67,3,1)*5+MID(C67,2,1)*6+LEFT(C67,1)*7)-(INT((RIGHT(C67,1)*2+MID(C67,5,1)*3+MID(C67,4,1)*4+MID(C67,3,1)*5+MID(C67,2,1)*6+LEFT(C67,1)*7)/11)*11))),IF(LEN(C67)=7,(11-((RIGHT(C67,1)*2+MID(C67,6,1)*3+MID(C67,5,1)*4+MID(C67,4,1)*5+MID(C67,3,1)*6+MID(C67,2,1)*7+LEFT(C67,1)*2)-(INT((RIGHT(C67,1)*2+MID(C67,6,1)*3+MID(C67,5,1)*4+MID(C67,4,1)*5+MID(C67,3,1)*6+MID(C67,2,1)*7+LEFT(C67,1)*2)/11)*11))),(11-((RIGHT(C67,1)*2+MID(C67,7,1)*3+MID(C67,6,1)*4+MID(C67,5,1)*5+MID(C67,4,1)*6+MID(C67,3,1)*7+MID(C67,2,1)*2+LEFT(C67,1)*3)-(INT((RIGHT(C67,1)*2+MID(C67,7,1)*3+MID(C67,6,1)*4+MID(C67,5,1)*5+MID(C67,4,1)*6+MID(C67,3,1)*7+MID(C67,2,1)*2+LEFT(C67,1)*3)/11)*11)))))=11,0,IF(LEN(C67)=6,(11-((RIGHT(C67,1)*2+MID(C67,5,1)*3+MID(C67,4,1)*4+MID(C67,3,1)*5+MID(C67,2,1)*6+LEFT(C67,1)*7)-(INT((RIGHT(C67,1)*2+MID(C67,5,1)*3+MID(C67,4,1)*4+MID(C67,3,1)*5+MID(C67,2,1)*6+LEFT(C67,1)*7)/11)*11))),IF(LEN(C67)=7,(11-((RIGHT(C67,1)*2+MID(C67,6,1)*3+MID(C67,5,1)*4+MID(C67,4,1)*5+MID(C67,3,1)*6+MID(C67,2,1)*7+LEFT(C67,1)*2)-(INT((RIGHT(C67,1)*2+MID(C67,6,1)*3+MID(C67,5,1)*4+MID(C67,4,1)*5+MID(C67,3,1)*6+MID(C67,2,1)*7+LEFT(C67,1)*2)/11)*11))),(11-((RIGHT(C67,1)*2+MID(C67,7,1)*3+MID(C67,6,1)*4+MID(C67,5,1)*5+MID(C67,4,1)*6+MID(C67,3,1)*7+MID(C67,2,1)*2+LEFT(C67,1)*3)-(INT((RIGHT(C67,1)*2+MID(C67,7,1)*3+MID(C67,6,1)*4+MID(C67,5,1)*5+MID(C67,4,1)*6+MID(C67,3,1)*7+MID(C67,2,1)*2+LEFT(C67,1)*3)/11)*11))))))=10,"K",IF(IF(LEN(C67)=6,(11-((RIGHT(C67,1)*2+MID(C67,5,1)*3+MID(C67,4,1)*4+MID(C67,3,1)*5+MID(C67,2,1)*6+LEFT(C67,1)*7)-(INT((RIGHT(C67,1)*2+MID(C67,5,1)*3+MID(C67,4,1)*4+MID(C67,3,1)*5+MID(C67,2,1)*6+LEFT(C67,1)*7)/11)*11))),IF(LEN(C67)=7,(11-((RIGHT(C67,1)*2+MID(C67,6,1)*3+MID(C67,5,1)*4+MID(C67,4,1)*5+MID(C67,3,1)*6+MID(C67,2,1)*7+LEFT(C67,1)*2)-(INT((RIGHT(C67,1)*2+MID(C67,6,1)*3+MID(C67,5,1)*4+MID(C67,4,1)*5+MID(C67,3,1)*6+MID(C67,2,1)*7+LEFT(C67,1)*2)/11)*11))),(11-((RIGHT(C67,1)*2+MID(C67,7,1)*3+MID(C67,6,1)*4+MID(C67,5,1)*5+MID(C67,4,1)*6+MID(C67,3,1)*7+MID(C67,2,1)*2+LEFT(C67,1)*3)-(INT((RIGHT(C67,1)*2+MID(C67,7,1)*3+MID(C67,6,1)*4+MID(C67,5,1)*5+MID(C67,4,1)*6+MID(C67,3,1)*7+MID(C67,2,1)*2+LEFT(C67,1)*3)/11)*11)))))=11,0,IF(LEN(C67)=6,(11-((RIGHT(C67,1)*2+MID(C67,5,1)*3+MID(C67,4,1)*4+MID(C67,3,1)*5+MID(C67,2,1)*6+LEFT(C67,1)*7)-(INT((RIGHT(C67,1)*2+MID(C67,5,1)*3+MID(C67,4,1)*4+MID(C67,3,1)*5+MID(C67,2,1)*6+LEFT(C67,1)*7)/11)*11))),IF(LEN(C67)=7,(11-((RIGHT(C67,1)*2+MID(C67,6,1)*3+MID(C67,5,1)*4+MID(C67,4,1)*5+MID(C67,3,1)*6+MID(C67,2,1)*7+LEFT(C67,1)*2)-(INT((RIGHT(C67,1)*2+MID(C67,6,1)*3+MID(C67,5,1)*4+MID(C67,4,1)*5+MID(C67,3,1)*6+MID(C67,2,1)*7+LEFT(C67,1)*2)/11)*11))),(11-((RIGHT(C67,1)*2+MID(C67,7,1)*3+MID(C67,6,1)*4+MID(C67,5,1)*5+MID(C67,4,1)*6+MID(C67,3,1)*7+MID(C67,2,1)*2+LEFT(C67,1)*3)-(INT((RIGHT(C67,1)*2+MID(C67,7,1)*3+MID(C67,6,1)*4+MID(C67,5,1)*5+MID(C67,4,1)*6+MID(C67,3,1)*7+MID(C67,2,1)*2+LEFT(C67,1)*3)/11)*11))))))))</f>
        <v>6</v>
      </c>
      <c r="AK67" s="90" t="str">
        <f t="shared" ref="AK67:AK130" si="43">IF(C67="","Celda vacía",IF(C67="E","-",IF(IF(AJ67=11,0,IF(AJ67=10,"K",AJ67))=D67,"-","Corregir RUN")))</f>
        <v>-</v>
      </c>
      <c r="AL67" s="90" t="str">
        <f t="shared" ref="AL67:AL130" si="44">IF(H67="","Celda vacía",IF(OR(H67="M",H67="H",H67="X"),  IF(H67="M", "Identifica este registro como MUJER",  IF(H67="H","Identifica este registro como HOMBRE", IF(H67="X","Identifica este registro como NO BINARIO"))),  "Validar con Tabla N°01")   )</f>
        <v>Identifica este registro como MUJER</v>
      </c>
      <c r="AM67" s="90" t="str">
        <f t="shared" ref="AM67:AM130" si="45">IF(I67="","Celda vacía",IF(ISERROR(VLOOKUP(I67,Tabla_27_Matriz_Base,1,0)),"Revisar","-"))</f>
        <v>-</v>
      </c>
      <c r="AN67" s="90" t="str">
        <f t="shared" ref="AN67:AN130" si="46">IF(J67="","Celda vacía",IF(ISERROR(VLOOKUP(J67,Tabla_04_Sist.Rem,1,0)),"Revisar","-"))</f>
        <v>-</v>
      </c>
      <c r="AO67" s="90" t="str">
        <f t="shared" ref="AO67:AO130" si="47">IF(J67="","SIST_REM vacío, no permite validar estamento",IF(OR(J67=10,J67=40,J67=60,J67=70),IF(ISERROR(VLOOKUP(K67,Tabla_06_10_40_60_70_EUS,1,0)),"Revisar. Estamento no corresponde a sist. Rem.","-"),
IF(AND(A67="l",J67=11,K67="DIRECTIVO"),"Dual",
IF(OR(J67=11,J67=12),IF(ISERROR(VLOOKUP(K67,Tabla_06_11_12_15076_19664,1,0)),"Revisar. Estamento no corresponde a sist. Rem.","-"),
IF(J67=13,IF(ISERROR(VLOOKUP(K67,Tabla_06_13,1,0)),"Revisar. Estamento no corresponde a sist. Rem.","-"),
IF(J67=14,IF(ISERROR(VLOOKUP(K67,Tabla_06_14,1,0)),"Revisar. Estamento no corresponde a sist. Rem.","-"),
IF(J67=15,IF(ISERROR(VLOOKUP(K67,Tabla_06_15,1,0)),"Revisar. Estamento no corresponde a sist. Rem.","-"),
IF(OR(J67=90),IF(ISERROR(VLOOKUP(K67,Tabla_06_90_Personal_Fuera_de_Dotacion,1,0)),"Revisar. Estamento no corresponde a sist. Rem.","-"),
IF(J67=61,IF(ISERROR(VLOOKUP(K67,Tabla_06_DFL29_61_Experimentales,1,0)),"Revisar. Estamento no corresponde a sist. Rem.","-"),IF(J67=20,IF(ISERROR(VLOOKUP(K67,Tabla_06_20_Fiscalizadores,1,0)),"Revisar. Estamento no corresponde a sist. Rem.","-"),IF(J67=80,IF(ISERROR(VLOOKUP(K67,Tabla_06_80_Codigo_del_Trabajo,1,0)),"Revisar. Estamento no corresponde a sist. Rem.","-"),                    IF(J67=30,IF(ISERROR(VLOOKUP(K67,Tabla_06_30_Poder_Judicial,1,0)),"Revisar. Estamento no corresponde a sist. Rem.","-"),IF(ISERROR(VLOOKUP(K67,Tabla_06_50_Ministerio_Publico,1,0)),"Revisar","-")))))))))))))</f>
        <v>-</v>
      </c>
      <c r="AP67" s="58" t="str">
        <f t="shared" ref="AP67:AP130" si="48">IF(L67="","Celda vacía",IF(ISERROR(VLOOKUP(L67,Tabla_Personal,1,0)),"Revisar","-"))</f>
        <v>-</v>
      </c>
      <c r="AQ67" s="94" t="str">
        <f t="shared" ref="AQ67:AQ130" si="49">IF(M67="","Celda vacía",IF(ISERROR(VLOOKUP(M67,Tabla_01_Mes,1,0)),"Revisar","-"))</f>
        <v>-</v>
      </c>
      <c r="AR67" s="94" t="str">
        <f>IF(N67="","PRIMER_DIA en blanco",
IF(AND(M67="01",N67&gt;=L_Conversion!$C$118,N67&lt;=L_Conversion!$D$118),"-",
IF(AND(M67="02",N67&gt;=L_Conversion!$C$119,N67&lt;=L_Conversion!$D$119),"-",
IF(AND(M67="03",N67&gt;=L_Conversion!$C$120,N67&lt;=L_Conversion!$D$120),"-",
IF(AND(M67="04",N67&gt;=L_Conversion!$C$121,N67&lt;=L_Conversion!$D$121),"-",
IF(AND(M67="05",N67&gt;=L_Conversion!$C$122,N67&lt;=L_Conversion!$D$122),"-",
IF(AND(M67="06",N67&gt;=L_Conversion!$C$123,N67&lt;=L_Conversion!$D$123),"-",
IF(AND(M67="07",N67&gt;=L_Conversion!$C$124,N67&lt;=L_Conversion!$D$124),"-",
IF(AND(M67="08",N67&gt;=L_Conversion!$C$125,N67&lt;=L_Conversion!$D$125),"-",
IF(AND(M67="09",N67&gt;=L_Conversion!$C$126,N67&lt;=L_Conversion!$D$126),"-",
IF(AND(M67="10",N67&gt;=L_Conversion!$C$127,N67&lt;=L_Conversion!$D$127),"-",
IF(AND(M67="11",N67&gt;=L_Conversion!$C$128,N67&lt;=L_Conversion!$D$128),"-",
IF(AND(M67="12",N67&gt;=L_Conversion!$C$129,N67&lt;=L_Conversion!$D$129),"-",
IF(AND(M67="13",N67&gt;=L_Conversion!$C$116,N67&lt;=L_Conversion!$D$116),"-",
IF(AND(M67="14",N67&gt;=L_Conversion!$C$117,N67&lt;=L_Conversion!$D$117),"-",
"PRIMER_DIA fuera de rango")))))))))))))))</f>
        <v>-</v>
      </c>
      <c r="AS67" s="94" t="str">
        <f t="shared" ref="AS67:AS130" si="50">IF(O67="","Celda vacía",IF(AND(ISERROR(VLOOKUP(P67,Tabla_18_Tipos_licencias,1,FALSE))=FALSE,O67&gt;=0,O67&lt;=365),IF(P67=8,IF(H67="M",IF(ISERROR(VLOOKUP(O67,Dias_Licencia_Tipo_8_M,1,0)),"Revisar días licencia tipo 8","-"),IF(ISERROR(VLOOKUP(O67,Dias_licencia_tipo_8_H,1,0)),"Revisar días licencia tipo 8","-")),"-"),"Se debe revisar los campos TIPO_LM y N_DIAS"))</f>
        <v>-</v>
      </c>
      <c r="AT67" s="94" t="str">
        <f t="shared" ref="AT67:AT130" si="51">IF(P67="","Celda vacía",IF(ISERROR(VLOOKUP(P67,Tabla_18_Tipos_licencias,1,FALSE))=FALSE,IF(H67="M","-",IF(P67=7,"Revisar","-")),"Revisar"))</f>
        <v>-</v>
      </c>
      <c r="AU67" s="94" t="str">
        <f t="shared" ref="AU67:AU130" si="52">IF(Q67="","Celda vacía",IF(AND(OR(L67="HAG",L67="HONORARIO"),OR(Q67="AUTORIZADO",Q67="REDUCIDO",Q67="RECHAZADO",Q67="PENDIENTE",Q67="AMPLIADO")),"Revisar Calidad Jurídica",IF(AND(OR(L67="HAG",L67="HONORARIO"),Q67="NC"),"-",IF(ISERROR(VLOOKUP(Q67,Tabla_04_Estado_Resolucion,1,0)),"Revisar",IF(AND(Q67="PENDIENTE",($BG$1-N67)&gt;60),"Validar estado PENDIENTE",  IF(AND(OR(L67="CONTRATA",L67="PLANTA", L67="CT", L67="JP", L67="JORNAL", L67="CONTRATA_FD", L67="CT_FD", L67="ADSCRITO", L67="LGN", L67="VIGILANTE", L67="BECARIOS", L67="PLANTA_FD"),Q67&lt;&gt;"NC"),"-","Revisar Calidad Jurídica"))))))</f>
        <v>-</v>
      </c>
      <c r="AV67" s="94" t="str">
        <f t="shared" ref="AV67:AV130" si="53">IF(R67="","Celda vacía",IF(AND(OR(Q67="AUTORIZADO",Q67="PENDIENTE",Q67="NC",Q67="AMPLIADO"),R67="N"),"-",IF(AND(OR(Q67="REDUCIDO",Q67="RECHAZADO"),OR(R67="S",R67="N")),"-","Revisar")))</f>
        <v>-</v>
      </c>
      <c r="AW67" s="94" t="str">
        <f t="shared" ref="AW67:AW130" si="54">IF(Q67="","Celda vacía",IF(AND(R67="N",Q67=S67),"-",IF(AND(S67="PENDIENTE",($BG$1-N67)&gt;60),"Validar estado PENDIENTE",IF(AND(R67="S",OR(S67="AUTORIZADO",S67="PENDIENTE"),T67=O67),"-",IF(AND(R67="S",S67="REDUCIDO",T67&lt;O67,T67&gt;0),"-",IF(AND(R67="S",S67="RECHAZADO",T67=0),"-",IF(AND(Q67="NC",S67="NC",T67=O67),"-","Revisar")))))))</f>
        <v>-</v>
      </c>
      <c r="AX67" s="94" t="str">
        <f t="shared" ref="AX67:AX130" si="55">IF(T67="","Celda Vacía",IF(AND(OR(S67="AUTORIZADO",S67="PENDIENTE",S67="NC"),O67=T67),"-",IF(AND(S67="REDUCIDO",T67&gt;0,T67&lt;O67),"-",IF(AND(S67="RECHAZADO",T67=0),"-",   IF(AND(S67="AMPLIADO",T67&gt;O67),"-",       "Revisar" )))))</f>
        <v>-</v>
      </c>
      <c r="AY67" s="94" t="str">
        <f t="shared" ref="AY67:AY130" si="56">IF(U67="","Celda vacía",IF(OR(U67="S",U67="N"),"-","Revisar"))</f>
        <v>-</v>
      </c>
      <c r="AZ67" s="94" t="str">
        <f t="shared" ref="AZ67:AZ130" si="57">IF(V67="","Celda vacía",IF(OR(V67="S",V67="N"),"-","Revisar"))</f>
        <v>-</v>
      </c>
      <c r="BA67" s="94" t="str">
        <f t="shared" ref="BA67:BA130" si="58">IF(W67="","Celda vacía",IF(OR(W67="S",W67="N"),"-","Revisar"))</f>
        <v>-</v>
      </c>
      <c r="BB67" s="94" t="str">
        <f t="shared" ref="BB67:BB130" si="59">IF(X67="","Celda Vacia",IF(  OR(          AND(X67=0,W67="S"),AND(X67&lt;&gt;0,W67="N")),"Revisar valor del campo MONTO_SUB","-"))</f>
        <v>-</v>
      </c>
      <c r="BC67" s="94" t="str">
        <f t="shared" ref="BC67:BC130" si="60">IF(Y67="","Celda Vacia",IF(ISERROR(VLOOKUP(Y67,Tabla_33_estado_recuperacion,1,FALSE)),"Se debe corregir el valor según Tabla Nro 33",IF(Y67="SDR",IF(OR(S67="RECHAZADO",W67="N"),"-","Se debe revisar  ESTADO SDR"),IF(Y67="PEN",IF(OR(S67="AUTORIZADO",S67="REDUCIDO",S67="PENDIENTE"),"-","Se debe revisar ESTADO PEN"),IF(AND(OR(W67="S",W67="N"),OR(Y67="TOT",Y67="PAR"),OR(S67="AUTORIZADO",S67="REDUCIDO")),"-","Revisar ER2 Y ESTADO_REC")))))</f>
        <v>-</v>
      </c>
      <c r="BD67" s="94" t="str">
        <f t="shared" ref="BD67:BD130" si="61">IF(Z67="","Celda Vacia", IF(Z67&gt;T67,"Dias recuperados no puede ser mayor a dias autorizados", IF(ISNUMBER(Z67)=TRUE,IF(Z67=0,IF(OR(Y67="SDR",Y67="PEN"),"-",IF(AND(T67&lt;4,OR(Y67="TOT",Y67="PAR")),"-","Se debe revisar los Campos N_DIAS_REC y ESTADO_REC")),IF(AND(Z67&gt;0,Z67&lt;366,OR(Y67="TOT",Y67="PAR")),"-","Se debe revisar los campos ESTADO_REC y N_DIAS_REC")),"Valor del campo N_DIAS_REC no es numérico"))    )</f>
        <v>-</v>
      </c>
      <c r="BE67" s="94" t="str">
        <f t="shared" ref="BE67:BE130" si="62">IF(AA67="","Celda vacia",
IF( AND(AA67=0,(OR(Y67="PEN",Y67="SDR"))),"-",
IF(AND(T67&lt;4,OR(P67="5A",P67="5B",P67="6A",P67="6B"),AA67&gt;=0),"-",
IF(AND(T67&lt;4,P67&lt;&gt;"5A",P67&lt;&gt;"5B",P67&lt;&gt;"6A",P67&lt;&gt;"6B",AA67=0),"-",
IF(AND(T67&lt;4,P67&lt;&gt;"5A",P67&lt;&gt;"5B",P67&lt;&gt;"6A",P67&lt;&gt;"6B",V67="S",AA67&gt;=0),"-",
IF(AND(T67&gt;=4,AA67&gt;0, OR(Y67="TOT",Y67="PAR")),"-",
"Revisar el tipo de licencia medica, dias de licencia para el monto de recuperación declarado"))))))</f>
        <v>-</v>
      </c>
      <c r="BF67" s="94" t="str">
        <f t="shared" ref="BF67:BF130" si="63">IF(AB67="","Celda vacia",IF(ISNUMBER(AB67)=TRUE,IF(AB67=0,IF(OR(Y67="PEN",Y67="SDR"),"-","revisar "),IF(OR(Y67="TOT",Y67="PAR"),"-","Revisar")),"Valor del campo no es numérico"))</f>
        <v>-</v>
      </c>
    </row>
    <row r="68" spans="1:58" x14ac:dyDescent="0.2">
      <c r="A68" s="19" t="s">
        <v>1193</v>
      </c>
      <c r="B68" s="19" t="s">
        <v>76</v>
      </c>
      <c r="C68" s="19">
        <v>12184581</v>
      </c>
      <c r="D68" s="19">
        <v>4</v>
      </c>
      <c r="E68" s="19" t="s">
        <v>1350</v>
      </c>
      <c r="F68" s="19" t="s">
        <v>1351</v>
      </c>
      <c r="G68" s="19" t="s">
        <v>1352</v>
      </c>
      <c r="H68" s="19" t="s">
        <v>1018</v>
      </c>
      <c r="I68" s="19" t="s">
        <v>653</v>
      </c>
      <c r="J68" s="19">
        <v>80</v>
      </c>
      <c r="K68" s="19" t="s">
        <v>556</v>
      </c>
      <c r="L68" s="19" t="s">
        <v>495</v>
      </c>
      <c r="M68" s="19" t="s">
        <v>18</v>
      </c>
      <c r="N68" s="19">
        <v>45673</v>
      </c>
      <c r="O68" s="19">
        <v>2</v>
      </c>
      <c r="P68" s="83">
        <v>1</v>
      </c>
      <c r="Q68" s="19" t="s">
        <v>23</v>
      </c>
      <c r="R68" s="19" t="s">
        <v>11</v>
      </c>
      <c r="S68" s="19" t="s">
        <v>23</v>
      </c>
      <c r="T68" s="19">
        <v>2</v>
      </c>
      <c r="U68" s="19" t="s">
        <v>11</v>
      </c>
      <c r="V68" s="19" t="s">
        <v>11</v>
      </c>
      <c r="W68" s="19" t="s">
        <v>11</v>
      </c>
      <c r="X68" s="19">
        <v>0</v>
      </c>
      <c r="Y68" s="19" t="s">
        <v>730</v>
      </c>
      <c r="Z68" s="19">
        <v>0</v>
      </c>
      <c r="AA68" s="19">
        <v>0</v>
      </c>
      <c r="AB68" s="19">
        <v>0</v>
      </c>
      <c r="AC68" s="186" t="str">
        <f>IF(OR(M68="13",M68="14",P68=8),"",IF(     AND(OR(S68="AUTORIZADO", S68="PENDIENTE", S68="REDUCIDO", S68="AMPLIADO"),L68&lt;&gt;"HONORARIO" ), _xlfn.CONCAT(IF(H68="X","H",H68),"_",IF(OR(P68=5,P68=6),_xlfn.CONCAT(P68,"A"),P68),"_",VLOOKUP(T68,Datos!$B$2:$C$5,2,TRUE)),""))</f>
        <v>M_1_[hasta 3]</v>
      </c>
      <c r="AD68" s="186">
        <f t="shared" si="37"/>
        <v>0</v>
      </c>
      <c r="AE68" s="90" t="str">
        <f t="shared" si="38"/>
        <v>-</v>
      </c>
      <c r="AF68" s="91" t="str">
        <f t="shared" si="39"/>
        <v>070601</v>
      </c>
      <c r="AG68" s="92"/>
      <c r="AH68" s="93" t="str">
        <f t="shared" si="40"/>
        <v>Corporación de Fomento de la Producción</v>
      </c>
      <c r="AI68" s="90" t="str">
        <f t="shared" si="41"/>
        <v>-</v>
      </c>
      <c r="AJ68" s="90">
        <f t="shared" si="42"/>
        <v>4</v>
      </c>
      <c r="AK68" s="90" t="str">
        <f t="shared" si="43"/>
        <v>-</v>
      </c>
      <c r="AL68" s="90" t="str">
        <f t="shared" si="44"/>
        <v>Identifica este registro como MUJER</v>
      </c>
      <c r="AM68" s="90" t="str">
        <f t="shared" si="45"/>
        <v>-</v>
      </c>
      <c r="AN68" s="90" t="str">
        <f t="shared" si="46"/>
        <v>-</v>
      </c>
      <c r="AO68" s="90" t="str">
        <f t="shared" si="47"/>
        <v>-</v>
      </c>
      <c r="AP68" s="58" t="str">
        <f t="shared" si="48"/>
        <v>-</v>
      </c>
      <c r="AQ68" s="94" t="str">
        <f t="shared" si="49"/>
        <v>-</v>
      </c>
      <c r="AR68" s="94" t="str">
        <f>IF(N68="","PRIMER_DIA en blanco",
IF(AND(M68="01",N68&gt;=L_Conversion!$C$118,N68&lt;=L_Conversion!$D$118),"-",
IF(AND(M68="02",N68&gt;=L_Conversion!$C$119,N68&lt;=L_Conversion!$D$119),"-",
IF(AND(M68="03",N68&gt;=L_Conversion!$C$120,N68&lt;=L_Conversion!$D$120),"-",
IF(AND(M68="04",N68&gt;=L_Conversion!$C$121,N68&lt;=L_Conversion!$D$121),"-",
IF(AND(M68="05",N68&gt;=L_Conversion!$C$122,N68&lt;=L_Conversion!$D$122),"-",
IF(AND(M68="06",N68&gt;=L_Conversion!$C$123,N68&lt;=L_Conversion!$D$123),"-",
IF(AND(M68="07",N68&gt;=L_Conversion!$C$124,N68&lt;=L_Conversion!$D$124),"-",
IF(AND(M68="08",N68&gt;=L_Conversion!$C$125,N68&lt;=L_Conversion!$D$125),"-",
IF(AND(M68="09",N68&gt;=L_Conversion!$C$126,N68&lt;=L_Conversion!$D$126),"-",
IF(AND(M68="10",N68&gt;=L_Conversion!$C$127,N68&lt;=L_Conversion!$D$127),"-",
IF(AND(M68="11",N68&gt;=L_Conversion!$C$128,N68&lt;=L_Conversion!$D$128),"-",
IF(AND(M68="12",N68&gt;=L_Conversion!$C$129,N68&lt;=L_Conversion!$D$129),"-",
IF(AND(M68="13",N68&gt;=L_Conversion!$C$116,N68&lt;=L_Conversion!$D$116),"-",
IF(AND(M68="14",N68&gt;=L_Conversion!$C$117,N68&lt;=L_Conversion!$D$117),"-",
"PRIMER_DIA fuera de rango")))))))))))))))</f>
        <v>-</v>
      </c>
      <c r="AS68" s="94" t="str">
        <f t="shared" si="50"/>
        <v>-</v>
      </c>
      <c r="AT68" s="94" t="str">
        <f t="shared" si="51"/>
        <v>-</v>
      </c>
      <c r="AU68" s="94" t="str">
        <f t="shared" si="52"/>
        <v>-</v>
      </c>
      <c r="AV68" s="94" t="str">
        <f t="shared" si="53"/>
        <v>-</v>
      </c>
      <c r="AW68" s="94" t="str">
        <f t="shared" si="54"/>
        <v>-</v>
      </c>
      <c r="AX68" s="94" t="str">
        <f t="shared" si="55"/>
        <v>-</v>
      </c>
      <c r="AY68" s="94" t="str">
        <f t="shared" si="56"/>
        <v>-</v>
      </c>
      <c r="AZ68" s="94" t="str">
        <f t="shared" si="57"/>
        <v>-</v>
      </c>
      <c r="BA68" s="94" t="str">
        <f t="shared" si="58"/>
        <v>-</v>
      </c>
      <c r="BB68" s="94" t="str">
        <f t="shared" si="59"/>
        <v>-</v>
      </c>
      <c r="BC68" s="94" t="str">
        <f t="shared" si="60"/>
        <v>-</v>
      </c>
      <c r="BD68" s="94" t="str">
        <f t="shared" si="61"/>
        <v>-</v>
      </c>
      <c r="BE68" s="94" t="str">
        <f t="shared" si="62"/>
        <v>-</v>
      </c>
      <c r="BF68" s="94" t="str">
        <f t="shared" si="63"/>
        <v>-</v>
      </c>
    </row>
    <row r="69" spans="1:58" x14ac:dyDescent="0.2">
      <c r="A69" s="19" t="s">
        <v>1193</v>
      </c>
      <c r="B69" s="19" t="s">
        <v>76</v>
      </c>
      <c r="C69" s="19">
        <v>10706174</v>
      </c>
      <c r="D69" s="19">
        <v>6</v>
      </c>
      <c r="E69" s="19" t="s">
        <v>1353</v>
      </c>
      <c r="F69" s="19" t="s">
        <v>1199</v>
      </c>
      <c r="G69" s="19" t="s">
        <v>1354</v>
      </c>
      <c r="H69" s="19" t="s">
        <v>654</v>
      </c>
      <c r="I69" s="19" t="s">
        <v>654</v>
      </c>
      <c r="J69" s="19">
        <v>80</v>
      </c>
      <c r="K69" s="19" t="s">
        <v>560</v>
      </c>
      <c r="L69" s="19" t="s">
        <v>512</v>
      </c>
      <c r="M69" s="19" t="s">
        <v>18</v>
      </c>
      <c r="N69" s="19">
        <v>45673</v>
      </c>
      <c r="O69" s="19">
        <v>15</v>
      </c>
      <c r="P69" s="83">
        <v>1</v>
      </c>
      <c r="Q69" s="19" t="s">
        <v>23</v>
      </c>
      <c r="R69" s="19" t="s">
        <v>11</v>
      </c>
      <c r="S69" s="19" t="s">
        <v>23</v>
      </c>
      <c r="T69" s="19">
        <v>15</v>
      </c>
      <c r="U69" s="19" t="s">
        <v>11</v>
      </c>
      <c r="V69" s="19" t="s">
        <v>11</v>
      </c>
      <c r="W69" s="19" t="s">
        <v>11</v>
      </c>
      <c r="X69" s="19">
        <v>0</v>
      </c>
      <c r="Y69" s="19" t="s">
        <v>730</v>
      </c>
      <c r="Z69" s="19">
        <v>0</v>
      </c>
      <c r="AA69" s="19">
        <v>0</v>
      </c>
      <c r="AB69" s="19">
        <v>0</v>
      </c>
      <c r="AC69" s="186" t="str">
        <f>IF(OR(M69="13",M69="14",P69=8),"",IF(     AND(OR(S69="AUTORIZADO", S69="PENDIENTE", S69="REDUCIDO", S69="AMPLIADO"),L69&lt;&gt;"HONORARIO" ), _xlfn.CONCAT(IF(H69="X","H",H69),"_",IF(OR(P69=5,P69=6),_xlfn.CONCAT(P69,"A"),P69),"_",VLOOKUP(T69,Datos!$B$2:$C$5,2,TRUE)),""))</f>
        <v>H_1_[11 +]</v>
      </c>
      <c r="AD69" s="186">
        <f t="shared" si="37"/>
        <v>0</v>
      </c>
      <c r="AE69" s="90" t="str">
        <f t="shared" si="38"/>
        <v>-</v>
      </c>
      <c r="AF69" s="91" t="str">
        <f t="shared" si="39"/>
        <v>070601</v>
      </c>
      <c r="AG69" s="92"/>
      <c r="AH69" s="93" t="str">
        <f t="shared" si="40"/>
        <v>Corporación de Fomento de la Producción</v>
      </c>
      <c r="AI69" s="90" t="str">
        <f t="shared" si="41"/>
        <v>-</v>
      </c>
      <c r="AJ69" s="90">
        <f t="shared" si="42"/>
        <v>6</v>
      </c>
      <c r="AK69" s="90" t="str">
        <f t="shared" si="43"/>
        <v>-</v>
      </c>
      <c r="AL69" s="90" t="str">
        <f t="shared" si="44"/>
        <v>Identifica este registro como HOMBRE</v>
      </c>
      <c r="AM69" s="90" t="str">
        <f t="shared" si="45"/>
        <v>-</v>
      </c>
      <c r="AN69" s="90" t="str">
        <f t="shared" si="46"/>
        <v>-</v>
      </c>
      <c r="AO69" s="90" t="str">
        <f t="shared" si="47"/>
        <v>-</v>
      </c>
      <c r="AP69" s="58" t="str">
        <f t="shared" si="48"/>
        <v>-</v>
      </c>
      <c r="AQ69" s="94" t="str">
        <f t="shared" si="49"/>
        <v>-</v>
      </c>
      <c r="AR69" s="94" t="str">
        <f>IF(N69="","PRIMER_DIA en blanco",
IF(AND(M69="01",N69&gt;=L_Conversion!$C$118,N69&lt;=L_Conversion!$D$118),"-",
IF(AND(M69="02",N69&gt;=L_Conversion!$C$119,N69&lt;=L_Conversion!$D$119),"-",
IF(AND(M69="03",N69&gt;=L_Conversion!$C$120,N69&lt;=L_Conversion!$D$120),"-",
IF(AND(M69="04",N69&gt;=L_Conversion!$C$121,N69&lt;=L_Conversion!$D$121),"-",
IF(AND(M69="05",N69&gt;=L_Conversion!$C$122,N69&lt;=L_Conversion!$D$122),"-",
IF(AND(M69="06",N69&gt;=L_Conversion!$C$123,N69&lt;=L_Conversion!$D$123),"-",
IF(AND(M69="07",N69&gt;=L_Conversion!$C$124,N69&lt;=L_Conversion!$D$124),"-",
IF(AND(M69="08",N69&gt;=L_Conversion!$C$125,N69&lt;=L_Conversion!$D$125),"-",
IF(AND(M69="09",N69&gt;=L_Conversion!$C$126,N69&lt;=L_Conversion!$D$126),"-",
IF(AND(M69="10",N69&gt;=L_Conversion!$C$127,N69&lt;=L_Conversion!$D$127),"-",
IF(AND(M69="11",N69&gt;=L_Conversion!$C$128,N69&lt;=L_Conversion!$D$128),"-",
IF(AND(M69="12",N69&gt;=L_Conversion!$C$129,N69&lt;=L_Conversion!$D$129),"-",
IF(AND(M69="13",N69&gt;=L_Conversion!$C$116,N69&lt;=L_Conversion!$D$116),"-",
IF(AND(M69="14",N69&gt;=L_Conversion!$C$117,N69&lt;=L_Conversion!$D$117),"-",
"PRIMER_DIA fuera de rango")))))))))))))))</f>
        <v>-</v>
      </c>
      <c r="AS69" s="94" t="str">
        <f t="shared" si="50"/>
        <v>-</v>
      </c>
      <c r="AT69" s="94" t="str">
        <f t="shared" si="51"/>
        <v>-</v>
      </c>
      <c r="AU69" s="94" t="str">
        <f t="shared" si="52"/>
        <v>-</v>
      </c>
      <c r="AV69" s="94" t="str">
        <f t="shared" si="53"/>
        <v>-</v>
      </c>
      <c r="AW69" s="94" t="str">
        <f t="shared" si="54"/>
        <v>-</v>
      </c>
      <c r="AX69" s="94" t="str">
        <f t="shared" si="55"/>
        <v>-</v>
      </c>
      <c r="AY69" s="94" t="str">
        <f t="shared" si="56"/>
        <v>-</v>
      </c>
      <c r="AZ69" s="94" t="str">
        <f t="shared" si="57"/>
        <v>-</v>
      </c>
      <c r="BA69" s="94" t="str">
        <f t="shared" si="58"/>
        <v>-</v>
      </c>
      <c r="BB69" s="94" t="str">
        <f t="shared" si="59"/>
        <v>-</v>
      </c>
      <c r="BC69" s="94" t="str">
        <f t="shared" si="60"/>
        <v>-</v>
      </c>
      <c r="BD69" s="94" t="str">
        <f t="shared" si="61"/>
        <v>-</v>
      </c>
      <c r="BE69" s="94" t="str">
        <f t="shared" si="62"/>
        <v>-</v>
      </c>
      <c r="BF69" s="94" t="str">
        <f t="shared" si="63"/>
        <v>-</v>
      </c>
    </row>
    <row r="70" spans="1:58" x14ac:dyDescent="0.2">
      <c r="A70" s="19" t="s">
        <v>1193</v>
      </c>
      <c r="B70" s="19" t="s">
        <v>76</v>
      </c>
      <c r="C70" s="19">
        <v>12396821</v>
      </c>
      <c r="D70" s="19">
        <v>2</v>
      </c>
      <c r="E70" s="19" t="s">
        <v>1355</v>
      </c>
      <c r="F70" s="19" t="s">
        <v>1356</v>
      </c>
      <c r="G70" s="19" t="s">
        <v>1357</v>
      </c>
      <c r="H70" s="19" t="s">
        <v>654</v>
      </c>
      <c r="I70" s="19" t="s">
        <v>653</v>
      </c>
      <c r="J70" s="19">
        <v>80</v>
      </c>
      <c r="K70" s="19" t="s">
        <v>560</v>
      </c>
      <c r="L70" s="19" t="s">
        <v>495</v>
      </c>
      <c r="M70" s="19" t="s">
        <v>18</v>
      </c>
      <c r="N70" s="19">
        <v>45674</v>
      </c>
      <c r="O70" s="19">
        <v>1</v>
      </c>
      <c r="P70" s="83">
        <v>1</v>
      </c>
      <c r="Q70" s="19" t="s">
        <v>23</v>
      </c>
      <c r="R70" s="19" t="s">
        <v>11</v>
      </c>
      <c r="S70" s="19" t="s">
        <v>23</v>
      </c>
      <c r="T70" s="19">
        <v>1</v>
      </c>
      <c r="U70" s="19" t="s">
        <v>11</v>
      </c>
      <c r="V70" s="19" t="s">
        <v>11</v>
      </c>
      <c r="W70" s="19" t="s">
        <v>11</v>
      </c>
      <c r="X70" s="19">
        <v>0</v>
      </c>
      <c r="Y70" s="19" t="s">
        <v>730</v>
      </c>
      <c r="Z70" s="19">
        <v>0</v>
      </c>
      <c r="AA70" s="19">
        <v>0</v>
      </c>
      <c r="AB70" s="19">
        <v>0</v>
      </c>
      <c r="AC70" s="186" t="str">
        <f>IF(OR(M70="13",M70="14",P70=8),"",IF(     AND(OR(S70="AUTORIZADO", S70="PENDIENTE", S70="REDUCIDO", S70="AMPLIADO"),L70&lt;&gt;"HONORARIO" ), _xlfn.CONCAT(IF(H70="X","H",H70),"_",IF(OR(P70=5,P70=6),_xlfn.CONCAT(P70,"A"),P70),"_",VLOOKUP(T70,Datos!$B$2:$C$5,2,TRUE)),""))</f>
        <v>H_1_[hasta 3]</v>
      </c>
      <c r="AD70" s="186">
        <f t="shared" si="37"/>
        <v>0</v>
      </c>
      <c r="AE70" s="90" t="str">
        <f t="shared" si="38"/>
        <v>-</v>
      </c>
      <c r="AF70" s="91" t="str">
        <f t="shared" si="39"/>
        <v>070601</v>
      </c>
      <c r="AG70" s="92"/>
      <c r="AH70" s="93" t="str">
        <f t="shared" si="40"/>
        <v>Corporación de Fomento de la Producción</v>
      </c>
      <c r="AI70" s="90" t="str">
        <f t="shared" si="41"/>
        <v>-</v>
      </c>
      <c r="AJ70" s="90">
        <f t="shared" si="42"/>
        <v>2</v>
      </c>
      <c r="AK70" s="90" t="str">
        <f t="shared" si="43"/>
        <v>-</v>
      </c>
      <c r="AL70" s="90" t="str">
        <f t="shared" si="44"/>
        <v>Identifica este registro como HOMBRE</v>
      </c>
      <c r="AM70" s="90" t="str">
        <f t="shared" si="45"/>
        <v>-</v>
      </c>
      <c r="AN70" s="90" t="str">
        <f t="shared" si="46"/>
        <v>-</v>
      </c>
      <c r="AO70" s="90" t="str">
        <f t="shared" si="47"/>
        <v>-</v>
      </c>
      <c r="AP70" s="58" t="str">
        <f t="shared" si="48"/>
        <v>-</v>
      </c>
      <c r="AQ70" s="94" t="str">
        <f t="shared" si="49"/>
        <v>-</v>
      </c>
      <c r="AR70" s="94" t="str">
        <f>IF(N70="","PRIMER_DIA en blanco",
IF(AND(M70="01",N70&gt;=L_Conversion!$C$118,N70&lt;=L_Conversion!$D$118),"-",
IF(AND(M70="02",N70&gt;=L_Conversion!$C$119,N70&lt;=L_Conversion!$D$119),"-",
IF(AND(M70="03",N70&gt;=L_Conversion!$C$120,N70&lt;=L_Conversion!$D$120),"-",
IF(AND(M70="04",N70&gt;=L_Conversion!$C$121,N70&lt;=L_Conversion!$D$121),"-",
IF(AND(M70="05",N70&gt;=L_Conversion!$C$122,N70&lt;=L_Conversion!$D$122),"-",
IF(AND(M70="06",N70&gt;=L_Conversion!$C$123,N70&lt;=L_Conversion!$D$123),"-",
IF(AND(M70="07",N70&gt;=L_Conversion!$C$124,N70&lt;=L_Conversion!$D$124),"-",
IF(AND(M70="08",N70&gt;=L_Conversion!$C$125,N70&lt;=L_Conversion!$D$125),"-",
IF(AND(M70="09",N70&gt;=L_Conversion!$C$126,N70&lt;=L_Conversion!$D$126),"-",
IF(AND(M70="10",N70&gt;=L_Conversion!$C$127,N70&lt;=L_Conversion!$D$127),"-",
IF(AND(M70="11",N70&gt;=L_Conversion!$C$128,N70&lt;=L_Conversion!$D$128),"-",
IF(AND(M70="12",N70&gt;=L_Conversion!$C$129,N70&lt;=L_Conversion!$D$129),"-",
IF(AND(M70="13",N70&gt;=L_Conversion!$C$116,N70&lt;=L_Conversion!$D$116),"-",
IF(AND(M70="14",N70&gt;=L_Conversion!$C$117,N70&lt;=L_Conversion!$D$117),"-",
"PRIMER_DIA fuera de rango")))))))))))))))</f>
        <v>-</v>
      </c>
      <c r="AS70" s="94" t="str">
        <f t="shared" si="50"/>
        <v>-</v>
      </c>
      <c r="AT70" s="94" t="str">
        <f t="shared" si="51"/>
        <v>-</v>
      </c>
      <c r="AU70" s="94" t="str">
        <f t="shared" si="52"/>
        <v>-</v>
      </c>
      <c r="AV70" s="94" t="str">
        <f t="shared" si="53"/>
        <v>-</v>
      </c>
      <c r="AW70" s="94" t="str">
        <f t="shared" si="54"/>
        <v>-</v>
      </c>
      <c r="AX70" s="94" t="str">
        <f t="shared" si="55"/>
        <v>-</v>
      </c>
      <c r="AY70" s="94" t="str">
        <f t="shared" si="56"/>
        <v>-</v>
      </c>
      <c r="AZ70" s="94" t="str">
        <f t="shared" si="57"/>
        <v>-</v>
      </c>
      <c r="BA70" s="94" t="str">
        <f t="shared" si="58"/>
        <v>-</v>
      </c>
      <c r="BB70" s="94" t="str">
        <f t="shared" si="59"/>
        <v>-</v>
      </c>
      <c r="BC70" s="94" t="str">
        <f t="shared" si="60"/>
        <v>-</v>
      </c>
      <c r="BD70" s="94" t="str">
        <f t="shared" si="61"/>
        <v>-</v>
      </c>
      <c r="BE70" s="94" t="str">
        <f t="shared" si="62"/>
        <v>-</v>
      </c>
      <c r="BF70" s="94" t="str">
        <f t="shared" si="63"/>
        <v>-</v>
      </c>
    </row>
    <row r="71" spans="1:58" x14ac:dyDescent="0.2">
      <c r="A71" s="19" t="s">
        <v>1193</v>
      </c>
      <c r="B71" s="19" t="s">
        <v>76</v>
      </c>
      <c r="C71" s="19">
        <v>10027670</v>
      </c>
      <c r="D71" s="19">
        <v>4</v>
      </c>
      <c r="E71" s="19" t="s">
        <v>1358</v>
      </c>
      <c r="F71" s="19" t="s">
        <v>1359</v>
      </c>
      <c r="G71" s="19" t="s">
        <v>1360</v>
      </c>
      <c r="H71" s="19" t="s">
        <v>654</v>
      </c>
      <c r="I71" s="19" t="s">
        <v>653</v>
      </c>
      <c r="J71" s="19">
        <v>80</v>
      </c>
      <c r="K71" s="19" t="s">
        <v>560</v>
      </c>
      <c r="L71" s="19" t="s">
        <v>495</v>
      </c>
      <c r="M71" s="19" t="s">
        <v>18</v>
      </c>
      <c r="N71" s="19">
        <v>45674</v>
      </c>
      <c r="O71" s="19">
        <v>30</v>
      </c>
      <c r="P71" s="83">
        <v>1</v>
      </c>
      <c r="Q71" s="19" t="s">
        <v>23</v>
      </c>
      <c r="R71" s="19" t="s">
        <v>11</v>
      </c>
      <c r="S71" s="19" t="s">
        <v>23</v>
      </c>
      <c r="T71" s="19">
        <v>30</v>
      </c>
      <c r="U71" s="19" t="s">
        <v>11</v>
      </c>
      <c r="V71" s="19" t="s">
        <v>11</v>
      </c>
      <c r="W71" s="19" t="s">
        <v>11</v>
      </c>
      <c r="X71" s="19">
        <v>0</v>
      </c>
      <c r="Y71" s="19" t="s">
        <v>730</v>
      </c>
      <c r="Z71" s="19">
        <v>0</v>
      </c>
      <c r="AA71" s="19">
        <v>0</v>
      </c>
      <c r="AB71" s="19">
        <v>0</v>
      </c>
      <c r="AC71" s="186" t="str">
        <f>IF(OR(M71="13",M71="14",P71=8),"",IF(     AND(OR(S71="AUTORIZADO", S71="PENDIENTE", S71="REDUCIDO", S71="AMPLIADO"),L71&lt;&gt;"HONORARIO" ), _xlfn.CONCAT(IF(H71="X","H",H71),"_",IF(OR(P71=5,P71=6),_xlfn.CONCAT(P71,"A"),P71),"_",VLOOKUP(T71,Datos!$B$2:$C$5,2,TRUE)),""))</f>
        <v>H_1_[11 +]</v>
      </c>
      <c r="AD71" s="186">
        <f t="shared" si="37"/>
        <v>0</v>
      </c>
      <c r="AE71" s="90" t="str">
        <f t="shared" si="38"/>
        <v>-</v>
      </c>
      <c r="AF71" s="91" t="str">
        <f t="shared" si="39"/>
        <v>070601</v>
      </c>
      <c r="AG71" s="92"/>
      <c r="AH71" s="93" t="str">
        <f t="shared" si="40"/>
        <v>Corporación de Fomento de la Producción</v>
      </c>
      <c r="AI71" s="90" t="str">
        <f t="shared" si="41"/>
        <v>-</v>
      </c>
      <c r="AJ71" s="90">
        <f t="shared" si="42"/>
        <v>4</v>
      </c>
      <c r="AK71" s="90" t="str">
        <f t="shared" si="43"/>
        <v>-</v>
      </c>
      <c r="AL71" s="90" t="str">
        <f t="shared" si="44"/>
        <v>Identifica este registro como HOMBRE</v>
      </c>
      <c r="AM71" s="90" t="str">
        <f t="shared" si="45"/>
        <v>-</v>
      </c>
      <c r="AN71" s="90" t="str">
        <f t="shared" si="46"/>
        <v>-</v>
      </c>
      <c r="AO71" s="90" t="str">
        <f t="shared" si="47"/>
        <v>-</v>
      </c>
      <c r="AP71" s="58" t="str">
        <f t="shared" si="48"/>
        <v>-</v>
      </c>
      <c r="AQ71" s="94" t="str">
        <f t="shared" si="49"/>
        <v>-</v>
      </c>
      <c r="AR71" s="94" t="str">
        <f>IF(N71="","PRIMER_DIA en blanco",
IF(AND(M71="01",N71&gt;=L_Conversion!$C$118,N71&lt;=L_Conversion!$D$118),"-",
IF(AND(M71="02",N71&gt;=L_Conversion!$C$119,N71&lt;=L_Conversion!$D$119),"-",
IF(AND(M71="03",N71&gt;=L_Conversion!$C$120,N71&lt;=L_Conversion!$D$120),"-",
IF(AND(M71="04",N71&gt;=L_Conversion!$C$121,N71&lt;=L_Conversion!$D$121),"-",
IF(AND(M71="05",N71&gt;=L_Conversion!$C$122,N71&lt;=L_Conversion!$D$122),"-",
IF(AND(M71="06",N71&gt;=L_Conversion!$C$123,N71&lt;=L_Conversion!$D$123),"-",
IF(AND(M71="07",N71&gt;=L_Conversion!$C$124,N71&lt;=L_Conversion!$D$124),"-",
IF(AND(M71="08",N71&gt;=L_Conversion!$C$125,N71&lt;=L_Conversion!$D$125),"-",
IF(AND(M71="09",N71&gt;=L_Conversion!$C$126,N71&lt;=L_Conversion!$D$126),"-",
IF(AND(M71="10",N71&gt;=L_Conversion!$C$127,N71&lt;=L_Conversion!$D$127),"-",
IF(AND(M71="11",N71&gt;=L_Conversion!$C$128,N71&lt;=L_Conversion!$D$128),"-",
IF(AND(M71="12",N71&gt;=L_Conversion!$C$129,N71&lt;=L_Conversion!$D$129),"-",
IF(AND(M71="13",N71&gt;=L_Conversion!$C$116,N71&lt;=L_Conversion!$D$116),"-",
IF(AND(M71="14",N71&gt;=L_Conversion!$C$117,N71&lt;=L_Conversion!$D$117),"-",
"PRIMER_DIA fuera de rango")))))))))))))))</f>
        <v>-</v>
      </c>
      <c r="AS71" s="94" t="str">
        <f t="shared" si="50"/>
        <v>-</v>
      </c>
      <c r="AT71" s="94" t="str">
        <f t="shared" si="51"/>
        <v>-</v>
      </c>
      <c r="AU71" s="94" t="str">
        <f t="shared" si="52"/>
        <v>-</v>
      </c>
      <c r="AV71" s="94" t="str">
        <f t="shared" si="53"/>
        <v>-</v>
      </c>
      <c r="AW71" s="94" t="str">
        <f t="shared" si="54"/>
        <v>-</v>
      </c>
      <c r="AX71" s="94" t="str">
        <f t="shared" si="55"/>
        <v>-</v>
      </c>
      <c r="AY71" s="94" t="str">
        <f t="shared" si="56"/>
        <v>-</v>
      </c>
      <c r="AZ71" s="94" t="str">
        <f t="shared" si="57"/>
        <v>-</v>
      </c>
      <c r="BA71" s="94" t="str">
        <f t="shared" si="58"/>
        <v>-</v>
      </c>
      <c r="BB71" s="94" t="str">
        <f t="shared" si="59"/>
        <v>-</v>
      </c>
      <c r="BC71" s="94" t="str">
        <f t="shared" si="60"/>
        <v>-</v>
      </c>
      <c r="BD71" s="94" t="str">
        <f t="shared" si="61"/>
        <v>-</v>
      </c>
      <c r="BE71" s="94" t="str">
        <f t="shared" si="62"/>
        <v>-</v>
      </c>
      <c r="BF71" s="94" t="str">
        <f t="shared" si="63"/>
        <v>-</v>
      </c>
    </row>
    <row r="72" spans="1:58" x14ac:dyDescent="0.2">
      <c r="A72" s="19" t="s">
        <v>1193</v>
      </c>
      <c r="B72" s="19" t="s">
        <v>76</v>
      </c>
      <c r="C72" s="19">
        <v>12607437</v>
      </c>
      <c r="D72" s="19">
        <v>9</v>
      </c>
      <c r="E72" s="19" t="s">
        <v>1266</v>
      </c>
      <c r="F72" s="19" t="s">
        <v>1361</v>
      </c>
      <c r="G72" s="19" t="s">
        <v>1362</v>
      </c>
      <c r="H72" s="19" t="s">
        <v>1018</v>
      </c>
      <c r="I72" s="19" t="s">
        <v>653</v>
      </c>
      <c r="J72" s="19">
        <v>80</v>
      </c>
      <c r="K72" s="19" t="s">
        <v>556</v>
      </c>
      <c r="L72" s="19" t="s">
        <v>495</v>
      </c>
      <c r="M72" s="19" t="s">
        <v>18</v>
      </c>
      <c r="N72" s="19">
        <v>45675</v>
      </c>
      <c r="O72" s="19">
        <v>30</v>
      </c>
      <c r="P72" s="83">
        <v>1</v>
      </c>
      <c r="Q72" s="19" t="s">
        <v>23</v>
      </c>
      <c r="R72" s="19" t="s">
        <v>11</v>
      </c>
      <c r="S72" s="19" t="s">
        <v>23</v>
      </c>
      <c r="T72" s="19">
        <v>30</v>
      </c>
      <c r="U72" s="19" t="s">
        <v>11</v>
      </c>
      <c r="V72" s="19" t="s">
        <v>11</v>
      </c>
      <c r="W72" s="19" t="s">
        <v>11</v>
      </c>
      <c r="X72" s="19">
        <v>0</v>
      </c>
      <c r="Y72" s="19" t="s">
        <v>730</v>
      </c>
      <c r="Z72" s="19">
        <v>0</v>
      </c>
      <c r="AA72" s="19">
        <v>0</v>
      </c>
      <c r="AB72" s="19">
        <v>0</v>
      </c>
      <c r="AC72" s="186" t="str">
        <f>IF(OR(M72="13",M72="14",P72=8),"",IF(     AND(OR(S72="AUTORIZADO", S72="PENDIENTE", S72="REDUCIDO", S72="AMPLIADO"),L72&lt;&gt;"HONORARIO" ), _xlfn.CONCAT(IF(H72="X","H",H72),"_",IF(OR(P72=5,P72=6),_xlfn.CONCAT(P72,"A"),P72),"_",VLOOKUP(T72,Datos!$B$2:$C$5,2,TRUE)),""))</f>
        <v>M_1_[11 +]</v>
      </c>
      <c r="AD72" s="186">
        <f t="shared" si="37"/>
        <v>0</v>
      </c>
      <c r="AE72" s="90" t="str">
        <f t="shared" si="38"/>
        <v>-</v>
      </c>
      <c r="AF72" s="91" t="str">
        <f t="shared" si="39"/>
        <v>070601</v>
      </c>
      <c r="AG72" s="92"/>
      <c r="AH72" s="93" t="str">
        <f t="shared" si="40"/>
        <v>Corporación de Fomento de la Producción</v>
      </c>
      <c r="AI72" s="90" t="str">
        <f t="shared" si="41"/>
        <v>-</v>
      </c>
      <c r="AJ72" s="90">
        <f t="shared" si="42"/>
        <v>9</v>
      </c>
      <c r="AK72" s="90" t="str">
        <f t="shared" si="43"/>
        <v>-</v>
      </c>
      <c r="AL72" s="90" t="str">
        <f t="shared" si="44"/>
        <v>Identifica este registro como MUJER</v>
      </c>
      <c r="AM72" s="90" t="str">
        <f t="shared" si="45"/>
        <v>-</v>
      </c>
      <c r="AN72" s="90" t="str">
        <f t="shared" si="46"/>
        <v>-</v>
      </c>
      <c r="AO72" s="90" t="str">
        <f t="shared" si="47"/>
        <v>-</v>
      </c>
      <c r="AP72" s="58" t="str">
        <f t="shared" si="48"/>
        <v>-</v>
      </c>
      <c r="AQ72" s="94" t="str">
        <f t="shared" si="49"/>
        <v>-</v>
      </c>
      <c r="AR72" s="94" t="str">
        <f>IF(N72="","PRIMER_DIA en blanco",
IF(AND(M72="01",N72&gt;=L_Conversion!$C$118,N72&lt;=L_Conversion!$D$118),"-",
IF(AND(M72="02",N72&gt;=L_Conversion!$C$119,N72&lt;=L_Conversion!$D$119),"-",
IF(AND(M72="03",N72&gt;=L_Conversion!$C$120,N72&lt;=L_Conversion!$D$120),"-",
IF(AND(M72="04",N72&gt;=L_Conversion!$C$121,N72&lt;=L_Conversion!$D$121),"-",
IF(AND(M72="05",N72&gt;=L_Conversion!$C$122,N72&lt;=L_Conversion!$D$122),"-",
IF(AND(M72="06",N72&gt;=L_Conversion!$C$123,N72&lt;=L_Conversion!$D$123),"-",
IF(AND(M72="07",N72&gt;=L_Conversion!$C$124,N72&lt;=L_Conversion!$D$124),"-",
IF(AND(M72="08",N72&gt;=L_Conversion!$C$125,N72&lt;=L_Conversion!$D$125),"-",
IF(AND(M72="09",N72&gt;=L_Conversion!$C$126,N72&lt;=L_Conversion!$D$126),"-",
IF(AND(M72="10",N72&gt;=L_Conversion!$C$127,N72&lt;=L_Conversion!$D$127),"-",
IF(AND(M72="11",N72&gt;=L_Conversion!$C$128,N72&lt;=L_Conversion!$D$128),"-",
IF(AND(M72="12",N72&gt;=L_Conversion!$C$129,N72&lt;=L_Conversion!$D$129),"-",
IF(AND(M72="13",N72&gt;=L_Conversion!$C$116,N72&lt;=L_Conversion!$D$116),"-",
IF(AND(M72="14",N72&gt;=L_Conversion!$C$117,N72&lt;=L_Conversion!$D$117),"-",
"PRIMER_DIA fuera de rango")))))))))))))))</f>
        <v>-</v>
      </c>
      <c r="AS72" s="94" t="str">
        <f t="shared" si="50"/>
        <v>-</v>
      </c>
      <c r="AT72" s="94" t="str">
        <f t="shared" si="51"/>
        <v>-</v>
      </c>
      <c r="AU72" s="94" t="str">
        <f t="shared" si="52"/>
        <v>-</v>
      </c>
      <c r="AV72" s="94" t="str">
        <f t="shared" si="53"/>
        <v>-</v>
      </c>
      <c r="AW72" s="94" t="str">
        <f t="shared" si="54"/>
        <v>-</v>
      </c>
      <c r="AX72" s="94" t="str">
        <f t="shared" si="55"/>
        <v>-</v>
      </c>
      <c r="AY72" s="94" t="str">
        <f t="shared" si="56"/>
        <v>-</v>
      </c>
      <c r="AZ72" s="94" t="str">
        <f t="shared" si="57"/>
        <v>-</v>
      </c>
      <c r="BA72" s="94" t="str">
        <f t="shared" si="58"/>
        <v>-</v>
      </c>
      <c r="BB72" s="94" t="str">
        <f t="shared" si="59"/>
        <v>-</v>
      </c>
      <c r="BC72" s="94" t="str">
        <f t="shared" si="60"/>
        <v>-</v>
      </c>
      <c r="BD72" s="94" t="str">
        <f t="shared" si="61"/>
        <v>-</v>
      </c>
      <c r="BE72" s="94" t="str">
        <f t="shared" si="62"/>
        <v>-</v>
      </c>
      <c r="BF72" s="94" t="str">
        <f t="shared" si="63"/>
        <v>-</v>
      </c>
    </row>
    <row r="73" spans="1:58" x14ac:dyDescent="0.2">
      <c r="A73" s="19" t="s">
        <v>1193</v>
      </c>
      <c r="B73" s="19" t="s">
        <v>76</v>
      </c>
      <c r="C73" s="19">
        <v>16128559</v>
      </c>
      <c r="D73" s="19">
        <v>5</v>
      </c>
      <c r="E73" s="19" t="s">
        <v>1363</v>
      </c>
      <c r="F73" s="19" t="s">
        <v>1364</v>
      </c>
      <c r="G73" s="19" t="s">
        <v>1365</v>
      </c>
      <c r="H73" s="19" t="s">
        <v>654</v>
      </c>
      <c r="I73" s="19" t="s">
        <v>653</v>
      </c>
      <c r="J73" s="19">
        <v>80</v>
      </c>
      <c r="K73" s="19" t="s">
        <v>556</v>
      </c>
      <c r="L73" s="19" t="s">
        <v>495</v>
      </c>
      <c r="M73" s="19" t="s">
        <v>18</v>
      </c>
      <c r="N73" s="19">
        <v>45675</v>
      </c>
      <c r="O73" s="19">
        <v>30</v>
      </c>
      <c r="P73" s="83">
        <v>1</v>
      </c>
      <c r="Q73" s="19" t="s">
        <v>23</v>
      </c>
      <c r="R73" s="19" t="s">
        <v>11</v>
      </c>
      <c r="S73" s="19" t="s">
        <v>23</v>
      </c>
      <c r="T73" s="19">
        <v>30</v>
      </c>
      <c r="U73" s="19" t="s">
        <v>11</v>
      </c>
      <c r="V73" s="19" t="s">
        <v>11</v>
      </c>
      <c r="W73" s="19" t="s">
        <v>11</v>
      </c>
      <c r="X73" s="19">
        <v>0</v>
      </c>
      <c r="Y73" s="19" t="s">
        <v>730</v>
      </c>
      <c r="Z73" s="19">
        <v>0</v>
      </c>
      <c r="AA73" s="19">
        <v>0</v>
      </c>
      <c r="AB73" s="19">
        <v>0</v>
      </c>
      <c r="AC73" s="186" t="str">
        <f>IF(OR(M73="13",M73="14",P73=8),"",IF(     AND(OR(S73="AUTORIZADO", S73="PENDIENTE", S73="REDUCIDO", S73="AMPLIADO"),L73&lt;&gt;"HONORARIO" ), _xlfn.CONCAT(IF(H73="X","H",H73),"_",IF(OR(P73=5,P73=6),_xlfn.CONCAT(P73,"A"),P73),"_",VLOOKUP(T73,Datos!$B$2:$C$5,2,TRUE)),""))</f>
        <v>H_1_[11 +]</v>
      </c>
      <c r="AD73" s="186">
        <f t="shared" si="37"/>
        <v>0</v>
      </c>
      <c r="AE73" s="90" t="str">
        <f t="shared" si="38"/>
        <v>-</v>
      </c>
      <c r="AF73" s="91" t="str">
        <f t="shared" si="39"/>
        <v>070601</v>
      </c>
      <c r="AG73" s="92"/>
      <c r="AH73" s="93" t="str">
        <f t="shared" si="40"/>
        <v>Corporación de Fomento de la Producción</v>
      </c>
      <c r="AI73" s="90" t="str">
        <f t="shared" si="41"/>
        <v>-</v>
      </c>
      <c r="AJ73" s="90">
        <f t="shared" si="42"/>
        <v>5</v>
      </c>
      <c r="AK73" s="90" t="str">
        <f t="shared" si="43"/>
        <v>-</v>
      </c>
      <c r="AL73" s="90" t="str">
        <f t="shared" si="44"/>
        <v>Identifica este registro como HOMBRE</v>
      </c>
      <c r="AM73" s="90" t="str">
        <f t="shared" si="45"/>
        <v>-</v>
      </c>
      <c r="AN73" s="90" t="str">
        <f t="shared" si="46"/>
        <v>-</v>
      </c>
      <c r="AO73" s="90" t="str">
        <f t="shared" si="47"/>
        <v>-</v>
      </c>
      <c r="AP73" s="58" t="str">
        <f t="shared" si="48"/>
        <v>-</v>
      </c>
      <c r="AQ73" s="94" t="str">
        <f t="shared" si="49"/>
        <v>-</v>
      </c>
      <c r="AR73" s="94" t="str">
        <f>IF(N73="","PRIMER_DIA en blanco",
IF(AND(M73="01",N73&gt;=L_Conversion!$C$118,N73&lt;=L_Conversion!$D$118),"-",
IF(AND(M73="02",N73&gt;=L_Conversion!$C$119,N73&lt;=L_Conversion!$D$119),"-",
IF(AND(M73="03",N73&gt;=L_Conversion!$C$120,N73&lt;=L_Conversion!$D$120),"-",
IF(AND(M73="04",N73&gt;=L_Conversion!$C$121,N73&lt;=L_Conversion!$D$121),"-",
IF(AND(M73="05",N73&gt;=L_Conversion!$C$122,N73&lt;=L_Conversion!$D$122),"-",
IF(AND(M73="06",N73&gt;=L_Conversion!$C$123,N73&lt;=L_Conversion!$D$123),"-",
IF(AND(M73="07",N73&gt;=L_Conversion!$C$124,N73&lt;=L_Conversion!$D$124),"-",
IF(AND(M73="08",N73&gt;=L_Conversion!$C$125,N73&lt;=L_Conversion!$D$125),"-",
IF(AND(M73="09",N73&gt;=L_Conversion!$C$126,N73&lt;=L_Conversion!$D$126),"-",
IF(AND(M73="10",N73&gt;=L_Conversion!$C$127,N73&lt;=L_Conversion!$D$127),"-",
IF(AND(M73="11",N73&gt;=L_Conversion!$C$128,N73&lt;=L_Conversion!$D$128),"-",
IF(AND(M73="12",N73&gt;=L_Conversion!$C$129,N73&lt;=L_Conversion!$D$129),"-",
IF(AND(M73="13",N73&gt;=L_Conversion!$C$116,N73&lt;=L_Conversion!$D$116),"-",
IF(AND(M73="14",N73&gt;=L_Conversion!$C$117,N73&lt;=L_Conversion!$D$117),"-",
"PRIMER_DIA fuera de rango")))))))))))))))</f>
        <v>-</v>
      </c>
      <c r="AS73" s="94" t="str">
        <f t="shared" si="50"/>
        <v>-</v>
      </c>
      <c r="AT73" s="94" t="str">
        <f t="shared" si="51"/>
        <v>-</v>
      </c>
      <c r="AU73" s="94" t="str">
        <f t="shared" si="52"/>
        <v>-</v>
      </c>
      <c r="AV73" s="94" t="str">
        <f t="shared" si="53"/>
        <v>-</v>
      </c>
      <c r="AW73" s="94" t="str">
        <f t="shared" si="54"/>
        <v>-</v>
      </c>
      <c r="AX73" s="94" t="str">
        <f t="shared" si="55"/>
        <v>-</v>
      </c>
      <c r="AY73" s="94" t="str">
        <f t="shared" si="56"/>
        <v>-</v>
      </c>
      <c r="AZ73" s="94" t="str">
        <f t="shared" si="57"/>
        <v>-</v>
      </c>
      <c r="BA73" s="94" t="str">
        <f t="shared" si="58"/>
        <v>-</v>
      </c>
      <c r="BB73" s="94" t="str">
        <f t="shared" si="59"/>
        <v>-</v>
      </c>
      <c r="BC73" s="94" t="str">
        <f t="shared" si="60"/>
        <v>-</v>
      </c>
      <c r="BD73" s="94" t="str">
        <f t="shared" si="61"/>
        <v>-</v>
      </c>
      <c r="BE73" s="94" t="str">
        <f t="shared" si="62"/>
        <v>-</v>
      </c>
      <c r="BF73" s="94" t="str">
        <f t="shared" si="63"/>
        <v>-</v>
      </c>
    </row>
    <row r="74" spans="1:58" x14ac:dyDescent="0.2">
      <c r="A74" s="19" t="s">
        <v>1193</v>
      </c>
      <c r="B74" s="19" t="s">
        <v>76</v>
      </c>
      <c r="C74" s="19">
        <v>17707627</v>
      </c>
      <c r="D74" s="19">
        <v>9</v>
      </c>
      <c r="E74" s="19" t="s">
        <v>1366</v>
      </c>
      <c r="F74" s="19" t="s">
        <v>1265</v>
      </c>
      <c r="G74" s="19" t="s">
        <v>1367</v>
      </c>
      <c r="H74" s="19" t="s">
        <v>1018</v>
      </c>
      <c r="I74" s="19" t="s">
        <v>653</v>
      </c>
      <c r="J74" s="19">
        <v>80</v>
      </c>
      <c r="K74" s="19" t="s">
        <v>560</v>
      </c>
      <c r="L74" s="19" t="s">
        <v>495</v>
      </c>
      <c r="M74" s="19" t="s">
        <v>18</v>
      </c>
      <c r="N74" s="19">
        <v>45676</v>
      </c>
      <c r="O74" s="19">
        <v>84</v>
      </c>
      <c r="P74" s="83">
        <v>3</v>
      </c>
      <c r="Q74" s="19" t="s">
        <v>23</v>
      </c>
      <c r="R74" s="19" t="s">
        <v>11</v>
      </c>
      <c r="S74" s="19" t="s">
        <v>23</v>
      </c>
      <c r="T74" s="19">
        <v>84</v>
      </c>
      <c r="U74" s="19" t="s">
        <v>11</v>
      </c>
      <c r="V74" s="19" t="s">
        <v>11</v>
      </c>
      <c r="W74" s="19" t="s">
        <v>11</v>
      </c>
      <c r="X74" s="19">
        <v>0</v>
      </c>
      <c r="Y74" s="19" t="s">
        <v>730</v>
      </c>
      <c r="Z74" s="19">
        <v>0</v>
      </c>
      <c r="AA74" s="19">
        <v>0</v>
      </c>
      <c r="AB74" s="19">
        <v>0</v>
      </c>
      <c r="AC74" s="186" t="str">
        <f>IF(OR(M74="13",M74="14",P74=8),"",IF(     AND(OR(S74="AUTORIZADO", S74="PENDIENTE", S74="REDUCIDO", S74="AMPLIADO"),L74&lt;&gt;"HONORARIO" ), _xlfn.CONCAT(IF(H74="X","H",H74),"_",IF(OR(P74=5,P74=6),_xlfn.CONCAT(P74,"A"),P74),"_",VLOOKUP(T74,Datos!$B$2:$C$5,2,TRUE)),""))</f>
        <v>M_3_[11 +]</v>
      </c>
      <c r="AD74" s="186">
        <f t="shared" si="37"/>
        <v>0</v>
      </c>
      <c r="AE74" s="90" t="str">
        <f t="shared" si="38"/>
        <v>-</v>
      </c>
      <c r="AF74" s="91" t="str">
        <f t="shared" si="39"/>
        <v>070601</v>
      </c>
      <c r="AG74" s="92"/>
      <c r="AH74" s="93" t="str">
        <f t="shared" si="40"/>
        <v>Corporación de Fomento de la Producción</v>
      </c>
      <c r="AI74" s="90" t="str">
        <f t="shared" si="41"/>
        <v>-</v>
      </c>
      <c r="AJ74" s="90">
        <f t="shared" si="42"/>
        <v>9</v>
      </c>
      <c r="AK74" s="90" t="str">
        <f t="shared" si="43"/>
        <v>-</v>
      </c>
      <c r="AL74" s="90" t="str">
        <f t="shared" si="44"/>
        <v>Identifica este registro como MUJER</v>
      </c>
      <c r="AM74" s="90" t="str">
        <f t="shared" si="45"/>
        <v>-</v>
      </c>
      <c r="AN74" s="90" t="str">
        <f t="shared" si="46"/>
        <v>-</v>
      </c>
      <c r="AO74" s="90" t="str">
        <f t="shared" si="47"/>
        <v>-</v>
      </c>
      <c r="AP74" s="58" t="str">
        <f t="shared" si="48"/>
        <v>-</v>
      </c>
      <c r="AQ74" s="94" t="str">
        <f t="shared" si="49"/>
        <v>-</v>
      </c>
      <c r="AR74" s="94" t="str">
        <f>IF(N74="","PRIMER_DIA en blanco",
IF(AND(M74="01",N74&gt;=L_Conversion!$C$118,N74&lt;=L_Conversion!$D$118),"-",
IF(AND(M74="02",N74&gt;=L_Conversion!$C$119,N74&lt;=L_Conversion!$D$119),"-",
IF(AND(M74="03",N74&gt;=L_Conversion!$C$120,N74&lt;=L_Conversion!$D$120),"-",
IF(AND(M74="04",N74&gt;=L_Conversion!$C$121,N74&lt;=L_Conversion!$D$121),"-",
IF(AND(M74="05",N74&gt;=L_Conversion!$C$122,N74&lt;=L_Conversion!$D$122),"-",
IF(AND(M74="06",N74&gt;=L_Conversion!$C$123,N74&lt;=L_Conversion!$D$123),"-",
IF(AND(M74="07",N74&gt;=L_Conversion!$C$124,N74&lt;=L_Conversion!$D$124),"-",
IF(AND(M74="08",N74&gt;=L_Conversion!$C$125,N74&lt;=L_Conversion!$D$125),"-",
IF(AND(M74="09",N74&gt;=L_Conversion!$C$126,N74&lt;=L_Conversion!$D$126),"-",
IF(AND(M74="10",N74&gt;=L_Conversion!$C$127,N74&lt;=L_Conversion!$D$127),"-",
IF(AND(M74="11",N74&gt;=L_Conversion!$C$128,N74&lt;=L_Conversion!$D$128),"-",
IF(AND(M74="12",N74&gt;=L_Conversion!$C$129,N74&lt;=L_Conversion!$D$129),"-",
IF(AND(M74="13",N74&gt;=L_Conversion!$C$116,N74&lt;=L_Conversion!$D$116),"-",
IF(AND(M74="14",N74&gt;=L_Conversion!$C$117,N74&lt;=L_Conversion!$D$117),"-",
"PRIMER_DIA fuera de rango")))))))))))))))</f>
        <v>-</v>
      </c>
      <c r="AS74" s="94" t="str">
        <f t="shared" si="50"/>
        <v>-</v>
      </c>
      <c r="AT74" s="94" t="str">
        <f t="shared" si="51"/>
        <v>-</v>
      </c>
      <c r="AU74" s="94" t="str">
        <f t="shared" si="52"/>
        <v>-</v>
      </c>
      <c r="AV74" s="94" t="str">
        <f t="shared" si="53"/>
        <v>-</v>
      </c>
      <c r="AW74" s="94" t="str">
        <f t="shared" si="54"/>
        <v>-</v>
      </c>
      <c r="AX74" s="94" t="str">
        <f t="shared" si="55"/>
        <v>-</v>
      </c>
      <c r="AY74" s="94" t="str">
        <f t="shared" si="56"/>
        <v>-</v>
      </c>
      <c r="AZ74" s="94" t="str">
        <f t="shared" si="57"/>
        <v>-</v>
      </c>
      <c r="BA74" s="94" t="str">
        <f t="shared" si="58"/>
        <v>-</v>
      </c>
      <c r="BB74" s="94" t="str">
        <f t="shared" si="59"/>
        <v>-</v>
      </c>
      <c r="BC74" s="94" t="str">
        <f t="shared" si="60"/>
        <v>-</v>
      </c>
      <c r="BD74" s="94" t="str">
        <f t="shared" si="61"/>
        <v>-</v>
      </c>
      <c r="BE74" s="94" t="str">
        <f t="shared" si="62"/>
        <v>-</v>
      </c>
      <c r="BF74" s="94" t="str">
        <f t="shared" si="63"/>
        <v>-</v>
      </c>
    </row>
    <row r="75" spans="1:58" x14ac:dyDescent="0.2">
      <c r="A75" s="19" t="s">
        <v>1193</v>
      </c>
      <c r="B75" s="19" t="s">
        <v>76</v>
      </c>
      <c r="C75" s="19">
        <v>15603921</v>
      </c>
      <c r="D75" s="19">
        <v>7</v>
      </c>
      <c r="E75" s="19" t="s">
        <v>1256</v>
      </c>
      <c r="F75" s="19" t="s">
        <v>1368</v>
      </c>
      <c r="G75" s="19" t="s">
        <v>1369</v>
      </c>
      <c r="H75" s="19" t="s">
        <v>1018</v>
      </c>
      <c r="I75" s="19" t="s">
        <v>653</v>
      </c>
      <c r="J75" s="19">
        <v>80</v>
      </c>
      <c r="K75" s="19" t="s">
        <v>556</v>
      </c>
      <c r="L75" s="19" t="s">
        <v>495</v>
      </c>
      <c r="M75" s="19" t="s">
        <v>18</v>
      </c>
      <c r="N75" s="19">
        <v>45677</v>
      </c>
      <c r="O75" s="19">
        <v>30</v>
      </c>
      <c r="P75" s="83">
        <v>1</v>
      </c>
      <c r="Q75" s="19" t="s">
        <v>23</v>
      </c>
      <c r="R75" s="19" t="s">
        <v>11</v>
      </c>
      <c r="S75" s="19" t="s">
        <v>23</v>
      </c>
      <c r="T75" s="19">
        <v>30</v>
      </c>
      <c r="U75" s="19" t="s">
        <v>11</v>
      </c>
      <c r="V75" s="19" t="s">
        <v>11</v>
      </c>
      <c r="W75" s="19" t="s">
        <v>11</v>
      </c>
      <c r="X75" s="19">
        <v>0</v>
      </c>
      <c r="Y75" s="19" t="s">
        <v>730</v>
      </c>
      <c r="Z75" s="19">
        <v>0</v>
      </c>
      <c r="AA75" s="19">
        <v>0</v>
      </c>
      <c r="AB75" s="19">
        <v>0</v>
      </c>
      <c r="AC75" s="186" t="str">
        <f>IF(OR(M75="13",M75="14",P75=8),"",IF(     AND(OR(S75="AUTORIZADO", S75="PENDIENTE", S75="REDUCIDO", S75="AMPLIADO"),L75&lt;&gt;"HONORARIO" ), _xlfn.CONCAT(IF(H75="X","H",H75),"_",IF(OR(P75=5,P75=6),_xlfn.CONCAT(P75,"A"),P75),"_",VLOOKUP(T75,Datos!$B$2:$C$5,2,TRUE)),""))</f>
        <v>M_1_[11 +]</v>
      </c>
      <c r="AD75" s="186">
        <f t="shared" si="37"/>
        <v>0</v>
      </c>
      <c r="AE75" s="90" t="str">
        <f t="shared" si="38"/>
        <v>-</v>
      </c>
      <c r="AF75" s="91" t="str">
        <f t="shared" si="39"/>
        <v>070601</v>
      </c>
      <c r="AG75" s="92"/>
      <c r="AH75" s="93" t="str">
        <f t="shared" si="40"/>
        <v>Corporación de Fomento de la Producción</v>
      </c>
      <c r="AI75" s="90" t="str">
        <f t="shared" si="41"/>
        <v>-</v>
      </c>
      <c r="AJ75" s="90">
        <f t="shared" si="42"/>
        <v>7</v>
      </c>
      <c r="AK75" s="90" t="str">
        <f t="shared" si="43"/>
        <v>-</v>
      </c>
      <c r="AL75" s="90" t="str">
        <f t="shared" si="44"/>
        <v>Identifica este registro como MUJER</v>
      </c>
      <c r="AM75" s="90" t="str">
        <f t="shared" si="45"/>
        <v>-</v>
      </c>
      <c r="AN75" s="90" t="str">
        <f t="shared" si="46"/>
        <v>-</v>
      </c>
      <c r="AO75" s="90" t="str">
        <f t="shared" si="47"/>
        <v>-</v>
      </c>
      <c r="AP75" s="58" t="str">
        <f t="shared" si="48"/>
        <v>-</v>
      </c>
      <c r="AQ75" s="94" t="str">
        <f t="shared" si="49"/>
        <v>-</v>
      </c>
      <c r="AR75" s="94" t="str">
        <f>IF(N75="","PRIMER_DIA en blanco",
IF(AND(M75="01",N75&gt;=L_Conversion!$C$118,N75&lt;=L_Conversion!$D$118),"-",
IF(AND(M75="02",N75&gt;=L_Conversion!$C$119,N75&lt;=L_Conversion!$D$119),"-",
IF(AND(M75="03",N75&gt;=L_Conversion!$C$120,N75&lt;=L_Conversion!$D$120),"-",
IF(AND(M75="04",N75&gt;=L_Conversion!$C$121,N75&lt;=L_Conversion!$D$121),"-",
IF(AND(M75="05",N75&gt;=L_Conversion!$C$122,N75&lt;=L_Conversion!$D$122),"-",
IF(AND(M75="06",N75&gt;=L_Conversion!$C$123,N75&lt;=L_Conversion!$D$123),"-",
IF(AND(M75="07",N75&gt;=L_Conversion!$C$124,N75&lt;=L_Conversion!$D$124),"-",
IF(AND(M75="08",N75&gt;=L_Conversion!$C$125,N75&lt;=L_Conversion!$D$125),"-",
IF(AND(M75="09",N75&gt;=L_Conversion!$C$126,N75&lt;=L_Conversion!$D$126),"-",
IF(AND(M75="10",N75&gt;=L_Conversion!$C$127,N75&lt;=L_Conversion!$D$127),"-",
IF(AND(M75="11",N75&gt;=L_Conversion!$C$128,N75&lt;=L_Conversion!$D$128),"-",
IF(AND(M75="12",N75&gt;=L_Conversion!$C$129,N75&lt;=L_Conversion!$D$129),"-",
IF(AND(M75="13",N75&gt;=L_Conversion!$C$116,N75&lt;=L_Conversion!$D$116),"-",
IF(AND(M75="14",N75&gt;=L_Conversion!$C$117,N75&lt;=L_Conversion!$D$117),"-",
"PRIMER_DIA fuera de rango")))))))))))))))</f>
        <v>-</v>
      </c>
      <c r="AS75" s="94" t="str">
        <f t="shared" si="50"/>
        <v>-</v>
      </c>
      <c r="AT75" s="94" t="str">
        <f t="shared" si="51"/>
        <v>-</v>
      </c>
      <c r="AU75" s="94" t="str">
        <f t="shared" si="52"/>
        <v>-</v>
      </c>
      <c r="AV75" s="94" t="str">
        <f t="shared" si="53"/>
        <v>-</v>
      </c>
      <c r="AW75" s="94" t="str">
        <f t="shared" si="54"/>
        <v>-</v>
      </c>
      <c r="AX75" s="94" t="str">
        <f t="shared" si="55"/>
        <v>-</v>
      </c>
      <c r="AY75" s="94" t="str">
        <f t="shared" si="56"/>
        <v>-</v>
      </c>
      <c r="AZ75" s="94" t="str">
        <f t="shared" si="57"/>
        <v>-</v>
      </c>
      <c r="BA75" s="94" t="str">
        <f t="shared" si="58"/>
        <v>-</v>
      </c>
      <c r="BB75" s="94" t="str">
        <f t="shared" si="59"/>
        <v>-</v>
      </c>
      <c r="BC75" s="94" t="str">
        <f t="shared" si="60"/>
        <v>-</v>
      </c>
      <c r="BD75" s="94" t="str">
        <f t="shared" si="61"/>
        <v>-</v>
      </c>
      <c r="BE75" s="94" t="str">
        <f t="shared" si="62"/>
        <v>-</v>
      </c>
      <c r="BF75" s="94" t="str">
        <f t="shared" si="63"/>
        <v>-</v>
      </c>
    </row>
    <row r="76" spans="1:58" x14ac:dyDescent="0.2">
      <c r="A76" s="19" t="s">
        <v>1193</v>
      </c>
      <c r="B76" s="19" t="s">
        <v>1136</v>
      </c>
      <c r="C76" s="19">
        <v>10629824</v>
      </c>
      <c r="D76" s="19">
        <v>6</v>
      </c>
      <c r="E76" s="19" t="s">
        <v>1317</v>
      </c>
      <c r="F76" s="19" t="s">
        <v>1318</v>
      </c>
      <c r="G76" s="19" t="s">
        <v>1319</v>
      </c>
      <c r="H76" s="19" t="s">
        <v>1018</v>
      </c>
      <c r="I76" s="19" t="s">
        <v>654</v>
      </c>
      <c r="J76" s="19">
        <v>80</v>
      </c>
      <c r="K76" s="19" t="s">
        <v>556</v>
      </c>
      <c r="L76" s="19" t="s">
        <v>509</v>
      </c>
      <c r="M76" s="19" t="s">
        <v>18</v>
      </c>
      <c r="N76" s="19">
        <v>45677</v>
      </c>
      <c r="O76" s="19">
        <v>15</v>
      </c>
      <c r="P76" s="83">
        <v>1</v>
      </c>
      <c r="Q76" s="19" t="s">
        <v>23</v>
      </c>
      <c r="R76" s="19" t="s">
        <v>11</v>
      </c>
      <c r="S76" s="19" t="s">
        <v>23</v>
      </c>
      <c r="T76" s="19">
        <v>15</v>
      </c>
      <c r="U76" s="19" t="s">
        <v>11</v>
      </c>
      <c r="V76" s="19" t="s">
        <v>11</v>
      </c>
      <c r="W76" s="19" t="s">
        <v>11</v>
      </c>
      <c r="X76" s="19">
        <v>0</v>
      </c>
      <c r="Y76" s="19" t="s">
        <v>730</v>
      </c>
      <c r="Z76" s="19">
        <v>0</v>
      </c>
      <c r="AA76" s="19">
        <v>0</v>
      </c>
      <c r="AB76" s="19">
        <v>0</v>
      </c>
      <c r="AC76" s="186" t="str">
        <f>IF(OR(M76="13",M76="14",P76=8),"",IF(     AND(OR(S76="AUTORIZADO", S76="PENDIENTE", S76="REDUCIDO", S76="AMPLIADO"),L76&lt;&gt;"HONORARIO" ), _xlfn.CONCAT(IF(H76="X","H",H76),"_",IF(OR(P76=5,P76=6),_xlfn.CONCAT(P76,"A"),P76),"_",VLOOKUP(T76,Datos!$B$2:$C$5,2,TRUE)),""))</f>
        <v>M_1_[11 +]</v>
      </c>
      <c r="AD76" s="186">
        <f t="shared" si="37"/>
        <v>0</v>
      </c>
      <c r="AE76" s="90" t="str">
        <f t="shared" si="38"/>
        <v>-</v>
      </c>
      <c r="AF76" s="91" t="str">
        <f t="shared" si="39"/>
        <v>Revisar</v>
      </c>
      <c r="AG76" s="92"/>
      <c r="AH76" s="93" t="str">
        <f t="shared" si="40"/>
        <v>Corporación de Fomento de la Producción</v>
      </c>
      <c r="AI76" s="90" t="str">
        <f t="shared" si="41"/>
        <v>-</v>
      </c>
      <c r="AJ76" s="90">
        <f t="shared" si="42"/>
        <v>6</v>
      </c>
      <c r="AK76" s="90" t="str">
        <f t="shared" si="43"/>
        <v>-</v>
      </c>
      <c r="AL76" s="90" t="str">
        <f t="shared" si="44"/>
        <v>Identifica este registro como MUJER</v>
      </c>
      <c r="AM76" s="90" t="str">
        <f t="shared" si="45"/>
        <v>-</v>
      </c>
      <c r="AN76" s="90" t="str">
        <f t="shared" si="46"/>
        <v>-</v>
      </c>
      <c r="AO76" s="90" t="str">
        <f t="shared" si="47"/>
        <v>-</v>
      </c>
      <c r="AP76" s="58" t="str">
        <f t="shared" si="48"/>
        <v>-</v>
      </c>
      <c r="AQ76" s="94" t="str">
        <f t="shared" si="49"/>
        <v>-</v>
      </c>
      <c r="AR76" s="94" t="str">
        <f>IF(N76="","PRIMER_DIA en blanco",
IF(AND(M76="01",N76&gt;=L_Conversion!$C$118,N76&lt;=L_Conversion!$D$118),"-",
IF(AND(M76="02",N76&gt;=L_Conversion!$C$119,N76&lt;=L_Conversion!$D$119),"-",
IF(AND(M76="03",N76&gt;=L_Conversion!$C$120,N76&lt;=L_Conversion!$D$120),"-",
IF(AND(M76="04",N76&gt;=L_Conversion!$C$121,N76&lt;=L_Conversion!$D$121),"-",
IF(AND(M76="05",N76&gt;=L_Conversion!$C$122,N76&lt;=L_Conversion!$D$122),"-",
IF(AND(M76="06",N76&gt;=L_Conversion!$C$123,N76&lt;=L_Conversion!$D$123),"-",
IF(AND(M76="07",N76&gt;=L_Conversion!$C$124,N76&lt;=L_Conversion!$D$124),"-",
IF(AND(M76="08",N76&gt;=L_Conversion!$C$125,N76&lt;=L_Conversion!$D$125),"-",
IF(AND(M76="09",N76&gt;=L_Conversion!$C$126,N76&lt;=L_Conversion!$D$126),"-",
IF(AND(M76="10",N76&gt;=L_Conversion!$C$127,N76&lt;=L_Conversion!$D$127),"-",
IF(AND(M76="11",N76&gt;=L_Conversion!$C$128,N76&lt;=L_Conversion!$D$128),"-",
IF(AND(M76="12",N76&gt;=L_Conversion!$C$129,N76&lt;=L_Conversion!$D$129),"-",
IF(AND(M76="13",N76&gt;=L_Conversion!$C$116,N76&lt;=L_Conversion!$D$116),"-",
IF(AND(M76="14",N76&gt;=L_Conversion!$C$117,N76&lt;=L_Conversion!$D$117),"-",
"PRIMER_DIA fuera de rango")))))))))))))))</f>
        <v>-</v>
      </c>
      <c r="AS76" s="94" t="str">
        <f t="shared" si="50"/>
        <v>-</v>
      </c>
      <c r="AT76" s="94" t="str">
        <f t="shared" si="51"/>
        <v>-</v>
      </c>
      <c r="AU76" s="94" t="str">
        <f t="shared" si="52"/>
        <v>-</v>
      </c>
      <c r="AV76" s="94" t="str">
        <f t="shared" si="53"/>
        <v>-</v>
      </c>
      <c r="AW76" s="94" t="str">
        <f t="shared" si="54"/>
        <v>-</v>
      </c>
      <c r="AX76" s="94" t="str">
        <f t="shared" si="55"/>
        <v>-</v>
      </c>
      <c r="AY76" s="94" t="str">
        <f t="shared" si="56"/>
        <v>-</v>
      </c>
      <c r="AZ76" s="94" t="str">
        <f t="shared" si="57"/>
        <v>-</v>
      </c>
      <c r="BA76" s="94" t="str">
        <f t="shared" si="58"/>
        <v>-</v>
      </c>
      <c r="BB76" s="94" t="str">
        <f t="shared" si="59"/>
        <v>-</v>
      </c>
      <c r="BC76" s="94" t="str">
        <f t="shared" si="60"/>
        <v>-</v>
      </c>
      <c r="BD76" s="94" t="str">
        <f t="shared" si="61"/>
        <v>-</v>
      </c>
      <c r="BE76" s="94" t="str">
        <f t="shared" si="62"/>
        <v>-</v>
      </c>
      <c r="BF76" s="94" t="str">
        <f t="shared" si="63"/>
        <v>-</v>
      </c>
    </row>
    <row r="77" spans="1:58" x14ac:dyDescent="0.2">
      <c r="A77" s="19" t="s">
        <v>1193</v>
      </c>
      <c r="B77" s="19" t="s">
        <v>76</v>
      </c>
      <c r="C77" s="19">
        <v>15598669</v>
      </c>
      <c r="D77" s="19">
        <v>7</v>
      </c>
      <c r="E77" s="19" t="s">
        <v>1370</v>
      </c>
      <c r="F77" s="19" t="s">
        <v>1371</v>
      </c>
      <c r="G77" s="19" t="s">
        <v>1372</v>
      </c>
      <c r="H77" s="19" t="s">
        <v>654</v>
      </c>
      <c r="I77" s="19" t="s">
        <v>654</v>
      </c>
      <c r="J77" s="19">
        <v>80</v>
      </c>
      <c r="K77" s="19" t="s">
        <v>556</v>
      </c>
      <c r="L77" s="19" t="s">
        <v>509</v>
      </c>
      <c r="M77" s="19" t="s">
        <v>18</v>
      </c>
      <c r="N77" s="19">
        <v>45677</v>
      </c>
      <c r="O77" s="19">
        <v>14</v>
      </c>
      <c r="P77" s="83">
        <v>1</v>
      </c>
      <c r="Q77" s="19" t="s">
        <v>23</v>
      </c>
      <c r="R77" s="19" t="s">
        <v>11</v>
      </c>
      <c r="S77" s="19" t="s">
        <v>23</v>
      </c>
      <c r="T77" s="19">
        <v>14</v>
      </c>
      <c r="U77" s="19" t="s">
        <v>11</v>
      </c>
      <c r="V77" s="19" t="s">
        <v>11</v>
      </c>
      <c r="W77" s="19" t="s">
        <v>11</v>
      </c>
      <c r="X77" s="19">
        <v>0</v>
      </c>
      <c r="Y77" s="19" t="s">
        <v>730</v>
      </c>
      <c r="Z77" s="19">
        <v>0</v>
      </c>
      <c r="AA77" s="19">
        <v>0</v>
      </c>
      <c r="AB77" s="19">
        <v>0</v>
      </c>
      <c r="AC77" s="186" t="str">
        <f>IF(OR(M77="13",M77="14",P77=8),"",IF(     AND(OR(S77="AUTORIZADO", S77="PENDIENTE", S77="REDUCIDO", S77="AMPLIADO"),L77&lt;&gt;"HONORARIO" ), _xlfn.CONCAT(IF(H77="X","H",H77),"_",IF(OR(P77=5,P77=6),_xlfn.CONCAT(P77,"A"),P77),"_",VLOOKUP(T77,Datos!$B$2:$C$5,2,TRUE)),""))</f>
        <v>H_1_[11 +]</v>
      </c>
      <c r="AD77" s="186">
        <f t="shared" si="37"/>
        <v>0</v>
      </c>
      <c r="AE77" s="90" t="str">
        <f t="shared" si="38"/>
        <v>-</v>
      </c>
      <c r="AF77" s="91" t="str">
        <f t="shared" si="39"/>
        <v>070601</v>
      </c>
      <c r="AG77" s="92"/>
      <c r="AH77" s="93" t="str">
        <f t="shared" si="40"/>
        <v>Corporación de Fomento de la Producción</v>
      </c>
      <c r="AI77" s="90" t="str">
        <f t="shared" si="41"/>
        <v>-</v>
      </c>
      <c r="AJ77" s="90">
        <f t="shared" si="42"/>
        <v>7</v>
      </c>
      <c r="AK77" s="90" t="str">
        <f t="shared" si="43"/>
        <v>-</v>
      </c>
      <c r="AL77" s="90" t="str">
        <f t="shared" si="44"/>
        <v>Identifica este registro como HOMBRE</v>
      </c>
      <c r="AM77" s="90" t="str">
        <f t="shared" si="45"/>
        <v>-</v>
      </c>
      <c r="AN77" s="90" t="str">
        <f t="shared" si="46"/>
        <v>-</v>
      </c>
      <c r="AO77" s="90" t="str">
        <f t="shared" si="47"/>
        <v>-</v>
      </c>
      <c r="AP77" s="58" t="str">
        <f t="shared" si="48"/>
        <v>-</v>
      </c>
      <c r="AQ77" s="94" t="str">
        <f t="shared" si="49"/>
        <v>-</v>
      </c>
      <c r="AR77" s="94" t="str">
        <f>IF(N77="","PRIMER_DIA en blanco",
IF(AND(M77="01",N77&gt;=L_Conversion!$C$118,N77&lt;=L_Conversion!$D$118),"-",
IF(AND(M77="02",N77&gt;=L_Conversion!$C$119,N77&lt;=L_Conversion!$D$119),"-",
IF(AND(M77="03",N77&gt;=L_Conversion!$C$120,N77&lt;=L_Conversion!$D$120),"-",
IF(AND(M77="04",N77&gt;=L_Conversion!$C$121,N77&lt;=L_Conversion!$D$121),"-",
IF(AND(M77="05",N77&gt;=L_Conversion!$C$122,N77&lt;=L_Conversion!$D$122),"-",
IF(AND(M77="06",N77&gt;=L_Conversion!$C$123,N77&lt;=L_Conversion!$D$123),"-",
IF(AND(M77="07",N77&gt;=L_Conversion!$C$124,N77&lt;=L_Conversion!$D$124),"-",
IF(AND(M77="08",N77&gt;=L_Conversion!$C$125,N77&lt;=L_Conversion!$D$125),"-",
IF(AND(M77="09",N77&gt;=L_Conversion!$C$126,N77&lt;=L_Conversion!$D$126),"-",
IF(AND(M77="10",N77&gt;=L_Conversion!$C$127,N77&lt;=L_Conversion!$D$127),"-",
IF(AND(M77="11",N77&gt;=L_Conversion!$C$128,N77&lt;=L_Conversion!$D$128),"-",
IF(AND(M77="12",N77&gt;=L_Conversion!$C$129,N77&lt;=L_Conversion!$D$129),"-",
IF(AND(M77="13",N77&gt;=L_Conversion!$C$116,N77&lt;=L_Conversion!$D$116),"-",
IF(AND(M77="14",N77&gt;=L_Conversion!$C$117,N77&lt;=L_Conversion!$D$117),"-",
"PRIMER_DIA fuera de rango")))))))))))))))</f>
        <v>-</v>
      </c>
      <c r="AS77" s="94" t="str">
        <f t="shared" si="50"/>
        <v>-</v>
      </c>
      <c r="AT77" s="94" t="str">
        <f t="shared" si="51"/>
        <v>-</v>
      </c>
      <c r="AU77" s="94" t="str">
        <f t="shared" si="52"/>
        <v>-</v>
      </c>
      <c r="AV77" s="94" t="str">
        <f t="shared" si="53"/>
        <v>-</v>
      </c>
      <c r="AW77" s="94" t="str">
        <f t="shared" si="54"/>
        <v>-</v>
      </c>
      <c r="AX77" s="94" t="str">
        <f t="shared" si="55"/>
        <v>-</v>
      </c>
      <c r="AY77" s="94" t="str">
        <f t="shared" si="56"/>
        <v>-</v>
      </c>
      <c r="AZ77" s="94" t="str">
        <f t="shared" si="57"/>
        <v>-</v>
      </c>
      <c r="BA77" s="94" t="str">
        <f t="shared" si="58"/>
        <v>-</v>
      </c>
      <c r="BB77" s="94" t="str">
        <f t="shared" si="59"/>
        <v>-</v>
      </c>
      <c r="BC77" s="94" t="str">
        <f t="shared" si="60"/>
        <v>-</v>
      </c>
      <c r="BD77" s="94" t="str">
        <f t="shared" si="61"/>
        <v>-</v>
      </c>
      <c r="BE77" s="94" t="str">
        <f t="shared" si="62"/>
        <v>-</v>
      </c>
      <c r="BF77" s="94" t="str">
        <f t="shared" si="63"/>
        <v>-</v>
      </c>
    </row>
    <row r="78" spans="1:58" x14ac:dyDescent="0.2">
      <c r="A78" s="19" t="s">
        <v>1193</v>
      </c>
      <c r="B78" s="19" t="s">
        <v>76</v>
      </c>
      <c r="C78" s="19">
        <v>10122155</v>
      </c>
      <c r="D78" s="19">
        <v>5</v>
      </c>
      <c r="E78" s="19" t="s">
        <v>1234</v>
      </c>
      <c r="F78" s="19" t="s">
        <v>1235</v>
      </c>
      <c r="G78" s="19" t="s">
        <v>1236</v>
      </c>
      <c r="H78" s="19" t="s">
        <v>1018</v>
      </c>
      <c r="I78" s="19" t="s">
        <v>653</v>
      </c>
      <c r="J78" s="19">
        <v>80</v>
      </c>
      <c r="K78" s="19" t="s">
        <v>556</v>
      </c>
      <c r="L78" s="19" t="s">
        <v>495</v>
      </c>
      <c r="M78" s="19" t="s">
        <v>18</v>
      </c>
      <c r="N78" s="19">
        <v>45677</v>
      </c>
      <c r="O78" s="19">
        <v>5</v>
      </c>
      <c r="P78" s="83">
        <v>1</v>
      </c>
      <c r="Q78" s="19" t="s">
        <v>23</v>
      </c>
      <c r="R78" s="19" t="s">
        <v>11</v>
      </c>
      <c r="S78" s="19" t="s">
        <v>23</v>
      </c>
      <c r="T78" s="19">
        <v>5</v>
      </c>
      <c r="U78" s="19" t="s">
        <v>11</v>
      </c>
      <c r="V78" s="19" t="s">
        <v>11</v>
      </c>
      <c r="W78" s="19" t="s">
        <v>11</v>
      </c>
      <c r="X78" s="19">
        <v>0</v>
      </c>
      <c r="Y78" s="19" t="s">
        <v>730</v>
      </c>
      <c r="Z78" s="19">
        <v>0</v>
      </c>
      <c r="AA78" s="19">
        <v>0</v>
      </c>
      <c r="AB78" s="19">
        <v>0</v>
      </c>
      <c r="AC78" s="186" t="str">
        <f>IF(OR(M78="13",M78="14",P78=8),"",IF(     AND(OR(S78="AUTORIZADO", S78="PENDIENTE", S78="REDUCIDO", S78="AMPLIADO"),L78&lt;&gt;"HONORARIO" ), _xlfn.CONCAT(IF(H78="X","H",H78),"_",IF(OR(P78=5,P78=6),_xlfn.CONCAT(P78,"A"),P78),"_",VLOOKUP(T78,Datos!$B$2:$C$5,2,TRUE)),""))</f>
        <v>M_1_[4 a 10]</v>
      </c>
      <c r="AD78" s="186">
        <f t="shared" si="37"/>
        <v>0</v>
      </c>
      <c r="AE78" s="90" t="str">
        <f t="shared" si="38"/>
        <v>-</v>
      </c>
      <c r="AF78" s="91" t="str">
        <f t="shared" si="39"/>
        <v>070601</v>
      </c>
      <c r="AG78" s="92"/>
      <c r="AH78" s="93" t="str">
        <f t="shared" si="40"/>
        <v>Corporación de Fomento de la Producción</v>
      </c>
      <c r="AI78" s="90" t="str">
        <f t="shared" si="41"/>
        <v>-</v>
      </c>
      <c r="AJ78" s="90">
        <f t="shared" si="42"/>
        <v>5</v>
      </c>
      <c r="AK78" s="90" t="str">
        <f t="shared" si="43"/>
        <v>-</v>
      </c>
      <c r="AL78" s="90" t="str">
        <f t="shared" si="44"/>
        <v>Identifica este registro como MUJER</v>
      </c>
      <c r="AM78" s="90" t="str">
        <f t="shared" si="45"/>
        <v>-</v>
      </c>
      <c r="AN78" s="90" t="str">
        <f t="shared" si="46"/>
        <v>-</v>
      </c>
      <c r="AO78" s="90" t="str">
        <f t="shared" si="47"/>
        <v>-</v>
      </c>
      <c r="AP78" s="58" t="str">
        <f t="shared" si="48"/>
        <v>-</v>
      </c>
      <c r="AQ78" s="94" t="str">
        <f t="shared" si="49"/>
        <v>-</v>
      </c>
      <c r="AR78" s="94" t="str">
        <f>IF(N78="","PRIMER_DIA en blanco",
IF(AND(M78="01",N78&gt;=L_Conversion!$C$118,N78&lt;=L_Conversion!$D$118),"-",
IF(AND(M78="02",N78&gt;=L_Conversion!$C$119,N78&lt;=L_Conversion!$D$119),"-",
IF(AND(M78="03",N78&gt;=L_Conversion!$C$120,N78&lt;=L_Conversion!$D$120),"-",
IF(AND(M78="04",N78&gt;=L_Conversion!$C$121,N78&lt;=L_Conversion!$D$121),"-",
IF(AND(M78="05",N78&gt;=L_Conversion!$C$122,N78&lt;=L_Conversion!$D$122),"-",
IF(AND(M78="06",N78&gt;=L_Conversion!$C$123,N78&lt;=L_Conversion!$D$123),"-",
IF(AND(M78="07",N78&gt;=L_Conversion!$C$124,N78&lt;=L_Conversion!$D$124),"-",
IF(AND(M78="08",N78&gt;=L_Conversion!$C$125,N78&lt;=L_Conversion!$D$125),"-",
IF(AND(M78="09",N78&gt;=L_Conversion!$C$126,N78&lt;=L_Conversion!$D$126),"-",
IF(AND(M78="10",N78&gt;=L_Conversion!$C$127,N78&lt;=L_Conversion!$D$127),"-",
IF(AND(M78="11",N78&gt;=L_Conversion!$C$128,N78&lt;=L_Conversion!$D$128),"-",
IF(AND(M78="12",N78&gt;=L_Conversion!$C$129,N78&lt;=L_Conversion!$D$129),"-",
IF(AND(M78="13",N78&gt;=L_Conversion!$C$116,N78&lt;=L_Conversion!$D$116),"-",
IF(AND(M78="14",N78&gt;=L_Conversion!$C$117,N78&lt;=L_Conversion!$D$117),"-",
"PRIMER_DIA fuera de rango")))))))))))))))</f>
        <v>-</v>
      </c>
      <c r="AS78" s="94" t="str">
        <f t="shared" si="50"/>
        <v>-</v>
      </c>
      <c r="AT78" s="94" t="str">
        <f t="shared" si="51"/>
        <v>-</v>
      </c>
      <c r="AU78" s="94" t="str">
        <f t="shared" si="52"/>
        <v>-</v>
      </c>
      <c r="AV78" s="94" t="str">
        <f t="shared" si="53"/>
        <v>-</v>
      </c>
      <c r="AW78" s="94" t="str">
        <f t="shared" si="54"/>
        <v>-</v>
      </c>
      <c r="AX78" s="94" t="str">
        <f t="shared" si="55"/>
        <v>-</v>
      </c>
      <c r="AY78" s="94" t="str">
        <f t="shared" si="56"/>
        <v>-</v>
      </c>
      <c r="AZ78" s="94" t="str">
        <f t="shared" si="57"/>
        <v>-</v>
      </c>
      <c r="BA78" s="94" t="str">
        <f t="shared" si="58"/>
        <v>-</v>
      </c>
      <c r="BB78" s="94" t="str">
        <f t="shared" si="59"/>
        <v>-</v>
      </c>
      <c r="BC78" s="94" t="str">
        <f t="shared" si="60"/>
        <v>-</v>
      </c>
      <c r="BD78" s="94" t="str">
        <f t="shared" si="61"/>
        <v>-</v>
      </c>
      <c r="BE78" s="94" t="str">
        <f t="shared" si="62"/>
        <v>-</v>
      </c>
      <c r="BF78" s="94" t="str">
        <f t="shared" si="63"/>
        <v>-</v>
      </c>
    </row>
    <row r="79" spans="1:58" x14ac:dyDescent="0.2">
      <c r="A79" s="19" t="s">
        <v>1193</v>
      </c>
      <c r="B79" s="19" t="s">
        <v>667</v>
      </c>
      <c r="C79" s="19">
        <v>19077662</v>
      </c>
      <c r="D79" s="19" t="s">
        <v>1197</v>
      </c>
      <c r="E79" s="19" t="s">
        <v>1331</v>
      </c>
      <c r="F79" s="19" t="s">
        <v>1332</v>
      </c>
      <c r="G79" s="19" t="s">
        <v>1333</v>
      </c>
      <c r="H79" s="19" t="s">
        <v>1018</v>
      </c>
      <c r="I79" s="19" t="s">
        <v>654</v>
      </c>
      <c r="J79" s="19">
        <v>80</v>
      </c>
      <c r="K79" s="19" t="s">
        <v>556</v>
      </c>
      <c r="L79" s="19" t="s">
        <v>509</v>
      </c>
      <c r="M79" s="19" t="s">
        <v>18</v>
      </c>
      <c r="N79" s="19">
        <v>45677</v>
      </c>
      <c r="O79" s="19">
        <v>3</v>
      </c>
      <c r="P79" s="83">
        <v>1</v>
      </c>
      <c r="Q79" s="19" t="s">
        <v>23</v>
      </c>
      <c r="R79" s="19" t="s">
        <v>11</v>
      </c>
      <c r="S79" s="19" t="s">
        <v>23</v>
      </c>
      <c r="T79" s="19">
        <v>3</v>
      </c>
      <c r="U79" s="19" t="s">
        <v>11</v>
      </c>
      <c r="V79" s="19" t="s">
        <v>11</v>
      </c>
      <c r="W79" s="19" t="s">
        <v>11</v>
      </c>
      <c r="X79" s="19">
        <v>0</v>
      </c>
      <c r="Y79" s="19" t="s">
        <v>730</v>
      </c>
      <c r="Z79" s="19">
        <v>0</v>
      </c>
      <c r="AA79" s="19">
        <v>0</v>
      </c>
      <c r="AB79" s="19">
        <v>0</v>
      </c>
      <c r="AC79" s="186" t="str">
        <f>IF(OR(M79="13",M79="14",P79=8),"",IF(     AND(OR(S79="AUTORIZADO", S79="PENDIENTE", S79="REDUCIDO", S79="AMPLIADO"),L79&lt;&gt;"HONORARIO" ), _xlfn.CONCAT(IF(H79="X","H",H79),"_",IF(OR(P79=5,P79=6),_xlfn.CONCAT(P79,"A"),P79),"_",VLOOKUP(T79,Datos!$B$2:$C$5,2,TRUE)),""))</f>
        <v>M_1_[hasta 3]</v>
      </c>
      <c r="AD79" s="186">
        <f t="shared" si="37"/>
        <v>0</v>
      </c>
      <c r="AE79" s="90" t="str">
        <f t="shared" si="38"/>
        <v>-</v>
      </c>
      <c r="AF79" s="91" t="str">
        <f t="shared" si="39"/>
        <v>Revisar</v>
      </c>
      <c r="AG79" s="92"/>
      <c r="AH79" s="93" t="str">
        <f t="shared" si="40"/>
        <v>Corporación de Fomento de la Producción</v>
      </c>
      <c r="AI79" s="90" t="str">
        <f t="shared" si="41"/>
        <v>-</v>
      </c>
      <c r="AJ79" s="90" t="str">
        <f t="shared" si="42"/>
        <v>K</v>
      </c>
      <c r="AK79" s="90" t="str">
        <f t="shared" si="43"/>
        <v>-</v>
      </c>
      <c r="AL79" s="90" t="str">
        <f t="shared" si="44"/>
        <v>Identifica este registro como MUJER</v>
      </c>
      <c r="AM79" s="90" t="str">
        <f t="shared" si="45"/>
        <v>-</v>
      </c>
      <c r="AN79" s="90" t="str">
        <f t="shared" si="46"/>
        <v>-</v>
      </c>
      <c r="AO79" s="90" t="str">
        <f t="shared" si="47"/>
        <v>-</v>
      </c>
      <c r="AP79" s="58" t="str">
        <f t="shared" si="48"/>
        <v>-</v>
      </c>
      <c r="AQ79" s="94" t="str">
        <f t="shared" si="49"/>
        <v>-</v>
      </c>
      <c r="AR79" s="94" t="str">
        <f>IF(N79="","PRIMER_DIA en blanco",
IF(AND(M79="01",N79&gt;=L_Conversion!$C$118,N79&lt;=L_Conversion!$D$118),"-",
IF(AND(M79="02",N79&gt;=L_Conversion!$C$119,N79&lt;=L_Conversion!$D$119),"-",
IF(AND(M79="03",N79&gt;=L_Conversion!$C$120,N79&lt;=L_Conversion!$D$120),"-",
IF(AND(M79="04",N79&gt;=L_Conversion!$C$121,N79&lt;=L_Conversion!$D$121),"-",
IF(AND(M79="05",N79&gt;=L_Conversion!$C$122,N79&lt;=L_Conversion!$D$122),"-",
IF(AND(M79="06",N79&gt;=L_Conversion!$C$123,N79&lt;=L_Conversion!$D$123),"-",
IF(AND(M79="07",N79&gt;=L_Conversion!$C$124,N79&lt;=L_Conversion!$D$124),"-",
IF(AND(M79="08",N79&gt;=L_Conversion!$C$125,N79&lt;=L_Conversion!$D$125),"-",
IF(AND(M79="09",N79&gt;=L_Conversion!$C$126,N79&lt;=L_Conversion!$D$126),"-",
IF(AND(M79="10",N79&gt;=L_Conversion!$C$127,N79&lt;=L_Conversion!$D$127),"-",
IF(AND(M79="11",N79&gt;=L_Conversion!$C$128,N79&lt;=L_Conversion!$D$128),"-",
IF(AND(M79="12",N79&gt;=L_Conversion!$C$129,N79&lt;=L_Conversion!$D$129),"-",
IF(AND(M79="13",N79&gt;=L_Conversion!$C$116,N79&lt;=L_Conversion!$D$116),"-",
IF(AND(M79="14",N79&gt;=L_Conversion!$C$117,N79&lt;=L_Conversion!$D$117),"-",
"PRIMER_DIA fuera de rango")))))))))))))))</f>
        <v>-</v>
      </c>
      <c r="AS79" s="94" t="str">
        <f t="shared" si="50"/>
        <v>-</v>
      </c>
      <c r="AT79" s="94" t="str">
        <f t="shared" si="51"/>
        <v>-</v>
      </c>
      <c r="AU79" s="94" t="str">
        <f t="shared" si="52"/>
        <v>-</v>
      </c>
      <c r="AV79" s="94" t="str">
        <f t="shared" si="53"/>
        <v>-</v>
      </c>
      <c r="AW79" s="94" t="str">
        <f t="shared" si="54"/>
        <v>-</v>
      </c>
      <c r="AX79" s="94" t="str">
        <f t="shared" si="55"/>
        <v>-</v>
      </c>
      <c r="AY79" s="94" t="str">
        <f t="shared" si="56"/>
        <v>-</v>
      </c>
      <c r="AZ79" s="94" t="str">
        <f t="shared" si="57"/>
        <v>-</v>
      </c>
      <c r="BA79" s="94" t="str">
        <f t="shared" si="58"/>
        <v>-</v>
      </c>
      <c r="BB79" s="94" t="str">
        <f t="shared" si="59"/>
        <v>-</v>
      </c>
      <c r="BC79" s="94" t="str">
        <f t="shared" si="60"/>
        <v>-</v>
      </c>
      <c r="BD79" s="94" t="str">
        <f t="shared" si="61"/>
        <v>-</v>
      </c>
      <c r="BE79" s="94" t="str">
        <f t="shared" si="62"/>
        <v>-</v>
      </c>
      <c r="BF79" s="94" t="str">
        <f t="shared" si="63"/>
        <v>-</v>
      </c>
    </row>
    <row r="80" spans="1:58" x14ac:dyDescent="0.2">
      <c r="A80" s="19" t="s">
        <v>1193</v>
      </c>
      <c r="B80" s="19" t="s">
        <v>76</v>
      </c>
      <c r="C80" s="19">
        <v>12293936</v>
      </c>
      <c r="D80" s="19">
        <v>7</v>
      </c>
      <c r="E80" s="19" t="s">
        <v>1373</v>
      </c>
      <c r="F80" s="19" t="s">
        <v>1209</v>
      </c>
      <c r="G80" s="19" t="s">
        <v>1374</v>
      </c>
      <c r="H80" s="19" t="s">
        <v>1018</v>
      </c>
      <c r="I80" s="19" t="s">
        <v>653</v>
      </c>
      <c r="J80" s="19">
        <v>80</v>
      </c>
      <c r="K80" s="19" t="s">
        <v>556</v>
      </c>
      <c r="L80" s="19" t="s">
        <v>495</v>
      </c>
      <c r="M80" s="19" t="s">
        <v>18</v>
      </c>
      <c r="N80" s="19">
        <v>45678</v>
      </c>
      <c r="O80" s="19">
        <v>3</v>
      </c>
      <c r="P80" s="83">
        <v>1</v>
      </c>
      <c r="Q80" s="19" t="s">
        <v>23</v>
      </c>
      <c r="R80" s="19" t="s">
        <v>11</v>
      </c>
      <c r="S80" s="19" t="s">
        <v>23</v>
      </c>
      <c r="T80" s="19">
        <v>3</v>
      </c>
      <c r="U80" s="19" t="s">
        <v>11</v>
      </c>
      <c r="V80" s="19" t="s">
        <v>11</v>
      </c>
      <c r="W80" s="19" t="s">
        <v>11</v>
      </c>
      <c r="X80" s="19">
        <v>0</v>
      </c>
      <c r="Y80" s="19" t="s">
        <v>730</v>
      </c>
      <c r="Z80" s="19">
        <v>0</v>
      </c>
      <c r="AA80" s="19">
        <v>0</v>
      </c>
      <c r="AB80" s="19">
        <v>0</v>
      </c>
      <c r="AC80" s="186" t="str">
        <f>IF(OR(M80="13",M80="14",P80=8),"",IF(     AND(OR(S80="AUTORIZADO", S80="PENDIENTE", S80="REDUCIDO", S80="AMPLIADO"),L80&lt;&gt;"HONORARIO" ), _xlfn.CONCAT(IF(H80="X","H",H80),"_",IF(OR(P80=5,P80=6),_xlfn.CONCAT(P80,"A"),P80),"_",VLOOKUP(T80,Datos!$B$2:$C$5,2,TRUE)),""))</f>
        <v>M_1_[hasta 3]</v>
      </c>
      <c r="AD80" s="186">
        <f t="shared" si="37"/>
        <v>0</v>
      </c>
      <c r="AE80" s="90" t="str">
        <f t="shared" si="38"/>
        <v>-</v>
      </c>
      <c r="AF80" s="91" t="str">
        <f t="shared" si="39"/>
        <v>070601</v>
      </c>
      <c r="AG80" s="92"/>
      <c r="AH80" s="93" t="str">
        <f t="shared" si="40"/>
        <v>Corporación de Fomento de la Producción</v>
      </c>
      <c r="AI80" s="90" t="str">
        <f t="shared" si="41"/>
        <v>-</v>
      </c>
      <c r="AJ80" s="90">
        <f t="shared" si="42"/>
        <v>7</v>
      </c>
      <c r="AK80" s="90" t="str">
        <f t="shared" si="43"/>
        <v>-</v>
      </c>
      <c r="AL80" s="90" t="str">
        <f t="shared" si="44"/>
        <v>Identifica este registro como MUJER</v>
      </c>
      <c r="AM80" s="90" t="str">
        <f t="shared" si="45"/>
        <v>-</v>
      </c>
      <c r="AN80" s="90" t="str">
        <f t="shared" si="46"/>
        <v>-</v>
      </c>
      <c r="AO80" s="90" t="str">
        <f t="shared" si="47"/>
        <v>-</v>
      </c>
      <c r="AP80" s="58" t="str">
        <f t="shared" si="48"/>
        <v>-</v>
      </c>
      <c r="AQ80" s="94" t="str">
        <f t="shared" si="49"/>
        <v>-</v>
      </c>
      <c r="AR80" s="94" t="str">
        <f>IF(N80="","PRIMER_DIA en blanco",
IF(AND(M80="01",N80&gt;=L_Conversion!$C$118,N80&lt;=L_Conversion!$D$118),"-",
IF(AND(M80="02",N80&gt;=L_Conversion!$C$119,N80&lt;=L_Conversion!$D$119),"-",
IF(AND(M80="03",N80&gt;=L_Conversion!$C$120,N80&lt;=L_Conversion!$D$120),"-",
IF(AND(M80="04",N80&gt;=L_Conversion!$C$121,N80&lt;=L_Conversion!$D$121),"-",
IF(AND(M80="05",N80&gt;=L_Conversion!$C$122,N80&lt;=L_Conversion!$D$122),"-",
IF(AND(M80="06",N80&gt;=L_Conversion!$C$123,N80&lt;=L_Conversion!$D$123),"-",
IF(AND(M80="07",N80&gt;=L_Conversion!$C$124,N80&lt;=L_Conversion!$D$124),"-",
IF(AND(M80="08",N80&gt;=L_Conversion!$C$125,N80&lt;=L_Conversion!$D$125),"-",
IF(AND(M80="09",N80&gt;=L_Conversion!$C$126,N80&lt;=L_Conversion!$D$126),"-",
IF(AND(M80="10",N80&gt;=L_Conversion!$C$127,N80&lt;=L_Conversion!$D$127),"-",
IF(AND(M80="11",N80&gt;=L_Conversion!$C$128,N80&lt;=L_Conversion!$D$128),"-",
IF(AND(M80="12",N80&gt;=L_Conversion!$C$129,N80&lt;=L_Conversion!$D$129),"-",
IF(AND(M80="13",N80&gt;=L_Conversion!$C$116,N80&lt;=L_Conversion!$D$116),"-",
IF(AND(M80="14",N80&gt;=L_Conversion!$C$117,N80&lt;=L_Conversion!$D$117),"-",
"PRIMER_DIA fuera de rango")))))))))))))))</f>
        <v>-</v>
      </c>
      <c r="AS80" s="94" t="str">
        <f t="shared" si="50"/>
        <v>-</v>
      </c>
      <c r="AT80" s="94" t="str">
        <f t="shared" si="51"/>
        <v>-</v>
      </c>
      <c r="AU80" s="94" t="str">
        <f t="shared" si="52"/>
        <v>-</v>
      </c>
      <c r="AV80" s="94" t="str">
        <f t="shared" si="53"/>
        <v>-</v>
      </c>
      <c r="AW80" s="94" t="str">
        <f t="shared" si="54"/>
        <v>-</v>
      </c>
      <c r="AX80" s="94" t="str">
        <f t="shared" si="55"/>
        <v>-</v>
      </c>
      <c r="AY80" s="94" t="str">
        <f t="shared" si="56"/>
        <v>-</v>
      </c>
      <c r="AZ80" s="94" t="str">
        <f t="shared" si="57"/>
        <v>-</v>
      </c>
      <c r="BA80" s="94" t="str">
        <f t="shared" si="58"/>
        <v>-</v>
      </c>
      <c r="BB80" s="94" t="str">
        <f t="shared" si="59"/>
        <v>-</v>
      </c>
      <c r="BC80" s="94" t="str">
        <f t="shared" si="60"/>
        <v>-</v>
      </c>
      <c r="BD80" s="94" t="str">
        <f t="shared" si="61"/>
        <v>-</v>
      </c>
      <c r="BE80" s="94" t="str">
        <f t="shared" si="62"/>
        <v>-</v>
      </c>
      <c r="BF80" s="94" t="str">
        <f t="shared" si="63"/>
        <v>-</v>
      </c>
    </row>
    <row r="81" spans="1:58" x14ac:dyDescent="0.2">
      <c r="A81" s="19" t="s">
        <v>1193</v>
      </c>
      <c r="B81" s="19" t="s">
        <v>76</v>
      </c>
      <c r="C81" s="19">
        <v>18211616</v>
      </c>
      <c r="D81" s="19">
        <v>5</v>
      </c>
      <c r="E81" s="19" t="s">
        <v>1375</v>
      </c>
      <c r="F81" s="19" t="s">
        <v>1300</v>
      </c>
      <c r="G81" s="19" t="s">
        <v>1376</v>
      </c>
      <c r="H81" s="19" t="s">
        <v>1018</v>
      </c>
      <c r="I81" s="19" t="s">
        <v>653</v>
      </c>
      <c r="J81" s="19">
        <v>80</v>
      </c>
      <c r="K81" s="19" t="s">
        <v>556</v>
      </c>
      <c r="L81" s="19" t="s">
        <v>495</v>
      </c>
      <c r="M81" s="19" t="s">
        <v>18</v>
      </c>
      <c r="N81" s="19">
        <v>45678</v>
      </c>
      <c r="O81" s="19">
        <v>1</v>
      </c>
      <c r="P81" s="83">
        <v>1</v>
      </c>
      <c r="Q81" s="19" t="s">
        <v>23</v>
      </c>
      <c r="R81" s="19" t="s">
        <v>11</v>
      </c>
      <c r="S81" s="19" t="s">
        <v>23</v>
      </c>
      <c r="T81" s="19">
        <v>1</v>
      </c>
      <c r="U81" s="19" t="s">
        <v>11</v>
      </c>
      <c r="V81" s="19" t="s">
        <v>11</v>
      </c>
      <c r="W81" s="19" t="s">
        <v>11</v>
      </c>
      <c r="X81" s="19">
        <v>0</v>
      </c>
      <c r="Y81" s="19" t="s">
        <v>730</v>
      </c>
      <c r="Z81" s="19">
        <v>0</v>
      </c>
      <c r="AA81" s="19">
        <v>0</v>
      </c>
      <c r="AB81" s="19">
        <v>0</v>
      </c>
      <c r="AC81" s="186" t="str">
        <f>IF(OR(M81="13",M81="14",P81=8),"",IF(     AND(OR(S81="AUTORIZADO", S81="PENDIENTE", S81="REDUCIDO", S81="AMPLIADO"),L81&lt;&gt;"HONORARIO" ), _xlfn.CONCAT(IF(H81="X","H",H81),"_",IF(OR(P81=5,P81=6),_xlfn.CONCAT(P81,"A"),P81),"_",VLOOKUP(T81,Datos!$B$2:$C$5,2,TRUE)),""))</f>
        <v>M_1_[hasta 3]</v>
      </c>
      <c r="AD81" s="186">
        <f t="shared" si="37"/>
        <v>0</v>
      </c>
      <c r="AE81" s="90" t="str">
        <f t="shared" si="38"/>
        <v>-</v>
      </c>
      <c r="AF81" s="91" t="str">
        <f t="shared" si="39"/>
        <v>070601</v>
      </c>
      <c r="AG81" s="92"/>
      <c r="AH81" s="93" t="str">
        <f t="shared" si="40"/>
        <v>Corporación de Fomento de la Producción</v>
      </c>
      <c r="AI81" s="90" t="str">
        <f t="shared" si="41"/>
        <v>-</v>
      </c>
      <c r="AJ81" s="90">
        <f t="shared" si="42"/>
        <v>5</v>
      </c>
      <c r="AK81" s="90" t="str">
        <f t="shared" si="43"/>
        <v>-</v>
      </c>
      <c r="AL81" s="90" t="str">
        <f t="shared" si="44"/>
        <v>Identifica este registro como MUJER</v>
      </c>
      <c r="AM81" s="90" t="str">
        <f t="shared" si="45"/>
        <v>-</v>
      </c>
      <c r="AN81" s="90" t="str">
        <f t="shared" si="46"/>
        <v>-</v>
      </c>
      <c r="AO81" s="90" t="str">
        <f t="shared" si="47"/>
        <v>-</v>
      </c>
      <c r="AP81" s="58" t="str">
        <f t="shared" si="48"/>
        <v>-</v>
      </c>
      <c r="AQ81" s="94" t="str">
        <f t="shared" si="49"/>
        <v>-</v>
      </c>
      <c r="AR81" s="94" t="str">
        <f>IF(N81="","PRIMER_DIA en blanco",
IF(AND(M81="01",N81&gt;=L_Conversion!$C$118,N81&lt;=L_Conversion!$D$118),"-",
IF(AND(M81="02",N81&gt;=L_Conversion!$C$119,N81&lt;=L_Conversion!$D$119),"-",
IF(AND(M81="03",N81&gt;=L_Conversion!$C$120,N81&lt;=L_Conversion!$D$120),"-",
IF(AND(M81="04",N81&gt;=L_Conversion!$C$121,N81&lt;=L_Conversion!$D$121),"-",
IF(AND(M81="05",N81&gt;=L_Conversion!$C$122,N81&lt;=L_Conversion!$D$122),"-",
IF(AND(M81="06",N81&gt;=L_Conversion!$C$123,N81&lt;=L_Conversion!$D$123),"-",
IF(AND(M81="07",N81&gt;=L_Conversion!$C$124,N81&lt;=L_Conversion!$D$124),"-",
IF(AND(M81="08",N81&gt;=L_Conversion!$C$125,N81&lt;=L_Conversion!$D$125),"-",
IF(AND(M81="09",N81&gt;=L_Conversion!$C$126,N81&lt;=L_Conversion!$D$126),"-",
IF(AND(M81="10",N81&gt;=L_Conversion!$C$127,N81&lt;=L_Conversion!$D$127),"-",
IF(AND(M81="11",N81&gt;=L_Conversion!$C$128,N81&lt;=L_Conversion!$D$128),"-",
IF(AND(M81="12",N81&gt;=L_Conversion!$C$129,N81&lt;=L_Conversion!$D$129),"-",
IF(AND(M81="13",N81&gt;=L_Conversion!$C$116,N81&lt;=L_Conversion!$D$116),"-",
IF(AND(M81="14",N81&gt;=L_Conversion!$C$117,N81&lt;=L_Conversion!$D$117),"-",
"PRIMER_DIA fuera de rango")))))))))))))))</f>
        <v>-</v>
      </c>
      <c r="AS81" s="94" t="str">
        <f t="shared" si="50"/>
        <v>-</v>
      </c>
      <c r="AT81" s="94" t="str">
        <f t="shared" si="51"/>
        <v>-</v>
      </c>
      <c r="AU81" s="94" t="str">
        <f t="shared" si="52"/>
        <v>-</v>
      </c>
      <c r="AV81" s="94" t="str">
        <f t="shared" si="53"/>
        <v>-</v>
      </c>
      <c r="AW81" s="94" t="str">
        <f t="shared" si="54"/>
        <v>-</v>
      </c>
      <c r="AX81" s="94" t="str">
        <f t="shared" si="55"/>
        <v>-</v>
      </c>
      <c r="AY81" s="94" t="str">
        <f t="shared" si="56"/>
        <v>-</v>
      </c>
      <c r="AZ81" s="94" t="str">
        <f t="shared" si="57"/>
        <v>-</v>
      </c>
      <c r="BA81" s="94" t="str">
        <f t="shared" si="58"/>
        <v>-</v>
      </c>
      <c r="BB81" s="94" t="str">
        <f t="shared" si="59"/>
        <v>-</v>
      </c>
      <c r="BC81" s="94" t="str">
        <f t="shared" si="60"/>
        <v>-</v>
      </c>
      <c r="BD81" s="94" t="str">
        <f t="shared" si="61"/>
        <v>-</v>
      </c>
      <c r="BE81" s="94" t="str">
        <f t="shared" si="62"/>
        <v>-</v>
      </c>
      <c r="BF81" s="94" t="str">
        <f t="shared" si="63"/>
        <v>-</v>
      </c>
    </row>
    <row r="82" spans="1:58" x14ac:dyDescent="0.2">
      <c r="A82" s="19" t="s">
        <v>1193</v>
      </c>
      <c r="B82" s="19" t="s">
        <v>76</v>
      </c>
      <c r="C82" s="19">
        <v>16976511</v>
      </c>
      <c r="D82" s="19">
        <v>1</v>
      </c>
      <c r="E82" s="19" t="s">
        <v>1328</v>
      </c>
      <c r="F82" s="19" t="s">
        <v>1329</v>
      </c>
      <c r="G82" s="19" t="s">
        <v>1330</v>
      </c>
      <c r="H82" s="19" t="s">
        <v>1018</v>
      </c>
      <c r="I82" s="19" t="s">
        <v>653</v>
      </c>
      <c r="J82" s="19">
        <v>80</v>
      </c>
      <c r="K82" s="19" t="s">
        <v>556</v>
      </c>
      <c r="L82" s="19" t="s">
        <v>495</v>
      </c>
      <c r="M82" s="19" t="s">
        <v>18</v>
      </c>
      <c r="N82" s="19">
        <v>45678</v>
      </c>
      <c r="O82" s="19">
        <v>11</v>
      </c>
      <c r="P82" s="83">
        <v>1</v>
      </c>
      <c r="Q82" s="19" t="s">
        <v>23</v>
      </c>
      <c r="R82" s="19" t="s">
        <v>11</v>
      </c>
      <c r="S82" s="19" t="s">
        <v>23</v>
      </c>
      <c r="T82" s="19">
        <v>11</v>
      </c>
      <c r="U82" s="19" t="s">
        <v>11</v>
      </c>
      <c r="V82" s="19" t="s">
        <v>11</v>
      </c>
      <c r="W82" s="19" t="s">
        <v>11</v>
      </c>
      <c r="X82" s="19">
        <v>0</v>
      </c>
      <c r="Y82" s="19" t="s">
        <v>730</v>
      </c>
      <c r="Z82" s="19">
        <v>0</v>
      </c>
      <c r="AA82" s="19">
        <v>0</v>
      </c>
      <c r="AB82" s="19">
        <v>0</v>
      </c>
      <c r="AC82" s="186" t="str">
        <f>IF(OR(M82="13",M82="14",P82=8),"",IF(     AND(OR(S82="AUTORIZADO", S82="PENDIENTE", S82="REDUCIDO", S82="AMPLIADO"),L82&lt;&gt;"HONORARIO" ), _xlfn.CONCAT(IF(H82="X","H",H82),"_",IF(OR(P82=5,P82=6),_xlfn.CONCAT(P82,"A"),P82),"_",VLOOKUP(T82,Datos!$B$2:$C$5,2,TRUE)),""))</f>
        <v>M_1_[11 +]</v>
      </c>
      <c r="AD82" s="186">
        <f t="shared" si="37"/>
        <v>0</v>
      </c>
      <c r="AE82" s="90" t="str">
        <f t="shared" si="38"/>
        <v>-</v>
      </c>
      <c r="AF82" s="91" t="str">
        <f t="shared" si="39"/>
        <v>070601</v>
      </c>
      <c r="AG82" s="92"/>
      <c r="AH82" s="93" t="str">
        <f t="shared" si="40"/>
        <v>Corporación de Fomento de la Producción</v>
      </c>
      <c r="AI82" s="90" t="str">
        <f t="shared" si="41"/>
        <v>-</v>
      </c>
      <c r="AJ82" s="90">
        <f t="shared" si="42"/>
        <v>1</v>
      </c>
      <c r="AK82" s="90" t="str">
        <f t="shared" si="43"/>
        <v>-</v>
      </c>
      <c r="AL82" s="90" t="str">
        <f t="shared" si="44"/>
        <v>Identifica este registro como MUJER</v>
      </c>
      <c r="AM82" s="90" t="str">
        <f t="shared" si="45"/>
        <v>-</v>
      </c>
      <c r="AN82" s="90" t="str">
        <f t="shared" si="46"/>
        <v>-</v>
      </c>
      <c r="AO82" s="90" t="str">
        <f t="shared" si="47"/>
        <v>-</v>
      </c>
      <c r="AP82" s="58" t="str">
        <f t="shared" si="48"/>
        <v>-</v>
      </c>
      <c r="AQ82" s="94" t="str">
        <f t="shared" si="49"/>
        <v>-</v>
      </c>
      <c r="AR82" s="94" t="str">
        <f>IF(N82="","PRIMER_DIA en blanco",
IF(AND(M82="01",N82&gt;=L_Conversion!$C$118,N82&lt;=L_Conversion!$D$118),"-",
IF(AND(M82="02",N82&gt;=L_Conversion!$C$119,N82&lt;=L_Conversion!$D$119),"-",
IF(AND(M82="03",N82&gt;=L_Conversion!$C$120,N82&lt;=L_Conversion!$D$120),"-",
IF(AND(M82="04",N82&gt;=L_Conversion!$C$121,N82&lt;=L_Conversion!$D$121),"-",
IF(AND(M82="05",N82&gt;=L_Conversion!$C$122,N82&lt;=L_Conversion!$D$122),"-",
IF(AND(M82="06",N82&gt;=L_Conversion!$C$123,N82&lt;=L_Conversion!$D$123),"-",
IF(AND(M82="07",N82&gt;=L_Conversion!$C$124,N82&lt;=L_Conversion!$D$124),"-",
IF(AND(M82="08",N82&gt;=L_Conversion!$C$125,N82&lt;=L_Conversion!$D$125),"-",
IF(AND(M82="09",N82&gt;=L_Conversion!$C$126,N82&lt;=L_Conversion!$D$126),"-",
IF(AND(M82="10",N82&gt;=L_Conversion!$C$127,N82&lt;=L_Conversion!$D$127),"-",
IF(AND(M82="11",N82&gt;=L_Conversion!$C$128,N82&lt;=L_Conversion!$D$128),"-",
IF(AND(M82="12",N82&gt;=L_Conversion!$C$129,N82&lt;=L_Conversion!$D$129),"-",
IF(AND(M82="13",N82&gt;=L_Conversion!$C$116,N82&lt;=L_Conversion!$D$116),"-",
IF(AND(M82="14",N82&gt;=L_Conversion!$C$117,N82&lt;=L_Conversion!$D$117),"-",
"PRIMER_DIA fuera de rango")))))))))))))))</f>
        <v>-</v>
      </c>
      <c r="AS82" s="94" t="str">
        <f t="shared" si="50"/>
        <v>-</v>
      </c>
      <c r="AT82" s="94" t="str">
        <f t="shared" si="51"/>
        <v>-</v>
      </c>
      <c r="AU82" s="94" t="str">
        <f t="shared" si="52"/>
        <v>-</v>
      </c>
      <c r="AV82" s="94" t="str">
        <f t="shared" si="53"/>
        <v>-</v>
      </c>
      <c r="AW82" s="94" t="str">
        <f t="shared" si="54"/>
        <v>-</v>
      </c>
      <c r="AX82" s="94" t="str">
        <f t="shared" si="55"/>
        <v>-</v>
      </c>
      <c r="AY82" s="94" t="str">
        <f t="shared" si="56"/>
        <v>-</v>
      </c>
      <c r="AZ82" s="94" t="str">
        <f t="shared" si="57"/>
        <v>-</v>
      </c>
      <c r="BA82" s="94" t="str">
        <f t="shared" si="58"/>
        <v>-</v>
      </c>
      <c r="BB82" s="94" t="str">
        <f t="shared" si="59"/>
        <v>-</v>
      </c>
      <c r="BC82" s="94" t="str">
        <f t="shared" si="60"/>
        <v>-</v>
      </c>
      <c r="BD82" s="94" t="str">
        <f t="shared" si="61"/>
        <v>-</v>
      </c>
      <c r="BE82" s="94" t="str">
        <f t="shared" si="62"/>
        <v>-</v>
      </c>
      <c r="BF82" s="94" t="str">
        <f t="shared" si="63"/>
        <v>-</v>
      </c>
    </row>
    <row r="83" spans="1:58" x14ac:dyDescent="0.2">
      <c r="A83" s="19" t="s">
        <v>1193</v>
      </c>
      <c r="B83" s="19" t="s">
        <v>76</v>
      </c>
      <c r="C83" s="19">
        <v>14444742</v>
      </c>
      <c r="D83" s="19">
        <v>5</v>
      </c>
      <c r="E83" s="19" t="s">
        <v>1377</v>
      </c>
      <c r="F83" s="19" t="s">
        <v>1378</v>
      </c>
      <c r="G83" s="19" t="s">
        <v>1379</v>
      </c>
      <c r="H83" s="19" t="s">
        <v>654</v>
      </c>
      <c r="I83" s="19" t="s">
        <v>653</v>
      </c>
      <c r="J83" s="19">
        <v>80</v>
      </c>
      <c r="K83" s="19" t="s">
        <v>554</v>
      </c>
      <c r="L83" s="19" t="s">
        <v>495</v>
      </c>
      <c r="M83" s="19" t="s">
        <v>18</v>
      </c>
      <c r="N83" s="19">
        <v>45678</v>
      </c>
      <c r="O83" s="19">
        <v>1</v>
      </c>
      <c r="P83" s="83">
        <v>1</v>
      </c>
      <c r="Q83" s="19" t="s">
        <v>23</v>
      </c>
      <c r="R83" s="19" t="s">
        <v>11</v>
      </c>
      <c r="S83" s="19" t="s">
        <v>23</v>
      </c>
      <c r="T83" s="19">
        <v>1</v>
      </c>
      <c r="U83" s="19" t="s">
        <v>11</v>
      </c>
      <c r="V83" s="19" t="s">
        <v>11</v>
      </c>
      <c r="W83" s="19" t="s">
        <v>11</v>
      </c>
      <c r="X83" s="19">
        <v>0</v>
      </c>
      <c r="Y83" s="19" t="s">
        <v>730</v>
      </c>
      <c r="Z83" s="19">
        <v>0</v>
      </c>
      <c r="AA83" s="19">
        <v>0</v>
      </c>
      <c r="AB83" s="19">
        <v>0</v>
      </c>
      <c r="AC83" s="186" t="str">
        <f>IF(OR(M83="13",M83="14",P83=8),"",IF(     AND(OR(S83="AUTORIZADO", S83="PENDIENTE", S83="REDUCIDO", S83="AMPLIADO"),L83&lt;&gt;"HONORARIO" ), _xlfn.CONCAT(IF(H83="X","H",H83),"_",IF(OR(P83=5,P83=6),_xlfn.CONCAT(P83,"A"),P83),"_",VLOOKUP(T83,Datos!$B$2:$C$5,2,TRUE)),""))</f>
        <v>H_1_[hasta 3]</v>
      </c>
      <c r="AD83" s="186">
        <f t="shared" si="37"/>
        <v>0</v>
      </c>
      <c r="AE83" s="90" t="str">
        <f t="shared" si="38"/>
        <v>-</v>
      </c>
      <c r="AF83" s="91" t="str">
        <f t="shared" si="39"/>
        <v>070601</v>
      </c>
      <c r="AG83" s="92"/>
      <c r="AH83" s="93" t="str">
        <f t="shared" si="40"/>
        <v>Corporación de Fomento de la Producción</v>
      </c>
      <c r="AI83" s="90" t="str">
        <f t="shared" si="41"/>
        <v>-</v>
      </c>
      <c r="AJ83" s="90">
        <f t="shared" si="42"/>
        <v>5</v>
      </c>
      <c r="AK83" s="90" t="str">
        <f t="shared" si="43"/>
        <v>-</v>
      </c>
      <c r="AL83" s="90" t="str">
        <f t="shared" si="44"/>
        <v>Identifica este registro como HOMBRE</v>
      </c>
      <c r="AM83" s="90" t="str">
        <f t="shared" si="45"/>
        <v>-</v>
      </c>
      <c r="AN83" s="90" t="str">
        <f t="shared" si="46"/>
        <v>-</v>
      </c>
      <c r="AO83" s="90" t="str">
        <f t="shared" si="47"/>
        <v>-</v>
      </c>
      <c r="AP83" s="58" t="str">
        <f t="shared" si="48"/>
        <v>-</v>
      </c>
      <c r="AQ83" s="94" t="str">
        <f t="shared" si="49"/>
        <v>-</v>
      </c>
      <c r="AR83" s="94" t="str">
        <f>IF(N83="","PRIMER_DIA en blanco",
IF(AND(M83="01",N83&gt;=L_Conversion!$C$118,N83&lt;=L_Conversion!$D$118),"-",
IF(AND(M83="02",N83&gt;=L_Conversion!$C$119,N83&lt;=L_Conversion!$D$119),"-",
IF(AND(M83="03",N83&gt;=L_Conversion!$C$120,N83&lt;=L_Conversion!$D$120),"-",
IF(AND(M83="04",N83&gt;=L_Conversion!$C$121,N83&lt;=L_Conversion!$D$121),"-",
IF(AND(M83="05",N83&gt;=L_Conversion!$C$122,N83&lt;=L_Conversion!$D$122),"-",
IF(AND(M83="06",N83&gt;=L_Conversion!$C$123,N83&lt;=L_Conversion!$D$123),"-",
IF(AND(M83="07",N83&gt;=L_Conversion!$C$124,N83&lt;=L_Conversion!$D$124),"-",
IF(AND(M83="08",N83&gt;=L_Conversion!$C$125,N83&lt;=L_Conversion!$D$125),"-",
IF(AND(M83="09",N83&gt;=L_Conversion!$C$126,N83&lt;=L_Conversion!$D$126),"-",
IF(AND(M83="10",N83&gt;=L_Conversion!$C$127,N83&lt;=L_Conversion!$D$127),"-",
IF(AND(M83="11",N83&gt;=L_Conversion!$C$128,N83&lt;=L_Conversion!$D$128),"-",
IF(AND(M83="12",N83&gt;=L_Conversion!$C$129,N83&lt;=L_Conversion!$D$129),"-",
IF(AND(M83="13",N83&gt;=L_Conversion!$C$116,N83&lt;=L_Conversion!$D$116),"-",
IF(AND(M83="14",N83&gt;=L_Conversion!$C$117,N83&lt;=L_Conversion!$D$117),"-",
"PRIMER_DIA fuera de rango")))))))))))))))</f>
        <v>-</v>
      </c>
      <c r="AS83" s="94" t="str">
        <f t="shared" si="50"/>
        <v>-</v>
      </c>
      <c r="AT83" s="94" t="str">
        <f t="shared" si="51"/>
        <v>-</v>
      </c>
      <c r="AU83" s="94" t="str">
        <f t="shared" si="52"/>
        <v>-</v>
      </c>
      <c r="AV83" s="94" t="str">
        <f t="shared" si="53"/>
        <v>-</v>
      </c>
      <c r="AW83" s="94" t="str">
        <f t="shared" si="54"/>
        <v>-</v>
      </c>
      <c r="AX83" s="94" t="str">
        <f t="shared" si="55"/>
        <v>-</v>
      </c>
      <c r="AY83" s="94" t="str">
        <f t="shared" si="56"/>
        <v>-</v>
      </c>
      <c r="AZ83" s="94" t="str">
        <f t="shared" si="57"/>
        <v>-</v>
      </c>
      <c r="BA83" s="94" t="str">
        <f t="shared" si="58"/>
        <v>-</v>
      </c>
      <c r="BB83" s="94" t="str">
        <f t="shared" si="59"/>
        <v>-</v>
      </c>
      <c r="BC83" s="94" t="str">
        <f t="shared" si="60"/>
        <v>-</v>
      </c>
      <c r="BD83" s="94" t="str">
        <f t="shared" si="61"/>
        <v>-</v>
      </c>
      <c r="BE83" s="94" t="str">
        <f t="shared" si="62"/>
        <v>-</v>
      </c>
      <c r="BF83" s="94" t="str">
        <f t="shared" si="63"/>
        <v>-</v>
      </c>
    </row>
    <row r="84" spans="1:58" x14ac:dyDescent="0.2">
      <c r="A84" s="19" t="s">
        <v>1193</v>
      </c>
      <c r="B84" s="19" t="s">
        <v>669</v>
      </c>
      <c r="C84" s="19">
        <v>11751283</v>
      </c>
      <c r="D84" s="19">
        <v>5</v>
      </c>
      <c r="E84" s="19" t="s">
        <v>1380</v>
      </c>
      <c r="F84" s="19" t="s">
        <v>1242</v>
      </c>
      <c r="G84" s="19" t="s">
        <v>1381</v>
      </c>
      <c r="H84" s="19" t="s">
        <v>1018</v>
      </c>
      <c r="I84" s="19" t="s">
        <v>654</v>
      </c>
      <c r="J84" s="19">
        <v>80</v>
      </c>
      <c r="K84" s="19" t="s">
        <v>560</v>
      </c>
      <c r="L84" s="19" t="s">
        <v>509</v>
      </c>
      <c r="M84" s="19" t="s">
        <v>18</v>
      </c>
      <c r="N84" s="19">
        <v>45678</v>
      </c>
      <c r="O84" s="19">
        <v>21</v>
      </c>
      <c r="P84" s="83">
        <v>1</v>
      </c>
      <c r="Q84" s="19" t="s">
        <v>23</v>
      </c>
      <c r="R84" s="19" t="s">
        <v>11</v>
      </c>
      <c r="S84" s="19" t="s">
        <v>23</v>
      </c>
      <c r="T84" s="19">
        <v>21</v>
      </c>
      <c r="U84" s="19" t="s">
        <v>11</v>
      </c>
      <c r="V84" s="19" t="s">
        <v>11</v>
      </c>
      <c r="W84" s="19" t="s">
        <v>11</v>
      </c>
      <c r="X84" s="19">
        <v>0</v>
      </c>
      <c r="Y84" s="19" t="s">
        <v>730</v>
      </c>
      <c r="Z84" s="19">
        <v>0</v>
      </c>
      <c r="AA84" s="19">
        <v>0</v>
      </c>
      <c r="AB84" s="19">
        <v>0</v>
      </c>
      <c r="AC84" s="186" t="str">
        <f>IF(OR(M84="13",M84="14",P84=8),"",IF(     AND(OR(S84="AUTORIZADO", S84="PENDIENTE", S84="REDUCIDO", S84="AMPLIADO"),L84&lt;&gt;"HONORARIO" ), _xlfn.CONCAT(IF(H84="X","H",H84),"_",IF(OR(P84=5,P84=6),_xlfn.CONCAT(P84,"A"),P84),"_",VLOOKUP(T84,Datos!$B$2:$C$5,2,TRUE)),""))</f>
        <v>M_1_[11 +]</v>
      </c>
      <c r="AD84" s="186">
        <f t="shared" si="37"/>
        <v>0</v>
      </c>
      <c r="AE84" s="90" t="str">
        <f t="shared" si="38"/>
        <v>-</v>
      </c>
      <c r="AF84" s="91" t="str">
        <f t="shared" si="39"/>
        <v>Revisar</v>
      </c>
      <c r="AG84" s="92"/>
      <c r="AH84" s="93" t="str">
        <f t="shared" si="40"/>
        <v>Corporación de Fomento de la Producción</v>
      </c>
      <c r="AI84" s="90" t="str">
        <f t="shared" si="41"/>
        <v>-</v>
      </c>
      <c r="AJ84" s="90">
        <f t="shared" si="42"/>
        <v>5</v>
      </c>
      <c r="AK84" s="90" t="str">
        <f t="shared" si="43"/>
        <v>-</v>
      </c>
      <c r="AL84" s="90" t="str">
        <f t="shared" si="44"/>
        <v>Identifica este registro como MUJER</v>
      </c>
      <c r="AM84" s="90" t="str">
        <f t="shared" si="45"/>
        <v>-</v>
      </c>
      <c r="AN84" s="90" t="str">
        <f t="shared" si="46"/>
        <v>-</v>
      </c>
      <c r="AO84" s="90" t="str">
        <f t="shared" si="47"/>
        <v>-</v>
      </c>
      <c r="AP84" s="58" t="str">
        <f t="shared" si="48"/>
        <v>-</v>
      </c>
      <c r="AQ84" s="94" t="str">
        <f t="shared" si="49"/>
        <v>-</v>
      </c>
      <c r="AR84" s="94" t="str">
        <f>IF(N84="","PRIMER_DIA en blanco",
IF(AND(M84="01",N84&gt;=L_Conversion!$C$118,N84&lt;=L_Conversion!$D$118),"-",
IF(AND(M84="02",N84&gt;=L_Conversion!$C$119,N84&lt;=L_Conversion!$D$119),"-",
IF(AND(M84="03",N84&gt;=L_Conversion!$C$120,N84&lt;=L_Conversion!$D$120),"-",
IF(AND(M84="04",N84&gt;=L_Conversion!$C$121,N84&lt;=L_Conversion!$D$121),"-",
IF(AND(M84="05",N84&gt;=L_Conversion!$C$122,N84&lt;=L_Conversion!$D$122),"-",
IF(AND(M84="06",N84&gt;=L_Conversion!$C$123,N84&lt;=L_Conversion!$D$123),"-",
IF(AND(M84="07",N84&gt;=L_Conversion!$C$124,N84&lt;=L_Conversion!$D$124),"-",
IF(AND(M84="08",N84&gt;=L_Conversion!$C$125,N84&lt;=L_Conversion!$D$125),"-",
IF(AND(M84="09",N84&gt;=L_Conversion!$C$126,N84&lt;=L_Conversion!$D$126),"-",
IF(AND(M84="10",N84&gt;=L_Conversion!$C$127,N84&lt;=L_Conversion!$D$127),"-",
IF(AND(M84="11",N84&gt;=L_Conversion!$C$128,N84&lt;=L_Conversion!$D$128),"-",
IF(AND(M84="12",N84&gt;=L_Conversion!$C$129,N84&lt;=L_Conversion!$D$129),"-",
IF(AND(M84="13",N84&gt;=L_Conversion!$C$116,N84&lt;=L_Conversion!$D$116),"-",
IF(AND(M84="14",N84&gt;=L_Conversion!$C$117,N84&lt;=L_Conversion!$D$117),"-",
"PRIMER_DIA fuera de rango")))))))))))))))</f>
        <v>-</v>
      </c>
      <c r="AS84" s="94" t="str">
        <f t="shared" si="50"/>
        <v>-</v>
      </c>
      <c r="AT84" s="94" t="str">
        <f t="shared" si="51"/>
        <v>-</v>
      </c>
      <c r="AU84" s="94" t="str">
        <f t="shared" si="52"/>
        <v>-</v>
      </c>
      <c r="AV84" s="94" t="str">
        <f t="shared" si="53"/>
        <v>-</v>
      </c>
      <c r="AW84" s="94" t="str">
        <f t="shared" si="54"/>
        <v>-</v>
      </c>
      <c r="AX84" s="94" t="str">
        <f t="shared" si="55"/>
        <v>-</v>
      </c>
      <c r="AY84" s="94" t="str">
        <f t="shared" si="56"/>
        <v>-</v>
      </c>
      <c r="AZ84" s="94" t="str">
        <f t="shared" si="57"/>
        <v>-</v>
      </c>
      <c r="BA84" s="94" t="str">
        <f t="shared" si="58"/>
        <v>-</v>
      </c>
      <c r="BB84" s="94" t="str">
        <f t="shared" si="59"/>
        <v>-</v>
      </c>
      <c r="BC84" s="94" t="str">
        <f t="shared" si="60"/>
        <v>-</v>
      </c>
      <c r="BD84" s="94" t="str">
        <f t="shared" si="61"/>
        <v>-</v>
      </c>
      <c r="BE84" s="94" t="str">
        <f t="shared" si="62"/>
        <v>-</v>
      </c>
      <c r="BF84" s="94" t="str">
        <f t="shared" si="63"/>
        <v>-</v>
      </c>
    </row>
    <row r="85" spans="1:58" x14ac:dyDescent="0.2">
      <c r="A85" s="19" t="s">
        <v>1193</v>
      </c>
      <c r="B85" s="19" t="s">
        <v>875</v>
      </c>
      <c r="C85" s="19">
        <v>15478578</v>
      </c>
      <c r="D85" s="19">
        <v>7</v>
      </c>
      <c r="E85" s="19" t="s">
        <v>1382</v>
      </c>
      <c r="F85" s="19" t="s">
        <v>1383</v>
      </c>
      <c r="G85" s="19" t="s">
        <v>1384</v>
      </c>
      <c r="H85" s="19" t="s">
        <v>1018</v>
      </c>
      <c r="I85" s="19" t="s">
        <v>653</v>
      </c>
      <c r="J85" s="19">
        <v>80</v>
      </c>
      <c r="K85" s="19" t="s">
        <v>556</v>
      </c>
      <c r="L85" s="19" t="s">
        <v>495</v>
      </c>
      <c r="M85" s="19" t="s">
        <v>18</v>
      </c>
      <c r="N85" s="19">
        <v>45678</v>
      </c>
      <c r="O85" s="19">
        <v>3</v>
      </c>
      <c r="P85" s="83">
        <v>1</v>
      </c>
      <c r="Q85" s="19" t="s">
        <v>23</v>
      </c>
      <c r="R85" s="19" t="s">
        <v>11</v>
      </c>
      <c r="S85" s="19" t="s">
        <v>23</v>
      </c>
      <c r="T85" s="19">
        <v>3</v>
      </c>
      <c r="U85" s="19" t="s">
        <v>11</v>
      </c>
      <c r="V85" s="19" t="s">
        <v>11</v>
      </c>
      <c r="W85" s="19" t="s">
        <v>11</v>
      </c>
      <c r="X85" s="19">
        <v>0</v>
      </c>
      <c r="Y85" s="19" t="s">
        <v>730</v>
      </c>
      <c r="Z85" s="19">
        <v>0</v>
      </c>
      <c r="AA85" s="19">
        <v>0</v>
      </c>
      <c r="AB85" s="19">
        <v>0</v>
      </c>
      <c r="AC85" s="186" t="str">
        <f>IF(OR(M85="13",M85="14",P85=8),"",IF(     AND(OR(S85="AUTORIZADO", S85="PENDIENTE", S85="REDUCIDO", S85="AMPLIADO"),L85&lt;&gt;"HONORARIO" ), _xlfn.CONCAT(IF(H85="X","H",H85),"_",IF(OR(P85=5,P85=6),_xlfn.CONCAT(P85,"A"),P85),"_",VLOOKUP(T85,Datos!$B$2:$C$5,2,TRUE)),""))</f>
        <v>M_1_[hasta 3]</v>
      </c>
      <c r="AD85" s="186">
        <f t="shared" si="37"/>
        <v>0</v>
      </c>
      <c r="AE85" s="90" t="str">
        <f t="shared" si="38"/>
        <v>-</v>
      </c>
      <c r="AF85" s="91" t="str">
        <f t="shared" si="39"/>
        <v>070606</v>
      </c>
      <c r="AG85" s="92"/>
      <c r="AH85" s="93" t="str">
        <f t="shared" si="40"/>
        <v>Corporación de Fomento de la Producción</v>
      </c>
      <c r="AI85" s="90" t="str">
        <f t="shared" si="41"/>
        <v>-</v>
      </c>
      <c r="AJ85" s="90">
        <f t="shared" si="42"/>
        <v>7</v>
      </c>
      <c r="AK85" s="90" t="str">
        <f t="shared" si="43"/>
        <v>-</v>
      </c>
      <c r="AL85" s="90" t="str">
        <f t="shared" si="44"/>
        <v>Identifica este registro como MUJER</v>
      </c>
      <c r="AM85" s="90" t="str">
        <f t="shared" si="45"/>
        <v>-</v>
      </c>
      <c r="AN85" s="90" t="str">
        <f t="shared" si="46"/>
        <v>-</v>
      </c>
      <c r="AO85" s="90" t="str">
        <f t="shared" si="47"/>
        <v>-</v>
      </c>
      <c r="AP85" s="58" t="str">
        <f t="shared" si="48"/>
        <v>-</v>
      </c>
      <c r="AQ85" s="94" t="str">
        <f t="shared" si="49"/>
        <v>-</v>
      </c>
      <c r="AR85" s="94" t="str">
        <f>IF(N85="","PRIMER_DIA en blanco",
IF(AND(M85="01",N85&gt;=L_Conversion!$C$118,N85&lt;=L_Conversion!$D$118),"-",
IF(AND(M85="02",N85&gt;=L_Conversion!$C$119,N85&lt;=L_Conversion!$D$119),"-",
IF(AND(M85="03",N85&gt;=L_Conversion!$C$120,N85&lt;=L_Conversion!$D$120),"-",
IF(AND(M85="04",N85&gt;=L_Conversion!$C$121,N85&lt;=L_Conversion!$D$121),"-",
IF(AND(M85="05",N85&gt;=L_Conversion!$C$122,N85&lt;=L_Conversion!$D$122),"-",
IF(AND(M85="06",N85&gt;=L_Conversion!$C$123,N85&lt;=L_Conversion!$D$123),"-",
IF(AND(M85="07",N85&gt;=L_Conversion!$C$124,N85&lt;=L_Conversion!$D$124),"-",
IF(AND(M85="08",N85&gt;=L_Conversion!$C$125,N85&lt;=L_Conversion!$D$125),"-",
IF(AND(M85="09",N85&gt;=L_Conversion!$C$126,N85&lt;=L_Conversion!$D$126),"-",
IF(AND(M85="10",N85&gt;=L_Conversion!$C$127,N85&lt;=L_Conversion!$D$127),"-",
IF(AND(M85="11",N85&gt;=L_Conversion!$C$128,N85&lt;=L_Conversion!$D$128),"-",
IF(AND(M85="12",N85&gt;=L_Conversion!$C$129,N85&lt;=L_Conversion!$D$129),"-",
IF(AND(M85="13",N85&gt;=L_Conversion!$C$116,N85&lt;=L_Conversion!$D$116),"-",
IF(AND(M85="14",N85&gt;=L_Conversion!$C$117,N85&lt;=L_Conversion!$D$117),"-",
"PRIMER_DIA fuera de rango")))))))))))))))</f>
        <v>-</v>
      </c>
      <c r="AS85" s="94" t="str">
        <f t="shared" si="50"/>
        <v>-</v>
      </c>
      <c r="AT85" s="94" t="str">
        <f t="shared" si="51"/>
        <v>-</v>
      </c>
      <c r="AU85" s="94" t="str">
        <f t="shared" si="52"/>
        <v>-</v>
      </c>
      <c r="AV85" s="94" t="str">
        <f t="shared" si="53"/>
        <v>-</v>
      </c>
      <c r="AW85" s="94" t="str">
        <f t="shared" si="54"/>
        <v>-</v>
      </c>
      <c r="AX85" s="94" t="str">
        <f t="shared" si="55"/>
        <v>-</v>
      </c>
      <c r="AY85" s="94" t="str">
        <f t="shared" si="56"/>
        <v>-</v>
      </c>
      <c r="AZ85" s="94" t="str">
        <f t="shared" si="57"/>
        <v>-</v>
      </c>
      <c r="BA85" s="94" t="str">
        <f t="shared" si="58"/>
        <v>-</v>
      </c>
      <c r="BB85" s="94" t="str">
        <f t="shared" si="59"/>
        <v>-</v>
      </c>
      <c r="BC85" s="94" t="str">
        <f t="shared" si="60"/>
        <v>-</v>
      </c>
      <c r="BD85" s="94" t="str">
        <f t="shared" si="61"/>
        <v>-</v>
      </c>
      <c r="BE85" s="94" t="str">
        <f t="shared" si="62"/>
        <v>-</v>
      </c>
      <c r="BF85" s="94" t="str">
        <f t="shared" si="63"/>
        <v>-</v>
      </c>
    </row>
    <row r="86" spans="1:58" x14ac:dyDescent="0.2">
      <c r="A86" s="19" t="s">
        <v>1193</v>
      </c>
      <c r="B86" s="19" t="s">
        <v>76</v>
      </c>
      <c r="C86" s="19">
        <v>17492582</v>
      </c>
      <c r="D86" s="19">
        <v>8</v>
      </c>
      <c r="E86" s="19" t="s">
        <v>1385</v>
      </c>
      <c r="F86" s="19" t="s">
        <v>1386</v>
      </c>
      <c r="G86" s="19" t="s">
        <v>1387</v>
      </c>
      <c r="H86" s="19" t="s">
        <v>1018</v>
      </c>
      <c r="I86" s="19" t="s">
        <v>654</v>
      </c>
      <c r="J86" s="19">
        <v>80</v>
      </c>
      <c r="K86" s="19" t="s">
        <v>556</v>
      </c>
      <c r="L86" s="19" t="s">
        <v>509</v>
      </c>
      <c r="M86" s="19" t="s">
        <v>18</v>
      </c>
      <c r="N86" s="19">
        <v>45679</v>
      </c>
      <c r="O86" s="19">
        <v>3</v>
      </c>
      <c r="P86" s="83">
        <v>1</v>
      </c>
      <c r="Q86" s="19" t="s">
        <v>23</v>
      </c>
      <c r="R86" s="19" t="s">
        <v>11</v>
      </c>
      <c r="S86" s="19" t="s">
        <v>23</v>
      </c>
      <c r="T86" s="19">
        <v>3</v>
      </c>
      <c r="U86" s="19" t="s">
        <v>11</v>
      </c>
      <c r="V86" s="19" t="s">
        <v>11</v>
      </c>
      <c r="W86" s="19" t="s">
        <v>11</v>
      </c>
      <c r="X86" s="19">
        <v>0</v>
      </c>
      <c r="Y86" s="19" t="s">
        <v>730</v>
      </c>
      <c r="Z86" s="19">
        <v>0</v>
      </c>
      <c r="AA86" s="19">
        <v>0</v>
      </c>
      <c r="AB86" s="19">
        <v>0</v>
      </c>
      <c r="AC86" s="186" t="str">
        <f>IF(OR(M86="13",M86="14",P86=8),"",IF(     AND(OR(S86="AUTORIZADO", S86="PENDIENTE", S86="REDUCIDO", S86="AMPLIADO"),L86&lt;&gt;"HONORARIO" ), _xlfn.CONCAT(IF(H86="X","H",H86),"_",IF(OR(P86=5,P86=6),_xlfn.CONCAT(P86,"A"),P86),"_",VLOOKUP(T86,Datos!$B$2:$C$5,2,TRUE)),""))</f>
        <v>M_1_[hasta 3]</v>
      </c>
      <c r="AD86" s="186">
        <f t="shared" si="37"/>
        <v>0</v>
      </c>
      <c r="AE86" s="90" t="str">
        <f t="shared" si="38"/>
        <v>-</v>
      </c>
      <c r="AF86" s="91" t="str">
        <f t="shared" si="39"/>
        <v>070601</v>
      </c>
      <c r="AG86" s="92"/>
      <c r="AH86" s="93" t="str">
        <f t="shared" si="40"/>
        <v>Corporación de Fomento de la Producción</v>
      </c>
      <c r="AI86" s="90" t="str">
        <f t="shared" si="41"/>
        <v>-</v>
      </c>
      <c r="AJ86" s="90">
        <f t="shared" si="42"/>
        <v>8</v>
      </c>
      <c r="AK86" s="90" t="str">
        <f t="shared" si="43"/>
        <v>-</v>
      </c>
      <c r="AL86" s="90" t="str">
        <f t="shared" si="44"/>
        <v>Identifica este registro como MUJER</v>
      </c>
      <c r="AM86" s="90" t="str">
        <f t="shared" si="45"/>
        <v>-</v>
      </c>
      <c r="AN86" s="90" t="str">
        <f t="shared" si="46"/>
        <v>-</v>
      </c>
      <c r="AO86" s="90" t="str">
        <f t="shared" si="47"/>
        <v>-</v>
      </c>
      <c r="AP86" s="58" t="str">
        <f t="shared" si="48"/>
        <v>-</v>
      </c>
      <c r="AQ86" s="94" t="str">
        <f t="shared" si="49"/>
        <v>-</v>
      </c>
      <c r="AR86" s="94" t="str">
        <f>IF(N86="","PRIMER_DIA en blanco",
IF(AND(M86="01",N86&gt;=L_Conversion!$C$118,N86&lt;=L_Conversion!$D$118),"-",
IF(AND(M86="02",N86&gt;=L_Conversion!$C$119,N86&lt;=L_Conversion!$D$119),"-",
IF(AND(M86="03",N86&gt;=L_Conversion!$C$120,N86&lt;=L_Conversion!$D$120),"-",
IF(AND(M86="04",N86&gt;=L_Conversion!$C$121,N86&lt;=L_Conversion!$D$121),"-",
IF(AND(M86="05",N86&gt;=L_Conversion!$C$122,N86&lt;=L_Conversion!$D$122),"-",
IF(AND(M86="06",N86&gt;=L_Conversion!$C$123,N86&lt;=L_Conversion!$D$123),"-",
IF(AND(M86="07",N86&gt;=L_Conversion!$C$124,N86&lt;=L_Conversion!$D$124),"-",
IF(AND(M86="08",N86&gt;=L_Conversion!$C$125,N86&lt;=L_Conversion!$D$125),"-",
IF(AND(M86="09",N86&gt;=L_Conversion!$C$126,N86&lt;=L_Conversion!$D$126),"-",
IF(AND(M86="10",N86&gt;=L_Conversion!$C$127,N86&lt;=L_Conversion!$D$127),"-",
IF(AND(M86="11",N86&gt;=L_Conversion!$C$128,N86&lt;=L_Conversion!$D$128),"-",
IF(AND(M86="12",N86&gt;=L_Conversion!$C$129,N86&lt;=L_Conversion!$D$129),"-",
IF(AND(M86="13",N86&gt;=L_Conversion!$C$116,N86&lt;=L_Conversion!$D$116),"-",
IF(AND(M86="14",N86&gt;=L_Conversion!$C$117,N86&lt;=L_Conversion!$D$117),"-",
"PRIMER_DIA fuera de rango")))))))))))))))</f>
        <v>-</v>
      </c>
      <c r="AS86" s="94" t="str">
        <f t="shared" si="50"/>
        <v>-</v>
      </c>
      <c r="AT86" s="94" t="str">
        <f t="shared" si="51"/>
        <v>-</v>
      </c>
      <c r="AU86" s="94" t="str">
        <f t="shared" si="52"/>
        <v>-</v>
      </c>
      <c r="AV86" s="94" t="str">
        <f t="shared" si="53"/>
        <v>-</v>
      </c>
      <c r="AW86" s="94" t="str">
        <f t="shared" si="54"/>
        <v>-</v>
      </c>
      <c r="AX86" s="94" t="str">
        <f t="shared" si="55"/>
        <v>-</v>
      </c>
      <c r="AY86" s="94" t="str">
        <f t="shared" si="56"/>
        <v>-</v>
      </c>
      <c r="AZ86" s="94" t="str">
        <f t="shared" si="57"/>
        <v>-</v>
      </c>
      <c r="BA86" s="94" t="str">
        <f t="shared" si="58"/>
        <v>-</v>
      </c>
      <c r="BB86" s="94" t="str">
        <f t="shared" si="59"/>
        <v>-</v>
      </c>
      <c r="BC86" s="94" t="str">
        <f t="shared" si="60"/>
        <v>-</v>
      </c>
      <c r="BD86" s="94" t="str">
        <f t="shared" si="61"/>
        <v>-</v>
      </c>
      <c r="BE86" s="94" t="str">
        <f t="shared" si="62"/>
        <v>-</v>
      </c>
      <c r="BF86" s="94" t="str">
        <f t="shared" si="63"/>
        <v>-</v>
      </c>
    </row>
    <row r="87" spans="1:58" x14ac:dyDescent="0.2">
      <c r="A87" s="19" t="s">
        <v>1193</v>
      </c>
      <c r="B87" s="19" t="s">
        <v>76</v>
      </c>
      <c r="C87" s="19">
        <v>10219404</v>
      </c>
      <c r="D87" s="19">
        <v>7</v>
      </c>
      <c r="E87" s="19" t="s">
        <v>1388</v>
      </c>
      <c r="F87" s="19" t="s">
        <v>1389</v>
      </c>
      <c r="G87" s="19" t="s">
        <v>1390</v>
      </c>
      <c r="H87" s="19" t="s">
        <v>1018</v>
      </c>
      <c r="I87" s="19" t="s">
        <v>653</v>
      </c>
      <c r="J87" s="19">
        <v>80</v>
      </c>
      <c r="K87" s="19" t="s">
        <v>556</v>
      </c>
      <c r="L87" s="19" t="s">
        <v>495</v>
      </c>
      <c r="M87" s="19" t="s">
        <v>18</v>
      </c>
      <c r="N87" s="19">
        <v>45679</v>
      </c>
      <c r="O87" s="19">
        <v>3</v>
      </c>
      <c r="P87" s="83">
        <v>1</v>
      </c>
      <c r="Q87" s="19" t="s">
        <v>23</v>
      </c>
      <c r="R87" s="19" t="s">
        <v>11</v>
      </c>
      <c r="S87" s="19" t="s">
        <v>23</v>
      </c>
      <c r="T87" s="19">
        <v>3</v>
      </c>
      <c r="U87" s="19" t="s">
        <v>11</v>
      </c>
      <c r="V87" s="19" t="s">
        <v>11</v>
      </c>
      <c r="W87" s="19" t="s">
        <v>11</v>
      </c>
      <c r="X87" s="19">
        <v>0</v>
      </c>
      <c r="Y87" s="19" t="s">
        <v>730</v>
      </c>
      <c r="Z87" s="19">
        <v>0</v>
      </c>
      <c r="AA87" s="19">
        <v>0</v>
      </c>
      <c r="AB87" s="19">
        <v>0</v>
      </c>
      <c r="AC87" s="186" t="str">
        <f>IF(OR(M87="13",M87="14",P87=8),"",IF(     AND(OR(S87="AUTORIZADO", S87="PENDIENTE", S87="REDUCIDO", S87="AMPLIADO"),L87&lt;&gt;"HONORARIO" ), _xlfn.CONCAT(IF(H87="X","H",H87),"_",IF(OR(P87=5,P87=6),_xlfn.CONCAT(P87,"A"),P87),"_",VLOOKUP(T87,Datos!$B$2:$C$5,2,TRUE)),""))</f>
        <v>M_1_[hasta 3]</v>
      </c>
      <c r="AD87" s="186">
        <f t="shared" si="37"/>
        <v>0</v>
      </c>
      <c r="AE87" s="90" t="str">
        <f t="shared" si="38"/>
        <v>-</v>
      </c>
      <c r="AF87" s="91" t="str">
        <f t="shared" si="39"/>
        <v>070601</v>
      </c>
      <c r="AG87" s="92"/>
      <c r="AH87" s="93" t="str">
        <f t="shared" si="40"/>
        <v>Corporación de Fomento de la Producción</v>
      </c>
      <c r="AI87" s="90" t="str">
        <f t="shared" si="41"/>
        <v>-</v>
      </c>
      <c r="AJ87" s="90">
        <f t="shared" si="42"/>
        <v>7</v>
      </c>
      <c r="AK87" s="90" t="str">
        <f t="shared" si="43"/>
        <v>-</v>
      </c>
      <c r="AL87" s="90" t="str">
        <f t="shared" si="44"/>
        <v>Identifica este registro como MUJER</v>
      </c>
      <c r="AM87" s="90" t="str">
        <f t="shared" si="45"/>
        <v>-</v>
      </c>
      <c r="AN87" s="90" t="str">
        <f t="shared" si="46"/>
        <v>-</v>
      </c>
      <c r="AO87" s="90" t="str">
        <f t="shared" si="47"/>
        <v>-</v>
      </c>
      <c r="AP87" s="58" t="str">
        <f t="shared" si="48"/>
        <v>-</v>
      </c>
      <c r="AQ87" s="94" t="str">
        <f t="shared" si="49"/>
        <v>-</v>
      </c>
      <c r="AR87" s="94" t="str">
        <f>IF(N87="","PRIMER_DIA en blanco",
IF(AND(M87="01",N87&gt;=L_Conversion!$C$118,N87&lt;=L_Conversion!$D$118),"-",
IF(AND(M87="02",N87&gt;=L_Conversion!$C$119,N87&lt;=L_Conversion!$D$119),"-",
IF(AND(M87="03",N87&gt;=L_Conversion!$C$120,N87&lt;=L_Conversion!$D$120),"-",
IF(AND(M87="04",N87&gt;=L_Conversion!$C$121,N87&lt;=L_Conversion!$D$121),"-",
IF(AND(M87="05",N87&gt;=L_Conversion!$C$122,N87&lt;=L_Conversion!$D$122),"-",
IF(AND(M87="06",N87&gt;=L_Conversion!$C$123,N87&lt;=L_Conversion!$D$123),"-",
IF(AND(M87="07",N87&gt;=L_Conversion!$C$124,N87&lt;=L_Conversion!$D$124),"-",
IF(AND(M87="08",N87&gt;=L_Conversion!$C$125,N87&lt;=L_Conversion!$D$125),"-",
IF(AND(M87="09",N87&gt;=L_Conversion!$C$126,N87&lt;=L_Conversion!$D$126),"-",
IF(AND(M87="10",N87&gt;=L_Conversion!$C$127,N87&lt;=L_Conversion!$D$127),"-",
IF(AND(M87="11",N87&gt;=L_Conversion!$C$128,N87&lt;=L_Conversion!$D$128),"-",
IF(AND(M87="12",N87&gt;=L_Conversion!$C$129,N87&lt;=L_Conversion!$D$129),"-",
IF(AND(M87="13",N87&gt;=L_Conversion!$C$116,N87&lt;=L_Conversion!$D$116),"-",
IF(AND(M87="14",N87&gt;=L_Conversion!$C$117,N87&lt;=L_Conversion!$D$117),"-",
"PRIMER_DIA fuera de rango")))))))))))))))</f>
        <v>-</v>
      </c>
      <c r="AS87" s="94" t="str">
        <f t="shared" si="50"/>
        <v>-</v>
      </c>
      <c r="AT87" s="94" t="str">
        <f t="shared" si="51"/>
        <v>-</v>
      </c>
      <c r="AU87" s="94" t="str">
        <f t="shared" si="52"/>
        <v>-</v>
      </c>
      <c r="AV87" s="94" t="str">
        <f t="shared" si="53"/>
        <v>-</v>
      </c>
      <c r="AW87" s="94" t="str">
        <f t="shared" si="54"/>
        <v>-</v>
      </c>
      <c r="AX87" s="94" t="str">
        <f t="shared" si="55"/>
        <v>-</v>
      </c>
      <c r="AY87" s="94" t="str">
        <f t="shared" si="56"/>
        <v>-</v>
      </c>
      <c r="AZ87" s="94" t="str">
        <f t="shared" si="57"/>
        <v>-</v>
      </c>
      <c r="BA87" s="94" t="str">
        <f t="shared" si="58"/>
        <v>-</v>
      </c>
      <c r="BB87" s="94" t="str">
        <f t="shared" si="59"/>
        <v>-</v>
      </c>
      <c r="BC87" s="94" t="str">
        <f t="shared" si="60"/>
        <v>-</v>
      </c>
      <c r="BD87" s="94" t="str">
        <f t="shared" si="61"/>
        <v>-</v>
      </c>
      <c r="BE87" s="94" t="str">
        <f t="shared" si="62"/>
        <v>-</v>
      </c>
      <c r="BF87" s="94" t="str">
        <f t="shared" si="63"/>
        <v>-</v>
      </c>
    </row>
    <row r="88" spans="1:58" x14ac:dyDescent="0.2">
      <c r="A88" s="19" t="s">
        <v>1193</v>
      </c>
      <c r="B88" s="19" t="s">
        <v>76</v>
      </c>
      <c r="C88" s="19">
        <v>14178887</v>
      </c>
      <c r="D88" s="19">
        <v>6</v>
      </c>
      <c r="E88" s="19" t="s">
        <v>1337</v>
      </c>
      <c r="F88" s="19" t="s">
        <v>1391</v>
      </c>
      <c r="G88" s="19" t="s">
        <v>1392</v>
      </c>
      <c r="H88" s="19" t="s">
        <v>1018</v>
      </c>
      <c r="I88" s="19" t="s">
        <v>653</v>
      </c>
      <c r="J88" s="19">
        <v>60</v>
      </c>
      <c r="K88" s="19" t="s">
        <v>554</v>
      </c>
      <c r="L88" s="19" t="s">
        <v>490</v>
      </c>
      <c r="M88" s="19" t="s">
        <v>18</v>
      </c>
      <c r="N88" s="19">
        <v>45679</v>
      </c>
      <c r="O88" s="19">
        <v>3</v>
      </c>
      <c r="P88" s="83">
        <v>1</v>
      </c>
      <c r="Q88" s="19" t="s">
        <v>23</v>
      </c>
      <c r="R88" s="19" t="s">
        <v>11</v>
      </c>
      <c r="S88" s="19" t="s">
        <v>23</v>
      </c>
      <c r="T88" s="19">
        <v>3</v>
      </c>
      <c r="U88" s="19" t="s">
        <v>11</v>
      </c>
      <c r="V88" s="19" t="s">
        <v>11</v>
      </c>
      <c r="W88" s="19" t="s">
        <v>11</v>
      </c>
      <c r="X88" s="19">
        <v>0</v>
      </c>
      <c r="Y88" s="19" t="s">
        <v>732</v>
      </c>
      <c r="Z88" s="19">
        <v>0</v>
      </c>
      <c r="AA88" s="19">
        <v>0</v>
      </c>
      <c r="AB88" s="19">
        <v>0</v>
      </c>
      <c r="AC88" s="186" t="str">
        <f>IF(OR(M88="13",M88="14",P88=8),"",IF(     AND(OR(S88="AUTORIZADO", S88="PENDIENTE", S88="REDUCIDO", S88="AMPLIADO"),L88&lt;&gt;"HONORARIO" ), _xlfn.CONCAT(IF(H88="X","H",H88),"_",IF(OR(P88=5,P88=6),_xlfn.CONCAT(P88,"A"),P88),"_",VLOOKUP(T88,Datos!$B$2:$C$5,2,TRUE)),""))</f>
        <v>M_1_[hasta 3]</v>
      </c>
      <c r="AD88" s="186">
        <f t="shared" si="37"/>
        <v>0</v>
      </c>
      <c r="AE88" s="90" t="str">
        <f t="shared" si="38"/>
        <v>-</v>
      </c>
      <c r="AF88" s="91" t="str">
        <f t="shared" si="39"/>
        <v>070601</v>
      </c>
      <c r="AG88" s="92"/>
      <c r="AH88" s="93" t="str">
        <f t="shared" si="40"/>
        <v>Corporación de Fomento de la Producción</v>
      </c>
      <c r="AI88" s="90" t="str">
        <f t="shared" si="41"/>
        <v>-</v>
      </c>
      <c r="AJ88" s="90">
        <f t="shared" si="42"/>
        <v>6</v>
      </c>
      <c r="AK88" s="90" t="str">
        <f t="shared" si="43"/>
        <v>-</v>
      </c>
      <c r="AL88" s="90" t="str">
        <f t="shared" si="44"/>
        <v>Identifica este registro como MUJER</v>
      </c>
      <c r="AM88" s="90" t="str">
        <f t="shared" si="45"/>
        <v>-</v>
      </c>
      <c r="AN88" s="90" t="str">
        <f t="shared" si="46"/>
        <v>-</v>
      </c>
      <c r="AO88" s="90" t="str">
        <f t="shared" si="47"/>
        <v>-</v>
      </c>
      <c r="AP88" s="58" t="str">
        <f t="shared" si="48"/>
        <v>-</v>
      </c>
      <c r="AQ88" s="94" t="str">
        <f t="shared" si="49"/>
        <v>-</v>
      </c>
      <c r="AR88" s="94" t="str">
        <f>IF(N88="","PRIMER_DIA en blanco",
IF(AND(M88="01",N88&gt;=L_Conversion!$C$118,N88&lt;=L_Conversion!$D$118),"-",
IF(AND(M88="02",N88&gt;=L_Conversion!$C$119,N88&lt;=L_Conversion!$D$119),"-",
IF(AND(M88="03",N88&gt;=L_Conversion!$C$120,N88&lt;=L_Conversion!$D$120),"-",
IF(AND(M88="04",N88&gt;=L_Conversion!$C$121,N88&lt;=L_Conversion!$D$121),"-",
IF(AND(M88="05",N88&gt;=L_Conversion!$C$122,N88&lt;=L_Conversion!$D$122),"-",
IF(AND(M88="06",N88&gt;=L_Conversion!$C$123,N88&lt;=L_Conversion!$D$123),"-",
IF(AND(M88="07",N88&gt;=L_Conversion!$C$124,N88&lt;=L_Conversion!$D$124),"-",
IF(AND(M88="08",N88&gt;=L_Conversion!$C$125,N88&lt;=L_Conversion!$D$125),"-",
IF(AND(M88="09",N88&gt;=L_Conversion!$C$126,N88&lt;=L_Conversion!$D$126),"-",
IF(AND(M88="10",N88&gt;=L_Conversion!$C$127,N88&lt;=L_Conversion!$D$127),"-",
IF(AND(M88="11",N88&gt;=L_Conversion!$C$128,N88&lt;=L_Conversion!$D$128),"-",
IF(AND(M88="12",N88&gt;=L_Conversion!$C$129,N88&lt;=L_Conversion!$D$129),"-",
IF(AND(M88="13",N88&gt;=L_Conversion!$C$116,N88&lt;=L_Conversion!$D$116),"-",
IF(AND(M88="14",N88&gt;=L_Conversion!$C$117,N88&lt;=L_Conversion!$D$117),"-",
"PRIMER_DIA fuera de rango")))))))))))))))</f>
        <v>-</v>
      </c>
      <c r="AS88" s="94" t="str">
        <f t="shared" si="50"/>
        <v>-</v>
      </c>
      <c r="AT88" s="94" t="str">
        <f t="shared" si="51"/>
        <v>-</v>
      </c>
      <c r="AU88" s="94" t="str">
        <f t="shared" si="52"/>
        <v>-</v>
      </c>
      <c r="AV88" s="94" t="str">
        <f t="shared" si="53"/>
        <v>-</v>
      </c>
      <c r="AW88" s="94" t="str">
        <f t="shared" si="54"/>
        <v>-</v>
      </c>
      <c r="AX88" s="94" t="str">
        <f t="shared" si="55"/>
        <v>-</v>
      </c>
      <c r="AY88" s="94" t="str">
        <f t="shared" si="56"/>
        <v>-</v>
      </c>
      <c r="AZ88" s="94" t="str">
        <f t="shared" si="57"/>
        <v>-</v>
      </c>
      <c r="BA88" s="94" t="str">
        <f t="shared" si="58"/>
        <v>-</v>
      </c>
      <c r="BB88" s="94" t="str">
        <f t="shared" si="59"/>
        <v>-</v>
      </c>
      <c r="BC88" s="94" t="str">
        <f t="shared" si="60"/>
        <v>-</v>
      </c>
      <c r="BD88" s="94" t="str">
        <f t="shared" si="61"/>
        <v>-</v>
      </c>
      <c r="BE88" s="94" t="str">
        <f t="shared" si="62"/>
        <v>-</v>
      </c>
      <c r="BF88" s="94" t="str">
        <f t="shared" si="63"/>
        <v>-</v>
      </c>
    </row>
    <row r="89" spans="1:58" x14ac:dyDescent="0.2">
      <c r="A89" s="19" t="s">
        <v>1193</v>
      </c>
      <c r="B89" s="19" t="s">
        <v>76</v>
      </c>
      <c r="C89" s="19">
        <v>18693838</v>
      </c>
      <c r="D89" s="19">
        <v>0</v>
      </c>
      <c r="E89" s="19" t="s">
        <v>1202</v>
      </c>
      <c r="F89" s="19" t="s">
        <v>1393</v>
      </c>
      <c r="G89" s="19" t="s">
        <v>1394</v>
      </c>
      <c r="H89" s="19" t="s">
        <v>1018</v>
      </c>
      <c r="I89" s="19" t="s">
        <v>655</v>
      </c>
      <c r="J89" s="19">
        <v>80</v>
      </c>
      <c r="K89" s="19" t="s">
        <v>556</v>
      </c>
      <c r="L89" s="19" t="s">
        <v>495</v>
      </c>
      <c r="M89" s="19" t="s">
        <v>18</v>
      </c>
      <c r="N89" s="19">
        <v>45679</v>
      </c>
      <c r="O89" s="19">
        <v>2</v>
      </c>
      <c r="P89" s="83">
        <v>1</v>
      </c>
      <c r="Q89" s="19" t="s">
        <v>23</v>
      </c>
      <c r="R89" s="19" t="s">
        <v>11</v>
      </c>
      <c r="S89" s="19" t="s">
        <v>23</v>
      </c>
      <c r="T89" s="19">
        <v>2</v>
      </c>
      <c r="U89" s="19" t="s">
        <v>11</v>
      </c>
      <c r="V89" s="19" t="s">
        <v>11</v>
      </c>
      <c r="W89" s="19" t="s">
        <v>11</v>
      </c>
      <c r="X89" s="19">
        <v>0</v>
      </c>
      <c r="Y89" s="19" t="s">
        <v>730</v>
      </c>
      <c r="Z89" s="19">
        <v>0</v>
      </c>
      <c r="AA89" s="19">
        <v>0</v>
      </c>
      <c r="AB89" s="19">
        <v>0</v>
      </c>
      <c r="AC89" s="186" t="str">
        <f>IF(OR(M89="13",M89="14",P89=8),"",IF(     AND(OR(S89="AUTORIZADO", S89="PENDIENTE", S89="REDUCIDO", S89="AMPLIADO"),L89&lt;&gt;"HONORARIO" ), _xlfn.CONCAT(IF(H89="X","H",H89),"_",IF(OR(P89=5,P89=6),_xlfn.CONCAT(P89,"A"),P89),"_",VLOOKUP(T89,Datos!$B$2:$C$5,2,TRUE)),""))</f>
        <v>M_1_[hasta 3]</v>
      </c>
      <c r="AD89" s="186">
        <f t="shared" si="37"/>
        <v>0</v>
      </c>
      <c r="AE89" s="90" t="str">
        <f t="shared" si="38"/>
        <v>-</v>
      </c>
      <c r="AF89" s="91" t="str">
        <f t="shared" si="39"/>
        <v>070601</v>
      </c>
      <c r="AG89" s="92"/>
      <c r="AH89" s="93" t="str">
        <f t="shared" si="40"/>
        <v>Corporación de Fomento de la Producción</v>
      </c>
      <c r="AI89" s="90" t="str">
        <f t="shared" si="41"/>
        <v>-</v>
      </c>
      <c r="AJ89" s="90">
        <f t="shared" si="42"/>
        <v>0</v>
      </c>
      <c r="AK89" s="90" t="str">
        <f t="shared" si="43"/>
        <v>-</v>
      </c>
      <c r="AL89" s="90" t="str">
        <f t="shared" si="44"/>
        <v>Identifica este registro como MUJER</v>
      </c>
      <c r="AM89" s="90" t="str">
        <f t="shared" si="45"/>
        <v>-</v>
      </c>
      <c r="AN89" s="90" t="str">
        <f t="shared" si="46"/>
        <v>-</v>
      </c>
      <c r="AO89" s="90" t="str">
        <f t="shared" si="47"/>
        <v>-</v>
      </c>
      <c r="AP89" s="58" t="str">
        <f t="shared" si="48"/>
        <v>-</v>
      </c>
      <c r="AQ89" s="94" t="str">
        <f t="shared" si="49"/>
        <v>-</v>
      </c>
      <c r="AR89" s="94" t="str">
        <f>IF(N89="","PRIMER_DIA en blanco",
IF(AND(M89="01",N89&gt;=L_Conversion!$C$118,N89&lt;=L_Conversion!$D$118),"-",
IF(AND(M89="02",N89&gt;=L_Conversion!$C$119,N89&lt;=L_Conversion!$D$119),"-",
IF(AND(M89="03",N89&gt;=L_Conversion!$C$120,N89&lt;=L_Conversion!$D$120),"-",
IF(AND(M89="04",N89&gt;=L_Conversion!$C$121,N89&lt;=L_Conversion!$D$121),"-",
IF(AND(M89="05",N89&gt;=L_Conversion!$C$122,N89&lt;=L_Conversion!$D$122),"-",
IF(AND(M89="06",N89&gt;=L_Conversion!$C$123,N89&lt;=L_Conversion!$D$123),"-",
IF(AND(M89="07",N89&gt;=L_Conversion!$C$124,N89&lt;=L_Conversion!$D$124),"-",
IF(AND(M89="08",N89&gt;=L_Conversion!$C$125,N89&lt;=L_Conversion!$D$125),"-",
IF(AND(M89="09",N89&gt;=L_Conversion!$C$126,N89&lt;=L_Conversion!$D$126),"-",
IF(AND(M89="10",N89&gt;=L_Conversion!$C$127,N89&lt;=L_Conversion!$D$127),"-",
IF(AND(M89="11",N89&gt;=L_Conversion!$C$128,N89&lt;=L_Conversion!$D$128),"-",
IF(AND(M89="12",N89&gt;=L_Conversion!$C$129,N89&lt;=L_Conversion!$D$129),"-",
IF(AND(M89="13",N89&gt;=L_Conversion!$C$116,N89&lt;=L_Conversion!$D$116),"-",
IF(AND(M89="14",N89&gt;=L_Conversion!$C$117,N89&lt;=L_Conversion!$D$117),"-",
"PRIMER_DIA fuera de rango")))))))))))))))</f>
        <v>-</v>
      </c>
      <c r="AS89" s="94" t="str">
        <f t="shared" si="50"/>
        <v>-</v>
      </c>
      <c r="AT89" s="94" t="str">
        <f t="shared" si="51"/>
        <v>-</v>
      </c>
      <c r="AU89" s="94" t="str">
        <f t="shared" si="52"/>
        <v>-</v>
      </c>
      <c r="AV89" s="94" t="str">
        <f t="shared" si="53"/>
        <v>-</v>
      </c>
      <c r="AW89" s="94" t="str">
        <f t="shared" si="54"/>
        <v>-</v>
      </c>
      <c r="AX89" s="94" t="str">
        <f t="shared" si="55"/>
        <v>-</v>
      </c>
      <c r="AY89" s="94" t="str">
        <f t="shared" si="56"/>
        <v>-</v>
      </c>
      <c r="AZ89" s="94" t="str">
        <f t="shared" si="57"/>
        <v>-</v>
      </c>
      <c r="BA89" s="94" t="str">
        <f t="shared" si="58"/>
        <v>-</v>
      </c>
      <c r="BB89" s="94" t="str">
        <f t="shared" si="59"/>
        <v>-</v>
      </c>
      <c r="BC89" s="94" t="str">
        <f t="shared" si="60"/>
        <v>-</v>
      </c>
      <c r="BD89" s="94" t="str">
        <f t="shared" si="61"/>
        <v>-</v>
      </c>
      <c r="BE89" s="94" t="str">
        <f t="shared" si="62"/>
        <v>-</v>
      </c>
      <c r="BF89" s="94" t="str">
        <f t="shared" si="63"/>
        <v>-</v>
      </c>
    </row>
    <row r="90" spans="1:58" x14ac:dyDescent="0.2">
      <c r="A90" s="19" t="s">
        <v>1193</v>
      </c>
      <c r="B90" s="19" t="s">
        <v>76</v>
      </c>
      <c r="C90" s="19">
        <v>13654335</v>
      </c>
      <c r="D90" s="19">
        <v>0</v>
      </c>
      <c r="E90" s="19" t="s">
        <v>1395</v>
      </c>
      <c r="F90" s="19" t="s">
        <v>1396</v>
      </c>
      <c r="G90" s="19" t="s">
        <v>1397</v>
      </c>
      <c r="H90" s="19" t="s">
        <v>1018</v>
      </c>
      <c r="I90" s="19" t="s">
        <v>653</v>
      </c>
      <c r="J90" s="19">
        <v>80</v>
      </c>
      <c r="K90" s="19" t="s">
        <v>556</v>
      </c>
      <c r="L90" s="19" t="s">
        <v>495</v>
      </c>
      <c r="M90" s="19" t="s">
        <v>18</v>
      </c>
      <c r="N90" s="19">
        <v>45679</v>
      </c>
      <c r="O90" s="19">
        <v>3</v>
      </c>
      <c r="P90" s="83">
        <v>1</v>
      </c>
      <c r="Q90" s="19" t="s">
        <v>23</v>
      </c>
      <c r="R90" s="19" t="s">
        <v>11</v>
      </c>
      <c r="S90" s="19" t="s">
        <v>23</v>
      </c>
      <c r="T90" s="19">
        <v>3</v>
      </c>
      <c r="U90" s="19" t="s">
        <v>11</v>
      </c>
      <c r="V90" s="19" t="s">
        <v>11</v>
      </c>
      <c r="W90" s="19" t="s">
        <v>11</v>
      </c>
      <c r="X90" s="19">
        <v>0</v>
      </c>
      <c r="Y90" s="19" t="s">
        <v>730</v>
      </c>
      <c r="Z90" s="19">
        <v>0</v>
      </c>
      <c r="AA90" s="19">
        <v>0</v>
      </c>
      <c r="AB90" s="19">
        <v>0</v>
      </c>
      <c r="AC90" s="186" t="str">
        <f>IF(OR(M90="13",M90="14",P90=8),"",IF(     AND(OR(S90="AUTORIZADO", S90="PENDIENTE", S90="REDUCIDO", S90="AMPLIADO"),L90&lt;&gt;"HONORARIO" ), _xlfn.CONCAT(IF(H90="X","H",H90),"_",IF(OR(P90=5,P90=6),_xlfn.CONCAT(P90,"A"),P90),"_",VLOOKUP(T90,Datos!$B$2:$C$5,2,TRUE)),""))</f>
        <v>M_1_[hasta 3]</v>
      </c>
      <c r="AD90" s="186">
        <f t="shared" si="37"/>
        <v>0</v>
      </c>
      <c r="AE90" s="90" t="str">
        <f t="shared" si="38"/>
        <v>-</v>
      </c>
      <c r="AF90" s="91" t="str">
        <f t="shared" si="39"/>
        <v>070601</v>
      </c>
      <c r="AG90" s="92"/>
      <c r="AH90" s="93" t="str">
        <f t="shared" si="40"/>
        <v>Corporación de Fomento de la Producción</v>
      </c>
      <c r="AI90" s="90" t="str">
        <f t="shared" si="41"/>
        <v>-</v>
      </c>
      <c r="AJ90" s="90">
        <f t="shared" si="42"/>
        <v>0</v>
      </c>
      <c r="AK90" s="90" t="str">
        <f t="shared" si="43"/>
        <v>-</v>
      </c>
      <c r="AL90" s="90" t="str">
        <f t="shared" si="44"/>
        <v>Identifica este registro como MUJER</v>
      </c>
      <c r="AM90" s="90" t="str">
        <f t="shared" si="45"/>
        <v>-</v>
      </c>
      <c r="AN90" s="90" t="str">
        <f t="shared" si="46"/>
        <v>-</v>
      </c>
      <c r="AO90" s="90" t="str">
        <f t="shared" si="47"/>
        <v>-</v>
      </c>
      <c r="AP90" s="58" t="str">
        <f t="shared" si="48"/>
        <v>-</v>
      </c>
      <c r="AQ90" s="94" t="str">
        <f t="shared" si="49"/>
        <v>-</v>
      </c>
      <c r="AR90" s="94" t="str">
        <f>IF(N90="","PRIMER_DIA en blanco",
IF(AND(M90="01",N90&gt;=L_Conversion!$C$118,N90&lt;=L_Conversion!$D$118),"-",
IF(AND(M90="02",N90&gt;=L_Conversion!$C$119,N90&lt;=L_Conversion!$D$119),"-",
IF(AND(M90="03",N90&gt;=L_Conversion!$C$120,N90&lt;=L_Conversion!$D$120),"-",
IF(AND(M90="04",N90&gt;=L_Conversion!$C$121,N90&lt;=L_Conversion!$D$121),"-",
IF(AND(M90="05",N90&gt;=L_Conversion!$C$122,N90&lt;=L_Conversion!$D$122),"-",
IF(AND(M90="06",N90&gt;=L_Conversion!$C$123,N90&lt;=L_Conversion!$D$123),"-",
IF(AND(M90="07",N90&gt;=L_Conversion!$C$124,N90&lt;=L_Conversion!$D$124),"-",
IF(AND(M90="08",N90&gt;=L_Conversion!$C$125,N90&lt;=L_Conversion!$D$125),"-",
IF(AND(M90="09",N90&gt;=L_Conversion!$C$126,N90&lt;=L_Conversion!$D$126),"-",
IF(AND(M90="10",N90&gt;=L_Conversion!$C$127,N90&lt;=L_Conversion!$D$127),"-",
IF(AND(M90="11",N90&gt;=L_Conversion!$C$128,N90&lt;=L_Conversion!$D$128),"-",
IF(AND(M90="12",N90&gt;=L_Conversion!$C$129,N90&lt;=L_Conversion!$D$129),"-",
IF(AND(M90="13",N90&gt;=L_Conversion!$C$116,N90&lt;=L_Conversion!$D$116),"-",
IF(AND(M90="14",N90&gt;=L_Conversion!$C$117,N90&lt;=L_Conversion!$D$117),"-",
"PRIMER_DIA fuera de rango")))))))))))))))</f>
        <v>-</v>
      </c>
      <c r="AS90" s="94" t="str">
        <f t="shared" si="50"/>
        <v>-</v>
      </c>
      <c r="AT90" s="94" t="str">
        <f t="shared" si="51"/>
        <v>-</v>
      </c>
      <c r="AU90" s="94" t="str">
        <f t="shared" si="52"/>
        <v>-</v>
      </c>
      <c r="AV90" s="94" t="str">
        <f t="shared" si="53"/>
        <v>-</v>
      </c>
      <c r="AW90" s="94" t="str">
        <f t="shared" si="54"/>
        <v>-</v>
      </c>
      <c r="AX90" s="94" t="str">
        <f t="shared" si="55"/>
        <v>-</v>
      </c>
      <c r="AY90" s="94" t="str">
        <f t="shared" si="56"/>
        <v>-</v>
      </c>
      <c r="AZ90" s="94" t="str">
        <f t="shared" si="57"/>
        <v>-</v>
      </c>
      <c r="BA90" s="94" t="str">
        <f t="shared" si="58"/>
        <v>-</v>
      </c>
      <c r="BB90" s="94" t="str">
        <f t="shared" si="59"/>
        <v>-</v>
      </c>
      <c r="BC90" s="94" t="str">
        <f t="shared" si="60"/>
        <v>-</v>
      </c>
      <c r="BD90" s="94" t="str">
        <f t="shared" si="61"/>
        <v>-</v>
      </c>
      <c r="BE90" s="94" t="str">
        <f t="shared" si="62"/>
        <v>-</v>
      </c>
      <c r="BF90" s="94" t="str">
        <f t="shared" si="63"/>
        <v>-</v>
      </c>
    </row>
    <row r="91" spans="1:58" x14ac:dyDescent="0.2">
      <c r="A91" s="19" t="s">
        <v>1193</v>
      </c>
      <c r="B91" s="19" t="s">
        <v>76</v>
      </c>
      <c r="C91" s="19">
        <v>16790168</v>
      </c>
      <c r="D91" s="19">
        <v>9</v>
      </c>
      <c r="E91" s="19" t="s">
        <v>1293</v>
      </c>
      <c r="F91" s="19" t="s">
        <v>1398</v>
      </c>
      <c r="G91" s="19" t="s">
        <v>1399</v>
      </c>
      <c r="H91" s="19" t="s">
        <v>654</v>
      </c>
      <c r="I91" s="19" t="s">
        <v>653</v>
      </c>
      <c r="J91" s="19">
        <v>80</v>
      </c>
      <c r="K91" s="19" t="s">
        <v>556</v>
      </c>
      <c r="L91" s="19" t="s">
        <v>495</v>
      </c>
      <c r="M91" s="19" t="s">
        <v>18</v>
      </c>
      <c r="N91" s="19">
        <v>45679</v>
      </c>
      <c r="O91" s="19">
        <v>3</v>
      </c>
      <c r="P91" s="83">
        <v>1</v>
      </c>
      <c r="Q91" s="19" t="s">
        <v>23</v>
      </c>
      <c r="R91" s="19" t="s">
        <v>11</v>
      </c>
      <c r="S91" s="19" t="s">
        <v>23</v>
      </c>
      <c r="T91" s="19">
        <v>3</v>
      </c>
      <c r="U91" s="19" t="s">
        <v>11</v>
      </c>
      <c r="V91" s="19" t="s">
        <v>11</v>
      </c>
      <c r="W91" s="19" t="s">
        <v>11</v>
      </c>
      <c r="X91" s="19">
        <v>0</v>
      </c>
      <c r="Y91" s="19" t="s">
        <v>730</v>
      </c>
      <c r="Z91" s="19">
        <v>0</v>
      </c>
      <c r="AA91" s="19">
        <v>0</v>
      </c>
      <c r="AB91" s="19">
        <v>0</v>
      </c>
      <c r="AC91" s="186" t="str">
        <f>IF(OR(M91="13",M91="14",P91=8),"",IF(     AND(OR(S91="AUTORIZADO", S91="PENDIENTE", S91="REDUCIDO", S91="AMPLIADO"),L91&lt;&gt;"HONORARIO" ), _xlfn.CONCAT(IF(H91="X","H",H91),"_",IF(OR(P91=5,P91=6),_xlfn.CONCAT(P91,"A"),P91),"_",VLOOKUP(T91,Datos!$B$2:$C$5,2,TRUE)),""))</f>
        <v>H_1_[hasta 3]</v>
      </c>
      <c r="AD91" s="186">
        <f t="shared" si="37"/>
        <v>0</v>
      </c>
      <c r="AE91" s="90" t="str">
        <f t="shared" si="38"/>
        <v>-</v>
      </c>
      <c r="AF91" s="91" t="str">
        <f t="shared" si="39"/>
        <v>070601</v>
      </c>
      <c r="AG91" s="92"/>
      <c r="AH91" s="93" t="str">
        <f t="shared" si="40"/>
        <v>Corporación de Fomento de la Producción</v>
      </c>
      <c r="AI91" s="90" t="str">
        <f t="shared" si="41"/>
        <v>-</v>
      </c>
      <c r="AJ91" s="90">
        <f t="shared" si="42"/>
        <v>9</v>
      </c>
      <c r="AK91" s="90" t="str">
        <f t="shared" si="43"/>
        <v>-</v>
      </c>
      <c r="AL91" s="90" t="str">
        <f t="shared" si="44"/>
        <v>Identifica este registro como HOMBRE</v>
      </c>
      <c r="AM91" s="90" t="str">
        <f t="shared" si="45"/>
        <v>-</v>
      </c>
      <c r="AN91" s="90" t="str">
        <f t="shared" si="46"/>
        <v>-</v>
      </c>
      <c r="AO91" s="90" t="str">
        <f t="shared" si="47"/>
        <v>-</v>
      </c>
      <c r="AP91" s="58" t="str">
        <f t="shared" si="48"/>
        <v>-</v>
      </c>
      <c r="AQ91" s="94" t="str">
        <f t="shared" si="49"/>
        <v>-</v>
      </c>
      <c r="AR91" s="94" t="str">
        <f>IF(N91="","PRIMER_DIA en blanco",
IF(AND(M91="01",N91&gt;=L_Conversion!$C$118,N91&lt;=L_Conversion!$D$118),"-",
IF(AND(M91="02",N91&gt;=L_Conversion!$C$119,N91&lt;=L_Conversion!$D$119),"-",
IF(AND(M91="03",N91&gt;=L_Conversion!$C$120,N91&lt;=L_Conversion!$D$120),"-",
IF(AND(M91="04",N91&gt;=L_Conversion!$C$121,N91&lt;=L_Conversion!$D$121),"-",
IF(AND(M91="05",N91&gt;=L_Conversion!$C$122,N91&lt;=L_Conversion!$D$122),"-",
IF(AND(M91="06",N91&gt;=L_Conversion!$C$123,N91&lt;=L_Conversion!$D$123),"-",
IF(AND(M91="07",N91&gt;=L_Conversion!$C$124,N91&lt;=L_Conversion!$D$124),"-",
IF(AND(M91="08",N91&gt;=L_Conversion!$C$125,N91&lt;=L_Conversion!$D$125),"-",
IF(AND(M91="09",N91&gt;=L_Conversion!$C$126,N91&lt;=L_Conversion!$D$126),"-",
IF(AND(M91="10",N91&gt;=L_Conversion!$C$127,N91&lt;=L_Conversion!$D$127),"-",
IF(AND(M91="11",N91&gt;=L_Conversion!$C$128,N91&lt;=L_Conversion!$D$128),"-",
IF(AND(M91="12",N91&gt;=L_Conversion!$C$129,N91&lt;=L_Conversion!$D$129),"-",
IF(AND(M91="13",N91&gt;=L_Conversion!$C$116,N91&lt;=L_Conversion!$D$116),"-",
IF(AND(M91="14",N91&gt;=L_Conversion!$C$117,N91&lt;=L_Conversion!$D$117),"-",
"PRIMER_DIA fuera de rango")))))))))))))))</f>
        <v>-</v>
      </c>
      <c r="AS91" s="94" t="str">
        <f t="shared" si="50"/>
        <v>-</v>
      </c>
      <c r="AT91" s="94" t="str">
        <f t="shared" si="51"/>
        <v>-</v>
      </c>
      <c r="AU91" s="94" t="str">
        <f t="shared" si="52"/>
        <v>-</v>
      </c>
      <c r="AV91" s="94" t="str">
        <f t="shared" si="53"/>
        <v>-</v>
      </c>
      <c r="AW91" s="94" t="str">
        <f t="shared" si="54"/>
        <v>-</v>
      </c>
      <c r="AX91" s="94" t="str">
        <f t="shared" si="55"/>
        <v>-</v>
      </c>
      <c r="AY91" s="94" t="str">
        <f t="shared" si="56"/>
        <v>-</v>
      </c>
      <c r="AZ91" s="94" t="str">
        <f t="shared" si="57"/>
        <v>-</v>
      </c>
      <c r="BA91" s="94" t="str">
        <f t="shared" si="58"/>
        <v>-</v>
      </c>
      <c r="BB91" s="94" t="str">
        <f t="shared" si="59"/>
        <v>-</v>
      </c>
      <c r="BC91" s="94" t="str">
        <f t="shared" si="60"/>
        <v>-</v>
      </c>
      <c r="BD91" s="94" t="str">
        <f t="shared" si="61"/>
        <v>-</v>
      </c>
      <c r="BE91" s="94" t="str">
        <f t="shared" si="62"/>
        <v>-</v>
      </c>
      <c r="BF91" s="94" t="str">
        <f t="shared" si="63"/>
        <v>-</v>
      </c>
    </row>
    <row r="92" spans="1:58" x14ac:dyDescent="0.2">
      <c r="A92" s="19" t="s">
        <v>1193</v>
      </c>
      <c r="B92" s="19" t="s">
        <v>76</v>
      </c>
      <c r="C92" s="19">
        <v>14181138</v>
      </c>
      <c r="D92" s="19" t="s">
        <v>1197</v>
      </c>
      <c r="E92" s="19" t="s">
        <v>1400</v>
      </c>
      <c r="F92" s="19" t="s">
        <v>1401</v>
      </c>
      <c r="G92" s="19" t="s">
        <v>1273</v>
      </c>
      <c r="H92" s="19" t="s">
        <v>654</v>
      </c>
      <c r="I92" s="19" t="s">
        <v>653</v>
      </c>
      <c r="J92" s="19">
        <v>80</v>
      </c>
      <c r="K92" s="19" t="s">
        <v>554</v>
      </c>
      <c r="L92" s="19" t="s">
        <v>495</v>
      </c>
      <c r="M92" s="19" t="s">
        <v>18</v>
      </c>
      <c r="N92" s="19">
        <v>45679</v>
      </c>
      <c r="O92" s="19">
        <v>15</v>
      </c>
      <c r="P92" s="83">
        <v>1</v>
      </c>
      <c r="Q92" s="19" t="s">
        <v>23</v>
      </c>
      <c r="R92" s="19" t="s">
        <v>11</v>
      </c>
      <c r="S92" s="19" t="s">
        <v>23</v>
      </c>
      <c r="T92" s="19">
        <v>15</v>
      </c>
      <c r="U92" s="19" t="s">
        <v>11</v>
      </c>
      <c r="V92" s="19" t="s">
        <v>11</v>
      </c>
      <c r="W92" s="19" t="s">
        <v>11</v>
      </c>
      <c r="X92" s="19">
        <v>0</v>
      </c>
      <c r="Y92" s="19" t="s">
        <v>730</v>
      </c>
      <c r="Z92" s="19">
        <v>0</v>
      </c>
      <c r="AA92" s="19">
        <v>0</v>
      </c>
      <c r="AB92" s="19">
        <v>0</v>
      </c>
      <c r="AC92" s="186" t="str">
        <f>IF(OR(M92="13",M92="14",P92=8),"",IF(     AND(OR(S92="AUTORIZADO", S92="PENDIENTE", S92="REDUCIDO", S92="AMPLIADO"),L92&lt;&gt;"HONORARIO" ), _xlfn.CONCAT(IF(H92="X","H",H92),"_",IF(OR(P92=5,P92=6),_xlfn.CONCAT(P92,"A"),P92),"_",VLOOKUP(T92,Datos!$B$2:$C$5,2,TRUE)),""))</f>
        <v>H_1_[11 +]</v>
      </c>
      <c r="AD92" s="186">
        <f t="shared" si="37"/>
        <v>0</v>
      </c>
      <c r="AE92" s="90" t="str">
        <f t="shared" si="38"/>
        <v>-</v>
      </c>
      <c r="AF92" s="91" t="str">
        <f t="shared" si="39"/>
        <v>070601</v>
      </c>
      <c r="AG92" s="92"/>
      <c r="AH92" s="93" t="str">
        <f t="shared" si="40"/>
        <v>Corporación de Fomento de la Producción</v>
      </c>
      <c r="AI92" s="90" t="str">
        <f t="shared" si="41"/>
        <v>-</v>
      </c>
      <c r="AJ92" s="90" t="str">
        <f t="shared" si="42"/>
        <v>K</v>
      </c>
      <c r="AK92" s="90" t="str">
        <f t="shared" si="43"/>
        <v>-</v>
      </c>
      <c r="AL92" s="90" t="str">
        <f t="shared" si="44"/>
        <v>Identifica este registro como HOMBRE</v>
      </c>
      <c r="AM92" s="90" t="str">
        <f t="shared" si="45"/>
        <v>-</v>
      </c>
      <c r="AN92" s="90" t="str">
        <f t="shared" si="46"/>
        <v>-</v>
      </c>
      <c r="AO92" s="90" t="str">
        <f t="shared" si="47"/>
        <v>-</v>
      </c>
      <c r="AP92" s="58" t="str">
        <f t="shared" si="48"/>
        <v>-</v>
      </c>
      <c r="AQ92" s="94" t="str">
        <f t="shared" si="49"/>
        <v>-</v>
      </c>
      <c r="AR92" s="94" t="str">
        <f>IF(N92="","PRIMER_DIA en blanco",
IF(AND(M92="01",N92&gt;=L_Conversion!$C$118,N92&lt;=L_Conversion!$D$118),"-",
IF(AND(M92="02",N92&gt;=L_Conversion!$C$119,N92&lt;=L_Conversion!$D$119),"-",
IF(AND(M92="03",N92&gt;=L_Conversion!$C$120,N92&lt;=L_Conversion!$D$120),"-",
IF(AND(M92="04",N92&gt;=L_Conversion!$C$121,N92&lt;=L_Conversion!$D$121),"-",
IF(AND(M92="05",N92&gt;=L_Conversion!$C$122,N92&lt;=L_Conversion!$D$122),"-",
IF(AND(M92="06",N92&gt;=L_Conversion!$C$123,N92&lt;=L_Conversion!$D$123),"-",
IF(AND(M92="07",N92&gt;=L_Conversion!$C$124,N92&lt;=L_Conversion!$D$124),"-",
IF(AND(M92="08",N92&gt;=L_Conversion!$C$125,N92&lt;=L_Conversion!$D$125),"-",
IF(AND(M92="09",N92&gt;=L_Conversion!$C$126,N92&lt;=L_Conversion!$D$126),"-",
IF(AND(M92="10",N92&gt;=L_Conversion!$C$127,N92&lt;=L_Conversion!$D$127),"-",
IF(AND(M92="11",N92&gt;=L_Conversion!$C$128,N92&lt;=L_Conversion!$D$128),"-",
IF(AND(M92="12",N92&gt;=L_Conversion!$C$129,N92&lt;=L_Conversion!$D$129),"-",
IF(AND(M92="13",N92&gt;=L_Conversion!$C$116,N92&lt;=L_Conversion!$D$116),"-",
IF(AND(M92="14",N92&gt;=L_Conversion!$C$117,N92&lt;=L_Conversion!$D$117),"-",
"PRIMER_DIA fuera de rango")))))))))))))))</f>
        <v>-</v>
      </c>
      <c r="AS92" s="94" t="str">
        <f t="shared" si="50"/>
        <v>-</v>
      </c>
      <c r="AT92" s="94" t="str">
        <f t="shared" si="51"/>
        <v>-</v>
      </c>
      <c r="AU92" s="94" t="str">
        <f t="shared" si="52"/>
        <v>-</v>
      </c>
      <c r="AV92" s="94" t="str">
        <f t="shared" si="53"/>
        <v>-</v>
      </c>
      <c r="AW92" s="94" t="str">
        <f t="shared" si="54"/>
        <v>-</v>
      </c>
      <c r="AX92" s="94" t="str">
        <f t="shared" si="55"/>
        <v>-</v>
      </c>
      <c r="AY92" s="94" t="str">
        <f t="shared" si="56"/>
        <v>-</v>
      </c>
      <c r="AZ92" s="94" t="str">
        <f t="shared" si="57"/>
        <v>-</v>
      </c>
      <c r="BA92" s="94" t="str">
        <f t="shared" si="58"/>
        <v>-</v>
      </c>
      <c r="BB92" s="94" t="str">
        <f t="shared" si="59"/>
        <v>-</v>
      </c>
      <c r="BC92" s="94" t="str">
        <f t="shared" si="60"/>
        <v>-</v>
      </c>
      <c r="BD92" s="94" t="str">
        <f t="shared" si="61"/>
        <v>-</v>
      </c>
      <c r="BE92" s="94" t="str">
        <f t="shared" si="62"/>
        <v>-</v>
      </c>
      <c r="BF92" s="94" t="str">
        <f t="shared" si="63"/>
        <v>-</v>
      </c>
    </row>
    <row r="93" spans="1:58" x14ac:dyDescent="0.2">
      <c r="A93" s="19" t="s">
        <v>1193</v>
      </c>
      <c r="B93" s="19" t="s">
        <v>76</v>
      </c>
      <c r="C93" s="19">
        <v>10912720</v>
      </c>
      <c r="D93" s="19">
        <v>5</v>
      </c>
      <c r="E93" s="19" t="s">
        <v>1402</v>
      </c>
      <c r="F93" s="19" t="s">
        <v>1403</v>
      </c>
      <c r="G93" s="19" t="s">
        <v>1404</v>
      </c>
      <c r="H93" s="19" t="s">
        <v>1018</v>
      </c>
      <c r="I93" s="19" t="s">
        <v>653</v>
      </c>
      <c r="J93" s="19">
        <v>80</v>
      </c>
      <c r="K93" s="19" t="s">
        <v>556</v>
      </c>
      <c r="L93" s="19" t="s">
        <v>495</v>
      </c>
      <c r="M93" s="19" t="s">
        <v>18</v>
      </c>
      <c r="N93" s="19">
        <v>45679</v>
      </c>
      <c r="O93" s="19">
        <v>3</v>
      </c>
      <c r="P93" s="83">
        <v>1</v>
      </c>
      <c r="Q93" s="19" t="s">
        <v>23</v>
      </c>
      <c r="R93" s="19" t="s">
        <v>11</v>
      </c>
      <c r="S93" s="19" t="s">
        <v>23</v>
      </c>
      <c r="T93" s="19">
        <v>3</v>
      </c>
      <c r="U93" s="19" t="s">
        <v>11</v>
      </c>
      <c r="V93" s="19" t="s">
        <v>11</v>
      </c>
      <c r="W93" s="19" t="s">
        <v>11</v>
      </c>
      <c r="X93" s="19">
        <v>0</v>
      </c>
      <c r="Y93" s="19" t="s">
        <v>730</v>
      </c>
      <c r="Z93" s="19">
        <v>0</v>
      </c>
      <c r="AA93" s="19">
        <v>0</v>
      </c>
      <c r="AB93" s="19">
        <v>0</v>
      </c>
      <c r="AC93" s="186" t="str">
        <f>IF(OR(M93="13",M93="14",P93=8),"",IF(     AND(OR(S93="AUTORIZADO", S93="PENDIENTE", S93="REDUCIDO", S93="AMPLIADO"),L93&lt;&gt;"HONORARIO" ), _xlfn.CONCAT(IF(H93="X","H",H93),"_",IF(OR(P93=5,P93=6),_xlfn.CONCAT(P93,"A"),P93),"_",VLOOKUP(T93,Datos!$B$2:$C$5,2,TRUE)),""))</f>
        <v>M_1_[hasta 3]</v>
      </c>
      <c r="AD93" s="186">
        <f t="shared" si="37"/>
        <v>0</v>
      </c>
      <c r="AE93" s="90" t="str">
        <f t="shared" si="38"/>
        <v>-</v>
      </c>
      <c r="AF93" s="91" t="str">
        <f t="shared" si="39"/>
        <v>070601</v>
      </c>
      <c r="AG93" s="92"/>
      <c r="AH93" s="93" t="str">
        <f t="shared" si="40"/>
        <v>Corporación de Fomento de la Producción</v>
      </c>
      <c r="AI93" s="90" t="str">
        <f t="shared" si="41"/>
        <v>-</v>
      </c>
      <c r="AJ93" s="90">
        <f t="shared" si="42"/>
        <v>5</v>
      </c>
      <c r="AK93" s="90" t="str">
        <f t="shared" si="43"/>
        <v>-</v>
      </c>
      <c r="AL93" s="90" t="str">
        <f t="shared" si="44"/>
        <v>Identifica este registro como MUJER</v>
      </c>
      <c r="AM93" s="90" t="str">
        <f t="shared" si="45"/>
        <v>-</v>
      </c>
      <c r="AN93" s="90" t="str">
        <f t="shared" si="46"/>
        <v>-</v>
      </c>
      <c r="AO93" s="90" t="str">
        <f t="shared" si="47"/>
        <v>-</v>
      </c>
      <c r="AP93" s="58" t="str">
        <f t="shared" si="48"/>
        <v>-</v>
      </c>
      <c r="AQ93" s="94" t="str">
        <f t="shared" si="49"/>
        <v>-</v>
      </c>
      <c r="AR93" s="94" t="str">
        <f>IF(N93="","PRIMER_DIA en blanco",
IF(AND(M93="01",N93&gt;=L_Conversion!$C$118,N93&lt;=L_Conversion!$D$118),"-",
IF(AND(M93="02",N93&gt;=L_Conversion!$C$119,N93&lt;=L_Conversion!$D$119),"-",
IF(AND(M93="03",N93&gt;=L_Conversion!$C$120,N93&lt;=L_Conversion!$D$120),"-",
IF(AND(M93="04",N93&gt;=L_Conversion!$C$121,N93&lt;=L_Conversion!$D$121),"-",
IF(AND(M93="05",N93&gt;=L_Conversion!$C$122,N93&lt;=L_Conversion!$D$122),"-",
IF(AND(M93="06",N93&gt;=L_Conversion!$C$123,N93&lt;=L_Conversion!$D$123),"-",
IF(AND(M93="07",N93&gt;=L_Conversion!$C$124,N93&lt;=L_Conversion!$D$124),"-",
IF(AND(M93="08",N93&gt;=L_Conversion!$C$125,N93&lt;=L_Conversion!$D$125),"-",
IF(AND(M93="09",N93&gt;=L_Conversion!$C$126,N93&lt;=L_Conversion!$D$126),"-",
IF(AND(M93="10",N93&gt;=L_Conversion!$C$127,N93&lt;=L_Conversion!$D$127),"-",
IF(AND(M93="11",N93&gt;=L_Conversion!$C$128,N93&lt;=L_Conversion!$D$128),"-",
IF(AND(M93="12",N93&gt;=L_Conversion!$C$129,N93&lt;=L_Conversion!$D$129),"-",
IF(AND(M93="13",N93&gt;=L_Conversion!$C$116,N93&lt;=L_Conversion!$D$116),"-",
IF(AND(M93="14",N93&gt;=L_Conversion!$C$117,N93&lt;=L_Conversion!$D$117),"-",
"PRIMER_DIA fuera de rango")))))))))))))))</f>
        <v>-</v>
      </c>
      <c r="AS93" s="94" t="str">
        <f t="shared" si="50"/>
        <v>-</v>
      </c>
      <c r="AT93" s="94" t="str">
        <f t="shared" si="51"/>
        <v>-</v>
      </c>
      <c r="AU93" s="94" t="str">
        <f t="shared" si="52"/>
        <v>-</v>
      </c>
      <c r="AV93" s="94" t="str">
        <f t="shared" si="53"/>
        <v>-</v>
      </c>
      <c r="AW93" s="94" t="str">
        <f t="shared" si="54"/>
        <v>-</v>
      </c>
      <c r="AX93" s="94" t="str">
        <f t="shared" si="55"/>
        <v>-</v>
      </c>
      <c r="AY93" s="94" t="str">
        <f t="shared" si="56"/>
        <v>-</v>
      </c>
      <c r="AZ93" s="94" t="str">
        <f t="shared" si="57"/>
        <v>-</v>
      </c>
      <c r="BA93" s="94" t="str">
        <f t="shared" si="58"/>
        <v>-</v>
      </c>
      <c r="BB93" s="94" t="str">
        <f t="shared" si="59"/>
        <v>-</v>
      </c>
      <c r="BC93" s="94" t="str">
        <f t="shared" si="60"/>
        <v>-</v>
      </c>
      <c r="BD93" s="94" t="str">
        <f t="shared" si="61"/>
        <v>-</v>
      </c>
      <c r="BE93" s="94" t="str">
        <f t="shared" si="62"/>
        <v>-</v>
      </c>
      <c r="BF93" s="94" t="str">
        <f t="shared" si="63"/>
        <v>-</v>
      </c>
    </row>
    <row r="94" spans="1:58" x14ac:dyDescent="0.2">
      <c r="A94" s="19" t="s">
        <v>1193</v>
      </c>
      <c r="B94" s="19" t="s">
        <v>76</v>
      </c>
      <c r="C94" s="19">
        <v>15009402</v>
      </c>
      <c r="D94" s="19" t="s">
        <v>1197</v>
      </c>
      <c r="E94" s="19" t="s">
        <v>1405</v>
      </c>
      <c r="F94" s="19" t="s">
        <v>1406</v>
      </c>
      <c r="G94" s="19" t="s">
        <v>1407</v>
      </c>
      <c r="H94" s="19" t="s">
        <v>654</v>
      </c>
      <c r="I94" s="19" t="s">
        <v>653</v>
      </c>
      <c r="J94" s="19">
        <v>80</v>
      </c>
      <c r="K94" s="19" t="s">
        <v>556</v>
      </c>
      <c r="L94" s="19" t="s">
        <v>495</v>
      </c>
      <c r="M94" s="19" t="s">
        <v>18</v>
      </c>
      <c r="N94" s="19">
        <v>45680</v>
      </c>
      <c r="O94" s="19">
        <v>3</v>
      </c>
      <c r="P94" s="83">
        <v>1</v>
      </c>
      <c r="Q94" s="19" t="s">
        <v>23</v>
      </c>
      <c r="R94" s="19" t="s">
        <v>11</v>
      </c>
      <c r="S94" s="19" t="s">
        <v>23</v>
      </c>
      <c r="T94" s="19">
        <v>3</v>
      </c>
      <c r="U94" s="19" t="s">
        <v>11</v>
      </c>
      <c r="V94" s="19" t="s">
        <v>11</v>
      </c>
      <c r="W94" s="19" t="s">
        <v>11</v>
      </c>
      <c r="X94" s="19">
        <v>0</v>
      </c>
      <c r="Y94" s="19" t="s">
        <v>730</v>
      </c>
      <c r="Z94" s="19">
        <v>0</v>
      </c>
      <c r="AA94" s="19">
        <v>0</v>
      </c>
      <c r="AB94" s="19">
        <v>0</v>
      </c>
      <c r="AC94" s="186" t="str">
        <f>IF(OR(M94="13",M94="14",P94=8),"",IF(     AND(OR(S94="AUTORIZADO", S94="PENDIENTE", S94="REDUCIDO", S94="AMPLIADO"),L94&lt;&gt;"HONORARIO" ), _xlfn.CONCAT(IF(H94="X","H",H94),"_",IF(OR(P94=5,P94=6),_xlfn.CONCAT(P94,"A"),P94),"_",VLOOKUP(T94,Datos!$B$2:$C$5,2,TRUE)),""))</f>
        <v>H_1_[hasta 3]</v>
      </c>
      <c r="AD94" s="186">
        <f t="shared" si="37"/>
        <v>0</v>
      </c>
      <c r="AE94" s="90" t="str">
        <f t="shared" si="38"/>
        <v>-</v>
      </c>
      <c r="AF94" s="91" t="str">
        <f t="shared" si="39"/>
        <v>070601</v>
      </c>
      <c r="AG94" s="92"/>
      <c r="AH94" s="93" t="str">
        <f t="shared" si="40"/>
        <v>Corporación de Fomento de la Producción</v>
      </c>
      <c r="AI94" s="90" t="str">
        <f t="shared" si="41"/>
        <v>-</v>
      </c>
      <c r="AJ94" s="90" t="str">
        <f t="shared" si="42"/>
        <v>K</v>
      </c>
      <c r="AK94" s="90" t="str">
        <f t="shared" si="43"/>
        <v>-</v>
      </c>
      <c r="AL94" s="90" t="str">
        <f t="shared" si="44"/>
        <v>Identifica este registro como HOMBRE</v>
      </c>
      <c r="AM94" s="90" t="str">
        <f t="shared" si="45"/>
        <v>-</v>
      </c>
      <c r="AN94" s="90" t="str">
        <f t="shared" si="46"/>
        <v>-</v>
      </c>
      <c r="AO94" s="90" t="str">
        <f t="shared" si="47"/>
        <v>-</v>
      </c>
      <c r="AP94" s="58" t="str">
        <f t="shared" si="48"/>
        <v>-</v>
      </c>
      <c r="AQ94" s="94" t="str">
        <f t="shared" si="49"/>
        <v>-</v>
      </c>
      <c r="AR94" s="94" t="str">
        <f>IF(N94="","PRIMER_DIA en blanco",
IF(AND(M94="01",N94&gt;=L_Conversion!$C$118,N94&lt;=L_Conversion!$D$118),"-",
IF(AND(M94="02",N94&gt;=L_Conversion!$C$119,N94&lt;=L_Conversion!$D$119),"-",
IF(AND(M94="03",N94&gt;=L_Conversion!$C$120,N94&lt;=L_Conversion!$D$120),"-",
IF(AND(M94="04",N94&gt;=L_Conversion!$C$121,N94&lt;=L_Conversion!$D$121),"-",
IF(AND(M94="05",N94&gt;=L_Conversion!$C$122,N94&lt;=L_Conversion!$D$122),"-",
IF(AND(M94="06",N94&gt;=L_Conversion!$C$123,N94&lt;=L_Conversion!$D$123),"-",
IF(AND(M94="07",N94&gt;=L_Conversion!$C$124,N94&lt;=L_Conversion!$D$124),"-",
IF(AND(M94="08",N94&gt;=L_Conversion!$C$125,N94&lt;=L_Conversion!$D$125),"-",
IF(AND(M94="09",N94&gt;=L_Conversion!$C$126,N94&lt;=L_Conversion!$D$126),"-",
IF(AND(M94="10",N94&gt;=L_Conversion!$C$127,N94&lt;=L_Conversion!$D$127),"-",
IF(AND(M94="11",N94&gt;=L_Conversion!$C$128,N94&lt;=L_Conversion!$D$128),"-",
IF(AND(M94="12",N94&gt;=L_Conversion!$C$129,N94&lt;=L_Conversion!$D$129),"-",
IF(AND(M94="13",N94&gt;=L_Conversion!$C$116,N94&lt;=L_Conversion!$D$116),"-",
IF(AND(M94="14",N94&gt;=L_Conversion!$C$117,N94&lt;=L_Conversion!$D$117),"-",
"PRIMER_DIA fuera de rango")))))))))))))))</f>
        <v>-</v>
      </c>
      <c r="AS94" s="94" t="str">
        <f t="shared" si="50"/>
        <v>-</v>
      </c>
      <c r="AT94" s="94" t="str">
        <f t="shared" si="51"/>
        <v>-</v>
      </c>
      <c r="AU94" s="94" t="str">
        <f t="shared" si="52"/>
        <v>-</v>
      </c>
      <c r="AV94" s="94" t="str">
        <f t="shared" si="53"/>
        <v>-</v>
      </c>
      <c r="AW94" s="94" t="str">
        <f t="shared" si="54"/>
        <v>-</v>
      </c>
      <c r="AX94" s="94" t="str">
        <f t="shared" si="55"/>
        <v>-</v>
      </c>
      <c r="AY94" s="94" t="str">
        <f t="shared" si="56"/>
        <v>-</v>
      </c>
      <c r="AZ94" s="94" t="str">
        <f t="shared" si="57"/>
        <v>-</v>
      </c>
      <c r="BA94" s="94" t="str">
        <f t="shared" si="58"/>
        <v>-</v>
      </c>
      <c r="BB94" s="94" t="str">
        <f t="shared" si="59"/>
        <v>-</v>
      </c>
      <c r="BC94" s="94" t="str">
        <f t="shared" si="60"/>
        <v>-</v>
      </c>
      <c r="BD94" s="94" t="str">
        <f t="shared" si="61"/>
        <v>-</v>
      </c>
      <c r="BE94" s="94" t="str">
        <f t="shared" si="62"/>
        <v>-</v>
      </c>
      <c r="BF94" s="94" t="str">
        <f t="shared" si="63"/>
        <v>-</v>
      </c>
    </row>
    <row r="95" spans="1:58" x14ac:dyDescent="0.2">
      <c r="A95" s="19" t="s">
        <v>1193</v>
      </c>
      <c r="B95" s="19" t="s">
        <v>76</v>
      </c>
      <c r="C95" s="19">
        <v>16871109</v>
      </c>
      <c r="D95" s="19">
        <v>3</v>
      </c>
      <c r="E95" s="19" t="s">
        <v>1204</v>
      </c>
      <c r="F95" s="19" t="s">
        <v>1205</v>
      </c>
      <c r="G95" s="19" t="s">
        <v>1206</v>
      </c>
      <c r="H95" s="19" t="s">
        <v>1018</v>
      </c>
      <c r="I95" s="19" t="s">
        <v>653</v>
      </c>
      <c r="J95" s="19">
        <v>80</v>
      </c>
      <c r="K95" s="19" t="s">
        <v>556</v>
      </c>
      <c r="L95" s="19" t="s">
        <v>495</v>
      </c>
      <c r="M95" s="19" t="s">
        <v>18</v>
      </c>
      <c r="N95" s="19">
        <v>45680</v>
      </c>
      <c r="O95" s="19">
        <v>7</v>
      </c>
      <c r="P95" s="83">
        <v>4</v>
      </c>
      <c r="Q95" s="19" t="s">
        <v>23</v>
      </c>
      <c r="R95" s="19" t="s">
        <v>11</v>
      </c>
      <c r="S95" s="19" t="s">
        <v>23</v>
      </c>
      <c r="T95" s="19">
        <v>7</v>
      </c>
      <c r="U95" s="19" t="s">
        <v>11</v>
      </c>
      <c r="V95" s="19" t="s">
        <v>11</v>
      </c>
      <c r="W95" s="19" t="s">
        <v>11</v>
      </c>
      <c r="X95" s="19">
        <v>0</v>
      </c>
      <c r="Y95" s="19" t="s">
        <v>730</v>
      </c>
      <c r="Z95" s="19">
        <v>0</v>
      </c>
      <c r="AA95" s="19">
        <v>0</v>
      </c>
      <c r="AB95" s="19">
        <v>0</v>
      </c>
      <c r="AC95" s="186" t="str">
        <f>IF(OR(M95="13",M95="14",P95=8),"",IF(     AND(OR(S95="AUTORIZADO", S95="PENDIENTE", S95="REDUCIDO", S95="AMPLIADO"),L95&lt;&gt;"HONORARIO" ), _xlfn.CONCAT(IF(H95="X","H",H95),"_",IF(OR(P95=5,P95=6),_xlfn.CONCAT(P95,"A"),P95),"_",VLOOKUP(T95,Datos!$B$2:$C$5,2,TRUE)),""))</f>
        <v>M_4_[4 a 10]</v>
      </c>
      <c r="AD95" s="186">
        <f t="shared" si="37"/>
        <v>0</v>
      </c>
      <c r="AE95" s="90" t="str">
        <f t="shared" si="38"/>
        <v>-</v>
      </c>
      <c r="AF95" s="91" t="str">
        <f t="shared" si="39"/>
        <v>070601</v>
      </c>
      <c r="AG95" s="92"/>
      <c r="AH95" s="93" t="str">
        <f t="shared" si="40"/>
        <v>Corporación de Fomento de la Producción</v>
      </c>
      <c r="AI95" s="90" t="str">
        <f t="shared" si="41"/>
        <v>-</v>
      </c>
      <c r="AJ95" s="90">
        <f t="shared" si="42"/>
        <v>3</v>
      </c>
      <c r="AK95" s="90" t="str">
        <f t="shared" si="43"/>
        <v>-</v>
      </c>
      <c r="AL95" s="90" t="str">
        <f t="shared" si="44"/>
        <v>Identifica este registro como MUJER</v>
      </c>
      <c r="AM95" s="90" t="str">
        <f t="shared" si="45"/>
        <v>-</v>
      </c>
      <c r="AN95" s="90" t="str">
        <f t="shared" si="46"/>
        <v>-</v>
      </c>
      <c r="AO95" s="90" t="str">
        <f t="shared" si="47"/>
        <v>-</v>
      </c>
      <c r="AP95" s="58" t="str">
        <f t="shared" si="48"/>
        <v>-</v>
      </c>
      <c r="AQ95" s="94" t="str">
        <f t="shared" si="49"/>
        <v>-</v>
      </c>
      <c r="AR95" s="94" t="str">
        <f>IF(N95="","PRIMER_DIA en blanco",
IF(AND(M95="01",N95&gt;=L_Conversion!$C$118,N95&lt;=L_Conversion!$D$118),"-",
IF(AND(M95="02",N95&gt;=L_Conversion!$C$119,N95&lt;=L_Conversion!$D$119),"-",
IF(AND(M95="03",N95&gt;=L_Conversion!$C$120,N95&lt;=L_Conversion!$D$120),"-",
IF(AND(M95="04",N95&gt;=L_Conversion!$C$121,N95&lt;=L_Conversion!$D$121),"-",
IF(AND(M95="05",N95&gt;=L_Conversion!$C$122,N95&lt;=L_Conversion!$D$122),"-",
IF(AND(M95="06",N95&gt;=L_Conversion!$C$123,N95&lt;=L_Conversion!$D$123),"-",
IF(AND(M95="07",N95&gt;=L_Conversion!$C$124,N95&lt;=L_Conversion!$D$124),"-",
IF(AND(M95="08",N95&gt;=L_Conversion!$C$125,N95&lt;=L_Conversion!$D$125),"-",
IF(AND(M95="09",N95&gt;=L_Conversion!$C$126,N95&lt;=L_Conversion!$D$126),"-",
IF(AND(M95="10",N95&gt;=L_Conversion!$C$127,N95&lt;=L_Conversion!$D$127),"-",
IF(AND(M95="11",N95&gt;=L_Conversion!$C$128,N95&lt;=L_Conversion!$D$128),"-",
IF(AND(M95="12",N95&gt;=L_Conversion!$C$129,N95&lt;=L_Conversion!$D$129),"-",
IF(AND(M95="13",N95&gt;=L_Conversion!$C$116,N95&lt;=L_Conversion!$D$116),"-",
IF(AND(M95="14",N95&gt;=L_Conversion!$C$117,N95&lt;=L_Conversion!$D$117),"-",
"PRIMER_DIA fuera de rango")))))))))))))))</f>
        <v>-</v>
      </c>
      <c r="AS95" s="94" t="str">
        <f t="shared" si="50"/>
        <v>-</v>
      </c>
      <c r="AT95" s="94" t="str">
        <f t="shared" si="51"/>
        <v>-</v>
      </c>
      <c r="AU95" s="94" t="str">
        <f t="shared" si="52"/>
        <v>-</v>
      </c>
      <c r="AV95" s="94" t="str">
        <f t="shared" si="53"/>
        <v>-</v>
      </c>
      <c r="AW95" s="94" t="str">
        <f t="shared" si="54"/>
        <v>-</v>
      </c>
      <c r="AX95" s="94" t="str">
        <f t="shared" si="55"/>
        <v>-</v>
      </c>
      <c r="AY95" s="94" t="str">
        <f t="shared" si="56"/>
        <v>-</v>
      </c>
      <c r="AZ95" s="94" t="str">
        <f t="shared" si="57"/>
        <v>-</v>
      </c>
      <c r="BA95" s="94" t="str">
        <f t="shared" si="58"/>
        <v>-</v>
      </c>
      <c r="BB95" s="94" t="str">
        <f t="shared" si="59"/>
        <v>-</v>
      </c>
      <c r="BC95" s="94" t="str">
        <f t="shared" si="60"/>
        <v>-</v>
      </c>
      <c r="BD95" s="94" t="str">
        <f t="shared" si="61"/>
        <v>-</v>
      </c>
      <c r="BE95" s="94" t="str">
        <f t="shared" si="62"/>
        <v>-</v>
      </c>
      <c r="BF95" s="94" t="str">
        <f t="shared" si="63"/>
        <v>-</v>
      </c>
    </row>
    <row r="96" spans="1:58" x14ac:dyDescent="0.2">
      <c r="A96" s="19" t="s">
        <v>1193</v>
      </c>
      <c r="B96" s="19" t="s">
        <v>76</v>
      </c>
      <c r="C96" s="19">
        <v>12210246</v>
      </c>
      <c r="D96" s="19">
        <v>7</v>
      </c>
      <c r="E96" s="19" t="s">
        <v>1408</v>
      </c>
      <c r="F96" s="19" t="s">
        <v>1409</v>
      </c>
      <c r="G96" s="19" t="s">
        <v>1410</v>
      </c>
      <c r="H96" s="19" t="s">
        <v>1018</v>
      </c>
      <c r="I96" s="19" t="s">
        <v>653</v>
      </c>
      <c r="J96" s="19">
        <v>80</v>
      </c>
      <c r="K96" s="19" t="s">
        <v>560</v>
      </c>
      <c r="L96" s="19" t="s">
        <v>495</v>
      </c>
      <c r="M96" s="19" t="s">
        <v>18</v>
      </c>
      <c r="N96" s="19">
        <v>45680</v>
      </c>
      <c r="O96" s="19">
        <v>15</v>
      </c>
      <c r="P96" s="83">
        <v>1</v>
      </c>
      <c r="Q96" s="19" t="s">
        <v>23</v>
      </c>
      <c r="R96" s="19" t="s">
        <v>11</v>
      </c>
      <c r="S96" s="19" t="s">
        <v>23</v>
      </c>
      <c r="T96" s="19">
        <v>15</v>
      </c>
      <c r="U96" s="19" t="s">
        <v>11</v>
      </c>
      <c r="V96" s="19" t="s">
        <v>11</v>
      </c>
      <c r="W96" s="19" t="s">
        <v>11</v>
      </c>
      <c r="X96" s="19">
        <v>0</v>
      </c>
      <c r="Y96" s="19" t="s">
        <v>730</v>
      </c>
      <c r="Z96" s="19">
        <v>0</v>
      </c>
      <c r="AA96" s="19">
        <v>0</v>
      </c>
      <c r="AB96" s="19">
        <v>0</v>
      </c>
      <c r="AC96" s="186" t="str">
        <f>IF(OR(M96="13",M96="14",P96=8),"",IF(     AND(OR(S96="AUTORIZADO", S96="PENDIENTE", S96="REDUCIDO", S96="AMPLIADO"),L96&lt;&gt;"HONORARIO" ), _xlfn.CONCAT(IF(H96="X","H",H96),"_",IF(OR(P96=5,P96=6),_xlfn.CONCAT(P96,"A"),P96),"_",VLOOKUP(T96,Datos!$B$2:$C$5,2,TRUE)),""))</f>
        <v>M_1_[11 +]</v>
      </c>
      <c r="AD96" s="186">
        <f t="shared" si="37"/>
        <v>0</v>
      </c>
      <c r="AE96" s="90" t="str">
        <f t="shared" si="38"/>
        <v>-</v>
      </c>
      <c r="AF96" s="91" t="str">
        <f t="shared" si="39"/>
        <v>070601</v>
      </c>
      <c r="AG96" s="92"/>
      <c r="AH96" s="93" t="str">
        <f t="shared" si="40"/>
        <v>Corporación de Fomento de la Producción</v>
      </c>
      <c r="AI96" s="90" t="str">
        <f t="shared" si="41"/>
        <v>-</v>
      </c>
      <c r="AJ96" s="90">
        <f t="shared" si="42"/>
        <v>7</v>
      </c>
      <c r="AK96" s="90" t="str">
        <f t="shared" si="43"/>
        <v>-</v>
      </c>
      <c r="AL96" s="90" t="str">
        <f t="shared" si="44"/>
        <v>Identifica este registro como MUJER</v>
      </c>
      <c r="AM96" s="90" t="str">
        <f t="shared" si="45"/>
        <v>-</v>
      </c>
      <c r="AN96" s="90" t="str">
        <f t="shared" si="46"/>
        <v>-</v>
      </c>
      <c r="AO96" s="90" t="str">
        <f t="shared" si="47"/>
        <v>-</v>
      </c>
      <c r="AP96" s="58" t="str">
        <f t="shared" si="48"/>
        <v>-</v>
      </c>
      <c r="AQ96" s="94" t="str">
        <f t="shared" si="49"/>
        <v>-</v>
      </c>
      <c r="AR96" s="94" t="str">
        <f>IF(N96="","PRIMER_DIA en blanco",
IF(AND(M96="01",N96&gt;=L_Conversion!$C$118,N96&lt;=L_Conversion!$D$118),"-",
IF(AND(M96="02",N96&gt;=L_Conversion!$C$119,N96&lt;=L_Conversion!$D$119),"-",
IF(AND(M96="03",N96&gt;=L_Conversion!$C$120,N96&lt;=L_Conversion!$D$120),"-",
IF(AND(M96="04",N96&gt;=L_Conversion!$C$121,N96&lt;=L_Conversion!$D$121),"-",
IF(AND(M96="05",N96&gt;=L_Conversion!$C$122,N96&lt;=L_Conversion!$D$122),"-",
IF(AND(M96="06",N96&gt;=L_Conversion!$C$123,N96&lt;=L_Conversion!$D$123),"-",
IF(AND(M96="07",N96&gt;=L_Conversion!$C$124,N96&lt;=L_Conversion!$D$124),"-",
IF(AND(M96="08",N96&gt;=L_Conversion!$C$125,N96&lt;=L_Conversion!$D$125),"-",
IF(AND(M96="09",N96&gt;=L_Conversion!$C$126,N96&lt;=L_Conversion!$D$126),"-",
IF(AND(M96="10",N96&gt;=L_Conversion!$C$127,N96&lt;=L_Conversion!$D$127),"-",
IF(AND(M96="11",N96&gt;=L_Conversion!$C$128,N96&lt;=L_Conversion!$D$128),"-",
IF(AND(M96="12",N96&gt;=L_Conversion!$C$129,N96&lt;=L_Conversion!$D$129),"-",
IF(AND(M96="13",N96&gt;=L_Conversion!$C$116,N96&lt;=L_Conversion!$D$116),"-",
IF(AND(M96="14",N96&gt;=L_Conversion!$C$117,N96&lt;=L_Conversion!$D$117),"-",
"PRIMER_DIA fuera de rango")))))))))))))))</f>
        <v>-</v>
      </c>
      <c r="AS96" s="94" t="str">
        <f t="shared" si="50"/>
        <v>-</v>
      </c>
      <c r="AT96" s="94" t="str">
        <f t="shared" si="51"/>
        <v>-</v>
      </c>
      <c r="AU96" s="94" t="str">
        <f t="shared" si="52"/>
        <v>-</v>
      </c>
      <c r="AV96" s="94" t="str">
        <f t="shared" si="53"/>
        <v>-</v>
      </c>
      <c r="AW96" s="94" t="str">
        <f t="shared" si="54"/>
        <v>-</v>
      </c>
      <c r="AX96" s="94" t="str">
        <f t="shared" si="55"/>
        <v>-</v>
      </c>
      <c r="AY96" s="94" t="str">
        <f t="shared" si="56"/>
        <v>-</v>
      </c>
      <c r="AZ96" s="94" t="str">
        <f t="shared" si="57"/>
        <v>-</v>
      </c>
      <c r="BA96" s="94" t="str">
        <f t="shared" si="58"/>
        <v>-</v>
      </c>
      <c r="BB96" s="94" t="str">
        <f t="shared" si="59"/>
        <v>-</v>
      </c>
      <c r="BC96" s="94" t="str">
        <f t="shared" si="60"/>
        <v>-</v>
      </c>
      <c r="BD96" s="94" t="str">
        <f t="shared" si="61"/>
        <v>-</v>
      </c>
      <c r="BE96" s="94" t="str">
        <f t="shared" si="62"/>
        <v>-</v>
      </c>
      <c r="BF96" s="94" t="str">
        <f t="shared" si="63"/>
        <v>-</v>
      </c>
    </row>
    <row r="97" spans="1:58" x14ac:dyDescent="0.2">
      <c r="A97" s="19" t="s">
        <v>1193</v>
      </c>
      <c r="B97" s="19" t="s">
        <v>76</v>
      </c>
      <c r="C97" s="19">
        <v>16497142</v>
      </c>
      <c r="D97" s="19">
        <v>2</v>
      </c>
      <c r="E97" s="19" t="s">
        <v>1375</v>
      </c>
      <c r="F97" s="19" t="s">
        <v>1411</v>
      </c>
      <c r="G97" s="19" t="s">
        <v>1412</v>
      </c>
      <c r="H97" s="19" t="s">
        <v>654</v>
      </c>
      <c r="I97" s="19" t="s">
        <v>653</v>
      </c>
      <c r="J97" s="19">
        <v>80</v>
      </c>
      <c r="K97" s="19" t="s">
        <v>560</v>
      </c>
      <c r="L97" s="19" t="s">
        <v>495</v>
      </c>
      <c r="M97" s="19" t="s">
        <v>18</v>
      </c>
      <c r="N97" s="19">
        <v>45680</v>
      </c>
      <c r="O97" s="19">
        <v>2</v>
      </c>
      <c r="P97" s="83">
        <v>1</v>
      </c>
      <c r="Q97" s="19" t="s">
        <v>23</v>
      </c>
      <c r="R97" s="19" t="s">
        <v>11</v>
      </c>
      <c r="S97" s="19" t="s">
        <v>23</v>
      </c>
      <c r="T97" s="19">
        <v>2</v>
      </c>
      <c r="U97" s="19" t="s">
        <v>11</v>
      </c>
      <c r="V97" s="19" t="s">
        <v>11</v>
      </c>
      <c r="W97" s="19" t="s">
        <v>11</v>
      </c>
      <c r="X97" s="19">
        <v>0</v>
      </c>
      <c r="Y97" s="19" t="s">
        <v>730</v>
      </c>
      <c r="Z97" s="19">
        <v>0</v>
      </c>
      <c r="AA97" s="19">
        <v>0</v>
      </c>
      <c r="AB97" s="19">
        <v>0</v>
      </c>
      <c r="AC97" s="186" t="str">
        <f>IF(OR(M97="13",M97="14",P97=8),"",IF(     AND(OR(S97="AUTORIZADO", S97="PENDIENTE", S97="REDUCIDO", S97="AMPLIADO"),L97&lt;&gt;"HONORARIO" ), _xlfn.CONCAT(IF(H97="X","H",H97),"_",IF(OR(P97=5,P97=6),_xlfn.CONCAT(P97,"A"),P97),"_",VLOOKUP(T97,Datos!$B$2:$C$5,2,TRUE)),""))</f>
        <v>H_1_[hasta 3]</v>
      </c>
      <c r="AD97" s="186">
        <f t="shared" si="37"/>
        <v>0</v>
      </c>
      <c r="AE97" s="90" t="str">
        <f t="shared" si="38"/>
        <v>-</v>
      </c>
      <c r="AF97" s="91" t="str">
        <f t="shared" si="39"/>
        <v>070601</v>
      </c>
      <c r="AG97" s="92"/>
      <c r="AH97" s="93" t="str">
        <f t="shared" si="40"/>
        <v>Corporación de Fomento de la Producción</v>
      </c>
      <c r="AI97" s="90" t="str">
        <f t="shared" si="41"/>
        <v>-</v>
      </c>
      <c r="AJ97" s="90">
        <f t="shared" si="42"/>
        <v>2</v>
      </c>
      <c r="AK97" s="90" t="str">
        <f t="shared" si="43"/>
        <v>-</v>
      </c>
      <c r="AL97" s="90" t="str">
        <f t="shared" si="44"/>
        <v>Identifica este registro como HOMBRE</v>
      </c>
      <c r="AM97" s="90" t="str">
        <f t="shared" si="45"/>
        <v>-</v>
      </c>
      <c r="AN97" s="90" t="str">
        <f t="shared" si="46"/>
        <v>-</v>
      </c>
      <c r="AO97" s="90" t="str">
        <f t="shared" si="47"/>
        <v>-</v>
      </c>
      <c r="AP97" s="58" t="str">
        <f t="shared" si="48"/>
        <v>-</v>
      </c>
      <c r="AQ97" s="94" t="str">
        <f t="shared" si="49"/>
        <v>-</v>
      </c>
      <c r="AR97" s="94" t="str">
        <f>IF(N97="","PRIMER_DIA en blanco",
IF(AND(M97="01",N97&gt;=L_Conversion!$C$118,N97&lt;=L_Conversion!$D$118),"-",
IF(AND(M97="02",N97&gt;=L_Conversion!$C$119,N97&lt;=L_Conversion!$D$119),"-",
IF(AND(M97="03",N97&gt;=L_Conversion!$C$120,N97&lt;=L_Conversion!$D$120),"-",
IF(AND(M97="04",N97&gt;=L_Conversion!$C$121,N97&lt;=L_Conversion!$D$121),"-",
IF(AND(M97="05",N97&gt;=L_Conversion!$C$122,N97&lt;=L_Conversion!$D$122),"-",
IF(AND(M97="06",N97&gt;=L_Conversion!$C$123,N97&lt;=L_Conversion!$D$123),"-",
IF(AND(M97="07",N97&gt;=L_Conversion!$C$124,N97&lt;=L_Conversion!$D$124),"-",
IF(AND(M97="08",N97&gt;=L_Conversion!$C$125,N97&lt;=L_Conversion!$D$125),"-",
IF(AND(M97="09",N97&gt;=L_Conversion!$C$126,N97&lt;=L_Conversion!$D$126),"-",
IF(AND(M97="10",N97&gt;=L_Conversion!$C$127,N97&lt;=L_Conversion!$D$127),"-",
IF(AND(M97="11",N97&gt;=L_Conversion!$C$128,N97&lt;=L_Conversion!$D$128),"-",
IF(AND(M97="12",N97&gt;=L_Conversion!$C$129,N97&lt;=L_Conversion!$D$129),"-",
IF(AND(M97="13",N97&gt;=L_Conversion!$C$116,N97&lt;=L_Conversion!$D$116),"-",
IF(AND(M97="14",N97&gt;=L_Conversion!$C$117,N97&lt;=L_Conversion!$D$117),"-",
"PRIMER_DIA fuera de rango")))))))))))))))</f>
        <v>-</v>
      </c>
      <c r="AS97" s="94" t="str">
        <f t="shared" si="50"/>
        <v>-</v>
      </c>
      <c r="AT97" s="94" t="str">
        <f t="shared" si="51"/>
        <v>-</v>
      </c>
      <c r="AU97" s="94" t="str">
        <f t="shared" si="52"/>
        <v>-</v>
      </c>
      <c r="AV97" s="94" t="str">
        <f t="shared" si="53"/>
        <v>-</v>
      </c>
      <c r="AW97" s="94" t="str">
        <f t="shared" si="54"/>
        <v>-</v>
      </c>
      <c r="AX97" s="94" t="str">
        <f t="shared" si="55"/>
        <v>-</v>
      </c>
      <c r="AY97" s="94" t="str">
        <f t="shared" si="56"/>
        <v>-</v>
      </c>
      <c r="AZ97" s="94" t="str">
        <f t="shared" si="57"/>
        <v>-</v>
      </c>
      <c r="BA97" s="94" t="str">
        <f t="shared" si="58"/>
        <v>-</v>
      </c>
      <c r="BB97" s="94" t="str">
        <f t="shared" si="59"/>
        <v>-</v>
      </c>
      <c r="BC97" s="94" t="str">
        <f t="shared" si="60"/>
        <v>-</v>
      </c>
      <c r="BD97" s="94" t="str">
        <f t="shared" si="61"/>
        <v>-</v>
      </c>
      <c r="BE97" s="94" t="str">
        <f t="shared" si="62"/>
        <v>-</v>
      </c>
      <c r="BF97" s="94" t="str">
        <f t="shared" si="63"/>
        <v>-</v>
      </c>
    </row>
    <row r="98" spans="1:58" x14ac:dyDescent="0.2">
      <c r="A98" s="19" t="s">
        <v>1193</v>
      </c>
      <c r="B98" s="19" t="s">
        <v>1138</v>
      </c>
      <c r="C98" s="19">
        <v>16660288</v>
      </c>
      <c r="D98" s="19">
        <v>2</v>
      </c>
      <c r="E98" s="19" t="s">
        <v>1281</v>
      </c>
      <c r="F98" s="19" t="s">
        <v>1282</v>
      </c>
      <c r="G98" s="19" t="s">
        <v>1283</v>
      </c>
      <c r="H98" s="19" t="s">
        <v>1018</v>
      </c>
      <c r="I98" s="19" t="s">
        <v>654</v>
      </c>
      <c r="J98" s="19">
        <v>80</v>
      </c>
      <c r="K98" s="19" t="s">
        <v>556</v>
      </c>
      <c r="L98" s="19" t="s">
        <v>509</v>
      </c>
      <c r="M98" s="19" t="s">
        <v>18</v>
      </c>
      <c r="N98" s="19">
        <v>45680</v>
      </c>
      <c r="O98" s="19">
        <v>11</v>
      </c>
      <c r="P98" s="83">
        <v>1</v>
      </c>
      <c r="Q98" s="19" t="s">
        <v>23</v>
      </c>
      <c r="R98" s="19" t="s">
        <v>11</v>
      </c>
      <c r="S98" s="19" t="s">
        <v>23</v>
      </c>
      <c r="T98" s="19">
        <v>11</v>
      </c>
      <c r="U98" s="19" t="s">
        <v>11</v>
      </c>
      <c r="V98" s="19" t="s">
        <v>11</v>
      </c>
      <c r="W98" s="19" t="s">
        <v>11</v>
      </c>
      <c r="X98" s="19">
        <v>0</v>
      </c>
      <c r="Y98" s="19" t="s">
        <v>730</v>
      </c>
      <c r="Z98" s="19">
        <v>0</v>
      </c>
      <c r="AA98" s="19">
        <v>0</v>
      </c>
      <c r="AB98" s="19">
        <v>0</v>
      </c>
      <c r="AC98" s="186" t="str">
        <f>IF(OR(M98="13",M98="14",P98=8),"",IF(     AND(OR(S98="AUTORIZADO", S98="PENDIENTE", S98="REDUCIDO", S98="AMPLIADO"),L98&lt;&gt;"HONORARIO" ), _xlfn.CONCAT(IF(H98="X","H",H98),"_",IF(OR(P98=5,P98=6),_xlfn.CONCAT(P98,"A"),P98),"_",VLOOKUP(T98,Datos!$B$2:$C$5,2,TRUE)),""))</f>
        <v>M_1_[11 +]</v>
      </c>
      <c r="AD98" s="186">
        <f t="shared" si="37"/>
        <v>0</v>
      </c>
      <c r="AE98" s="90" t="str">
        <f t="shared" si="38"/>
        <v>-</v>
      </c>
      <c r="AF98" s="91" t="str">
        <f t="shared" si="39"/>
        <v>Revisar</v>
      </c>
      <c r="AG98" s="92"/>
      <c r="AH98" s="93" t="str">
        <f t="shared" si="40"/>
        <v>Corporación de Fomento de la Producción</v>
      </c>
      <c r="AI98" s="90" t="str">
        <f t="shared" si="41"/>
        <v>-</v>
      </c>
      <c r="AJ98" s="90">
        <f t="shared" si="42"/>
        <v>2</v>
      </c>
      <c r="AK98" s="90" t="str">
        <f t="shared" si="43"/>
        <v>-</v>
      </c>
      <c r="AL98" s="90" t="str">
        <f t="shared" si="44"/>
        <v>Identifica este registro como MUJER</v>
      </c>
      <c r="AM98" s="90" t="str">
        <f t="shared" si="45"/>
        <v>-</v>
      </c>
      <c r="AN98" s="90" t="str">
        <f t="shared" si="46"/>
        <v>-</v>
      </c>
      <c r="AO98" s="90" t="str">
        <f t="shared" si="47"/>
        <v>-</v>
      </c>
      <c r="AP98" s="58" t="str">
        <f t="shared" si="48"/>
        <v>-</v>
      </c>
      <c r="AQ98" s="94" t="str">
        <f t="shared" si="49"/>
        <v>-</v>
      </c>
      <c r="AR98" s="94" t="str">
        <f>IF(N98="","PRIMER_DIA en blanco",
IF(AND(M98="01",N98&gt;=L_Conversion!$C$118,N98&lt;=L_Conversion!$D$118),"-",
IF(AND(M98="02",N98&gt;=L_Conversion!$C$119,N98&lt;=L_Conversion!$D$119),"-",
IF(AND(M98="03",N98&gt;=L_Conversion!$C$120,N98&lt;=L_Conversion!$D$120),"-",
IF(AND(M98="04",N98&gt;=L_Conversion!$C$121,N98&lt;=L_Conversion!$D$121),"-",
IF(AND(M98="05",N98&gt;=L_Conversion!$C$122,N98&lt;=L_Conversion!$D$122),"-",
IF(AND(M98="06",N98&gt;=L_Conversion!$C$123,N98&lt;=L_Conversion!$D$123),"-",
IF(AND(M98="07",N98&gt;=L_Conversion!$C$124,N98&lt;=L_Conversion!$D$124),"-",
IF(AND(M98="08",N98&gt;=L_Conversion!$C$125,N98&lt;=L_Conversion!$D$125),"-",
IF(AND(M98="09",N98&gt;=L_Conversion!$C$126,N98&lt;=L_Conversion!$D$126),"-",
IF(AND(M98="10",N98&gt;=L_Conversion!$C$127,N98&lt;=L_Conversion!$D$127),"-",
IF(AND(M98="11",N98&gt;=L_Conversion!$C$128,N98&lt;=L_Conversion!$D$128),"-",
IF(AND(M98="12",N98&gt;=L_Conversion!$C$129,N98&lt;=L_Conversion!$D$129),"-",
IF(AND(M98="13",N98&gt;=L_Conversion!$C$116,N98&lt;=L_Conversion!$D$116),"-",
IF(AND(M98="14",N98&gt;=L_Conversion!$C$117,N98&lt;=L_Conversion!$D$117),"-",
"PRIMER_DIA fuera de rango")))))))))))))))</f>
        <v>-</v>
      </c>
      <c r="AS98" s="94" t="str">
        <f t="shared" si="50"/>
        <v>-</v>
      </c>
      <c r="AT98" s="94" t="str">
        <f t="shared" si="51"/>
        <v>-</v>
      </c>
      <c r="AU98" s="94" t="str">
        <f t="shared" si="52"/>
        <v>-</v>
      </c>
      <c r="AV98" s="94" t="str">
        <f t="shared" si="53"/>
        <v>-</v>
      </c>
      <c r="AW98" s="94" t="str">
        <f t="shared" si="54"/>
        <v>-</v>
      </c>
      <c r="AX98" s="94" t="str">
        <f t="shared" si="55"/>
        <v>-</v>
      </c>
      <c r="AY98" s="94" t="str">
        <f t="shared" si="56"/>
        <v>-</v>
      </c>
      <c r="AZ98" s="94" t="str">
        <f t="shared" si="57"/>
        <v>-</v>
      </c>
      <c r="BA98" s="94" t="str">
        <f t="shared" si="58"/>
        <v>-</v>
      </c>
      <c r="BB98" s="94" t="str">
        <f t="shared" si="59"/>
        <v>-</v>
      </c>
      <c r="BC98" s="94" t="str">
        <f t="shared" si="60"/>
        <v>-</v>
      </c>
      <c r="BD98" s="94" t="str">
        <f t="shared" si="61"/>
        <v>-</v>
      </c>
      <c r="BE98" s="94" t="str">
        <f t="shared" si="62"/>
        <v>-</v>
      </c>
      <c r="BF98" s="94" t="str">
        <f t="shared" si="63"/>
        <v>-</v>
      </c>
    </row>
    <row r="99" spans="1:58" x14ac:dyDescent="0.2">
      <c r="A99" s="19" t="s">
        <v>1193</v>
      </c>
      <c r="B99" s="19" t="s">
        <v>76</v>
      </c>
      <c r="C99" s="19">
        <v>12935948</v>
      </c>
      <c r="D99" s="19" t="s">
        <v>1197</v>
      </c>
      <c r="E99" s="19" t="s">
        <v>1341</v>
      </c>
      <c r="F99" s="19" t="s">
        <v>1266</v>
      </c>
      <c r="G99" s="19" t="s">
        <v>1342</v>
      </c>
      <c r="H99" s="19" t="s">
        <v>1018</v>
      </c>
      <c r="I99" s="19" t="s">
        <v>653</v>
      </c>
      <c r="J99" s="19">
        <v>80</v>
      </c>
      <c r="K99" s="19" t="s">
        <v>556</v>
      </c>
      <c r="L99" s="19" t="s">
        <v>495</v>
      </c>
      <c r="M99" s="19" t="s">
        <v>18</v>
      </c>
      <c r="N99" s="19">
        <v>45680</v>
      </c>
      <c r="O99" s="19">
        <v>21</v>
      </c>
      <c r="P99" s="83">
        <v>1</v>
      </c>
      <c r="Q99" s="19" t="s">
        <v>23</v>
      </c>
      <c r="R99" s="19" t="s">
        <v>11</v>
      </c>
      <c r="S99" s="19" t="s">
        <v>23</v>
      </c>
      <c r="T99" s="19">
        <v>21</v>
      </c>
      <c r="U99" s="19" t="s">
        <v>11</v>
      </c>
      <c r="V99" s="19" t="s">
        <v>11</v>
      </c>
      <c r="W99" s="19" t="s">
        <v>11</v>
      </c>
      <c r="X99" s="19">
        <v>0</v>
      </c>
      <c r="Y99" s="19" t="s">
        <v>730</v>
      </c>
      <c r="Z99" s="19">
        <v>0</v>
      </c>
      <c r="AA99" s="19">
        <v>0</v>
      </c>
      <c r="AB99" s="19">
        <v>0</v>
      </c>
      <c r="AC99" s="186" t="str">
        <f>IF(OR(M99="13",M99="14",P99=8),"",IF(     AND(OR(S99="AUTORIZADO", S99="PENDIENTE", S99="REDUCIDO", S99="AMPLIADO"),L99&lt;&gt;"HONORARIO" ), _xlfn.CONCAT(IF(H99="X","H",H99),"_",IF(OR(P99=5,P99=6),_xlfn.CONCAT(P99,"A"),P99),"_",VLOOKUP(T99,Datos!$B$2:$C$5,2,TRUE)),""))</f>
        <v>M_1_[11 +]</v>
      </c>
      <c r="AD99" s="186">
        <f t="shared" si="37"/>
        <v>0</v>
      </c>
      <c r="AE99" s="90" t="str">
        <f t="shared" si="38"/>
        <v>-</v>
      </c>
      <c r="AF99" s="91" t="str">
        <f t="shared" si="39"/>
        <v>070601</v>
      </c>
      <c r="AG99" s="92"/>
      <c r="AH99" s="93" t="str">
        <f t="shared" si="40"/>
        <v>Corporación de Fomento de la Producción</v>
      </c>
      <c r="AI99" s="90" t="str">
        <f t="shared" si="41"/>
        <v>-</v>
      </c>
      <c r="AJ99" s="90" t="str">
        <f t="shared" si="42"/>
        <v>K</v>
      </c>
      <c r="AK99" s="90" t="str">
        <f t="shared" si="43"/>
        <v>-</v>
      </c>
      <c r="AL99" s="90" t="str">
        <f t="shared" si="44"/>
        <v>Identifica este registro como MUJER</v>
      </c>
      <c r="AM99" s="90" t="str">
        <f t="shared" si="45"/>
        <v>-</v>
      </c>
      <c r="AN99" s="90" t="str">
        <f t="shared" si="46"/>
        <v>-</v>
      </c>
      <c r="AO99" s="90" t="str">
        <f t="shared" si="47"/>
        <v>-</v>
      </c>
      <c r="AP99" s="58" t="str">
        <f t="shared" si="48"/>
        <v>-</v>
      </c>
      <c r="AQ99" s="94" t="str">
        <f t="shared" si="49"/>
        <v>-</v>
      </c>
      <c r="AR99" s="94" t="str">
        <f>IF(N99="","PRIMER_DIA en blanco",
IF(AND(M99="01",N99&gt;=L_Conversion!$C$118,N99&lt;=L_Conversion!$D$118),"-",
IF(AND(M99="02",N99&gt;=L_Conversion!$C$119,N99&lt;=L_Conversion!$D$119),"-",
IF(AND(M99="03",N99&gt;=L_Conversion!$C$120,N99&lt;=L_Conversion!$D$120),"-",
IF(AND(M99="04",N99&gt;=L_Conversion!$C$121,N99&lt;=L_Conversion!$D$121),"-",
IF(AND(M99="05",N99&gt;=L_Conversion!$C$122,N99&lt;=L_Conversion!$D$122),"-",
IF(AND(M99="06",N99&gt;=L_Conversion!$C$123,N99&lt;=L_Conversion!$D$123),"-",
IF(AND(M99="07",N99&gt;=L_Conversion!$C$124,N99&lt;=L_Conversion!$D$124),"-",
IF(AND(M99="08",N99&gt;=L_Conversion!$C$125,N99&lt;=L_Conversion!$D$125),"-",
IF(AND(M99="09",N99&gt;=L_Conversion!$C$126,N99&lt;=L_Conversion!$D$126),"-",
IF(AND(M99="10",N99&gt;=L_Conversion!$C$127,N99&lt;=L_Conversion!$D$127),"-",
IF(AND(M99="11",N99&gt;=L_Conversion!$C$128,N99&lt;=L_Conversion!$D$128),"-",
IF(AND(M99="12",N99&gt;=L_Conversion!$C$129,N99&lt;=L_Conversion!$D$129),"-",
IF(AND(M99="13",N99&gt;=L_Conversion!$C$116,N99&lt;=L_Conversion!$D$116),"-",
IF(AND(M99="14",N99&gt;=L_Conversion!$C$117,N99&lt;=L_Conversion!$D$117),"-",
"PRIMER_DIA fuera de rango")))))))))))))))</f>
        <v>-</v>
      </c>
      <c r="AS99" s="94" t="str">
        <f t="shared" si="50"/>
        <v>-</v>
      </c>
      <c r="AT99" s="94" t="str">
        <f t="shared" si="51"/>
        <v>-</v>
      </c>
      <c r="AU99" s="94" t="str">
        <f t="shared" si="52"/>
        <v>-</v>
      </c>
      <c r="AV99" s="94" t="str">
        <f t="shared" si="53"/>
        <v>-</v>
      </c>
      <c r="AW99" s="94" t="str">
        <f t="shared" si="54"/>
        <v>-</v>
      </c>
      <c r="AX99" s="94" t="str">
        <f t="shared" si="55"/>
        <v>-</v>
      </c>
      <c r="AY99" s="94" t="str">
        <f t="shared" si="56"/>
        <v>-</v>
      </c>
      <c r="AZ99" s="94" t="str">
        <f t="shared" si="57"/>
        <v>-</v>
      </c>
      <c r="BA99" s="94" t="str">
        <f t="shared" si="58"/>
        <v>-</v>
      </c>
      <c r="BB99" s="94" t="str">
        <f t="shared" si="59"/>
        <v>-</v>
      </c>
      <c r="BC99" s="94" t="str">
        <f t="shared" si="60"/>
        <v>-</v>
      </c>
      <c r="BD99" s="94" t="str">
        <f t="shared" si="61"/>
        <v>-</v>
      </c>
      <c r="BE99" s="94" t="str">
        <f t="shared" si="62"/>
        <v>-</v>
      </c>
      <c r="BF99" s="94" t="str">
        <f t="shared" si="63"/>
        <v>-</v>
      </c>
    </row>
    <row r="100" spans="1:58" x14ac:dyDescent="0.2">
      <c r="A100" s="19" t="s">
        <v>1193</v>
      </c>
      <c r="B100" s="19" t="s">
        <v>76</v>
      </c>
      <c r="C100" s="19">
        <v>12025018</v>
      </c>
      <c r="D100" s="19">
        <v>3</v>
      </c>
      <c r="E100" s="19" t="s">
        <v>1218</v>
      </c>
      <c r="F100" s="19" t="s">
        <v>1219</v>
      </c>
      <c r="G100" s="19" t="s">
        <v>1220</v>
      </c>
      <c r="H100" s="19" t="s">
        <v>1018</v>
      </c>
      <c r="I100" s="19" t="s">
        <v>653</v>
      </c>
      <c r="J100" s="19">
        <v>80</v>
      </c>
      <c r="K100" s="19" t="s">
        <v>554</v>
      </c>
      <c r="L100" s="19" t="s">
        <v>495</v>
      </c>
      <c r="M100" s="19" t="s">
        <v>18</v>
      </c>
      <c r="N100" s="19">
        <v>45681</v>
      </c>
      <c r="O100" s="19">
        <v>30</v>
      </c>
      <c r="P100" s="83">
        <v>1</v>
      </c>
      <c r="Q100" s="19" t="s">
        <v>23</v>
      </c>
      <c r="R100" s="19" t="s">
        <v>11</v>
      </c>
      <c r="S100" s="19" t="s">
        <v>23</v>
      </c>
      <c r="T100" s="19">
        <v>30</v>
      </c>
      <c r="U100" s="19" t="s">
        <v>11</v>
      </c>
      <c r="V100" s="19" t="s">
        <v>11</v>
      </c>
      <c r="W100" s="19" t="s">
        <v>11</v>
      </c>
      <c r="X100" s="19">
        <v>0</v>
      </c>
      <c r="Y100" s="19" t="s">
        <v>730</v>
      </c>
      <c r="Z100" s="19">
        <v>0</v>
      </c>
      <c r="AA100" s="19">
        <v>0</v>
      </c>
      <c r="AB100" s="19">
        <v>0</v>
      </c>
      <c r="AC100" s="186" t="str">
        <f>IF(OR(M100="13",M100="14",P100=8),"",IF(     AND(OR(S100="AUTORIZADO", S100="PENDIENTE", S100="REDUCIDO", S100="AMPLIADO"),L100&lt;&gt;"HONORARIO" ), _xlfn.CONCAT(IF(H100="X","H",H100),"_",IF(OR(P100=5,P100=6),_xlfn.CONCAT(P100,"A"),P100),"_",VLOOKUP(T100,Datos!$B$2:$C$5,2,TRUE)),""))</f>
        <v>M_1_[11 +]</v>
      </c>
      <c r="AD100" s="186">
        <f t="shared" si="37"/>
        <v>0</v>
      </c>
      <c r="AE100" s="90" t="str">
        <f t="shared" si="38"/>
        <v>-</v>
      </c>
      <c r="AF100" s="91" t="str">
        <f t="shared" si="39"/>
        <v>070601</v>
      </c>
      <c r="AG100" s="92"/>
      <c r="AH100" s="93" t="str">
        <f t="shared" si="40"/>
        <v>Corporación de Fomento de la Producción</v>
      </c>
      <c r="AI100" s="90" t="str">
        <f t="shared" si="41"/>
        <v>-</v>
      </c>
      <c r="AJ100" s="90">
        <f t="shared" si="42"/>
        <v>3</v>
      </c>
      <c r="AK100" s="90" t="str">
        <f t="shared" si="43"/>
        <v>-</v>
      </c>
      <c r="AL100" s="90" t="str">
        <f t="shared" si="44"/>
        <v>Identifica este registro como MUJER</v>
      </c>
      <c r="AM100" s="90" t="str">
        <f t="shared" si="45"/>
        <v>-</v>
      </c>
      <c r="AN100" s="90" t="str">
        <f t="shared" si="46"/>
        <v>-</v>
      </c>
      <c r="AO100" s="90" t="str">
        <f t="shared" si="47"/>
        <v>-</v>
      </c>
      <c r="AP100" s="58" t="str">
        <f t="shared" si="48"/>
        <v>-</v>
      </c>
      <c r="AQ100" s="94" t="str">
        <f t="shared" si="49"/>
        <v>-</v>
      </c>
      <c r="AR100" s="94" t="str">
        <f>IF(N100="","PRIMER_DIA en blanco",
IF(AND(M100="01",N100&gt;=L_Conversion!$C$118,N100&lt;=L_Conversion!$D$118),"-",
IF(AND(M100="02",N100&gt;=L_Conversion!$C$119,N100&lt;=L_Conversion!$D$119),"-",
IF(AND(M100="03",N100&gt;=L_Conversion!$C$120,N100&lt;=L_Conversion!$D$120),"-",
IF(AND(M100="04",N100&gt;=L_Conversion!$C$121,N100&lt;=L_Conversion!$D$121),"-",
IF(AND(M100="05",N100&gt;=L_Conversion!$C$122,N100&lt;=L_Conversion!$D$122),"-",
IF(AND(M100="06",N100&gt;=L_Conversion!$C$123,N100&lt;=L_Conversion!$D$123),"-",
IF(AND(M100="07",N100&gt;=L_Conversion!$C$124,N100&lt;=L_Conversion!$D$124),"-",
IF(AND(M100="08",N100&gt;=L_Conversion!$C$125,N100&lt;=L_Conversion!$D$125),"-",
IF(AND(M100="09",N100&gt;=L_Conversion!$C$126,N100&lt;=L_Conversion!$D$126),"-",
IF(AND(M100="10",N100&gt;=L_Conversion!$C$127,N100&lt;=L_Conversion!$D$127),"-",
IF(AND(M100="11",N100&gt;=L_Conversion!$C$128,N100&lt;=L_Conversion!$D$128),"-",
IF(AND(M100="12",N100&gt;=L_Conversion!$C$129,N100&lt;=L_Conversion!$D$129),"-",
IF(AND(M100="13",N100&gt;=L_Conversion!$C$116,N100&lt;=L_Conversion!$D$116),"-",
IF(AND(M100="14",N100&gt;=L_Conversion!$C$117,N100&lt;=L_Conversion!$D$117),"-",
"PRIMER_DIA fuera de rango")))))))))))))))</f>
        <v>-</v>
      </c>
      <c r="AS100" s="94" t="str">
        <f t="shared" si="50"/>
        <v>-</v>
      </c>
      <c r="AT100" s="94" t="str">
        <f t="shared" si="51"/>
        <v>-</v>
      </c>
      <c r="AU100" s="94" t="str">
        <f t="shared" si="52"/>
        <v>-</v>
      </c>
      <c r="AV100" s="94" t="str">
        <f t="shared" si="53"/>
        <v>-</v>
      </c>
      <c r="AW100" s="94" t="str">
        <f t="shared" si="54"/>
        <v>-</v>
      </c>
      <c r="AX100" s="94" t="str">
        <f t="shared" si="55"/>
        <v>-</v>
      </c>
      <c r="AY100" s="94" t="str">
        <f t="shared" si="56"/>
        <v>-</v>
      </c>
      <c r="AZ100" s="94" t="str">
        <f t="shared" si="57"/>
        <v>-</v>
      </c>
      <c r="BA100" s="94" t="str">
        <f t="shared" si="58"/>
        <v>-</v>
      </c>
      <c r="BB100" s="94" t="str">
        <f t="shared" si="59"/>
        <v>-</v>
      </c>
      <c r="BC100" s="94" t="str">
        <f t="shared" si="60"/>
        <v>-</v>
      </c>
      <c r="BD100" s="94" t="str">
        <f t="shared" si="61"/>
        <v>-</v>
      </c>
      <c r="BE100" s="94" t="str">
        <f t="shared" si="62"/>
        <v>-</v>
      </c>
      <c r="BF100" s="94" t="str">
        <f t="shared" si="63"/>
        <v>-</v>
      </c>
    </row>
    <row r="101" spans="1:58" x14ac:dyDescent="0.2">
      <c r="A101" s="19" t="s">
        <v>1193</v>
      </c>
      <c r="B101" s="19" t="s">
        <v>76</v>
      </c>
      <c r="C101" s="19">
        <v>13450578</v>
      </c>
      <c r="D101" s="19">
        <v>8</v>
      </c>
      <c r="E101" s="19" t="s">
        <v>1413</v>
      </c>
      <c r="F101" s="19" t="s">
        <v>1414</v>
      </c>
      <c r="G101" s="19" t="s">
        <v>1314</v>
      </c>
      <c r="H101" s="19" t="s">
        <v>1018</v>
      </c>
      <c r="I101" s="19" t="s">
        <v>653</v>
      </c>
      <c r="J101" s="19">
        <v>80</v>
      </c>
      <c r="K101" s="19" t="s">
        <v>560</v>
      </c>
      <c r="L101" s="19" t="s">
        <v>495</v>
      </c>
      <c r="M101" s="19" t="s">
        <v>18</v>
      </c>
      <c r="N101" s="19">
        <v>45681</v>
      </c>
      <c r="O101" s="19">
        <v>30</v>
      </c>
      <c r="P101" s="83">
        <v>1</v>
      </c>
      <c r="Q101" s="19" t="s">
        <v>23</v>
      </c>
      <c r="R101" s="19" t="s">
        <v>11</v>
      </c>
      <c r="S101" s="19" t="s">
        <v>23</v>
      </c>
      <c r="T101" s="19">
        <v>30</v>
      </c>
      <c r="U101" s="19" t="s">
        <v>11</v>
      </c>
      <c r="V101" s="19" t="s">
        <v>11</v>
      </c>
      <c r="W101" s="19" t="s">
        <v>11</v>
      </c>
      <c r="X101" s="19">
        <v>0</v>
      </c>
      <c r="Y101" s="19" t="s">
        <v>730</v>
      </c>
      <c r="Z101" s="19">
        <v>0</v>
      </c>
      <c r="AA101" s="19">
        <v>0</v>
      </c>
      <c r="AB101" s="19">
        <v>0</v>
      </c>
      <c r="AC101" s="186" t="str">
        <f>IF(OR(M101="13",M101="14",P101=8),"",IF(     AND(OR(S101="AUTORIZADO", S101="PENDIENTE", S101="REDUCIDO", S101="AMPLIADO"),L101&lt;&gt;"HONORARIO" ), _xlfn.CONCAT(IF(H101="X","H",H101),"_",IF(OR(P101=5,P101=6),_xlfn.CONCAT(P101,"A"),P101),"_",VLOOKUP(T101,Datos!$B$2:$C$5,2,TRUE)),""))</f>
        <v>M_1_[11 +]</v>
      </c>
      <c r="AD101" s="186">
        <f t="shared" si="37"/>
        <v>0</v>
      </c>
      <c r="AE101" s="90" t="str">
        <f t="shared" si="38"/>
        <v>-</v>
      </c>
      <c r="AF101" s="91" t="str">
        <f t="shared" si="39"/>
        <v>070601</v>
      </c>
      <c r="AG101" s="92"/>
      <c r="AH101" s="93" t="str">
        <f t="shared" si="40"/>
        <v>Corporación de Fomento de la Producción</v>
      </c>
      <c r="AI101" s="90" t="str">
        <f t="shared" si="41"/>
        <v>-</v>
      </c>
      <c r="AJ101" s="90">
        <f t="shared" si="42"/>
        <v>8</v>
      </c>
      <c r="AK101" s="90" t="str">
        <f t="shared" si="43"/>
        <v>-</v>
      </c>
      <c r="AL101" s="90" t="str">
        <f t="shared" si="44"/>
        <v>Identifica este registro como MUJER</v>
      </c>
      <c r="AM101" s="90" t="str">
        <f t="shared" si="45"/>
        <v>-</v>
      </c>
      <c r="AN101" s="90" t="str">
        <f t="shared" si="46"/>
        <v>-</v>
      </c>
      <c r="AO101" s="90" t="str">
        <f t="shared" si="47"/>
        <v>-</v>
      </c>
      <c r="AP101" s="58" t="str">
        <f t="shared" si="48"/>
        <v>-</v>
      </c>
      <c r="AQ101" s="94" t="str">
        <f t="shared" si="49"/>
        <v>-</v>
      </c>
      <c r="AR101" s="94" t="str">
        <f>IF(N101="","PRIMER_DIA en blanco",
IF(AND(M101="01",N101&gt;=L_Conversion!$C$118,N101&lt;=L_Conversion!$D$118),"-",
IF(AND(M101="02",N101&gt;=L_Conversion!$C$119,N101&lt;=L_Conversion!$D$119),"-",
IF(AND(M101="03",N101&gt;=L_Conversion!$C$120,N101&lt;=L_Conversion!$D$120),"-",
IF(AND(M101="04",N101&gt;=L_Conversion!$C$121,N101&lt;=L_Conversion!$D$121),"-",
IF(AND(M101="05",N101&gt;=L_Conversion!$C$122,N101&lt;=L_Conversion!$D$122),"-",
IF(AND(M101="06",N101&gt;=L_Conversion!$C$123,N101&lt;=L_Conversion!$D$123),"-",
IF(AND(M101="07",N101&gt;=L_Conversion!$C$124,N101&lt;=L_Conversion!$D$124),"-",
IF(AND(M101="08",N101&gt;=L_Conversion!$C$125,N101&lt;=L_Conversion!$D$125),"-",
IF(AND(M101="09",N101&gt;=L_Conversion!$C$126,N101&lt;=L_Conversion!$D$126),"-",
IF(AND(M101="10",N101&gt;=L_Conversion!$C$127,N101&lt;=L_Conversion!$D$127),"-",
IF(AND(M101="11",N101&gt;=L_Conversion!$C$128,N101&lt;=L_Conversion!$D$128),"-",
IF(AND(M101="12",N101&gt;=L_Conversion!$C$129,N101&lt;=L_Conversion!$D$129),"-",
IF(AND(M101="13",N101&gt;=L_Conversion!$C$116,N101&lt;=L_Conversion!$D$116),"-",
IF(AND(M101="14",N101&gt;=L_Conversion!$C$117,N101&lt;=L_Conversion!$D$117),"-",
"PRIMER_DIA fuera de rango")))))))))))))))</f>
        <v>-</v>
      </c>
      <c r="AS101" s="94" t="str">
        <f t="shared" si="50"/>
        <v>-</v>
      </c>
      <c r="AT101" s="94" t="str">
        <f t="shared" si="51"/>
        <v>-</v>
      </c>
      <c r="AU101" s="94" t="str">
        <f t="shared" si="52"/>
        <v>-</v>
      </c>
      <c r="AV101" s="94" t="str">
        <f t="shared" si="53"/>
        <v>-</v>
      </c>
      <c r="AW101" s="94" t="str">
        <f t="shared" si="54"/>
        <v>-</v>
      </c>
      <c r="AX101" s="94" t="str">
        <f t="shared" si="55"/>
        <v>-</v>
      </c>
      <c r="AY101" s="94" t="str">
        <f t="shared" si="56"/>
        <v>-</v>
      </c>
      <c r="AZ101" s="94" t="str">
        <f t="shared" si="57"/>
        <v>-</v>
      </c>
      <c r="BA101" s="94" t="str">
        <f t="shared" si="58"/>
        <v>-</v>
      </c>
      <c r="BB101" s="94" t="str">
        <f t="shared" si="59"/>
        <v>-</v>
      </c>
      <c r="BC101" s="94" t="str">
        <f t="shared" si="60"/>
        <v>-</v>
      </c>
      <c r="BD101" s="94" t="str">
        <f t="shared" si="61"/>
        <v>-</v>
      </c>
      <c r="BE101" s="94" t="str">
        <f t="shared" si="62"/>
        <v>-</v>
      </c>
      <c r="BF101" s="94" t="str">
        <f t="shared" si="63"/>
        <v>-</v>
      </c>
    </row>
    <row r="102" spans="1:58" x14ac:dyDescent="0.2">
      <c r="A102" s="19" t="s">
        <v>1193</v>
      </c>
      <c r="B102" s="19" t="s">
        <v>76</v>
      </c>
      <c r="C102" s="19">
        <v>18303226</v>
      </c>
      <c r="D102" s="19">
        <v>7</v>
      </c>
      <c r="E102" s="19" t="s">
        <v>1415</v>
      </c>
      <c r="F102" s="19" t="s">
        <v>1416</v>
      </c>
      <c r="G102" s="19" t="s">
        <v>1417</v>
      </c>
      <c r="H102" s="19" t="s">
        <v>1018</v>
      </c>
      <c r="I102" s="19" t="s">
        <v>653</v>
      </c>
      <c r="J102" s="19">
        <v>80</v>
      </c>
      <c r="K102" s="19" t="s">
        <v>560</v>
      </c>
      <c r="L102" s="19" t="s">
        <v>495</v>
      </c>
      <c r="M102" s="19" t="s">
        <v>18</v>
      </c>
      <c r="N102" s="19">
        <v>45681</v>
      </c>
      <c r="O102" s="19">
        <v>15</v>
      </c>
      <c r="P102" s="83">
        <v>1</v>
      </c>
      <c r="Q102" s="19" t="s">
        <v>23</v>
      </c>
      <c r="R102" s="19" t="s">
        <v>11</v>
      </c>
      <c r="S102" s="19" t="s">
        <v>23</v>
      </c>
      <c r="T102" s="19">
        <v>15</v>
      </c>
      <c r="U102" s="19" t="s">
        <v>11</v>
      </c>
      <c r="V102" s="19" t="s">
        <v>11</v>
      </c>
      <c r="W102" s="19" t="s">
        <v>11</v>
      </c>
      <c r="X102" s="19">
        <v>0</v>
      </c>
      <c r="Y102" s="19" t="s">
        <v>730</v>
      </c>
      <c r="Z102" s="19">
        <v>0</v>
      </c>
      <c r="AA102" s="19">
        <v>0</v>
      </c>
      <c r="AB102" s="19">
        <v>0</v>
      </c>
      <c r="AC102" s="186" t="str">
        <f>IF(OR(M102="13",M102="14",P102=8),"",IF(     AND(OR(S102="AUTORIZADO", S102="PENDIENTE", S102="REDUCIDO", S102="AMPLIADO"),L102&lt;&gt;"HONORARIO" ), _xlfn.CONCAT(IF(H102="X","H",H102),"_",IF(OR(P102=5,P102=6),_xlfn.CONCAT(P102,"A"),P102),"_",VLOOKUP(T102,Datos!$B$2:$C$5,2,TRUE)),""))</f>
        <v>M_1_[11 +]</v>
      </c>
      <c r="AD102" s="186">
        <f t="shared" si="37"/>
        <v>0</v>
      </c>
      <c r="AE102" s="90" t="str">
        <f t="shared" si="38"/>
        <v>-</v>
      </c>
      <c r="AF102" s="91" t="str">
        <f t="shared" si="39"/>
        <v>070601</v>
      </c>
      <c r="AG102" s="92"/>
      <c r="AH102" s="93" t="str">
        <f t="shared" si="40"/>
        <v>Corporación de Fomento de la Producción</v>
      </c>
      <c r="AI102" s="90" t="str">
        <f t="shared" si="41"/>
        <v>-</v>
      </c>
      <c r="AJ102" s="90">
        <f t="shared" si="42"/>
        <v>7</v>
      </c>
      <c r="AK102" s="90" t="str">
        <f t="shared" si="43"/>
        <v>-</v>
      </c>
      <c r="AL102" s="90" t="str">
        <f t="shared" si="44"/>
        <v>Identifica este registro como MUJER</v>
      </c>
      <c r="AM102" s="90" t="str">
        <f t="shared" si="45"/>
        <v>-</v>
      </c>
      <c r="AN102" s="90" t="str">
        <f t="shared" si="46"/>
        <v>-</v>
      </c>
      <c r="AO102" s="90" t="str">
        <f t="shared" si="47"/>
        <v>-</v>
      </c>
      <c r="AP102" s="58" t="str">
        <f t="shared" si="48"/>
        <v>-</v>
      </c>
      <c r="AQ102" s="94" t="str">
        <f t="shared" si="49"/>
        <v>-</v>
      </c>
      <c r="AR102" s="94" t="str">
        <f>IF(N102="","PRIMER_DIA en blanco",
IF(AND(M102="01",N102&gt;=L_Conversion!$C$118,N102&lt;=L_Conversion!$D$118),"-",
IF(AND(M102="02",N102&gt;=L_Conversion!$C$119,N102&lt;=L_Conversion!$D$119),"-",
IF(AND(M102="03",N102&gt;=L_Conversion!$C$120,N102&lt;=L_Conversion!$D$120),"-",
IF(AND(M102="04",N102&gt;=L_Conversion!$C$121,N102&lt;=L_Conversion!$D$121),"-",
IF(AND(M102="05",N102&gt;=L_Conversion!$C$122,N102&lt;=L_Conversion!$D$122),"-",
IF(AND(M102="06",N102&gt;=L_Conversion!$C$123,N102&lt;=L_Conversion!$D$123),"-",
IF(AND(M102="07",N102&gt;=L_Conversion!$C$124,N102&lt;=L_Conversion!$D$124),"-",
IF(AND(M102="08",N102&gt;=L_Conversion!$C$125,N102&lt;=L_Conversion!$D$125),"-",
IF(AND(M102="09",N102&gt;=L_Conversion!$C$126,N102&lt;=L_Conversion!$D$126),"-",
IF(AND(M102="10",N102&gt;=L_Conversion!$C$127,N102&lt;=L_Conversion!$D$127),"-",
IF(AND(M102="11",N102&gt;=L_Conversion!$C$128,N102&lt;=L_Conversion!$D$128),"-",
IF(AND(M102="12",N102&gt;=L_Conversion!$C$129,N102&lt;=L_Conversion!$D$129),"-",
IF(AND(M102="13",N102&gt;=L_Conversion!$C$116,N102&lt;=L_Conversion!$D$116),"-",
IF(AND(M102="14",N102&gt;=L_Conversion!$C$117,N102&lt;=L_Conversion!$D$117),"-",
"PRIMER_DIA fuera de rango")))))))))))))))</f>
        <v>-</v>
      </c>
      <c r="AS102" s="94" t="str">
        <f t="shared" si="50"/>
        <v>-</v>
      </c>
      <c r="AT102" s="94" t="str">
        <f t="shared" si="51"/>
        <v>-</v>
      </c>
      <c r="AU102" s="94" t="str">
        <f t="shared" si="52"/>
        <v>-</v>
      </c>
      <c r="AV102" s="94" t="str">
        <f t="shared" si="53"/>
        <v>-</v>
      </c>
      <c r="AW102" s="94" t="str">
        <f t="shared" si="54"/>
        <v>-</v>
      </c>
      <c r="AX102" s="94" t="str">
        <f t="shared" si="55"/>
        <v>-</v>
      </c>
      <c r="AY102" s="94" t="str">
        <f t="shared" si="56"/>
        <v>-</v>
      </c>
      <c r="AZ102" s="94" t="str">
        <f t="shared" si="57"/>
        <v>-</v>
      </c>
      <c r="BA102" s="94" t="str">
        <f t="shared" si="58"/>
        <v>-</v>
      </c>
      <c r="BB102" s="94" t="str">
        <f t="shared" si="59"/>
        <v>-</v>
      </c>
      <c r="BC102" s="94" t="str">
        <f t="shared" si="60"/>
        <v>-</v>
      </c>
      <c r="BD102" s="94" t="str">
        <f t="shared" si="61"/>
        <v>-</v>
      </c>
      <c r="BE102" s="94" t="str">
        <f t="shared" si="62"/>
        <v>-</v>
      </c>
      <c r="BF102" s="94" t="str">
        <f t="shared" si="63"/>
        <v>-</v>
      </c>
    </row>
    <row r="103" spans="1:58" x14ac:dyDescent="0.2">
      <c r="A103" s="19" t="s">
        <v>1193</v>
      </c>
      <c r="B103" s="19" t="s">
        <v>875</v>
      </c>
      <c r="C103" s="19">
        <v>15478578</v>
      </c>
      <c r="D103" s="19">
        <v>7</v>
      </c>
      <c r="E103" s="19" t="s">
        <v>1382</v>
      </c>
      <c r="F103" s="19" t="s">
        <v>1383</v>
      </c>
      <c r="G103" s="19" t="s">
        <v>1384</v>
      </c>
      <c r="H103" s="19" t="s">
        <v>1018</v>
      </c>
      <c r="I103" s="19" t="s">
        <v>653</v>
      </c>
      <c r="J103" s="19">
        <v>80</v>
      </c>
      <c r="K103" s="19" t="s">
        <v>556</v>
      </c>
      <c r="L103" s="19" t="s">
        <v>495</v>
      </c>
      <c r="M103" s="19" t="s">
        <v>18</v>
      </c>
      <c r="N103" s="19">
        <v>45681</v>
      </c>
      <c r="O103" s="19">
        <v>7</v>
      </c>
      <c r="P103" s="83">
        <v>1</v>
      </c>
      <c r="Q103" s="19" t="s">
        <v>23</v>
      </c>
      <c r="R103" s="19" t="s">
        <v>11</v>
      </c>
      <c r="S103" s="19" t="s">
        <v>23</v>
      </c>
      <c r="T103" s="19">
        <v>7</v>
      </c>
      <c r="U103" s="19" t="s">
        <v>11</v>
      </c>
      <c r="V103" s="19" t="s">
        <v>11</v>
      </c>
      <c r="W103" s="19" t="s">
        <v>11</v>
      </c>
      <c r="X103" s="19">
        <v>0</v>
      </c>
      <c r="Y103" s="19" t="s">
        <v>730</v>
      </c>
      <c r="Z103" s="19">
        <v>0</v>
      </c>
      <c r="AA103" s="19">
        <v>0</v>
      </c>
      <c r="AB103" s="19">
        <v>0</v>
      </c>
      <c r="AC103" s="186" t="str">
        <f>IF(OR(M103="13",M103="14",P103=8),"",IF(     AND(OR(S103="AUTORIZADO", S103="PENDIENTE", S103="REDUCIDO", S103="AMPLIADO"),L103&lt;&gt;"HONORARIO" ), _xlfn.CONCAT(IF(H103="X","H",H103),"_",IF(OR(P103=5,P103=6),_xlfn.CONCAT(P103,"A"),P103),"_",VLOOKUP(T103,Datos!$B$2:$C$5,2,TRUE)),""))</f>
        <v>M_1_[4 a 10]</v>
      </c>
      <c r="AD103" s="186">
        <f t="shared" si="37"/>
        <v>0</v>
      </c>
      <c r="AE103" s="90" t="str">
        <f t="shared" si="38"/>
        <v>-</v>
      </c>
      <c r="AF103" s="91" t="str">
        <f t="shared" si="39"/>
        <v>070606</v>
      </c>
      <c r="AG103" s="92"/>
      <c r="AH103" s="93" t="str">
        <f t="shared" si="40"/>
        <v>Corporación de Fomento de la Producción</v>
      </c>
      <c r="AI103" s="90" t="str">
        <f t="shared" si="41"/>
        <v>-</v>
      </c>
      <c r="AJ103" s="90">
        <f t="shared" si="42"/>
        <v>7</v>
      </c>
      <c r="AK103" s="90" t="str">
        <f t="shared" si="43"/>
        <v>-</v>
      </c>
      <c r="AL103" s="90" t="str">
        <f t="shared" si="44"/>
        <v>Identifica este registro como MUJER</v>
      </c>
      <c r="AM103" s="90" t="str">
        <f t="shared" si="45"/>
        <v>-</v>
      </c>
      <c r="AN103" s="90" t="str">
        <f t="shared" si="46"/>
        <v>-</v>
      </c>
      <c r="AO103" s="90" t="str">
        <f t="shared" si="47"/>
        <v>-</v>
      </c>
      <c r="AP103" s="58" t="str">
        <f t="shared" si="48"/>
        <v>-</v>
      </c>
      <c r="AQ103" s="94" t="str">
        <f t="shared" si="49"/>
        <v>-</v>
      </c>
      <c r="AR103" s="94" t="str">
        <f>IF(N103="","PRIMER_DIA en blanco",
IF(AND(M103="01",N103&gt;=L_Conversion!$C$118,N103&lt;=L_Conversion!$D$118),"-",
IF(AND(M103="02",N103&gt;=L_Conversion!$C$119,N103&lt;=L_Conversion!$D$119),"-",
IF(AND(M103="03",N103&gt;=L_Conversion!$C$120,N103&lt;=L_Conversion!$D$120),"-",
IF(AND(M103="04",N103&gt;=L_Conversion!$C$121,N103&lt;=L_Conversion!$D$121),"-",
IF(AND(M103="05",N103&gt;=L_Conversion!$C$122,N103&lt;=L_Conversion!$D$122),"-",
IF(AND(M103="06",N103&gt;=L_Conversion!$C$123,N103&lt;=L_Conversion!$D$123),"-",
IF(AND(M103="07",N103&gt;=L_Conversion!$C$124,N103&lt;=L_Conversion!$D$124),"-",
IF(AND(M103="08",N103&gt;=L_Conversion!$C$125,N103&lt;=L_Conversion!$D$125),"-",
IF(AND(M103="09",N103&gt;=L_Conversion!$C$126,N103&lt;=L_Conversion!$D$126),"-",
IF(AND(M103="10",N103&gt;=L_Conversion!$C$127,N103&lt;=L_Conversion!$D$127),"-",
IF(AND(M103="11",N103&gt;=L_Conversion!$C$128,N103&lt;=L_Conversion!$D$128),"-",
IF(AND(M103="12",N103&gt;=L_Conversion!$C$129,N103&lt;=L_Conversion!$D$129),"-",
IF(AND(M103="13",N103&gt;=L_Conversion!$C$116,N103&lt;=L_Conversion!$D$116),"-",
IF(AND(M103="14",N103&gt;=L_Conversion!$C$117,N103&lt;=L_Conversion!$D$117),"-",
"PRIMER_DIA fuera de rango")))))))))))))))</f>
        <v>-</v>
      </c>
      <c r="AS103" s="94" t="str">
        <f t="shared" si="50"/>
        <v>-</v>
      </c>
      <c r="AT103" s="94" t="str">
        <f t="shared" si="51"/>
        <v>-</v>
      </c>
      <c r="AU103" s="94" t="str">
        <f t="shared" si="52"/>
        <v>-</v>
      </c>
      <c r="AV103" s="94" t="str">
        <f t="shared" si="53"/>
        <v>-</v>
      </c>
      <c r="AW103" s="94" t="str">
        <f t="shared" si="54"/>
        <v>-</v>
      </c>
      <c r="AX103" s="94" t="str">
        <f t="shared" si="55"/>
        <v>-</v>
      </c>
      <c r="AY103" s="94" t="str">
        <f t="shared" si="56"/>
        <v>-</v>
      </c>
      <c r="AZ103" s="94" t="str">
        <f t="shared" si="57"/>
        <v>-</v>
      </c>
      <c r="BA103" s="94" t="str">
        <f t="shared" si="58"/>
        <v>-</v>
      </c>
      <c r="BB103" s="94" t="str">
        <f t="shared" si="59"/>
        <v>-</v>
      </c>
      <c r="BC103" s="94" t="str">
        <f t="shared" si="60"/>
        <v>-</v>
      </c>
      <c r="BD103" s="94" t="str">
        <f t="shared" si="61"/>
        <v>-</v>
      </c>
      <c r="BE103" s="94" t="str">
        <f t="shared" si="62"/>
        <v>-</v>
      </c>
      <c r="BF103" s="94" t="str">
        <f t="shared" si="63"/>
        <v>-</v>
      </c>
    </row>
    <row r="104" spans="1:58" x14ac:dyDescent="0.2">
      <c r="A104" s="19" t="s">
        <v>1193</v>
      </c>
      <c r="B104" s="19" t="s">
        <v>669</v>
      </c>
      <c r="C104" s="19">
        <v>9351262</v>
      </c>
      <c r="D104" s="19">
        <v>6</v>
      </c>
      <c r="E104" s="19" t="s">
        <v>1337</v>
      </c>
      <c r="F104" s="19" t="s">
        <v>1418</v>
      </c>
      <c r="G104" s="19" t="s">
        <v>1419</v>
      </c>
      <c r="H104" s="19" t="s">
        <v>1018</v>
      </c>
      <c r="I104" s="19" t="s">
        <v>654</v>
      </c>
      <c r="J104" s="19">
        <v>80</v>
      </c>
      <c r="K104" s="19" t="s">
        <v>556</v>
      </c>
      <c r="L104" s="19" t="s">
        <v>509</v>
      </c>
      <c r="M104" s="19" t="s">
        <v>18</v>
      </c>
      <c r="N104" s="19">
        <v>45684</v>
      </c>
      <c r="O104" s="19">
        <v>3</v>
      </c>
      <c r="P104" s="83">
        <v>1</v>
      </c>
      <c r="Q104" s="19" t="s">
        <v>23</v>
      </c>
      <c r="R104" s="19" t="s">
        <v>11</v>
      </c>
      <c r="S104" s="19" t="s">
        <v>23</v>
      </c>
      <c r="T104" s="19">
        <v>3</v>
      </c>
      <c r="U104" s="19" t="s">
        <v>11</v>
      </c>
      <c r="V104" s="19" t="s">
        <v>11</v>
      </c>
      <c r="W104" s="19" t="s">
        <v>11</v>
      </c>
      <c r="X104" s="19">
        <v>0</v>
      </c>
      <c r="Y104" s="19" t="s">
        <v>730</v>
      </c>
      <c r="Z104" s="19">
        <v>0</v>
      </c>
      <c r="AA104" s="19">
        <v>0</v>
      </c>
      <c r="AB104" s="19">
        <v>0</v>
      </c>
      <c r="AC104" s="186" t="str">
        <f>IF(OR(M104="13",M104="14",P104=8),"",IF(     AND(OR(S104="AUTORIZADO", S104="PENDIENTE", S104="REDUCIDO", S104="AMPLIADO"),L104&lt;&gt;"HONORARIO" ), _xlfn.CONCAT(IF(H104="X","H",H104),"_",IF(OR(P104=5,P104=6),_xlfn.CONCAT(P104,"A"),P104),"_",VLOOKUP(T104,Datos!$B$2:$C$5,2,TRUE)),""))</f>
        <v>M_1_[hasta 3]</v>
      </c>
      <c r="AD104" s="186">
        <f t="shared" si="37"/>
        <v>0</v>
      </c>
      <c r="AE104" s="90" t="str">
        <f t="shared" si="38"/>
        <v>-</v>
      </c>
      <c r="AF104" s="91" t="str">
        <f t="shared" si="39"/>
        <v>Revisar</v>
      </c>
      <c r="AG104" s="92"/>
      <c r="AH104" s="93" t="str">
        <f t="shared" si="40"/>
        <v>Corporación de Fomento de la Producción</v>
      </c>
      <c r="AI104" s="90" t="str">
        <f t="shared" si="41"/>
        <v>-</v>
      </c>
      <c r="AJ104" s="90">
        <f t="shared" si="42"/>
        <v>6</v>
      </c>
      <c r="AK104" s="90" t="str">
        <f t="shared" si="43"/>
        <v>-</v>
      </c>
      <c r="AL104" s="90" t="str">
        <f t="shared" si="44"/>
        <v>Identifica este registro como MUJER</v>
      </c>
      <c r="AM104" s="90" t="str">
        <f t="shared" si="45"/>
        <v>-</v>
      </c>
      <c r="AN104" s="90" t="str">
        <f t="shared" si="46"/>
        <v>-</v>
      </c>
      <c r="AO104" s="90" t="str">
        <f t="shared" si="47"/>
        <v>-</v>
      </c>
      <c r="AP104" s="58" t="str">
        <f t="shared" si="48"/>
        <v>-</v>
      </c>
      <c r="AQ104" s="94" t="str">
        <f t="shared" si="49"/>
        <v>-</v>
      </c>
      <c r="AR104" s="94" t="str">
        <f>IF(N104="","PRIMER_DIA en blanco",
IF(AND(M104="01",N104&gt;=L_Conversion!$C$118,N104&lt;=L_Conversion!$D$118),"-",
IF(AND(M104="02",N104&gt;=L_Conversion!$C$119,N104&lt;=L_Conversion!$D$119),"-",
IF(AND(M104="03",N104&gt;=L_Conversion!$C$120,N104&lt;=L_Conversion!$D$120),"-",
IF(AND(M104="04",N104&gt;=L_Conversion!$C$121,N104&lt;=L_Conversion!$D$121),"-",
IF(AND(M104="05",N104&gt;=L_Conversion!$C$122,N104&lt;=L_Conversion!$D$122),"-",
IF(AND(M104="06",N104&gt;=L_Conversion!$C$123,N104&lt;=L_Conversion!$D$123),"-",
IF(AND(M104="07",N104&gt;=L_Conversion!$C$124,N104&lt;=L_Conversion!$D$124),"-",
IF(AND(M104="08",N104&gt;=L_Conversion!$C$125,N104&lt;=L_Conversion!$D$125),"-",
IF(AND(M104="09",N104&gt;=L_Conversion!$C$126,N104&lt;=L_Conversion!$D$126),"-",
IF(AND(M104="10",N104&gt;=L_Conversion!$C$127,N104&lt;=L_Conversion!$D$127),"-",
IF(AND(M104="11",N104&gt;=L_Conversion!$C$128,N104&lt;=L_Conversion!$D$128),"-",
IF(AND(M104="12",N104&gt;=L_Conversion!$C$129,N104&lt;=L_Conversion!$D$129),"-",
IF(AND(M104="13",N104&gt;=L_Conversion!$C$116,N104&lt;=L_Conversion!$D$116),"-",
IF(AND(M104="14",N104&gt;=L_Conversion!$C$117,N104&lt;=L_Conversion!$D$117),"-",
"PRIMER_DIA fuera de rango")))))))))))))))</f>
        <v>-</v>
      </c>
      <c r="AS104" s="94" t="str">
        <f t="shared" si="50"/>
        <v>-</v>
      </c>
      <c r="AT104" s="94" t="str">
        <f t="shared" si="51"/>
        <v>-</v>
      </c>
      <c r="AU104" s="94" t="str">
        <f t="shared" si="52"/>
        <v>-</v>
      </c>
      <c r="AV104" s="94" t="str">
        <f t="shared" si="53"/>
        <v>-</v>
      </c>
      <c r="AW104" s="94" t="str">
        <f t="shared" si="54"/>
        <v>-</v>
      </c>
      <c r="AX104" s="94" t="str">
        <f t="shared" si="55"/>
        <v>-</v>
      </c>
      <c r="AY104" s="94" t="str">
        <f t="shared" si="56"/>
        <v>-</v>
      </c>
      <c r="AZ104" s="94" t="str">
        <f t="shared" si="57"/>
        <v>-</v>
      </c>
      <c r="BA104" s="94" t="str">
        <f t="shared" si="58"/>
        <v>-</v>
      </c>
      <c r="BB104" s="94" t="str">
        <f t="shared" si="59"/>
        <v>-</v>
      </c>
      <c r="BC104" s="94" t="str">
        <f t="shared" si="60"/>
        <v>-</v>
      </c>
      <c r="BD104" s="94" t="str">
        <f t="shared" si="61"/>
        <v>-</v>
      </c>
      <c r="BE104" s="94" t="str">
        <f t="shared" si="62"/>
        <v>-</v>
      </c>
      <c r="BF104" s="94" t="str">
        <f t="shared" si="63"/>
        <v>-</v>
      </c>
    </row>
    <row r="105" spans="1:58" x14ac:dyDescent="0.2">
      <c r="A105" s="19" t="s">
        <v>1193</v>
      </c>
      <c r="B105" s="19" t="s">
        <v>76</v>
      </c>
      <c r="C105" s="19">
        <v>13984355</v>
      </c>
      <c r="D105" s="19" t="s">
        <v>1197</v>
      </c>
      <c r="E105" s="19" t="s">
        <v>1268</v>
      </c>
      <c r="F105" s="19" t="s">
        <v>1269</v>
      </c>
      <c r="G105" s="19" t="s">
        <v>1270</v>
      </c>
      <c r="H105" s="19" t="s">
        <v>1018</v>
      </c>
      <c r="I105" s="19" t="s">
        <v>653</v>
      </c>
      <c r="J105" s="19">
        <v>80</v>
      </c>
      <c r="K105" s="19" t="s">
        <v>556</v>
      </c>
      <c r="L105" s="19" t="s">
        <v>495</v>
      </c>
      <c r="M105" s="19" t="s">
        <v>18</v>
      </c>
      <c r="N105" s="19">
        <v>45684</v>
      </c>
      <c r="O105" s="19">
        <v>4</v>
      </c>
      <c r="P105" s="83">
        <v>1</v>
      </c>
      <c r="Q105" s="19" t="s">
        <v>23</v>
      </c>
      <c r="R105" s="19" t="s">
        <v>11</v>
      </c>
      <c r="S105" s="19" t="s">
        <v>23</v>
      </c>
      <c r="T105" s="19">
        <v>4</v>
      </c>
      <c r="U105" s="19" t="s">
        <v>11</v>
      </c>
      <c r="V105" s="19" t="s">
        <v>11</v>
      </c>
      <c r="W105" s="19" t="s">
        <v>11</v>
      </c>
      <c r="X105" s="19">
        <v>0</v>
      </c>
      <c r="Y105" s="19" t="s">
        <v>730</v>
      </c>
      <c r="Z105" s="19">
        <v>0</v>
      </c>
      <c r="AA105" s="19">
        <v>0</v>
      </c>
      <c r="AB105" s="19">
        <v>0</v>
      </c>
      <c r="AC105" s="186" t="str">
        <f>IF(OR(M105="13",M105="14",P105=8),"",IF(     AND(OR(S105="AUTORIZADO", S105="PENDIENTE", S105="REDUCIDO", S105="AMPLIADO"),L105&lt;&gt;"HONORARIO" ), _xlfn.CONCAT(IF(H105="X","H",H105),"_",IF(OR(P105=5,P105=6),_xlfn.CONCAT(P105,"A"),P105),"_",VLOOKUP(T105,Datos!$B$2:$C$5,2,TRUE)),""))</f>
        <v>M_1_[4 a 10]</v>
      </c>
      <c r="AD105" s="186">
        <f t="shared" si="37"/>
        <v>0</v>
      </c>
      <c r="AE105" s="90" t="str">
        <f t="shared" si="38"/>
        <v>-</v>
      </c>
      <c r="AF105" s="91" t="str">
        <f t="shared" si="39"/>
        <v>070601</v>
      </c>
      <c r="AG105" s="92"/>
      <c r="AH105" s="93" t="str">
        <f t="shared" si="40"/>
        <v>Corporación de Fomento de la Producción</v>
      </c>
      <c r="AI105" s="90" t="str">
        <f t="shared" si="41"/>
        <v>-</v>
      </c>
      <c r="AJ105" s="90" t="str">
        <f t="shared" si="42"/>
        <v>K</v>
      </c>
      <c r="AK105" s="90" t="str">
        <f t="shared" si="43"/>
        <v>-</v>
      </c>
      <c r="AL105" s="90" t="str">
        <f t="shared" si="44"/>
        <v>Identifica este registro como MUJER</v>
      </c>
      <c r="AM105" s="90" t="str">
        <f t="shared" si="45"/>
        <v>-</v>
      </c>
      <c r="AN105" s="90" t="str">
        <f t="shared" si="46"/>
        <v>-</v>
      </c>
      <c r="AO105" s="90" t="str">
        <f t="shared" si="47"/>
        <v>-</v>
      </c>
      <c r="AP105" s="58" t="str">
        <f t="shared" si="48"/>
        <v>-</v>
      </c>
      <c r="AQ105" s="94" t="str">
        <f t="shared" si="49"/>
        <v>-</v>
      </c>
      <c r="AR105" s="94" t="str">
        <f>IF(N105="","PRIMER_DIA en blanco",
IF(AND(M105="01",N105&gt;=L_Conversion!$C$118,N105&lt;=L_Conversion!$D$118),"-",
IF(AND(M105="02",N105&gt;=L_Conversion!$C$119,N105&lt;=L_Conversion!$D$119),"-",
IF(AND(M105="03",N105&gt;=L_Conversion!$C$120,N105&lt;=L_Conversion!$D$120),"-",
IF(AND(M105="04",N105&gt;=L_Conversion!$C$121,N105&lt;=L_Conversion!$D$121),"-",
IF(AND(M105="05",N105&gt;=L_Conversion!$C$122,N105&lt;=L_Conversion!$D$122),"-",
IF(AND(M105="06",N105&gt;=L_Conversion!$C$123,N105&lt;=L_Conversion!$D$123),"-",
IF(AND(M105="07",N105&gt;=L_Conversion!$C$124,N105&lt;=L_Conversion!$D$124),"-",
IF(AND(M105="08",N105&gt;=L_Conversion!$C$125,N105&lt;=L_Conversion!$D$125),"-",
IF(AND(M105="09",N105&gt;=L_Conversion!$C$126,N105&lt;=L_Conversion!$D$126),"-",
IF(AND(M105="10",N105&gt;=L_Conversion!$C$127,N105&lt;=L_Conversion!$D$127),"-",
IF(AND(M105="11",N105&gt;=L_Conversion!$C$128,N105&lt;=L_Conversion!$D$128),"-",
IF(AND(M105="12",N105&gt;=L_Conversion!$C$129,N105&lt;=L_Conversion!$D$129),"-",
IF(AND(M105="13",N105&gt;=L_Conversion!$C$116,N105&lt;=L_Conversion!$D$116),"-",
IF(AND(M105="14",N105&gt;=L_Conversion!$C$117,N105&lt;=L_Conversion!$D$117),"-",
"PRIMER_DIA fuera de rango")))))))))))))))</f>
        <v>-</v>
      </c>
      <c r="AS105" s="94" t="str">
        <f t="shared" si="50"/>
        <v>-</v>
      </c>
      <c r="AT105" s="94" t="str">
        <f t="shared" si="51"/>
        <v>-</v>
      </c>
      <c r="AU105" s="94" t="str">
        <f t="shared" si="52"/>
        <v>-</v>
      </c>
      <c r="AV105" s="94" t="str">
        <f t="shared" si="53"/>
        <v>-</v>
      </c>
      <c r="AW105" s="94" t="str">
        <f t="shared" si="54"/>
        <v>-</v>
      </c>
      <c r="AX105" s="94" t="str">
        <f t="shared" si="55"/>
        <v>-</v>
      </c>
      <c r="AY105" s="94" t="str">
        <f t="shared" si="56"/>
        <v>-</v>
      </c>
      <c r="AZ105" s="94" t="str">
        <f t="shared" si="57"/>
        <v>-</v>
      </c>
      <c r="BA105" s="94" t="str">
        <f t="shared" si="58"/>
        <v>-</v>
      </c>
      <c r="BB105" s="94" t="str">
        <f t="shared" si="59"/>
        <v>-</v>
      </c>
      <c r="BC105" s="94" t="str">
        <f t="shared" si="60"/>
        <v>-</v>
      </c>
      <c r="BD105" s="94" t="str">
        <f t="shared" si="61"/>
        <v>-</v>
      </c>
      <c r="BE105" s="94" t="str">
        <f t="shared" si="62"/>
        <v>-</v>
      </c>
      <c r="BF105" s="94" t="str">
        <f t="shared" si="63"/>
        <v>-</v>
      </c>
    </row>
    <row r="106" spans="1:58" x14ac:dyDescent="0.2">
      <c r="A106" s="19" t="s">
        <v>1193</v>
      </c>
      <c r="B106" s="19" t="s">
        <v>76</v>
      </c>
      <c r="C106" s="19">
        <v>18172881</v>
      </c>
      <c r="D106" s="19">
        <v>7</v>
      </c>
      <c r="E106" s="19" t="s">
        <v>1420</v>
      </c>
      <c r="F106" s="19" t="s">
        <v>1421</v>
      </c>
      <c r="G106" s="19" t="s">
        <v>1422</v>
      </c>
      <c r="H106" s="19" t="s">
        <v>1018</v>
      </c>
      <c r="I106" s="19" t="s">
        <v>653</v>
      </c>
      <c r="J106" s="19">
        <v>80</v>
      </c>
      <c r="K106" s="19" t="s">
        <v>556</v>
      </c>
      <c r="L106" s="19" t="s">
        <v>495</v>
      </c>
      <c r="M106" s="19" t="s">
        <v>18</v>
      </c>
      <c r="N106" s="19">
        <v>45685</v>
      </c>
      <c r="O106" s="19">
        <v>1</v>
      </c>
      <c r="P106" s="83">
        <v>1</v>
      </c>
      <c r="Q106" s="19" t="s">
        <v>23</v>
      </c>
      <c r="R106" s="19" t="s">
        <v>11</v>
      </c>
      <c r="S106" s="19" t="s">
        <v>23</v>
      </c>
      <c r="T106" s="19">
        <v>1</v>
      </c>
      <c r="U106" s="19" t="s">
        <v>11</v>
      </c>
      <c r="V106" s="19" t="s">
        <v>11</v>
      </c>
      <c r="W106" s="19" t="s">
        <v>11</v>
      </c>
      <c r="X106" s="19">
        <v>0</v>
      </c>
      <c r="Y106" s="19" t="s">
        <v>730</v>
      </c>
      <c r="Z106" s="19">
        <v>0</v>
      </c>
      <c r="AA106" s="19">
        <v>0</v>
      </c>
      <c r="AB106" s="19">
        <v>0</v>
      </c>
      <c r="AC106" s="186" t="str">
        <f>IF(OR(M106="13",M106="14",P106=8),"",IF(     AND(OR(S106="AUTORIZADO", S106="PENDIENTE", S106="REDUCIDO", S106="AMPLIADO"),L106&lt;&gt;"HONORARIO" ), _xlfn.CONCAT(IF(H106="X","H",H106),"_",IF(OR(P106=5,P106=6),_xlfn.CONCAT(P106,"A"),P106),"_",VLOOKUP(T106,Datos!$B$2:$C$5,2,TRUE)),""))</f>
        <v>M_1_[hasta 3]</v>
      </c>
      <c r="AD106" s="186">
        <f t="shared" si="37"/>
        <v>0</v>
      </c>
      <c r="AE106" s="90" t="str">
        <f t="shared" si="38"/>
        <v>-</v>
      </c>
      <c r="AF106" s="91" t="str">
        <f t="shared" si="39"/>
        <v>070601</v>
      </c>
      <c r="AG106" s="92"/>
      <c r="AH106" s="93" t="str">
        <f t="shared" si="40"/>
        <v>Corporación de Fomento de la Producción</v>
      </c>
      <c r="AI106" s="90" t="str">
        <f t="shared" si="41"/>
        <v>-</v>
      </c>
      <c r="AJ106" s="90">
        <f t="shared" si="42"/>
        <v>7</v>
      </c>
      <c r="AK106" s="90" t="str">
        <f t="shared" si="43"/>
        <v>-</v>
      </c>
      <c r="AL106" s="90" t="str">
        <f t="shared" si="44"/>
        <v>Identifica este registro como MUJER</v>
      </c>
      <c r="AM106" s="90" t="str">
        <f t="shared" si="45"/>
        <v>-</v>
      </c>
      <c r="AN106" s="90" t="str">
        <f t="shared" si="46"/>
        <v>-</v>
      </c>
      <c r="AO106" s="90" t="str">
        <f t="shared" si="47"/>
        <v>-</v>
      </c>
      <c r="AP106" s="58" t="str">
        <f t="shared" si="48"/>
        <v>-</v>
      </c>
      <c r="AQ106" s="94" t="str">
        <f t="shared" si="49"/>
        <v>-</v>
      </c>
      <c r="AR106" s="94" t="str">
        <f>IF(N106="","PRIMER_DIA en blanco",
IF(AND(M106="01",N106&gt;=L_Conversion!$C$118,N106&lt;=L_Conversion!$D$118),"-",
IF(AND(M106="02",N106&gt;=L_Conversion!$C$119,N106&lt;=L_Conversion!$D$119),"-",
IF(AND(M106="03",N106&gt;=L_Conversion!$C$120,N106&lt;=L_Conversion!$D$120),"-",
IF(AND(M106="04",N106&gt;=L_Conversion!$C$121,N106&lt;=L_Conversion!$D$121),"-",
IF(AND(M106="05",N106&gt;=L_Conversion!$C$122,N106&lt;=L_Conversion!$D$122),"-",
IF(AND(M106="06",N106&gt;=L_Conversion!$C$123,N106&lt;=L_Conversion!$D$123),"-",
IF(AND(M106="07",N106&gt;=L_Conversion!$C$124,N106&lt;=L_Conversion!$D$124),"-",
IF(AND(M106="08",N106&gt;=L_Conversion!$C$125,N106&lt;=L_Conversion!$D$125),"-",
IF(AND(M106="09",N106&gt;=L_Conversion!$C$126,N106&lt;=L_Conversion!$D$126),"-",
IF(AND(M106="10",N106&gt;=L_Conversion!$C$127,N106&lt;=L_Conversion!$D$127),"-",
IF(AND(M106="11",N106&gt;=L_Conversion!$C$128,N106&lt;=L_Conversion!$D$128),"-",
IF(AND(M106="12",N106&gt;=L_Conversion!$C$129,N106&lt;=L_Conversion!$D$129),"-",
IF(AND(M106="13",N106&gt;=L_Conversion!$C$116,N106&lt;=L_Conversion!$D$116),"-",
IF(AND(M106="14",N106&gt;=L_Conversion!$C$117,N106&lt;=L_Conversion!$D$117),"-",
"PRIMER_DIA fuera de rango")))))))))))))))</f>
        <v>-</v>
      </c>
      <c r="AS106" s="94" t="str">
        <f t="shared" si="50"/>
        <v>-</v>
      </c>
      <c r="AT106" s="94" t="str">
        <f t="shared" si="51"/>
        <v>-</v>
      </c>
      <c r="AU106" s="94" t="str">
        <f t="shared" si="52"/>
        <v>-</v>
      </c>
      <c r="AV106" s="94" t="str">
        <f t="shared" si="53"/>
        <v>-</v>
      </c>
      <c r="AW106" s="94" t="str">
        <f t="shared" si="54"/>
        <v>-</v>
      </c>
      <c r="AX106" s="94" t="str">
        <f t="shared" si="55"/>
        <v>-</v>
      </c>
      <c r="AY106" s="94" t="str">
        <f t="shared" si="56"/>
        <v>-</v>
      </c>
      <c r="AZ106" s="94" t="str">
        <f t="shared" si="57"/>
        <v>-</v>
      </c>
      <c r="BA106" s="94" t="str">
        <f t="shared" si="58"/>
        <v>-</v>
      </c>
      <c r="BB106" s="94" t="str">
        <f t="shared" si="59"/>
        <v>-</v>
      </c>
      <c r="BC106" s="94" t="str">
        <f t="shared" si="60"/>
        <v>-</v>
      </c>
      <c r="BD106" s="94" t="str">
        <f t="shared" si="61"/>
        <v>-</v>
      </c>
      <c r="BE106" s="94" t="str">
        <f t="shared" si="62"/>
        <v>-</v>
      </c>
      <c r="BF106" s="94" t="str">
        <f t="shared" si="63"/>
        <v>-</v>
      </c>
    </row>
    <row r="107" spans="1:58" x14ac:dyDescent="0.2">
      <c r="A107" s="19" t="s">
        <v>1193</v>
      </c>
      <c r="B107" s="19" t="s">
        <v>76</v>
      </c>
      <c r="C107" s="19">
        <v>12293936</v>
      </c>
      <c r="D107" s="19">
        <v>7</v>
      </c>
      <c r="E107" s="19" t="s">
        <v>1373</v>
      </c>
      <c r="F107" s="19" t="s">
        <v>1209</v>
      </c>
      <c r="G107" s="19" t="s">
        <v>1374</v>
      </c>
      <c r="H107" s="19" t="s">
        <v>1018</v>
      </c>
      <c r="I107" s="19" t="s">
        <v>653</v>
      </c>
      <c r="J107" s="19">
        <v>80</v>
      </c>
      <c r="K107" s="19" t="s">
        <v>556</v>
      </c>
      <c r="L107" s="19" t="s">
        <v>495</v>
      </c>
      <c r="M107" s="19" t="s">
        <v>18</v>
      </c>
      <c r="N107" s="19">
        <v>45685</v>
      </c>
      <c r="O107" s="19">
        <v>4</v>
      </c>
      <c r="P107" s="83" t="s">
        <v>740</v>
      </c>
      <c r="Q107" s="19" t="s">
        <v>23</v>
      </c>
      <c r="R107" s="19" t="s">
        <v>11</v>
      </c>
      <c r="S107" s="19" t="s">
        <v>23</v>
      </c>
      <c r="T107" s="19">
        <v>4</v>
      </c>
      <c r="U107" s="19" t="s">
        <v>11</v>
      </c>
      <c r="V107" s="19" t="s">
        <v>11</v>
      </c>
      <c r="W107" s="19" t="s">
        <v>19</v>
      </c>
      <c r="X107" s="19">
        <v>336343</v>
      </c>
      <c r="Y107" s="19" t="s">
        <v>726</v>
      </c>
      <c r="Z107" s="19">
        <v>4</v>
      </c>
      <c r="AA107" s="19">
        <v>336343</v>
      </c>
      <c r="AB107" s="19">
        <v>336343</v>
      </c>
      <c r="AC107" s="186" t="str">
        <f>IF(OR(M107="13",M107="14",P107=8),"",IF(     AND(OR(S107="AUTORIZADO", S107="PENDIENTE", S107="REDUCIDO", S107="AMPLIADO"),L107&lt;&gt;"HONORARIO" ), _xlfn.CONCAT(IF(H107="X","H",H107),"_",IF(OR(P107=5,P107=6),_xlfn.CONCAT(P107,"A"),P107),"_",VLOOKUP(T107,Datos!$B$2:$C$5,2,TRUE)),""))</f>
        <v>M_6B_[4 a 10]</v>
      </c>
      <c r="AD107" s="186">
        <f t="shared" si="37"/>
        <v>672686</v>
      </c>
      <c r="AE107" s="90" t="str">
        <f t="shared" si="38"/>
        <v>-</v>
      </c>
      <c r="AF107" s="91" t="str">
        <f t="shared" si="39"/>
        <v>070601</v>
      </c>
      <c r="AG107" s="92"/>
      <c r="AH107" s="93" t="str">
        <f t="shared" si="40"/>
        <v>Corporación de Fomento de la Producción</v>
      </c>
      <c r="AI107" s="90" t="str">
        <f t="shared" si="41"/>
        <v>-</v>
      </c>
      <c r="AJ107" s="90">
        <f t="shared" si="42"/>
        <v>7</v>
      </c>
      <c r="AK107" s="90" t="str">
        <f t="shared" si="43"/>
        <v>-</v>
      </c>
      <c r="AL107" s="90" t="str">
        <f t="shared" si="44"/>
        <v>Identifica este registro como MUJER</v>
      </c>
      <c r="AM107" s="90" t="str">
        <f t="shared" si="45"/>
        <v>-</v>
      </c>
      <c r="AN107" s="90" t="str">
        <f t="shared" si="46"/>
        <v>-</v>
      </c>
      <c r="AO107" s="90" t="str">
        <f t="shared" si="47"/>
        <v>-</v>
      </c>
      <c r="AP107" s="58" t="str">
        <f t="shared" si="48"/>
        <v>-</v>
      </c>
      <c r="AQ107" s="94" t="str">
        <f t="shared" si="49"/>
        <v>-</v>
      </c>
      <c r="AR107" s="94" t="str">
        <f>IF(N107="","PRIMER_DIA en blanco",
IF(AND(M107="01",N107&gt;=L_Conversion!$C$118,N107&lt;=L_Conversion!$D$118),"-",
IF(AND(M107="02",N107&gt;=L_Conversion!$C$119,N107&lt;=L_Conversion!$D$119),"-",
IF(AND(M107="03",N107&gt;=L_Conversion!$C$120,N107&lt;=L_Conversion!$D$120),"-",
IF(AND(M107="04",N107&gt;=L_Conversion!$C$121,N107&lt;=L_Conversion!$D$121),"-",
IF(AND(M107="05",N107&gt;=L_Conversion!$C$122,N107&lt;=L_Conversion!$D$122),"-",
IF(AND(M107="06",N107&gt;=L_Conversion!$C$123,N107&lt;=L_Conversion!$D$123),"-",
IF(AND(M107="07",N107&gt;=L_Conversion!$C$124,N107&lt;=L_Conversion!$D$124),"-",
IF(AND(M107="08",N107&gt;=L_Conversion!$C$125,N107&lt;=L_Conversion!$D$125),"-",
IF(AND(M107="09",N107&gt;=L_Conversion!$C$126,N107&lt;=L_Conversion!$D$126),"-",
IF(AND(M107="10",N107&gt;=L_Conversion!$C$127,N107&lt;=L_Conversion!$D$127),"-",
IF(AND(M107="11",N107&gt;=L_Conversion!$C$128,N107&lt;=L_Conversion!$D$128),"-",
IF(AND(M107="12",N107&gt;=L_Conversion!$C$129,N107&lt;=L_Conversion!$D$129),"-",
IF(AND(M107="13",N107&gt;=L_Conversion!$C$116,N107&lt;=L_Conversion!$D$116),"-",
IF(AND(M107="14",N107&gt;=L_Conversion!$C$117,N107&lt;=L_Conversion!$D$117),"-",
"PRIMER_DIA fuera de rango")))))))))))))))</f>
        <v>-</v>
      </c>
      <c r="AS107" s="94" t="str">
        <f t="shared" si="50"/>
        <v>-</v>
      </c>
      <c r="AT107" s="94" t="str">
        <f t="shared" si="51"/>
        <v>-</v>
      </c>
      <c r="AU107" s="94" t="str">
        <f t="shared" si="52"/>
        <v>-</v>
      </c>
      <c r="AV107" s="94" t="str">
        <f t="shared" si="53"/>
        <v>-</v>
      </c>
      <c r="AW107" s="94" t="str">
        <f t="shared" si="54"/>
        <v>-</v>
      </c>
      <c r="AX107" s="94" t="str">
        <f t="shared" si="55"/>
        <v>-</v>
      </c>
      <c r="AY107" s="94" t="str">
        <f t="shared" si="56"/>
        <v>-</v>
      </c>
      <c r="AZ107" s="94" t="str">
        <f t="shared" si="57"/>
        <v>-</v>
      </c>
      <c r="BA107" s="94" t="str">
        <f t="shared" si="58"/>
        <v>-</v>
      </c>
      <c r="BB107" s="94" t="str">
        <f t="shared" si="59"/>
        <v>-</v>
      </c>
      <c r="BC107" s="94" t="str">
        <f t="shared" si="60"/>
        <v>-</v>
      </c>
      <c r="BD107" s="94" t="str">
        <f t="shared" si="61"/>
        <v>-</v>
      </c>
      <c r="BE107" s="94" t="str">
        <f t="shared" si="62"/>
        <v>-</v>
      </c>
      <c r="BF107" s="94" t="str">
        <f t="shared" si="63"/>
        <v>-</v>
      </c>
    </row>
    <row r="108" spans="1:58" x14ac:dyDescent="0.2">
      <c r="A108" s="19" t="s">
        <v>1193</v>
      </c>
      <c r="B108" s="19" t="s">
        <v>76</v>
      </c>
      <c r="C108" s="19">
        <v>14108402</v>
      </c>
      <c r="D108" s="19" t="s">
        <v>1197</v>
      </c>
      <c r="E108" s="19" t="s">
        <v>1402</v>
      </c>
      <c r="F108" s="19" t="s">
        <v>1402</v>
      </c>
      <c r="G108" s="19" t="s">
        <v>1238</v>
      </c>
      <c r="H108" s="19" t="s">
        <v>1018</v>
      </c>
      <c r="I108" s="19" t="s">
        <v>653</v>
      </c>
      <c r="J108" s="19">
        <v>60</v>
      </c>
      <c r="K108" s="19" t="s">
        <v>554</v>
      </c>
      <c r="L108" s="19" t="s">
        <v>490</v>
      </c>
      <c r="M108" s="19" t="s">
        <v>18</v>
      </c>
      <c r="N108" s="19">
        <v>45685</v>
      </c>
      <c r="O108" s="19">
        <v>4</v>
      </c>
      <c r="P108" s="83">
        <v>1</v>
      </c>
      <c r="Q108" s="19" t="s">
        <v>23</v>
      </c>
      <c r="R108" s="19" t="s">
        <v>11</v>
      </c>
      <c r="S108" s="19" t="s">
        <v>23</v>
      </c>
      <c r="T108" s="19">
        <v>4</v>
      </c>
      <c r="U108" s="19" t="s">
        <v>11</v>
      </c>
      <c r="V108" s="19" t="s">
        <v>11</v>
      </c>
      <c r="W108" s="19" t="s">
        <v>19</v>
      </c>
      <c r="X108" s="19">
        <v>162493</v>
      </c>
      <c r="Y108" s="19" t="s">
        <v>726</v>
      </c>
      <c r="Z108" s="19">
        <v>4</v>
      </c>
      <c r="AA108" s="19">
        <v>162493</v>
      </c>
      <c r="AB108" s="19">
        <v>162493</v>
      </c>
      <c r="AC108" s="186" t="str">
        <f>IF(OR(M108="13",M108="14",P108=8),"",IF(     AND(OR(S108="AUTORIZADO", S108="PENDIENTE", S108="REDUCIDO", S108="AMPLIADO"),L108&lt;&gt;"HONORARIO" ), _xlfn.CONCAT(IF(H108="X","H",H108),"_",IF(OR(P108=5,P108=6),_xlfn.CONCAT(P108,"A"),P108),"_",VLOOKUP(T108,Datos!$B$2:$C$5,2,TRUE)),""))</f>
        <v>M_1_[4 a 10]</v>
      </c>
      <c r="AD108" s="186">
        <f t="shared" si="37"/>
        <v>324986</v>
      </c>
      <c r="AE108" s="90" t="str">
        <f t="shared" si="38"/>
        <v>-</v>
      </c>
      <c r="AF108" s="91" t="str">
        <f t="shared" si="39"/>
        <v>070601</v>
      </c>
      <c r="AG108" s="92"/>
      <c r="AH108" s="93" t="str">
        <f t="shared" si="40"/>
        <v>Corporación de Fomento de la Producción</v>
      </c>
      <c r="AI108" s="90" t="str">
        <f t="shared" si="41"/>
        <v>-</v>
      </c>
      <c r="AJ108" s="90" t="str">
        <f t="shared" si="42"/>
        <v>K</v>
      </c>
      <c r="AK108" s="90" t="str">
        <f t="shared" si="43"/>
        <v>-</v>
      </c>
      <c r="AL108" s="90" t="str">
        <f t="shared" si="44"/>
        <v>Identifica este registro como MUJER</v>
      </c>
      <c r="AM108" s="90" t="str">
        <f t="shared" si="45"/>
        <v>-</v>
      </c>
      <c r="AN108" s="90" t="str">
        <f t="shared" si="46"/>
        <v>-</v>
      </c>
      <c r="AO108" s="90" t="str">
        <f t="shared" si="47"/>
        <v>-</v>
      </c>
      <c r="AP108" s="58" t="str">
        <f t="shared" si="48"/>
        <v>-</v>
      </c>
      <c r="AQ108" s="94" t="str">
        <f t="shared" si="49"/>
        <v>-</v>
      </c>
      <c r="AR108" s="94" t="str">
        <f>IF(N108="","PRIMER_DIA en blanco",
IF(AND(M108="01",N108&gt;=L_Conversion!$C$118,N108&lt;=L_Conversion!$D$118),"-",
IF(AND(M108="02",N108&gt;=L_Conversion!$C$119,N108&lt;=L_Conversion!$D$119),"-",
IF(AND(M108="03",N108&gt;=L_Conversion!$C$120,N108&lt;=L_Conversion!$D$120),"-",
IF(AND(M108="04",N108&gt;=L_Conversion!$C$121,N108&lt;=L_Conversion!$D$121),"-",
IF(AND(M108="05",N108&gt;=L_Conversion!$C$122,N108&lt;=L_Conversion!$D$122),"-",
IF(AND(M108="06",N108&gt;=L_Conversion!$C$123,N108&lt;=L_Conversion!$D$123),"-",
IF(AND(M108="07",N108&gt;=L_Conversion!$C$124,N108&lt;=L_Conversion!$D$124),"-",
IF(AND(M108="08",N108&gt;=L_Conversion!$C$125,N108&lt;=L_Conversion!$D$125),"-",
IF(AND(M108="09",N108&gt;=L_Conversion!$C$126,N108&lt;=L_Conversion!$D$126),"-",
IF(AND(M108="10",N108&gt;=L_Conversion!$C$127,N108&lt;=L_Conversion!$D$127),"-",
IF(AND(M108="11",N108&gt;=L_Conversion!$C$128,N108&lt;=L_Conversion!$D$128),"-",
IF(AND(M108="12",N108&gt;=L_Conversion!$C$129,N108&lt;=L_Conversion!$D$129),"-",
IF(AND(M108="13",N108&gt;=L_Conversion!$C$116,N108&lt;=L_Conversion!$D$116),"-",
IF(AND(M108="14",N108&gt;=L_Conversion!$C$117,N108&lt;=L_Conversion!$D$117),"-",
"PRIMER_DIA fuera de rango")))))))))))))))</f>
        <v>-</v>
      </c>
      <c r="AS108" s="94" t="str">
        <f t="shared" si="50"/>
        <v>-</v>
      </c>
      <c r="AT108" s="94" t="str">
        <f t="shared" si="51"/>
        <v>-</v>
      </c>
      <c r="AU108" s="94" t="str">
        <f t="shared" si="52"/>
        <v>-</v>
      </c>
      <c r="AV108" s="94" t="str">
        <f t="shared" si="53"/>
        <v>-</v>
      </c>
      <c r="AW108" s="94" t="str">
        <f t="shared" si="54"/>
        <v>-</v>
      </c>
      <c r="AX108" s="94" t="str">
        <f t="shared" si="55"/>
        <v>-</v>
      </c>
      <c r="AY108" s="94" t="str">
        <f t="shared" si="56"/>
        <v>-</v>
      </c>
      <c r="AZ108" s="94" t="str">
        <f t="shared" si="57"/>
        <v>-</v>
      </c>
      <c r="BA108" s="94" t="str">
        <f t="shared" si="58"/>
        <v>-</v>
      </c>
      <c r="BB108" s="94" t="str">
        <f t="shared" si="59"/>
        <v>-</v>
      </c>
      <c r="BC108" s="94" t="str">
        <f t="shared" si="60"/>
        <v>-</v>
      </c>
      <c r="BD108" s="94" t="str">
        <f t="shared" si="61"/>
        <v>-</v>
      </c>
      <c r="BE108" s="94" t="str">
        <f t="shared" si="62"/>
        <v>-</v>
      </c>
      <c r="BF108" s="94" t="str">
        <f t="shared" si="63"/>
        <v>-</v>
      </c>
    </row>
    <row r="109" spans="1:58" x14ac:dyDescent="0.2">
      <c r="A109" s="19" t="s">
        <v>1193</v>
      </c>
      <c r="B109" s="19" t="s">
        <v>76</v>
      </c>
      <c r="C109" s="19">
        <v>12869864</v>
      </c>
      <c r="D109" s="19">
        <v>7</v>
      </c>
      <c r="E109" s="19" t="s">
        <v>1227</v>
      </c>
      <c r="F109" s="19" t="s">
        <v>1228</v>
      </c>
      <c r="G109" s="19" t="s">
        <v>1229</v>
      </c>
      <c r="H109" s="19" t="s">
        <v>1018</v>
      </c>
      <c r="I109" s="19" t="s">
        <v>653</v>
      </c>
      <c r="J109" s="19">
        <v>80</v>
      </c>
      <c r="K109" s="19" t="s">
        <v>554</v>
      </c>
      <c r="L109" s="19" t="s">
        <v>495</v>
      </c>
      <c r="M109" s="19" t="s">
        <v>18</v>
      </c>
      <c r="N109" s="19">
        <v>45685</v>
      </c>
      <c r="O109" s="19">
        <v>3</v>
      </c>
      <c r="P109" s="83">
        <v>1</v>
      </c>
      <c r="Q109" s="19" t="s">
        <v>23</v>
      </c>
      <c r="R109" s="19" t="s">
        <v>11</v>
      </c>
      <c r="S109" s="19" t="s">
        <v>23</v>
      </c>
      <c r="T109" s="19">
        <v>3</v>
      </c>
      <c r="U109" s="19" t="s">
        <v>11</v>
      </c>
      <c r="V109" s="19" t="s">
        <v>11</v>
      </c>
      <c r="W109" s="19" t="s">
        <v>11</v>
      </c>
      <c r="X109" s="19">
        <v>0</v>
      </c>
      <c r="Y109" s="19" t="s">
        <v>730</v>
      </c>
      <c r="Z109" s="19">
        <v>0</v>
      </c>
      <c r="AA109" s="19">
        <v>0</v>
      </c>
      <c r="AB109" s="19">
        <v>0</v>
      </c>
      <c r="AC109" s="186" t="str">
        <f>IF(OR(M109="13",M109="14",P109=8),"",IF(     AND(OR(S109="AUTORIZADO", S109="PENDIENTE", S109="REDUCIDO", S109="AMPLIADO"),L109&lt;&gt;"HONORARIO" ), _xlfn.CONCAT(IF(H109="X","H",H109),"_",IF(OR(P109=5,P109=6),_xlfn.CONCAT(P109,"A"),P109),"_",VLOOKUP(T109,Datos!$B$2:$C$5,2,TRUE)),""))</f>
        <v>M_1_[hasta 3]</v>
      </c>
      <c r="AD109" s="186">
        <f t="shared" si="37"/>
        <v>0</v>
      </c>
      <c r="AE109" s="90" t="str">
        <f t="shared" si="38"/>
        <v>-</v>
      </c>
      <c r="AF109" s="91" t="str">
        <f t="shared" si="39"/>
        <v>070601</v>
      </c>
      <c r="AG109" s="92"/>
      <c r="AH109" s="93" t="str">
        <f t="shared" si="40"/>
        <v>Corporación de Fomento de la Producción</v>
      </c>
      <c r="AI109" s="90" t="str">
        <f t="shared" si="41"/>
        <v>-</v>
      </c>
      <c r="AJ109" s="90">
        <f t="shared" si="42"/>
        <v>7</v>
      </c>
      <c r="AK109" s="90" t="str">
        <f t="shared" si="43"/>
        <v>-</v>
      </c>
      <c r="AL109" s="90" t="str">
        <f t="shared" si="44"/>
        <v>Identifica este registro como MUJER</v>
      </c>
      <c r="AM109" s="90" t="str">
        <f t="shared" si="45"/>
        <v>-</v>
      </c>
      <c r="AN109" s="90" t="str">
        <f t="shared" si="46"/>
        <v>-</v>
      </c>
      <c r="AO109" s="90" t="str">
        <f t="shared" si="47"/>
        <v>-</v>
      </c>
      <c r="AP109" s="58" t="str">
        <f t="shared" si="48"/>
        <v>-</v>
      </c>
      <c r="AQ109" s="94" t="str">
        <f t="shared" si="49"/>
        <v>-</v>
      </c>
      <c r="AR109" s="94" t="str">
        <f>IF(N109="","PRIMER_DIA en blanco",
IF(AND(M109="01",N109&gt;=L_Conversion!$C$118,N109&lt;=L_Conversion!$D$118),"-",
IF(AND(M109="02",N109&gt;=L_Conversion!$C$119,N109&lt;=L_Conversion!$D$119),"-",
IF(AND(M109="03",N109&gt;=L_Conversion!$C$120,N109&lt;=L_Conversion!$D$120),"-",
IF(AND(M109="04",N109&gt;=L_Conversion!$C$121,N109&lt;=L_Conversion!$D$121),"-",
IF(AND(M109="05",N109&gt;=L_Conversion!$C$122,N109&lt;=L_Conversion!$D$122),"-",
IF(AND(M109="06",N109&gt;=L_Conversion!$C$123,N109&lt;=L_Conversion!$D$123),"-",
IF(AND(M109="07",N109&gt;=L_Conversion!$C$124,N109&lt;=L_Conversion!$D$124),"-",
IF(AND(M109="08",N109&gt;=L_Conversion!$C$125,N109&lt;=L_Conversion!$D$125),"-",
IF(AND(M109="09",N109&gt;=L_Conversion!$C$126,N109&lt;=L_Conversion!$D$126),"-",
IF(AND(M109="10",N109&gt;=L_Conversion!$C$127,N109&lt;=L_Conversion!$D$127),"-",
IF(AND(M109="11",N109&gt;=L_Conversion!$C$128,N109&lt;=L_Conversion!$D$128),"-",
IF(AND(M109="12",N109&gt;=L_Conversion!$C$129,N109&lt;=L_Conversion!$D$129),"-",
IF(AND(M109="13",N109&gt;=L_Conversion!$C$116,N109&lt;=L_Conversion!$D$116),"-",
IF(AND(M109="14",N109&gt;=L_Conversion!$C$117,N109&lt;=L_Conversion!$D$117),"-",
"PRIMER_DIA fuera de rango")))))))))))))))</f>
        <v>-</v>
      </c>
      <c r="AS109" s="94" t="str">
        <f t="shared" si="50"/>
        <v>-</v>
      </c>
      <c r="AT109" s="94" t="str">
        <f t="shared" si="51"/>
        <v>-</v>
      </c>
      <c r="AU109" s="94" t="str">
        <f t="shared" si="52"/>
        <v>-</v>
      </c>
      <c r="AV109" s="94" t="str">
        <f t="shared" si="53"/>
        <v>-</v>
      </c>
      <c r="AW109" s="94" t="str">
        <f t="shared" si="54"/>
        <v>-</v>
      </c>
      <c r="AX109" s="94" t="str">
        <f t="shared" si="55"/>
        <v>-</v>
      </c>
      <c r="AY109" s="94" t="str">
        <f t="shared" si="56"/>
        <v>-</v>
      </c>
      <c r="AZ109" s="94" t="str">
        <f t="shared" si="57"/>
        <v>-</v>
      </c>
      <c r="BA109" s="94" t="str">
        <f t="shared" si="58"/>
        <v>-</v>
      </c>
      <c r="BB109" s="94" t="str">
        <f t="shared" si="59"/>
        <v>-</v>
      </c>
      <c r="BC109" s="94" t="str">
        <f t="shared" si="60"/>
        <v>-</v>
      </c>
      <c r="BD109" s="94" t="str">
        <f t="shared" si="61"/>
        <v>-</v>
      </c>
      <c r="BE109" s="94" t="str">
        <f t="shared" si="62"/>
        <v>-</v>
      </c>
      <c r="BF109" s="94" t="str">
        <f t="shared" si="63"/>
        <v>-</v>
      </c>
    </row>
    <row r="110" spans="1:58" x14ac:dyDescent="0.2">
      <c r="A110" s="19" t="s">
        <v>1193</v>
      </c>
      <c r="B110" s="19" t="s">
        <v>76</v>
      </c>
      <c r="C110" s="19">
        <v>14244068</v>
      </c>
      <c r="D110" s="19">
        <v>7</v>
      </c>
      <c r="E110" s="19" t="s">
        <v>1242</v>
      </c>
      <c r="F110" s="19" t="s">
        <v>1265</v>
      </c>
      <c r="G110" s="19" t="s">
        <v>1423</v>
      </c>
      <c r="H110" s="19" t="s">
        <v>1018</v>
      </c>
      <c r="I110" s="19" t="s">
        <v>653</v>
      </c>
      <c r="J110" s="19">
        <v>60</v>
      </c>
      <c r="K110" s="19" t="s">
        <v>556</v>
      </c>
      <c r="L110" s="19" t="s">
        <v>492</v>
      </c>
      <c r="M110" s="19" t="s">
        <v>18</v>
      </c>
      <c r="N110" s="19">
        <v>45685</v>
      </c>
      <c r="O110" s="19">
        <v>4</v>
      </c>
      <c r="P110" s="83">
        <v>1</v>
      </c>
      <c r="Q110" s="19" t="s">
        <v>25</v>
      </c>
      <c r="R110" s="19" t="s">
        <v>19</v>
      </c>
      <c r="S110" s="19" t="s">
        <v>24</v>
      </c>
      <c r="T110" s="19">
        <v>3</v>
      </c>
      <c r="U110" s="19" t="s">
        <v>11</v>
      </c>
      <c r="V110" s="19" t="s">
        <v>19</v>
      </c>
      <c r="W110" s="19" t="s">
        <v>19</v>
      </c>
      <c r="X110" s="19">
        <v>135799</v>
      </c>
      <c r="Y110" s="19" t="s">
        <v>728</v>
      </c>
      <c r="Z110" s="19">
        <v>3</v>
      </c>
      <c r="AA110" s="19">
        <v>54282</v>
      </c>
      <c r="AB110" s="19">
        <v>54282</v>
      </c>
      <c r="AC110" s="186" t="str">
        <f>IF(OR(M110="13",M110="14",P110=8),"",IF(     AND(OR(S110="AUTORIZADO", S110="PENDIENTE", S110="REDUCIDO", S110="AMPLIADO"),L110&lt;&gt;"HONORARIO" ), _xlfn.CONCAT(IF(H110="X","H",H110),"_",IF(OR(P110=5,P110=6),_xlfn.CONCAT(P110,"A"),P110),"_",VLOOKUP(T110,Datos!$B$2:$C$5,2,TRUE)),""))</f>
        <v>M_1_[hasta 3]</v>
      </c>
      <c r="AD110" s="186">
        <f t="shared" si="37"/>
        <v>108564</v>
      </c>
      <c r="AE110" s="90" t="str">
        <f t="shared" si="38"/>
        <v>-</v>
      </c>
      <c r="AF110" s="91" t="str">
        <f t="shared" si="39"/>
        <v>070601</v>
      </c>
      <c r="AG110" s="92"/>
      <c r="AH110" s="93" t="str">
        <f t="shared" si="40"/>
        <v>Corporación de Fomento de la Producción</v>
      </c>
      <c r="AI110" s="90" t="str">
        <f t="shared" si="41"/>
        <v>-</v>
      </c>
      <c r="AJ110" s="90">
        <f t="shared" si="42"/>
        <v>7</v>
      </c>
      <c r="AK110" s="90" t="str">
        <f t="shared" si="43"/>
        <v>-</v>
      </c>
      <c r="AL110" s="90" t="str">
        <f t="shared" si="44"/>
        <v>Identifica este registro como MUJER</v>
      </c>
      <c r="AM110" s="90" t="str">
        <f t="shared" si="45"/>
        <v>-</v>
      </c>
      <c r="AN110" s="90" t="str">
        <f t="shared" si="46"/>
        <v>-</v>
      </c>
      <c r="AO110" s="90" t="str">
        <f t="shared" si="47"/>
        <v>-</v>
      </c>
      <c r="AP110" s="58" t="str">
        <f t="shared" si="48"/>
        <v>-</v>
      </c>
      <c r="AQ110" s="94" t="str">
        <f t="shared" si="49"/>
        <v>-</v>
      </c>
      <c r="AR110" s="94" t="str">
        <f>IF(N110="","PRIMER_DIA en blanco",
IF(AND(M110="01",N110&gt;=L_Conversion!$C$118,N110&lt;=L_Conversion!$D$118),"-",
IF(AND(M110="02",N110&gt;=L_Conversion!$C$119,N110&lt;=L_Conversion!$D$119),"-",
IF(AND(M110="03",N110&gt;=L_Conversion!$C$120,N110&lt;=L_Conversion!$D$120),"-",
IF(AND(M110="04",N110&gt;=L_Conversion!$C$121,N110&lt;=L_Conversion!$D$121),"-",
IF(AND(M110="05",N110&gt;=L_Conversion!$C$122,N110&lt;=L_Conversion!$D$122),"-",
IF(AND(M110="06",N110&gt;=L_Conversion!$C$123,N110&lt;=L_Conversion!$D$123),"-",
IF(AND(M110="07",N110&gt;=L_Conversion!$C$124,N110&lt;=L_Conversion!$D$124),"-",
IF(AND(M110="08",N110&gt;=L_Conversion!$C$125,N110&lt;=L_Conversion!$D$125),"-",
IF(AND(M110="09",N110&gt;=L_Conversion!$C$126,N110&lt;=L_Conversion!$D$126),"-",
IF(AND(M110="10",N110&gt;=L_Conversion!$C$127,N110&lt;=L_Conversion!$D$127),"-",
IF(AND(M110="11",N110&gt;=L_Conversion!$C$128,N110&lt;=L_Conversion!$D$128),"-",
IF(AND(M110="12",N110&gt;=L_Conversion!$C$129,N110&lt;=L_Conversion!$D$129),"-",
IF(AND(M110="13",N110&gt;=L_Conversion!$C$116,N110&lt;=L_Conversion!$D$116),"-",
IF(AND(M110="14",N110&gt;=L_Conversion!$C$117,N110&lt;=L_Conversion!$D$117),"-",
"PRIMER_DIA fuera de rango")))))))))))))))</f>
        <v>-</v>
      </c>
      <c r="AS110" s="94" t="str">
        <f t="shared" si="50"/>
        <v>-</v>
      </c>
      <c r="AT110" s="94" t="str">
        <f t="shared" si="51"/>
        <v>-</v>
      </c>
      <c r="AU110" s="94" t="str">
        <f t="shared" si="52"/>
        <v>-</v>
      </c>
      <c r="AV110" s="94" t="str">
        <f t="shared" si="53"/>
        <v>-</v>
      </c>
      <c r="AW110" s="94" t="str">
        <f t="shared" si="54"/>
        <v>-</v>
      </c>
      <c r="AX110" s="94" t="str">
        <f t="shared" si="55"/>
        <v>-</v>
      </c>
      <c r="AY110" s="94" t="str">
        <f t="shared" si="56"/>
        <v>-</v>
      </c>
      <c r="AZ110" s="94" t="str">
        <f t="shared" si="57"/>
        <v>-</v>
      </c>
      <c r="BA110" s="94" t="str">
        <f t="shared" si="58"/>
        <v>-</v>
      </c>
      <c r="BB110" s="94" t="str">
        <f t="shared" si="59"/>
        <v>-</v>
      </c>
      <c r="BC110" s="94" t="str">
        <f t="shared" si="60"/>
        <v>-</v>
      </c>
      <c r="BD110" s="94" t="str">
        <f t="shared" si="61"/>
        <v>-</v>
      </c>
      <c r="BE110" s="94" t="str">
        <f t="shared" si="62"/>
        <v>-</v>
      </c>
      <c r="BF110" s="94" t="str">
        <f t="shared" si="63"/>
        <v>-</v>
      </c>
    </row>
    <row r="111" spans="1:58" x14ac:dyDescent="0.2">
      <c r="A111" s="19" t="s">
        <v>1193</v>
      </c>
      <c r="B111" s="19" t="s">
        <v>669</v>
      </c>
      <c r="C111" s="19">
        <v>17170997</v>
      </c>
      <c r="D111" s="19">
        <v>0</v>
      </c>
      <c r="E111" s="19" t="s">
        <v>1424</v>
      </c>
      <c r="F111" s="19" t="s">
        <v>1425</v>
      </c>
      <c r="G111" s="19" t="s">
        <v>1426</v>
      </c>
      <c r="H111" s="19" t="s">
        <v>1018</v>
      </c>
      <c r="I111" s="19" t="s">
        <v>654</v>
      </c>
      <c r="J111" s="19">
        <v>80</v>
      </c>
      <c r="K111" s="19" t="s">
        <v>556</v>
      </c>
      <c r="L111" s="19" t="s">
        <v>509</v>
      </c>
      <c r="M111" s="19" t="s">
        <v>18</v>
      </c>
      <c r="N111" s="19">
        <v>45685</v>
      </c>
      <c r="O111" s="19">
        <v>11</v>
      </c>
      <c r="P111" s="83">
        <v>1</v>
      </c>
      <c r="Q111" s="19" t="s">
        <v>23</v>
      </c>
      <c r="R111" s="19" t="s">
        <v>11</v>
      </c>
      <c r="S111" s="19" t="s">
        <v>23</v>
      </c>
      <c r="T111" s="19">
        <v>11</v>
      </c>
      <c r="U111" s="19" t="s">
        <v>11</v>
      </c>
      <c r="V111" s="19" t="s">
        <v>11</v>
      </c>
      <c r="W111" s="19" t="s">
        <v>11</v>
      </c>
      <c r="X111" s="19">
        <v>0</v>
      </c>
      <c r="Y111" s="19" t="s">
        <v>730</v>
      </c>
      <c r="Z111" s="19">
        <v>0</v>
      </c>
      <c r="AA111" s="19">
        <v>0</v>
      </c>
      <c r="AB111" s="19">
        <v>0</v>
      </c>
      <c r="AC111" s="186" t="str">
        <f>IF(OR(M111="13",M111="14",P111=8),"",IF(     AND(OR(S111="AUTORIZADO", S111="PENDIENTE", S111="REDUCIDO", S111="AMPLIADO"),L111&lt;&gt;"HONORARIO" ), _xlfn.CONCAT(IF(H111="X","H",H111),"_",IF(OR(P111=5,P111=6),_xlfn.CONCAT(P111,"A"),P111),"_",VLOOKUP(T111,Datos!$B$2:$C$5,2,TRUE)),""))</f>
        <v>M_1_[11 +]</v>
      </c>
      <c r="AD111" s="186">
        <f t="shared" si="37"/>
        <v>0</v>
      </c>
      <c r="AE111" s="90" t="str">
        <f t="shared" si="38"/>
        <v>-</v>
      </c>
      <c r="AF111" s="91" t="str">
        <f t="shared" si="39"/>
        <v>Revisar</v>
      </c>
      <c r="AG111" s="92"/>
      <c r="AH111" s="93" t="str">
        <f t="shared" si="40"/>
        <v>Corporación de Fomento de la Producción</v>
      </c>
      <c r="AI111" s="90" t="str">
        <f t="shared" si="41"/>
        <v>-</v>
      </c>
      <c r="AJ111" s="90">
        <f t="shared" si="42"/>
        <v>0</v>
      </c>
      <c r="AK111" s="90" t="str">
        <f t="shared" si="43"/>
        <v>-</v>
      </c>
      <c r="AL111" s="90" t="str">
        <f t="shared" si="44"/>
        <v>Identifica este registro como MUJER</v>
      </c>
      <c r="AM111" s="90" t="str">
        <f t="shared" si="45"/>
        <v>-</v>
      </c>
      <c r="AN111" s="90" t="str">
        <f t="shared" si="46"/>
        <v>-</v>
      </c>
      <c r="AO111" s="90" t="str">
        <f t="shared" si="47"/>
        <v>-</v>
      </c>
      <c r="AP111" s="58" t="str">
        <f t="shared" si="48"/>
        <v>-</v>
      </c>
      <c r="AQ111" s="94" t="str">
        <f t="shared" si="49"/>
        <v>-</v>
      </c>
      <c r="AR111" s="94" t="str">
        <f>IF(N111="","PRIMER_DIA en blanco",
IF(AND(M111="01",N111&gt;=L_Conversion!$C$118,N111&lt;=L_Conversion!$D$118),"-",
IF(AND(M111="02",N111&gt;=L_Conversion!$C$119,N111&lt;=L_Conversion!$D$119),"-",
IF(AND(M111="03",N111&gt;=L_Conversion!$C$120,N111&lt;=L_Conversion!$D$120),"-",
IF(AND(M111="04",N111&gt;=L_Conversion!$C$121,N111&lt;=L_Conversion!$D$121),"-",
IF(AND(M111="05",N111&gt;=L_Conversion!$C$122,N111&lt;=L_Conversion!$D$122),"-",
IF(AND(M111="06",N111&gt;=L_Conversion!$C$123,N111&lt;=L_Conversion!$D$123),"-",
IF(AND(M111="07",N111&gt;=L_Conversion!$C$124,N111&lt;=L_Conversion!$D$124),"-",
IF(AND(M111="08",N111&gt;=L_Conversion!$C$125,N111&lt;=L_Conversion!$D$125),"-",
IF(AND(M111="09",N111&gt;=L_Conversion!$C$126,N111&lt;=L_Conversion!$D$126),"-",
IF(AND(M111="10",N111&gt;=L_Conversion!$C$127,N111&lt;=L_Conversion!$D$127),"-",
IF(AND(M111="11",N111&gt;=L_Conversion!$C$128,N111&lt;=L_Conversion!$D$128),"-",
IF(AND(M111="12",N111&gt;=L_Conversion!$C$129,N111&lt;=L_Conversion!$D$129),"-",
IF(AND(M111="13",N111&gt;=L_Conversion!$C$116,N111&lt;=L_Conversion!$D$116),"-",
IF(AND(M111="14",N111&gt;=L_Conversion!$C$117,N111&lt;=L_Conversion!$D$117),"-",
"PRIMER_DIA fuera de rango")))))))))))))))</f>
        <v>-</v>
      </c>
      <c r="AS111" s="94" t="str">
        <f t="shared" si="50"/>
        <v>-</v>
      </c>
      <c r="AT111" s="94" t="str">
        <f t="shared" si="51"/>
        <v>-</v>
      </c>
      <c r="AU111" s="94" t="str">
        <f t="shared" si="52"/>
        <v>-</v>
      </c>
      <c r="AV111" s="94" t="str">
        <f t="shared" si="53"/>
        <v>-</v>
      </c>
      <c r="AW111" s="94" t="str">
        <f t="shared" si="54"/>
        <v>-</v>
      </c>
      <c r="AX111" s="94" t="str">
        <f t="shared" si="55"/>
        <v>-</v>
      </c>
      <c r="AY111" s="94" t="str">
        <f t="shared" si="56"/>
        <v>-</v>
      </c>
      <c r="AZ111" s="94" t="str">
        <f t="shared" si="57"/>
        <v>-</v>
      </c>
      <c r="BA111" s="94" t="str">
        <f t="shared" si="58"/>
        <v>-</v>
      </c>
      <c r="BB111" s="94" t="str">
        <f t="shared" si="59"/>
        <v>-</v>
      </c>
      <c r="BC111" s="94" t="str">
        <f t="shared" si="60"/>
        <v>-</v>
      </c>
      <c r="BD111" s="94" t="str">
        <f t="shared" si="61"/>
        <v>-</v>
      </c>
      <c r="BE111" s="94" t="str">
        <f t="shared" si="62"/>
        <v>-</v>
      </c>
      <c r="BF111" s="94" t="str">
        <f t="shared" si="63"/>
        <v>-</v>
      </c>
    </row>
    <row r="112" spans="1:58" x14ac:dyDescent="0.2">
      <c r="A112" s="19" t="s">
        <v>1193</v>
      </c>
      <c r="B112" s="19" t="s">
        <v>76</v>
      </c>
      <c r="C112" s="19">
        <v>13545055</v>
      </c>
      <c r="D112" s="19">
        <v>3</v>
      </c>
      <c r="E112" s="19" t="s">
        <v>1427</v>
      </c>
      <c r="F112" s="19" t="s">
        <v>1428</v>
      </c>
      <c r="G112" s="19" t="s">
        <v>1429</v>
      </c>
      <c r="H112" s="19" t="s">
        <v>1018</v>
      </c>
      <c r="I112" s="19" t="s">
        <v>653</v>
      </c>
      <c r="J112" s="19">
        <v>80</v>
      </c>
      <c r="K112" s="19" t="s">
        <v>554</v>
      </c>
      <c r="L112" s="19" t="s">
        <v>495</v>
      </c>
      <c r="M112" s="19" t="s">
        <v>18</v>
      </c>
      <c r="N112" s="19">
        <v>45686</v>
      </c>
      <c r="O112" s="19">
        <v>21</v>
      </c>
      <c r="P112" s="83">
        <v>1</v>
      </c>
      <c r="Q112" s="19" t="s">
        <v>23</v>
      </c>
      <c r="R112" s="19" t="s">
        <v>11</v>
      </c>
      <c r="S112" s="19" t="s">
        <v>23</v>
      </c>
      <c r="T112" s="19">
        <v>21</v>
      </c>
      <c r="U112" s="19" t="s">
        <v>11</v>
      </c>
      <c r="V112" s="19" t="s">
        <v>11</v>
      </c>
      <c r="W112" s="19" t="s">
        <v>11</v>
      </c>
      <c r="X112" s="19">
        <v>0</v>
      </c>
      <c r="Y112" s="19" t="s">
        <v>730</v>
      </c>
      <c r="Z112" s="19">
        <v>0</v>
      </c>
      <c r="AA112" s="19">
        <v>0</v>
      </c>
      <c r="AB112" s="19">
        <v>0</v>
      </c>
      <c r="AC112" s="186" t="str">
        <f>IF(OR(M112="13",M112="14",P112=8),"",IF(     AND(OR(S112="AUTORIZADO", S112="PENDIENTE", S112="REDUCIDO", S112="AMPLIADO"),L112&lt;&gt;"HONORARIO" ), _xlfn.CONCAT(IF(H112="X","H",H112),"_",IF(OR(P112=5,P112=6),_xlfn.CONCAT(P112,"A"),P112),"_",VLOOKUP(T112,Datos!$B$2:$C$5,2,TRUE)),""))</f>
        <v>M_1_[11 +]</v>
      </c>
      <c r="AD112" s="186">
        <f t="shared" si="37"/>
        <v>0</v>
      </c>
      <c r="AE112" s="90" t="str">
        <f t="shared" si="38"/>
        <v>-</v>
      </c>
      <c r="AF112" s="91" t="str">
        <f t="shared" si="39"/>
        <v>070601</v>
      </c>
      <c r="AG112" s="92"/>
      <c r="AH112" s="93" t="str">
        <f t="shared" si="40"/>
        <v>Corporación de Fomento de la Producción</v>
      </c>
      <c r="AI112" s="90" t="str">
        <f t="shared" si="41"/>
        <v>-</v>
      </c>
      <c r="AJ112" s="90">
        <f t="shared" si="42"/>
        <v>3</v>
      </c>
      <c r="AK112" s="90" t="str">
        <f t="shared" si="43"/>
        <v>-</v>
      </c>
      <c r="AL112" s="90" t="str">
        <f t="shared" si="44"/>
        <v>Identifica este registro como MUJER</v>
      </c>
      <c r="AM112" s="90" t="str">
        <f t="shared" si="45"/>
        <v>-</v>
      </c>
      <c r="AN112" s="90" t="str">
        <f t="shared" si="46"/>
        <v>-</v>
      </c>
      <c r="AO112" s="90" t="str">
        <f t="shared" si="47"/>
        <v>-</v>
      </c>
      <c r="AP112" s="58" t="str">
        <f t="shared" si="48"/>
        <v>-</v>
      </c>
      <c r="AQ112" s="94" t="str">
        <f t="shared" si="49"/>
        <v>-</v>
      </c>
      <c r="AR112" s="94" t="str">
        <f>IF(N112="","PRIMER_DIA en blanco",
IF(AND(M112="01",N112&gt;=L_Conversion!$C$118,N112&lt;=L_Conversion!$D$118),"-",
IF(AND(M112="02",N112&gt;=L_Conversion!$C$119,N112&lt;=L_Conversion!$D$119),"-",
IF(AND(M112="03",N112&gt;=L_Conversion!$C$120,N112&lt;=L_Conversion!$D$120),"-",
IF(AND(M112="04",N112&gt;=L_Conversion!$C$121,N112&lt;=L_Conversion!$D$121),"-",
IF(AND(M112="05",N112&gt;=L_Conversion!$C$122,N112&lt;=L_Conversion!$D$122),"-",
IF(AND(M112="06",N112&gt;=L_Conversion!$C$123,N112&lt;=L_Conversion!$D$123),"-",
IF(AND(M112="07",N112&gt;=L_Conversion!$C$124,N112&lt;=L_Conversion!$D$124),"-",
IF(AND(M112="08",N112&gt;=L_Conversion!$C$125,N112&lt;=L_Conversion!$D$125),"-",
IF(AND(M112="09",N112&gt;=L_Conversion!$C$126,N112&lt;=L_Conversion!$D$126),"-",
IF(AND(M112="10",N112&gt;=L_Conversion!$C$127,N112&lt;=L_Conversion!$D$127),"-",
IF(AND(M112="11",N112&gt;=L_Conversion!$C$128,N112&lt;=L_Conversion!$D$128),"-",
IF(AND(M112="12",N112&gt;=L_Conversion!$C$129,N112&lt;=L_Conversion!$D$129),"-",
IF(AND(M112="13",N112&gt;=L_Conversion!$C$116,N112&lt;=L_Conversion!$D$116),"-",
IF(AND(M112="14",N112&gt;=L_Conversion!$C$117,N112&lt;=L_Conversion!$D$117),"-",
"PRIMER_DIA fuera de rango")))))))))))))))</f>
        <v>-</v>
      </c>
      <c r="AS112" s="94" t="str">
        <f t="shared" si="50"/>
        <v>-</v>
      </c>
      <c r="AT112" s="94" t="str">
        <f t="shared" si="51"/>
        <v>-</v>
      </c>
      <c r="AU112" s="94" t="str">
        <f t="shared" si="52"/>
        <v>-</v>
      </c>
      <c r="AV112" s="94" t="str">
        <f t="shared" si="53"/>
        <v>-</v>
      </c>
      <c r="AW112" s="94" t="str">
        <f t="shared" si="54"/>
        <v>-</v>
      </c>
      <c r="AX112" s="94" t="str">
        <f t="shared" si="55"/>
        <v>-</v>
      </c>
      <c r="AY112" s="94" t="str">
        <f t="shared" si="56"/>
        <v>-</v>
      </c>
      <c r="AZ112" s="94" t="str">
        <f t="shared" si="57"/>
        <v>-</v>
      </c>
      <c r="BA112" s="94" t="str">
        <f t="shared" si="58"/>
        <v>-</v>
      </c>
      <c r="BB112" s="94" t="str">
        <f t="shared" si="59"/>
        <v>-</v>
      </c>
      <c r="BC112" s="94" t="str">
        <f t="shared" si="60"/>
        <v>-</v>
      </c>
      <c r="BD112" s="94" t="str">
        <f t="shared" si="61"/>
        <v>-</v>
      </c>
      <c r="BE112" s="94" t="str">
        <f t="shared" si="62"/>
        <v>-</v>
      </c>
      <c r="BF112" s="94" t="str">
        <f t="shared" si="63"/>
        <v>-</v>
      </c>
    </row>
    <row r="113" spans="1:58" x14ac:dyDescent="0.2">
      <c r="A113" s="19" t="s">
        <v>1193</v>
      </c>
      <c r="B113" s="19" t="s">
        <v>76</v>
      </c>
      <c r="C113" s="19">
        <v>9629688</v>
      </c>
      <c r="D113" s="19">
        <v>6</v>
      </c>
      <c r="E113" s="19" t="s">
        <v>1430</v>
      </c>
      <c r="F113" s="19" t="s">
        <v>1431</v>
      </c>
      <c r="G113" s="19" t="s">
        <v>1432</v>
      </c>
      <c r="H113" s="19" t="s">
        <v>1018</v>
      </c>
      <c r="I113" s="19" t="s">
        <v>653</v>
      </c>
      <c r="J113" s="19">
        <v>60</v>
      </c>
      <c r="K113" s="19" t="s">
        <v>560</v>
      </c>
      <c r="L113" s="19" t="s">
        <v>490</v>
      </c>
      <c r="M113" s="19" t="s">
        <v>18</v>
      </c>
      <c r="N113" s="19">
        <v>45686</v>
      </c>
      <c r="O113" s="19">
        <v>11</v>
      </c>
      <c r="P113" s="83">
        <v>1</v>
      </c>
      <c r="Q113" s="19" t="s">
        <v>23</v>
      </c>
      <c r="R113" s="19" t="s">
        <v>11</v>
      </c>
      <c r="S113" s="19" t="s">
        <v>23</v>
      </c>
      <c r="T113" s="19">
        <v>11</v>
      </c>
      <c r="U113" s="19" t="s">
        <v>11</v>
      </c>
      <c r="V113" s="19" t="s">
        <v>11</v>
      </c>
      <c r="W113" s="19" t="s">
        <v>19</v>
      </c>
      <c r="X113" s="19">
        <v>230532</v>
      </c>
      <c r="Y113" s="19" t="s">
        <v>728</v>
      </c>
      <c r="Z113" s="19">
        <v>5</v>
      </c>
      <c r="AA113" s="19">
        <v>230532</v>
      </c>
      <c r="AB113" s="19">
        <v>230532</v>
      </c>
      <c r="AC113" s="186" t="str">
        <f>IF(OR(M113="13",M113="14",P113=8),"",IF(     AND(OR(S113="AUTORIZADO", S113="PENDIENTE", S113="REDUCIDO", S113="AMPLIADO"),L113&lt;&gt;"HONORARIO" ), _xlfn.CONCAT(IF(H113="X","H",H113),"_",IF(OR(P113=5,P113=6),_xlfn.CONCAT(P113,"A"),P113),"_",VLOOKUP(T113,Datos!$B$2:$C$5,2,TRUE)),""))</f>
        <v>M_1_[11 +]</v>
      </c>
      <c r="AD113" s="186">
        <f t="shared" si="37"/>
        <v>461064</v>
      </c>
      <c r="AE113" s="90" t="str">
        <f t="shared" si="38"/>
        <v>-</v>
      </c>
      <c r="AF113" s="91" t="str">
        <f t="shared" si="39"/>
        <v>070601</v>
      </c>
      <c r="AG113" s="92"/>
      <c r="AH113" s="93" t="str">
        <f t="shared" si="40"/>
        <v>Corporación de Fomento de la Producción</v>
      </c>
      <c r="AI113" s="90" t="str">
        <f t="shared" si="41"/>
        <v>-</v>
      </c>
      <c r="AJ113" s="90">
        <f t="shared" si="42"/>
        <v>6</v>
      </c>
      <c r="AK113" s="90" t="str">
        <f t="shared" si="43"/>
        <v>-</v>
      </c>
      <c r="AL113" s="90" t="str">
        <f t="shared" si="44"/>
        <v>Identifica este registro como MUJER</v>
      </c>
      <c r="AM113" s="90" t="str">
        <f t="shared" si="45"/>
        <v>-</v>
      </c>
      <c r="AN113" s="90" t="str">
        <f t="shared" si="46"/>
        <v>-</v>
      </c>
      <c r="AO113" s="90" t="str">
        <f t="shared" si="47"/>
        <v>-</v>
      </c>
      <c r="AP113" s="58" t="str">
        <f t="shared" si="48"/>
        <v>-</v>
      </c>
      <c r="AQ113" s="94" t="str">
        <f t="shared" si="49"/>
        <v>-</v>
      </c>
      <c r="AR113" s="94" t="str">
        <f>IF(N113="","PRIMER_DIA en blanco",
IF(AND(M113="01",N113&gt;=L_Conversion!$C$118,N113&lt;=L_Conversion!$D$118),"-",
IF(AND(M113="02",N113&gt;=L_Conversion!$C$119,N113&lt;=L_Conversion!$D$119),"-",
IF(AND(M113="03",N113&gt;=L_Conversion!$C$120,N113&lt;=L_Conversion!$D$120),"-",
IF(AND(M113="04",N113&gt;=L_Conversion!$C$121,N113&lt;=L_Conversion!$D$121),"-",
IF(AND(M113="05",N113&gt;=L_Conversion!$C$122,N113&lt;=L_Conversion!$D$122),"-",
IF(AND(M113="06",N113&gt;=L_Conversion!$C$123,N113&lt;=L_Conversion!$D$123),"-",
IF(AND(M113="07",N113&gt;=L_Conversion!$C$124,N113&lt;=L_Conversion!$D$124),"-",
IF(AND(M113="08",N113&gt;=L_Conversion!$C$125,N113&lt;=L_Conversion!$D$125),"-",
IF(AND(M113="09",N113&gt;=L_Conversion!$C$126,N113&lt;=L_Conversion!$D$126),"-",
IF(AND(M113="10",N113&gt;=L_Conversion!$C$127,N113&lt;=L_Conversion!$D$127),"-",
IF(AND(M113="11",N113&gt;=L_Conversion!$C$128,N113&lt;=L_Conversion!$D$128),"-",
IF(AND(M113="12",N113&gt;=L_Conversion!$C$129,N113&lt;=L_Conversion!$D$129),"-",
IF(AND(M113="13",N113&gt;=L_Conversion!$C$116,N113&lt;=L_Conversion!$D$116),"-",
IF(AND(M113="14",N113&gt;=L_Conversion!$C$117,N113&lt;=L_Conversion!$D$117),"-",
"PRIMER_DIA fuera de rango")))))))))))))))</f>
        <v>-</v>
      </c>
      <c r="AS113" s="94" t="str">
        <f t="shared" si="50"/>
        <v>-</v>
      </c>
      <c r="AT113" s="94" t="str">
        <f t="shared" si="51"/>
        <v>-</v>
      </c>
      <c r="AU113" s="94" t="str">
        <f t="shared" si="52"/>
        <v>-</v>
      </c>
      <c r="AV113" s="94" t="str">
        <f t="shared" si="53"/>
        <v>-</v>
      </c>
      <c r="AW113" s="94" t="str">
        <f t="shared" si="54"/>
        <v>-</v>
      </c>
      <c r="AX113" s="94" t="str">
        <f t="shared" si="55"/>
        <v>-</v>
      </c>
      <c r="AY113" s="94" t="str">
        <f t="shared" si="56"/>
        <v>-</v>
      </c>
      <c r="AZ113" s="94" t="str">
        <f t="shared" si="57"/>
        <v>-</v>
      </c>
      <c r="BA113" s="94" t="str">
        <f t="shared" si="58"/>
        <v>-</v>
      </c>
      <c r="BB113" s="94" t="str">
        <f t="shared" si="59"/>
        <v>-</v>
      </c>
      <c r="BC113" s="94" t="str">
        <f t="shared" si="60"/>
        <v>-</v>
      </c>
      <c r="BD113" s="94" t="str">
        <f t="shared" si="61"/>
        <v>-</v>
      </c>
      <c r="BE113" s="94" t="str">
        <f t="shared" si="62"/>
        <v>-</v>
      </c>
      <c r="BF113" s="94" t="str">
        <f t="shared" si="63"/>
        <v>-</v>
      </c>
    </row>
    <row r="114" spans="1:58" x14ac:dyDescent="0.2">
      <c r="A114" s="19" t="s">
        <v>1193</v>
      </c>
      <c r="B114" s="19" t="s">
        <v>76</v>
      </c>
      <c r="C114" s="19">
        <v>11375161</v>
      </c>
      <c r="D114" s="19">
        <v>4</v>
      </c>
      <c r="E114" s="19" t="s">
        <v>1274</v>
      </c>
      <c r="F114" s="19" t="s">
        <v>1210</v>
      </c>
      <c r="G114" s="19" t="s">
        <v>1275</v>
      </c>
      <c r="H114" s="19" t="s">
        <v>654</v>
      </c>
      <c r="I114" s="19" t="s">
        <v>653</v>
      </c>
      <c r="J114" s="19">
        <v>80</v>
      </c>
      <c r="K114" s="19" t="s">
        <v>562</v>
      </c>
      <c r="L114" s="19" t="s">
        <v>495</v>
      </c>
      <c r="M114" s="19" t="s">
        <v>18</v>
      </c>
      <c r="N114" s="19">
        <v>45686</v>
      </c>
      <c r="O114" s="19">
        <v>21</v>
      </c>
      <c r="P114" s="83">
        <v>1</v>
      </c>
      <c r="Q114" s="19" t="s">
        <v>23</v>
      </c>
      <c r="R114" s="19" t="s">
        <v>11</v>
      </c>
      <c r="S114" s="19" t="s">
        <v>23</v>
      </c>
      <c r="T114" s="19">
        <v>21</v>
      </c>
      <c r="U114" s="19" t="s">
        <v>11</v>
      </c>
      <c r="V114" s="19" t="s">
        <v>11</v>
      </c>
      <c r="W114" s="19" t="s">
        <v>11</v>
      </c>
      <c r="X114" s="19">
        <v>0</v>
      </c>
      <c r="Y114" s="19" t="s">
        <v>730</v>
      </c>
      <c r="Z114" s="19">
        <v>0</v>
      </c>
      <c r="AA114" s="19">
        <v>0</v>
      </c>
      <c r="AB114" s="19">
        <v>0</v>
      </c>
      <c r="AC114" s="186" t="str">
        <f>IF(OR(M114="13",M114="14",P114=8),"",IF(     AND(OR(S114="AUTORIZADO", S114="PENDIENTE", S114="REDUCIDO", S114="AMPLIADO"),L114&lt;&gt;"HONORARIO" ), _xlfn.CONCAT(IF(H114="X","H",H114),"_",IF(OR(P114=5,P114=6),_xlfn.CONCAT(P114,"A"),P114),"_",VLOOKUP(T114,Datos!$B$2:$C$5,2,TRUE)),""))</f>
        <v>H_1_[11 +]</v>
      </c>
      <c r="AD114" s="186">
        <f t="shared" si="37"/>
        <v>0</v>
      </c>
      <c r="AE114" s="90" t="str">
        <f t="shared" si="38"/>
        <v>-</v>
      </c>
      <c r="AF114" s="91" t="str">
        <f t="shared" si="39"/>
        <v>070601</v>
      </c>
      <c r="AG114" s="92"/>
      <c r="AH114" s="93" t="str">
        <f t="shared" si="40"/>
        <v>Corporación de Fomento de la Producción</v>
      </c>
      <c r="AI114" s="90" t="str">
        <f t="shared" si="41"/>
        <v>-</v>
      </c>
      <c r="AJ114" s="90">
        <f t="shared" si="42"/>
        <v>4</v>
      </c>
      <c r="AK114" s="90" t="str">
        <f t="shared" si="43"/>
        <v>-</v>
      </c>
      <c r="AL114" s="90" t="str">
        <f t="shared" si="44"/>
        <v>Identifica este registro como HOMBRE</v>
      </c>
      <c r="AM114" s="90" t="str">
        <f t="shared" si="45"/>
        <v>-</v>
      </c>
      <c r="AN114" s="90" t="str">
        <f t="shared" si="46"/>
        <v>-</v>
      </c>
      <c r="AO114" s="90" t="str">
        <f t="shared" si="47"/>
        <v>-</v>
      </c>
      <c r="AP114" s="58" t="str">
        <f t="shared" si="48"/>
        <v>-</v>
      </c>
      <c r="AQ114" s="94" t="str">
        <f t="shared" si="49"/>
        <v>-</v>
      </c>
      <c r="AR114" s="94" t="str">
        <f>IF(N114="","PRIMER_DIA en blanco",
IF(AND(M114="01",N114&gt;=L_Conversion!$C$118,N114&lt;=L_Conversion!$D$118),"-",
IF(AND(M114="02",N114&gt;=L_Conversion!$C$119,N114&lt;=L_Conversion!$D$119),"-",
IF(AND(M114="03",N114&gt;=L_Conversion!$C$120,N114&lt;=L_Conversion!$D$120),"-",
IF(AND(M114="04",N114&gt;=L_Conversion!$C$121,N114&lt;=L_Conversion!$D$121),"-",
IF(AND(M114="05",N114&gt;=L_Conversion!$C$122,N114&lt;=L_Conversion!$D$122),"-",
IF(AND(M114="06",N114&gt;=L_Conversion!$C$123,N114&lt;=L_Conversion!$D$123),"-",
IF(AND(M114="07",N114&gt;=L_Conversion!$C$124,N114&lt;=L_Conversion!$D$124),"-",
IF(AND(M114="08",N114&gt;=L_Conversion!$C$125,N114&lt;=L_Conversion!$D$125),"-",
IF(AND(M114="09",N114&gt;=L_Conversion!$C$126,N114&lt;=L_Conversion!$D$126),"-",
IF(AND(M114="10",N114&gt;=L_Conversion!$C$127,N114&lt;=L_Conversion!$D$127),"-",
IF(AND(M114="11",N114&gt;=L_Conversion!$C$128,N114&lt;=L_Conversion!$D$128),"-",
IF(AND(M114="12",N114&gt;=L_Conversion!$C$129,N114&lt;=L_Conversion!$D$129),"-",
IF(AND(M114="13",N114&gt;=L_Conversion!$C$116,N114&lt;=L_Conversion!$D$116),"-",
IF(AND(M114="14",N114&gt;=L_Conversion!$C$117,N114&lt;=L_Conversion!$D$117),"-",
"PRIMER_DIA fuera de rango")))))))))))))))</f>
        <v>-</v>
      </c>
      <c r="AS114" s="94" t="str">
        <f t="shared" si="50"/>
        <v>-</v>
      </c>
      <c r="AT114" s="94" t="str">
        <f t="shared" si="51"/>
        <v>-</v>
      </c>
      <c r="AU114" s="94" t="str">
        <f t="shared" si="52"/>
        <v>-</v>
      </c>
      <c r="AV114" s="94" t="str">
        <f t="shared" si="53"/>
        <v>-</v>
      </c>
      <c r="AW114" s="94" t="str">
        <f t="shared" si="54"/>
        <v>-</v>
      </c>
      <c r="AX114" s="94" t="str">
        <f t="shared" si="55"/>
        <v>-</v>
      </c>
      <c r="AY114" s="94" t="str">
        <f t="shared" si="56"/>
        <v>-</v>
      </c>
      <c r="AZ114" s="94" t="str">
        <f t="shared" si="57"/>
        <v>-</v>
      </c>
      <c r="BA114" s="94" t="str">
        <f t="shared" si="58"/>
        <v>-</v>
      </c>
      <c r="BB114" s="94" t="str">
        <f t="shared" si="59"/>
        <v>-</v>
      </c>
      <c r="BC114" s="94" t="str">
        <f t="shared" si="60"/>
        <v>-</v>
      </c>
      <c r="BD114" s="94" t="str">
        <f t="shared" si="61"/>
        <v>-</v>
      </c>
      <c r="BE114" s="94" t="str">
        <f t="shared" si="62"/>
        <v>-</v>
      </c>
      <c r="BF114" s="94" t="str">
        <f t="shared" si="63"/>
        <v>-</v>
      </c>
    </row>
    <row r="115" spans="1:58" x14ac:dyDescent="0.2">
      <c r="A115" s="19" t="s">
        <v>1193</v>
      </c>
      <c r="B115" s="19" t="s">
        <v>76</v>
      </c>
      <c r="C115" s="19">
        <v>10213912</v>
      </c>
      <c r="D115" s="19">
        <v>7</v>
      </c>
      <c r="E115" s="19" t="s">
        <v>1433</v>
      </c>
      <c r="F115" s="19" t="s">
        <v>1212</v>
      </c>
      <c r="G115" s="19" t="s">
        <v>1434</v>
      </c>
      <c r="H115" s="19" t="s">
        <v>1018</v>
      </c>
      <c r="I115" s="19" t="s">
        <v>653</v>
      </c>
      <c r="J115" s="19">
        <v>80</v>
      </c>
      <c r="K115" s="19" t="s">
        <v>556</v>
      </c>
      <c r="L115" s="19" t="s">
        <v>495</v>
      </c>
      <c r="M115" s="19" t="s">
        <v>18</v>
      </c>
      <c r="N115" s="19">
        <v>45686</v>
      </c>
      <c r="O115" s="19">
        <v>30</v>
      </c>
      <c r="P115" s="83">
        <v>1</v>
      </c>
      <c r="Q115" s="19" t="s">
        <v>23</v>
      </c>
      <c r="R115" s="19" t="s">
        <v>11</v>
      </c>
      <c r="S115" s="19" t="s">
        <v>23</v>
      </c>
      <c r="T115" s="19">
        <v>30</v>
      </c>
      <c r="U115" s="19" t="s">
        <v>11</v>
      </c>
      <c r="V115" s="19" t="s">
        <v>11</v>
      </c>
      <c r="W115" s="19" t="s">
        <v>11</v>
      </c>
      <c r="X115" s="19">
        <v>0</v>
      </c>
      <c r="Y115" s="19" t="s">
        <v>730</v>
      </c>
      <c r="Z115" s="19">
        <v>0</v>
      </c>
      <c r="AA115" s="19">
        <v>0</v>
      </c>
      <c r="AB115" s="19">
        <v>0</v>
      </c>
      <c r="AC115" s="186" t="str">
        <f>IF(OR(M115="13",M115="14",P115=8),"",IF(     AND(OR(S115="AUTORIZADO", S115="PENDIENTE", S115="REDUCIDO", S115="AMPLIADO"),L115&lt;&gt;"HONORARIO" ), _xlfn.CONCAT(IF(H115="X","H",H115),"_",IF(OR(P115=5,P115=6),_xlfn.CONCAT(P115,"A"),P115),"_",VLOOKUP(T115,Datos!$B$2:$C$5,2,TRUE)),""))</f>
        <v>M_1_[11 +]</v>
      </c>
      <c r="AD115" s="186">
        <f t="shared" si="37"/>
        <v>0</v>
      </c>
      <c r="AE115" s="90" t="str">
        <f t="shared" si="38"/>
        <v>-</v>
      </c>
      <c r="AF115" s="91" t="str">
        <f t="shared" si="39"/>
        <v>070601</v>
      </c>
      <c r="AG115" s="92"/>
      <c r="AH115" s="93" t="str">
        <f t="shared" si="40"/>
        <v>Corporación de Fomento de la Producción</v>
      </c>
      <c r="AI115" s="90" t="str">
        <f t="shared" si="41"/>
        <v>-</v>
      </c>
      <c r="AJ115" s="90">
        <f t="shared" si="42"/>
        <v>7</v>
      </c>
      <c r="AK115" s="90" t="str">
        <f t="shared" si="43"/>
        <v>-</v>
      </c>
      <c r="AL115" s="90" t="str">
        <f t="shared" si="44"/>
        <v>Identifica este registro como MUJER</v>
      </c>
      <c r="AM115" s="90" t="str">
        <f t="shared" si="45"/>
        <v>-</v>
      </c>
      <c r="AN115" s="90" t="str">
        <f t="shared" si="46"/>
        <v>-</v>
      </c>
      <c r="AO115" s="90" t="str">
        <f t="shared" si="47"/>
        <v>-</v>
      </c>
      <c r="AP115" s="58" t="str">
        <f t="shared" si="48"/>
        <v>-</v>
      </c>
      <c r="AQ115" s="94" t="str">
        <f t="shared" si="49"/>
        <v>-</v>
      </c>
      <c r="AR115" s="94" t="str">
        <f>IF(N115="","PRIMER_DIA en blanco",
IF(AND(M115="01",N115&gt;=L_Conversion!$C$118,N115&lt;=L_Conversion!$D$118),"-",
IF(AND(M115="02",N115&gt;=L_Conversion!$C$119,N115&lt;=L_Conversion!$D$119),"-",
IF(AND(M115="03",N115&gt;=L_Conversion!$C$120,N115&lt;=L_Conversion!$D$120),"-",
IF(AND(M115="04",N115&gt;=L_Conversion!$C$121,N115&lt;=L_Conversion!$D$121),"-",
IF(AND(M115="05",N115&gt;=L_Conversion!$C$122,N115&lt;=L_Conversion!$D$122),"-",
IF(AND(M115="06",N115&gt;=L_Conversion!$C$123,N115&lt;=L_Conversion!$D$123),"-",
IF(AND(M115="07",N115&gt;=L_Conversion!$C$124,N115&lt;=L_Conversion!$D$124),"-",
IF(AND(M115="08",N115&gt;=L_Conversion!$C$125,N115&lt;=L_Conversion!$D$125),"-",
IF(AND(M115="09",N115&gt;=L_Conversion!$C$126,N115&lt;=L_Conversion!$D$126),"-",
IF(AND(M115="10",N115&gt;=L_Conversion!$C$127,N115&lt;=L_Conversion!$D$127),"-",
IF(AND(M115="11",N115&gt;=L_Conversion!$C$128,N115&lt;=L_Conversion!$D$128),"-",
IF(AND(M115="12",N115&gt;=L_Conversion!$C$129,N115&lt;=L_Conversion!$D$129),"-",
IF(AND(M115="13",N115&gt;=L_Conversion!$C$116,N115&lt;=L_Conversion!$D$116),"-",
IF(AND(M115="14",N115&gt;=L_Conversion!$C$117,N115&lt;=L_Conversion!$D$117),"-",
"PRIMER_DIA fuera de rango")))))))))))))))</f>
        <v>-</v>
      </c>
      <c r="AS115" s="94" t="str">
        <f t="shared" si="50"/>
        <v>-</v>
      </c>
      <c r="AT115" s="94" t="str">
        <f t="shared" si="51"/>
        <v>-</v>
      </c>
      <c r="AU115" s="94" t="str">
        <f t="shared" si="52"/>
        <v>-</v>
      </c>
      <c r="AV115" s="94" t="str">
        <f t="shared" si="53"/>
        <v>-</v>
      </c>
      <c r="AW115" s="94" t="str">
        <f t="shared" si="54"/>
        <v>-</v>
      </c>
      <c r="AX115" s="94" t="str">
        <f t="shared" si="55"/>
        <v>-</v>
      </c>
      <c r="AY115" s="94" t="str">
        <f t="shared" si="56"/>
        <v>-</v>
      </c>
      <c r="AZ115" s="94" t="str">
        <f t="shared" si="57"/>
        <v>-</v>
      </c>
      <c r="BA115" s="94" t="str">
        <f t="shared" si="58"/>
        <v>-</v>
      </c>
      <c r="BB115" s="94" t="str">
        <f t="shared" si="59"/>
        <v>-</v>
      </c>
      <c r="BC115" s="94" t="str">
        <f t="shared" si="60"/>
        <v>-</v>
      </c>
      <c r="BD115" s="94" t="str">
        <f t="shared" si="61"/>
        <v>-</v>
      </c>
      <c r="BE115" s="94" t="str">
        <f t="shared" si="62"/>
        <v>-</v>
      </c>
      <c r="BF115" s="94" t="str">
        <f t="shared" si="63"/>
        <v>-</v>
      </c>
    </row>
    <row r="116" spans="1:58" x14ac:dyDescent="0.2">
      <c r="A116" s="19" t="s">
        <v>1193</v>
      </c>
      <c r="B116" s="19" t="s">
        <v>76</v>
      </c>
      <c r="C116" s="19">
        <v>15893962</v>
      </c>
      <c r="D116" s="19">
        <v>2</v>
      </c>
      <c r="E116" s="19" t="s">
        <v>1260</v>
      </c>
      <c r="F116" s="19" t="s">
        <v>1413</v>
      </c>
      <c r="G116" s="19" t="s">
        <v>1435</v>
      </c>
      <c r="H116" s="19" t="s">
        <v>1018</v>
      </c>
      <c r="I116" s="19" t="s">
        <v>653</v>
      </c>
      <c r="J116" s="19">
        <v>80</v>
      </c>
      <c r="K116" s="19" t="s">
        <v>560</v>
      </c>
      <c r="L116" s="19" t="s">
        <v>495</v>
      </c>
      <c r="M116" s="19" t="s">
        <v>18</v>
      </c>
      <c r="N116" s="19">
        <v>45686</v>
      </c>
      <c r="O116" s="19">
        <v>25</v>
      </c>
      <c r="P116" s="83">
        <v>3</v>
      </c>
      <c r="Q116" s="19" t="s">
        <v>23</v>
      </c>
      <c r="R116" s="19" t="s">
        <v>11</v>
      </c>
      <c r="S116" s="19" t="s">
        <v>23</v>
      </c>
      <c r="T116" s="19">
        <v>25</v>
      </c>
      <c r="U116" s="19" t="s">
        <v>11</v>
      </c>
      <c r="V116" s="19" t="s">
        <v>11</v>
      </c>
      <c r="W116" s="19" t="s">
        <v>11</v>
      </c>
      <c r="X116" s="19">
        <v>0</v>
      </c>
      <c r="Y116" s="19" t="s">
        <v>730</v>
      </c>
      <c r="Z116" s="19">
        <v>0</v>
      </c>
      <c r="AA116" s="19">
        <v>0</v>
      </c>
      <c r="AB116" s="19">
        <v>0</v>
      </c>
      <c r="AC116" s="186" t="str">
        <f>IF(OR(M116="13",M116="14",P116=8),"",IF(     AND(OR(S116="AUTORIZADO", S116="PENDIENTE", S116="REDUCIDO", S116="AMPLIADO"),L116&lt;&gt;"HONORARIO" ), _xlfn.CONCAT(IF(H116="X","H",H116),"_",IF(OR(P116=5,P116=6),_xlfn.CONCAT(P116,"A"),P116),"_",VLOOKUP(T116,Datos!$B$2:$C$5,2,TRUE)),""))</f>
        <v>M_3_[11 +]</v>
      </c>
      <c r="AD116" s="186">
        <f t="shared" si="37"/>
        <v>0</v>
      </c>
      <c r="AE116" s="90" t="str">
        <f t="shared" si="38"/>
        <v>-</v>
      </c>
      <c r="AF116" s="91" t="str">
        <f t="shared" si="39"/>
        <v>070601</v>
      </c>
      <c r="AG116" s="92"/>
      <c r="AH116" s="93" t="str">
        <f t="shared" si="40"/>
        <v>Corporación de Fomento de la Producción</v>
      </c>
      <c r="AI116" s="90" t="str">
        <f t="shared" si="41"/>
        <v>-</v>
      </c>
      <c r="AJ116" s="90">
        <f t="shared" si="42"/>
        <v>2</v>
      </c>
      <c r="AK116" s="90" t="str">
        <f t="shared" si="43"/>
        <v>-</v>
      </c>
      <c r="AL116" s="90" t="str">
        <f t="shared" si="44"/>
        <v>Identifica este registro como MUJER</v>
      </c>
      <c r="AM116" s="90" t="str">
        <f t="shared" si="45"/>
        <v>-</v>
      </c>
      <c r="AN116" s="90" t="str">
        <f t="shared" si="46"/>
        <v>-</v>
      </c>
      <c r="AO116" s="90" t="str">
        <f t="shared" si="47"/>
        <v>-</v>
      </c>
      <c r="AP116" s="58" t="str">
        <f t="shared" si="48"/>
        <v>-</v>
      </c>
      <c r="AQ116" s="94" t="str">
        <f t="shared" si="49"/>
        <v>-</v>
      </c>
      <c r="AR116" s="94" t="str">
        <f>IF(N116="","PRIMER_DIA en blanco",
IF(AND(M116="01",N116&gt;=L_Conversion!$C$118,N116&lt;=L_Conversion!$D$118),"-",
IF(AND(M116="02",N116&gt;=L_Conversion!$C$119,N116&lt;=L_Conversion!$D$119),"-",
IF(AND(M116="03",N116&gt;=L_Conversion!$C$120,N116&lt;=L_Conversion!$D$120),"-",
IF(AND(M116="04",N116&gt;=L_Conversion!$C$121,N116&lt;=L_Conversion!$D$121),"-",
IF(AND(M116="05",N116&gt;=L_Conversion!$C$122,N116&lt;=L_Conversion!$D$122),"-",
IF(AND(M116="06",N116&gt;=L_Conversion!$C$123,N116&lt;=L_Conversion!$D$123),"-",
IF(AND(M116="07",N116&gt;=L_Conversion!$C$124,N116&lt;=L_Conversion!$D$124),"-",
IF(AND(M116="08",N116&gt;=L_Conversion!$C$125,N116&lt;=L_Conversion!$D$125),"-",
IF(AND(M116="09",N116&gt;=L_Conversion!$C$126,N116&lt;=L_Conversion!$D$126),"-",
IF(AND(M116="10",N116&gt;=L_Conversion!$C$127,N116&lt;=L_Conversion!$D$127),"-",
IF(AND(M116="11",N116&gt;=L_Conversion!$C$128,N116&lt;=L_Conversion!$D$128),"-",
IF(AND(M116="12",N116&gt;=L_Conversion!$C$129,N116&lt;=L_Conversion!$D$129),"-",
IF(AND(M116="13",N116&gt;=L_Conversion!$C$116,N116&lt;=L_Conversion!$D$116),"-",
IF(AND(M116="14",N116&gt;=L_Conversion!$C$117,N116&lt;=L_Conversion!$D$117),"-",
"PRIMER_DIA fuera de rango")))))))))))))))</f>
        <v>-</v>
      </c>
      <c r="AS116" s="94" t="str">
        <f t="shared" si="50"/>
        <v>-</v>
      </c>
      <c r="AT116" s="94" t="str">
        <f t="shared" si="51"/>
        <v>-</v>
      </c>
      <c r="AU116" s="94" t="str">
        <f t="shared" si="52"/>
        <v>-</v>
      </c>
      <c r="AV116" s="94" t="str">
        <f t="shared" si="53"/>
        <v>-</v>
      </c>
      <c r="AW116" s="94" t="str">
        <f t="shared" si="54"/>
        <v>-</v>
      </c>
      <c r="AX116" s="94" t="str">
        <f t="shared" si="55"/>
        <v>-</v>
      </c>
      <c r="AY116" s="94" t="str">
        <f t="shared" si="56"/>
        <v>-</v>
      </c>
      <c r="AZ116" s="94" t="str">
        <f t="shared" si="57"/>
        <v>-</v>
      </c>
      <c r="BA116" s="94" t="str">
        <f t="shared" si="58"/>
        <v>-</v>
      </c>
      <c r="BB116" s="94" t="str">
        <f t="shared" si="59"/>
        <v>-</v>
      </c>
      <c r="BC116" s="94" t="str">
        <f t="shared" si="60"/>
        <v>-</v>
      </c>
      <c r="BD116" s="94" t="str">
        <f t="shared" si="61"/>
        <v>-</v>
      </c>
      <c r="BE116" s="94" t="str">
        <f t="shared" si="62"/>
        <v>-</v>
      </c>
      <c r="BF116" s="94" t="str">
        <f t="shared" si="63"/>
        <v>-</v>
      </c>
    </row>
    <row r="117" spans="1:58" x14ac:dyDescent="0.2">
      <c r="A117" s="19" t="s">
        <v>1193</v>
      </c>
      <c r="B117" s="19" t="s">
        <v>76</v>
      </c>
      <c r="C117" s="19">
        <v>16871109</v>
      </c>
      <c r="D117" s="19">
        <v>3</v>
      </c>
      <c r="E117" s="19" t="s">
        <v>1204</v>
      </c>
      <c r="F117" s="19" t="s">
        <v>1205</v>
      </c>
      <c r="G117" s="19" t="s">
        <v>1206</v>
      </c>
      <c r="H117" s="19" t="s">
        <v>1018</v>
      </c>
      <c r="I117" s="19" t="s">
        <v>653</v>
      </c>
      <c r="J117" s="19">
        <v>80</v>
      </c>
      <c r="K117" s="19" t="s">
        <v>556</v>
      </c>
      <c r="L117" s="19" t="s">
        <v>495</v>
      </c>
      <c r="M117" s="19" t="s">
        <v>18</v>
      </c>
      <c r="N117" s="19">
        <v>45687</v>
      </c>
      <c r="O117" s="19">
        <v>7</v>
      </c>
      <c r="P117" s="83">
        <v>4</v>
      </c>
      <c r="Q117" s="19" t="s">
        <v>23</v>
      </c>
      <c r="R117" s="19" t="s">
        <v>11</v>
      </c>
      <c r="S117" s="19" t="s">
        <v>23</v>
      </c>
      <c r="T117" s="19">
        <v>7</v>
      </c>
      <c r="U117" s="19" t="s">
        <v>11</v>
      </c>
      <c r="V117" s="19" t="s">
        <v>11</v>
      </c>
      <c r="W117" s="19" t="s">
        <v>11</v>
      </c>
      <c r="X117" s="19">
        <v>0</v>
      </c>
      <c r="Y117" s="19" t="s">
        <v>730</v>
      </c>
      <c r="Z117" s="19">
        <v>0</v>
      </c>
      <c r="AA117" s="19">
        <v>0</v>
      </c>
      <c r="AB117" s="19">
        <v>0</v>
      </c>
      <c r="AC117" s="186" t="str">
        <f>IF(OR(M117="13",M117="14",P117=8),"",IF(     AND(OR(S117="AUTORIZADO", S117="PENDIENTE", S117="REDUCIDO", S117="AMPLIADO"),L117&lt;&gt;"HONORARIO" ), _xlfn.CONCAT(IF(H117="X","H",H117),"_",IF(OR(P117=5,P117=6),_xlfn.CONCAT(P117,"A"),P117),"_",VLOOKUP(T117,Datos!$B$2:$C$5,2,TRUE)),""))</f>
        <v>M_4_[4 a 10]</v>
      </c>
      <c r="AD117" s="186">
        <f t="shared" si="37"/>
        <v>0</v>
      </c>
      <c r="AE117" s="90" t="str">
        <f t="shared" si="38"/>
        <v>-</v>
      </c>
      <c r="AF117" s="91" t="str">
        <f t="shared" si="39"/>
        <v>070601</v>
      </c>
      <c r="AG117" s="92"/>
      <c r="AH117" s="93" t="str">
        <f t="shared" si="40"/>
        <v>Corporación de Fomento de la Producción</v>
      </c>
      <c r="AI117" s="90" t="str">
        <f t="shared" si="41"/>
        <v>-</v>
      </c>
      <c r="AJ117" s="90">
        <f t="shared" si="42"/>
        <v>3</v>
      </c>
      <c r="AK117" s="90" t="str">
        <f t="shared" si="43"/>
        <v>-</v>
      </c>
      <c r="AL117" s="90" t="str">
        <f t="shared" si="44"/>
        <v>Identifica este registro como MUJER</v>
      </c>
      <c r="AM117" s="90" t="str">
        <f t="shared" si="45"/>
        <v>-</v>
      </c>
      <c r="AN117" s="90" t="str">
        <f t="shared" si="46"/>
        <v>-</v>
      </c>
      <c r="AO117" s="90" t="str">
        <f t="shared" si="47"/>
        <v>-</v>
      </c>
      <c r="AP117" s="58" t="str">
        <f t="shared" si="48"/>
        <v>-</v>
      </c>
      <c r="AQ117" s="94" t="str">
        <f t="shared" si="49"/>
        <v>-</v>
      </c>
      <c r="AR117" s="94" t="str">
        <f>IF(N117="","PRIMER_DIA en blanco",
IF(AND(M117="01",N117&gt;=L_Conversion!$C$118,N117&lt;=L_Conversion!$D$118),"-",
IF(AND(M117="02",N117&gt;=L_Conversion!$C$119,N117&lt;=L_Conversion!$D$119),"-",
IF(AND(M117="03",N117&gt;=L_Conversion!$C$120,N117&lt;=L_Conversion!$D$120),"-",
IF(AND(M117="04",N117&gt;=L_Conversion!$C$121,N117&lt;=L_Conversion!$D$121),"-",
IF(AND(M117="05",N117&gt;=L_Conversion!$C$122,N117&lt;=L_Conversion!$D$122),"-",
IF(AND(M117="06",N117&gt;=L_Conversion!$C$123,N117&lt;=L_Conversion!$D$123),"-",
IF(AND(M117="07",N117&gt;=L_Conversion!$C$124,N117&lt;=L_Conversion!$D$124),"-",
IF(AND(M117="08",N117&gt;=L_Conversion!$C$125,N117&lt;=L_Conversion!$D$125),"-",
IF(AND(M117="09",N117&gt;=L_Conversion!$C$126,N117&lt;=L_Conversion!$D$126),"-",
IF(AND(M117="10",N117&gt;=L_Conversion!$C$127,N117&lt;=L_Conversion!$D$127),"-",
IF(AND(M117="11",N117&gt;=L_Conversion!$C$128,N117&lt;=L_Conversion!$D$128),"-",
IF(AND(M117="12",N117&gt;=L_Conversion!$C$129,N117&lt;=L_Conversion!$D$129),"-",
IF(AND(M117="13",N117&gt;=L_Conversion!$C$116,N117&lt;=L_Conversion!$D$116),"-",
IF(AND(M117="14",N117&gt;=L_Conversion!$C$117,N117&lt;=L_Conversion!$D$117),"-",
"PRIMER_DIA fuera de rango")))))))))))))))</f>
        <v>-</v>
      </c>
      <c r="AS117" s="94" t="str">
        <f t="shared" si="50"/>
        <v>-</v>
      </c>
      <c r="AT117" s="94" t="str">
        <f t="shared" si="51"/>
        <v>-</v>
      </c>
      <c r="AU117" s="94" t="str">
        <f t="shared" si="52"/>
        <v>-</v>
      </c>
      <c r="AV117" s="94" t="str">
        <f t="shared" si="53"/>
        <v>-</v>
      </c>
      <c r="AW117" s="94" t="str">
        <f t="shared" si="54"/>
        <v>-</v>
      </c>
      <c r="AX117" s="94" t="str">
        <f t="shared" si="55"/>
        <v>-</v>
      </c>
      <c r="AY117" s="94" t="str">
        <f t="shared" si="56"/>
        <v>-</v>
      </c>
      <c r="AZ117" s="94" t="str">
        <f t="shared" si="57"/>
        <v>-</v>
      </c>
      <c r="BA117" s="94" t="str">
        <f t="shared" si="58"/>
        <v>-</v>
      </c>
      <c r="BB117" s="94" t="str">
        <f t="shared" si="59"/>
        <v>-</v>
      </c>
      <c r="BC117" s="94" t="str">
        <f t="shared" si="60"/>
        <v>-</v>
      </c>
      <c r="BD117" s="94" t="str">
        <f t="shared" si="61"/>
        <v>-</v>
      </c>
      <c r="BE117" s="94" t="str">
        <f t="shared" si="62"/>
        <v>-</v>
      </c>
      <c r="BF117" s="94" t="str">
        <f t="shared" si="63"/>
        <v>-</v>
      </c>
    </row>
    <row r="118" spans="1:58" x14ac:dyDescent="0.2">
      <c r="A118" s="19" t="s">
        <v>1193</v>
      </c>
      <c r="B118" s="19" t="s">
        <v>76</v>
      </c>
      <c r="C118" s="19">
        <v>17316812</v>
      </c>
      <c r="D118" s="19">
        <v>8</v>
      </c>
      <c r="E118" s="19" t="s">
        <v>1436</v>
      </c>
      <c r="F118" s="19" t="s">
        <v>1437</v>
      </c>
      <c r="G118" s="19" t="s">
        <v>1438</v>
      </c>
      <c r="H118" s="19" t="s">
        <v>654</v>
      </c>
      <c r="I118" s="19" t="s">
        <v>653</v>
      </c>
      <c r="J118" s="19">
        <v>80</v>
      </c>
      <c r="K118" s="19" t="s">
        <v>556</v>
      </c>
      <c r="L118" s="19" t="s">
        <v>495</v>
      </c>
      <c r="M118" s="19" t="s">
        <v>18</v>
      </c>
      <c r="N118" s="19">
        <v>45687</v>
      </c>
      <c r="O118" s="19">
        <v>1</v>
      </c>
      <c r="P118" s="83">
        <v>1</v>
      </c>
      <c r="Q118" s="19" t="s">
        <v>23</v>
      </c>
      <c r="R118" s="19" t="s">
        <v>11</v>
      </c>
      <c r="S118" s="19" t="s">
        <v>23</v>
      </c>
      <c r="T118" s="19">
        <v>1</v>
      </c>
      <c r="U118" s="19" t="s">
        <v>11</v>
      </c>
      <c r="V118" s="19" t="s">
        <v>11</v>
      </c>
      <c r="W118" s="19" t="s">
        <v>11</v>
      </c>
      <c r="X118" s="19">
        <v>0</v>
      </c>
      <c r="Y118" s="19" t="s">
        <v>730</v>
      </c>
      <c r="Z118" s="19">
        <v>0</v>
      </c>
      <c r="AA118" s="19">
        <v>0</v>
      </c>
      <c r="AB118" s="19">
        <v>0</v>
      </c>
      <c r="AC118" s="186" t="str">
        <f>IF(OR(M118="13",M118="14",P118=8),"",IF(     AND(OR(S118="AUTORIZADO", S118="PENDIENTE", S118="REDUCIDO", S118="AMPLIADO"),L118&lt;&gt;"HONORARIO" ), _xlfn.CONCAT(IF(H118="X","H",H118),"_",IF(OR(P118=5,P118=6),_xlfn.CONCAT(P118,"A"),P118),"_",VLOOKUP(T118,Datos!$B$2:$C$5,2,TRUE)),""))</f>
        <v>H_1_[hasta 3]</v>
      </c>
      <c r="AD118" s="186">
        <f t="shared" si="37"/>
        <v>0</v>
      </c>
      <c r="AE118" s="90" t="str">
        <f t="shared" si="38"/>
        <v>-</v>
      </c>
      <c r="AF118" s="91" t="str">
        <f t="shared" si="39"/>
        <v>070601</v>
      </c>
      <c r="AG118" s="92"/>
      <c r="AH118" s="93" t="str">
        <f t="shared" si="40"/>
        <v>Corporación de Fomento de la Producción</v>
      </c>
      <c r="AI118" s="90" t="str">
        <f t="shared" si="41"/>
        <v>-</v>
      </c>
      <c r="AJ118" s="90">
        <f t="shared" si="42"/>
        <v>8</v>
      </c>
      <c r="AK118" s="90" t="str">
        <f t="shared" si="43"/>
        <v>-</v>
      </c>
      <c r="AL118" s="90" t="str">
        <f t="shared" si="44"/>
        <v>Identifica este registro como HOMBRE</v>
      </c>
      <c r="AM118" s="90" t="str">
        <f t="shared" si="45"/>
        <v>-</v>
      </c>
      <c r="AN118" s="90" t="str">
        <f t="shared" si="46"/>
        <v>-</v>
      </c>
      <c r="AO118" s="90" t="str">
        <f t="shared" si="47"/>
        <v>-</v>
      </c>
      <c r="AP118" s="58" t="str">
        <f t="shared" si="48"/>
        <v>-</v>
      </c>
      <c r="AQ118" s="94" t="str">
        <f t="shared" si="49"/>
        <v>-</v>
      </c>
      <c r="AR118" s="94" t="str">
        <f>IF(N118="","PRIMER_DIA en blanco",
IF(AND(M118="01",N118&gt;=L_Conversion!$C$118,N118&lt;=L_Conversion!$D$118),"-",
IF(AND(M118="02",N118&gt;=L_Conversion!$C$119,N118&lt;=L_Conversion!$D$119),"-",
IF(AND(M118="03",N118&gt;=L_Conversion!$C$120,N118&lt;=L_Conversion!$D$120),"-",
IF(AND(M118="04",N118&gt;=L_Conversion!$C$121,N118&lt;=L_Conversion!$D$121),"-",
IF(AND(M118="05",N118&gt;=L_Conversion!$C$122,N118&lt;=L_Conversion!$D$122),"-",
IF(AND(M118="06",N118&gt;=L_Conversion!$C$123,N118&lt;=L_Conversion!$D$123),"-",
IF(AND(M118="07",N118&gt;=L_Conversion!$C$124,N118&lt;=L_Conversion!$D$124),"-",
IF(AND(M118="08",N118&gt;=L_Conversion!$C$125,N118&lt;=L_Conversion!$D$125),"-",
IF(AND(M118="09",N118&gt;=L_Conversion!$C$126,N118&lt;=L_Conversion!$D$126),"-",
IF(AND(M118="10",N118&gt;=L_Conversion!$C$127,N118&lt;=L_Conversion!$D$127),"-",
IF(AND(M118="11",N118&gt;=L_Conversion!$C$128,N118&lt;=L_Conversion!$D$128),"-",
IF(AND(M118="12",N118&gt;=L_Conversion!$C$129,N118&lt;=L_Conversion!$D$129),"-",
IF(AND(M118="13",N118&gt;=L_Conversion!$C$116,N118&lt;=L_Conversion!$D$116),"-",
IF(AND(M118="14",N118&gt;=L_Conversion!$C$117,N118&lt;=L_Conversion!$D$117),"-",
"PRIMER_DIA fuera de rango")))))))))))))))</f>
        <v>-</v>
      </c>
      <c r="AS118" s="94" t="str">
        <f t="shared" si="50"/>
        <v>-</v>
      </c>
      <c r="AT118" s="94" t="str">
        <f t="shared" si="51"/>
        <v>-</v>
      </c>
      <c r="AU118" s="94" t="str">
        <f t="shared" si="52"/>
        <v>-</v>
      </c>
      <c r="AV118" s="94" t="str">
        <f t="shared" si="53"/>
        <v>-</v>
      </c>
      <c r="AW118" s="94" t="str">
        <f t="shared" si="54"/>
        <v>-</v>
      </c>
      <c r="AX118" s="94" t="str">
        <f t="shared" si="55"/>
        <v>-</v>
      </c>
      <c r="AY118" s="94" t="str">
        <f t="shared" si="56"/>
        <v>-</v>
      </c>
      <c r="AZ118" s="94" t="str">
        <f t="shared" si="57"/>
        <v>-</v>
      </c>
      <c r="BA118" s="94" t="str">
        <f t="shared" si="58"/>
        <v>-</v>
      </c>
      <c r="BB118" s="94" t="str">
        <f t="shared" si="59"/>
        <v>-</v>
      </c>
      <c r="BC118" s="94" t="str">
        <f t="shared" si="60"/>
        <v>-</v>
      </c>
      <c r="BD118" s="94" t="str">
        <f t="shared" si="61"/>
        <v>-</v>
      </c>
      <c r="BE118" s="94" t="str">
        <f t="shared" si="62"/>
        <v>-</v>
      </c>
      <c r="BF118" s="94" t="str">
        <f t="shared" si="63"/>
        <v>-</v>
      </c>
    </row>
    <row r="119" spans="1:58" x14ac:dyDescent="0.2">
      <c r="A119" s="19" t="s">
        <v>1193</v>
      </c>
      <c r="B119" s="19" t="s">
        <v>76</v>
      </c>
      <c r="C119" s="19">
        <v>15642135</v>
      </c>
      <c r="D119" s="19">
        <v>9</v>
      </c>
      <c r="E119" s="19" t="s">
        <v>1439</v>
      </c>
      <c r="F119" s="19" t="s">
        <v>1440</v>
      </c>
      <c r="G119" s="19" t="s">
        <v>1441</v>
      </c>
      <c r="H119" s="19" t="s">
        <v>1018</v>
      </c>
      <c r="I119" s="19" t="s">
        <v>655</v>
      </c>
      <c r="J119" s="19">
        <v>80</v>
      </c>
      <c r="K119" s="19" t="s">
        <v>556</v>
      </c>
      <c r="L119" s="19" t="s">
        <v>495</v>
      </c>
      <c r="M119" s="19" t="s">
        <v>18</v>
      </c>
      <c r="N119" s="19">
        <v>45687</v>
      </c>
      <c r="O119" s="19">
        <v>2</v>
      </c>
      <c r="P119" s="83">
        <v>1</v>
      </c>
      <c r="Q119" s="19" t="s">
        <v>23</v>
      </c>
      <c r="R119" s="19" t="s">
        <v>11</v>
      </c>
      <c r="S119" s="19" t="s">
        <v>23</v>
      </c>
      <c r="T119" s="19">
        <v>2</v>
      </c>
      <c r="U119" s="19" t="s">
        <v>11</v>
      </c>
      <c r="V119" s="19" t="s">
        <v>11</v>
      </c>
      <c r="W119" s="19" t="s">
        <v>11</v>
      </c>
      <c r="X119" s="19">
        <v>0</v>
      </c>
      <c r="Y119" s="19" t="s">
        <v>730</v>
      </c>
      <c r="Z119" s="19">
        <v>0</v>
      </c>
      <c r="AA119" s="19">
        <v>0</v>
      </c>
      <c r="AB119" s="19">
        <v>0</v>
      </c>
      <c r="AC119" s="186" t="str">
        <f>IF(OR(M119="13",M119="14",P119=8),"",IF(     AND(OR(S119="AUTORIZADO", S119="PENDIENTE", S119="REDUCIDO", S119="AMPLIADO"),L119&lt;&gt;"HONORARIO" ), _xlfn.CONCAT(IF(H119="X","H",H119),"_",IF(OR(P119=5,P119=6),_xlfn.CONCAT(P119,"A"),P119),"_",VLOOKUP(T119,Datos!$B$2:$C$5,2,TRUE)),""))</f>
        <v>M_1_[hasta 3]</v>
      </c>
      <c r="AD119" s="186">
        <f t="shared" si="37"/>
        <v>0</v>
      </c>
      <c r="AE119" s="90" t="str">
        <f t="shared" si="38"/>
        <v>-</v>
      </c>
      <c r="AF119" s="91" t="str">
        <f t="shared" si="39"/>
        <v>070601</v>
      </c>
      <c r="AG119" s="92"/>
      <c r="AH119" s="93" t="str">
        <f t="shared" si="40"/>
        <v>Corporación de Fomento de la Producción</v>
      </c>
      <c r="AI119" s="90" t="str">
        <f t="shared" si="41"/>
        <v>-</v>
      </c>
      <c r="AJ119" s="90">
        <f t="shared" si="42"/>
        <v>9</v>
      </c>
      <c r="AK119" s="90" t="str">
        <f t="shared" si="43"/>
        <v>-</v>
      </c>
      <c r="AL119" s="90" t="str">
        <f t="shared" si="44"/>
        <v>Identifica este registro como MUJER</v>
      </c>
      <c r="AM119" s="90" t="str">
        <f t="shared" si="45"/>
        <v>-</v>
      </c>
      <c r="AN119" s="90" t="str">
        <f t="shared" si="46"/>
        <v>-</v>
      </c>
      <c r="AO119" s="90" t="str">
        <f t="shared" si="47"/>
        <v>-</v>
      </c>
      <c r="AP119" s="58" t="str">
        <f t="shared" si="48"/>
        <v>-</v>
      </c>
      <c r="AQ119" s="94" t="str">
        <f t="shared" si="49"/>
        <v>-</v>
      </c>
      <c r="AR119" s="94" t="str">
        <f>IF(N119="","PRIMER_DIA en blanco",
IF(AND(M119="01",N119&gt;=L_Conversion!$C$118,N119&lt;=L_Conversion!$D$118),"-",
IF(AND(M119="02",N119&gt;=L_Conversion!$C$119,N119&lt;=L_Conversion!$D$119),"-",
IF(AND(M119="03",N119&gt;=L_Conversion!$C$120,N119&lt;=L_Conversion!$D$120),"-",
IF(AND(M119="04",N119&gt;=L_Conversion!$C$121,N119&lt;=L_Conversion!$D$121),"-",
IF(AND(M119="05",N119&gt;=L_Conversion!$C$122,N119&lt;=L_Conversion!$D$122),"-",
IF(AND(M119="06",N119&gt;=L_Conversion!$C$123,N119&lt;=L_Conversion!$D$123),"-",
IF(AND(M119="07",N119&gt;=L_Conversion!$C$124,N119&lt;=L_Conversion!$D$124),"-",
IF(AND(M119="08",N119&gt;=L_Conversion!$C$125,N119&lt;=L_Conversion!$D$125),"-",
IF(AND(M119="09",N119&gt;=L_Conversion!$C$126,N119&lt;=L_Conversion!$D$126),"-",
IF(AND(M119="10",N119&gt;=L_Conversion!$C$127,N119&lt;=L_Conversion!$D$127),"-",
IF(AND(M119="11",N119&gt;=L_Conversion!$C$128,N119&lt;=L_Conversion!$D$128),"-",
IF(AND(M119="12",N119&gt;=L_Conversion!$C$129,N119&lt;=L_Conversion!$D$129),"-",
IF(AND(M119="13",N119&gt;=L_Conversion!$C$116,N119&lt;=L_Conversion!$D$116),"-",
IF(AND(M119="14",N119&gt;=L_Conversion!$C$117,N119&lt;=L_Conversion!$D$117),"-",
"PRIMER_DIA fuera de rango")))))))))))))))</f>
        <v>-</v>
      </c>
      <c r="AS119" s="94" t="str">
        <f t="shared" si="50"/>
        <v>-</v>
      </c>
      <c r="AT119" s="94" t="str">
        <f t="shared" si="51"/>
        <v>-</v>
      </c>
      <c r="AU119" s="94" t="str">
        <f t="shared" si="52"/>
        <v>-</v>
      </c>
      <c r="AV119" s="94" t="str">
        <f t="shared" si="53"/>
        <v>-</v>
      </c>
      <c r="AW119" s="94" t="str">
        <f t="shared" si="54"/>
        <v>-</v>
      </c>
      <c r="AX119" s="94" t="str">
        <f t="shared" si="55"/>
        <v>-</v>
      </c>
      <c r="AY119" s="94" t="str">
        <f t="shared" si="56"/>
        <v>-</v>
      </c>
      <c r="AZ119" s="94" t="str">
        <f t="shared" si="57"/>
        <v>-</v>
      </c>
      <c r="BA119" s="94" t="str">
        <f t="shared" si="58"/>
        <v>-</v>
      </c>
      <c r="BB119" s="94" t="str">
        <f t="shared" si="59"/>
        <v>-</v>
      </c>
      <c r="BC119" s="94" t="str">
        <f t="shared" si="60"/>
        <v>-</v>
      </c>
      <c r="BD119" s="94" t="str">
        <f t="shared" si="61"/>
        <v>-</v>
      </c>
      <c r="BE119" s="94" t="str">
        <f t="shared" si="62"/>
        <v>-</v>
      </c>
      <c r="BF119" s="94" t="str">
        <f t="shared" si="63"/>
        <v>-</v>
      </c>
    </row>
    <row r="120" spans="1:58" x14ac:dyDescent="0.2">
      <c r="A120" s="19" t="s">
        <v>1193</v>
      </c>
      <c r="B120" s="19" t="s">
        <v>76</v>
      </c>
      <c r="C120" s="19">
        <v>8322183</v>
      </c>
      <c r="D120" s="19">
        <v>6</v>
      </c>
      <c r="E120" s="19" t="s">
        <v>1194</v>
      </c>
      <c r="F120" s="19" t="s">
        <v>1195</v>
      </c>
      <c r="G120" s="19" t="s">
        <v>1196</v>
      </c>
      <c r="H120" s="19" t="s">
        <v>654</v>
      </c>
      <c r="I120" s="19" t="s">
        <v>653</v>
      </c>
      <c r="J120" s="19">
        <v>80</v>
      </c>
      <c r="K120" s="19" t="s">
        <v>560</v>
      </c>
      <c r="L120" s="19" t="s">
        <v>495</v>
      </c>
      <c r="M120" s="19" t="s">
        <v>18</v>
      </c>
      <c r="N120" s="19">
        <v>45687</v>
      </c>
      <c r="O120" s="19">
        <v>30</v>
      </c>
      <c r="P120" s="83">
        <v>1</v>
      </c>
      <c r="Q120" s="19" t="s">
        <v>23</v>
      </c>
      <c r="R120" s="19" t="s">
        <v>11</v>
      </c>
      <c r="S120" s="19" t="s">
        <v>23</v>
      </c>
      <c r="T120" s="19">
        <v>30</v>
      </c>
      <c r="U120" s="19" t="s">
        <v>11</v>
      </c>
      <c r="V120" s="19" t="s">
        <v>11</v>
      </c>
      <c r="W120" s="19" t="s">
        <v>11</v>
      </c>
      <c r="X120" s="19">
        <v>0</v>
      </c>
      <c r="Y120" s="19" t="s">
        <v>730</v>
      </c>
      <c r="Z120" s="19">
        <v>0</v>
      </c>
      <c r="AA120" s="19">
        <v>0</v>
      </c>
      <c r="AB120" s="19">
        <v>0</v>
      </c>
      <c r="AC120" s="186" t="str">
        <f>IF(OR(M120="13",M120="14",P120=8),"",IF(     AND(OR(S120="AUTORIZADO", S120="PENDIENTE", S120="REDUCIDO", S120="AMPLIADO"),L120&lt;&gt;"HONORARIO" ), _xlfn.CONCAT(IF(H120="X","H",H120),"_",IF(OR(P120=5,P120=6),_xlfn.CONCAT(P120,"A"),P120),"_",VLOOKUP(T120,Datos!$B$2:$C$5,2,TRUE)),""))</f>
        <v>H_1_[11 +]</v>
      </c>
      <c r="AD120" s="186">
        <f t="shared" si="37"/>
        <v>0</v>
      </c>
      <c r="AE120" s="90" t="str">
        <f t="shared" si="38"/>
        <v>-</v>
      </c>
      <c r="AF120" s="91" t="str">
        <f t="shared" si="39"/>
        <v>070601</v>
      </c>
      <c r="AG120" s="92"/>
      <c r="AH120" s="93" t="str">
        <f t="shared" si="40"/>
        <v>Corporación de Fomento de la Producción</v>
      </c>
      <c r="AI120" s="90" t="str">
        <f t="shared" si="41"/>
        <v>-</v>
      </c>
      <c r="AJ120" s="90">
        <f t="shared" si="42"/>
        <v>6</v>
      </c>
      <c r="AK120" s="90" t="str">
        <f t="shared" si="43"/>
        <v>-</v>
      </c>
      <c r="AL120" s="90" t="str">
        <f t="shared" si="44"/>
        <v>Identifica este registro como HOMBRE</v>
      </c>
      <c r="AM120" s="90" t="str">
        <f t="shared" si="45"/>
        <v>-</v>
      </c>
      <c r="AN120" s="90" t="str">
        <f t="shared" si="46"/>
        <v>-</v>
      </c>
      <c r="AO120" s="90" t="str">
        <f t="shared" si="47"/>
        <v>-</v>
      </c>
      <c r="AP120" s="58" t="str">
        <f t="shared" si="48"/>
        <v>-</v>
      </c>
      <c r="AQ120" s="94" t="str">
        <f t="shared" si="49"/>
        <v>-</v>
      </c>
      <c r="AR120" s="94" t="str">
        <f>IF(N120="","PRIMER_DIA en blanco",
IF(AND(M120="01",N120&gt;=L_Conversion!$C$118,N120&lt;=L_Conversion!$D$118),"-",
IF(AND(M120="02",N120&gt;=L_Conversion!$C$119,N120&lt;=L_Conversion!$D$119),"-",
IF(AND(M120="03",N120&gt;=L_Conversion!$C$120,N120&lt;=L_Conversion!$D$120),"-",
IF(AND(M120="04",N120&gt;=L_Conversion!$C$121,N120&lt;=L_Conversion!$D$121),"-",
IF(AND(M120="05",N120&gt;=L_Conversion!$C$122,N120&lt;=L_Conversion!$D$122),"-",
IF(AND(M120="06",N120&gt;=L_Conversion!$C$123,N120&lt;=L_Conversion!$D$123),"-",
IF(AND(M120="07",N120&gt;=L_Conversion!$C$124,N120&lt;=L_Conversion!$D$124),"-",
IF(AND(M120="08",N120&gt;=L_Conversion!$C$125,N120&lt;=L_Conversion!$D$125),"-",
IF(AND(M120="09",N120&gt;=L_Conversion!$C$126,N120&lt;=L_Conversion!$D$126),"-",
IF(AND(M120="10",N120&gt;=L_Conversion!$C$127,N120&lt;=L_Conversion!$D$127),"-",
IF(AND(M120="11",N120&gt;=L_Conversion!$C$128,N120&lt;=L_Conversion!$D$128),"-",
IF(AND(M120="12",N120&gt;=L_Conversion!$C$129,N120&lt;=L_Conversion!$D$129),"-",
IF(AND(M120="13",N120&gt;=L_Conversion!$C$116,N120&lt;=L_Conversion!$D$116),"-",
IF(AND(M120="14",N120&gt;=L_Conversion!$C$117,N120&lt;=L_Conversion!$D$117),"-",
"PRIMER_DIA fuera de rango")))))))))))))))</f>
        <v>-</v>
      </c>
      <c r="AS120" s="94" t="str">
        <f t="shared" si="50"/>
        <v>-</v>
      </c>
      <c r="AT120" s="94" t="str">
        <f t="shared" si="51"/>
        <v>-</v>
      </c>
      <c r="AU120" s="94" t="str">
        <f t="shared" si="52"/>
        <v>-</v>
      </c>
      <c r="AV120" s="94" t="str">
        <f t="shared" si="53"/>
        <v>-</v>
      </c>
      <c r="AW120" s="94" t="str">
        <f t="shared" si="54"/>
        <v>-</v>
      </c>
      <c r="AX120" s="94" t="str">
        <f t="shared" si="55"/>
        <v>-</v>
      </c>
      <c r="AY120" s="94" t="str">
        <f t="shared" si="56"/>
        <v>-</v>
      </c>
      <c r="AZ120" s="94" t="str">
        <f t="shared" si="57"/>
        <v>-</v>
      </c>
      <c r="BA120" s="94" t="str">
        <f t="shared" si="58"/>
        <v>-</v>
      </c>
      <c r="BB120" s="94" t="str">
        <f t="shared" si="59"/>
        <v>-</v>
      </c>
      <c r="BC120" s="94" t="str">
        <f t="shared" si="60"/>
        <v>-</v>
      </c>
      <c r="BD120" s="94" t="str">
        <f t="shared" si="61"/>
        <v>-</v>
      </c>
      <c r="BE120" s="94" t="str">
        <f t="shared" si="62"/>
        <v>-</v>
      </c>
      <c r="BF120" s="94" t="str">
        <f t="shared" si="63"/>
        <v>-</v>
      </c>
    </row>
    <row r="121" spans="1:58" x14ac:dyDescent="0.2">
      <c r="A121" s="19" t="s">
        <v>1193</v>
      </c>
      <c r="B121" s="19" t="s">
        <v>669</v>
      </c>
      <c r="C121" s="19">
        <v>16807438</v>
      </c>
      <c r="D121" s="19">
        <v>7</v>
      </c>
      <c r="E121" s="19" t="s">
        <v>1442</v>
      </c>
      <c r="F121" s="19" t="s">
        <v>1443</v>
      </c>
      <c r="G121" s="19" t="s">
        <v>1444</v>
      </c>
      <c r="H121" s="19" t="s">
        <v>1018</v>
      </c>
      <c r="I121" s="19" t="s">
        <v>654</v>
      </c>
      <c r="J121" s="19">
        <v>80</v>
      </c>
      <c r="K121" s="19" t="s">
        <v>556</v>
      </c>
      <c r="L121" s="19" t="s">
        <v>509</v>
      </c>
      <c r="M121" s="19" t="s">
        <v>18</v>
      </c>
      <c r="N121" s="19">
        <v>45687</v>
      </c>
      <c r="O121" s="19">
        <v>2</v>
      </c>
      <c r="P121" s="83">
        <v>1</v>
      </c>
      <c r="Q121" s="19" t="s">
        <v>23</v>
      </c>
      <c r="R121" s="19" t="s">
        <v>11</v>
      </c>
      <c r="S121" s="19" t="s">
        <v>23</v>
      </c>
      <c r="T121" s="19">
        <v>2</v>
      </c>
      <c r="U121" s="19" t="s">
        <v>11</v>
      </c>
      <c r="V121" s="19" t="s">
        <v>11</v>
      </c>
      <c r="W121" s="19" t="s">
        <v>11</v>
      </c>
      <c r="X121" s="19">
        <v>0</v>
      </c>
      <c r="Y121" s="19" t="s">
        <v>730</v>
      </c>
      <c r="Z121" s="19">
        <v>0</v>
      </c>
      <c r="AA121" s="19">
        <v>0</v>
      </c>
      <c r="AB121" s="19">
        <v>0</v>
      </c>
      <c r="AC121" s="186" t="str">
        <f>IF(OR(M121="13",M121="14",P121=8),"",IF(     AND(OR(S121="AUTORIZADO", S121="PENDIENTE", S121="REDUCIDO", S121="AMPLIADO"),L121&lt;&gt;"HONORARIO" ), _xlfn.CONCAT(IF(H121="X","H",H121),"_",IF(OR(P121=5,P121=6),_xlfn.CONCAT(P121,"A"),P121),"_",VLOOKUP(T121,Datos!$B$2:$C$5,2,TRUE)),""))</f>
        <v>M_1_[hasta 3]</v>
      </c>
      <c r="AD121" s="186">
        <f t="shared" si="37"/>
        <v>0</v>
      </c>
      <c r="AE121" s="90" t="str">
        <f t="shared" si="38"/>
        <v>-</v>
      </c>
      <c r="AF121" s="91" t="str">
        <f t="shared" si="39"/>
        <v>Revisar</v>
      </c>
      <c r="AG121" s="92"/>
      <c r="AH121" s="93" t="str">
        <f t="shared" si="40"/>
        <v>Corporación de Fomento de la Producción</v>
      </c>
      <c r="AI121" s="90" t="str">
        <f t="shared" si="41"/>
        <v>-</v>
      </c>
      <c r="AJ121" s="90">
        <f t="shared" si="42"/>
        <v>7</v>
      </c>
      <c r="AK121" s="90" t="str">
        <f t="shared" si="43"/>
        <v>-</v>
      </c>
      <c r="AL121" s="90" t="str">
        <f t="shared" si="44"/>
        <v>Identifica este registro como MUJER</v>
      </c>
      <c r="AM121" s="90" t="str">
        <f t="shared" si="45"/>
        <v>-</v>
      </c>
      <c r="AN121" s="90" t="str">
        <f t="shared" si="46"/>
        <v>-</v>
      </c>
      <c r="AO121" s="90" t="str">
        <f t="shared" si="47"/>
        <v>-</v>
      </c>
      <c r="AP121" s="58" t="str">
        <f t="shared" si="48"/>
        <v>-</v>
      </c>
      <c r="AQ121" s="94" t="str">
        <f t="shared" si="49"/>
        <v>-</v>
      </c>
      <c r="AR121" s="94" t="str">
        <f>IF(N121="","PRIMER_DIA en blanco",
IF(AND(M121="01",N121&gt;=L_Conversion!$C$118,N121&lt;=L_Conversion!$D$118),"-",
IF(AND(M121="02",N121&gt;=L_Conversion!$C$119,N121&lt;=L_Conversion!$D$119),"-",
IF(AND(M121="03",N121&gt;=L_Conversion!$C$120,N121&lt;=L_Conversion!$D$120),"-",
IF(AND(M121="04",N121&gt;=L_Conversion!$C$121,N121&lt;=L_Conversion!$D$121),"-",
IF(AND(M121="05",N121&gt;=L_Conversion!$C$122,N121&lt;=L_Conversion!$D$122),"-",
IF(AND(M121="06",N121&gt;=L_Conversion!$C$123,N121&lt;=L_Conversion!$D$123),"-",
IF(AND(M121="07",N121&gt;=L_Conversion!$C$124,N121&lt;=L_Conversion!$D$124),"-",
IF(AND(M121="08",N121&gt;=L_Conversion!$C$125,N121&lt;=L_Conversion!$D$125),"-",
IF(AND(M121="09",N121&gt;=L_Conversion!$C$126,N121&lt;=L_Conversion!$D$126),"-",
IF(AND(M121="10",N121&gt;=L_Conversion!$C$127,N121&lt;=L_Conversion!$D$127),"-",
IF(AND(M121="11",N121&gt;=L_Conversion!$C$128,N121&lt;=L_Conversion!$D$128),"-",
IF(AND(M121="12",N121&gt;=L_Conversion!$C$129,N121&lt;=L_Conversion!$D$129),"-",
IF(AND(M121="13",N121&gt;=L_Conversion!$C$116,N121&lt;=L_Conversion!$D$116),"-",
IF(AND(M121="14",N121&gt;=L_Conversion!$C$117,N121&lt;=L_Conversion!$D$117),"-",
"PRIMER_DIA fuera de rango")))))))))))))))</f>
        <v>-</v>
      </c>
      <c r="AS121" s="94" t="str">
        <f t="shared" si="50"/>
        <v>-</v>
      </c>
      <c r="AT121" s="94" t="str">
        <f t="shared" si="51"/>
        <v>-</v>
      </c>
      <c r="AU121" s="94" t="str">
        <f t="shared" si="52"/>
        <v>-</v>
      </c>
      <c r="AV121" s="94" t="str">
        <f t="shared" si="53"/>
        <v>-</v>
      </c>
      <c r="AW121" s="94" t="str">
        <f t="shared" si="54"/>
        <v>-</v>
      </c>
      <c r="AX121" s="94" t="str">
        <f t="shared" si="55"/>
        <v>-</v>
      </c>
      <c r="AY121" s="94" t="str">
        <f t="shared" si="56"/>
        <v>-</v>
      </c>
      <c r="AZ121" s="94" t="str">
        <f t="shared" si="57"/>
        <v>-</v>
      </c>
      <c r="BA121" s="94" t="str">
        <f t="shared" si="58"/>
        <v>-</v>
      </c>
      <c r="BB121" s="94" t="str">
        <f t="shared" si="59"/>
        <v>-</v>
      </c>
      <c r="BC121" s="94" t="str">
        <f t="shared" si="60"/>
        <v>-</v>
      </c>
      <c r="BD121" s="94" t="str">
        <f t="shared" si="61"/>
        <v>-</v>
      </c>
      <c r="BE121" s="94" t="str">
        <f t="shared" si="62"/>
        <v>-</v>
      </c>
      <c r="BF121" s="94" t="str">
        <f t="shared" si="63"/>
        <v>-</v>
      </c>
    </row>
    <row r="122" spans="1:58" x14ac:dyDescent="0.2">
      <c r="A122" s="19" t="s">
        <v>1193</v>
      </c>
      <c r="B122" s="19" t="s">
        <v>76</v>
      </c>
      <c r="C122" s="19">
        <v>17287311</v>
      </c>
      <c r="D122" s="19">
        <v>1</v>
      </c>
      <c r="E122" s="19" t="s">
        <v>1278</v>
      </c>
      <c r="F122" s="19" t="s">
        <v>1445</v>
      </c>
      <c r="G122" s="19" t="s">
        <v>1446</v>
      </c>
      <c r="H122" s="19" t="s">
        <v>1018</v>
      </c>
      <c r="I122" s="19" t="s">
        <v>653</v>
      </c>
      <c r="J122" s="19">
        <v>80</v>
      </c>
      <c r="K122" s="19" t="s">
        <v>556</v>
      </c>
      <c r="L122" s="19" t="s">
        <v>495</v>
      </c>
      <c r="M122" s="19" t="s">
        <v>18</v>
      </c>
      <c r="N122" s="19">
        <v>45687</v>
      </c>
      <c r="O122" s="19">
        <v>1</v>
      </c>
      <c r="P122" s="83">
        <v>1</v>
      </c>
      <c r="Q122" s="19" t="s">
        <v>23</v>
      </c>
      <c r="R122" s="19" t="s">
        <v>11</v>
      </c>
      <c r="S122" s="19" t="s">
        <v>23</v>
      </c>
      <c r="T122" s="19">
        <v>1</v>
      </c>
      <c r="U122" s="19" t="s">
        <v>11</v>
      </c>
      <c r="V122" s="19" t="s">
        <v>11</v>
      </c>
      <c r="W122" s="19" t="s">
        <v>11</v>
      </c>
      <c r="X122" s="19">
        <v>0</v>
      </c>
      <c r="Y122" s="19" t="s">
        <v>730</v>
      </c>
      <c r="Z122" s="19">
        <v>0</v>
      </c>
      <c r="AA122" s="19">
        <v>0</v>
      </c>
      <c r="AB122" s="19">
        <v>0</v>
      </c>
      <c r="AC122" s="186" t="str">
        <f>IF(OR(M122="13",M122="14",P122=8),"",IF(     AND(OR(S122="AUTORIZADO", S122="PENDIENTE", S122="REDUCIDO", S122="AMPLIADO"),L122&lt;&gt;"HONORARIO" ), _xlfn.CONCAT(IF(H122="X","H",H122),"_",IF(OR(P122=5,P122=6),_xlfn.CONCAT(P122,"A"),P122),"_",VLOOKUP(T122,Datos!$B$2:$C$5,2,TRUE)),""))</f>
        <v>M_1_[hasta 3]</v>
      </c>
      <c r="AD122" s="186">
        <f t="shared" si="37"/>
        <v>0</v>
      </c>
      <c r="AE122" s="90" t="str">
        <f t="shared" si="38"/>
        <v>-</v>
      </c>
      <c r="AF122" s="91" t="str">
        <f t="shared" si="39"/>
        <v>070601</v>
      </c>
      <c r="AG122" s="92"/>
      <c r="AH122" s="93" t="str">
        <f t="shared" si="40"/>
        <v>Corporación de Fomento de la Producción</v>
      </c>
      <c r="AI122" s="90" t="str">
        <f t="shared" si="41"/>
        <v>-</v>
      </c>
      <c r="AJ122" s="90">
        <f t="shared" si="42"/>
        <v>1</v>
      </c>
      <c r="AK122" s="90" t="str">
        <f t="shared" si="43"/>
        <v>-</v>
      </c>
      <c r="AL122" s="90" t="str">
        <f t="shared" si="44"/>
        <v>Identifica este registro como MUJER</v>
      </c>
      <c r="AM122" s="90" t="str">
        <f t="shared" si="45"/>
        <v>-</v>
      </c>
      <c r="AN122" s="90" t="str">
        <f t="shared" si="46"/>
        <v>-</v>
      </c>
      <c r="AO122" s="90" t="str">
        <f t="shared" si="47"/>
        <v>-</v>
      </c>
      <c r="AP122" s="58" t="str">
        <f t="shared" si="48"/>
        <v>-</v>
      </c>
      <c r="AQ122" s="94" t="str">
        <f t="shared" si="49"/>
        <v>-</v>
      </c>
      <c r="AR122" s="94" t="str">
        <f>IF(N122="","PRIMER_DIA en blanco",
IF(AND(M122="01",N122&gt;=L_Conversion!$C$118,N122&lt;=L_Conversion!$D$118),"-",
IF(AND(M122="02",N122&gt;=L_Conversion!$C$119,N122&lt;=L_Conversion!$D$119),"-",
IF(AND(M122="03",N122&gt;=L_Conversion!$C$120,N122&lt;=L_Conversion!$D$120),"-",
IF(AND(M122="04",N122&gt;=L_Conversion!$C$121,N122&lt;=L_Conversion!$D$121),"-",
IF(AND(M122="05",N122&gt;=L_Conversion!$C$122,N122&lt;=L_Conversion!$D$122),"-",
IF(AND(M122="06",N122&gt;=L_Conversion!$C$123,N122&lt;=L_Conversion!$D$123),"-",
IF(AND(M122="07",N122&gt;=L_Conversion!$C$124,N122&lt;=L_Conversion!$D$124),"-",
IF(AND(M122="08",N122&gt;=L_Conversion!$C$125,N122&lt;=L_Conversion!$D$125),"-",
IF(AND(M122="09",N122&gt;=L_Conversion!$C$126,N122&lt;=L_Conversion!$D$126),"-",
IF(AND(M122="10",N122&gt;=L_Conversion!$C$127,N122&lt;=L_Conversion!$D$127),"-",
IF(AND(M122="11",N122&gt;=L_Conversion!$C$128,N122&lt;=L_Conversion!$D$128),"-",
IF(AND(M122="12",N122&gt;=L_Conversion!$C$129,N122&lt;=L_Conversion!$D$129),"-",
IF(AND(M122="13",N122&gt;=L_Conversion!$C$116,N122&lt;=L_Conversion!$D$116),"-",
IF(AND(M122="14",N122&gt;=L_Conversion!$C$117,N122&lt;=L_Conversion!$D$117),"-",
"PRIMER_DIA fuera de rango")))))))))))))))</f>
        <v>-</v>
      </c>
      <c r="AS122" s="94" t="str">
        <f t="shared" si="50"/>
        <v>-</v>
      </c>
      <c r="AT122" s="94" t="str">
        <f t="shared" si="51"/>
        <v>-</v>
      </c>
      <c r="AU122" s="94" t="str">
        <f t="shared" si="52"/>
        <v>-</v>
      </c>
      <c r="AV122" s="94" t="str">
        <f t="shared" si="53"/>
        <v>-</v>
      </c>
      <c r="AW122" s="94" t="str">
        <f t="shared" si="54"/>
        <v>-</v>
      </c>
      <c r="AX122" s="94" t="str">
        <f t="shared" si="55"/>
        <v>-</v>
      </c>
      <c r="AY122" s="94" t="str">
        <f t="shared" si="56"/>
        <v>-</v>
      </c>
      <c r="AZ122" s="94" t="str">
        <f t="shared" si="57"/>
        <v>-</v>
      </c>
      <c r="BA122" s="94" t="str">
        <f t="shared" si="58"/>
        <v>-</v>
      </c>
      <c r="BB122" s="94" t="str">
        <f t="shared" si="59"/>
        <v>-</v>
      </c>
      <c r="BC122" s="94" t="str">
        <f t="shared" si="60"/>
        <v>-</v>
      </c>
      <c r="BD122" s="94" t="str">
        <f t="shared" si="61"/>
        <v>-</v>
      </c>
      <c r="BE122" s="94" t="str">
        <f t="shared" si="62"/>
        <v>-</v>
      </c>
      <c r="BF122" s="94" t="str">
        <f t="shared" si="63"/>
        <v>-</v>
      </c>
    </row>
    <row r="123" spans="1:58" x14ac:dyDescent="0.2">
      <c r="A123" s="19" t="s">
        <v>1193</v>
      </c>
      <c r="B123" s="19" t="s">
        <v>76</v>
      </c>
      <c r="C123" s="19">
        <v>17316812</v>
      </c>
      <c r="D123" s="19">
        <v>8</v>
      </c>
      <c r="E123" s="19" t="s">
        <v>1436</v>
      </c>
      <c r="F123" s="19" t="s">
        <v>1437</v>
      </c>
      <c r="G123" s="19" t="s">
        <v>1438</v>
      </c>
      <c r="H123" s="19" t="s">
        <v>654</v>
      </c>
      <c r="I123" s="19" t="s">
        <v>653</v>
      </c>
      <c r="J123" s="19">
        <v>80</v>
      </c>
      <c r="K123" s="19" t="s">
        <v>556</v>
      </c>
      <c r="L123" s="19" t="s">
        <v>495</v>
      </c>
      <c r="M123" s="19" t="s">
        <v>18</v>
      </c>
      <c r="N123" s="19">
        <v>45688</v>
      </c>
      <c r="O123" s="19">
        <v>2</v>
      </c>
      <c r="P123" s="83">
        <v>1</v>
      </c>
      <c r="Q123" s="19" t="s">
        <v>23</v>
      </c>
      <c r="R123" s="19" t="s">
        <v>11</v>
      </c>
      <c r="S123" s="19" t="s">
        <v>23</v>
      </c>
      <c r="T123" s="19">
        <v>2</v>
      </c>
      <c r="U123" s="19" t="s">
        <v>11</v>
      </c>
      <c r="V123" s="19" t="s">
        <v>11</v>
      </c>
      <c r="W123" s="19" t="s">
        <v>11</v>
      </c>
      <c r="X123" s="19">
        <v>0</v>
      </c>
      <c r="Y123" s="19" t="s">
        <v>730</v>
      </c>
      <c r="Z123" s="19">
        <v>0</v>
      </c>
      <c r="AA123" s="19">
        <v>0</v>
      </c>
      <c r="AB123" s="19">
        <v>0</v>
      </c>
      <c r="AC123" s="186" t="str">
        <f>IF(OR(M123="13",M123="14",P123=8),"",IF(     AND(OR(S123="AUTORIZADO", S123="PENDIENTE", S123="REDUCIDO", S123="AMPLIADO"),L123&lt;&gt;"HONORARIO" ), _xlfn.CONCAT(IF(H123="X","H",H123),"_",IF(OR(P123=5,P123=6),_xlfn.CONCAT(P123,"A"),P123),"_",VLOOKUP(T123,Datos!$B$2:$C$5,2,TRUE)),""))</f>
        <v>H_1_[hasta 3]</v>
      </c>
      <c r="AD123" s="186">
        <f t="shared" si="37"/>
        <v>0</v>
      </c>
      <c r="AE123" s="90" t="str">
        <f t="shared" si="38"/>
        <v>-</v>
      </c>
      <c r="AF123" s="91" t="str">
        <f t="shared" si="39"/>
        <v>070601</v>
      </c>
      <c r="AG123" s="92"/>
      <c r="AH123" s="93" t="str">
        <f t="shared" si="40"/>
        <v>Corporación de Fomento de la Producción</v>
      </c>
      <c r="AI123" s="90" t="str">
        <f t="shared" si="41"/>
        <v>-</v>
      </c>
      <c r="AJ123" s="90">
        <f t="shared" si="42"/>
        <v>8</v>
      </c>
      <c r="AK123" s="90" t="str">
        <f t="shared" si="43"/>
        <v>-</v>
      </c>
      <c r="AL123" s="90" t="str">
        <f t="shared" si="44"/>
        <v>Identifica este registro como HOMBRE</v>
      </c>
      <c r="AM123" s="90" t="str">
        <f t="shared" si="45"/>
        <v>-</v>
      </c>
      <c r="AN123" s="90" t="str">
        <f t="shared" si="46"/>
        <v>-</v>
      </c>
      <c r="AO123" s="90" t="str">
        <f t="shared" si="47"/>
        <v>-</v>
      </c>
      <c r="AP123" s="58" t="str">
        <f t="shared" si="48"/>
        <v>-</v>
      </c>
      <c r="AQ123" s="94" t="str">
        <f t="shared" si="49"/>
        <v>-</v>
      </c>
      <c r="AR123" s="94" t="str">
        <f>IF(N123="","PRIMER_DIA en blanco",
IF(AND(M123="01",N123&gt;=L_Conversion!$C$118,N123&lt;=L_Conversion!$D$118),"-",
IF(AND(M123="02",N123&gt;=L_Conversion!$C$119,N123&lt;=L_Conversion!$D$119),"-",
IF(AND(M123="03",N123&gt;=L_Conversion!$C$120,N123&lt;=L_Conversion!$D$120),"-",
IF(AND(M123="04",N123&gt;=L_Conversion!$C$121,N123&lt;=L_Conversion!$D$121),"-",
IF(AND(M123="05",N123&gt;=L_Conversion!$C$122,N123&lt;=L_Conversion!$D$122),"-",
IF(AND(M123="06",N123&gt;=L_Conversion!$C$123,N123&lt;=L_Conversion!$D$123),"-",
IF(AND(M123="07",N123&gt;=L_Conversion!$C$124,N123&lt;=L_Conversion!$D$124),"-",
IF(AND(M123="08",N123&gt;=L_Conversion!$C$125,N123&lt;=L_Conversion!$D$125),"-",
IF(AND(M123="09",N123&gt;=L_Conversion!$C$126,N123&lt;=L_Conversion!$D$126),"-",
IF(AND(M123="10",N123&gt;=L_Conversion!$C$127,N123&lt;=L_Conversion!$D$127),"-",
IF(AND(M123="11",N123&gt;=L_Conversion!$C$128,N123&lt;=L_Conversion!$D$128),"-",
IF(AND(M123="12",N123&gt;=L_Conversion!$C$129,N123&lt;=L_Conversion!$D$129),"-",
IF(AND(M123="13",N123&gt;=L_Conversion!$C$116,N123&lt;=L_Conversion!$D$116),"-",
IF(AND(M123="14",N123&gt;=L_Conversion!$C$117,N123&lt;=L_Conversion!$D$117),"-",
"PRIMER_DIA fuera de rango")))))))))))))))</f>
        <v>-</v>
      </c>
      <c r="AS123" s="94" t="str">
        <f t="shared" si="50"/>
        <v>-</v>
      </c>
      <c r="AT123" s="94" t="str">
        <f t="shared" si="51"/>
        <v>-</v>
      </c>
      <c r="AU123" s="94" t="str">
        <f t="shared" si="52"/>
        <v>-</v>
      </c>
      <c r="AV123" s="94" t="str">
        <f t="shared" si="53"/>
        <v>-</v>
      </c>
      <c r="AW123" s="94" t="str">
        <f t="shared" si="54"/>
        <v>-</v>
      </c>
      <c r="AX123" s="94" t="str">
        <f t="shared" si="55"/>
        <v>-</v>
      </c>
      <c r="AY123" s="94" t="str">
        <f t="shared" si="56"/>
        <v>-</v>
      </c>
      <c r="AZ123" s="94" t="str">
        <f t="shared" si="57"/>
        <v>-</v>
      </c>
      <c r="BA123" s="94" t="str">
        <f t="shared" si="58"/>
        <v>-</v>
      </c>
      <c r="BB123" s="94" t="str">
        <f t="shared" si="59"/>
        <v>-</v>
      </c>
      <c r="BC123" s="94" t="str">
        <f t="shared" si="60"/>
        <v>-</v>
      </c>
      <c r="BD123" s="94" t="str">
        <f t="shared" si="61"/>
        <v>-</v>
      </c>
      <c r="BE123" s="94" t="str">
        <f t="shared" si="62"/>
        <v>-</v>
      </c>
      <c r="BF123" s="94" t="str">
        <f t="shared" si="63"/>
        <v>-</v>
      </c>
    </row>
    <row r="124" spans="1:58" x14ac:dyDescent="0.2">
      <c r="A124" s="19" t="s">
        <v>1193</v>
      </c>
      <c r="B124" s="19" t="s">
        <v>669</v>
      </c>
      <c r="C124" s="19">
        <v>9351262</v>
      </c>
      <c r="D124" s="19">
        <v>6</v>
      </c>
      <c r="E124" s="19" t="s">
        <v>1337</v>
      </c>
      <c r="F124" s="19" t="s">
        <v>1418</v>
      </c>
      <c r="G124" s="19" t="s">
        <v>1419</v>
      </c>
      <c r="H124" s="19" t="s">
        <v>1018</v>
      </c>
      <c r="I124" s="19" t="s">
        <v>654</v>
      </c>
      <c r="J124" s="19">
        <v>80</v>
      </c>
      <c r="K124" s="19" t="s">
        <v>556</v>
      </c>
      <c r="L124" s="19" t="s">
        <v>509</v>
      </c>
      <c r="M124" s="19" t="s">
        <v>18</v>
      </c>
      <c r="N124" s="19">
        <v>45688</v>
      </c>
      <c r="O124" s="19">
        <v>1</v>
      </c>
      <c r="P124" s="83">
        <v>1</v>
      </c>
      <c r="Q124" s="19" t="s">
        <v>23</v>
      </c>
      <c r="R124" s="19" t="s">
        <v>11</v>
      </c>
      <c r="S124" s="19" t="s">
        <v>23</v>
      </c>
      <c r="T124" s="19">
        <v>1</v>
      </c>
      <c r="U124" s="19" t="s">
        <v>11</v>
      </c>
      <c r="V124" s="19" t="s">
        <v>11</v>
      </c>
      <c r="W124" s="19" t="s">
        <v>11</v>
      </c>
      <c r="X124" s="19">
        <v>0</v>
      </c>
      <c r="Y124" s="19" t="s">
        <v>730</v>
      </c>
      <c r="Z124" s="19">
        <v>0</v>
      </c>
      <c r="AA124" s="19">
        <v>0</v>
      </c>
      <c r="AB124" s="19">
        <v>0</v>
      </c>
      <c r="AC124" s="186" t="str">
        <f>IF(OR(M124="13",M124="14",P124=8),"",IF(     AND(OR(S124="AUTORIZADO", S124="PENDIENTE", S124="REDUCIDO", S124="AMPLIADO"),L124&lt;&gt;"HONORARIO" ), _xlfn.CONCAT(IF(H124="X","H",H124),"_",IF(OR(P124=5,P124=6),_xlfn.CONCAT(P124,"A"),P124),"_",VLOOKUP(T124,Datos!$B$2:$C$5,2,TRUE)),""))</f>
        <v>M_1_[hasta 3]</v>
      </c>
      <c r="AD124" s="186">
        <f t="shared" si="37"/>
        <v>0</v>
      </c>
      <c r="AE124" s="90" t="str">
        <f t="shared" si="38"/>
        <v>-</v>
      </c>
      <c r="AF124" s="91" t="str">
        <f t="shared" si="39"/>
        <v>Revisar</v>
      </c>
      <c r="AG124" s="92"/>
      <c r="AH124" s="93" t="str">
        <f t="shared" si="40"/>
        <v>Corporación de Fomento de la Producción</v>
      </c>
      <c r="AI124" s="90" t="str">
        <f t="shared" si="41"/>
        <v>-</v>
      </c>
      <c r="AJ124" s="90">
        <f t="shared" si="42"/>
        <v>6</v>
      </c>
      <c r="AK124" s="90" t="str">
        <f t="shared" si="43"/>
        <v>-</v>
      </c>
      <c r="AL124" s="90" t="str">
        <f t="shared" si="44"/>
        <v>Identifica este registro como MUJER</v>
      </c>
      <c r="AM124" s="90" t="str">
        <f t="shared" si="45"/>
        <v>-</v>
      </c>
      <c r="AN124" s="90" t="str">
        <f t="shared" si="46"/>
        <v>-</v>
      </c>
      <c r="AO124" s="90" t="str">
        <f t="shared" si="47"/>
        <v>-</v>
      </c>
      <c r="AP124" s="58" t="str">
        <f t="shared" si="48"/>
        <v>-</v>
      </c>
      <c r="AQ124" s="94" t="str">
        <f t="shared" si="49"/>
        <v>-</v>
      </c>
      <c r="AR124" s="94" t="str">
        <f>IF(N124="","PRIMER_DIA en blanco",
IF(AND(M124="01",N124&gt;=L_Conversion!$C$118,N124&lt;=L_Conversion!$D$118),"-",
IF(AND(M124="02",N124&gt;=L_Conversion!$C$119,N124&lt;=L_Conversion!$D$119),"-",
IF(AND(M124="03",N124&gt;=L_Conversion!$C$120,N124&lt;=L_Conversion!$D$120),"-",
IF(AND(M124="04",N124&gt;=L_Conversion!$C$121,N124&lt;=L_Conversion!$D$121),"-",
IF(AND(M124="05",N124&gt;=L_Conversion!$C$122,N124&lt;=L_Conversion!$D$122),"-",
IF(AND(M124="06",N124&gt;=L_Conversion!$C$123,N124&lt;=L_Conversion!$D$123),"-",
IF(AND(M124="07",N124&gt;=L_Conversion!$C$124,N124&lt;=L_Conversion!$D$124),"-",
IF(AND(M124="08",N124&gt;=L_Conversion!$C$125,N124&lt;=L_Conversion!$D$125),"-",
IF(AND(M124="09",N124&gt;=L_Conversion!$C$126,N124&lt;=L_Conversion!$D$126),"-",
IF(AND(M124="10",N124&gt;=L_Conversion!$C$127,N124&lt;=L_Conversion!$D$127),"-",
IF(AND(M124="11",N124&gt;=L_Conversion!$C$128,N124&lt;=L_Conversion!$D$128),"-",
IF(AND(M124="12",N124&gt;=L_Conversion!$C$129,N124&lt;=L_Conversion!$D$129),"-",
IF(AND(M124="13",N124&gt;=L_Conversion!$C$116,N124&lt;=L_Conversion!$D$116),"-",
IF(AND(M124="14",N124&gt;=L_Conversion!$C$117,N124&lt;=L_Conversion!$D$117),"-",
"PRIMER_DIA fuera de rango")))))))))))))))</f>
        <v>-</v>
      </c>
      <c r="AS124" s="94" t="str">
        <f t="shared" si="50"/>
        <v>-</v>
      </c>
      <c r="AT124" s="94" t="str">
        <f t="shared" si="51"/>
        <v>-</v>
      </c>
      <c r="AU124" s="94" t="str">
        <f t="shared" si="52"/>
        <v>-</v>
      </c>
      <c r="AV124" s="94" t="str">
        <f t="shared" si="53"/>
        <v>-</v>
      </c>
      <c r="AW124" s="94" t="str">
        <f t="shared" si="54"/>
        <v>-</v>
      </c>
      <c r="AX124" s="94" t="str">
        <f t="shared" si="55"/>
        <v>-</v>
      </c>
      <c r="AY124" s="94" t="str">
        <f t="shared" si="56"/>
        <v>-</v>
      </c>
      <c r="AZ124" s="94" t="str">
        <f t="shared" si="57"/>
        <v>-</v>
      </c>
      <c r="BA124" s="94" t="str">
        <f t="shared" si="58"/>
        <v>-</v>
      </c>
      <c r="BB124" s="94" t="str">
        <f t="shared" si="59"/>
        <v>-</v>
      </c>
      <c r="BC124" s="94" t="str">
        <f t="shared" si="60"/>
        <v>-</v>
      </c>
      <c r="BD124" s="94" t="str">
        <f t="shared" si="61"/>
        <v>-</v>
      </c>
      <c r="BE124" s="94" t="str">
        <f t="shared" si="62"/>
        <v>-</v>
      </c>
      <c r="BF124" s="94" t="str">
        <f t="shared" si="63"/>
        <v>-</v>
      </c>
    </row>
    <row r="125" spans="1:58" x14ac:dyDescent="0.2">
      <c r="A125" s="19" t="s">
        <v>1193</v>
      </c>
      <c r="B125" s="19" t="s">
        <v>76</v>
      </c>
      <c r="C125" s="19">
        <v>13984355</v>
      </c>
      <c r="D125" s="19" t="s">
        <v>1197</v>
      </c>
      <c r="E125" s="19" t="s">
        <v>1268</v>
      </c>
      <c r="F125" s="19" t="s">
        <v>1269</v>
      </c>
      <c r="G125" s="19" t="s">
        <v>1270</v>
      </c>
      <c r="H125" s="19" t="s">
        <v>1018</v>
      </c>
      <c r="I125" s="19" t="s">
        <v>653</v>
      </c>
      <c r="J125" s="19">
        <v>80</v>
      </c>
      <c r="K125" s="19" t="s">
        <v>556</v>
      </c>
      <c r="L125" s="19" t="s">
        <v>495</v>
      </c>
      <c r="M125" s="19" t="s">
        <v>18</v>
      </c>
      <c r="N125" s="19">
        <v>45688</v>
      </c>
      <c r="O125" s="19">
        <v>1</v>
      </c>
      <c r="P125" s="83">
        <v>1</v>
      </c>
      <c r="Q125" s="19" t="s">
        <v>23</v>
      </c>
      <c r="R125" s="19" t="s">
        <v>11</v>
      </c>
      <c r="S125" s="19" t="s">
        <v>23</v>
      </c>
      <c r="T125" s="19">
        <v>1</v>
      </c>
      <c r="U125" s="19" t="s">
        <v>11</v>
      </c>
      <c r="V125" s="19" t="s">
        <v>11</v>
      </c>
      <c r="W125" s="19" t="s">
        <v>11</v>
      </c>
      <c r="X125" s="19">
        <v>0</v>
      </c>
      <c r="Y125" s="19" t="s">
        <v>730</v>
      </c>
      <c r="Z125" s="19">
        <v>0</v>
      </c>
      <c r="AA125" s="19">
        <v>0</v>
      </c>
      <c r="AB125" s="19">
        <v>0</v>
      </c>
      <c r="AC125" s="186" t="str">
        <f>IF(OR(M125="13",M125="14",P125=8),"",IF(     AND(OR(S125="AUTORIZADO", S125="PENDIENTE", S125="REDUCIDO", S125="AMPLIADO"),L125&lt;&gt;"HONORARIO" ), _xlfn.CONCAT(IF(H125="X","H",H125),"_",IF(OR(P125=5,P125=6),_xlfn.CONCAT(P125,"A"),P125),"_",VLOOKUP(T125,Datos!$B$2:$C$5,2,TRUE)),""))</f>
        <v>M_1_[hasta 3]</v>
      </c>
      <c r="AD125" s="186">
        <f t="shared" si="37"/>
        <v>0</v>
      </c>
      <c r="AE125" s="90" t="str">
        <f t="shared" si="38"/>
        <v>-</v>
      </c>
      <c r="AF125" s="91" t="str">
        <f t="shared" si="39"/>
        <v>070601</v>
      </c>
      <c r="AG125" s="92"/>
      <c r="AH125" s="93" t="str">
        <f t="shared" si="40"/>
        <v>Corporación de Fomento de la Producción</v>
      </c>
      <c r="AI125" s="90" t="str">
        <f t="shared" si="41"/>
        <v>-</v>
      </c>
      <c r="AJ125" s="90" t="str">
        <f t="shared" si="42"/>
        <v>K</v>
      </c>
      <c r="AK125" s="90" t="str">
        <f t="shared" si="43"/>
        <v>-</v>
      </c>
      <c r="AL125" s="90" t="str">
        <f t="shared" si="44"/>
        <v>Identifica este registro como MUJER</v>
      </c>
      <c r="AM125" s="90" t="str">
        <f t="shared" si="45"/>
        <v>-</v>
      </c>
      <c r="AN125" s="90" t="str">
        <f t="shared" si="46"/>
        <v>-</v>
      </c>
      <c r="AO125" s="90" t="str">
        <f t="shared" si="47"/>
        <v>-</v>
      </c>
      <c r="AP125" s="58" t="str">
        <f t="shared" si="48"/>
        <v>-</v>
      </c>
      <c r="AQ125" s="94" t="str">
        <f t="shared" si="49"/>
        <v>-</v>
      </c>
      <c r="AR125" s="94" t="str">
        <f>IF(N125="","PRIMER_DIA en blanco",
IF(AND(M125="01",N125&gt;=L_Conversion!$C$118,N125&lt;=L_Conversion!$D$118),"-",
IF(AND(M125="02",N125&gt;=L_Conversion!$C$119,N125&lt;=L_Conversion!$D$119),"-",
IF(AND(M125="03",N125&gt;=L_Conversion!$C$120,N125&lt;=L_Conversion!$D$120),"-",
IF(AND(M125="04",N125&gt;=L_Conversion!$C$121,N125&lt;=L_Conversion!$D$121),"-",
IF(AND(M125="05",N125&gt;=L_Conversion!$C$122,N125&lt;=L_Conversion!$D$122),"-",
IF(AND(M125="06",N125&gt;=L_Conversion!$C$123,N125&lt;=L_Conversion!$D$123),"-",
IF(AND(M125="07",N125&gt;=L_Conversion!$C$124,N125&lt;=L_Conversion!$D$124),"-",
IF(AND(M125="08",N125&gt;=L_Conversion!$C$125,N125&lt;=L_Conversion!$D$125),"-",
IF(AND(M125="09",N125&gt;=L_Conversion!$C$126,N125&lt;=L_Conversion!$D$126),"-",
IF(AND(M125="10",N125&gt;=L_Conversion!$C$127,N125&lt;=L_Conversion!$D$127),"-",
IF(AND(M125="11",N125&gt;=L_Conversion!$C$128,N125&lt;=L_Conversion!$D$128),"-",
IF(AND(M125="12",N125&gt;=L_Conversion!$C$129,N125&lt;=L_Conversion!$D$129),"-",
IF(AND(M125="13",N125&gt;=L_Conversion!$C$116,N125&lt;=L_Conversion!$D$116),"-",
IF(AND(M125="14",N125&gt;=L_Conversion!$C$117,N125&lt;=L_Conversion!$D$117),"-",
"PRIMER_DIA fuera de rango")))))))))))))))</f>
        <v>-</v>
      </c>
      <c r="AS125" s="94" t="str">
        <f t="shared" si="50"/>
        <v>-</v>
      </c>
      <c r="AT125" s="94" t="str">
        <f t="shared" si="51"/>
        <v>-</v>
      </c>
      <c r="AU125" s="94" t="str">
        <f t="shared" si="52"/>
        <v>-</v>
      </c>
      <c r="AV125" s="94" t="str">
        <f t="shared" si="53"/>
        <v>-</v>
      </c>
      <c r="AW125" s="94" t="str">
        <f t="shared" si="54"/>
        <v>-</v>
      </c>
      <c r="AX125" s="94" t="str">
        <f t="shared" si="55"/>
        <v>-</v>
      </c>
      <c r="AY125" s="94" t="str">
        <f t="shared" si="56"/>
        <v>-</v>
      </c>
      <c r="AZ125" s="94" t="str">
        <f t="shared" si="57"/>
        <v>-</v>
      </c>
      <c r="BA125" s="94" t="str">
        <f t="shared" si="58"/>
        <v>-</v>
      </c>
      <c r="BB125" s="94" t="str">
        <f t="shared" si="59"/>
        <v>-</v>
      </c>
      <c r="BC125" s="94" t="str">
        <f t="shared" si="60"/>
        <v>-</v>
      </c>
      <c r="BD125" s="94" t="str">
        <f t="shared" si="61"/>
        <v>-</v>
      </c>
      <c r="BE125" s="94" t="str">
        <f t="shared" si="62"/>
        <v>-</v>
      </c>
      <c r="BF125" s="94" t="str">
        <f t="shared" si="63"/>
        <v>-</v>
      </c>
    </row>
    <row r="126" spans="1:58" x14ac:dyDescent="0.2">
      <c r="A126" s="19" t="s">
        <v>1193</v>
      </c>
      <c r="B126" s="19" t="s">
        <v>76</v>
      </c>
      <c r="C126" s="19">
        <v>18936448</v>
      </c>
      <c r="D126" s="19">
        <v>2</v>
      </c>
      <c r="E126" s="19" t="s">
        <v>1447</v>
      </c>
      <c r="F126" s="19" t="s">
        <v>1448</v>
      </c>
      <c r="G126" s="19" t="s">
        <v>1449</v>
      </c>
      <c r="H126" s="19" t="s">
        <v>1018</v>
      </c>
      <c r="I126" s="19" t="s">
        <v>653</v>
      </c>
      <c r="J126" s="19">
        <v>80</v>
      </c>
      <c r="K126" s="19" t="s">
        <v>556</v>
      </c>
      <c r="L126" s="19" t="s">
        <v>495</v>
      </c>
      <c r="M126" s="19" t="s">
        <v>18</v>
      </c>
      <c r="N126" s="19">
        <v>45688</v>
      </c>
      <c r="O126" s="19">
        <v>1</v>
      </c>
      <c r="P126" s="83">
        <v>1</v>
      </c>
      <c r="Q126" s="19" t="s">
        <v>23</v>
      </c>
      <c r="R126" s="19" t="s">
        <v>11</v>
      </c>
      <c r="S126" s="19" t="s">
        <v>23</v>
      </c>
      <c r="T126" s="19">
        <v>1</v>
      </c>
      <c r="U126" s="19" t="s">
        <v>11</v>
      </c>
      <c r="V126" s="19" t="s">
        <v>11</v>
      </c>
      <c r="W126" s="19" t="s">
        <v>11</v>
      </c>
      <c r="X126" s="19">
        <v>0</v>
      </c>
      <c r="Y126" s="19" t="s">
        <v>730</v>
      </c>
      <c r="Z126" s="19">
        <v>0</v>
      </c>
      <c r="AA126" s="19">
        <v>0</v>
      </c>
      <c r="AB126" s="19">
        <v>0</v>
      </c>
      <c r="AC126" s="186" t="str">
        <f>IF(OR(M126="13",M126="14",P126=8),"",IF(     AND(OR(S126="AUTORIZADO", S126="PENDIENTE", S126="REDUCIDO", S126="AMPLIADO"),L126&lt;&gt;"HONORARIO" ), _xlfn.CONCAT(IF(H126="X","H",H126),"_",IF(OR(P126=5,P126=6),_xlfn.CONCAT(P126,"A"),P126),"_",VLOOKUP(T126,Datos!$B$2:$C$5,2,TRUE)),""))</f>
        <v>M_1_[hasta 3]</v>
      </c>
      <c r="AD126" s="186">
        <f t="shared" si="37"/>
        <v>0</v>
      </c>
      <c r="AE126" s="90" t="str">
        <f t="shared" si="38"/>
        <v>-</v>
      </c>
      <c r="AF126" s="91" t="str">
        <f t="shared" si="39"/>
        <v>070601</v>
      </c>
      <c r="AG126" s="92"/>
      <c r="AH126" s="93" t="str">
        <f t="shared" si="40"/>
        <v>Corporación de Fomento de la Producción</v>
      </c>
      <c r="AI126" s="90" t="str">
        <f t="shared" si="41"/>
        <v>-</v>
      </c>
      <c r="AJ126" s="90">
        <f t="shared" si="42"/>
        <v>2</v>
      </c>
      <c r="AK126" s="90" t="str">
        <f t="shared" si="43"/>
        <v>-</v>
      </c>
      <c r="AL126" s="90" t="str">
        <f t="shared" si="44"/>
        <v>Identifica este registro como MUJER</v>
      </c>
      <c r="AM126" s="90" t="str">
        <f t="shared" si="45"/>
        <v>-</v>
      </c>
      <c r="AN126" s="90" t="str">
        <f t="shared" si="46"/>
        <v>-</v>
      </c>
      <c r="AO126" s="90" t="str">
        <f t="shared" si="47"/>
        <v>-</v>
      </c>
      <c r="AP126" s="58" t="str">
        <f t="shared" si="48"/>
        <v>-</v>
      </c>
      <c r="AQ126" s="94" t="str">
        <f t="shared" si="49"/>
        <v>-</v>
      </c>
      <c r="AR126" s="94" t="str">
        <f>IF(N126="","PRIMER_DIA en blanco",
IF(AND(M126="01",N126&gt;=L_Conversion!$C$118,N126&lt;=L_Conversion!$D$118),"-",
IF(AND(M126="02",N126&gt;=L_Conversion!$C$119,N126&lt;=L_Conversion!$D$119),"-",
IF(AND(M126="03",N126&gt;=L_Conversion!$C$120,N126&lt;=L_Conversion!$D$120),"-",
IF(AND(M126="04",N126&gt;=L_Conversion!$C$121,N126&lt;=L_Conversion!$D$121),"-",
IF(AND(M126="05",N126&gt;=L_Conversion!$C$122,N126&lt;=L_Conversion!$D$122),"-",
IF(AND(M126="06",N126&gt;=L_Conversion!$C$123,N126&lt;=L_Conversion!$D$123),"-",
IF(AND(M126="07",N126&gt;=L_Conversion!$C$124,N126&lt;=L_Conversion!$D$124),"-",
IF(AND(M126="08",N126&gt;=L_Conversion!$C$125,N126&lt;=L_Conversion!$D$125),"-",
IF(AND(M126="09",N126&gt;=L_Conversion!$C$126,N126&lt;=L_Conversion!$D$126),"-",
IF(AND(M126="10",N126&gt;=L_Conversion!$C$127,N126&lt;=L_Conversion!$D$127),"-",
IF(AND(M126="11",N126&gt;=L_Conversion!$C$128,N126&lt;=L_Conversion!$D$128),"-",
IF(AND(M126="12",N126&gt;=L_Conversion!$C$129,N126&lt;=L_Conversion!$D$129),"-",
IF(AND(M126="13",N126&gt;=L_Conversion!$C$116,N126&lt;=L_Conversion!$D$116),"-",
IF(AND(M126="14",N126&gt;=L_Conversion!$C$117,N126&lt;=L_Conversion!$D$117),"-",
"PRIMER_DIA fuera de rango")))))))))))))))</f>
        <v>-</v>
      </c>
      <c r="AS126" s="94" t="str">
        <f t="shared" si="50"/>
        <v>-</v>
      </c>
      <c r="AT126" s="94" t="str">
        <f t="shared" si="51"/>
        <v>-</v>
      </c>
      <c r="AU126" s="94" t="str">
        <f t="shared" si="52"/>
        <v>-</v>
      </c>
      <c r="AV126" s="94" t="str">
        <f t="shared" si="53"/>
        <v>-</v>
      </c>
      <c r="AW126" s="94" t="str">
        <f t="shared" si="54"/>
        <v>-</v>
      </c>
      <c r="AX126" s="94" t="str">
        <f t="shared" si="55"/>
        <v>-</v>
      </c>
      <c r="AY126" s="94" t="str">
        <f t="shared" si="56"/>
        <v>-</v>
      </c>
      <c r="AZ126" s="94" t="str">
        <f t="shared" si="57"/>
        <v>-</v>
      </c>
      <c r="BA126" s="94" t="str">
        <f t="shared" si="58"/>
        <v>-</v>
      </c>
      <c r="BB126" s="94" t="str">
        <f t="shared" si="59"/>
        <v>-</v>
      </c>
      <c r="BC126" s="94" t="str">
        <f t="shared" si="60"/>
        <v>-</v>
      </c>
      <c r="BD126" s="94" t="str">
        <f t="shared" si="61"/>
        <v>-</v>
      </c>
      <c r="BE126" s="94" t="str">
        <f t="shared" si="62"/>
        <v>-</v>
      </c>
      <c r="BF126" s="94" t="str">
        <f t="shared" si="63"/>
        <v>-</v>
      </c>
    </row>
    <row r="127" spans="1:58" x14ac:dyDescent="0.2">
      <c r="A127" s="19" t="s">
        <v>1193</v>
      </c>
      <c r="B127" s="19" t="s">
        <v>76</v>
      </c>
      <c r="C127" s="19">
        <v>18912622</v>
      </c>
      <c r="D127" s="19">
        <v>0</v>
      </c>
      <c r="E127" s="19" t="s">
        <v>1450</v>
      </c>
      <c r="F127" s="19" t="s">
        <v>1451</v>
      </c>
      <c r="G127" s="19" t="s">
        <v>1452</v>
      </c>
      <c r="H127" s="19" t="s">
        <v>1018</v>
      </c>
      <c r="I127" s="19" t="s">
        <v>653</v>
      </c>
      <c r="J127" s="19">
        <v>80</v>
      </c>
      <c r="K127" s="19" t="s">
        <v>556</v>
      </c>
      <c r="L127" s="19" t="s">
        <v>495</v>
      </c>
      <c r="M127" s="19" t="s">
        <v>18</v>
      </c>
      <c r="N127" s="19">
        <v>45688</v>
      </c>
      <c r="O127" s="19">
        <v>15</v>
      </c>
      <c r="P127" s="83">
        <v>1</v>
      </c>
      <c r="Q127" s="19" t="s">
        <v>23</v>
      </c>
      <c r="R127" s="19" t="s">
        <v>11</v>
      </c>
      <c r="S127" s="19" t="s">
        <v>23</v>
      </c>
      <c r="T127" s="19">
        <v>15</v>
      </c>
      <c r="U127" s="19" t="s">
        <v>11</v>
      </c>
      <c r="V127" s="19" t="s">
        <v>11</v>
      </c>
      <c r="W127" s="19" t="s">
        <v>11</v>
      </c>
      <c r="X127" s="19">
        <v>0</v>
      </c>
      <c r="Y127" s="19" t="s">
        <v>730</v>
      </c>
      <c r="Z127" s="19">
        <v>0</v>
      </c>
      <c r="AA127" s="19">
        <v>0</v>
      </c>
      <c r="AB127" s="19">
        <v>0</v>
      </c>
      <c r="AC127" s="186" t="str">
        <f>IF(OR(M127="13",M127="14",P127=8),"",IF(     AND(OR(S127="AUTORIZADO", S127="PENDIENTE", S127="REDUCIDO", S127="AMPLIADO"),L127&lt;&gt;"HONORARIO" ), _xlfn.CONCAT(IF(H127="X","H",H127),"_",IF(OR(P127=5,P127=6),_xlfn.CONCAT(P127,"A"),P127),"_",VLOOKUP(T127,Datos!$B$2:$C$5,2,TRUE)),""))</f>
        <v>M_1_[11 +]</v>
      </c>
      <c r="AD127" s="186">
        <f t="shared" si="37"/>
        <v>0</v>
      </c>
      <c r="AE127" s="90" t="str">
        <f t="shared" si="38"/>
        <v>-</v>
      </c>
      <c r="AF127" s="91" t="str">
        <f t="shared" si="39"/>
        <v>070601</v>
      </c>
      <c r="AG127" s="92"/>
      <c r="AH127" s="93" t="str">
        <f t="shared" si="40"/>
        <v>Corporación de Fomento de la Producción</v>
      </c>
      <c r="AI127" s="90" t="str">
        <f t="shared" si="41"/>
        <v>-</v>
      </c>
      <c r="AJ127" s="90">
        <f t="shared" si="42"/>
        <v>0</v>
      </c>
      <c r="AK127" s="90" t="str">
        <f t="shared" si="43"/>
        <v>-</v>
      </c>
      <c r="AL127" s="90" t="str">
        <f t="shared" si="44"/>
        <v>Identifica este registro como MUJER</v>
      </c>
      <c r="AM127" s="90" t="str">
        <f t="shared" si="45"/>
        <v>-</v>
      </c>
      <c r="AN127" s="90" t="str">
        <f t="shared" si="46"/>
        <v>-</v>
      </c>
      <c r="AO127" s="90" t="str">
        <f t="shared" si="47"/>
        <v>-</v>
      </c>
      <c r="AP127" s="58" t="str">
        <f t="shared" si="48"/>
        <v>-</v>
      </c>
      <c r="AQ127" s="94" t="str">
        <f t="shared" si="49"/>
        <v>-</v>
      </c>
      <c r="AR127" s="94" t="str">
        <f>IF(N127="","PRIMER_DIA en blanco",
IF(AND(M127="01",N127&gt;=L_Conversion!$C$118,N127&lt;=L_Conversion!$D$118),"-",
IF(AND(M127="02",N127&gt;=L_Conversion!$C$119,N127&lt;=L_Conversion!$D$119),"-",
IF(AND(M127="03",N127&gt;=L_Conversion!$C$120,N127&lt;=L_Conversion!$D$120),"-",
IF(AND(M127="04",N127&gt;=L_Conversion!$C$121,N127&lt;=L_Conversion!$D$121),"-",
IF(AND(M127="05",N127&gt;=L_Conversion!$C$122,N127&lt;=L_Conversion!$D$122),"-",
IF(AND(M127="06",N127&gt;=L_Conversion!$C$123,N127&lt;=L_Conversion!$D$123),"-",
IF(AND(M127="07",N127&gt;=L_Conversion!$C$124,N127&lt;=L_Conversion!$D$124),"-",
IF(AND(M127="08",N127&gt;=L_Conversion!$C$125,N127&lt;=L_Conversion!$D$125),"-",
IF(AND(M127="09",N127&gt;=L_Conversion!$C$126,N127&lt;=L_Conversion!$D$126),"-",
IF(AND(M127="10",N127&gt;=L_Conversion!$C$127,N127&lt;=L_Conversion!$D$127),"-",
IF(AND(M127="11",N127&gt;=L_Conversion!$C$128,N127&lt;=L_Conversion!$D$128),"-",
IF(AND(M127="12",N127&gt;=L_Conversion!$C$129,N127&lt;=L_Conversion!$D$129),"-",
IF(AND(M127="13",N127&gt;=L_Conversion!$C$116,N127&lt;=L_Conversion!$D$116),"-",
IF(AND(M127="14",N127&gt;=L_Conversion!$C$117,N127&lt;=L_Conversion!$D$117),"-",
"PRIMER_DIA fuera de rango")))))))))))))))</f>
        <v>-</v>
      </c>
      <c r="AS127" s="94" t="str">
        <f t="shared" si="50"/>
        <v>-</v>
      </c>
      <c r="AT127" s="94" t="str">
        <f t="shared" si="51"/>
        <v>-</v>
      </c>
      <c r="AU127" s="94" t="str">
        <f t="shared" si="52"/>
        <v>-</v>
      </c>
      <c r="AV127" s="94" t="str">
        <f t="shared" si="53"/>
        <v>-</v>
      </c>
      <c r="AW127" s="94" t="str">
        <f t="shared" si="54"/>
        <v>-</v>
      </c>
      <c r="AX127" s="94" t="str">
        <f t="shared" si="55"/>
        <v>-</v>
      </c>
      <c r="AY127" s="94" t="str">
        <f t="shared" si="56"/>
        <v>-</v>
      </c>
      <c r="AZ127" s="94" t="str">
        <f t="shared" si="57"/>
        <v>-</v>
      </c>
      <c r="BA127" s="94" t="str">
        <f t="shared" si="58"/>
        <v>-</v>
      </c>
      <c r="BB127" s="94" t="str">
        <f t="shared" si="59"/>
        <v>-</v>
      </c>
      <c r="BC127" s="94" t="str">
        <f t="shared" si="60"/>
        <v>-</v>
      </c>
      <c r="BD127" s="94" t="str">
        <f t="shared" si="61"/>
        <v>-</v>
      </c>
      <c r="BE127" s="94" t="str">
        <f t="shared" si="62"/>
        <v>-</v>
      </c>
      <c r="BF127" s="94" t="str">
        <f t="shared" si="63"/>
        <v>-</v>
      </c>
    </row>
    <row r="128" spans="1:58" x14ac:dyDescent="0.2">
      <c r="A128" s="19" t="s">
        <v>1193</v>
      </c>
      <c r="B128" s="19" t="s">
        <v>76</v>
      </c>
      <c r="C128" s="19">
        <v>10706174</v>
      </c>
      <c r="D128" s="19">
        <v>6</v>
      </c>
      <c r="E128" s="19" t="s">
        <v>1353</v>
      </c>
      <c r="F128" s="19" t="s">
        <v>1199</v>
      </c>
      <c r="G128" s="19" t="s">
        <v>1354</v>
      </c>
      <c r="H128" s="19" t="s">
        <v>654</v>
      </c>
      <c r="I128" s="19" t="s">
        <v>654</v>
      </c>
      <c r="J128" s="19">
        <v>80</v>
      </c>
      <c r="K128" s="19" t="s">
        <v>560</v>
      </c>
      <c r="L128" s="19" t="s">
        <v>512</v>
      </c>
      <c r="M128" s="19" t="s">
        <v>18</v>
      </c>
      <c r="N128" s="19">
        <v>45688</v>
      </c>
      <c r="O128" s="19">
        <v>14</v>
      </c>
      <c r="P128" s="83">
        <v>1</v>
      </c>
      <c r="Q128" s="19" t="s">
        <v>23</v>
      </c>
      <c r="R128" s="19" t="s">
        <v>11</v>
      </c>
      <c r="S128" s="19" t="s">
        <v>23</v>
      </c>
      <c r="T128" s="19">
        <v>14</v>
      </c>
      <c r="U128" s="19" t="s">
        <v>11</v>
      </c>
      <c r="V128" s="19" t="s">
        <v>11</v>
      </c>
      <c r="W128" s="19" t="s">
        <v>11</v>
      </c>
      <c r="X128" s="19">
        <v>0</v>
      </c>
      <c r="Y128" s="19" t="s">
        <v>730</v>
      </c>
      <c r="Z128" s="19">
        <v>0</v>
      </c>
      <c r="AA128" s="19">
        <v>0</v>
      </c>
      <c r="AB128" s="19">
        <v>0</v>
      </c>
      <c r="AC128" s="186" t="str">
        <f>IF(OR(M128="13",M128="14",P128=8),"",IF(     AND(OR(S128="AUTORIZADO", S128="PENDIENTE", S128="REDUCIDO", S128="AMPLIADO"),L128&lt;&gt;"HONORARIO" ), _xlfn.CONCAT(IF(H128="X","H",H128),"_",IF(OR(P128=5,P128=6),_xlfn.CONCAT(P128,"A"),P128),"_",VLOOKUP(T128,Datos!$B$2:$C$5,2,TRUE)),""))</f>
        <v>H_1_[11 +]</v>
      </c>
      <c r="AD128" s="186">
        <f t="shared" si="37"/>
        <v>0</v>
      </c>
      <c r="AE128" s="90" t="str">
        <f t="shared" si="38"/>
        <v>-</v>
      </c>
      <c r="AF128" s="91" t="str">
        <f t="shared" si="39"/>
        <v>070601</v>
      </c>
      <c r="AG128" s="92"/>
      <c r="AH128" s="93" t="str">
        <f t="shared" si="40"/>
        <v>Corporación de Fomento de la Producción</v>
      </c>
      <c r="AI128" s="90" t="str">
        <f t="shared" si="41"/>
        <v>-</v>
      </c>
      <c r="AJ128" s="90">
        <f t="shared" si="42"/>
        <v>6</v>
      </c>
      <c r="AK128" s="90" t="str">
        <f t="shared" si="43"/>
        <v>-</v>
      </c>
      <c r="AL128" s="90" t="str">
        <f t="shared" si="44"/>
        <v>Identifica este registro como HOMBRE</v>
      </c>
      <c r="AM128" s="90" t="str">
        <f t="shared" si="45"/>
        <v>-</v>
      </c>
      <c r="AN128" s="90" t="str">
        <f t="shared" si="46"/>
        <v>-</v>
      </c>
      <c r="AO128" s="90" t="str">
        <f t="shared" si="47"/>
        <v>-</v>
      </c>
      <c r="AP128" s="58" t="str">
        <f t="shared" si="48"/>
        <v>-</v>
      </c>
      <c r="AQ128" s="94" t="str">
        <f t="shared" si="49"/>
        <v>-</v>
      </c>
      <c r="AR128" s="94" t="str">
        <f>IF(N128="","PRIMER_DIA en blanco",
IF(AND(M128="01",N128&gt;=L_Conversion!$C$118,N128&lt;=L_Conversion!$D$118),"-",
IF(AND(M128="02",N128&gt;=L_Conversion!$C$119,N128&lt;=L_Conversion!$D$119),"-",
IF(AND(M128="03",N128&gt;=L_Conversion!$C$120,N128&lt;=L_Conversion!$D$120),"-",
IF(AND(M128="04",N128&gt;=L_Conversion!$C$121,N128&lt;=L_Conversion!$D$121),"-",
IF(AND(M128="05",N128&gt;=L_Conversion!$C$122,N128&lt;=L_Conversion!$D$122),"-",
IF(AND(M128="06",N128&gt;=L_Conversion!$C$123,N128&lt;=L_Conversion!$D$123),"-",
IF(AND(M128="07",N128&gt;=L_Conversion!$C$124,N128&lt;=L_Conversion!$D$124),"-",
IF(AND(M128="08",N128&gt;=L_Conversion!$C$125,N128&lt;=L_Conversion!$D$125),"-",
IF(AND(M128="09",N128&gt;=L_Conversion!$C$126,N128&lt;=L_Conversion!$D$126),"-",
IF(AND(M128="10",N128&gt;=L_Conversion!$C$127,N128&lt;=L_Conversion!$D$127),"-",
IF(AND(M128="11",N128&gt;=L_Conversion!$C$128,N128&lt;=L_Conversion!$D$128),"-",
IF(AND(M128="12",N128&gt;=L_Conversion!$C$129,N128&lt;=L_Conversion!$D$129),"-",
IF(AND(M128="13",N128&gt;=L_Conversion!$C$116,N128&lt;=L_Conversion!$D$116),"-",
IF(AND(M128="14",N128&gt;=L_Conversion!$C$117,N128&lt;=L_Conversion!$D$117),"-",
"PRIMER_DIA fuera de rango")))))))))))))))</f>
        <v>-</v>
      </c>
      <c r="AS128" s="94" t="str">
        <f t="shared" si="50"/>
        <v>-</v>
      </c>
      <c r="AT128" s="94" t="str">
        <f t="shared" si="51"/>
        <v>-</v>
      </c>
      <c r="AU128" s="94" t="str">
        <f t="shared" si="52"/>
        <v>-</v>
      </c>
      <c r="AV128" s="94" t="str">
        <f t="shared" si="53"/>
        <v>-</v>
      </c>
      <c r="AW128" s="94" t="str">
        <f t="shared" si="54"/>
        <v>-</v>
      </c>
      <c r="AX128" s="94" t="str">
        <f t="shared" si="55"/>
        <v>-</v>
      </c>
      <c r="AY128" s="94" t="str">
        <f t="shared" si="56"/>
        <v>-</v>
      </c>
      <c r="AZ128" s="94" t="str">
        <f t="shared" si="57"/>
        <v>-</v>
      </c>
      <c r="BA128" s="94" t="str">
        <f t="shared" si="58"/>
        <v>-</v>
      </c>
      <c r="BB128" s="94" t="str">
        <f t="shared" si="59"/>
        <v>-</v>
      </c>
      <c r="BC128" s="94" t="str">
        <f t="shared" si="60"/>
        <v>-</v>
      </c>
      <c r="BD128" s="94" t="str">
        <f t="shared" si="61"/>
        <v>-</v>
      </c>
      <c r="BE128" s="94" t="str">
        <f t="shared" si="62"/>
        <v>-</v>
      </c>
      <c r="BF128" s="94" t="str">
        <f t="shared" si="63"/>
        <v>-</v>
      </c>
    </row>
    <row r="129" spans="1:58" x14ac:dyDescent="0.2">
      <c r="A129" s="19" t="s">
        <v>1193</v>
      </c>
      <c r="B129" s="19" t="s">
        <v>76</v>
      </c>
      <c r="C129" s="19">
        <v>14399372</v>
      </c>
      <c r="D129" s="19">
        <v>8</v>
      </c>
      <c r="E129" s="19" t="s">
        <v>1260</v>
      </c>
      <c r="F129" s="19" t="s">
        <v>1303</v>
      </c>
      <c r="G129" s="19" t="s">
        <v>1453</v>
      </c>
      <c r="H129" s="19" t="s">
        <v>1018</v>
      </c>
      <c r="I129" s="19" t="s">
        <v>653</v>
      </c>
      <c r="J129" s="19">
        <v>80</v>
      </c>
      <c r="K129" s="19" t="s">
        <v>556</v>
      </c>
      <c r="L129" s="19" t="s">
        <v>495</v>
      </c>
      <c r="M129" s="19" t="s">
        <v>18</v>
      </c>
      <c r="N129" s="19">
        <v>45688</v>
      </c>
      <c r="O129" s="19">
        <v>11</v>
      </c>
      <c r="P129" s="83">
        <v>1</v>
      </c>
      <c r="Q129" s="19" t="s">
        <v>23</v>
      </c>
      <c r="R129" s="19" t="s">
        <v>11</v>
      </c>
      <c r="S129" s="19" t="s">
        <v>23</v>
      </c>
      <c r="T129" s="19">
        <v>11</v>
      </c>
      <c r="U129" s="19" t="s">
        <v>11</v>
      </c>
      <c r="V129" s="19" t="s">
        <v>11</v>
      </c>
      <c r="W129" s="19" t="s">
        <v>11</v>
      </c>
      <c r="X129" s="19">
        <v>0</v>
      </c>
      <c r="Y129" s="19" t="s">
        <v>730</v>
      </c>
      <c r="Z129" s="19">
        <v>0</v>
      </c>
      <c r="AA129" s="19">
        <v>0</v>
      </c>
      <c r="AB129" s="19">
        <v>0</v>
      </c>
      <c r="AC129" s="186" t="str">
        <f>IF(OR(M129="13",M129="14",P129=8),"",IF(     AND(OR(S129="AUTORIZADO", S129="PENDIENTE", S129="REDUCIDO", S129="AMPLIADO"),L129&lt;&gt;"HONORARIO" ), _xlfn.CONCAT(IF(H129="X","H",H129),"_",IF(OR(P129=5,P129=6),_xlfn.CONCAT(P129,"A"),P129),"_",VLOOKUP(T129,Datos!$B$2:$C$5,2,TRUE)),""))</f>
        <v>M_1_[11 +]</v>
      </c>
      <c r="AD129" s="186">
        <f t="shared" si="37"/>
        <v>0</v>
      </c>
      <c r="AE129" s="90" t="str">
        <f t="shared" si="38"/>
        <v>-</v>
      </c>
      <c r="AF129" s="91" t="str">
        <f t="shared" si="39"/>
        <v>070601</v>
      </c>
      <c r="AG129" s="92"/>
      <c r="AH129" s="93" t="str">
        <f t="shared" si="40"/>
        <v>Corporación de Fomento de la Producción</v>
      </c>
      <c r="AI129" s="90" t="str">
        <f t="shared" si="41"/>
        <v>-</v>
      </c>
      <c r="AJ129" s="90">
        <f t="shared" si="42"/>
        <v>8</v>
      </c>
      <c r="AK129" s="90" t="str">
        <f t="shared" si="43"/>
        <v>-</v>
      </c>
      <c r="AL129" s="90" t="str">
        <f t="shared" si="44"/>
        <v>Identifica este registro como MUJER</v>
      </c>
      <c r="AM129" s="90" t="str">
        <f t="shared" si="45"/>
        <v>-</v>
      </c>
      <c r="AN129" s="90" t="str">
        <f t="shared" si="46"/>
        <v>-</v>
      </c>
      <c r="AO129" s="90" t="str">
        <f t="shared" si="47"/>
        <v>-</v>
      </c>
      <c r="AP129" s="58" t="str">
        <f t="shared" si="48"/>
        <v>-</v>
      </c>
      <c r="AQ129" s="94" t="str">
        <f t="shared" si="49"/>
        <v>-</v>
      </c>
      <c r="AR129" s="94" t="str">
        <f>IF(N129="","PRIMER_DIA en blanco",
IF(AND(M129="01",N129&gt;=L_Conversion!$C$118,N129&lt;=L_Conversion!$D$118),"-",
IF(AND(M129="02",N129&gt;=L_Conversion!$C$119,N129&lt;=L_Conversion!$D$119),"-",
IF(AND(M129="03",N129&gt;=L_Conversion!$C$120,N129&lt;=L_Conversion!$D$120),"-",
IF(AND(M129="04",N129&gt;=L_Conversion!$C$121,N129&lt;=L_Conversion!$D$121),"-",
IF(AND(M129="05",N129&gt;=L_Conversion!$C$122,N129&lt;=L_Conversion!$D$122),"-",
IF(AND(M129="06",N129&gt;=L_Conversion!$C$123,N129&lt;=L_Conversion!$D$123),"-",
IF(AND(M129="07",N129&gt;=L_Conversion!$C$124,N129&lt;=L_Conversion!$D$124),"-",
IF(AND(M129="08",N129&gt;=L_Conversion!$C$125,N129&lt;=L_Conversion!$D$125),"-",
IF(AND(M129="09",N129&gt;=L_Conversion!$C$126,N129&lt;=L_Conversion!$D$126),"-",
IF(AND(M129="10",N129&gt;=L_Conversion!$C$127,N129&lt;=L_Conversion!$D$127),"-",
IF(AND(M129="11",N129&gt;=L_Conversion!$C$128,N129&lt;=L_Conversion!$D$128),"-",
IF(AND(M129="12",N129&gt;=L_Conversion!$C$129,N129&lt;=L_Conversion!$D$129),"-",
IF(AND(M129="13",N129&gt;=L_Conversion!$C$116,N129&lt;=L_Conversion!$D$116),"-",
IF(AND(M129="14",N129&gt;=L_Conversion!$C$117,N129&lt;=L_Conversion!$D$117),"-",
"PRIMER_DIA fuera de rango")))))))))))))))</f>
        <v>-</v>
      </c>
      <c r="AS129" s="94" t="str">
        <f t="shared" si="50"/>
        <v>-</v>
      </c>
      <c r="AT129" s="94" t="str">
        <f t="shared" si="51"/>
        <v>-</v>
      </c>
      <c r="AU129" s="94" t="str">
        <f t="shared" si="52"/>
        <v>-</v>
      </c>
      <c r="AV129" s="94" t="str">
        <f t="shared" si="53"/>
        <v>-</v>
      </c>
      <c r="AW129" s="94" t="str">
        <f t="shared" si="54"/>
        <v>-</v>
      </c>
      <c r="AX129" s="94" t="str">
        <f t="shared" si="55"/>
        <v>-</v>
      </c>
      <c r="AY129" s="94" t="str">
        <f t="shared" si="56"/>
        <v>-</v>
      </c>
      <c r="AZ129" s="94" t="str">
        <f t="shared" si="57"/>
        <v>-</v>
      </c>
      <c r="BA129" s="94" t="str">
        <f t="shared" si="58"/>
        <v>-</v>
      </c>
      <c r="BB129" s="94" t="str">
        <f t="shared" si="59"/>
        <v>-</v>
      </c>
      <c r="BC129" s="94" t="str">
        <f t="shared" si="60"/>
        <v>-</v>
      </c>
      <c r="BD129" s="94" t="str">
        <f t="shared" si="61"/>
        <v>-</v>
      </c>
      <c r="BE129" s="94" t="str">
        <f t="shared" si="62"/>
        <v>-</v>
      </c>
      <c r="BF129" s="94" t="str">
        <f t="shared" si="63"/>
        <v>-</v>
      </c>
    </row>
    <row r="130" spans="1:58" x14ac:dyDescent="0.2">
      <c r="A130" s="19" t="s">
        <v>1193</v>
      </c>
      <c r="B130" s="19" t="s">
        <v>76</v>
      </c>
      <c r="C130" s="19">
        <v>17287311</v>
      </c>
      <c r="D130" s="19">
        <v>1</v>
      </c>
      <c r="E130" s="19" t="s">
        <v>1278</v>
      </c>
      <c r="F130" s="19" t="s">
        <v>1445</v>
      </c>
      <c r="G130" s="19" t="s">
        <v>1446</v>
      </c>
      <c r="H130" s="19" t="s">
        <v>1018</v>
      </c>
      <c r="I130" s="19" t="s">
        <v>653</v>
      </c>
      <c r="J130" s="19">
        <v>80</v>
      </c>
      <c r="K130" s="19" t="s">
        <v>556</v>
      </c>
      <c r="L130" s="19" t="s">
        <v>495</v>
      </c>
      <c r="M130" s="19" t="s">
        <v>18</v>
      </c>
      <c r="N130" s="19">
        <v>45688</v>
      </c>
      <c r="O130" s="19">
        <v>1</v>
      </c>
      <c r="P130" s="83">
        <v>1</v>
      </c>
      <c r="Q130" s="19" t="s">
        <v>23</v>
      </c>
      <c r="R130" s="19" t="s">
        <v>11</v>
      </c>
      <c r="S130" s="19" t="s">
        <v>23</v>
      </c>
      <c r="T130" s="19">
        <v>1</v>
      </c>
      <c r="U130" s="19" t="s">
        <v>11</v>
      </c>
      <c r="V130" s="19" t="s">
        <v>11</v>
      </c>
      <c r="W130" s="19" t="s">
        <v>11</v>
      </c>
      <c r="X130" s="19">
        <v>0</v>
      </c>
      <c r="Y130" s="19" t="s">
        <v>730</v>
      </c>
      <c r="Z130" s="19">
        <v>0</v>
      </c>
      <c r="AA130" s="19">
        <v>0</v>
      </c>
      <c r="AB130" s="19">
        <v>0</v>
      </c>
      <c r="AC130" s="186" t="str">
        <f>IF(OR(M130="13",M130="14",P130=8),"",IF(     AND(OR(S130="AUTORIZADO", S130="PENDIENTE", S130="REDUCIDO", S130="AMPLIADO"),L130&lt;&gt;"HONORARIO" ), _xlfn.CONCAT(IF(H130="X","H",H130),"_",IF(OR(P130=5,P130=6),_xlfn.CONCAT(P130,"A"),P130),"_",VLOOKUP(T130,Datos!$B$2:$C$5,2,TRUE)),""))</f>
        <v>M_1_[hasta 3]</v>
      </c>
      <c r="AD130" s="186">
        <f t="shared" si="37"/>
        <v>0</v>
      </c>
      <c r="AE130" s="90" t="str">
        <f t="shared" si="38"/>
        <v>-</v>
      </c>
      <c r="AF130" s="91" t="str">
        <f t="shared" si="39"/>
        <v>070601</v>
      </c>
      <c r="AG130" s="92"/>
      <c r="AH130" s="93" t="str">
        <f t="shared" si="40"/>
        <v>Corporación de Fomento de la Producción</v>
      </c>
      <c r="AI130" s="90" t="str">
        <f t="shared" si="41"/>
        <v>-</v>
      </c>
      <c r="AJ130" s="90">
        <f t="shared" si="42"/>
        <v>1</v>
      </c>
      <c r="AK130" s="90" t="str">
        <f t="shared" si="43"/>
        <v>-</v>
      </c>
      <c r="AL130" s="90" t="str">
        <f t="shared" si="44"/>
        <v>Identifica este registro como MUJER</v>
      </c>
      <c r="AM130" s="90" t="str">
        <f t="shared" si="45"/>
        <v>-</v>
      </c>
      <c r="AN130" s="90" t="str">
        <f t="shared" si="46"/>
        <v>-</v>
      </c>
      <c r="AO130" s="90" t="str">
        <f t="shared" si="47"/>
        <v>-</v>
      </c>
      <c r="AP130" s="58" t="str">
        <f t="shared" si="48"/>
        <v>-</v>
      </c>
      <c r="AQ130" s="94" t="str">
        <f t="shared" si="49"/>
        <v>-</v>
      </c>
      <c r="AR130" s="94" t="str">
        <f>IF(N130="","PRIMER_DIA en blanco",
IF(AND(M130="01",N130&gt;=L_Conversion!$C$118,N130&lt;=L_Conversion!$D$118),"-",
IF(AND(M130="02",N130&gt;=L_Conversion!$C$119,N130&lt;=L_Conversion!$D$119),"-",
IF(AND(M130="03",N130&gt;=L_Conversion!$C$120,N130&lt;=L_Conversion!$D$120),"-",
IF(AND(M130="04",N130&gt;=L_Conversion!$C$121,N130&lt;=L_Conversion!$D$121),"-",
IF(AND(M130="05",N130&gt;=L_Conversion!$C$122,N130&lt;=L_Conversion!$D$122),"-",
IF(AND(M130="06",N130&gt;=L_Conversion!$C$123,N130&lt;=L_Conversion!$D$123),"-",
IF(AND(M130="07",N130&gt;=L_Conversion!$C$124,N130&lt;=L_Conversion!$D$124),"-",
IF(AND(M130="08",N130&gt;=L_Conversion!$C$125,N130&lt;=L_Conversion!$D$125),"-",
IF(AND(M130="09",N130&gt;=L_Conversion!$C$126,N130&lt;=L_Conversion!$D$126),"-",
IF(AND(M130="10",N130&gt;=L_Conversion!$C$127,N130&lt;=L_Conversion!$D$127),"-",
IF(AND(M130="11",N130&gt;=L_Conversion!$C$128,N130&lt;=L_Conversion!$D$128),"-",
IF(AND(M130="12",N130&gt;=L_Conversion!$C$129,N130&lt;=L_Conversion!$D$129),"-",
IF(AND(M130="13",N130&gt;=L_Conversion!$C$116,N130&lt;=L_Conversion!$D$116),"-",
IF(AND(M130="14",N130&gt;=L_Conversion!$C$117,N130&lt;=L_Conversion!$D$117),"-",
"PRIMER_DIA fuera de rango")))))))))))))))</f>
        <v>-</v>
      </c>
      <c r="AS130" s="94" t="str">
        <f t="shared" si="50"/>
        <v>-</v>
      </c>
      <c r="AT130" s="94" t="str">
        <f t="shared" si="51"/>
        <v>-</v>
      </c>
      <c r="AU130" s="94" t="str">
        <f t="shared" si="52"/>
        <v>-</v>
      </c>
      <c r="AV130" s="94" t="str">
        <f t="shared" si="53"/>
        <v>-</v>
      </c>
      <c r="AW130" s="94" t="str">
        <f t="shared" si="54"/>
        <v>-</v>
      </c>
      <c r="AX130" s="94" t="str">
        <f t="shared" si="55"/>
        <v>-</v>
      </c>
      <c r="AY130" s="94" t="str">
        <f t="shared" si="56"/>
        <v>-</v>
      </c>
      <c r="AZ130" s="94" t="str">
        <f t="shared" si="57"/>
        <v>-</v>
      </c>
      <c r="BA130" s="94" t="str">
        <f t="shared" si="58"/>
        <v>-</v>
      </c>
      <c r="BB130" s="94" t="str">
        <f t="shared" si="59"/>
        <v>-</v>
      </c>
      <c r="BC130" s="94" t="str">
        <f t="shared" si="60"/>
        <v>-</v>
      </c>
      <c r="BD130" s="94" t="str">
        <f t="shared" si="61"/>
        <v>-</v>
      </c>
      <c r="BE130" s="94" t="str">
        <f t="shared" si="62"/>
        <v>-</v>
      </c>
      <c r="BF130" s="94" t="str">
        <f t="shared" si="63"/>
        <v>-</v>
      </c>
    </row>
    <row r="131" spans="1:58" x14ac:dyDescent="0.2">
      <c r="A131" s="19" t="s">
        <v>1193</v>
      </c>
      <c r="B131" s="19" t="s">
        <v>76</v>
      </c>
      <c r="C131" s="19">
        <v>14423771</v>
      </c>
      <c r="D131" s="19">
        <v>4</v>
      </c>
      <c r="E131" s="19" t="s">
        <v>1221</v>
      </c>
      <c r="F131" s="19" t="s">
        <v>1222</v>
      </c>
      <c r="G131" s="19" t="s">
        <v>1223</v>
      </c>
      <c r="H131" s="19" t="s">
        <v>654</v>
      </c>
      <c r="I131" s="19" t="s">
        <v>653</v>
      </c>
      <c r="J131" s="19">
        <v>80</v>
      </c>
      <c r="K131" s="19" t="s">
        <v>556</v>
      </c>
      <c r="L131" s="19" t="s">
        <v>495</v>
      </c>
      <c r="M131" s="19" t="s">
        <v>21</v>
      </c>
      <c r="N131" s="19">
        <v>45689</v>
      </c>
      <c r="O131" s="19">
        <v>7</v>
      </c>
      <c r="P131" s="83">
        <v>1</v>
      </c>
      <c r="Q131" s="19" t="s">
        <v>23</v>
      </c>
      <c r="R131" s="19" t="s">
        <v>11</v>
      </c>
      <c r="S131" s="19" t="s">
        <v>23</v>
      </c>
      <c r="T131" s="19">
        <v>7</v>
      </c>
      <c r="U131" s="19" t="s">
        <v>11</v>
      </c>
      <c r="V131" s="19" t="s">
        <v>11</v>
      </c>
      <c r="W131" s="19" t="s">
        <v>11</v>
      </c>
      <c r="X131" s="19">
        <v>0</v>
      </c>
      <c r="Y131" s="19" t="s">
        <v>730</v>
      </c>
      <c r="Z131" s="19">
        <v>0</v>
      </c>
      <c r="AA131" s="19">
        <v>0</v>
      </c>
      <c r="AB131" s="19">
        <v>0</v>
      </c>
      <c r="AC131" s="186" t="str">
        <f>IF(OR(M131="13",M131="14",P131=8),"",IF(     AND(OR(S131="AUTORIZADO", S131="PENDIENTE", S131="REDUCIDO", S131="AMPLIADO"),L131&lt;&gt;"HONORARIO" ), _xlfn.CONCAT(IF(H131="X","H",H131),"_",IF(OR(P131=5,P131=6),_xlfn.CONCAT(P131,"A"),P131),"_",VLOOKUP(T131,Datos!$B$2:$C$5,2,TRUE)),""))</f>
        <v>H_1_[4 a 10]</v>
      </c>
      <c r="AD131" s="186">
        <f t="shared" ref="AD131:AD194" si="64">IF(AC131="",0,AA131+AB131)</f>
        <v>0</v>
      </c>
      <c r="AE131" s="90" t="str">
        <f t="shared" ref="AE131:AE194" si="65">IF(A131="","Celda vacía",IF(A131="L","-","Revisar"))</f>
        <v>-</v>
      </c>
      <c r="AF131" s="91" t="str">
        <f t="shared" ref="AF131:AF194" si="66">IF(B131="","Celda vacía",IF(LEN(B131)=4,REPLACE(B131,1,6,CONCATENATE("00",B131)),IF(LEN(B131)=5,REPLACE(B131,1,6,CONCATENATE("0",B131)),IF(LEN(B131)=6,REPLACE(B131,1,6,B131),IF(AND(LEN(B131)&gt;6,OR(LEFT(B131,4)="1202", LEFT(B131,4)="1703")),REPLACE(B131,1,LEN(B131),B131),"Revisar")))))</f>
        <v>070601</v>
      </c>
      <c r="AG131" s="92"/>
      <c r="AH131" s="93" t="str">
        <f t="shared" ref="AH131:AH194" si="67">IF(B131="","Celda Vacía",IF(ISERROR(IF(B131="","",VLOOKUP(B131,Codigo,3,0))),"Corregir código servicio",IF(B131="","",VLOOKUP(B131,Codigo,3,0))))</f>
        <v>Corporación de Fomento de la Producción</v>
      </c>
      <c r="AI131" s="90" t="str">
        <f t="shared" ref="AI131:AI194" si="68">IF(C131="","Celda vacía",IF(C131&gt;1000000,"-","Revisar con Edad"))</f>
        <v>-</v>
      </c>
      <c r="AJ131" s="90">
        <f t="shared" ref="AJ131:AJ194" si="69">IF(D131="","Celda vacía",IF(IF(IF(LEN(C131)=6,(11-((RIGHT(C131,1)*2+MID(C131,5,1)*3+MID(C131,4,1)*4+MID(C131,3,1)*5+MID(C131,2,1)*6+LEFT(C131,1)*7)-(INT((RIGHT(C131,1)*2+MID(C131,5,1)*3+MID(C131,4,1)*4+MID(C131,3,1)*5+MID(C131,2,1)*6+LEFT(C131,1)*7)/11)*11))),IF(LEN(C131)=7,(11-((RIGHT(C131,1)*2+MID(C131,6,1)*3+MID(C131,5,1)*4+MID(C131,4,1)*5+MID(C131,3,1)*6+MID(C131,2,1)*7+LEFT(C131,1)*2)-(INT((RIGHT(C131,1)*2+MID(C131,6,1)*3+MID(C131,5,1)*4+MID(C131,4,1)*5+MID(C131,3,1)*6+MID(C131,2,1)*7+LEFT(C131,1)*2)/11)*11))),(11-((RIGHT(C131,1)*2+MID(C131,7,1)*3+MID(C131,6,1)*4+MID(C131,5,1)*5+MID(C131,4,1)*6+MID(C131,3,1)*7+MID(C131,2,1)*2+LEFT(C131,1)*3)-(INT((RIGHT(C131,1)*2+MID(C131,7,1)*3+MID(C131,6,1)*4+MID(C131,5,1)*5+MID(C131,4,1)*6+MID(C131,3,1)*7+MID(C131,2,1)*2+LEFT(C131,1)*3)/11)*11)))))=11,0,IF(LEN(C131)=6,(11-((RIGHT(C131,1)*2+MID(C131,5,1)*3+MID(C131,4,1)*4+MID(C131,3,1)*5+MID(C131,2,1)*6+LEFT(C131,1)*7)-(INT((RIGHT(C131,1)*2+MID(C131,5,1)*3+MID(C131,4,1)*4+MID(C131,3,1)*5+MID(C131,2,1)*6+LEFT(C131,1)*7)/11)*11))),IF(LEN(C131)=7,(11-((RIGHT(C131,1)*2+MID(C131,6,1)*3+MID(C131,5,1)*4+MID(C131,4,1)*5+MID(C131,3,1)*6+MID(C131,2,1)*7+LEFT(C131,1)*2)-(INT((RIGHT(C131,1)*2+MID(C131,6,1)*3+MID(C131,5,1)*4+MID(C131,4,1)*5+MID(C131,3,1)*6+MID(C131,2,1)*7+LEFT(C131,1)*2)/11)*11))),(11-((RIGHT(C131,1)*2+MID(C131,7,1)*3+MID(C131,6,1)*4+MID(C131,5,1)*5+MID(C131,4,1)*6+MID(C131,3,1)*7+MID(C131,2,1)*2+LEFT(C131,1)*3)-(INT((RIGHT(C131,1)*2+MID(C131,7,1)*3+MID(C131,6,1)*4+MID(C131,5,1)*5+MID(C131,4,1)*6+MID(C131,3,1)*7+MID(C131,2,1)*2+LEFT(C131,1)*3)/11)*11))))))=10,"K",IF(IF(LEN(C131)=6,(11-((RIGHT(C131,1)*2+MID(C131,5,1)*3+MID(C131,4,1)*4+MID(C131,3,1)*5+MID(C131,2,1)*6+LEFT(C131,1)*7)-(INT((RIGHT(C131,1)*2+MID(C131,5,1)*3+MID(C131,4,1)*4+MID(C131,3,1)*5+MID(C131,2,1)*6+LEFT(C131,1)*7)/11)*11))),IF(LEN(C131)=7,(11-((RIGHT(C131,1)*2+MID(C131,6,1)*3+MID(C131,5,1)*4+MID(C131,4,1)*5+MID(C131,3,1)*6+MID(C131,2,1)*7+LEFT(C131,1)*2)-(INT((RIGHT(C131,1)*2+MID(C131,6,1)*3+MID(C131,5,1)*4+MID(C131,4,1)*5+MID(C131,3,1)*6+MID(C131,2,1)*7+LEFT(C131,1)*2)/11)*11))),(11-((RIGHT(C131,1)*2+MID(C131,7,1)*3+MID(C131,6,1)*4+MID(C131,5,1)*5+MID(C131,4,1)*6+MID(C131,3,1)*7+MID(C131,2,1)*2+LEFT(C131,1)*3)-(INT((RIGHT(C131,1)*2+MID(C131,7,1)*3+MID(C131,6,1)*4+MID(C131,5,1)*5+MID(C131,4,1)*6+MID(C131,3,1)*7+MID(C131,2,1)*2+LEFT(C131,1)*3)/11)*11)))))=11,0,IF(LEN(C131)=6,(11-((RIGHT(C131,1)*2+MID(C131,5,1)*3+MID(C131,4,1)*4+MID(C131,3,1)*5+MID(C131,2,1)*6+LEFT(C131,1)*7)-(INT((RIGHT(C131,1)*2+MID(C131,5,1)*3+MID(C131,4,1)*4+MID(C131,3,1)*5+MID(C131,2,1)*6+LEFT(C131,1)*7)/11)*11))),IF(LEN(C131)=7,(11-((RIGHT(C131,1)*2+MID(C131,6,1)*3+MID(C131,5,1)*4+MID(C131,4,1)*5+MID(C131,3,1)*6+MID(C131,2,1)*7+LEFT(C131,1)*2)-(INT((RIGHT(C131,1)*2+MID(C131,6,1)*3+MID(C131,5,1)*4+MID(C131,4,1)*5+MID(C131,3,1)*6+MID(C131,2,1)*7+LEFT(C131,1)*2)/11)*11))),(11-((RIGHT(C131,1)*2+MID(C131,7,1)*3+MID(C131,6,1)*4+MID(C131,5,1)*5+MID(C131,4,1)*6+MID(C131,3,1)*7+MID(C131,2,1)*2+LEFT(C131,1)*3)-(INT((RIGHT(C131,1)*2+MID(C131,7,1)*3+MID(C131,6,1)*4+MID(C131,5,1)*5+MID(C131,4,1)*6+MID(C131,3,1)*7+MID(C131,2,1)*2+LEFT(C131,1)*3)/11)*11))))))))</f>
        <v>4</v>
      </c>
      <c r="AK131" s="90" t="str">
        <f t="shared" ref="AK131:AK194" si="70">IF(C131="","Celda vacía",IF(C131="E","-",IF(IF(AJ131=11,0,IF(AJ131=10,"K",AJ131))=D131,"-","Corregir RUN")))</f>
        <v>-</v>
      </c>
      <c r="AL131" s="90" t="str">
        <f t="shared" ref="AL131:AL194" si="71">IF(H131="","Celda vacía",IF(OR(H131="M",H131="H",H131="X"),  IF(H131="M", "Identifica este registro como MUJER",  IF(H131="H","Identifica este registro como HOMBRE", IF(H131="X","Identifica este registro como NO BINARIO"))),  "Validar con Tabla N°01")   )</f>
        <v>Identifica este registro como HOMBRE</v>
      </c>
      <c r="AM131" s="90" t="str">
        <f t="shared" ref="AM131:AM194" si="72">IF(I131="","Celda vacía",IF(ISERROR(VLOOKUP(I131,Tabla_27_Matriz_Base,1,0)),"Revisar","-"))</f>
        <v>-</v>
      </c>
      <c r="AN131" s="90" t="str">
        <f t="shared" ref="AN131:AN194" si="73">IF(J131="","Celda vacía",IF(ISERROR(VLOOKUP(J131,Tabla_04_Sist.Rem,1,0)),"Revisar","-"))</f>
        <v>-</v>
      </c>
      <c r="AO131" s="90" t="str">
        <f t="shared" ref="AO131:AO194" si="74">IF(J131="","SIST_REM vacío, no permite validar estamento",IF(OR(J131=10,J131=40,J131=60,J131=70),IF(ISERROR(VLOOKUP(K131,Tabla_06_10_40_60_70_EUS,1,0)),"Revisar. Estamento no corresponde a sist. Rem.","-"),
IF(AND(A131="l",J131=11,K131="DIRECTIVO"),"Dual",
IF(OR(J131=11,J131=12),IF(ISERROR(VLOOKUP(K131,Tabla_06_11_12_15076_19664,1,0)),"Revisar. Estamento no corresponde a sist. Rem.","-"),
IF(J131=13,IF(ISERROR(VLOOKUP(K131,Tabla_06_13,1,0)),"Revisar. Estamento no corresponde a sist. Rem.","-"),
IF(J131=14,IF(ISERROR(VLOOKUP(K131,Tabla_06_14,1,0)),"Revisar. Estamento no corresponde a sist. Rem.","-"),
IF(J131=15,IF(ISERROR(VLOOKUP(K131,Tabla_06_15,1,0)),"Revisar. Estamento no corresponde a sist. Rem.","-"),
IF(OR(J131=90),IF(ISERROR(VLOOKUP(K131,Tabla_06_90_Personal_Fuera_de_Dotacion,1,0)),"Revisar. Estamento no corresponde a sist. Rem.","-"),
IF(J131=61,IF(ISERROR(VLOOKUP(K131,Tabla_06_DFL29_61_Experimentales,1,0)),"Revisar. Estamento no corresponde a sist. Rem.","-"),IF(J131=20,IF(ISERROR(VLOOKUP(K131,Tabla_06_20_Fiscalizadores,1,0)),"Revisar. Estamento no corresponde a sist. Rem.","-"),IF(J131=80,IF(ISERROR(VLOOKUP(K131,Tabla_06_80_Codigo_del_Trabajo,1,0)),"Revisar. Estamento no corresponde a sist. Rem.","-"),                    IF(J131=30,IF(ISERROR(VLOOKUP(K131,Tabla_06_30_Poder_Judicial,1,0)),"Revisar. Estamento no corresponde a sist. Rem.","-"),IF(ISERROR(VLOOKUP(K131,Tabla_06_50_Ministerio_Publico,1,0)),"Revisar","-")))))))))))))</f>
        <v>-</v>
      </c>
      <c r="AP131" s="58" t="str">
        <f t="shared" ref="AP131:AP194" si="75">IF(L131="","Celda vacía",IF(ISERROR(VLOOKUP(L131,Tabla_Personal,1,0)),"Revisar","-"))</f>
        <v>-</v>
      </c>
      <c r="AQ131" s="94" t="str">
        <f t="shared" ref="AQ131:AQ194" si="76">IF(M131="","Celda vacía",IF(ISERROR(VLOOKUP(M131,Tabla_01_Mes,1,0)),"Revisar","-"))</f>
        <v>-</v>
      </c>
      <c r="AR131" s="94" t="str">
        <f>IF(N131="","PRIMER_DIA en blanco",
IF(AND(M131="01",N131&gt;=L_Conversion!$C$118,N131&lt;=L_Conversion!$D$118),"-",
IF(AND(M131="02",N131&gt;=L_Conversion!$C$119,N131&lt;=L_Conversion!$D$119),"-",
IF(AND(M131="03",N131&gt;=L_Conversion!$C$120,N131&lt;=L_Conversion!$D$120),"-",
IF(AND(M131="04",N131&gt;=L_Conversion!$C$121,N131&lt;=L_Conversion!$D$121),"-",
IF(AND(M131="05",N131&gt;=L_Conversion!$C$122,N131&lt;=L_Conversion!$D$122),"-",
IF(AND(M131="06",N131&gt;=L_Conversion!$C$123,N131&lt;=L_Conversion!$D$123),"-",
IF(AND(M131="07",N131&gt;=L_Conversion!$C$124,N131&lt;=L_Conversion!$D$124),"-",
IF(AND(M131="08",N131&gt;=L_Conversion!$C$125,N131&lt;=L_Conversion!$D$125),"-",
IF(AND(M131="09",N131&gt;=L_Conversion!$C$126,N131&lt;=L_Conversion!$D$126),"-",
IF(AND(M131="10",N131&gt;=L_Conversion!$C$127,N131&lt;=L_Conversion!$D$127),"-",
IF(AND(M131="11",N131&gt;=L_Conversion!$C$128,N131&lt;=L_Conversion!$D$128),"-",
IF(AND(M131="12",N131&gt;=L_Conversion!$C$129,N131&lt;=L_Conversion!$D$129),"-",
IF(AND(M131="13",N131&gt;=L_Conversion!$C$116,N131&lt;=L_Conversion!$D$116),"-",
IF(AND(M131="14",N131&gt;=L_Conversion!$C$117,N131&lt;=L_Conversion!$D$117),"-",
"PRIMER_DIA fuera de rango")))))))))))))))</f>
        <v>-</v>
      </c>
      <c r="AS131" s="94" t="str">
        <f t="shared" ref="AS131:AS194" si="77">IF(O131="","Celda vacía",IF(AND(ISERROR(VLOOKUP(P131,Tabla_18_Tipos_licencias,1,FALSE))=FALSE,O131&gt;=0,O131&lt;=365),IF(P131=8,IF(H131="M",IF(ISERROR(VLOOKUP(O131,Dias_Licencia_Tipo_8_M,1,0)),"Revisar días licencia tipo 8","-"),IF(ISERROR(VLOOKUP(O131,Dias_licencia_tipo_8_H,1,0)),"Revisar días licencia tipo 8","-")),"-"),"Se debe revisar los campos TIPO_LM y N_DIAS"))</f>
        <v>-</v>
      </c>
      <c r="AT131" s="94" t="str">
        <f t="shared" ref="AT131:AT194" si="78">IF(P131="","Celda vacía",IF(ISERROR(VLOOKUP(P131,Tabla_18_Tipos_licencias,1,FALSE))=FALSE,IF(H131="M","-",IF(P131=7,"Revisar","-")),"Revisar"))</f>
        <v>-</v>
      </c>
      <c r="AU131" s="94" t="str">
        <f t="shared" ref="AU131:AU194" si="79">IF(Q131="","Celda vacía",IF(AND(OR(L131="HAG",L131="HONORARIO"),OR(Q131="AUTORIZADO",Q131="REDUCIDO",Q131="RECHAZADO",Q131="PENDIENTE",Q131="AMPLIADO")),"Revisar Calidad Jurídica",IF(AND(OR(L131="HAG",L131="HONORARIO"),Q131="NC"),"-",IF(ISERROR(VLOOKUP(Q131,Tabla_04_Estado_Resolucion,1,0)),"Revisar",IF(AND(Q131="PENDIENTE",($BG$1-N131)&gt;60),"Validar estado PENDIENTE",  IF(AND(OR(L131="CONTRATA",L131="PLANTA", L131="CT", L131="JP", L131="JORNAL", L131="CONTRATA_FD", L131="CT_FD", L131="ADSCRITO", L131="LGN", L131="VIGILANTE", L131="BECARIOS", L131="PLANTA_FD"),Q131&lt;&gt;"NC"),"-","Revisar Calidad Jurídica"))))))</f>
        <v>-</v>
      </c>
      <c r="AV131" s="94" t="str">
        <f t="shared" ref="AV131:AV194" si="80">IF(R131="","Celda vacía",IF(AND(OR(Q131="AUTORIZADO",Q131="PENDIENTE",Q131="NC",Q131="AMPLIADO"),R131="N"),"-",IF(AND(OR(Q131="REDUCIDO",Q131="RECHAZADO"),OR(R131="S",R131="N")),"-","Revisar")))</f>
        <v>-</v>
      </c>
      <c r="AW131" s="94" t="str">
        <f t="shared" ref="AW131:AW194" si="81">IF(Q131="","Celda vacía",IF(AND(R131="N",Q131=S131),"-",IF(AND(S131="PENDIENTE",($BG$1-N131)&gt;60),"Validar estado PENDIENTE",IF(AND(R131="S",OR(S131="AUTORIZADO",S131="PENDIENTE"),T131=O131),"-",IF(AND(R131="S",S131="REDUCIDO",T131&lt;O131,T131&gt;0),"-",IF(AND(R131="S",S131="RECHAZADO",T131=0),"-",IF(AND(Q131="NC",S131="NC",T131=O131),"-","Revisar")))))))</f>
        <v>-</v>
      </c>
      <c r="AX131" s="94" t="str">
        <f t="shared" ref="AX131:AX194" si="82">IF(T131="","Celda Vacía",IF(AND(OR(S131="AUTORIZADO",S131="PENDIENTE",S131="NC"),O131=T131),"-",IF(AND(S131="REDUCIDO",T131&gt;0,T131&lt;O131),"-",IF(AND(S131="RECHAZADO",T131=0),"-",   IF(AND(S131="AMPLIADO",T131&gt;O131),"-",       "Revisar" )))))</f>
        <v>-</v>
      </c>
      <c r="AY131" s="94" t="str">
        <f t="shared" ref="AY131:AY194" si="83">IF(U131="","Celda vacía",IF(OR(U131="S",U131="N"),"-","Revisar"))</f>
        <v>-</v>
      </c>
      <c r="AZ131" s="94" t="str">
        <f t="shared" ref="AZ131:AZ194" si="84">IF(V131="","Celda vacía",IF(OR(V131="S",V131="N"),"-","Revisar"))</f>
        <v>-</v>
      </c>
      <c r="BA131" s="94" t="str">
        <f t="shared" ref="BA131:BA194" si="85">IF(W131="","Celda vacía",IF(OR(W131="S",W131="N"),"-","Revisar"))</f>
        <v>-</v>
      </c>
      <c r="BB131" s="94" t="str">
        <f t="shared" ref="BB131:BB194" si="86">IF(X131="","Celda Vacia",IF(  OR(          AND(X131=0,W131="S"),AND(X131&lt;&gt;0,W131="N")),"Revisar valor del campo MONTO_SUB","-"))</f>
        <v>-</v>
      </c>
      <c r="BC131" s="94" t="str">
        <f t="shared" ref="BC131:BC194" si="87">IF(Y131="","Celda Vacia",IF(ISERROR(VLOOKUP(Y131,Tabla_33_estado_recuperacion,1,FALSE)),"Se debe corregir el valor según Tabla Nro 33",IF(Y131="SDR",IF(OR(S131="RECHAZADO",W131="N"),"-","Se debe revisar  ESTADO SDR"),IF(Y131="PEN",IF(OR(S131="AUTORIZADO",S131="REDUCIDO",S131="PENDIENTE"),"-","Se debe revisar ESTADO PEN"),IF(AND(OR(W131="S",W131="N"),OR(Y131="TOT",Y131="PAR"),OR(S131="AUTORIZADO",S131="REDUCIDO")),"-","Revisar ER2 Y ESTADO_REC")))))</f>
        <v>-</v>
      </c>
      <c r="BD131" s="94" t="str">
        <f t="shared" ref="BD131:BD194" si="88">IF(Z131="","Celda Vacia", IF(Z131&gt;T131,"Dias recuperados no puede ser mayor a dias autorizados", IF(ISNUMBER(Z131)=TRUE,IF(Z131=0,IF(OR(Y131="SDR",Y131="PEN"),"-",IF(AND(T131&lt;4,OR(Y131="TOT",Y131="PAR")),"-","Se debe revisar los Campos N_DIAS_REC y ESTADO_REC")),IF(AND(Z131&gt;0,Z131&lt;366,OR(Y131="TOT",Y131="PAR")),"-","Se debe revisar los campos ESTADO_REC y N_DIAS_REC")),"Valor del campo N_DIAS_REC no es numérico"))    )</f>
        <v>-</v>
      </c>
      <c r="BE131" s="94" t="str">
        <f t="shared" ref="BE131:BE194" si="89">IF(AA131="","Celda vacia",
IF( AND(AA131=0,(OR(Y131="PEN",Y131="SDR"))),"-",
IF(AND(T131&lt;4,OR(P131="5A",P131="5B",P131="6A",P131="6B"),AA131&gt;=0),"-",
IF(AND(T131&lt;4,P131&lt;&gt;"5A",P131&lt;&gt;"5B",P131&lt;&gt;"6A",P131&lt;&gt;"6B",AA131=0),"-",
IF(AND(T131&lt;4,P131&lt;&gt;"5A",P131&lt;&gt;"5B",P131&lt;&gt;"6A",P131&lt;&gt;"6B",V131="S",AA131&gt;=0),"-",
IF(AND(T131&gt;=4,AA131&gt;0, OR(Y131="TOT",Y131="PAR")),"-",
"Revisar el tipo de licencia medica, dias de licencia para el monto de recuperación declarado"))))))</f>
        <v>-</v>
      </c>
      <c r="BF131" s="94" t="str">
        <f t="shared" ref="BF131:BF194" si="90">IF(AB131="","Celda vacia",IF(ISNUMBER(AB131)=TRUE,IF(AB131=0,IF(OR(Y131="PEN",Y131="SDR"),"-","revisar "),IF(OR(Y131="TOT",Y131="PAR"),"-","Revisar")),"Valor del campo no es numérico"))</f>
        <v>-</v>
      </c>
    </row>
    <row r="132" spans="1:58" x14ac:dyDescent="0.2">
      <c r="A132" s="19" t="s">
        <v>1193</v>
      </c>
      <c r="B132" s="19" t="s">
        <v>76</v>
      </c>
      <c r="C132" s="19">
        <v>6156471</v>
      </c>
      <c r="D132" s="19">
        <v>3</v>
      </c>
      <c r="E132" s="19" t="s">
        <v>1322</v>
      </c>
      <c r="F132" s="19" t="s">
        <v>1323</v>
      </c>
      <c r="G132" s="19" t="s">
        <v>1324</v>
      </c>
      <c r="H132" s="19" t="s">
        <v>654</v>
      </c>
      <c r="I132" s="19" t="s">
        <v>653</v>
      </c>
      <c r="J132" s="19">
        <v>60</v>
      </c>
      <c r="K132" s="19" t="s">
        <v>556</v>
      </c>
      <c r="L132" s="19" t="s">
        <v>490</v>
      </c>
      <c r="M132" s="19" t="s">
        <v>21</v>
      </c>
      <c r="N132" s="19">
        <v>45689</v>
      </c>
      <c r="O132" s="19">
        <v>15</v>
      </c>
      <c r="P132" s="83">
        <v>1</v>
      </c>
      <c r="Q132" s="19" t="s">
        <v>23</v>
      </c>
      <c r="R132" s="19" t="s">
        <v>11</v>
      </c>
      <c r="S132" s="19" t="s">
        <v>23</v>
      </c>
      <c r="T132" s="19">
        <v>15</v>
      </c>
      <c r="U132" s="19" t="s">
        <v>11</v>
      </c>
      <c r="V132" s="19" t="s">
        <v>11</v>
      </c>
      <c r="W132" s="19" t="s">
        <v>19</v>
      </c>
      <c r="X132" s="19">
        <v>1562569</v>
      </c>
      <c r="Y132" s="19" t="s">
        <v>726</v>
      </c>
      <c r="Z132" s="19">
        <v>15</v>
      </c>
      <c r="AA132" s="19">
        <v>1562569</v>
      </c>
      <c r="AB132" s="19">
        <v>1562569</v>
      </c>
      <c r="AC132" s="186" t="str">
        <f>IF(OR(M132="13",M132="14",P132=8),"",IF(     AND(OR(S132="AUTORIZADO", S132="PENDIENTE", S132="REDUCIDO", S132="AMPLIADO"),L132&lt;&gt;"HONORARIO" ), _xlfn.CONCAT(IF(H132="X","H",H132),"_",IF(OR(P132=5,P132=6),_xlfn.CONCAT(P132,"A"),P132),"_",VLOOKUP(T132,Datos!$B$2:$C$5,2,TRUE)),""))</f>
        <v>H_1_[11 +]</v>
      </c>
      <c r="AD132" s="186">
        <f t="shared" si="64"/>
        <v>3125138</v>
      </c>
      <c r="AE132" s="90" t="str">
        <f t="shared" si="65"/>
        <v>-</v>
      </c>
      <c r="AF132" s="91" t="str">
        <f t="shared" si="66"/>
        <v>070601</v>
      </c>
      <c r="AG132" s="92"/>
      <c r="AH132" s="93" t="str">
        <f t="shared" si="67"/>
        <v>Corporación de Fomento de la Producción</v>
      </c>
      <c r="AI132" s="90" t="str">
        <f t="shared" si="68"/>
        <v>-</v>
      </c>
      <c r="AJ132" s="90">
        <f t="shared" si="69"/>
        <v>3</v>
      </c>
      <c r="AK132" s="90" t="str">
        <f t="shared" si="70"/>
        <v>-</v>
      </c>
      <c r="AL132" s="90" t="str">
        <f t="shared" si="71"/>
        <v>Identifica este registro como HOMBRE</v>
      </c>
      <c r="AM132" s="90" t="str">
        <f t="shared" si="72"/>
        <v>-</v>
      </c>
      <c r="AN132" s="90" t="str">
        <f t="shared" si="73"/>
        <v>-</v>
      </c>
      <c r="AO132" s="90" t="str">
        <f t="shared" si="74"/>
        <v>-</v>
      </c>
      <c r="AP132" s="58" t="str">
        <f t="shared" si="75"/>
        <v>-</v>
      </c>
      <c r="AQ132" s="94" t="str">
        <f t="shared" si="76"/>
        <v>-</v>
      </c>
      <c r="AR132" s="94" t="str">
        <f>IF(N132="","PRIMER_DIA en blanco",
IF(AND(M132="01",N132&gt;=L_Conversion!$C$118,N132&lt;=L_Conversion!$D$118),"-",
IF(AND(M132="02",N132&gt;=L_Conversion!$C$119,N132&lt;=L_Conversion!$D$119),"-",
IF(AND(M132="03",N132&gt;=L_Conversion!$C$120,N132&lt;=L_Conversion!$D$120),"-",
IF(AND(M132="04",N132&gt;=L_Conversion!$C$121,N132&lt;=L_Conversion!$D$121),"-",
IF(AND(M132="05",N132&gt;=L_Conversion!$C$122,N132&lt;=L_Conversion!$D$122),"-",
IF(AND(M132="06",N132&gt;=L_Conversion!$C$123,N132&lt;=L_Conversion!$D$123),"-",
IF(AND(M132="07",N132&gt;=L_Conversion!$C$124,N132&lt;=L_Conversion!$D$124),"-",
IF(AND(M132="08",N132&gt;=L_Conversion!$C$125,N132&lt;=L_Conversion!$D$125),"-",
IF(AND(M132="09",N132&gt;=L_Conversion!$C$126,N132&lt;=L_Conversion!$D$126),"-",
IF(AND(M132="10",N132&gt;=L_Conversion!$C$127,N132&lt;=L_Conversion!$D$127),"-",
IF(AND(M132="11",N132&gt;=L_Conversion!$C$128,N132&lt;=L_Conversion!$D$128),"-",
IF(AND(M132="12",N132&gt;=L_Conversion!$C$129,N132&lt;=L_Conversion!$D$129),"-",
IF(AND(M132="13",N132&gt;=L_Conversion!$C$116,N132&lt;=L_Conversion!$D$116),"-",
IF(AND(M132="14",N132&gt;=L_Conversion!$C$117,N132&lt;=L_Conversion!$D$117),"-",
"PRIMER_DIA fuera de rango")))))))))))))))</f>
        <v>-</v>
      </c>
      <c r="AS132" s="94" t="str">
        <f t="shared" si="77"/>
        <v>-</v>
      </c>
      <c r="AT132" s="94" t="str">
        <f t="shared" si="78"/>
        <v>-</v>
      </c>
      <c r="AU132" s="94" t="str">
        <f t="shared" si="79"/>
        <v>-</v>
      </c>
      <c r="AV132" s="94" t="str">
        <f t="shared" si="80"/>
        <v>-</v>
      </c>
      <c r="AW132" s="94" t="str">
        <f t="shared" si="81"/>
        <v>-</v>
      </c>
      <c r="AX132" s="94" t="str">
        <f t="shared" si="82"/>
        <v>-</v>
      </c>
      <c r="AY132" s="94" t="str">
        <f t="shared" si="83"/>
        <v>-</v>
      </c>
      <c r="AZ132" s="94" t="str">
        <f t="shared" si="84"/>
        <v>-</v>
      </c>
      <c r="BA132" s="94" t="str">
        <f t="shared" si="85"/>
        <v>-</v>
      </c>
      <c r="BB132" s="94" t="str">
        <f t="shared" si="86"/>
        <v>-</v>
      </c>
      <c r="BC132" s="94" t="str">
        <f t="shared" si="87"/>
        <v>-</v>
      </c>
      <c r="BD132" s="94" t="str">
        <f t="shared" si="88"/>
        <v>-</v>
      </c>
      <c r="BE132" s="94" t="str">
        <f t="shared" si="89"/>
        <v>-</v>
      </c>
      <c r="BF132" s="94" t="str">
        <f t="shared" si="90"/>
        <v>-</v>
      </c>
    </row>
    <row r="133" spans="1:58" x14ac:dyDescent="0.2">
      <c r="A133" s="19" t="s">
        <v>1193</v>
      </c>
      <c r="B133" s="19" t="s">
        <v>876</v>
      </c>
      <c r="C133" s="19">
        <v>17343114</v>
      </c>
      <c r="D133" s="19">
        <v>7</v>
      </c>
      <c r="E133" s="19" t="s">
        <v>1294</v>
      </c>
      <c r="F133" s="19" t="s">
        <v>1266</v>
      </c>
      <c r="G133" s="19" t="s">
        <v>1454</v>
      </c>
      <c r="H133" s="19" t="s">
        <v>1018</v>
      </c>
      <c r="I133" s="19" t="s">
        <v>653</v>
      </c>
      <c r="J133" s="19">
        <v>80</v>
      </c>
      <c r="K133" s="19" t="s">
        <v>556</v>
      </c>
      <c r="L133" s="19" t="s">
        <v>495</v>
      </c>
      <c r="M133" s="19" t="s">
        <v>21</v>
      </c>
      <c r="N133" s="19">
        <v>45691</v>
      </c>
      <c r="O133" s="19">
        <v>2</v>
      </c>
      <c r="P133" s="83">
        <v>1</v>
      </c>
      <c r="Q133" s="19" t="s">
        <v>23</v>
      </c>
      <c r="R133" s="19" t="s">
        <v>11</v>
      </c>
      <c r="S133" s="19" t="s">
        <v>23</v>
      </c>
      <c r="T133" s="19">
        <v>2</v>
      </c>
      <c r="U133" s="19" t="s">
        <v>11</v>
      </c>
      <c r="V133" s="19" t="s">
        <v>11</v>
      </c>
      <c r="W133" s="19" t="s">
        <v>11</v>
      </c>
      <c r="X133" s="19">
        <v>0</v>
      </c>
      <c r="Y133" s="19" t="s">
        <v>730</v>
      </c>
      <c r="Z133" s="19">
        <v>0</v>
      </c>
      <c r="AA133" s="19">
        <v>0</v>
      </c>
      <c r="AB133" s="19">
        <v>0</v>
      </c>
      <c r="AC133" s="186" t="str">
        <f>IF(OR(M133="13",M133="14",P133=8),"",IF(     AND(OR(S133="AUTORIZADO", S133="PENDIENTE", S133="REDUCIDO", S133="AMPLIADO"),L133&lt;&gt;"HONORARIO" ), _xlfn.CONCAT(IF(H133="X","H",H133),"_",IF(OR(P133=5,P133=6),_xlfn.CONCAT(P133,"A"),P133),"_",VLOOKUP(T133,Datos!$B$2:$C$5,2,TRUE)),""))</f>
        <v>M_1_[hasta 3]</v>
      </c>
      <c r="AD133" s="186">
        <f t="shared" si="64"/>
        <v>0</v>
      </c>
      <c r="AE133" s="90" t="str">
        <f t="shared" si="65"/>
        <v>-</v>
      </c>
      <c r="AF133" s="91" t="str">
        <f t="shared" si="66"/>
        <v>070607</v>
      </c>
      <c r="AG133" s="92"/>
      <c r="AH133" s="93" t="str">
        <f t="shared" si="67"/>
        <v>Corporación de Fomento de la Producción</v>
      </c>
      <c r="AI133" s="90" t="str">
        <f t="shared" si="68"/>
        <v>-</v>
      </c>
      <c r="AJ133" s="90">
        <f t="shared" si="69"/>
        <v>7</v>
      </c>
      <c r="AK133" s="90" t="str">
        <f t="shared" si="70"/>
        <v>-</v>
      </c>
      <c r="AL133" s="90" t="str">
        <f t="shared" si="71"/>
        <v>Identifica este registro como MUJER</v>
      </c>
      <c r="AM133" s="90" t="str">
        <f t="shared" si="72"/>
        <v>-</v>
      </c>
      <c r="AN133" s="90" t="str">
        <f t="shared" si="73"/>
        <v>-</v>
      </c>
      <c r="AO133" s="90" t="str">
        <f t="shared" si="74"/>
        <v>-</v>
      </c>
      <c r="AP133" s="58" t="str">
        <f t="shared" si="75"/>
        <v>-</v>
      </c>
      <c r="AQ133" s="94" t="str">
        <f t="shared" si="76"/>
        <v>-</v>
      </c>
      <c r="AR133" s="94" t="str">
        <f>IF(N133="","PRIMER_DIA en blanco",
IF(AND(M133="01",N133&gt;=L_Conversion!$C$118,N133&lt;=L_Conversion!$D$118),"-",
IF(AND(M133="02",N133&gt;=L_Conversion!$C$119,N133&lt;=L_Conversion!$D$119),"-",
IF(AND(M133="03",N133&gt;=L_Conversion!$C$120,N133&lt;=L_Conversion!$D$120),"-",
IF(AND(M133="04",N133&gt;=L_Conversion!$C$121,N133&lt;=L_Conversion!$D$121),"-",
IF(AND(M133="05",N133&gt;=L_Conversion!$C$122,N133&lt;=L_Conversion!$D$122),"-",
IF(AND(M133="06",N133&gt;=L_Conversion!$C$123,N133&lt;=L_Conversion!$D$123),"-",
IF(AND(M133="07",N133&gt;=L_Conversion!$C$124,N133&lt;=L_Conversion!$D$124),"-",
IF(AND(M133="08",N133&gt;=L_Conversion!$C$125,N133&lt;=L_Conversion!$D$125),"-",
IF(AND(M133="09",N133&gt;=L_Conversion!$C$126,N133&lt;=L_Conversion!$D$126),"-",
IF(AND(M133="10",N133&gt;=L_Conversion!$C$127,N133&lt;=L_Conversion!$D$127),"-",
IF(AND(M133="11",N133&gt;=L_Conversion!$C$128,N133&lt;=L_Conversion!$D$128),"-",
IF(AND(M133="12",N133&gt;=L_Conversion!$C$129,N133&lt;=L_Conversion!$D$129),"-",
IF(AND(M133="13",N133&gt;=L_Conversion!$C$116,N133&lt;=L_Conversion!$D$116),"-",
IF(AND(M133="14",N133&gt;=L_Conversion!$C$117,N133&lt;=L_Conversion!$D$117),"-",
"PRIMER_DIA fuera de rango")))))))))))))))</f>
        <v>-</v>
      </c>
      <c r="AS133" s="94" t="str">
        <f t="shared" si="77"/>
        <v>-</v>
      </c>
      <c r="AT133" s="94" t="str">
        <f t="shared" si="78"/>
        <v>-</v>
      </c>
      <c r="AU133" s="94" t="str">
        <f t="shared" si="79"/>
        <v>-</v>
      </c>
      <c r="AV133" s="94" t="str">
        <f t="shared" si="80"/>
        <v>-</v>
      </c>
      <c r="AW133" s="94" t="str">
        <f t="shared" si="81"/>
        <v>-</v>
      </c>
      <c r="AX133" s="94" t="str">
        <f t="shared" si="82"/>
        <v>-</v>
      </c>
      <c r="AY133" s="94" t="str">
        <f t="shared" si="83"/>
        <v>-</v>
      </c>
      <c r="AZ133" s="94" t="str">
        <f t="shared" si="84"/>
        <v>-</v>
      </c>
      <c r="BA133" s="94" t="str">
        <f t="shared" si="85"/>
        <v>-</v>
      </c>
      <c r="BB133" s="94" t="str">
        <f t="shared" si="86"/>
        <v>-</v>
      </c>
      <c r="BC133" s="94" t="str">
        <f t="shared" si="87"/>
        <v>-</v>
      </c>
      <c r="BD133" s="94" t="str">
        <f t="shared" si="88"/>
        <v>-</v>
      </c>
      <c r="BE133" s="94" t="str">
        <f t="shared" si="89"/>
        <v>-</v>
      </c>
      <c r="BF133" s="94" t="str">
        <f t="shared" si="90"/>
        <v>-</v>
      </c>
    </row>
    <row r="134" spans="1:58" x14ac:dyDescent="0.2">
      <c r="A134" s="19" t="s">
        <v>1193</v>
      </c>
      <c r="B134" s="19" t="s">
        <v>76</v>
      </c>
      <c r="C134" s="19">
        <v>17286579</v>
      </c>
      <c r="D134" s="19">
        <v>8</v>
      </c>
      <c r="E134" s="19" t="s">
        <v>1455</v>
      </c>
      <c r="F134" s="19" t="s">
        <v>1456</v>
      </c>
      <c r="G134" s="19" t="s">
        <v>1457</v>
      </c>
      <c r="H134" s="19" t="s">
        <v>1018</v>
      </c>
      <c r="I134" s="19" t="s">
        <v>654</v>
      </c>
      <c r="J134" s="19">
        <v>80</v>
      </c>
      <c r="K134" s="19" t="s">
        <v>556</v>
      </c>
      <c r="L134" s="19" t="s">
        <v>509</v>
      </c>
      <c r="M134" s="19" t="s">
        <v>21</v>
      </c>
      <c r="N134" s="19">
        <v>45691</v>
      </c>
      <c r="O134" s="19">
        <v>3</v>
      </c>
      <c r="P134" s="83">
        <v>1</v>
      </c>
      <c r="Q134" s="19" t="s">
        <v>23</v>
      </c>
      <c r="R134" s="19" t="s">
        <v>11</v>
      </c>
      <c r="S134" s="19" t="s">
        <v>23</v>
      </c>
      <c r="T134" s="19">
        <v>3</v>
      </c>
      <c r="U134" s="19" t="s">
        <v>11</v>
      </c>
      <c r="V134" s="19" t="s">
        <v>11</v>
      </c>
      <c r="W134" s="19" t="s">
        <v>11</v>
      </c>
      <c r="X134" s="19">
        <v>0</v>
      </c>
      <c r="Y134" s="19" t="s">
        <v>730</v>
      </c>
      <c r="Z134" s="19">
        <v>0</v>
      </c>
      <c r="AA134" s="19">
        <v>0</v>
      </c>
      <c r="AB134" s="19">
        <v>0</v>
      </c>
      <c r="AC134" s="186" t="str">
        <f>IF(OR(M134="13",M134="14",P134=8),"",IF(     AND(OR(S134="AUTORIZADO", S134="PENDIENTE", S134="REDUCIDO", S134="AMPLIADO"),L134&lt;&gt;"HONORARIO" ), _xlfn.CONCAT(IF(H134="X","H",H134),"_",IF(OR(P134=5,P134=6),_xlfn.CONCAT(P134,"A"),P134),"_",VLOOKUP(T134,Datos!$B$2:$C$5,2,TRUE)),""))</f>
        <v>M_1_[hasta 3]</v>
      </c>
      <c r="AD134" s="186">
        <f t="shared" si="64"/>
        <v>0</v>
      </c>
      <c r="AE134" s="90" t="str">
        <f t="shared" si="65"/>
        <v>-</v>
      </c>
      <c r="AF134" s="91" t="str">
        <f t="shared" si="66"/>
        <v>070601</v>
      </c>
      <c r="AG134" s="92"/>
      <c r="AH134" s="93" t="str">
        <f t="shared" si="67"/>
        <v>Corporación de Fomento de la Producción</v>
      </c>
      <c r="AI134" s="90" t="str">
        <f t="shared" si="68"/>
        <v>-</v>
      </c>
      <c r="AJ134" s="90">
        <f t="shared" si="69"/>
        <v>8</v>
      </c>
      <c r="AK134" s="90" t="str">
        <f t="shared" si="70"/>
        <v>-</v>
      </c>
      <c r="AL134" s="90" t="str">
        <f t="shared" si="71"/>
        <v>Identifica este registro como MUJER</v>
      </c>
      <c r="AM134" s="90" t="str">
        <f t="shared" si="72"/>
        <v>-</v>
      </c>
      <c r="AN134" s="90" t="str">
        <f t="shared" si="73"/>
        <v>-</v>
      </c>
      <c r="AO134" s="90" t="str">
        <f t="shared" si="74"/>
        <v>-</v>
      </c>
      <c r="AP134" s="58" t="str">
        <f t="shared" si="75"/>
        <v>-</v>
      </c>
      <c r="AQ134" s="94" t="str">
        <f t="shared" si="76"/>
        <v>-</v>
      </c>
      <c r="AR134" s="94" t="str">
        <f>IF(N134="","PRIMER_DIA en blanco",
IF(AND(M134="01",N134&gt;=L_Conversion!$C$118,N134&lt;=L_Conversion!$D$118),"-",
IF(AND(M134="02",N134&gt;=L_Conversion!$C$119,N134&lt;=L_Conversion!$D$119),"-",
IF(AND(M134="03",N134&gt;=L_Conversion!$C$120,N134&lt;=L_Conversion!$D$120),"-",
IF(AND(M134="04",N134&gt;=L_Conversion!$C$121,N134&lt;=L_Conversion!$D$121),"-",
IF(AND(M134="05",N134&gt;=L_Conversion!$C$122,N134&lt;=L_Conversion!$D$122),"-",
IF(AND(M134="06",N134&gt;=L_Conversion!$C$123,N134&lt;=L_Conversion!$D$123),"-",
IF(AND(M134="07",N134&gt;=L_Conversion!$C$124,N134&lt;=L_Conversion!$D$124),"-",
IF(AND(M134="08",N134&gt;=L_Conversion!$C$125,N134&lt;=L_Conversion!$D$125),"-",
IF(AND(M134="09",N134&gt;=L_Conversion!$C$126,N134&lt;=L_Conversion!$D$126),"-",
IF(AND(M134="10",N134&gt;=L_Conversion!$C$127,N134&lt;=L_Conversion!$D$127),"-",
IF(AND(M134="11",N134&gt;=L_Conversion!$C$128,N134&lt;=L_Conversion!$D$128),"-",
IF(AND(M134="12",N134&gt;=L_Conversion!$C$129,N134&lt;=L_Conversion!$D$129),"-",
IF(AND(M134="13",N134&gt;=L_Conversion!$C$116,N134&lt;=L_Conversion!$D$116),"-",
IF(AND(M134="14",N134&gt;=L_Conversion!$C$117,N134&lt;=L_Conversion!$D$117),"-",
"PRIMER_DIA fuera de rango")))))))))))))))</f>
        <v>-</v>
      </c>
      <c r="AS134" s="94" t="str">
        <f t="shared" si="77"/>
        <v>-</v>
      </c>
      <c r="AT134" s="94" t="str">
        <f t="shared" si="78"/>
        <v>-</v>
      </c>
      <c r="AU134" s="94" t="str">
        <f t="shared" si="79"/>
        <v>-</v>
      </c>
      <c r="AV134" s="94" t="str">
        <f t="shared" si="80"/>
        <v>-</v>
      </c>
      <c r="AW134" s="94" t="str">
        <f t="shared" si="81"/>
        <v>-</v>
      </c>
      <c r="AX134" s="94" t="str">
        <f t="shared" si="82"/>
        <v>-</v>
      </c>
      <c r="AY134" s="94" t="str">
        <f t="shared" si="83"/>
        <v>-</v>
      </c>
      <c r="AZ134" s="94" t="str">
        <f t="shared" si="84"/>
        <v>-</v>
      </c>
      <c r="BA134" s="94" t="str">
        <f t="shared" si="85"/>
        <v>-</v>
      </c>
      <c r="BB134" s="94" t="str">
        <f t="shared" si="86"/>
        <v>-</v>
      </c>
      <c r="BC134" s="94" t="str">
        <f t="shared" si="87"/>
        <v>-</v>
      </c>
      <c r="BD134" s="94" t="str">
        <f t="shared" si="88"/>
        <v>-</v>
      </c>
      <c r="BE134" s="94" t="str">
        <f t="shared" si="89"/>
        <v>-</v>
      </c>
      <c r="BF134" s="94" t="str">
        <f t="shared" si="90"/>
        <v>-</v>
      </c>
    </row>
    <row r="135" spans="1:58" x14ac:dyDescent="0.2">
      <c r="A135" s="19" t="s">
        <v>1193</v>
      </c>
      <c r="B135" s="19" t="s">
        <v>76</v>
      </c>
      <c r="C135" s="19">
        <v>16941040</v>
      </c>
      <c r="D135" s="19">
        <v>2</v>
      </c>
      <c r="E135" s="19" t="s">
        <v>1458</v>
      </c>
      <c r="F135" s="19" t="s">
        <v>1194</v>
      </c>
      <c r="G135" s="19" t="s">
        <v>1459</v>
      </c>
      <c r="H135" s="19" t="s">
        <v>654</v>
      </c>
      <c r="I135" s="19" t="s">
        <v>653</v>
      </c>
      <c r="J135" s="19">
        <v>80</v>
      </c>
      <c r="K135" s="19" t="s">
        <v>556</v>
      </c>
      <c r="L135" s="19" t="s">
        <v>495</v>
      </c>
      <c r="M135" s="19" t="s">
        <v>21</v>
      </c>
      <c r="N135" s="19">
        <v>45691</v>
      </c>
      <c r="O135" s="19">
        <v>3</v>
      </c>
      <c r="P135" s="83">
        <v>1</v>
      </c>
      <c r="Q135" s="19" t="s">
        <v>23</v>
      </c>
      <c r="R135" s="19" t="s">
        <v>11</v>
      </c>
      <c r="S135" s="19" t="s">
        <v>23</v>
      </c>
      <c r="T135" s="19">
        <v>3</v>
      </c>
      <c r="U135" s="19" t="s">
        <v>11</v>
      </c>
      <c r="V135" s="19" t="s">
        <v>11</v>
      </c>
      <c r="W135" s="19" t="s">
        <v>11</v>
      </c>
      <c r="X135" s="19">
        <v>0</v>
      </c>
      <c r="Y135" s="19" t="s">
        <v>730</v>
      </c>
      <c r="Z135" s="19">
        <v>0</v>
      </c>
      <c r="AA135" s="19">
        <v>0</v>
      </c>
      <c r="AB135" s="19">
        <v>0</v>
      </c>
      <c r="AC135" s="186" t="str">
        <f>IF(OR(M135="13",M135="14",P135=8),"",IF(     AND(OR(S135="AUTORIZADO", S135="PENDIENTE", S135="REDUCIDO", S135="AMPLIADO"),L135&lt;&gt;"HONORARIO" ), _xlfn.CONCAT(IF(H135="X","H",H135),"_",IF(OR(P135=5,P135=6),_xlfn.CONCAT(P135,"A"),P135),"_",VLOOKUP(T135,Datos!$B$2:$C$5,2,TRUE)),""))</f>
        <v>H_1_[hasta 3]</v>
      </c>
      <c r="AD135" s="186">
        <f t="shared" si="64"/>
        <v>0</v>
      </c>
      <c r="AE135" s="90" t="str">
        <f t="shared" si="65"/>
        <v>-</v>
      </c>
      <c r="AF135" s="91" t="str">
        <f t="shared" si="66"/>
        <v>070601</v>
      </c>
      <c r="AG135" s="92"/>
      <c r="AH135" s="93" t="str">
        <f t="shared" si="67"/>
        <v>Corporación de Fomento de la Producción</v>
      </c>
      <c r="AI135" s="90" t="str">
        <f t="shared" si="68"/>
        <v>-</v>
      </c>
      <c r="AJ135" s="90">
        <f t="shared" si="69"/>
        <v>2</v>
      </c>
      <c r="AK135" s="90" t="str">
        <f t="shared" si="70"/>
        <v>-</v>
      </c>
      <c r="AL135" s="90" t="str">
        <f t="shared" si="71"/>
        <v>Identifica este registro como HOMBRE</v>
      </c>
      <c r="AM135" s="90" t="str">
        <f t="shared" si="72"/>
        <v>-</v>
      </c>
      <c r="AN135" s="90" t="str">
        <f t="shared" si="73"/>
        <v>-</v>
      </c>
      <c r="AO135" s="90" t="str">
        <f t="shared" si="74"/>
        <v>-</v>
      </c>
      <c r="AP135" s="58" t="str">
        <f t="shared" si="75"/>
        <v>-</v>
      </c>
      <c r="AQ135" s="94" t="str">
        <f t="shared" si="76"/>
        <v>-</v>
      </c>
      <c r="AR135" s="94" t="str">
        <f>IF(N135="","PRIMER_DIA en blanco",
IF(AND(M135="01",N135&gt;=L_Conversion!$C$118,N135&lt;=L_Conversion!$D$118),"-",
IF(AND(M135="02",N135&gt;=L_Conversion!$C$119,N135&lt;=L_Conversion!$D$119),"-",
IF(AND(M135="03",N135&gt;=L_Conversion!$C$120,N135&lt;=L_Conversion!$D$120),"-",
IF(AND(M135="04",N135&gt;=L_Conversion!$C$121,N135&lt;=L_Conversion!$D$121),"-",
IF(AND(M135="05",N135&gt;=L_Conversion!$C$122,N135&lt;=L_Conversion!$D$122),"-",
IF(AND(M135="06",N135&gt;=L_Conversion!$C$123,N135&lt;=L_Conversion!$D$123),"-",
IF(AND(M135="07",N135&gt;=L_Conversion!$C$124,N135&lt;=L_Conversion!$D$124),"-",
IF(AND(M135="08",N135&gt;=L_Conversion!$C$125,N135&lt;=L_Conversion!$D$125),"-",
IF(AND(M135="09",N135&gt;=L_Conversion!$C$126,N135&lt;=L_Conversion!$D$126),"-",
IF(AND(M135="10",N135&gt;=L_Conversion!$C$127,N135&lt;=L_Conversion!$D$127),"-",
IF(AND(M135="11",N135&gt;=L_Conversion!$C$128,N135&lt;=L_Conversion!$D$128),"-",
IF(AND(M135="12",N135&gt;=L_Conversion!$C$129,N135&lt;=L_Conversion!$D$129),"-",
IF(AND(M135="13",N135&gt;=L_Conversion!$C$116,N135&lt;=L_Conversion!$D$116),"-",
IF(AND(M135="14",N135&gt;=L_Conversion!$C$117,N135&lt;=L_Conversion!$D$117),"-",
"PRIMER_DIA fuera de rango")))))))))))))))</f>
        <v>-</v>
      </c>
      <c r="AS135" s="94" t="str">
        <f t="shared" si="77"/>
        <v>-</v>
      </c>
      <c r="AT135" s="94" t="str">
        <f t="shared" si="78"/>
        <v>-</v>
      </c>
      <c r="AU135" s="94" t="str">
        <f t="shared" si="79"/>
        <v>-</v>
      </c>
      <c r="AV135" s="94" t="str">
        <f t="shared" si="80"/>
        <v>-</v>
      </c>
      <c r="AW135" s="94" t="str">
        <f t="shared" si="81"/>
        <v>-</v>
      </c>
      <c r="AX135" s="94" t="str">
        <f t="shared" si="82"/>
        <v>-</v>
      </c>
      <c r="AY135" s="94" t="str">
        <f t="shared" si="83"/>
        <v>-</v>
      </c>
      <c r="AZ135" s="94" t="str">
        <f t="shared" si="84"/>
        <v>-</v>
      </c>
      <c r="BA135" s="94" t="str">
        <f t="shared" si="85"/>
        <v>-</v>
      </c>
      <c r="BB135" s="94" t="str">
        <f t="shared" si="86"/>
        <v>-</v>
      </c>
      <c r="BC135" s="94" t="str">
        <f t="shared" si="87"/>
        <v>-</v>
      </c>
      <c r="BD135" s="94" t="str">
        <f t="shared" si="88"/>
        <v>-</v>
      </c>
      <c r="BE135" s="94" t="str">
        <f t="shared" si="89"/>
        <v>-</v>
      </c>
      <c r="BF135" s="94" t="str">
        <f t="shared" si="90"/>
        <v>-</v>
      </c>
    </row>
    <row r="136" spans="1:58" x14ac:dyDescent="0.2">
      <c r="A136" s="19" t="s">
        <v>1193</v>
      </c>
      <c r="B136" s="19" t="s">
        <v>76</v>
      </c>
      <c r="C136" s="19">
        <v>15349450</v>
      </c>
      <c r="D136" s="19">
        <v>9</v>
      </c>
      <c r="E136" s="19" t="s">
        <v>1460</v>
      </c>
      <c r="F136" s="19" t="s">
        <v>1461</v>
      </c>
      <c r="G136" s="19" t="s">
        <v>1462</v>
      </c>
      <c r="H136" s="19" t="s">
        <v>1018</v>
      </c>
      <c r="I136" s="19" t="s">
        <v>653</v>
      </c>
      <c r="J136" s="19">
        <v>80</v>
      </c>
      <c r="K136" s="19" t="s">
        <v>560</v>
      </c>
      <c r="L136" s="19" t="s">
        <v>495</v>
      </c>
      <c r="M136" s="19" t="s">
        <v>21</v>
      </c>
      <c r="N136" s="19">
        <v>45691</v>
      </c>
      <c r="O136" s="19">
        <v>5</v>
      </c>
      <c r="P136" s="83">
        <v>1</v>
      </c>
      <c r="Q136" s="19" t="s">
        <v>23</v>
      </c>
      <c r="R136" s="19" t="s">
        <v>11</v>
      </c>
      <c r="S136" s="19" t="s">
        <v>23</v>
      </c>
      <c r="T136" s="19">
        <v>5</v>
      </c>
      <c r="U136" s="19" t="s">
        <v>11</v>
      </c>
      <c r="V136" s="19" t="s">
        <v>11</v>
      </c>
      <c r="W136" s="19" t="s">
        <v>11</v>
      </c>
      <c r="X136" s="19">
        <v>0</v>
      </c>
      <c r="Y136" s="19" t="s">
        <v>730</v>
      </c>
      <c r="Z136" s="19">
        <v>0</v>
      </c>
      <c r="AA136" s="19">
        <v>0</v>
      </c>
      <c r="AB136" s="19">
        <v>0</v>
      </c>
      <c r="AC136" s="186" t="str">
        <f>IF(OR(M136="13",M136="14",P136=8),"",IF(     AND(OR(S136="AUTORIZADO", S136="PENDIENTE", S136="REDUCIDO", S136="AMPLIADO"),L136&lt;&gt;"HONORARIO" ), _xlfn.CONCAT(IF(H136="X","H",H136),"_",IF(OR(P136=5,P136=6),_xlfn.CONCAT(P136,"A"),P136),"_",VLOOKUP(T136,Datos!$B$2:$C$5,2,TRUE)),""))</f>
        <v>M_1_[4 a 10]</v>
      </c>
      <c r="AD136" s="186">
        <f t="shared" si="64"/>
        <v>0</v>
      </c>
      <c r="AE136" s="90" t="str">
        <f t="shared" si="65"/>
        <v>-</v>
      </c>
      <c r="AF136" s="91" t="str">
        <f t="shared" si="66"/>
        <v>070601</v>
      </c>
      <c r="AG136" s="92"/>
      <c r="AH136" s="93" t="str">
        <f t="shared" si="67"/>
        <v>Corporación de Fomento de la Producción</v>
      </c>
      <c r="AI136" s="90" t="str">
        <f t="shared" si="68"/>
        <v>-</v>
      </c>
      <c r="AJ136" s="90">
        <f t="shared" si="69"/>
        <v>9</v>
      </c>
      <c r="AK136" s="90" t="str">
        <f t="shared" si="70"/>
        <v>-</v>
      </c>
      <c r="AL136" s="90" t="str">
        <f t="shared" si="71"/>
        <v>Identifica este registro como MUJER</v>
      </c>
      <c r="AM136" s="90" t="str">
        <f t="shared" si="72"/>
        <v>-</v>
      </c>
      <c r="AN136" s="90" t="str">
        <f t="shared" si="73"/>
        <v>-</v>
      </c>
      <c r="AO136" s="90" t="str">
        <f t="shared" si="74"/>
        <v>-</v>
      </c>
      <c r="AP136" s="58" t="str">
        <f t="shared" si="75"/>
        <v>-</v>
      </c>
      <c r="AQ136" s="94" t="str">
        <f t="shared" si="76"/>
        <v>-</v>
      </c>
      <c r="AR136" s="94" t="str">
        <f>IF(N136="","PRIMER_DIA en blanco",
IF(AND(M136="01",N136&gt;=L_Conversion!$C$118,N136&lt;=L_Conversion!$D$118),"-",
IF(AND(M136="02",N136&gt;=L_Conversion!$C$119,N136&lt;=L_Conversion!$D$119),"-",
IF(AND(M136="03",N136&gt;=L_Conversion!$C$120,N136&lt;=L_Conversion!$D$120),"-",
IF(AND(M136="04",N136&gt;=L_Conversion!$C$121,N136&lt;=L_Conversion!$D$121),"-",
IF(AND(M136="05",N136&gt;=L_Conversion!$C$122,N136&lt;=L_Conversion!$D$122),"-",
IF(AND(M136="06",N136&gt;=L_Conversion!$C$123,N136&lt;=L_Conversion!$D$123),"-",
IF(AND(M136="07",N136&gt;=L_Conversion!$C$124,N136&lt;=L_Conversion!$D$124),"-",
IF(AND(M136="08",N136&gt;=L_Conversion!$C$125,N136&lt;=L_Conversion!$D$125),"-",
IF(AND(M136="09",N136&gt;=L_Conversion!$C$126,N136&lt;=L_Conversion!$D$126),"-",
IF(AND(M136="10",N136&gt;=L_Conversion!$C$127,N136&lt;=L_Conversion!$D$127),"-",
IF(AND(M136="11",N136&gt;=L_Conversion!$C$128,N136&lt;=L_Conversion!$D$128),"-",
IF(AND(M136="12",N136&gt;=L_Conversion!$C$129,N136&lt;=L_Conversion!$D$129),"-",
IF(AND(M136="13",N136&gt;=L_Conversion!$C$116,N136&lt;=L_Conversion!$D$116),"-",
IF(AND(M136="14",N136&gt;=L_Conversion!$C$117,N136&lt;=L_Conversion!$D$117),"-",
"PRIMER_DIA fuera de rango")))))))))))))))</f>
        <v>-</v>
      </c>
      <c r="AS136" s="94" t="str">
        <f t="shared" si="77"/>
        <v>-</v>
      </c>
      <c r="AT136" s="94" t="str">
        <f t="shared" si="78"/>
        <v>-</v>
      </c>
      <c r="AU136" s="94" t="str">
        <f t="shared" si="79"/>
        <v>-</v>
      </c>
      <c r="AV136" s="94" t="str">
        <f t="shared" si="80"/>
        <v>-</v>
      </c>
      <c r="AW136" s="94" t="str">
        <f t="shared" si="81"/>
        <v>-</v>
      </c>
      <c r="AX136" s="94" t="str">
        <f t="shared" si="82"/>
        <v>-</v>
      </c>
      <c r="AY136" s="94" t="str">
        <f t="shared" si="83"/>
        <v>-</v>
      </c>
      <c r="AZ136" s="94" t="str">
        <f t="shared" si="84"/>
        <v>-</v>
      </c>
      <c r="BA136" s="94" t="str">
        <f t="shared" si="85"/>
        <v>-</v>
      </c>
      <c r="BB136" s="94" t="str">
        <f t="shared" si="86"/>
        <v>-</v>
      </c>
      <c r="BC136" s="94" t="str">
        <f t="shared" si="87"/>
        <v>-</v>
      </c>
      <c r="BD136" s="94" t="str">
        <f t="shared" si="88"/>
        <v>-</v>
      </c>
      <c r="BE136" s="94" t="str">
        <f t="shared" si="89"/>
        <v>-</v>
      </c>
      <c r="BF136" s="94" t="str">
        <f t="shared" si="90"/>
        <v>-</v>
      </c>
    </row>
    <row r="137" spans="1:58" x14ac:dyDescent="0.2">
      <c r="A137" s="19" t="s">
        <v>1193</v>
      </c>
      <c r="B137" s="19" t="s">
        <v>76</v>
      </c>
      <c r="C137" s="19">
        <v>18693838</v>
      </c>
      <c r="D137" s="19">
        <v>0</v>
      </c>
      <c r="E137" s="19" t="s">
        <v>1202</v>
      </c>
      <c r="F137" s="19" t="s">
        <v>1393</v>
      </c>
      <c r="G137" s="19" t="s">
        <v>1394</v>
      </c>
      <c r="H137" s="19" t="s">
        <v>1018</v>
      </c>
      <c r="I137" s="19" t="s">
        <v>655</v>
      </c>
      <c r="J137" s="19">
        <v>80</v>
      </c>
      <c r="K137" s="19" t="s">
        <v>556</v>
      </c>
      <c r="L137" s="19" t="s">
        <v>495</v>
      </c>
      <c r="M137" s="19" t="s">
        <v>21</v>
      </c>
      <c r="N137" s="19">
        <v>45691</v>
      </c>
      <c r="O137" s="19">
        <v>2</v>
      </c>
      <c r="P137" s="83">
        <v>1</v>
      </c>
      <c r="Q137" s="19" t="s">
        <v>23</v>
      </c>
      <c r="R137" s="19" t="s">
        <v>11</v>
      </c>
      <c r="S137" s="19" t="s">
        <v>23</v>
      </c>
      <c r="T137" s="19">
        <v>2</v>
      </c>
      <c r="U137" s="19" t="s">
        <v>11</v>
      </c>
      <c r="V137" s="19" t="s">
        <v>11</v>
      </c>
      <c r="W137" s="19" t="s">
        <v>11</v>
      </c>
      <c r="X137" s="19">
        <v>0</v>
      </c>
      <c r="Y137" s="19" t="s">
        <v>730</v>
      </c>
      <c r="Z137" s="19">
        <v>0</v>
      </c>
      <c r="AA137" s="19">
        <v>0</v>
      </c>
      <c r="AB137" s="19">
        <v>0</v>
      </c>
      <c r="AC137" s="186" t="str">
        <f>IF(OR(M137="13",M137="14",P137=8),"",IF(     AND(OR(S137="AUTORIZADO", S137="PENDIENTE", S137="REDUCIDO", S137="AMPLIADO"),L137&lt;&gt;"HONORARIO" ), _xlfn.CONCAT(IF(H137="X","H",H137),"_",IF(OR(P137=5,P137=6),_xlfn.CONCAT(P137,"A"),P137),"_",VLOOKUP(T137,Datos!$B$2:$C$5,2,TRUE)),""))</f>
        <v>M_1_[hasta 3]</v>
      </c>
      <c r="AD137" s="186">
        <f t="shared" si="64"/>
        <v>0</v>
      </c>
      <c r="AE137" s="90" t="str">
        <f t="shared" si="65"/>
        <v>-</v>
      </c>
      <c r="AF137" s="91" t="str">
        <f t="shared" si="66"/>
        <v>070601</v>
      </c>
      <c r="AG137" s="92"/>
      <c r="AH137" s="93" t="str">
        <f t="shared" si="67"/>
        <v>Corporación de Fomento de la Producción</v>
      </c>
      <c r="AI137" s="90" t="str">
        <f t="shared" si="68"/>
        <v>-</v>
      </c>
      <c r="AJ137" s="90">
        <f t="shared" si="69"/>
        <v>0</v>
      </c>
      <c r="AK137" s="90" t="str">
        <f t="shared" si="70"/>
        <v>-</v>
      </c>
      <c r="AL137" s="90" t="str">
        <f t="shared" si="71"/>
        <v>Identifica este registro como MUJER</v>
      </c>
      <c r="AM137" s="90" t="str">
        <f t="shared" si="72"/>
        <v>-</v>
      </c>
      <c r="AN137" s="90" t="str">
        <f t="shared" si="73"/>
        <v>-</v>
      </c>
      <c r="AO137" s="90" t="str">
        <f t="shared" si="74"/>
        <v>-</v>
      </c>
      <c r="AP137" s="58" t="str">
        <f t="shared" si="75"/>
        <v>-</v>
      </c>
      <c r="AQ137" s="94" t="str">
        <f t="shared" si="76"/>
        <v>-</v>
      </c>
      <c r="AR137" s="94" t="str">
        <f>IF(N137="","PRIMER_DIA en blanco",
IF(AND(M137="01",N137&gt;=L_Conversion!$C$118,N137&lt;=L_Conversion!$D$118),"-",
IF(AND(M137="02",N137&gt;=L_Conversion!$C$119,N137&lt;=L_Conversion!$D$119),"-",
IF(AND(M137="03",N137&gt;=L_Conversion!$C$120,N137&lt;=L_Conversion!$D$120),"-",
IF(AND(M137="04",N137&gt;=L_Conversion!$C$121,N137&lt;=L_Conversion!$D$121),"-",
IF(AND(M137="05",N137&gt;=L_Conversion!$C$122,N137&lt;=L_Conversion!$D$122),"-",
IF(AND(M137="06",N137&gt;=L_Conversion!$C$123,N137&lt;=L_Conversion!$D$123),"-",
IF(AND(M137="07",N137&gt;=L_Conversion!$C$124,N137&lt;=L_Conversion!$D$124),"-",
IF(AND(M137="08",N137&gt;=L_Conversion!$C$125,N137&lt;=L_Conversion!$D$125),"-",
IF(AND(M137="09",N137&gt;=L_Conversion!$C$126,N137&lt;=L_Conversion!$D$126),"-",
IF(AND(M137="10",N137&gt;=L_Conversion!$C$127,N137&lt;=L_Conversion!$D$127),"-",
IF(AND(M137="11",N137&gt;=L_Conversion!$C$128,N137&lt;=L_Conversion!$D$128),"-",
IF(AND(M137="12",N137&gt;=L_Conversion!$C$129,N137&lt;=L_Conversion!$D$129),"-",
IF(AND(M137="13",N137&gt;=L_Conversion!$C$116,N137&lt;=L_Conversion!$D$116),"-",
IF(AND(M137="14",N137&gt;=L_Conversion!$C$117,N137&lt;=L_Conversion!$D$117),"-",
"PRIMER_DIA fuera de rango")))))))))))))))</f>
        <v>-</v>
      </c>
      <c r="AS137" s="94" t="str">
        <f t="shared" si="77"/>
        <v>-</v>
      </c>
      <c r="AT137" s="94" t="str">
        <f t="shared" si="78"/>
        <v>-</v>
      </c>
      <c r="AU137" s="94" t="str">
        <f t="shared" si="79"/>
        <v>-</v>
      </c>
      <c r="AV137" s="94" t="str">
        <f t="shared" si="80"/>
        <v>-</v>
      </c>
      <c r="AW137" s="94" t="str">
        <f t="shared" si="81"/>
        <v>-</v>
      </c>
      <c r="AX137" s="94" t="str">
        <f t="shared" si="82"/>
        <v>-</v>
      </c>
      <c r="AY137" s="94" t="str">
        <f t="shared" si="83"/>
        <v>-</v>
      </c>
      <c r="AZ137" s="94" t="str">
        <f t="shared" si="84"/>
        <v>-</v>
      </c>
      <c r="BA137" s="94" t="str">
        <f t="shared" si="85"/>
        <v>-</v>
      </c>
      <c r="BB137" s="94" t="str">
        <f t="shared" si="86"/>
        <v>-</v>
      </c>
      <c r="BC137" s="94" t="str">
        <f t="shared" si="87"/>
        <v>-</v>
      </c>
      <c r="BD137" s="94" t="str">
        <f t="shared" si="88"/>
        <v>-</v>
      </c>
      <c r="BE137" s="94" t="str">
        <f t="shared" si="89"/>
        <v>-</v>
      </c>
      <c r="BF137" s="94" t="str">
        <f t="shared" si="90"/>
        <v>-</v>
      </c>
    </row>
    <row r="138" spans="1:58" x14ac:dyDescent="0.2">
      <c r="A138" s="19" t="s">
        <v>1193</v>
      </c>
      <c r="B138" s="19" t="s">
        <v>76</v>
      </c>
      <c r="C138" s="19">
        <v>8961152</v>
      </c>
      <c r="D138" s="19">
        <v>0</v>
      </c>
      <c r="E138" s="19" t="s">
        <v>1463</v>
      </c>
      <c r="F138" s="19" t="s">
        <v>1464</v>
      </c>
      <c r="G138" s="19" t="s">
        <v>1465</v>
      </c>
      <c r="H138" s="19" t="s">
        <v>1018</v>
      </c>
      <c r="I138" s="19" t="s">
        <v>653</v>
      </c>
      <c r="J138" s="19">
        <v>80</v>
      </c>
      <c r="K138" s="19" t="s">
        <v>556</v>
      </c>
      <c r="L138" s="19" t="s">
        <v>495</v>
      </c>
      <c r="M138" s="19" t="s">
        <v>21</v>
      </c>
      <c r="N138" s="19">
        <v>45691</v>
      </c>
      <c r="O138" s="19">
        <v>12</v>
      </c>
      <c r="P138" s="83">
        <v>1</v>
      </c>
      <c r="Q138" s="19" t="s">
        <v>23</v>
      </c>
      <c r="R138" s="19" t="s">
        <v>11</v>
      </c>
      <c r="S138" s="19" t="s">
        <v>23</v>
      </c>
      <c r="T138" s="19">
        <v>12</v>
      </c>
      <c r="U138" s="19" t="s">
        <v>11</v>
      </c>
      <c r="V138" s="19" t="s">
        <v>11</v>
      </c>
      <c r="W138" s="19" t="s">
        <v>11</v>
      </c>
      <c r="X138" s="19">
        <v>0</v>
      </c>
      <c r="Y138" s="19" t="s">
        <v>730</v>
      </c>
      <c r="Z138" s="19">
        <v>0</v>
      </c>
      <c r="AA138" s="19">
        <v>0</v>
      </c>
      <c r="AB138" s="19">
        <v>0</v>
      </c>
      <c r="AC138" s="186" t="str">
        <f>IF(OR(M138="13",M138="14",P138=8),"",IF(     AND(OR(S138="AUTORIZADO", S138="PENDIENTE", S138="REDUCIDO", S138="AMPLIADO"),L138&lt;&gt;"HONORARIO" ), _xlfn.CONCAT(IF(H138="X","H",H138),"_",IF(OR(P138=5,P138=6),_xlfn.CONCAT(P138,"A"),P138),"_",VLOOKUP(T138,Datos!$B$2:$C$5,2,TRUE)),""))</f>
        <v>M_1_[11 +]</v>
      </c>
      <c r="AD138" s="186">
        <f t="shared" si="64"/>
        <v>0</v>
      </c>
      <c r="AE138" s="90" t="str">
        <f t="shared" si="65"/>
        <v>-</v>
      </c>
      <c r="AF138" s="91" t="str">
        <f t="shared" si="66"/>
        <v>070601</v>
      </c>
      <c r="AG138" s="92"/>
      <c r="AH138" s="93" t="str">
        <f t="shared" si="67"/>
        <v>Corporación de Fomento de la Producción</v>
      </c>
      <c r="AI138" s="90" t="str">
        <f t="shared" si="68"/>
        <v>-</v>
      </c>
      <c r="AJ138" s="90">
        <f t="shared" si="69"/>
        <v>0</v>
      </c>
      <c r="AK138" s="90" t="str">
        <f t="shared" si="70"/>
        <v>-</v>
      </c>
      <c r="AL138" s="90" t="str">
        <f t="shared" si="71"/>
        <v>Identifica este registro como MUJER</v>
      </c>
      <c r="AM138" s="90" t="str">
        <f t="shared" si="72"/>
        <v>-</v>
      </c>
      <c r="AN138" s="90" t="str">
        <f t="shared" si="73"/>
        <v>-</v>
      </c>
      <c r="AO138" s="90" t="str">
        <f t="shared" si="74"/>
        <v>-</v>
      </c>
      <c r="AP138" s="58" t="str">
        <f t="shared" si="75"/>
        <v>-</v>
      </c>
      <c r="AQ138" s="94" t="str">
        <f t="shared" si="76"/>
        <v>-</v>
      </c>
      <c r="AR138" s="94" t="str">
        <f>IF(N138="","PRIMER_DIA en blanco",
IF(AND(M138="01",N138&gt;=L_Conversion!$C$118,N138&lt;=L_Conversion!$D$118),"-",
IF(AND(M138="02",N138&gt;=L_Conversion!$C$119,N138&lt;=L_Conversion!$D$119),"-",
IF(AND(M138="03",N138&gt;=L_Conversion!$C$120,N138&lt;=L_Conversion!$D$120),"-",
IF(AND(M138="04",N138&gt;=L_Conversion!$C$121,N138&lt;=L_Conversion!$D$121),"-",
IF(AND(M138="05",N138&gt;=L_Conversion!$C$122,N138&lt;=L_Conversion!$D$122),"-",
IF(AND(M138="06",N138&gt;=L_Conversion!$C$123,N138&lt;=L_Conversion!$D$123),"-",
IF(AND(M138="07",N138&gt;=L_Conversion!$C$124,N138&lt;=L_Conversion!$D$124),"-",
IF(AND(M138="08",N138&gt;=L_Conversion!$C$125,N138&lt;=L_Conversion!$D$125),"-",
IF(AND(M138="09",N138&gt;=L_Conversion!$C$126,N138&lt;=L_Conversion!$D$126),"-",
IF(AND(M138="10",N138&gt;=L_Conversion!$C$127,N138&lt;=L_Conversion!$D$127),"-",
IF(AND(M138="11",N138&gt;=L_Conversion!$C$128,N138&lt;=L_Conversion!$D$128),"-",
IF(AND(M138="12",N138&gt;=L_Conversion!$C$129,N138&lt;=L_Conversion!$D$129),"-",
IF(AND(M138="13",N138&gt;=L_Conversion!$C$116,N138&lt;=L_Conversion!$D$116),"-",
IF(AND(M138="14",N138&gt;=L_Conversion!$C$117,N138&lt;=L_Conversion!$D$117),"-",
"PRIMER_DIA fuera de rango")))))))))))))))</f>
        <v>-</v>
      </c>
      <c r="AS138" s="94" t="str">
        <f t="shared" si="77"/>
        <v>-</v>
      </c>
      <c r="AT138" s="94" t="str">
        <f t="shared" si="78"/>
        <v>-</v>
      </c>
      <c r="AU138" s="94" t="str">
        <f t="shared" si="79"/>
        <v>-</v>
      </c>
      <c r="AV138" s="94" t="str">
        <f t="shared" si="80"/>
        <v>-</v>
      </c>
      <c r="AW138" s="94" t="str">
        <f t="shared" si="81"/>
        <v>-</v>
      </c>
      <c r="AX138" s="94" t="str">
        <f t="shared" si="82"/>
        <v>-</v>
      </c>
      <c r="AY138" s="94" t="str">
        <f t="shared" si="83"/>
        <v>-</v>
      </c>
      <c r="AZ138" s="94" t="str">
        <f t="shared" si="84"/>
        <v>-</v>
      </c>
      <c r="BA138" s="94" t="str">
        <f t="shared" si="85"/>
        <v>-</v>
      </c>
      <c r="BB138" s="94" t="str">
        <f t="shared" si="86"/>
        <v>-</v>
      </c>
      <c r="BC138" s="94" t="str">
        <f t="shared" si="87"/>
        <v>-</v>
      </c>
      <c r="BD138" s="94" t="str">
        <f t="shared" si="88"/>
        <v>-</v>
      </c>
      <c r="BE138" s="94" t="str">
        <f t="shared" si="89"/>
        <v>-</v>
      </c>
      <c r="BF138" s="94" t="str">
        <f t="shared" si="90"/>
        <v>-</v>
      </c>
    </row>
    <row r="139" spans="1:58" x14ac:dyDescent="0.2">
      <c r="A139" s="19" t="s">
        <v>1193</v>
      </c>
      <c r="B139" s="19" t="s">
        <v>76</v>
      </c>
      <c r="C139" s="19">
        <v>15333581</v>
      </c>
      <c r="D139" s="19">
        <v>8</v>
      </c>
      <c r="E139" s="19" t="s">
        <v>1466</v>
      </c>
      <c r="F139" s="19" t="s">
        <v>1467</v>
      </c>
      <c r="G139" s="19" t="s">
        <v>1292</v>
      </c>
      <c r="H139" s="19" t="s">
        <v>1018</v>
      </c>
      <c r="I139" s="19" t="s">
        <v>653</v>
      </c>
      <c r="J139" s="19">
        <v>80</v>
      </c>
      <c r="K139" s="19" t="s">
        <v>556</v>
      </c>
      <c r="L139" s="19" t="s">
        <v>495</v>
      </c>
      <c r="M139" s="19" t="s">
        <v>21</v>
      </c>
      <c r="N139" s="19">
        <v>45691</v>
      </c>
      <c r="O139" s="19">
        <v>15</v>
      </c>
      <c r="P139" s="83">
        <v>1</v>
      </c>
      <c r="Q139" s="19" t="s">
        <v>23</v>
      </c>
      <c r="R139" s="19" t="s">
        <v>11</v>
      </c>
      <c r="S139" s="19" t="s">
        <v>23</v>
      </c>
      <c r="T139" s="19">
        <v>15</v>
      </c>
      <c r="U139" s="19" t="s">
        <v>11</v>
      </c>
      <c r="V139" s="19" t="s">
        <v>11</v>
      </c>
      <c r="W139" s="19" t="s">
        <v>11</v>
      </c>
      <c r="X139" s="19">
        <v>0</v>
      </c>
      <c r="Y139" s="19" t="s">
        <v>730</v>
      </c>
      <c r="Z139" s="19">
        <v>0</v>
      </c>
      <c r="AA139" s="19">
        <v>0</v>
      </c>
      <c r="AB139" s="19">
        <v>0</v>
      </c>
      <c r="AC139" s="186" t="str">
        <f>IF(OR(M139="13",M139="14",P139=8),"",IF(     AND(OR(S139="AUTORIZADO", S139="PENDIENTE", S139="REDUCIDO", S139="AMPLIADO"),L139&lt;&gt;"HONORARIO" ), _xlfn.CONCAT(IF(H139="X","H",H139),"_",IF(OR(P139=5,P139=6),_xlfn.CONCAT(P139,"A"),P139),"_",VLOOKUP(T139,Datos!$B$2:$C$5,2,TRUE)),""))</f>
        <v>M_1_[11 +]</v>
      </c>
      <c r="AD139" s="186">
        <f t="shared" si="64"/>
        <v>0</v>
      </c>
      <c r="AE139" s="90" t="str">
        <f t="shared" si="65"/>
        <v>-</v>
      </c>
      <c r="AF139" s="91" t="str">
        <f t="shared" si="66"/>
        <v>070601</v>
      </c>
      <c r="AG139" s="92"/>
      <c r="AH139" s="93" t="str">
        <f t="shared" si="67"/>
        <v>Corporación de Fomento de la Producción</v>
      </c>
      <c r="AI139" s="90" t="str">
        <f t="shared" si="68"/>
        <v>-</v>
      </c>
      <c r="AJ139" s="90">
        <f t="shared" si="69"/>
        <v>8</v>
      </c>
      <c r="AK139" s="90" t="str">
        <f t="shared" si="70"/>
        <v>-</v>
      </c>
      <c r="AL139" s="90" t="str">
        <f t="shared" si="71"/>
        <v>Identifica este registro como MUJER</v>
      </c>
      <c r="AM139" s="90" t="str">
        <f t="shared" si="72"/>
        <v>-</v>
      </c>
      <c r="AN139" s="90" t="str">
        <f t="shared" si="73"/>
        <v>-</v>
      </c>
      <c r="AO139" s="90" t="str">
        <f t="shared" si="74"/>
        <v>-</v>
      </c>
      <c r="AP139" s="58" t="str">
        <f t="shared" si="75"/>
        <v>-</v>
      </c>
      <c r="AQ139" s="94" t="str">
        <f t="shared" si="76"/>
        <v>-</v>
      </c>
      <c r="AR139" s="94" t="str">
        <f>IF(N139="","PRIMER_DIA en blanco",
IF(AND(M139="01",N139&gt;=L_Conversion!$C$118,N139&lt;=L_Conversion!$D$118),"-",
IF(AND(M139="02",N139&gt;=L_Conversion!$C$119,N139&lt;=L_Conversion!$D$119),"-",
IF(AND(M139="03",N139&gt;=L_Conversion!$C$120,N139&lt;=L_Conversion!$D$120),"-",
IF(AND(M139="04",N139&gt;=L_Conversion!$C$121,N139&lt;=L_Conversion!$D$121),"-",
IF(AND(M139="05",N139&gt;=L_Conversion!$C$122,N139&lt;=L_Conversion!$D$122),"-",
IF(AND(M139="06",N139&gt;=L_Conversion!$C$123,N139&lt;=L_Conversion!$D$123),"-",
IF(AND(M139="07",N139&gt;=L_Conversion!$C$124,N139&lt;=L_Conversion!$D$124),"-",
IF(AND(M139="08",N139&gt;=L_Conversion!$C$125,N139&lt;=L_Conversion!$D$125),"-",
IF(AND(M139="09",N139&gt;=L_Conversion!$C$126,N139&lt;=L_Conversion!$D$126),"-",
IF(AND(M139="10",N139&gt;=L_Conversion!$C$127,N139&lt;=L_Conversion!$D$127),"-",
IF(AND(M139="11",N139&gt;=L_Conversion!$C$128,N139&lt;=L_Conversion!$D$128),"-",
IF(AND(M139="12",N139&gt;=L_Conversion!$C$129,N139&lt;=L_Conversion!$D$129),"-",
IF(AND(M139="13",N139&gt;=L_Conversion!$C$116,N139&lt;=L_Conversion!$D$116),"-",
IF(AND(M139="14",N139&gt;=L_Conversion!$C$117,N139&lt;=L_Conversion!$D$117),"-",
"PRIMER_DIA fuera de rango")))))))))))))))</f>
        <v>-</v>
      </c>
      <c r="AS139" s="94" t="str">
        <f t="shared" si="77"/>
        <v>-</v>
      </c>
      <c r="AT139" s="94" t="str">
        <f t="shared" si="78"/>
        <v>-</v>
      </c>
      <c r="AU139" s="94" t="str">
        <f t="shared" si="79"/>
        <v>-</v>
      </c>
      <c r="AV139" s="94" t="str">
        <f t="shared" si="80"/>
        <v>-</v>
      </c>
      <c r="AW139" s="94" t="str">
        <f t="shared" si="81"/>
        <v>-</v>
      </c>
      <c r="AX139" s="94" t="str">
        <f t="shared" si="82"/>
        <v>-</v>
      </c>
      <c r="AY139" s="94" t="str">
        <f t="shared" si="83"/>
        <v>-</v>
      </c>
      <c r="AZ139" s="94" t="str">
        <f t="shared" si="84"/>
        <v>-</v>
      </c>
      <c r="BA139" s="94" t="str">
        <f t="shared" si="85"/>
        <v>-</v>
      </c>
      <c r="BB139" s="94" t="str">
        <f t="shared" si="86"/>
        <v>-</v>
      </c>
      <c r="BC139" s="94" t="str">
        <f t="shared" si="87"/>
        <v>-</v>
      </c>
      <c r="BD139" s="94" t="str">
        <f t="shared" si="88"/>
        <v>-</v>
      </c>
      <c r="BE139" s="94" t="str">
        <f t="shared" si="89"/>
        <v>-</v>
      </c>
      <c r="BF139" s="94" t="str">
        <f t="shared" si="90"/>
        <v>-</v>
      </c>
    </row>
    <row r="140" spans="1:58" x14ac:dyDescent="0.2">
      <c r="A140" s="19" t="s">
        <v>1193</v>
      </c>
      <c r="B140" s="19" t="s">
        <v>76</v>
      </c>
      <c r="C140" s="19">
        <v>11897179</v>
      </c>
      <c r="D140" s="19">
        <v>5</v>
      </c>
      <c r="E140" s="19" t="s">
        <v>1468</v>
      </c>
      <c r="F140" s="19" t="s">
        <v>1300</v>
      </c>
      <c r="G140" s="19" t="s">
        <v>1469</v>
      </c>
      <c r="H140" s="19" t="s">
        <v>1018</v>
      </c>
      <c r="I140" s="19" t="s">
        <v>653</v>
      </c>
      <c r="J140" s="19">
        <v>80</v>
      </c>
      <c r="K140" s="19" t="s">
        <v>560</v>
      </c>
      <c r="L140" s="19" t="s">
        <v>495</v>
      </c>
      <c r="M140" s="19" t="s">
        <v>21</v>
      </c>
      <c r="N140" s="19">
        <v>45691</v>
      </c>
      <c r="O140" s="19">
        <v>5</v>
      </c>
      <c r="P140" s="83">
        <v>1</v>
      </c>
      <c r="Q140" s="19" t="s">
        <v>23</v>
      </c>
      <c r="R140" s="19" t="s">
        <v>11</v>
      </c>
      <c r="S140" s="19" t="s">
        <v>23</v>
      </c>
      <c r="T140" s="19">
        <v>5</v>
      </c>
      <c r="U140" s="19" t="s">
        <v>11</v>
      </c>
      <c r="V140" s="19" t="s">
        <v>11</v>
      </c>
      <c r="W140" s="19" t="s">
        <v>11</v>
      </c>
      <c r="X140" s="19">
        <v>0</v>
      </c>
      <c r="Y140" s="19" t="s">
        <v>730</v>
      </c>
      <c r="Z140" s="19">
        <v>0</v>
      </c>
      <c r="AA140" s="19">
        <v>0</v>
      </c>
      <c r="AB140" s="19">
        <v>0</v>
      </c>
      <c r="AC140" s="186" t="str">
        <f>IF(OR(M140="13",M140="14",P140=8),"",IF(     AND(OR(S140="AUTORIZADO", S140="PENDIENTE", S140="REDUCIDO", S140="AMPLIADO"),L140&lt;&gt;"HONORARIO" ), _xlfn.CONCAT(IF(H140="X","H",H140),"_",IF(OR(P140=5,P140=6),_xlfn.CONCAT(P140,"A"),P140),"_",VLOOKUP(T140,Datos!$B$2:$C$5,2,TRUE)),""))</f>
        <v>M_1_[4 a 10]</v>
      </c>
      <c r="AD140" s="186">
        <f t="shared" si="64"/>
        <v>0</v>
      </c>
      <c r="AE140" s="90" t="str">
        <f t="shared" si="65"/>
        <v>-</v>
      </c>
      <c r="AF140" s="91" t="str">
        <f t="shared" si="66"/>
        <v>070601</v>
      </c>
      <c r="AG140" s="92"/>
      <c r="AH140" s="93" t="str">
        <f t="shared" si="67"/>
        <v>Corporación de Fomento de la Producción</v>
      </c>
      <c r="AI140" s="90" t="str">
        <f t="shared" si="68"/>
        <v>-</v>
      </c>
      <c r="AJ140" s="90">
        <f t="shared" si="69"/>
        <v>5</v>
      </c>
      <c r="AK140" s="90" t="str">
        <f t="shared" si="70"/>
        <v>-</v>
      </c>
      <c r="AL140" s="90" t="str">
        <f t="shared" si="71"/>
        <v>Identifica este registro como MUJER</v>
      </c>
      <c r="AM140" s="90" t="str">
        <f t="shared" si="72"/>
        <v>-</v>
      </c>
      <c r="AN140" s="90" t="str">
        <f t="shared" si="73"/>
        <v>-</v>
      </c>
      <c r="AO140" s="90" t="str">
        <f t="shared" si="74"/>
        <v>-</v>
      </c>
      <c r="AP140" s="58" t="str">
        <f t="shared" si="75"/>
        <v>-</v>
      </c>
      <c r="AQ140" s="94" t="str">
        <f t="shared" si="76"/>
        <v>-</v>
      </c>
      <c r="AR140" s="94" t="str">
        <f>IF(N140="","PRIMER_DIA en blanco",
IF(AND(M140="01",N140&gt;=L_Conversion!$C$118,N140&lt;=L_Conversion!$D$118),"-",
IF(AND(M140="02",N140&gt;=L_Conversion!$C$119,N140&lt;=L_Conversion!$D$119),"-",
IF(AND(M140="03",N140&gt;=L_Conversion!$C$120,N140&lt;=L_Conversion!$D$120),"-",
IF(AND(M140="04",N140&gt;=L_Conversion!$C$121,N140&lt;=L_Conversion!$D$121),"-",
IF(AND(M140="05",N140&gt;=L_Conversion!$C$122,N140&lt;=L_Conversion!$D$122),"-",
IF(AND(M140="06",N140&gt;=L_Conversion!$C$123,N140&lt;=L_Conversion!$D$123),"-",
IF(AND(M140="07",N140&gt;=L_Conversion!$C$124,N140&lt;=L_Conversion!$D$124),"-",
IF(AND(M140="08",N140&gt;=L_Conversion!$C$125,N140&lt;=L_Conversion!$D$125),"-",
IF(AND(M140="09",N140&gt;=L_Conversion!$C$126,N140&lt;=L_Conversion!$D$126),"-",
IF(AND(M140="10",N140&gt;=L_Conversion!$C$127,N140&lt;=L_Conversion!$D$127),"-",
IF(AND(M140="11",N140&gt;=L_Conversion!$C$128,N140&lt;=L_Conversion!$D$128),"-",
IF(AND(M140="12",N140&gt;=L_Conversion!$C$129,N140&lt;=L_Conversion!$D$129),"-",
IF(AND(M140="13",N140&gt;=L_Conversion!$C$116,N140&lt;=L_Conversion!$D$116),"-",
IF(AND(M140="14",N140&gt;=L_Conversion!$C$117,N140&lt;=L_Conversion!$D$117),"-",
"PRIMER_DIA fuera de rango")))))))))))))))</f>
        <v>-</v>
      </c>
      <c r="AS140" s="94" t="str">
        <f t="shared" si="77"/>
        <v>-</v>
      </c>
      <c r="AT140" s="94" t="str">
        <f t="shared" si="78"/>
        <v>-</v>
      </c>
      <c r="AU140" s="94" t="str">
        <f t="shared" si="79"/>
        <v>-</v>
      </c>
      <c r="AV140" s="94" t="str">
        <f t="shared" si="80"/>
        <v>-</v>
      </c>
      <c r="AW140" s="94" t="str">
        <f t="shared" si="81"/>
        <v>-</v>
      </c>
      <c r="AX140" s="94" t="str">
        <f t="shared" si="82"/>
        <v>-</v>
      </c>
      <c r="AY140" s="94" t="str">
        <f t="shared" si="83"/>
        <v>-</v>
      </c>
      <c r="AZ140" s="94" t="str">
        <f t="shared" si="84"/>
        <v>-</v>
      </c>
      <c r="BA140" s="94" t="str">
        <f t="shared" si="85"/>
        <v>-</v>
      </c>
      <c r="BB140" s="94" t="str">
        <f t="shared" si="86"/>
        <v>-</v>
      </c>
      <c r="BC140" s="94" t="str">
        <f t="shared" si="87"/>
        <v>-</v>
      </c>
      <c r="BD140" s="94" t="str">
        <f t="shared" si="88"/>
        <v>-</v>
      </c>
      <c r="BE140" s="94" t="str">
        <f t="shared" si="89"/>
        <v>-</v>
      </c>
      <c r="BF140" s="94" t="str">
        <f t="shared" si="90"/>
        <v>-</v>
      </c>
    </row>
    <row r="141" spans="1:58" x14ac:dyDescent="0.2">
      <c r="A141" s="19" t="s">
        <v>1193</v>
      </c>
      <c r="B141" s="19" t="s">
        <v>76</v>
      </c>
      <c r="C141" s="19">
        <v>9124197</v>
      </c>
      <c r="D141" s="19">
        <v>8</v>
      </c>
      <c r="E141" s="19" t="s">
        <v>1219</v>
      </c>
      <c r="F141" s="19" t="s">
        <v>1383</v>
      </c>
      <c r="G141" s="19" t="s">
        <v>1470</v>
      </c>
      <c r="H141" s="19" t="s">
        <v>1018</v>
      </c>
      <c r="I141" s="19" t="s">
        <v>653</v>
      </c>
      <c r="J141" s="19">
        <v>80</v>
      </c>
      <c r="K141" s="19" t="s">
        <v>560</v>
      </c>
      <c r="L141" s="19" t="s">
        <v>495</v>
      </c>
      <c r="M141" s="19" t="s">
        <v>21</v>
      </c>
      <c r="N141" s="19">
        <v>45691</v>
      </c>
      <c r="O141" s="19">
        <v>3</v>
      </c>
      <c r="P141" s="83">
        <v>1</v>
      </c>
      <c r="Q141" s="19" t="s">
        <v>23</v>
      </c>
      <c r="R141" s="19" t="s">
        <v>11</v>
      </c>
      <c r="S141" s="19" t="s">
        <v>23</v>
      </c>
      <c r="T141" s="19">
        <v>3</v>
      </c>
      <c r="U141" s="19" t="s">
        <v>11</v>
      </c>
      <c r="V141" s="19" t="s">
        <v>11</v>
      </c>
      <c r="W141" s="19" t="s">
        <v>11</v>
      </c>
      <c r="X141" s="19">
        <v>0</v>
      </c>
      <c r="Y141" s="19" t="s">
        <v>730</v>
      </c>
      <c r="Z141" s="19">
        <v>0</v>
      </c>
      <c r="AA141" s="19">
        <v>0</v>
      </c>
      <c r="AB141" s="19">
        <v>0</v>
      </c>
      <c r="AC141" s="186" t="str">
        <f>IF(OR(M141="13",M141="14",P141=8),"",IF(     AND(OR(S141="AUTORIZADO", S141="PENDIENTE", S141="REDUCIDO", S141="AMPLIADO"),L141&lt;&gt;"HONORARIO" ), _xlfn.CONCAT(IF(H141="X","H",H141),"_",IF(OR(P141=5,P141=6),_xlfn.CONCAT(P141,"A"),P141),"_",VLOOKUP(T141,Datos!$B$2:$C$5,2,TRUE)),""))</f>
        <v>M_1_[hasta 3]</v>
      </c>
      <c r="AD141" s="186">
        <f t="shared" si="64"/>
        <v>0</v>
      </c>
      <c r="AE141" s="90" t="str">
        <f t="shared" si="65"/>
        <v>-</v>
      </c>
      <c r="AF141" s="91" t="str">
        <f t="shared" si="66"/>
        <v>070601</v>
      </c>
      <c r="AG141" s="92"/>
      <c r="AH141" s="93" t="str">
        <f t="shared" si="67"/>
        <v>Corporación de Fomento de la Producción</v>
      </c>
      <c r="AI141" s="90" t="str">
        <f t="shared" si="68"/>
        <v>-</v>
      </c>
      <c r="AJ141" s="90">
        <f t="shared" si="69"/>
        <v>8</v>
      </c>
      <c r="AK141" s="90" t="str">
        <f t="shared" si="70"/>
        <v>-</v>
      </c>
      <c r="AL141" s="90" t="str">
        <f t="shared" si="71"/>
        <v>Identifica este registro como MUJER</v>
      </c>
      <c r="AM141" s="90" t="str">
        <f t="shared" si="72"/>
        <v>-</v>
      </c>
      <c r="AN141" s="90" t="str">
        <f t="shared" si="73"/>
        <v>-</v>
      </c>
      <c r="AO141" s="90" t="str">
        <f t="shared" si="74"/>
        <v>-</v>
      </c>
      <c r="AP141" s="58" t="str">
        <f t="shared" si="75"/>
        <v>-</v>
      </c>
      <c r="AQ141" s="94" t="str">
        <f t="shared" si="76"/>
        <v>-</v>
      </c>
      <c r="AR141" s="94" t="str">
        <f>IF(N141="","PRIMER_DIA en blanco",
IF(AND(M141="01",N141&gt;=L_Conversion!$C$118,N141&lt;=L_Conversion!$D$118),"-",
IF(AND(M141="02",N141&gt;=L_Conversion!$C$119,N141&lt;=L_Conversion!$D$119),"-",
IF(AND(M141="03",N141&gt;=L_Conversion!$C$120,N141&lt;=L_Conversion!$D$120),"-",
IF(AND(M141="04",N141&gt;=L_Conversion!$C$121,N141&lt;=L_Conversion!$D$121),"-",
IF(AND(M141="05",N141&gt;=L_Conversion!$C$122,N141&lt;=L_Conversion!$D$122),"-",
IF(AND(M141="06",N141&gt;=L_Conversion!$C$123,N141&lt;=L_Conversion!$D$123),"-",
IF(AND(M141="07",N141&gt;=L_Conversion!$C$124,N141&lt;=L_Conversion!$D$124),"-",
IF(AND(M141="08",N141&gt;=L_Conversion!$C$125,N141&lt;=L_Conversion!$D$125),"-",
IF(AND(M141="09",N141&gt;=L_Conversion!$C$126,N141&lt;=L_Conversion!$D$126),"-",
IF(AND(M141="10",N141&gt;=L_Conversion!$C$127,N141&lt;=L_Conversion!$D$127),"-",
IF(AND(M141="11",N141&gt;=L_Conversion!$C$128,N141&lt;=L_Conversion!$D$128),"-",
IF(AND(M141="12",N141&gt;=L_Conversion!$C$129,N141&lt;=L_Conversion!$D$129),"-",
IF(AND(M141="13",N141&gt;=L_Conversion!$C$116,N141&lt;=L_Conversion!$D$116),"-",
IF(AND(M141="14",N141&gt;=L_Conversion!$C$117,N141&lt;=L_Conversion!$D$117),"-",
"PRIMER_DIA fuera de rango")))))))))))))))</f>
        <v>-</v>
      </c>
      <c r="AS141" s="94" t="str">
        <f t="shared" si="77"/>
        <v>-</v>
      </c>
      <c r="AT141" s="94" t="str">
        <f t="shared" si="78"/>
        <v>-</v>
      </c>
      <c r="AU141" s="94" t="str">
        <f t="shared" si="79"/>
        <v>-</v>
      </c>
      <c r="AV141" s="94" t="str">
        <f t="shared" si="80"/>
        <v>-</v>
      </c>
      <c r="AW141" s="94" t="str">
        <f t="shared" si="81"/>
        <v>-</v>
      </c>
      <c r="AX141" s="94" t="str">
        <f t="shared" si="82"/>
        <v>-</v>
      </c>
      <c r="AY141" s="94" t="str">
        <f t="shared" si="83"/>
        <v>-</v>
      </c>
      <c r="AZ141" s="94" t="str">
        <f t="shared" si="84"/>
        <v>-</v>
      </c>
      <c r="BA141" s="94" t="str">
        <f t="shared" si="85"/>
        <v>-</v>
      </c>
      <c r="BB141" s="94" t="str">
        <f t="shared" si="86"/>
        <v>-</v>
      </c>
      <c r="BC141" s="94" t="str">
        <f t="shared" si="87"/>
        <v>-</v>
      </c>
      <c r="BD141" s="94" t="str">
        <f t="shared" si="88"/>
        <v>-</v>
      </c>
      <c r="BE141" s="94" t="str">
        <f t="shared" si="89"/>
        <v>-</v>
      </c>
      <c r="BF141" s="94" t="str">
        <f t="shared" si="90"/>
        <v>-</v>
      </c>
    </row>
    <row r="142" spans="1:58" x14ac:dyDescent="0.2">
      <c r="A142" s="19" t="s">
        <v>1193</v>
      </c>
      <c r="B142" s="19" t="s">
        <v>876</v>
      </c>
      <c r="C142" s="19">
        <v>14058800</v>
      </c>
      <c r="D142" s="19">
        <v>8</v>
      </c>
      <c r="E142" s="19" t="s">
        <v>1471</v>
      </c>
      <c r="F142" s="19" t="s">
        <v>1472</v>
      </c>
      <c r="G142" s="19" t="s">
        <v>1473</v>
      </c>
      <c r="H142" s="19" t="s">
        <v>1018</v>
      </c>
      <c r="I142" s="19" t="s">
        <v>653</v>
      </c>
      <c r="J142" s="19">
        <v>80</v>
      </c>
      <c r="K142" s="19" t="s">
        <v>556</v>
      </c>
      <c r="L142" s="19" t="s">
        <v>495</v>
      </c>
      <c r="M142" s="19" t="s">
        <v>21</v>
      </c>
      <c r="N142" s="19">
        <v>45691</v>
      </c>
      <c r="O142" s="19">
        <v>5</v>
      </c>
      <c r="P142" s="83">
        <v>1</v>
      </c>
      <c r="Q142" s="19" t="s">
        <v>23</v>
      </c>
      <c r="R142" s="19" t="s">
        <v>11</v>
      </c>
      <c r="S142" s="19" t="s">
        <v>23</v>
      </c>
      <c r="T142" s="19">
        <v>5</v>
      </c>
      <c r="U142" s="19" t="s">
        <v>11</v>
      </c>
      <c r="V142" s="19" t="s">
        <v>11</v>
      </c>
      <c r="W142" s="19" t="s">
        <v>11</v>
      </c>
      <c r="X142" s="19">
        <v>0</v>
      </c>
      <c r="Y142" s="19" t="s">
        <v>730</v>
      </c>
      <c r="Z142" s="19">
        <v>0</v>
      </c>
      <c r="AA142" s="19">
        <v>0</v>
      </c>
      <c r="AB142" s="19">
        <v>0</v>
      </c>
      <c r="AC142" s="186" t="str">
        <f>IF(OR(M142="13",M142="14",P142=8),"",IF(     AND(OR(S142="AUTORIZADO", S142="PENDIENTE", S142="REDUCIDO", S142="AMPLIADO"),L142&lt;&gt;"HONORARIO" ), _xlfn.CONCAT(IF(H142="X","H",H142),"_",IF(OR(P142=5,P142=6),_xlfn.CONCAT(P142,"A"),P142),"_",VLOOKUP(T142,Datos!$B$2:$C$5,2,TRUE)),""))</f>
        <v>M_1_[4 a 10]</v>
      </c>
      <c r="AD142" s="186">
        <f t="shared" si="64"/>
        <v>0</v>
      </c>
      <c r="AE142" s="90" t="str">
        <f t="shared" si="65"/>
        <v>-</v>
      </c>
      <c r="AF142" s="91" t="str">
        <f t="shared" si="66"/>
        <v>070607</v>
      </c>
      <c r="AG142" s="92"/>
      <c r="AH142" s="93" t="str">
        <f t="shared" si="67"/>
        <v>Corporación de Fomento de la Producción</v>
      </c>
      <c r="AI142" s="90" t="str">
        <f t="shared" si="68"/>
        <v>-</v>
      </c>
      <c r="AJ142" s="90">
        <f t="shared" si="69"/>
        <v>8</v>
      </c>
      <c r="AK142" s="90" t="str">
        <f t="shared" si="70"/>
        <v>-</v>
      </c>
      <c r="AL142" s="90" t="str">
        <f t="shared" si="71"/>
        <v>Identifica este registro como MUJER</v>
      </c>
      <c r="AM142" s="90" t="str">
        <f t="shared" si="72"/>
        <v>-</v>
      </c>
      <c r="AN142" s="90" t="str">
        <f t="shared" si="73"/>
        <v>-</v>
      </c>
      <c r="AO142" s="90" t="str">
        <f t="shared" si="74"/>
        <v>-</v>
      </c>
      <c r="AP142" s="58" t="str">
        <f t="shared" si="75"/>
        <v>-</v>
      </c>
      <c r="AQ142" s="94" t="str">
        <f t="shared" si="76"/>
        <v>-</v>
      </c>
      <c r="AR142" s="94" t="str">
        <f>IF(N142="","PRIMER_DIA en blanco",
IF(AND(M142="01",N142&gt;=L_Conversion!$C$118,N142&lt;=L_Conversion!$D$118),"-",
IF(AND(M142="02",N142&gt;=L_Conversion!$C$119,N142&lt;=L_Conversion!$D$119),"-",
IF(AND(M142="03",N142&gt;=L_Conversion!$C$120,N142&lt;=L_Conversion!$D$120),"-",
IF(AND(M142="04",N142&gt;=L_Conversion!$C$121,N142&lt;=L_Conversion!$D$121),"-",
IF(AND(M142="05",N142&gt;=L_Conversion!$C$122,N142&lt;=L_Conversion!$D$122),"-",
IF(AND(M142="06",N142&gt;=L_Conversion!$C$123,N142&lt;=L_Conversion!$D$123),"-",
IF(AND(M142="07",N142&gt;=L_Conversion!$C$124,N142&lt;=L_Conversion!$D$124),"-",
IF(AND(M142="08",N142&gt;=L_Conversion!$C$125,N142&lt;=L_Conversion!$D$125),"-",
IF(AND(M142="09",N142&gt;=L_Conversion!$C$126,N142&lt;=L_Conversion!$D$126),"-",
IF(AND(M142="10",N142&gt;=L_Conversion!$C$127,N142&lt;=L_Conversion!$D$127),"-",
IF(AND(M142="11",N142&gt;=L_Conversion!$C$128,N142&lt;=L_Conversion!$D$128),"-",
IF(AND(M142="12",N142&gt;=L_Conversion!$C$129,N142&lt;=L_Conversion!$D$129),"-",
IF(AND(M142="13",N142&gt;=L_Conversion!$C$116,N142&lt;=L_Conversion!$D$116),"-",
IF(AND(M142="14",N142&gt;=L_Conversion!$C$117,N142&lt;=L_Conversion!$D$117),"-",
"PRIMER_DIA fuera de rango")))))))))))))))</f>
        <v>-</v>
      </c>
      <c r="AS142" s="94" t="str">
        <f t="shared" si="77"/>
        <v>-</v>
      </c>
      <c r="AT142" s="94" t="str">
        <f t="shared" si="78"/>
        <v>-</v>
      </c>
      <c r="AU142" s="94" t="str">
        <f t="shared" si="79"/>
        <v>-</v>
      </c>
      <c r="AV142" s="94" t="str">
        <f t="shared" si="80"/>
        <v>-</v>
      </c>
      <c r="AW142" s="94" t="str">
        <f t="shared" si="81"/>
        <v>-</v>
      </c>
      <c r="AX142" s="94" t="str">
        <f t="shared" si="82"/>
        <v>-</v>
      </c>
      <c r="AY142" s="94" t="str">
        <f t="shared" si="83"/>
        <v>-</v>
      </c>
      <c r="AZ142" s="94" t="str">
        <f t="shared" si="84"/>
        <v>-</v>
      </c>
      <c r="BA142" s="94" t="str">
        <f t="shared" si="85"/>
        <v>-</v>
      </c>
      <c r="BB142" s="94" t="str">
        <f t="shared" si="86"/>
        <v>-</v>
      </c>
      <c r="BC142" s="94" t="str">
        <f t="shared" si="87"/>
        <v>-</v>
      </c>
      <c r="BD142" s="94" t="str">
        <f t="shared" si="88"/>
        <v>-</v>
      </c>
      <c r="BE142" s="94" t="str">
        <f t="shared" si="89"/>
        <v>-</v>
      </c>
      <c r="BF142" s="94" t="str">
        <f t="shared" si="90"/>
        <v>-</v>
      </c>
    </row>
    <row r="143" spans="1:58" x14ac:dyDescent="0.2">
      <c r="A143" s="19" t="s">
        <v>1193</v>
      </c>
      <c r="B143" s="19" t="s">
        <v>76</v>
      </c>
      <c r="C143" s="19">
        <v>10102555</v>
      </c>
      <c r="D143" s="19">
        <v>1</v>
      </c>
      <c r="E143" s="19" t="s">
        <v>1474</v>
      </c>
      <c r="F143" s="19" t="s">
        <v>1475</v>
      </c>
      <c r="G143" s="19" t="s">
        <v>1476</v>
      </c>
      <c r="H143" s="19" t="s">
        <v>1018</v>
      </c>
      <c r="I143" s="19" t="s">
        <v>655</v>
      </c>
      <c r="J143" s="19">
        <v>60</v>
      </c>
      <c r="K143" s="19" t="s">
        <v>560</v>
      </c>
      <c r="L143" s="19" t="s">
        <v>490</v>
      </c>
      <c r="M143" s="19" t="s">
        <v>21</v>
      </c>
      <c r="N143" s="19">
        <v>45692</v>
      </c>
      <c r="O143" s="19">
        <v>15</v>
      </c>
      <c r="P143" s="83">
        <v>1</v>
      </c>
      <c r="Q143" s="19" t="s">
        <v>23</v>
      </c>
      <c r="R143" s="19" t="s">
        <v>11</v>
      </c>
      <c r="S143" s="19" t="s">
        <v>23</v>
      </c>
      <c r="T143" s="19">
        <v>15</v>
      </c>
      <c r="U143" s="19" t="s">
        <v>11</v>
      </c>
      <c r="V143" s="19" t="s">
        <v>11</v>
      </c>
      <c r="W143" s="19" t="s">
        <v>19</v>
      </c>
      <c r="X143" s="19">
        <v>947857</v>
      </c>
      <c r="Y143" s="19" t="s">
        <v>726</v>
      </c>
      <c r="Z143" s="19">
        <v>15</v>
      </c>
      <c r="AA143" s="19">
        <v>947857</v>
      </c>
      <c r="AB143" s="19">
        <v>947857</v>
      </c>
      <c r="AC143" s="186" t="str">
        <f>IF(OR(M143="13",M143="14",P143=8),"",IF(     AND(OR(S143="AUTORIZADO", S143="PENDIENTE", S143="REDUCIDO", S143="AMPLIADO"),L143&lt;&gt;"HONORARIO" ), _xlfn.CONCAT(IF(H143="X","H",H143),"_",IF(OR(P143=5,P143=6),_xlfn.CONCAT(P143,"A"),P143),"_",VLOOKUP(T143,Datos!$B$2:$C$5,2,TRUE)),""))</f>
        <v>M_1_[11 +]</v>
      </c>
      <c r="AD143" s="186">
        <f t="shared" si="64"/>
        <v>1895714</v>
      </c>
      <c r="AE143" s="90" t="str">
        <f t="shared" si="65"/>
        <v>-</v>
      </c>
      <c r="AF143" s="91" t="str">
        <f t="shared" si="66"/>
        <v>070601</v>
      </c>
      <c r="AG143" s="92"/>
      <c r="AH143" s="93" t="str">
        <f t="shared" si="67"/>
        <v>Corporación de Fomento de la Producción</v>
      </c>
      <c r="AI143" s="90" t="str">
        <f t="shared" si="68"/>
        <v>-</v>
      </c>
      <c r="AJ143" s="90">
        <f t="shared" si="69"/>
        <v>1</v>
      </c>
      <c r="AK143" s="90" t="str">
        <f t="shared" si="70"/>
        <v>-</v>
      </c>
      <c r="AL143" s="90" t="str">
        <f t="shared" si="71"/>
        <v>Identifica este registro como MUJER</v>
      </c>
      <c r="AM143" s="90" t="str">
        <f t="shared" si="72"/>
        <v>-</v>
      </c>
      <c r="AN143" s="90" t="str">
        <f t="shared" si="73"/>
        <v>-</v>
      </c>
      <c r="AO143" s="90" t="str">
        <f t="shared" si="74"/>
        <v>-</v>
      </c>
      <c r="AP143" s="58" t="str">
        <f t="shared" si="75"/>
        <v>-</v>
      </c>
      <c r="AQ143" s="94" t="str">
        <f t="shared" si="76"/>
        <v>-</v>
      </c>
      <c r="AR143" s="94" t="str">
        <f>IF(N143="","PRIMER_DIA en blanco",
IF(AND(M143="01",N143&gt;=L_Conversion!$C$118,N143&lt;=L_Conversion!$D$118),"-",
IF(AND(M143="02",N143&gt;=L_Conversion!$C$119,N143&lt;=L_Conversion!$D$119),"-",
IF(AND(M143="03",N143&gt;=L_Conversion!$C$120,N143&lt;=L_Conversion!$D$120),"-",
IF(AND(M143="04",N143&gt;=L_Conversion!$C$121,N143&lt;=L_Conversion!$D$121),"-",
IF(AND(M143="05",N143&gt;=L_Conversion!$C$122,N143&lt;=L_Conversion!$D$122),"-",
IF(AND(M143="06",N143&gt;=L_Conversion!$C$123,N143&lt;=L_Conversion!$D$123),"-",
IF(AND(M143="07",N143&gt;=L_Conversion!$C$124,N143&lt;=L_Conversion!$D$124),"-",
IF(AND(M143="08",N143&gt;=L_Conversion!$C$125,N143&lt;=L_Conversion!$D$125),"-",
IF(AND(M143="09",N143&gt;=L_Conversion!$C$126,N143&lt;=L_Conversion!$D$126),"-",
IF(AND(M143="10",N143&gt;=L_Conversion!$C$127,N143&lt;=L_Conversion!$D$127),"-",
IF(AND(M143="11",N143&gt;=L_Conversion!$C$128,N143&lt;=L_Conversion!$D$128),"-",
IF(AND(M143="12",N143&gt;=L_Conversion!$C$129,N143&lt;=L_Conversion!$D$129),"-",
IF(AND(M143="13",N143&gt;=L_Conversion!$C$116,N143&lt;=L_Conversion!$D$116),"-",
IF(AND(M143="14",N143&gt;=L_Conversion!$C$117,N143&lt;=L_Conversion!$D$117),"-",
"PRIMER_DIA fuera de rango")))))))))))))))</f>
        <v>-</v>
      </c>
      <c r="AS143" s="94" t="str">
        <f t="shared" si="77"/>
        <v>-</v>
      </c>
      <c r="AT143" s="94" t="str">
        <f t="shared" si="78"/>
        <v>-</v>
      </c>
      <c r="AU143" s="94" t="str">
        <f t="shared" si="79"/>
        <v>-</v>
      </c>
      <c r="AV143" s="94" t="str">
        <f t="shared" si="80"/>
        <v>-</v>
      </c>
      <c r="AW143" s="94" t="str">
        <f t="shared" si="81"/>
        <v>-</v>
      </c>
      <c r="AX143" s="94" t="str">
        <f t="shared" si="82"/>
        <v>-</v>
      </c>
      <c r="AY143" s="94" t="str">
        <f t="shared" si="83"/>
        <v>-</v>
      </c>
      <c r="AZ143" s="94" t="str">
        <f t="shared" si="84"/>
        <v>-</v>
      </c>
      <c r="BA143" s="94" t="str">
        <f t="shared" si="85"/>
        <v>-</v>
      </c>
      <c r="BB143" s="94" t="str">
        <f t="shared" si="86"/>
        <v>-</v>
      </c>
      <c r="BC143" s="94" t="str">
        <f t="shared" si="87"/>
        <v>-</v>
      </c>
      <c r="BD143" s="94" t="str">
        <f t="shared" si="88"/>
        <v>-</v>
      </c>
      <c r="BE143" s="94" t="str">
        <f t="shared" si="89"/>
        <v>-</v>
      </c>
      <c r="BF143" s="94" t="str">
        <f t="shared" si="90"/>
        <v>-</v>
      </c>
    </row>
    <row r="144" spans="1:58" x14ac:dyDescent="0.2">
      <c r="A144" s="19" t="s">
        <v>1193</v>
      </c>
      <c r="B144" s="19" t="s">
        <v>1136</v>
      </c>
      <c r="C144" s="19">
        <v>10629824</v>
      </c>
      <c r="D144" s="19">
        <v>6</v>
      </c>
      <c r="E144" s="19" t="s">
        <v>1317</v>
      </c>
      <c r="F144" s="19" t="s">
        <v>1318</v>
      </c>
      <c r="G144" s="19" t="s">
        <v>1319</v>
      </c>
      <c r="H144" s="19" t="s">
        <v>1018</v>
      </c>
      <c r="I144" s="19" t="s">
        <v>654</v>
      </c>
      <c r="J144" s="19">
        <v>80</v>
      </c>
      <c r="K144" s="19" t="s">
        <v>556</v>
      </c>
      <c r="L144" s="19" t="s">
        <v>509</v>
      </c>
      <c r="M144" s="19" t="s">
        <v>21</v>
      </c>
      <c r="N144" s="19">
        <v>45692</v>
      </c>
      <c r="O144" s="19">
        <v>15</v>
      </c>
      <c r="P144" s="83">
        <v>1</v>
      </c>
      <c r="Q144" s="19" t="s">
        <v>23</v>
      </c>
      <c r="R144" s="19" t="s">
        <v>11</v>
      </c>
      <c r="S144" s="19" t="s">
        <v>23</v>
      </c>
      <c r="T144" s="19">
        <v>15</v>
      </c>
      <c r="U144" s="19" t="s">
        <v>11</v>
      </c>
      <c r="V144" s="19" t="s">
        <v>11</v>
      </c>
      <c r="W144" s="19" t="s">
        <v>11</v>
      </c>
      <c r="X144" s="19">
        <v>0</v>
      </c>
      <c r="Y144" s="19" t="s">
        <v>730</v>
      </c>
      <c r="Z144" s="19">
        <v>0</v>
      </c>
      <c r="AA144" s="19">
        <v>0</v>
      </c>
      <c r="AB144" s="19">
        <v>0</v>
      </c>
      <c r="AC144" s="186" t="str">
        <f>IF(OR(M144="13",M144="14",P144=8),"",IF(     AND(OR(S144="AUTORIZADO", S144="PENDIENTE", S144="REDUCIDO", S144="AMPLIADO"),L144&lt;&gt;"HONORARIO" ), _xlfn.CONCAT(IF(H144="X","H",H144),"_",IF(OR(P144=5,P144=6),_xlfn.CONCAT(P144,"A"),P144),"_",VLOOKUP(T144,Datos!$B$2:$C$5,2,TRUE)),""))</f>
        <v>M_1_[11 +]</v>
      </c>
      <c r="AD144" s="186">
        <f t="shared" si="64"/>
        <v>0</v>
      </c>
      <c r="AE144" s="90" t="str">
        <f t="shared" si="65"/>
        <v>-</v>
      </c>
      <c r="AF144" s="91" t="str">
        <f t="shared" si="66"/>
        <v>Revisar</v>
      </c>
      <c r="AG144" s="92"/>
      <c r="AH144" s="93" t="str">
        <f t="shared" si="67"/>
        <v>Corporación de Fomento de la Producción</v>
      </c>
      <c r="AI144" s="90" t="str">
        <f t="shared" si="68"/>
        <v>-</v>
      </c>
      <c r="AJ144" s="90">
        <f t="shared" si="69"/>
        <v>6</v>
      </c>
      <c r="AK144" s="90" t="str">
        <f t="shared" si="70"/>
        <v>-</v>
      </c>
      <c r="AL144" s="90" t="str">
        <f t="shared" si="71"/>
        <v>Identifica este registro como MUJER</v>
      </c>
      <c r="AM144" s="90" t="str">
        <f t="shared" si="72"/>
        <v>-</v>
      </c>
      <c r="AN144" s="90" t="str">
        <f t="shared" si="73"/>
        <v>-</v>
      </c>
      <c r="AO144" s="90" t="str">
        <f t="shared" si="74"/>
        <v>-</v>
      </c>
      <c r="AP144" s="58" t="str">
        <f t="shared" si="75"/>
        <v>-</v>
      </c>
      <c r="AQ144" s="94" t="str">
        <f t="shared" si="76"/>
        <v>-</v>
      </c>
      <c r="AR144" s="94" t="str">
        <f>IF(N144="","PRIMER_DIA en blanco",
IF(AND(M144="01",N144&gt;=L_Conversion!$C$118,N144&lt;=L_Conversion!$D$118),"-",
IF(AND(M144="02",N144&gt;=L_Conversion!$C$119,N144&lt;=L_Conversion!$D$119),"-",
IF(AND(M144="03",N144&gt;=L_Conversion!$C$120,N144&lt;=L_Conversion!$D$120),"-",
IF(AND(M144="04",N144&gt;=L_Conversion!$C$121,N144&lt;=L_Conversion!$D$121),"-",
IF(AND(M144="05",N144&gt;=L_Conversion!$C$122,N144&lt;=L_Conversion!$D$122),"-",
IF(AND(M144="06",N144&gt;=L_Conversion!$C$123,N144&lt;=L_Conversion!$D$123),"-",
IF(AND(M144="07",N144&gt;=L_Conversion!$C$124,N144&lt;=L_Conversion!$D$124),"-",
IF(AND(M144="08",N144&gt;=L_Conversion!$C$125,N144&lt;=L_Conversion!$D$125),"-",
IF(AND(M144="09",N144&gt;=L_Conversion!$C$126,N144&lt;=L_Conversion!$D$126),"-",
IF(AND(M144="10",N144&gt;=L_Conversion!$C$127,N144&lt;=L_Conversion!$D$127),"-",
IF(AND(M144="11",N144&gt;=L_Conversion!$C$128,N144&lt;=L_Conversion!$D$128),"-",
IF(AND(M144="12",N144&gt;=L_Conversion!$C$129,N144&lt;=L_Conversion!$D$129),"-",
IF(AND(M144="13",N144&gt;=L_Conversion!$C$116,N144&lt;=L_Conversion!$D$116),"-",
IF(AND(M144="14",N144&gt;=L_Conversion!$C$117,N144&lt;=L_Conversion!$D$117),"-",
"PRIMER_DIA fuera de rango")))))))))))))))</f>
        <v>-</v>
      </c>
      <c r="AS144" s="94" t="str">
        <f t="shared" si="77"/>
        <v>-</v>
      </c>
      <c r="AT144" s="94" t="str">
        <f t="shared" si="78"/>
        <v>-</v>
      </c>
      <c r="AU144" s="94" t="str">
        <f t="shared" si="79"/>
        <v>-</v>
      </c>
      <c r="AV144" s="94" t="str">
        <f t="shared" si="80"/>
        <v>-</v>
      </c>
      <c r="AW144" s="94" t="str">
        <f t="shared" si="81"/>
        <v>-</v>
      </c>
      <c r="AX144" s="94" t="str">
        <f t="shared" si="82"/>
        <v>-</v>
      </c>
      <c r="AY144" s="94" t="str">
        <f t="shared" si="83"/>
        <v>-</v>
      </c>
      <c r="AZ144" s="94" t="str">
        <f t="shared" si="84"/>
        <v>-</v>
      </c>
      <c r="BA144" s="94" t="str">
        <f t="shared" si="85"/>
        <v>-</v>
      </c>
      <c r="BB144" s="94" t="str">
        <f t="shared" si="86"/>
        <v>-</v>
      </c>
      <c r="BC144" s="94" t="str">
        <f t="shared" si="87"/>
        <v>-</v>
      </c>
      <c r="BD144" s="94" t="str">
        <f t="shared" si="88"/>
        <v>-</v>
      </c>
      <c r="BE144" s="94" t="str">
        <f t="shared" si="89"/>
        <v>-</v>
      </c>
      <c r="BF144" s="94" t="str">
        <f t="shared" si="90"/>
        <v>-</v>
      </c>
    </row>
    <row r="145" spans="1:58" x14ac:dyDescent="0.2">
      <c r="A145" s="19" t="s">
        <v>1193</v>
      </c>
      <c r="B145" s="19" t="s">
        <v>76</v>
      </c>
      <c r="C145" s="19">
        <v>16471282</v>
      </c>
      <c r="D145" s="19">
        <v>6</v>
      </c>
      <c r="E145" s="19" t="s">
        <v>1477</v>
      </c>
      <c r="F145" s="19" t="s">
        <v>1478</v>
      </c>
      <c r="G145" s="19" t="s">
        <v>1479</v>
      </c>
      <c r="H145" s="19" t="s">
        <v>1018</v>
      </c>
      <c r="I145" s="19" t="s">
        <v>653</v>
      </c>
      <c r="J145" s="19">
        <v>80</v>
      </c>
      <c r="K145" s="19" t="s">
        <v>556</v>
      </c>
      <c r="L145" s="19" t="s">
        <v>495</v>
      </c>
      <c r="M145" s="19" t="s">
        <v>21</v>
      </c>
      <c r="N145" s="19">
        <v>45692</v>
      </c>
      <c r="O145" s="19">
        <v>4</v>
      </c>
      <c r="P145" s="83">
        <v>1</v>
      </c>
      <c r="Q145" s="19" t="s">
        <v>23</v>
      </c>
      <c r="R145" s="19" t="s">
        <v>11</v>
      </c>
      <c r="S145" s="19" t="s">
        <v>23</v>
      </c>
      <c r="T145" s="19">
        <v>4</v>
      </c>
      <c r="U145" s="19" t="s">
        <v>11</v>
      </c>
      <c r="V145" s="19" t="s">
        <v>11</v>
      </c>
      <c r="W145" s="19" t="s">
        <v>11</v>
      </c>
      <c r="X145" s="19">
        <v>0</v>
      </c>
      <c r="Y145" s="19" t="s">
        <v>730</v>
      </c>
      <c r="Z145" s="19">
        <v>0</v>
      </c>
      <c r="AA145" s="19">
        <v>0</v>
      </c>
      <c r="AB145" s="19">
        <v>0</v>
      </c>
      <c r="AC145" s="186" t="str">
        <f>IF(OR(M145="13",M145="14",P145=8),"",IF(     AND(OR(S145="AUTORIZADO", S145="PENDIENTE", S145="REDUCIDO", S145="AMPLIADO"),L145&lt;&gt;"HONORARIO" ), _xlfn.CONCAT(IF(H145="X","H",H145),"_",IF(OR(P145=5,P145=6),_xlfn.CONCAT(P145,"A"),P145),"_",VLOOKUP(T145,Datos!$B$2:$C$5,2,TRUE)),""))</f>
        <v>M_1_[4 a 10]</v>
      </c>
      <c r="AD145" s="186">
        <f t="shared" si="64"/>
        <v>0</v>
      </c>
      <c r="AE145" s="90" t="str">
        <f t="shared" si="65"/>
        <v>-</v>
      </c>
      <c r="AF145" s="91" t="str">
        <f t="shared" si="66"/>
        <v>070601</v>
      </c>
      <c r="AG145" s="92"/>
      <c r="AH145" s="93" t="str">
        <f t="shared" si="67"/>
        <v>Corporación de Fomento de la Producción</v>
      </c>
      <c r="AI145" s="90" t="str">
        <f t="shared" si="68"/>
        <v>-</v>
      </c>
      <c r="AJ145" s="90">
        <f t="shared" si="69"/>
        <v>6</v>
      </c>
      <c r="AK145" s="90" t="str">
        <f t="shared" si="70"/>
        <v>-</v>
      </c>
      <c r="AL145" s="90" t="str">
        <f t="shared" si="71"/>
        <v>Identifica este registro como MUJER</v>
      </c>
      <c r="AM145" s="90" t="str">
        <f t="shared" si="72"/>
        <v>-</v>
      </c>
      <c r="AN145" s="90" t="str">
        <f t="shared" si="73"/>
        <v>-</v>
      </c>
      <c r="AO145" s="90" t="str">
        <f t="shared" si="74"/>
        <v>-</v>
      </c>
      <c r="AP145" s="58" t="str">
        <f t="shared" si="75"/>
        <v>-</v>
      </c>
      <c r="AQ145" s="94" t="str">
        <f t="shared" si="76"/>
        <v>-</v>
      </c>
      <c r="AR145" s="94" t="str">
        <f>IF(N145="","PRIMER_DIA en blanco",
IF(AND(M145="01",N145&gt;=L_Conversion!$C$118,N145&lt;=L_Conversion!$D$118),"-",
IF(AND(M145="02",N145&gt;=L_Conversion!$C$119,N145&lt;=L_Conversion!$D$119),"-",
IF(AND(M145="03",N145&gt;=L_Conversion!$C$120,N145&lt;=L_Conversion!$D$120),"-",
IF(AND(M145="04",N145&gt;=L_Conversion!$C$121,N145&lt;=L_Conversion!$D$121),"-",
IF(AND(M145="05",N145&gt;=L_Conversion!$C$122,N145&lt;=L_Conversion!$D$122),"-",
IF(AND(M145="06",N145&gt;=L_Conversion!$C$123,N145&lt;=L_Conversion!$D$123),"-",
IF(AND(M145="07",N145&gt;=L_Conversion!$C$124,N145&lt;=L_Conversion!$D$124),"-",
IF(AND(M145="08",N145&gt;=L_Conversion!$C$125,N145&lt;=L_Conversion!$D$125),"-",
IF(AND(M145="09",N145&gt;=L_Conversion!$C$126,N145&lt;=L_Conversion!$D$126),"-",
IF(AND(M145="10",N145&gt;=L_Conversion!$C$127,N145&lt;=L_Conversion!$D$127),"-",
IF(AND(M145="11",N145&gt;=L_Conversion!$C$128,N145&lt;=L_Conversion!$D$128),"-",
IF(AND(M145="12",N145&gt;=L_Conversion!$C$129,N145&lt;=L_Conversion!$D$129),"-",
IF(AND(M145="13",N145&gt;=L_Conversion!$C$116,N145&lt;=L_Conversion!$D$116),"-",
IF(AND(M145="14",N145&gt;=L_Conversion!$C$117,N145&lt;=L_Conversion!$D$117),"-",
"PRIMER_DIA fuera de rango")))))))))))))))</f>
        <v>-</v>
      </c>
      <c r="AS145" s="94" t="str">
        <f t="shared" si="77"/>
        <v>-</v>
      </c>
      <c r="AT145" s="94" t="str">
        <f t="shared" si="78"/>
        <v>-</v>
      </c>
      <c r="AU145" s="94" t="str">
        <f t="shared" si="79"/>
        <v>-</v>
      </c>
      <c r="AV145" s="94" t="str">
        <f t="shared" si="80"/>
        <v>-</v>
      </c>
      <c r="AW145" s="94" t="str">
        <f t="shared" si="81"/>
        <v>-</v>
      </c>
      <c r="AX145" s="94" t="str">
        <f t="shared" si="82"/>
        <v>-</v>
      </c>
      <c r="AY145" s="94" t="str">
        <f t="shared" si="83"/>
        <v>-</v>
      </c>
      <c r="AZ145" s="94" t="str">
        <f t="shared" si="84"/>
        <v>-</v>
      </c>
      <c r="BA145" s="94" t="str">
        <f t="shared" si="85"/>
        <v>-</v>
      </c>
      <c r="BB145" s="94" t="str">
        <f t="shared" si="86"/>
        <v>-</v>
      </c>
      <c r="BC145" s="94" t="str">
        <f t="shared" si="87"/>
        <v>-</v>
      </c>
      <c r="BD145" s="94" t="str">
        <f t="shared" si="88"/>
        <v>-</v>
      </c>
      <c r="BE145" s="94" t="str">
        <f t="shared" si="89"/>
        <v>-</v>
      </c>
      <c r="BF145" s="94" t="str">
        <f t="shared" si="90"/>
        <v>-</v>
      </c>
    </row>
    <row r="146" spans="1:58" x14ac:dyDescent="0.2">
      <c r="A146" s="19" t="s">
        <v>1193</v>
      </c>
      <c r="B146" s="19" t="s">
        <v>76</v>
      </c>
      <c r="C146" s="19">
        <v>8508131</v>
      </c>
      <c r="D146" s="19">
        <v>4</v>
      </c>
      <c r="E146" s="19" t="s">
        <v>1480</v>
      </c>
      <c r="F146" s="19" t="s">
        <v>1481</v>
      </c>
      <c r="G146" s="19" t="s">
        <v>1453</v>
      </c>
      <c r="H146" s="19" t="s">
        <v>1018</v>
      </c>
      <c r="I146" s="19" t="s">
        <v>653</v>
      </c>
      <c r="J146" s="19">
        <v>80</v>
      </c>
      <c r="K146" s="19" t="s">
        <v>554</v>
      </c>
      <c r="L146" s="19" t="s">
        <v>495</v>
      </c>
      <c r="M146" s="19" t="s">
        <v>21</v>
      </c>
      <c r="N146" s="19">
        <v>45692</v>
      </c>
      <c r="O146" s="19">
        <v>11</v>
      </c>
      <c r="P146" s="83" t="s">
        <v>736</v>
      </c>
      <c r="Q146" s="19" t="s">
        <v>23</v>
      </c>
      <c r="R146" s="19" t="s">
        <v>11</v>
      </c>
      <c r="S146" s="19" t="s">
        <v>23</v>
      </c>
      <c r="T146" s="19">
        <v>11</v>
      </c>
      <c r="U146" s="19" t="s">
        <v>11</v>
      </c>
      <c r="V146" s="19" t="s">
        <v>11</v>
      </c>
      <c r="W146" s="19" t="s">
        <v>19</v>
      </c>
      <c r="X146" s="19">
        <v>1151768</v>
      </c>
      <c r="Y146" s="19" t="s">
        <v>726</v>
      </c>
      <c r="Z146" s="19">
        <v>11</v>
      </c>
      <c r="AA146" s="19">
        <v>1151768</v>
      </c>
      <c r="AB146" s="19">
        <v>1151768</v>
      </c>
      <c r="AC146" s="186" t="str">
        <f>IF(OR(M146="13",M146="14",P146=8),"",IF(     AND(OR(S146="AUTORIZADO", S146="PENDIENTE", S146="REDUCIDO", S146="AMPLIADO"),L146&lt;&gt;"HONORARIO" ), _xlfn.CONCAT(IF(H146="X","H",H146),"_",IF(OR(P146=5,P146=6),_xlfn.CONCAT(P146,"A"),P146),"_",VLOOKUP(T146,Datos!$B$2:$C$5,2,TRUE)),""))</f>
        <v>M_5B_[11 +]</v>
      </c>
      <c r="AD146" s="186">
        <f t="shared" si="64"/>
        <v>2303536</v>
      </c>
      <c r="AE146" s="90" t="str">
        <f t="shared" si="65"/>
        <v>-</v>
      </c>
      <c r="AF146" s="91" t="str">
        <f t="shared" si="66"/>
        <v>070601</v>
      </c>
      <c r="AG146" s="92"/>
      <c r="AH146" s="93" t="str">
        <f t="shared" si="67"/>
        <v>Corporación de Fomento de la Producción</v>
      </c>
      <c r="AI146" s="90" t="str">
        <f t="shared" si="68"/>
        <v>-</v>
      </c>
      <c r="AJ146" s="90">
        <f t="shared" si="69"/>
        <v>4</v>
      </c>
      <c r="AK146" s="90" t="str">
        <f t="shared" si="70"/>
        <v>-</v>
      </c>
      <c r="AL146" s="90" t="str">
        <f t="shared" si="71"/>
        <v>Identifica este registro como MUJER</v>
      </c>
      <c r="AM146" s="90" t="str">
        <f t="shared" si="72"/>
        <v>-</v>
      </c>
      <c r="AN146" s="90" t="str">
        <f t="shared" si="73"/>
        <v>-</v>
      </c>
      <c r="AO146" s="90" t="str">
        <f t="shared" si="74"/>
        <v>-</v>
      </c>
      <c r="AP146" s="58" t="str">
        <f t="shared" si="75"/>
        <v>-</v>
      </c>
      <c r="AQ146" s="94" t="str">
        <f t="shared" si="76"/>
        <v>-</v>
      </c>
      <c r="AR146" s="94" t="str">
        <f>IF(N146="","PRIMER_DIA en blanco",
IF(AND(M146="01",N146&gt;=L_Conversion!$C$118,N146&lt;=L_Conversion!$D$118),"-",
IF(AND(M146="02",N146&gt;=L_Conversion!$C$119,N146&lt;=L_Conversion!$D$119),"-",
IF(AND(M146="03",N146&gt;=L_Conversion!$C$120,N146&lt;=L_Conversion!$D$120),"-",
IF(AND(M146="04",N146&gt;=L_Conversion!$C$121,N146&lt;=L_Conversion!$D$121),"-",
IF(AND(M146="05",N146&gt;=L_Conversion!$C$122,N146&lt;=L_Conversion!$D$122),"-",
IF(AND(M146="06",N146&gt;=L_Conversion!$C$123,N146&lt;=L_Conversion!$D$123),"-",
IF(AND(M146="07",N146&gt;=L_Conversion!$C$124,N146&lt;=L_Conversion!$D$124),"-",
IF(AND(M146="08",N146&gt;=L_Conversion!$C$125,N146&lt;=L_Conversion!$D$125),"-",
IF(AND(M146="09",N146&gt;=L_Conversion!$C$126,N146&lt;=L_Conversion!$D$126),"-",
IF(AND(M146="10",N146&gt;=L_Conversion!$C$127,N146&lt;=L_Conversion!$D$127),"-",
IF(AND(M146="11",N146&gt;=L_Conversion!$C$128,N146&lt;=L_Conversion!$D$128),"-",
IF(AND(M146="12",N146&gt;=L_Conversion!$C$129,N146&lt;=L_Conversion!$D$129),"-",
IF(AND(M146="13",N146&gt;=L_Conversion!$C$116,N146&lt;=L_Conversion!$D$116),"-",
IF(AND(M146="14",N146&gt;=L_Conversion!$C$117,N146&lt;=L_Conversion!$D$117),"-",
"PRIMER_DIA fuera de rango")))))))))))))))</f>
        <v>-</v>
      </c>
      <c r="AS146" s="94" t="str">
        <f t="shared" si="77"/>
        <v>-</v>
      </c>
      <c r="AT146" s="94" t="str">
        <f t="shared" si="78"/>
        <v>-</v>
      </c>
      <c r="AU146" s="94" t="str">
        <f t="shared" si="79"/>
        <v>-</v>
      </c>
      <c r="AV146" s="94" t="str">
        <f t="shared" si="80"/>
        <v>-</v>
      </c>
      <c r="AW146" s="94" t="str">
        <f t="shared" si="81"/>
        <v>-</v>
      </c>
      <c r="AX146" s="94" t="str">
        <f t="shared" si="82"/>
        <v>-</v>
      </c>
      <c r="AY146" s="94" t="str">
        <f t="shared" si="83"/>
        <v>-</v>
      </c>
      <c r="AZ146" s="94" t="str">
        <f t="shared" si="84"/>
        <v>-</v>
      </c>
      <c r="BA146" s="94" t="str">
        <f t="shared" si="85"/>
        <v>-</v>
      </c>
      <c r="BB146" s="94" t="str">
        <f t="shared" si="86"/>
        <v>-</v>
      </c>
      <c r="BC146" s="94" t="str">
        <f t="shared" si="87"/>
        <v>-</v>
      </c>
      <c r="BD146" s="94" t="str">
        <f t="shared" si="88"/>
        <v>-</v>
      </c>
      <c r="BE146" s="94" t="str">
        <f t="shared" si="89"/>
        <v>-</v>
      </c>
      <c r="BF146" s="94" t="str">
        <f t="shared" si="90"/>
        <v>-</v>
      </c>
    </row>
    <row r="147" spans="1:58" x14ac:dyDescent="0.2">
      <c r="A147" s="19" t="s">
        <v>1193</v>
      </c>
      <c r="B147" s="19" t="s">
        <v>76</v>
      </c>
      <c r="C147" s="19">
        <v>12800998</v>
      </c>
      <c r="D147" s="19">
        <v>1</v>
      </c>
      <c r="E147" s="19" t="s">
        <v>1307</v>
      </c>
      <c r="F147" s="19" t="s">
        <v>1308</v>
      </c>
      <c r="G147" s="19" t="s">
        <v>1292</v>
      </c>
      <c r="H147" s="19" t="s">
        <v>1018</v>
      </c>
      <c r="I147" s="19" t="s">
        <v>653</v>
      </c>
      <c r="J147" s="19">
        <v>80</v>
      </c>
      <c r="K147" s="19" t="s">
        <v>556</v>
      </c>
      <c r="L147" s="19" t="s">
        <v>495</v>
      </c>
      <c r="M147" s="19" t="s">
        <v>21</v>
      </c>
      <c r="N147" s="19">
        <v>45693</v>
      </c>
      <c r="O147" s="19">
        <v>3</v>
      </c>
      <c r="P147" s="83">
        <v>1</v>
      </c>
      <c r="Q147" s="19" t="s">
        <v>23</v>
      </c>
      <c r="R147" s="19" t="s">
        <v>11</v>
      </c>
      <c r="S147" s="19" t="s">
        <v>23</v>
      </c>
      <c r="T147" s="19">
        <v>3</v>
      </c>
      <c r="U147" s="19" t="s">
        <v>11</v>
      </c>
      <c r="V147" s="19" t="s">
        <v>11</v>
      </c>
      <c r="W147" s="19" t="s">
        <v>11</v>
      </c>
      <c r="X147" s="19">
        <v>0</v>
      </c>
      <c r="Y147" s="19" t="s">
        <v>730</v>
      </c>
      <c r="Z147" s="19">
        <v>0</v>
      </c>
      <c r="AA147" s="19">
        <v>0</v>
      </c>
      <c r="AB147" s="19">
        <v>0</v>
      </c>
      <c r="AC147" s="186" t="str">
        <f>IF(OR(M147="13",M147="14",P147=8),"",IF(     AND(OR(S147="AUTORIZADO", S147="PENDIENTE", S147="REDUCIDO", S147="AMPLIADO"),L147&lt;&gt;"HONORARIO" ), _xlfn.CONCAT(IF(H147="X","H",H147),"_",IF(OR(P147=5,P147=6),_xlfn.CONCAT(P147,"A"),P147),"_",VLOOKUP(T147,Datos!$B$2:$C$5,2,TRUE)),""))</f>
        <v>M_1_[hasta 3]</v>
      </c>
      <c r="AD147" s="186">
        <f t="shared" si="64"/>
        <v>0</v>
      </c>
      <c r="AE147" s="90" t="str">
        <f t="shared" si="65"/>
        <v>-</v>
      </c>
      <c r="AF147" s="91" t="str">
        <f t="shared" si="66"/>
        <v>070601</v>
      </c>
      <c r="AG147" s="92"/>
      <c r="AH147" s="93" t="str">
        <f t="shared" si="67"/>
        <v>Corporación de Fomento de la Producción</v>
      </c>
      <c r="AI147" s="90" t="str">
        <f t="shared" si="68"/>
        <v>-</v>
      </c>
      <c r="AJ147" s="90">
        <f t="shared" si="69"/>
        <v>1</v>
      </c>
      <c r="AK147" s="90" t="str">
        <f t="shared" si="70"/>
        <v>-</v>
      </c>
      <c r="AL147" s="90" t="str">
        <f t="shared" si="71"/>
        <v>Identifica este registro como MUJER</v>
      </c>
      <c r="AM147" s="90" t="str">
        <f t="shared" si="72"/>
        <v>-</v>
      </c>
      <c r="AN147" s="90" t="str">
        <f t="shared" si="73"/>
        <v>-</v>
      </c>
      <c r="AO147" s="90" t="str">
        <f t="shared" si="74"/>
        <v>-</v>
      </c>
      <c r="AP147" s="58" t="str">
        <f t="shared" si="75"/>
        <v>-</v>
      </c>
      <c r="AQ147" s="94" t="str">
        <f t="shared" si="76"/>
        <v>-</v>
      </c>
      <c r="AR147" s="94" t="str">
        <f>IF(N147="","PRIMER_DIA en blanco",
IF(AND(M147="01",N147&gt;=L_Conversion!$C$118,N147&lt;=L_Conversion!$D$118),"-",
IF(AND(M147="02",N147&gt;=L_Conversion!$C$119,N147&lt;=L_Conversion!$D$119),"-",
IF(AND(M147="03",N147&gt;=L_Conversion!$C$120,N147&lt;=L_Conversion!$D$120),"-",
IF(AND(M147="04",N147&gt;=L_Conversion!$C$121,N147&lt;=L_Conversion!$D$121),"-",
IF(AND(M147="05",N147&gt;=L_Conversion!$C$122,N147&lt;=L_Conversion!$D$122),"-",
IF(AND(M147="06",N147&gt;=L_Conversion!$C$123,N147&lt;=L_Conversion!$D$123),"-",
IF(AND(M147="07",N147&gt;=L_Conversion!$C$124,N147&lt;=L_Conversion!$D$124),"-",
IF(AND(M147="08",N147&gt;=L_Conversion!$C$125,N147&lt;=L_Conversion!$D$125),"-",
IF(AND(M147="09",N147&gt;=L_Conversion!$C$126,N147&lt;=L_Conversion!$D$126),"-",
IF(AND(M147="10",N147&gt;=L_Conversion!$C$127,N147&lt;=L_Conversion!$D$127),"-",
IF(AND(M147="11",N147&gt;=L_Conversion!$C$128,N147&lt;=L_Conversion!$D$128),"-",
IF(AND(M147="12",N147&gt;=L_Conversion!$C$129,N147&lt;=L_Conversion!$D$129),"-",
IF(AND(M147="13",N147&gt;=L_Conversion!$C$116,N147&lt;=L_Conversion!$D$116),"-",
IF(AND(M147="14",N147&gt;=L_Conversion!$C$117,N147&lt;=L_Conversion!$D$117),"-",
"PRIMER_DIA fuera de rango")))))))))))))))</f>
        <v>-</v>
      </c>
      <c r="AS147" s="94" t="str">
        <f t="shared" si="77"/>
        <v>-</v>
      </c>
      <c r="AT147" s="94" t="str">
        <f t="shared" si="78"/>
        <v>-</v>
      </c>
      <c r="AU147" s="94" t="str">
        <f t="shared" si="79"/>
        <v>-</v>
      </c>
      <c r="AV147" s="94" t="str">
        <f t="shared" si="80"/>
        <v>-</v>
      </c>
      <c r="AW147" s="94" t="str">
        <f t="shared" si="81"/>
        <v>-</v>
      </c>
      <c r="AX147" s="94" t="str">
        <f t="shared" si="82"/>
        <v>-</v>
      </c>
      <c r="AY147" s="94" t="str">
        <f t="shared" si="83"/>
        <v>-</v>
      </c>
      <c r="AZ147" s="94" t="str">
        <f t="shared" si="84"/>
        <v>-</v>
      </c>
      <c r="BA147" s="94" t="str">
        <f t="shared" si="85"/>
        <v>-</v>
      </c>
      <c r="BB147" s="94" t="str">
        <f t="shared" si="86"/>
        <v>-</v>
      </c>
      <c r="BC147" s="94" t="str">
        <f t="shared" si="87"/>
        <v>-</v>
      </c>
      <c r="BD147" s="94" t="str">
        <f t="shared" si="88"/>
        <v>-</v>
      </c>
      <c r="BE147" s="94" t="str">
        <f t="shared" si="89"/>
        <v>-</v>
      </c>
      <c r="BF147" s="94" t="str">
        <f t="shared" si="90"/>
        <v>-</v>
      </c>
    </row>
    <row r="148" spans="1:58" x14ac:dyDescent="0.2">
      <c r="A148" s="19" t="s">
        <v>1193</v>
      </c>
      <c r="B148" s="19" t="s">
        <v>76</v>
      </c>
      <c r="C148" s="19">
        <v>16339293</v>
      </c>
      <c r="D148" s="19">
        <v>3</v>
      </c>
      <c r="E148" s="19" t="s">
        <v>1317</v>
      </c>
      <c r="F148" s="19" t="s">
        <v>1482</v>
      </c>
      <c r="G148" s="19" t="s">
        <v>1483</v>
      </c>
      <c r="H148" s="19" t="s">
        <v>654</v>
      </c>
      <c r="I148" s="19" t="s">
        <v>654</v>
      </c>
      <c r="J148" s="19">
        <v>80</v>
      </c>
      <c r="K148" s="19" t="s">
        <v>556</v>
      </c>
      <c r="L148" s="19" t="s">
        <v>509</v>
      </c>
      <c r="M148" s="19" t="s">
        <v>21</v>
      </c>
      <c r="N148" s="19">
        <v>45693</v>
      </c>
      <c r="O148" s="19">
        <v>15</v>
      </c>
      <c r="P148" s="83">
        <v>1</v>
      </c>
      <c r="Q148" s="19" t="s">
        <v>23</v>
      </c>
      <c r="R148" s="19" t="s">
        <v>11</v>
      </c>
      <c r="S148" s="19" t="s">
        <v>23</v>
      </c>
      <c r="T148" s="19">
        <v>15</v>
      </c>
      <c r="U148" s="19" t="s">
        <v>11</v>
      </c>
      <c r="V148" s="19" t="s">
        <v>11</v>
      </c>
      <c r="W148" s="19" t="s">
        <v>11</v>
      </c>
      <c r="X148" s="19">
        <v>0</v>
      </c>
      <c r="Y148" s="19" t="s">
        <v>730</v>
      </c>
      <c r="Z148" s="19">
        <v>0</v>
      </c>
      <c r="AA148" s="19">
        <v>0</v>
      </c>
      <c r="AB148" s="19">
        <v>0</v>
      </c>
      <c r="AC148" s="186" t="str">
        <f>IF(OR(M148="13",M148="14",P148=8),"",IF(     AND(OR(S148="AUTORIZADO", S148="PENDIENTE", S148="REDUCIDO", S148="AMPLIADO"),L148&lt;&gt;"HONORARIO" ), _xlfn.CONCAT(IF(H148="X","H",H148),"_",IF(OR(P148=5,P148=6),_xlfn.CONCAT(P148,"A"),P148),"_",VLOOKUP(T148,Datos!$B$2:$C$5,2,TRUE)),""))</f>
        <v>H_1_[11 +]</v>
      </c>
      <c r="AD148" s="186">
        <f t="shared" si="64"/>
        <v>0</v>
      </c>
      <c r="AE148" s="90" t="str">
        <f t="shared" si="65"/>
        <v>-</v>
      </c>
      <c r="AF148" s="91" t="str">
        <f t="shared" si="66"/>
        <v>070601</v>
      </c>
      <c r="AG148" s="92"/>
      <c r="AH148" s="93" t="str">
        <f t="shared" si="67"/>
        <v>Corporación de Fomento de la Producción</v>
      </c>
      <c r="AI148" s="90" t="str">
        <f t="shared" si="68"/>
        <v>-</v>
      </c>
      <c r="AJ148" s="90">
        <f t="shared" si="69"/>
        <v>3</v>
      </c>
      <c r="AK148" s="90" t="str">
        <f t="shared" si="70"/>
        <v>-</v>
      </c>
      <c r="AL148" s="90" t="str">
        <f t="shared" si="71"/>
        <v>Identifica este registro como HOMBRE</v>
      </c>
      <c r="AM148" s="90" t="str">
        <f t="shared" si="72"/>
        <v>-</v>
      </c>
      <c r="AN148" s="90" t="str">
        <f t="shared" si="73"/>
        <v>-</v>
      </c>
      <c r="AO148" s="90" t="str">
        <f t="shared" si="74"/>
        <v>-</v>
      </c>
      <c r="AP148" s="58" t="str">
        <f t="shared" si="75"/>
        <v>-</v>
      </c>
      <c r="AQ148" s="94" t="str">
        <f t="shared" si="76"/>
        <v>-</v>
      </c>
      <c r="AR148" s="94" t="str">
        <f>IF(N148="","PRIMER_DIA en blanco",
IF(AND(M148="01",N148&gt;=L_Conversion!$C$118,N148&lt;=L_Conversion!$D$118),"-",
IF(AND(M148="02",N148&gt;=L_Conversion!$C$119,N148&lt;=L_Conversion!$D$119),"-",
IF(AND(M148="03",N148&gt;=L_Conversion!$C$120,N148&lt;=L_Conversion!$D$120),"-",
IF(AND(M148="04",N148&gt;=L_Conversion!$C$121,N148&lt;=L_Conversion!$D$121),"-",
IF(AND(M148="05",N148&gt;=L_Conversion!$C$122,N148&lt;=L_Conversion!$D$122),"-",
IF(AND(M148="06",N148&gt;=L_Conversion!$C$123,N148&lt;=L_Conversion!$D$123),"-",
IF(AND(M148="07",N148&gt;=L_Conversion!$C$124,N148&lt;=L_Conversion!$D$124),"-",
IF(AND(M148="08",N148&gt;=L_Conversion!$C$125,N148&lt;=L_Conversion!$D$125),"-",
IF(AND(M148="09",N148&gt;=L_Conversion!$C$126,N148&lt;=L_Conversion!$D$126),"-",
IF(AND(M148="10",N148&gt;=L_Conversion!$C$127,N148&lt;=L_Conversion!$D$127),"-",
IF(AND(M148="11",N148&gt;=L_Conversion!$C$128,N148&lt;=L_Conversion!$D$128),"-",
IF(AND(M148="12",N148&gt;=L_Conversion!$C$129,N148&lt;=L_Conversion!$D$129),"-",
IF(AND(M148="13",N148&gt;=L_Conversion!$C$116,N148&lt;=L_Conversion!$D$116),"-",
IF(AND(M148="14",N148&gt;=L_Conversion!$C$117,N148&lt;=L_Conversion!$D$117),"-",
"PRIMER_DIA fuera de rango")))))))))))))))</f>
        <v>-</v>
      </c>
      <c r="AS148" s="94" t="str">
        <f t="shared" si="77"/>
        <v>-</v>
      </c>
      <c r="AT148" s="94" t="str">
        <f t="shared" si="78"/>
        <v>-</v>
      </c>
      <c r="AU148" s="94" t="str">
        <f t="shared" si="79"/>
        <v>-</v>
      </c>
      <c r="AV148" s="94" t="str">
        <f t="shared" si="80"/>
        <v>-</v>
      </c>
      <c r="AW148" s="94" t="str">
        <f t="shared" si="81"/>
        <v>-</v>
      </c>
      <c r="AX148" s="94" t="str">
        <f t="shared" si="82"/>
        <v>-</v>
      </c>
      <c r="AY148" s="94" t="str">
        <f t="shared" si="83"/>
        <v>-</v>
      </c>
      <c r="AZ148" s="94" t="str">
        <f t="shared" si="84"/>
        <v>-</v>
      </c>
      <c r="BA148" s="94" t="str">
        <f t="shared" si="85"/>
        <v>-</v>
      </c>
      <c r="BB148" s="94" t="str">
        <f t="shared" si="86"/>
        <v>-</v>
      </c>
      <c r="BC148" s="94" t="str">
        <f t="shared" si="87"/>
        <v>-</v>
      </c>
      <c r="BD148" s="94" t="str">
        <f t="shared" si="88"/>
        <v>-</v>
      </c>
      <c r="BE148" s="94" t="str">
        <f t="shared" si="89"/>
        <v>-</v>
      </c>
      <c r="BF148" s="94" t="str">
        <f t="shared" si="90"/>
        <v>-</v>
      </c>
    </row>
    <row r="149" spans="1:58" x14ac:dyDescent="0.2">
      <c r="A149" s="19" t="s">
        <v>1193</v>
      </c>
      <c r="B149" s="19" t="s">
        <v>76</v>
      </c>
      <c r="C149" s="19">
        <v>14191188</v>
      </c>
      <c r="D149" s="19">
        <v>0</v>
      </c>
      <c r="E149" s="19" t="s">
        <v>1484</v>
      </c>
      <c r="F149" s="19" t="s">
        <v>1485</v>
      </c>
      <c r="G149" s="19" t="s">
        <v>1486</v>
      </c>
      <c r="H149" s="19" t="s">
        <v>1018</v>
      </c>
      <c r="I149" s="19" t="s">
        <v>653</v>
      </c>
      <c r="J149" s="19">
        <v>80</v>
      </c>
      <c r="K149" s="19" t="s">
        <v>556</v>
      </c>
      <c r="L149" s="19" t="s">
        <v>495</v>
      </c>
      <c r="M149" s="19" t="s">
        <v>21</v>
      </c>
      <c r="N149" s="19">
        <v>45693</v>
      </c>
      <c r="O149" s="19">
        <v>2</v>
      </c>
      <c r="P149" s="83">
        <v>1</v>
      </c>
      <c r="Q149" s="19" t="s">
        <v>23</v>
      </c>
      <c r="R149" s="19" t="s">
        <v>11</v>
      </c>
      <c r="S149" s="19" t="s">
        <v>23</v>
      </c>
      <c r="T149" s="19">
        <v>2</v>
      </c>
      <c r="U149" s="19" t="s">
        <v>11</v>
      </c>
      <c r="V149" s="19" t="s">
        <v>11</v>
      </c>
      <c r="W149" s="19" t="s">
        <v>11</v>
      </c>
      <c r="X149" s="19">
        <v>0</v>
      </c>
      <c r="Y149" s="19" t="s">
        <v>730</v>
      </c>
      <c r="Z149" s="19">
        <v>0</v>
      </c>
      <c r="AA149" s="19">
        <v>0</v>
      </c>
      <c r="AB149" s="19">
        <v>0</v>
      </c>
      <c r="AC149" s="186" t="str">
        <f>IF(OR(M149="13",M149="14",P149=8),"",IF(     AND(OR(S149="AUTORIZADO", S149="PENDIENTE", S149="REDUCIDO", S149="AMPLIADO"),L149&lt;&gt;"HONORARIO" ), _xlfn.CONCAT(IF(H149="X","H",H149),"_",IF(OR(P149=5,P149=6),_xlfn.CONCAT(P149,"A"),P149),"_",VLOOKUP(T149,Datos!$B$2:$C$5,2,TRUE)),""))</f>
        <v>M_1_[hasta 3]</v>
      </c>
      <c r="AD149" s="186">
        <f t="shared" si="64"/>
        <v>0</v>
      </c>
      <c r="AE149" s="90" t="str">
        <f t="shared" si="65"/>
        <v>-</v>
      </c>
      <c r="AF149" s="91" t="str">
        <f t="shared" si="66"/>
        <v>070601</v>
      </c>
      <c r="AG149" s="92"/>
      <c r="AH149" s="93" t="str">
        <f t="shared" si="67"/>
        <v>Corporación de Fomento de la Producción</v>
      </c>
      <c r="AI149" s="90" t="str">
        <f t="shared" si="68"/>
        <v>-</v>
      </c>
      <c r="AJ149" s="90">
        <f t="shared" si="69"/>
        <v>0</v>
      </c>
      <c r="AK149" s="90" t="str">
        <f t="shared" si="70"/>
        <v>-</v>
      </c>
      <c r="AL149" s="90" t="str">
        <f t="shared" si="71"/>
        <v>Identifica este registro como MUJER</v>
      </c>
      <c r="AM149" s="90" t="str">
        <f t="shared" si="72"/>
        <v>-</v>
      </c>
      <c r="AN149" s="90" t="str">
        <f t="shared" si="73"/>
        <v>-</v>
      </c>
      <c r="AO149" s="90" t="str">
        <f t="shared" si="74"/>
        <v>-</v>
      </c>
      <c r="AP149" s="58" t="str">
        <f t="shared" si="75"/>
        <v>-</v>
      </c>
      <c r="AQ149" s="94" t="str">
        <f t="shared" si="76"/>
        <v>-</v>
      </c>
      <c r="AR149" s="94" t="str">
        <f>IF(N149="","PRIMER_DIA en blanco",
IF(AND(M149="01",N149&gt;=L_Conversion!$C$118,N149&lt;=L_Conversion!$D$118),"-",
IF(AND(M149="02",N149&gt;=L_Conversion!$C$119,N149&lt;=L_Conversion!$D$119),"-",
IF(AND(M149="03",N149&gt;=L_Conversion!$C$120,N149&lt;=L_Conversion!$D$120),"-",
IF(AND(M149="04",N149&gt;=L_Conversion!$C$121,N149&lt;=L_Conversion!$D$121),"-",
IF(AND(M149="05",N149&gt;=L_Conversion!$C$122,N149&lt;=L_Conversion!$D$122),"-",
IF(AND(M149="06",N149&gt;=L_Conversion!$C$123,N149&lt;=L_Conversion!$D$123),"-",
IF(AND(M149="07",N149&gt;=L_Conversion!$C$124,N149&lt;=L_Conversion!$D$124),"-",
IF(AND(M149="08",N149&gt;=L_Conversion!$C$125,N149&lt;=L_Conversion!$D$125),"-",
IF(AND(M149="09",N149&gt;=L_Conversion!$C$126,N149&lt;=L_Conversion!$D$126),"-",
IF(AND(M149="10",N149&gt;=L_Conversion!$C$127,N149&lt;=L_Conversion!$D$127),"-",
IF(AND(M149="11",N149&gt;=L_Conversion!$C$128,N149&lt;=L_Conversion!$D$128),"-",
IF(AND(M149="12",N149&gt;=L_Conversion!$C$129,N149&lt;=L_Conversion!$D$129),"-",
IF(AND(M149="13",N149&gt;=L_Conversion!$C$116,N149&lt;=L_Conversion!$D$116),"-",
IF(AND(M149="14",N149&gt;=L_Conversion!$C$117,N149&lt;=L_Conversion!$D$117),"-",
"PRIMER_DIA fuera de rango")))))))))))))))</f>
        <v>-</v>
      </c>
      <c r="AS149" s="94" t="str">
        <f t="shared" si="77"/>
        <v>-</v>
      </c>
      <c r="AT149" s="94" t="str">
        <f t="shared" si="78"/>
        <v>-</v>
      </c>
      <c r="AU149" s="94" t="str">
        <f t="shared" si="79"/>
        <v>-</v>
      </c>
      <c r="AV149" s="94" t="str">
        <f t="shared" si="80"/>
        <v>-</v>
      </c>
      <c r="AW149" s="94" t="str">
        <f t="shared" si="81"/>
        <v>-</v>
      </c>
      <c r="AX149" s="94" t="str">
        <f t="shared" si="82"/>
        <v>-</v>
      </c>
      <c r="AY149" s="94" t="str">
        <f t="shared" si="83"/>
        <v>-</v>
      </c>
      <c r="AZ149" s="94" t="str">
        <f t="shared" si="84"/>
        <v>-</v>
      </c>
      <c r="BA149" s="94" t="str">
        <f t="shared" si="85"/>
        <v>-</v>
      </c>
      <c r="BB149" s="94" t="str">
        <f t="shared" si="86"/>
        <v>-</v>
      </c>
      <c r="BC149" s="94" t="str">
        <f t="shared" si="87"/>
        <v>-</v>
      </c>
      <c r="BD149" s="94" t="str">
        <f t="shared" si="88"/>
        <v>-</v>
      </c>
      <c r="BE149" s="94" t="str">
        <f t="shared" si="89"/>
        <v>-</v>
      </c>
      <c r="BF149" s="94" t="str">
        <f t="shared" si="90"/>
        <v>-</v>
      </c>
    </row>
    <row r="150" spans="1:58" x14ac:dyDescent="0.2">
      <c r="A150" s="19" t="s">
        <v>1193</v>
      </c>
      <c r="B150" s="19" t="s">
        <v>76</v>
      </c>
      <c r="C150" s="19">
        <v>10091655</v>
      </c>
      <c r="D150" s="19" t="s">
        <v>1197</v>
      </c>
      <c r="E150" s="19" t="s">
        <v>1487</v>
      </c>
      <c r="F150" s="19" t="s">
        <v>1487</v>
      </c>
      <c r="G150" s="19" t="s">
        <v>1488</v>
      </c>
      <c r="H150" s="19" t="s">
        <v>1018</v>
      </c>
      <c r="I150" s="19" t="s">
        <v>653</v>
      </c>
      <c r="J150" s="19">
        <v>80</v>
      </c>
      <c r="K150" s="19" t="s">
        <v>556</v>
      </c>
      <c r="L150" s="19" t="s">
        <v>495</v>
      </c>
      <c r="M150" s="19" t="s">
        <v>21</v>
      </c>
      <c r="N150" s="19">
        <v>45693</v>
      </c>
      <c r="O150" s="19">
        <v>3</v>
      </c>
      <c r="P150" s="83">
        <v>1</v>
      </c>
      <c r="Q150" s="19" t="s">
        <v>23</v>
      </c>
      <c r="R150" s="19" t="s">
        <v>11</v>
      </c>
      <c r="S150" s="19" t="s">
        <v>23</v>
      </c>
      <c r="T150" s="19">
        <v>3</v>
      </c>
      <c r="U150" s="19" t="s">
        <v>11</v>
      </c>
      <c r="V150" s="19" t="s">
        <v>11</v>
      </c>
      <c r="W150" s="19" t="s">
        <v>11</v>
      </c>
      <c r="X150" s="19">
        <v>0</v>
      </c>
      <c r="Y150" s="19" t="s">
        <v>730</v>
      </c>
      <c r="Z150" s="19">
        <v>0</v>
      </c>
      <c r="AA150" s="19">
        <v>0</v>
      </c>
      <c r="AB150" s="19">
        <v>0</v>
      </c>
      <c r="AC150" s="186" t="str">
        <f>IF(OR(M150="13",M150="14",P150=8),"",IF(     AND(OR(S150="AUTORIZADO", S150="PENDIENTE", S150="REDUCIDO", S150="AMPLIADO"),L150&lt;&gt;"HONORARIO" ), _xlfn.CONCAT(IF(H150="X","H",H150),"_",IF(OR(P150=5,P150=6),_xlfn.CONCAT(P150,"A"),P150),"_",VLOOKUP(T150,Datos!$B$2:$C$5,2,TRUE)),""))</f>
        <v>M_1_[hasta 3]</v>
      </c>
      <c r="AD150" s="186">
        <f t="shared" si="64"/>
        <v>0</v>
      </c>
      <c r="AE150" s="90" t="str">
        <f t="shared" si="65"/>
        <v>-</v>
      </c>
      <c r="AF150" s="91" t="str">
        <f t="shared" si="66"/>
        <v>070601</v>
      </c>
      <c r="AG150" s="92"/>
      <c r="AH150" s="93" t="str">
        <f t="shared" si="67"/>
        <v>Corporación de Fomento de la Producción</v>
      </c>
      <c r="AI150" s="90" t="str">
        <f t="shared" si="68"/>
        <v>-</v>
      </c>
      <c r="AJ150" s="90" t="str">
        <f t="shared" si="69"/>
        <v>K</v>
      </c>
      <c r="AK150" s="90" t="str">
        <f t="shared" si="70"/>
        <v>-</v>
      </c>
      <c r="AL150" s="90" t="str">
        <f t="shared" si="71"/>
        <v>Identifica este registro como MUJER</v>
      </c>
      <c r="AM150" s="90" t="str">
        <f t="shared" si="72"/>
        <v>-</v>
      </c>
      <c r="AN150" s="90" t="str">
        <f t="shared" si="73"/>
        <v>-</v>
      </c>
      <c r="AO150" s="90" t="str">
        <f t="shared" si="74"/>
        <v>-</v>
      </c>
      <c r="AP150" s="58" t="str">
        <f t="shared" si="75"/>
        <v>-</v>
      </c>
      <c r="AQ150" s="94" t="str">
        <f t="shared" si="76"/>
        <v>-</v>
      </c>
      <c r="AR150" s="94" t="str">
        <f>IF(N150="","PRIMER_DIA en blanco",
IF(AND(M150="01",N150&gt;=L_Conversion!$C$118,N150&lt;=L_Conversion!$D$118),"-",
IF(AND(M150="02",N150&gt;=L_Conversion!$C$119,N150&lt;=L_Conversion!$D$119),"-",
IF(AND(M150="03",N150&gt;=L_Conversion!$C$120,N150&lt;=L_Conversion!$D$120),"-",
IF(AND(M150="04",N150&gt;=L_Conversion!$C$121,N150&lt;=L_Conversion!$D$121),"-",
IF(AND(M150="05",N150&gt;=L_Conversion!$C$122,N150&lt;=L_Conversion!$D$122),"-",
IF(AND(M150="06",N150&gt;=L_Conversion!$C$123,N150&lt;=L_Conversion!$D$123),"-",
IF(AND(M150="07",N150&gt;=L_Conversion!$C$124,N150&lt;=L_Conversion!$D$124),"-",
IF(AND(M150="08",N150&gt;=L_Conversion!$C$125,N150&lt;=L_Conversion!$D$125),"-",
IF(AND(M150="09",N150&gt;=L_Conversion!$C$126,N150&lt;=L_Conversion!$D$126),"-",
IF(AND(M150="10",N150&gt;=L_Conversion!$C$127,N150&lt;=L_Conversion!$D$127),"-",
IF(AND(M150="11",N150&gt;=L_Conversion!$C$128,N150&lt;=L_Conversion!$D$128),"-",
IF(AND(M150="12",N150&gt;=L_Conversion!$C$129,N150&lt;=L_Conversion!$D$129),"-",
IF(AND(M150="13",N150&gt;=L_Conversion!$C$116,N150&lt;=L_Conversion!$D$116),"-",
IF(AND(M150="14",N150&gt;=L_Conversion!$C$117,N150&lt;=L_Conversion!$D$117),"-",
"PRIMER_DIA fuera de rango")))))))))))))))</f>
        <v>-</v>
      </c>
      <c r="AS150" s="94" t="str">
        <f t="shared" si="77"/>
        <v>-</v>
      </c>
      <c r="AT150" s="94" t="str">
        <f t="shared" si="78"/>
        <v>-</v>
      </c>
      <c r="AU150" s="94" t="str">
        <f t="shared" si="79"/>
        <v>-</v>
      </c>
      <c r="AV150" s="94" t="str">
        <f t="shared" si="80"/>
        <v>-</v>
      </c>
      <c r="AW150" s="94" t="str">
        <f t="shared" si="81"/>
        <v>-</v>
      </c>
      <c r="AX150" s="94" t="str">
        <f t="shared" si="82"/>
        <v>-</v>
      </c>
      <c r="AY150" s="94" t="str">
        <f t="shared" si="83"/>
        <v>-</v>
      </c>
      <c r="AZ150" s="94" t="str">
        <f t="shared" si="84"/>
        <v>-</v>
      </c>
      <c r="BA150" s="94" t="str">
        <f t="shared" si="85"/>
        <v>-</v>
      </c>
      <c r="BB150" s="94" t="str">
        <f t="shared" si="86"/>
        <v>-</v>
      </c>
      <c r="BC150" s="94" t="str">
        <f t="shared" si="87"/>
        <v>-</v>
      </c>
      <c r="BD150" s="94" t="str">
        <f t="shared" si="88"/>
        <v>-</v>
      </c>
      <c r="BE150" s="94" t="str">
        <f t="shared" si="89"/>
        <v>-</v>
      </c>
      <c r="BF150" s="94" t="str">
        <f t="shared" si="90"/>
        <v>-</v>
      </c>
    </row>
    <row r="151" spans="1:58" x14ac:dyDescent="0.2">
      <c r="A151" s="19" t="s">
        <v>1193</v>
      </c>
      <c r="B151" s="19" t="s">
        <v>76</v>
      </c>
      <c r="C151" s="19">
        <v>8515917</v>
      </c>
      <c r="D151" s="19">
        <v>8</v>
      </c>
      <c r="E151" s="19" t="s">
        <v>1489</v>
      </c>
      <c r="F151" s="19" t="s">
        <v>1401</v>
      </c>
      <c r="G151" s="19" t="s">
        <v>1490</v>
      </c>
      <c r="H151" s="19" t="s">
        <v>1018</v>
      </c>
      <c r="I151" s="19" t="s">
        <v>653</v>
      </c>
      <c r="J151" s="19">
        <v>80</v>
      </c>
      <c r="K151" s="19" t="s">
        <v>560</v>
      </c>
      <c r="L151" s="19" t="s">
        <v>495</v>
      </c>
      <c r="M151" s="19" t="s">
        <v>21</v>
      </c>
      <c r="N151" s="19">
        <v>45693</v>
      </c>
      <c r="O151" s="19">
        <v>90</v>
      </c>
      <c r="P151" s="83">
        <v>1</v>
      </c>
      <c r="Q151" s="19" t="s">
        <v>23</v>
      </c>
      <c r="R151" s="19" t="s">
        <v>11</v>
      </c>
      <c r="S151" s="19" t="s">
        <v>23</v>
      </c>
      <c r="T151" s="19">
        <v>90</v>
      </c>
      <c r="U151" s="19" t="s">
        <v>11</v>
      </c>
      <c r="V151" s="19" t="s">
        <v>11</v>
      </c>
      <c r="W151" s="19" t="s">
        <v>11</v>
      </c>
      <c r="X151" s="19">
        <v>0</v>
      </c>
      <c r="Y151" s="19" t="s">
        <v>730</v>
      </c>
      <c r="Z151" s="19">
        <v>0</v>
      </c>
      <c r="AA151" s="19">
        <v>0</v>
      </c>
      <c r="AB151" s="19">
        <v>0</v>
      </c>
      <c r="AC151" s="186" t="str">
        <f>IF(OR(M151="13",M151="14",P151=8),"",IF(     AND(OR(S151="AUTORIZADO", S151="PENDIENTE", S151="REDUCIDO", S151="AMPLIADO"),L151&lt;&gt;"HONORARIO" ), _xlfn.CONCAT(IF(H151="X","H",H151),"_",IF(OR(P151=5,P151=6),_xlfn.CONCAT(P151,"A"),P151),"_",VLOOKUP(T151,Datos!$B$2:$C$5,2,TRUE)),""))</f>
        <v>M_1_[11 +]</v>
      </c>
      <c r="AD151" s="186">
        <f t="shared" si="64"/>
        <v>0</v>
      </c>
      <c r="AE151" s="90" t="str">
        <f t="shared" si="65"/>
        <v>-</v>
      </c>
      <c r="AF151" s="91" t="str">
        <f t="shared" si="66"/>
        <v>070601</v>
      </c>
      <c r="AG151" s="92"/>
      <c r="AH151" s="93" t="str">
        <f t="shared" si="67"/>
        <v>Corporación de Fomento de la Producción</v>
      </c>
      <c r="AI151" s="90" t="str">
        <f t="shared" si="68"/>
        <v>-</v>
      </c>
      <c r="AJ151" s="90">
        <f t="shared" si="69"/>
        <v>8</v>
      </c>
      <c r="AK151" s="90" t="str">
        <f t="shared" si="70"/>
        <v>-</v>
      </c>
      <c r="AL151" s="90" t="str">
        <f t="shared" si="71"/>
        <v>Identifica este registro como MUJER</v>
      </c>
      <c r="AM151" s="90" t="str">
        <f t="shared" si="72"/>
        <v>-</v>
      </c>
      <c r="AN151" s="90" t="str">
        <f t="shared" si="73"/>
        <v>-</v>
      </c>
      <c r="AO151" s="90" t="str">
        <f t="shared" si="74"/>
        <v>-</v>
      </c>
      <c r="AP151" s="58" t="str">
        <f t="shared" si="75"/>
        <v>-</v>
      </c>
      <c r="AQ151" s="94" t="str">
        <f t="shared" si="76"/>
        <v>-</v>
      </c>
      <c r="AR151" s="94" t="str">
        <f>IF(N151="","PRIMER_DIA en blanco",
IF(AND(M151="01",N151&gt;=L_Conversion!$C$118,N151&lt;=L_Conversion!$D$118),"-",
IF(AND(M151="02",N151&gt;=L_Conversion!$C$119,N151&lt;=L_Conversion!$D$119),"-",
IF(AND(M151="03",N151&gt;=L_Conversion!$C$120,N151&lt;=L_Conversion!$D$120),"-",
IF(AND(M151="04",N151&gt;=L_Conversion!$C$121,N151&lt;=L_Conversion!$D$121),"-",
IF(AND(M151="05",N151&gt;=L_Conversion!$C$122,N151&lt;=L_Conversion!$D$122),"-",
IF(AND(M151="06",N151&gt;=L_Conversion!$C$123,N151&lt;=L_Conversion!$D$123),"-",
IF(AND(M151="07",N151&gt;=L_Conversion!$C$124,N151&lt;=L_Conversion!$D$124),"-",
IF(AND(M151="08",N151&gt;=L_Conversion!$C$125,N151&lt;=L_Conversion!$D$125),"-",
IF(AND(M151="09",N151&gt;=L_Conversion!$C$126,N151&lt;=L_Conversion!$D$126),"-",
IF(AND(M151="10",N151&gt;=L_Conversion!$C$127,N151&lt;=L_Conversion!$D$127),"-",
IF(AND(M151="11",N151&gt;=L_Conversion!$C$128,N151&lt;=L_Conversion!$D$128),"-",
IF(AND(M151="12",N151&gt;=L_Conversion!$C$129,N151&lt;=L_Conversion!$D$129),"-",
IF(AND(M151="13",N151&gt;=L_Conversion!$C$116,N151&lt;=L_Conversion!$D$116),"-",
IF(AND(M151="14",N151&gt;=L_Conversion!$C$117,N151&lt;=L_Conversion!$D$117),"-",
"PRIMER_DIA fuera de rango")))))))))))))))</f>
        <v>-</v>
      </c>
      <c r="AS151" s="94" t="str">
        <f t="shared" si="77"/>
        <v>-</v>
      </c>
      <c r="AT151" s="94" t="str">
        <f t="shared" si="78"/>
        <v>-</v>
      </c>
      <c r="AU151" s="94" t="str">
        <f t="shared" si="79"/>
        <v>-</v>
      </c>
      <c r="AV151" s="94" t="str">
        <f t="shared" si="80"/>
        <v>-</v>
      </c>
      <c r="AW151" s="94" t="str">
        <f t="shared" si="81"/>
        <v>-</v>
      </c>
      <c r="AX151" s="94" t="str">
        <f t="shared" si="82"/>
        <v>-</v>
      </c>
      <c r="AY151" s="94" t="str">
        <f t="shared" si="83"/>
        <v>-</v>
      </c>
      <c r="AZ151" s="94" t="str">
        <f t="shared" si="84"/>
        <v>-</v>
      </c>
      <c r="BA151" s="94" t="str">
        <f t="shared" si="85"/>
        <v>-</v>
      </c>
      <c r="BB151" s="94" t="str">
        <f t="shared" si="86"/>
        <v>-</v>
      </c>
      <c r="BC151" s="94" t="str">
        <f t="shared" si="87"/>
        <v>-</v>
      </c>
      <c r="BD151" s="94" t="str">
        <f t="shared" si="88"/>
        <v>-</v>
      </c>
      <c r="BE151" s="94" t="str">
        <f t="shared" si="89"/>
        <v>-</v>
      </c>
      <c r="BF151" s="94" t="str">
        <f t="shared" si="90"/>
        <v>-</v>
      </c>
    </row>
    <row r="152" spans="1:58" x14ac:dyDescent="0.2">
      <c r="A152" s="19" t="s">
        <v>1193</v>
      </c>
      <c r="B152" s="19" t="s">
        <v>76</v>
      </c>
      <c r="C152" s="19">
        <v>15375340</v>
      </c>
      <c r="D152" s="19">
        <v>7</v>
      </c>
      <c r="E152" s="19" t="s">
        <v>1245</v>
      </c>
      <c r="F152" s="19" t="s">
        <v>1246</v>
      </c>
      <c r="G152" s="19" t="s">
        <v>1247</v>
      </c>
      <c r="H152" s="19" t="s">
        <v>1018</v>
      </c>
      <c r="I152" s="19" t="s">
        <v>653</v>
      </c>
      <c r="J152" s="19">
        <v>80</v>
      </c>
      <c r="K152" s="19" t="s">
        <v>556</v>
      </c>
      <c r="L152" s="19" t="s">
        <v>495</v>
      </c>
      <c r="M152" s="19" t="s">
        <v>21</v>
      </c>
      <c r="N152" s="19">
        <v>45693</v>
      </c>
      <c r="O152" s="19">
        <v>22</v>
      </c>
      <c r="P152" s="83">
        <v>1</v>
      </c>
      <c r="Q152" s="19" t="s">
        <v>23</v>
      </c>
      <c r="R152" s="19" t="s">
        <v>11</v>
      </c>
      <c r="S152" s="19" t="s">
        <v>23</v>
      </c>
      <c r="T152" s="19">
        <v>22</v>
      </c>
      <c r="U152" s="19" t="s">
        <v>11</v>
      </c>
      <c r="V152" s="19" t="s">
        <v>11</v>
      </c>
      <c r="W152" s="19" t="s">
        <v>11</v>
      </c>
      <c r="X152" s="19">
        <v>0</v>
      </c>
      <c r="Y152" s="19" t="s">
        <v>730</v>
      </c>
      <c r="Z152" s="19">
        <v>0</v>
      </c>
      <c r="AA152" s="19">
        <v>0</v>
      </c>
      <c r="AB152" s="19">
        <v>0</v>
      </c>
      <c r="AC152" s="186" t="str">
        <f>IF(OR(M152="13",M152="14",P152=8),"",IF(     AND(OR(S152="AUTORIZADO", S152="PENDIENTE", S152="REDUCIDO", S152="AMPLIADO"),L152&lt;&gt;"HONORARIO" ), _xlfn.CONCAT(IF(H152="X","H",H152),"_",IF(OR(P152=5,P152=6),_xlfn.CONCAT(P152,"A"),P152),"_",VLOOKUP(T152,Datos!$B$2:$C$5,2,TRUE)),""))</f>
        <v>M_1_[11 +]</v>
      </c>
      <c r="AD152" s="186">
        <f t="shared" si="64"/>
        <v>0</v>
      </c>
      <c r="AE152" s="90" t="str">
        <f t="shared" si="65"/>
        <v>-</v>
      </c>
      <c r="AF152" s="91" t="str">
        <f t="shared" si="66"/>
        <v>070601</v>
      </c>
      <c r="AG152" s="92"/>
      <c r="AH152" s="93" t="str">
        <f t="shared" si="67"/>
        <v>Corporación de Fomento de la Producción</v>
      </c>
      <c r="AI152" s="90" t="str">
        <f t="shared" si="68"/>
        <v>-</v>
      </c>
      <c r="AJ152" s="90">
        <f t="shared" si="69"/>
        <v>7</v>
      </c>
      <c r="AK152" s="90" t="str">
        <f t="shared" si="70"/>
        <v>-</v>
      </c>
      <c r="AL152" s="90" t="str">
        <f t="shared" si="71"/>
        <v>Identifica este registro como MUJER</v>
      </c>
      <c r="AM152" s="90" t="str">
        <f t="shared" si="72"/>
        <v>-</v>
      </c>
      <c r="AN152" s="90" t="str">
        <f t="shared" si="73"/>
        <v>-</v>
      </c>
      <c r="AO152" s="90" t="str">
        <f t="shared" si="74"/>
        <v>-</v>
      </c>
      <c r="AP152" s="58" t="str">
        <f t="shared" si="75"/>
        <v>-</v>
      </c>
      <c r="AQ152" s="94" t="str">
        <f t="shared" si="76"/>
        <v>-</v>
      </c>
      <c r="AR152" s="94" t="str">
        <f>IF(N152="","PRIMER_DIA en blanco",
IF(AND(M152="01",N152&gt;=L_Conversion!$C$118,N152&lt;=L_Conversion!$D$118),"-",
IF(AND(M152="02",N152&gt;=L_Conversion!$C$119,N152&lt;=L_Conversion!$D$119),"-",
IF(AND(M152="03",N152&gt;=L_Conversion!$C$120,N152&lt;=L_Conversion!$D$120),"-",
IF(AND(M152="04",N152&gt;=L_Conversion!$C$121,N152&lt;=L_Conversion!$D$121),"-",
IF(AND(M152="05",N152&gt;=L_Conversion!$C$122,N152&lt;=L_Conversion!$D$122),"-",
IF(AND(M152="06",N152&gt;=L_Conversion!$C$123,N152&lt;=L_Conversion!$D$123),"-",
IF(AND(M152="07",N152&gt;=L_Conversion!$C$124,N152&lt;=L_Conversion!$D$124),"-",
IF(AND(M152="08",N152&gt;=L_Conversion!$C$125,N152&lt;=L_Conversion!$D$125),"-",
IF(AND(M152="09",N152&gt;=L_Conversion!$C$126,N152&lt;=L_Conversion!$D$126),"-",
IF(AND(M152="10",N152&gt;=L_Conversion!$C$127,N152&lt;=L_Conversion!$D$127),"-",
IF(AND(M152="11",N152&gt;=L_Conversion!$C$128,N152&lt;=L_Conversion!$D$128),"-",
IF(AND(M152="12",N152&gt;=L_Conversion!$C$129,N152&lt;=L_Conversion!$D$129),"-",
IF(AND(M152="13",N152&gt;=L_Conversion!$C$116,N152&lt;=L_Conversion!$D$116),"-",
IF(AND(M152="14",N152&gt;=L_Conversion!$C$117,N152&lt;=L_Conversion!$D$117),"-",
"PRIMER_DIA fuera de rango")))))))))))))))</f>
        <v>-</v>
      </c>
      <c r="AS152" s="94" t="str">
        <f t="shared" si="77"/>
        <v>-</v>
      </c>
      <c r="AT152" s="94" t="str">
        <f t="shared" si="78"/>
        <v>-</v>
      </c>
      <c r="AU152" s="94" t="str">
        <f t="shared" si="79"/>
        <v>-</v>
      </c>
      <c r="AV152" s="94" t="str">
        <f t="shared" si="80"/>
        <v>-</v>
      </c>
      <c r="AW152" s="94" t="str">
        <f t="shared" si="81"/>
        <v>-</v>
      </c>
      <c r="AX152" s="94" t="str">
        <f t="shared" si="82"/>
        <v>-</v>
      </c>
      <c r="AY152" s="94" t="str">
        <f t="shared" si="83"/>
        <v>-</v>
      </c>
      <c r="AZ152" s="94" t="str">
        <f t="shared" si="84"/>
        <v>-</v>
      </c>
      <c r="BA152" s="94" t="str">
        <f t="shared" si="85"/>
        <v>-</v>
      </c>
      <c r="BB152" s="94" t="str">
        <f t="shared" si="86"/>
        <v>-</v>
      </c>
      <c r="BC152" s="94" t="str">
        <f t="shared" si="87"/>
        <v>-</v>
      </c>
      <c r="BD152" s="94" t="str">
        <f t="shared" si="88"/>
        <v>-</v>
      </c>
      <c r="BE152" s="94" t="str">
        <f t="shared" si="89"/>
        <v>-</v>
      </c>
      <c r="BF152" s="94" t="str">
        <f t="shared" si="90"/>
        <v>-</v>
      </c>
    </row>
    <row r="153" spans="1:58" x14ac:dyDescent="0.2">
      <c r="A153" s="19" t="s">
        <v>1193</v>
      </c>
      <c r="B153" s="19" t="s">
        <v>1134</v>
      </c>
      <c r="C153" s="19">
        <v>17072798</v>
      </c>
      <c r="D153" s="19">
        <v>3</v>
      </c>
      <c r="E153" s="19" t="s">
        <v>1248</v>
      </c>
      <c r="F153" s="19" t="s">
        <v>1207</v>
      </c>
      <c r="G153" s="19" t="s">
        <v>1249</v>
      </c>
      <c r="H153" s="19" t="s">
        <v>654</v>
      </c>
      <c r="I153" s="19" t="s">
        <v>654</v>
      </c>
      <c r="J153" s="19">
        <v>80</v>
      </c>
      <c r="K153" s="19" t="s">
        <v>556</v>
      </c>
      <c r="L153" s="19" t="s">
        <v>509</v>
      </c>
      <c r="M153" s="19" t="s">
        <v>21</v>
      </c>
      <c r="N153" s="19">
        <v>45693</v>
      </c>
      <c r="O153" s="19">
        <v>30</v>
      </c>
      <c r="P153" s="83">
        <v>1</v>
      </c>
      <c r="Q153" s="19" t="s">
        <v>23</v>
      </c>
      <c r="R153" s="19" t="s">
        <v>11</v>
      </c>
      <c r="S153" s="19" t="s">
        <v>23</v>
      </c>
      <c r="T153" s="19">
        <v>30</v>
      </c>
      <c r="U153" s="19" t="s">
        <v>11</v>
      </c>
      <c r="V153" s="19" t="s">
        <v>11</v>
      </c>
      <c r="W153" s="19" t="s">
        <v>11</v>
      </c>
      <c r="X153" s="19">
        <v>0</v>
      </c>
      <c r="Y153" s="19" t="s">
        <v>730</v>
      </c>
      <c r="Z153" s="19">
        <v>0</v>
      </c>
      <c r="AA153" s="19">
        <v>0</v>
      </c>
      <c r="AB153" s="19">
        <v>0</v>
      </c>
      <c r="AC153" s="186" t="str">
        <f>IF(OR(M153="13",M153="14",P153=8),"",IF(     AND(OR(S153="AUTORIZADO", S153="PENDIENTE", S153="REDUCIDO", S153="AMPLIADO"),L153&lt;&gt;"HONORARIO" ), _xlfn.CONCAT(IF(H153="X","H",H153),"_",IF(OR(P153=5,P153=6),_xlfn.CONCAT(P153,"A"),P153),"_",VLOOKUP(T153,Datos!$B$2:$C$5,2,TRUE)),""))</f>
        <v>H_1_[11 +]</v>
      </c>
      <c r="AD153" s="186">
        <f t="shared" si="64"/>
        <v>0</v>
      </c>
      <c r="AE153" s="90" t="str">
        <f t="shared" si="65"/>
        <v>-</v>
      </c>
      <c r="AF153" s="91" t="str">
        <f t="shared" si="66"/>
        <v>Revisar</v>
      </c>
      <c r="AG153" s="92"/>
      <c r="AH153" s="93" t="str">
        <f t="shared" si="67"/>
        <v>Corporación de Fomento de la Producción</v>
      </c>
      <c r="AI153" s="90" t="str">
        <f t="shared" si="68"/>
        <v>-</v>
      </c>
      <c r="AJ153" s="90">
        <f t="shared" si="69"/>
        <v>3</v>
      </c>
      <c r="AK153" s="90" t="str">
        <f t="shared" si="70"/>
        <v>-</v>
      </c>
      <c r="AL153" s="90" t="str">
        <f t="shared" si="71"/>
        <v>Identifica este registro como HOMBRE</v>
      </c>
      <c r="AM153" s="90" t="str">
        <f t="shared" si="72"/>
        <v>-</v>
      </c>
      <c r="AN153" s="90" t="str">
        <f t="shared" si="73"/>
        <v>-</v>
      </c>
      <c r="AO153" s="90" t="str">
        <f t="shared" si="74"/>
        <v>-</v>
      </c>
      <c r="AP153" s="58" t="str">
        <f t="shared" si="75"/>
        <v>-</v>
      </c>
      <c r="AQ153" s="94" t="str">
        <f t="shared" si="76"/>
        <v>-</v>
      </c>
      <c r="AR153" s="94" t="str">
        <f>IF(N153="","PRIMER_DIA en blanco",
IF(AND(M153="01",N153&gt;=L_Conversion!$C$118,N153&lt;=L_Conversion!$D$118),"-",
IF(AND(M153="02",N153&gt;=L_Conversion!$C$119,N153&lt;=L_Conversion!$D$119),"-",
IF(AND(M153="03",N153&gt;=L_Conversion!$C$120,N153&lt;=L_Conversion!$D$120),"-",
IF(AND(M153="04",N153&gt;=L_Conversion!$C$121,N153&lt;=L_Conversion!$D$121),"-",
IF(AND(M153="05",N153&gt;=L_Conversion!$C$122,N153&lt;=L_Conversion!$D$122),"-",
IF(AND(M153="06",N153&gt;=L_Conversion!$C$123,N153&lt;=L_Conversion!$D$123),"-",
IF(AND(M153="07",N153&gt;=L_Conversion!$C$124,N153&lt;=L_Conversion!$D$124),"-",
IF(AND(M153="08",N153&gt;=L_Conversion!$C$125,N153&lt;=L_Conversion!$D$125),"-",
IF(AND(M153="09",N153&gt;=L_Conversion!$C$126,N153&lt;=L_Conversion!$D$126),"-",
IF(AND(M153="10",N153&gt;=L_Conversion!$C$127,N153&lt;=L_Conversion!$D$127),"-",
IF(AND(M153="11",N153&gt;=L_Conversion!$C$128,N153&lt;=L_Conversion!$D$128),"-",
IF(AND(M153="12",N153&gt;=L_Conversion!$C$129,N153&lt;=L_Conversion!$D$129),"-",
IF(AND(M153="13",N153&gt;=L_Conversion!$C$116,N153&lt;=L_Conversion!$D$116),"-",
IF(AND(M153="14",N153&gt;=L_Conversion!$C$117,N153&lt;=L_Conversion!$D$117),"-",
"PRIMER_DIA fuera de rango")))))))))))))))</f>
        <v>-</v>
      </c>
      <c r="AS153" s="94" t="str">
        <f t="shared" si="77"/>
        <v>-</v>
      </c>
      <c r="AT153" s="94" t="str">
        <f t="shared" si="78"/>
        <v>-</v>
      </c>
      <c r="AU153" s="94" t="str">
        <f t="shared" si="79"/>
        <v>-</v>
      </c>
      <c r="AV153" s="94" t="str">
        <f t="shared" si="80"/>
        <v>-</v>
      </c>
      <c r="AW153" s="94" t="str">
        <f t="shared" si="81"/>
        <v>-</v>
      </c>
      <c r="AX153" s="94" t="str">
        <f t="shared" si="82"/>
        <v>-</v>
      </c>
      <c r="AY153" s="94" t="str">
        <f t="shared" si="83"/>
        <v>-</v>
      </c>
      <c r="AZ153" s="94" t="str">
        <f t="shared" si="84"/>
        <v>-</v>
      </c>
      <c r="BA153" s="94" t="str">
        <f t="shared" si="85"/>
        <v>-</v>
      </c>
      <c r="BB153" s="94" t="str">
        <f t="shared" si="86"/>
        <v>-</v>
      </c>
      <c r="BC153" s="94" t="str">
        <f t="shared" si="87"/>
        <v>-</v>
      </c>
      <c r="BD153" s="94" t="str">
        <f t="shared" si="88"/>
        <v>-</v>
      </c>
      <c r="BE153" s="94" t="str">
        <f t="shared" si="89"/>
        <v>-</v>
      </c>
      <c r="BF153" s="94" t="str">
        <f t="shared" si="90"/>
        <v>-</v>
      </c>
    </row>
    <row r="154" spans="1:58" x14ac:dyDescent="0.2">
      <c r="A154" s="19" t="s">
        <v>1193</v>
      </c>
      <c r="B154" s="19" t="s">
        <v>76</v>
      </c>
      <c r="C154" s="19">
        <v>16871109</v>
      </c>
      <c r="D154" s="19">
        <v>3</v>
      </c>
      <c r="E154" s="19" t="s">
        <v>1204</v>
      </c>
      <c r="F154" s="19" t="s">
        <v>1205</v>
      </c>
      <c r="G154" s="19" t="s">
        <v>1206</v>
      </c>
      <c r="H154" s="19" t="s">
        <v>1018</v>
      </c>
      <c r="I154" s="19" t="s">
        <v>653</v>
      </c>
      <c r="J154" s="19">
        <v>80</v>
      </c>
      <c r="K154" s="19" t="s">
        <v>556</v>
      </c>
      <c r="L154" s="19" t="s">
        <v>495</v>
      </c>
      <c r="M154" s="19" t="s">
        <v>21</v>
      </c>
      <c r="N154" s="19">
        <v>45694</v>
      </c>
      <c r="O154" s="19">
        <v>30</v>
      </c>
      <c r="P154" s="83">
        <v>4</v>
      </c>
      <c r="Q154" s="19" t="s">
        <v>23</v>
      </c>
      <c r="R154" s="19" t="s">
        <v>11</v>
      </c>
      <c r="S154" s="19" t="s">
        <v>23</v>
      </c>
      <c r="T154" s="19">
        <v>30</v>
      </c>
      <c r="U154" s="19" t="s">
        <v>11</v>
      </c>
      <c r="V154" s="19" t="s">
        <v>11</v>
      </c>
      <c r="W154" s="19" t="s">
        <v>11</v>
      </c>
      <c r="X154" s="19">
        <v>0</v>
      </c>
      <c r="Y154" s="19" t="s">
        <v>730</v>
      </c>
      <c r="Z154" s="19">
        <v>0</v>
      </c>
      <c r="AA154" s="19">
        <v>0</v>
      </c>
      <c r="AB154" s="19">
        <v>0</v>
      </c>
      <c r="AC154" s="186" t="str">
        <f>IF(OR(M154="13",M154="14",P154=8),"",IF(     AND(OR(S154="AUTORIZADO", S154="PENDIENTE", S154="REDUCIDO", S154="AMPLIADO"),L154&lt;&gt;"HONORARIO" ), _xlfn.CONCAT(IF(H154="X","H",H154),"_",IF(OR(P154=5,P154=6),_xlfn.CONCAT(P154,"A"),P154),"_",VLOOKUP(T154,Datos!$B$2:$C$5,2,TRUE)),""))</f>
        <v>M_4_[11 +]</v>
      </c>
      <c r="AD154" s="186">
        <f t="shared" si="64"/>
        <v>0</v>
      </c>
      <c r="AE154" s="90" t="str">
        <f t="shared" si="65"/>
        <v>-</v>
      </c>
      <c r="AF154" s="91" t="str">
        <f t="shared" si="66"/>
        <v>070601</v>
      </c>
      <c r="AG154" s="92"/>
      <c r="AH154" s="93" t="str">
        <f t="shared" si="67"/>
        <v>Corporación de Fomento de la Producción</v>
      </c>
      <c r="AI154" s="90" t="str">
        <f t="shared" si="68"/>
        <v>-</v>
      </c>
      <c r="AJ154" s="90">
        <f t="shared" si="69"/>
        <v>3</v>
      </c>
      <c r="AK154" s="90" t="str">
        <f t="shared" si="70"/>
        <v>-</v>
      </c>
      <c r="AL154" s="90" t="str">
        <f t="shared" si="71"/>
        <v>Identifica este registro como MUJER</v>
      </c>
      <c r="AM154" s="90" t="str">
        <f t="shared" si="72"/>
        <v>-</v>
      </c>
      <c r="AN154" s="90" t="str">
        <f t="shared" si="73"/>
        <v>-</v>
      </c>
      <c r="AO154" s="90" t="str">
        <f t="shared" si="74"/>
        <v>-</v>
      </c>
      <c r="AP154" s="58" t="str">
        <f t="shared" si="75"/>
        <v>-</v>
      </c>
      <c r="AQ154" s="94" t="str">
        <f t="shared" si="76"/>
        <v>-</v>
      </c>
      <c r="AR154" s="94" t="str">
        <f>IF(N154="","PRIMER_DIA en blanco",
IF(AND(M154="01",N154&gt;=L_Conversion!$C$118,N154&lt;=L_Conversion!$D$118),"-",
IF(AND(M154="02",N154&gt;=L_Conversion!$C$119,N154&lt;=L_Conversion!$D$119),"-",
IF(AND(M154="03",N154&gt;=L_Conversion!$C$120,N154&lt;=L_Conversion!$D$120),"-",
IF(AND(M154="04",N154&gt;=L_Conversion!$C$121,N154&lt;=L_Conversion!$D$121),"-",
IF(AND(M154="05",N154&gt;=L_Conversion!$C$122,N154&lt;=L_Conversion!$D$122),"-",
IF(AND(M154="06",N154&gt;=L_Conversion!$C$123,N154&lt;=L_Conversion!$D$123),"-",
IF(AND(M154="07",N154&gt;=L_Conversion!$C$124,N154&lt;=L_Conversion!$D$124),"-",
IF(AND(M154="08",N154&gt;=L_Conversion!$C$125,N154&lt;=L_Conversion!$D$125),"-",
IF(AND(M154="09",N154&gt;=L_Conversion!$C$126,N154&lt;=L_Conversion!$D$126),"-",
IF(AND(M154="10",N154&gt;=L_Conversion!$C$127,N154&lt;=L_Conversion!$D$127),"-",
IF(AND(M154="11",N154&gt;=L_Conversion!$C$128,N154&lt;=L_Conversion!$D$128),"-",
IF(AND(M154="12",N154&gt;=L_Conversion!$C$129,N154&lt;=L_Conversion!$D$129),"-",
IF(AND(M154="13",N154&gt;=L_Conversion!$C$116,N154&lt;=L_Conversion!$D$116),"-",
IF(AND(M154="14",N154&gt;=L_Conversion!$C$117,N154&lt;=L_Conversion!$D$117),"-",
"PRIMER_DIA fuera de rango")))))))))))))))</f>
        <v>-</v>
      </c>
      <c r="AS154" s="94" t="str">
        <f t="shared" si="77"/>
        <v>-</v>
      </c>
      <c r="AT154" s="94" t="str">
        <f t="shared" si="78"/>
        <v>-</v>
      </c>
      <c r="AU154" s="94" t="str">
        <f t="shared" si="79"/>
        <v>-</v>
      </c>
      <c r="AV154" s="94" t="str">
        <f t="shared" si="80"/>
        <v>-</v>
      </c>
      <c r="AW154" s="94" t="str">
        <f t="shared" si="81"/>
        <v>-</v>
      </c>
      <c r="AX154" s="94" t="str">
        <f t="shared" si="82"/>
        <v>-</v>
      </c>
      <c r="AY154" s="94" t="str">
        <f t="shared" si="83"/>
        <v>-</v>
      </c>
      <c r="AZ154" s="94" t="str">
        <f t="shared" si="84"/>
        <v>-</v>
      </c>
      <c r="BA154" s="94" t="str">
        <f t="shared" si="85"/>
        <v>-</v>
      </c>
      <c r="BB154" s="94" t="str">
        <f t="shared" si="86"/>
        <v>-</v>
      </c>
      <c r="BC154" s="94" t="str">
        <f t="shared" si="87"/>
        <v>-</v>
      </c>
      <c r="BD154" s="94" t="str">
        <f t="shared" si="88"/>
        <v>-</v>
      </c>
      <c r="BE154" s="94" t="str">
        <f t="shared" si="89"/>
        <v>-</v>
      </c>
      <c r="BF154" s="94" t="str">
        <f t="shared" si="90"/>
        <v>-</v>
      </c>
    </row>
    <row r="155" spans="1:58" x14ac:dyDescent="0.2">
      <c r="A155" s="19" t="s">
        <v>1193</v>
      </c>
      <c r="B155" s="19" t="s">
        <v>76</v>
      </c>
      <c r="C155" s="19">
        <v>18211616</v>
      </c>
      <c r="D155" s="19">
        <v>5</v>
      </c>
      <c r="E155" s="19" t="s">
        <v>1375</v>
      </c>
      <c r="F155" s="19" t="s">
        <v>1300</v>
      </c>
      <c r="G155" s="19" t="s">
        <v>1376</v>
      </c>
      <c r="H155" s="19" t="s">
        <v>1018</v>
      </c>
      <c r="I155" s="19" t="s">
        <v>653</v>
      </c>
      <c r="J155" s="19">
        <v>80</v>
      </c>
      <c r="K155" s="19" t="s">
        <v>556</v>
      </c>
      <c r="L155" s="19" t="s">
        <v>495</v>
      </c>
      <c r="M155" s="19" t="s">
        <v>21</v>
      </c>
      <c r="N155" s="19">
        <v>45694</v>
      </c>
      <c r="O155" s="19">
        <v>2</v>
      </c>
      <c r="P155" s="83">
        <v>1</v>
      </c>
      <c r="Q155" s="19" t="s">
        <v>23</v>
      </c>
      <c r="R155" s="19" t="s">
        <v>11</v>
      </c>
      <c r="S155" s="19" t="s">
        <v>23</v>
      </c>
      <c r="T155" s="19">
        <v>2</v>
      </c>
      <c r="U155" s="19" t="s">
        <v>11</v>
      </c>
      <c r="V155" s="19" t="s">
        <v>11</v>
      </c>
      <c r="W155" s="19" t="s">
        <v>11</v>
      </c>
      <c r="X155" s="19">
        <v>0</v>
      </c>
      <c r="Y155" s="19" t="s">
        <v>730</v>
      </c>
      <c r="Z155" s="19">
        <v>0</v>
      </c>
      <c r="AA155" s="19">
        <v>0</v>
      </c>
      <c r="AB155" s="19">
        <v>0</v>
      </c>
      <c r="AC155" s="186" t="str">
        <f>IF(OR(M155="13",M155="14",P155=8),"",IF(     AND(OR(S155="AUTORIZADO", S155="PENDIENTE", S155="REDUCIDO", S155="AMPLIADO"),L155&lt;&gt;"HONORARIO" ), _xlfn.CONCAT(IF(H155="X","H",H155),"_",IF(OR(P155=5,P155=6),_xlfn.CONCAT(P155,"A"),P155),"_",VLOOKUP(T155,Datos!$B$2:$C$5,2,TRUE)),""))</f>
        <v>M_1_[hasta 3]</v>
      </c>
      <c r="AD155" s="186">
        <f t="shared" si="64"/>
        <v>0</v>
      </c>
      <c r="AE155" s="90" t="str">
        <f t="shared" si="65"/>
        <v>-</v>
      </c>
      <c r="AF155" s="91" t="str">
        <f t="shared" si="66"/>
        <v>070601</v>
      </c>
      <c r="AG155" s="92"/>
      <c r="AH155" s="93" t="str">
        <f t="shared" si="67"/>
        <v>Corporación de Fomento de la Producción</v>
      </c>
      <c r="AI155" s="90" t="str">
        <f t="shared" si="68"/>
        <v>-</v>
      </c>
      <c r="AJ155" s="90">
        <f t="shared" si="69"/>
        <v>5</v>
      </c>
      <c r="AK155" s="90" t="str">
        <f t="shared" si="70"/>
        <v>-</v>
      </c>
      <c r="AL155" s="90" t="str">
        <f t="shared" si="71"/>
        <v>Identifica este registro como MUJER</v>
      </c>
      <c r="AM155" s="90" t="str">
        <f t="shared" si="72"/>
        <v>-</v>
      </c>
      <c r="AN155" s="90" t="str">
        <f t="shared" si="73"/>
        <v>-</v>
      </c>
      <c r="AO155" s="90" t="str">
        <f t="shared" si="74"/>
        <v>-</v>
      </c>
      <c r="AP155" s="58" t="str">
        <f t="shared" si="75"/>
        <v>-</v>
      </c>
      <c r="AQ155" s="94" t="str">
        <f t="shared" si="76"/>
        <v>-</v>
      </c>
      <c r="AR155" s="94" t="str">
        <f>IF(N155="","PRIMER_DIA en blanco",
IF(AND(M155="01",N155&gt;=L_Conversion!$C$118,N155&lt;=L_Conversion!$D$118),"-",
IF(AND(M155="02",N155&gt;=L_Conversion!$C$119,N155&lt;=L_Conversion!$D$119),"-",
IF(AND(M155="03",N155&gt;=L_Conversion!$C$120,N155&lt;=L_Conversion!$D$120),"-",
IF(AND(M155="04",N155&gt;=L_Conversion!$C$121,N155&lt;=L_Conversion!$D$121),"-",
IF(AND(M155="05",N155&gt;=L_Conversion!$C$122,N155&lt;=L_Conversion!$D$122),"-",
IF(AND(M155="06",N155&gt;=L_Conversion!$C$123,N155&lt;=L_Conversion!$D$123),"-",
IF(AND(M155="07",N155&gt;=L_Conversion!$C$124,N155&lt;=L_Conversion!$D$124),"-",
IF(AND(M155="08",N155&gt;=L_Conversion!$C$125,N155&lt;=L_Conversion!$D$125),"-",
IF(AND(M155="09",N155&gt;=L_Conversion!$C$126,N155&lt;=L_Conversion!$D$126),"-",
IF(AND(M155="10",N155&gt;=L_Conversion!$C$127,N155&lt;=L_Conversion!$D$127),"-",
IF(AND(M155="11",N155&gt;=L_Conversion!$C$128,N155&lt;=L_Conversion!$D$128),"-",
IF(AND(M155="12",N155&gt;=L_Conversion!$C$129,N155&lt;=L_Conversion!$D$129),"-",
IF(AND(M155="13",N155&gt;=L_Conversion!$C$116,N155&lt;=L_Conversion!$D$116),"-",
IF(AND(M155="14",N155&gt;=L_Conversion!$C$117,N155&lt;=L_Conversion!$D$117),"-",
"PRIMER_DIA fuera de rango")))))))))))))))</f>
        <v>-</v>
      </c>
      <c r="AS155" s="94" t="str">
        <f t="shared" si="77"/>
        <v>-</v>
      </c>
      <c r="AT155" s="94" t="str">
        <f t="shared" si="78"/>
        <v>-</v>
      </c>
      <c r="AU155" s="94" t="str">
        <f t="shared" si="79"/>
        <v>-</v>
      </c>
      <c r="AV155" s="94" t="str">
        <f t="shared" si="80"/>
        <v>-</v>
      </c>
      <c r="AW155" s="94" t="str">
        <f t="shared" si="81"/>
        <v>-</v>
      </c>
      <c r="AX155" s="94" t="str">
        <f t="shared" si="82"/>
        <v>-</v>
      </c>
      <c r="AY155" s="94" t="str">
        <f t="shared" si="83"/>
        <v>-</v>
      </c>
      <c r="AZ155" s="94" t="str">
        <f t="shared" si="84"/>
        <v>-</v>
      </c>
      <c r="BA155" s="94" t="str">
        <f t="shared" si="85"/>
        <v>-</v>
      </c>
      <c r="BB155" s="94" t="str">
        <f t="shared" si="86"/>
        <v>-</v>
      </c>
      <c r="BC155" s="94" t="str">
        <f t="shared" si="87"/>
        <v>-</v>
      </c>
      <c r="BD155" s="94" t="str">
        <f t="shared" si="88"/>
        <v>-</v>
      </c>
      <c r="BE155" s="94" t="str">
        <f t="shared" si="89"/>
        <v>-</v>
      </c>
      <c r="BF155" s="94" t="str">
        <f t="shared" si="90"/>
        <v>-</v>
      </c>
    </row>
    <row r="156" spans="1:58" x14ac:dyDescent="0.2">
      <c r="A156" s="19" t="s">
        <v>1193</v>
      </c>
      <c r="B156" s="19" t="s">
        <v>669</v>
      </c>
      <c r="C156" s="19">
        <v>18453626</v>
      </c>
      <c r="D156" s="19">
        <v>9</v>
      </c>
      <c r="E156" s="19" t="s">
        <v>1491</v>
      </c>
      <c r="F156" s="19" t="s">
        <v>1492</v>
      </c>
      <c r="G156" s="19" t="s">
        <v>1493</v>
      </c>
      <c r="H156" s="19" t="s">
        <v>654</v>
      </c>
      <c r="I156" s="19" t="s">
        <v>654</v>
      </c>
      <c r="J156" s="19">
        <v>80</v>
      </c>
      <c r="K156" s="19" t="s">
        <v>556</v>
      </c>
      <c r="L156" s="19" t="s">
        <v>509</v>
      </c>
      <c r="M156" s="19" t="s">
        <v>21</v>
      </c>
      <c r="N156" s="19">
        <v>45694</v>
      </c>
      <c r="O156" s="19">
        <v>2</v>
      </c>
      <c r="P156" s="83">
        <v>1</v>
      </c>
      <c r="Q156" s="19" t="s">
        <v>23</v>
      </c>
      <c r="R156" s="19" t="s">
        <v>11</v>
      </c>
      <c r="S156" s="19" t="s">
        <v>23</v>
      </c>
      <c r="T156" s="19">
        <v>2</v>
      </c>
      <c r="U156" s="19" t="s">
        <v>11</v>
      </c>
      <c r="V156" s="19" t="s">
        <v>11</v>
      </c>
      <c r="W156" s="19" t="s">
        <v>11</v>
      </c>
      <c r="X156" s="19">
        <v>0</v>
      </c>
      <c r="Y156" s="19" t="s">
        <v>730</v>
      </c>
      <c r="Z156" s="19">
        <v>0</v>
      </c>
      <c r="AA156" s="19">
        <v>0</v>
      </c>
      <c r="AB156" s="19">
        <v>0</v>
      </c>
      <c r="AC156" s="186" t="str">
        <f>IF(OR(M156="13",M156="14",P156=8),"",IF(     AND(OR(S156="AUTORIZADO", S156="PENDIENTE", S156="REDUCIDO", S156="AMPLIADO"),L156&lt;&gt;"HONORARIO" ), _xlfn.CONCAT(IF(H156="X","H",H156),"_",IF(OR(P156=5,P156=6),_xlfn.CONCAT(P156,"A"),P156),"_",VLOOKUP(T156,Datos!$B$2:$C$5,2,TRUE)),""))</f>
        <v>H_1_[hasta 3]</v>
      </c>
      <c r="AD156" s="186">
        <f t="shared" si="64"/>
        <v>0</v>
      </c>
      <c r="AE156" s="90" t="str">
        <f t="shared" si="65"/>
        <v>-</v>
      </c>
      <c r="AF156" s="91" t="str">
        <f t="shared" si="66"/>
        <v>Revisar</v>
      </c>
      <c r="AG156" s="92"/>
      <c r="AH156" s="93" t="str">
        <f t="shared" si="67"/>
        <v>Corporación de Fomento de la Producción</v>
      </c>
      <c r="AI156" s="90" t="str">
        <f t="shared" si="68"/>
        <v>-</v>
      </c>
      <c r="AJ156" s="90">
        <f t="shared" si="69"/>
        <v>9</v>
      </c>
      <c r="AK156" s="90" t="str">
        <f t="shared" si="70"/>
        <v>-</v>
      </c>
      <c r="AL156" s="90" t="str">
        <f t="shared" si="71"/>
        <v>Identifica este registro como HOMBRE</v>
      </c>
      <c r="AM156" s="90" t="str">
        <f t="shared" si="72"/>
        <v>-</v>
      </c>
      <c r="AN156" s="90" t="str">
        <f t="shared" si="73"/>
        <v>-</v>
      </c>
      <c r="AO156" s="90" t="str">
        <f t="shared" si="74"/>
        <v>-</v>
      </c>
      <c r="AP156" s="58" t="str">
        <f t="shared" si="75"/>
        <v>-</v>
      </c>
      <c r="AQ156" s="94" t="str">
        <f t="shared" si="76"/>
        <v>-</v>
      </c>
      <c r="AR156" s="94" t="str">
        <f>IF(N156="","PRIMER_DIA en blanco",
IF(AND(M156="01",N156&gt;=L_Conversion!$C$118,N156&lt;=L_Conversion!$D$118),"-",
IF(AND(M156="02",N156&gt;=L_Conversion!$C$119,N156&lt;=L_Conversion!$D$119),"-",
IF(AND(M156="03",N156&gt;=L_Conversion!$C$120,N156&lt;=L_Conversion!$D$120),"-",
IF(AND(M156="04",N156&gt;=L_Conversion!$C$121,N156&lt;=L_Conversion!$D$121),"-",
IF(AND(M156="05",N156&gt;=L_Conversion!$C$122,N156&lt;=L_Conversion!$D$122),"-",
IF(AND(M156="06",N156&gt;=L_Conversion!$C$123,N156&lt;=L_Conversion!$D$123),"-",
IF(AND(M156="07",N156&gt;=L_Conversion!$C$124,N156&lt;=L_Conversion!$D$124),"-",
IF(AND(M156="08",N156&gt;=L_Conversion!$C$125,N156&lt;=L_Conversion!$D$125),"-",
IF(AND(M156="09",N156&gt;=L_Conversion!$C$126,N156&lt;=L_Conversion!$D$126),"-",
IF(AND(M156="10",N156&gt;=L_Conversion!$C$127,N156&lt;=L_Conversion!$D$127),"-",
IF(AND(M156="11",N156&gt;=L_Conversion!$C$128,N156&lt;=L_Conversion!$D$128),"-",
IF(AND(M156="12",N156&gt;=L_Conversion!$C$129,N156&lt;=L_Conversion!$D$129),"-",
IF(AND(M156="13",N156&gt;=L_Conversion!$C$116,N156&lt;=L_Conversion!$D$116),"-",
IF(AND(M156="14",N156&gt;=L_Conversion!$C$117,N156&lt;=L_Conversion!$D$117),"-",
"PRIMER_DIA fuera de rango")))))))))))))))</f>
        <v>-</v>
      </c>
      <c r="AS156" s="94" t="str">
        <f t="shared" si="77"/>
        <v>-</v>
      </c>
      <c r="AT156" s="94" t="str">
        <f t="shared" si="78"/>
        <v>-</v>
      </c>
      <c r="AU156" s="94" t="str">
        <f t="shared" si="79"/>
        <v>-</v>
      </c>
      <c r="AV156" s="94" t="str">
        <f t="shared" si="80"/>
        <v>-</v>
      </c>
      <c r="AW156" s="94" t="str">
        <f t="shared" si="81"/>
        <v>-</v>
      </c>
      <c r="AX156" s="94" t="str">
        <f t="shared" si="82"/>
        <v>-</v>
      </c>
      <c r="AY156" s="94" t="str">
        <f t="shared" si="83"/>
        <v>-</v>
      </c>
      <c r="AZ156" s="94" t="str">
        <f t="shared" si="84"/>
        <v>-</v>
      </c>
      <c r="BA156" s="94" t="str">
        <f t="shared" si="85"/>
        <v>-</v>
      </c>
      <c r="BB156" s="94" t="str">
        <f t="shared" si="86"/>
        <v>-</v>
      </c>
      <c r="BC156" s="94" t="str">
        <f t="shared" si="87"/>
        <v>-</v>
      </c>
      <c r="BD156" s="94" t="str">
        <f t="shared" si="88"/>
        <v>-</v>
      </c>
      <c r="BE156" s="94" t="str">
        <f t="shared" si="89"/>
        <v>-</v>
      </c>
      <c r="BF156" s="94" t="str">
        <f t="shared" si="90"/>
        <v>-</v>
      </c>
    </row>
    <row r="157" spans="1:58" x14ac:dyDescent="0.2">
      <c r="A157" s="19" t="s">
        <v>1193</v>
      </c>
      <c r="B157" s="19" t="s">
        <v>76</v>
      </c>
      <c r="C157" s="19">
        <v>16169813</v>
      </c>
      <c r="D157" s="19" t="s">
        <v>1197</v>
      </c>
      <c r="E157" s="19" t="s">
        <v>1494</v>
      </c>
      <c r="F157" s="19" t="s">
        <v>1495</v>
      </c>
      <c r="G157" s="19" t="s">
        <v>1496</v>
      </c>
      <c r="H157" s="19" t="s">
        <v>654</v>
      </c>
      <c r="I157" s="19" t="s">
        <v>654</v>
      </c>
      <c r="J157" s="19">
        <v>80</v>
      </c>
      <c r="K157" s="19" t="s">
        <v>556</v>
      </c>
      <c r="L157" s="19" t="s">
        <v>509</v>
      </c>
      <c r="M157" s="19" t="s">
        <v>21</v>
      </c>
      <c r="N157" s="19">
        <v>45695</v>
      </c>
      <c r="O157" s="19">
        <v>1</v>
      </c>
      <c r="P157" s="83">
        <v>1</v>
      </c>
      <c r="Q157" s="19" t="s">
        <v>23</v>
      </c>
      <c r="R157" s="19" t="s">
        <v>11</v>
      </c>
      <c r="S157" s="19" t="s">
        <v>23</v>
      </c>
      <c r="T157" s="19">
        <v>1</v>
      </c>
      <c r="U157" s="19" t="s">
        <v>11</v>
      </c>
      <c r="V157" s="19" t="s">
        <v>11</v>
      </c>
      <c r="W157" s="19" t="s">
        <v>11</v>
      </c>
      <c r="X157" s="19">
        <v>0</v>
      </c>
      <c r="Y157" s="19" t="s">
        <v>730</v>
      </c>
      <c r="Z157" s="19">
        <v>0</v>
      </c>
      <c r="AA157" s="19">
        <v>0</v>
      </c>
      <c r="AB157" s="19">
        <v>0</v>
      </c>
      <c r="AC157" s="186" t="str">
        <f>IF(OR(M157="13",M157="14",P157=8),"",IF(     AND(OR(S157="AUTORIZADO", S157="PENDIENTE", S157="REDUCIDO", S157="AMPLIADO"),L157&lt;&gt;"HONORARIO" ), _xlfn.CONCAT(IF(H157="X","H",H157),"_",IF(OR(P157=5,P157=6),_xlfn.CONCAT(P157,"A"),P157),"_",VLOOKUP(T157,Datos!$B$2:$C$5,2,TRUE)),""))</f>
        <v>H_1_[hasta 3]</v>
      </c>
      <c r="AD157" s="186">
        <f t="shared" si="64"/>
        <v>0</v>
      </c>
      <c r="AE157" s="90" t="str">
        <f t="shared" si="65"/>
        <v>-</v>
      </c>
      <c r="AF157" s="91" t="str">
        <f t="shared" si="66"/>
        <v>070601</v>
      </c>
      <c r="AG157" s="92"/>
      <c r="AH157" s="93" t="str">
        <f t="shared" si="67"/>
        <v>Corporación de Fomento de la Producción</v>
      </c>
      <c r="AI157" s="90" t="str">
        <f t="shared" si="68"/>
        <v>-</v>
      </c>
      <c r="AJ157" s="90" t="str">
        <f t="shared" si="69"/>
        <v>K</v>
      </c>
      <c r="AK157" s="90" t="str">
        <f t="shared" si="70"/>
        <v>-</v>
      </c>
      <c r="AL157" s="90" t="str">
        <f t="shared" si="71"/>
        <v>Identifica este registro como HOMBRE</v>
      </c>
      <c r="AM157" s="90" t="str">
        <f t="shared" si="72"/>
        <v>-</v>
      </c>
      <c r="AN157" s="90" t="str">
        <f t="shared" si="73"/>
        <v>-</v>
      </c>
      <c r="AO157" s="90" t="str">
        <f t="shared" si="74"/>
        <v>-</v>
      </c>
      <c r="AP157" s="58" t="str">
        <f t="shared" si="75"/>
        <v>-</v>
      </c>
      <c r="AQ157" s="94" t="str">
        <f t="shared" si="76"/>
        <v>-</v>
      </c>
      <c r="AR157" s="94" t="str">
        <f>IF(N157="","PRIMER_DIA en blanco",
IF(AND(M157="01",N157&gt;=L_Conversion!$C$118,N157&lt;=L_Conversion!$D$118),"-",
IF(AND(M157="02",N157&gt;=L_Conversion!$C$119,N157&lt;=L_Conversion!$D$119),"-",
IF(AND(M157="03",N157&gt;=L_Conversion!$C$120,N157&lt;=L_Conversion!$D$120),"-",
IF(AND(M157="04",N157&gt;=L_Conversion!$C$121,N157&lt;=L_Conversion!$D$121),"-",
IF(AND(M157="05",N157&gt;=L_Conversion!$C$122,N157&lt;=L_Conversion!$D$122),"-",
IF(AND(M157="06",N157&gt;=L_Conversion!$C$123,N157&lt;=L_Conversion!$D$123),"-",
IF(AND(M157="07",N157&gt;=L_Conversion!$C$124,N157&lt;=L_Conversion!$D$124),"-",
IF(AND(M157="08",N157&gt;=L_Conversion!$C$125,N157&lt;=L_Conversion!$D$125),"-",
IF(AND(M157="09",N157&gt;=L_Conversion!$C$126,N157&lt;=L_Conversion!$D$126),"-",
IF(AND(M157="10",N157&gt;=L_Conversion!$C$127,N157&lt;=L_Conversion!$D$127),"-",
IF(AND(M157="11",N157&gt;=L_Conversion!$C$128,N157&lt;=L_Conversion!$D$128),"-",
IF(AND(M157="12",N157&gt;=L_Conversion!$C$129,N157&lt;=L_Conversion!$D$129),"-",
IF(AND(M157="13",N157&gt;=L_Conversion!$C$116,N157&lt;=L_Conversion!$D$116),"-",
IF(AND(M157="14",N157&gt;=L_Conversion!$C$117,N157&lt;=L_Conversion!$D$117),"-",
"PRIMER_DIA fuera de rango")))))))))))))))</f>
        <v>-</v>
      </c>
      <c r="AS157" s="94" t="str">
        <f t="shared" si="77"/>
        <v>-</v>
      </c>
      <c r="AT157" s="94" t="str">
        <f t="shared" si="78"/>
        <v>-</v>
      </c>
      <c r="AU157" s="94" t="str">
        <f t="shared" si="79"/>
        <v>-</v>
      </c>
      <c r="AV157" s="94" t="str">
        <f t="shared" si="80"/>
        <v>-</v>
      </c>
      <c r="AW157" s="94" t="str">
        <f t="shared" si="81"/>
        <v>-</v>
      </c>
      <c r="AX157" s="94" t="str">
        <f t="shared" si="82"/>
        <v>-</v>
      </c>
      <c r="AY157" s="94" t="str">
        <f t="shared" si="83"/>
        <v>-</v>
      </c>
      <c r="AZ157" s="94" t="str">
        <f t="shared" si="84"/>
        <v>-</v>
      </c>
      <c r="BA157" s="94" t="str">
        <f t="shared" si="85"/>
        <v>-</v>
      </c>
      <c r="BB157" s="94" t="str">
        <f t="shared" si="86"/>
        <v>-</v>
      </c>
      <c r="BC157" s="94" t="str">
        <f t="shared" si="87"/>
        <v>-</v>
      </c>
      <c r="BD157" s="94" t="str">
        <f t="shared" si="88"/>
        <v>-</v>
      </c>
      <c r="BE157" s="94" t="str">
        <f t="shared" si="89"/>
        <v>-</v>
      </c>
      <c r="BF157" s="94" t="str">
        <f t="shared" si="90"/>
        <v>-</v>
      </c>
    </row>
    <row r="158" spans="1:58" x14ac:dyDescent="0.2">
      <c r="A158" s="19" t="s">
        <v>1193</v>
      </c>
      <c r="B158" s="19" t="s">
        <v>876</v>
      </c>
      <c r="C158" s="19">
        <v>17515937</v>
      </c>
      <c r="D158" s="19">
        <v>1</v>
      </c>
      <c r="E158" s="19" t="s">
        <v>1260</v>
      </c>
      <c r="F158" s="19" t="s">
        <v>1212</v>
      </c>
      <c r="G158" s="19" t="s">
        <v>1261</v>
      </c>
      <c r="H158" s="19" t="s">
        <v>654</v>
      </c>
      <c r="I158" s="19" t="s">
        <v>653</v>
      </c>
      <c r="J158" s="19">
        <v>80</v>
      </c>
      <c r="K158" s="19" t="s">
        <v>556</v>
      </c>
      <c r="L158" s="19" t="s">
        <v>495</v>
      </c>
      <c r="M158" s="19" t="s">
        <v>21</v>
      </c>
      <c r="N158" s="19">
        <v>45695</v>
      </c>
      <c r="O158" s="19">
        <v>1</v>
      </c>
      <c r="P158" s="83">
        <v>1</v>
      </c>
      <c r="Q158" s="19" t="s">
        <v>23</v>
      </c>
      <c r="R158" s="19" t="s">
        <v>11</v>
      </c>
      <c r="S158" s="19" t="s">
        <v>23</v>
      </c>
      <c r="T158" s="19">
        <v>1</v>
      </c>
      <c r="U158" s="19" t="s">
        <v>11</v>
      </c>
      <c r="V158" s="19" t="s">
        <v>11</v>
      </c>
      <c r="W158" s="19" t="s">
        <v>11</v>
      </c>
      <c r="X158" s="19">
        <v>0</v>
      </c>
      <c r="Y158" s="19" t="s">
        <v>730</v>
      </c>
      <c r="Z158" s="19">
        <v>0</v>
      </c>
      <c r="AA158" s="19">
        <v>0</v>
      </c>
      <c r="AB158" s="19">
        <v>0</v>
      </c>
      <c r="AC158" s="186" t="str">
        <f>IF(OR(M158="13",M158="14",P158=8),"",IF(     AND(OR(S158="AUTORIZADO", S158="PENDIENTE", S158="REDUCIDO", S158="AMPLIADO"),L158&lt;&gt;"HONORARIO" ), _xlfn.CONCAT(IF(H158="X","H",H158),"_",IF(OR(P158=5,P158=6),_xlfn.CONCAT(P158,"A"),P158),"_",VLOOKUP(T158,Datos!$B$2:$C$5,2,TRUE)),""))</f>
        <v>H_1_[hasta 3]</v>
      </c>
      <c r="AD158" s="186">
        <f t="shared" si="64"/>
        <v>0</v>
      </c>
      <c r="AE158" s="90" t="str">
        <f t="shared" si="65"/>
        <v>-</v>
      </c>
      <c r="AF158" s="91" t="str">
        <f t="shared" si="66"/>
        <v>070607</v>
      </c>
      <c r="AG158" s="92"/>
      <c r="AH158" s="93" t="str">
        <f t="shared" si="67"/>
        <v>Corporación de Fomento de la Producción</v>
      </c>
      <c r="AI158" s="90" t="str">
        <f t="shared" si="68"/>
        <v>-</v>
      </c>
      <c r="AJ158" s="90">
        <f t="shared" si="69"/>
        <v>1</v>
      </c>
      <c r="AK158" s="90" t="str">
        <f t="shared" si="70"/>
        <v>-</v>
      </c>
      <c r="AL158" s="90" t="str">
        <f t="shared" si="71"/>
        <v>Identifica este registro como HOMBRE</v>
      </c>
      <c r="AM158" s="90" t="str">
        <f t="shared" si="72"/>
        <v>-</v>
      </c>
      <c r="AN158" s="90" t="str">
        <f t="shared" si="73"/>
        <v>-</v>
      </c>
      <c r="AO158" s="90" t="str">
        <f t="shared" si="74"/>
        <v>-</v>
      </c>
      <c r="AP158" s="58" t="str">
        <f t="shared" si="75"/>
        <v>-</v>
      </c>
      <c r="AQ158" s="94" t="str">
        <f t="shared" si="76"/>
        <v>-</v>
      </c>
      <c r="AR158" s="94" t="str">
        <f>IF(N158="","PRIMER_DIA en blanco",
IF(AND(M158="01",N158&gt;=L_Conversion!$C$118,N158&lt;=L_Conversion!$D$118),"-",
IF(AND(M158="02",N158&gt;=L_Conversion!$C$119,N158&lt;=L_Conversion!$D$119),"-",
IF(AND(M158="03",N158&gt;=L_Conversion!$C$120,N158&lt;=L_Conversion!$D$120),"-",
IF(AND(M158="04",N158&gt;=L_Conversion!$C$121,N158&lt;=L_Conversion!$D$121),"-",
IF(AND(M158="05",N158&gt;=L_Conversion!$C$122,N158&lt;=L_Conversion!$D$122),"-",
IF(AND(M158="06",N158&gt;=L_Conversion!$C$123,N158&lt;=L_Conversion!$D$123),"-",
IF(AND(M158="07",N158&gt;=L_Conversion!$C$124,N158&lt;=L_Conversion!$D$124),"-",
IF(AND(M158="08",N158&gt;=L_Conversion!$C$125,N158&lt;=L_Conversion!$D$125),"-",
IF(AND(M158="09",N158&gt;=L_Conversion!$C$126,N158&lt;=L_Conversion!$D$126),"-",
IF(AND(M158="10",N158&gt;=L_Conversion!$C$127,N158&lt;=L_Conversion!$D$127),"-",
IF(AND(M158="11",N158&gt;=L_Conversion!$C$128,N158&lt;=L_Conversion!$D$128),"-",
IF(AND(M158="12",N158&gt;=L_Conversion!$C$129,N158&lt;=L_Conversion!$D$129),"-",
IF(AND(M158="13",N158&gt;=L_Conversion!$C$116,N158&lt;=L_Conversion!$D$116),"-",
IF(AND(M158="14",N158&gt;=L_Conversion!$C$117,N158&lt;=L_Conversion!$D$117),"-",
"PRIMER_DIA fuera de rango")))))))))))))))</f>
        <v>-</v>
      </c>
      <c r="AS158" s="94" t="str">
        <f t="shared" si="77"/>
        <v>-</v>
      </c>
      <c r="AT158" s="94" t="str">
        <f t="shared" si="78"/>
        <v>-</v>
      </c>
      <c r="AU158" s="94" t="str">
        <f t="shared" si="79"/>
        <v>-</v>
      </c>
      <c r="AV158" s="94" t="str">
        <f t="shared" si="80"/>
        <v>-</v>
      </c>
      <c r="AW158" s="94" t="str">
        <f t="shared" si="81"/>
        <v>-</v>
      </c>
      <c r="AX158" s="94" t="str">
        <f t="shared" si="82"/>
        <v>-</v>
      </c>
      <c r="AY158" s="94" t="str">
        <f t="shared" si="83"/>
        <v>-</v>
      </c>
      <c r="AZ158" s="94" t="str">
        <f t="shared" si="84"/>
        <v>-</v>
      </c>
      <c r="BA158" s="94" t="str">
        <f t="shared" si="85"/>
        <v>-</v>
      </c>
      <c r="BB158" s="94" t="str">
        <f t="shared" si="86"/>
        <v>-</v>
      </c>
      <c r="BC158" s="94" t="str">
        <f t="shared" si="87"/>
        <v>-</v>
      </c>
      <c r="BD158" s="94" t="str">
        <f t="shared" si="88"/>
        <v>-</v>
      </c>
      <c r="BE158" s="94" t="str">
        <f t="shared" si="89"/>
        <v>-</v>
      </c>
      <c r="BF158" s="94" t="str">
        <f t="shared" si="90"/>
        <v>-</v>
      </c>
    </row>
    <row r="159" spans="1:58" x14ac:dyDescent="0.2">
      <c r="A159" s="19" t="s">
        <v>1193</v>
      </c>
      <c r="B159" s="19" t="s">
        <v>76</v>
      </c>
      <c r="C159" s="19">
        <v>18303226</v>
      </c>
      <c r="D159" s="19">
        <v>7</v>
      </c>
      <c r="E159" s="19" t="s">
        <v>1415</v>
      </c>
      <c r="F159" s="19" t="s">
        <v>1416</v>
      </c>
      <c r="G159" s="19" t="s">
        <v>1417</v>
      </c>
      <c r="H159" s="19" t="s">
        <v>1018</v>
      </c>
      <c r="I159" s="19" t="s">
        <v>653</v>
      </c>
      <c r="J159" s="19">
        <v>80</v>
      </c>
      <c r="K159" s="19" t="s">
        <v>560</v>
      </c>
      <c r="L159" s="19" t="s">
        <v>495</v>
      </c>
      <c r="M159" s="19" t="s">
        <v>21</v>
      </c>
      <c r="N159" s="19">
        <v>45696</v>
      </c>
      <c r="O159" s="19">
        <v>14</v>
      </c>
      <c r="P159" s="83">
        <v>1</v>
      </c>
      <c r="Q159" s="19" t="s">
        <v>23</v>
      </c>
      <c r="R159" s="19" t="s">
        <v>11</v>
      </c>
      <c r="S159" s="19" t="s">
        <v>23</v>
      </c>
      <c r="T159" s="19">
        <v>14</v>
      </c>
      <c r="U159" s="19" t="s">
        <v>11</v>
      </c>
      <c r="V159" s="19" t="s">
        <v>11</v>
      </c>
      <c r="W159" s="19" t="s">
        <v>11</v>
      </c>
      <c r="X159" s="19">
        <v>0</v>
      </c>
      <c r="Y159" s="19" t="s">
        <v>730</v>
      </c>
      <c r="Z159" s="19">
        <v>0</v>
      </c>
      <c r="AA159" s="19">
        <v>0</v>
      </c>
      <c r="AB159" s="19">
        <v>0</v>
      </c>
      <c r="AC159" s="186" t="str">
        <f>IF(OR(M159="13",M159="14",P159=8),"",IF(     AND(OR(S159="AUTORIZADO", S159="PENDIENTE", S159="REDUCIDO", S159="AMPLIADO"),L159&lt;&gt;"HONORARIO" ), _xlfn.CONCAT(IF(H159="X","H",H159),"_",IF(OR(P159=5,P159=6),_xlfn.CONCAT(P159,"A"),P159),"_",VLOOKUP(T159,Datos!$B$2:$C$5,2,TRUE)),""))</f>
        <v>M_1_[11 +]</v>
      </c>
      <c r="AD159" s="186">
        <f t="shared" si="64"/>
        <v>0</v>
      </c>
      <c r="AE159" s="90" t="str">
        <f t="shared" si="65"/>
        <v>-</v>
      </c>
      <c r="AF159" s="91" t="str">
        <f t="shared" si="66"/>
        <v>070601</v>
      </c>
      <c r="AG159" s="92"/>
      <c r="AH159" s="93" t="str">
        <f t="shared" si="67"/>
        <v>Corporación de Fomento de la Producción</v>
      </c>
      <c r="AI159" s="90" t="str">
        <f t="shared" si="68"/>
        <v>-</v>
      </c>
      <c r="AJ159" s="90">
        <f t="shared" si="69"/>
        <v>7</v>
      </c>
      <c r="AK159" s="90" t="str">
        <f t="shared" si="70"/>
        <v>-</v>
      </c>
      <c r="AL159" s="90" t="str">
        <f t="shared" si="71"/>
        <v>Identifica este registro como MUJER</v>
      </c>
      <c r="AM159" s="90" t="str">
        <f t="shared" si="72"/>
        <v>-</v>
      </c>
      <c r="AN159" s="90" t="str">
        <f t="shared" si="73"/>
        <v>-</v>
      </c>
      <c r="AO159" s="90" t="str">
        <f t="shared" si="74"/>
        <v>-</v>
      </c>
      <c r="AP159" s="58" t="str">
        <f t="shared" si="75"/>
        <v>-</v>
      </c>
      <c r="AQ159" s="94" t="str">
        <f t="shared" si="76"/>
        <v>-</v>
      </c>
      <c r="AR159" s="94" t="str">
        <f>IF(N159="","PRIMER_DIA en blanco",
IF(AND(M159="01",N159&gt;=L_Conversion!$C$118,N159&lt;=L_Conversion!$D$118),"-",
IF(AND(M159="02",N159&gt;=L_Conversion!$C$119,N159&lt;=L_Conversion!$D$119),"-",
IF(AND(M159="03",N159&gt;=L_Conversion!$C$120,N159&lt;=L_Conversion!$D$120),"-",
IF(AND(M159="04",N159&gt;=L_Conversion!$C$121,N159&lt;=L_Conversion!$D$121),"-",
IF(AND(M159="05",N159&gt;=L_Conversion!$C$122,N159&lt;=L_Conversion!$D$122),"-",
IF(AND(M159="06",N159&gt;=L_Conversion!$C$123,N159&lt;=L_Conversion!$D$123),"-",
IF(AND(M159="07",N159&gt;=L_Conversion!$C$124,N159&lt;=L_Conversion!$D$124),"-",
IF(AND(M159="08",N159&gt;=L_Conversion!$C$125,N159&lt;=L_Conversion!$D$125),"-",
IF(AND(M159="09",N159&gt;=L_Conversion!$C$126,N159&lt;=L_Conversion!$D$126),"-",
IF(AND(M159="10",N159&gt;=L_Conversion!$C$127,N159&lt;=L_Conversion!$D$127),"-",
IF(AND(M159="11",N159&gt;=L_Conversion!$C$128,N159&lt;=L_Conversion!$D$128),"-",
IF(AND(M159="12",N159&gt;=L_Conversion!$C$129,N159&lt;=L_Conversion!$D$129),"-",
IF(AND(M159="13",N159&gt;=L_Conversion!$C$116,N159&lt;=L_Conversion!$D$116),"-",
IF(AND(M159="14",N159&gt;=L_Conversion!$C$117,N159&lt;=L_Conversion!$D$117),"-",
"PRIMER_DIA fuera de rango")))))))))))))))</f>
        <v>-</v>
      </c>
      <c r="AS159" s="94" t="str">
        <f t="shared" si="77"/>
        <v>-</v>
      </c>
      <c r="AT159" s="94" t="str">
        <f t="shared" si="78"/>
        <v>-</v>
      </c>
      <c r="AU159" s="94" t="str">
        <f t="shared" si="79"/>
        <v>-</v>
      </c>
      <c r="AV159" s="94" t="str">
        <f t="shared" si="80"/>
        <v>-</v>
      </c>
      <c r="AW159" s="94" t="str">
        <f t="shared" si="81"/>
        <v>-</v>
      </c>
      <c r="AX159" s="94" t="str">
        <f t="shared" si="82"/>
        <v>-</v>
      </c>
      <c r="AY159" s="94" t="str">
        <f t="shared" si="83"/>
        <v>-</v>
      </c>
      <c r="AZ159" s="94" t="str">
        <f t="shared" si="84"/>
        <v>-</v>
      </c>
      <c r="BA159" s="94" t="str">
        <f t="shared" si="85"/>
        <v>-</v>
      </c>
      <c r="BB159" s="94" t="str">
        <f t="shared" si="86"/>
        <v>-</v>
      </c>
      <c r="BC159" s="94" t="str">
        <f t="shared" si="87"/>
        <v>-</v>
      </c>
      <c r="BD159" s="94" t="str">
        <f t="shared" si="88"/>
        <v>-</v>
      </c>
      <c r="BE159" s="94" t="str">
        <f t="shared" si="89"/>
        <v>-</v>
      </c>
      <c r="BF159" s="94" t="str">
        <f t="shared" si="90"/>
        <v>-</v>
      </c>
    </row>
    <row r="160" spans="1:58" x14ac:dyDescent="0.2">
      <c r="A160" s="19" t="s">
        <v>1193</v>
      </c>
      <c r="B160" s="19" t="s">
        <v>669</v>
      </c>
      <c r="C160" s="19">
        <v>17698936</v>
      </c>
      <c r="D160" s="19" t="s">
        <v>1197</v>
      </c>
      <c r="E160" s="19" t="s">
        <v>1497</v>
      </c>
      <c r="F160" s="19" t="s">
        <v>1293</v>
      </c>
      <c r="G160" s="19" t="s">
        <v>1498</v>
      </c>
      <c r="H160" s="19" t="s">
        <v>1018</v>
      </c>
      <c r="I160" s="19" t="s">
        <v>654</v>
      </c>
      <c r="J160" s="19">
        <v>80</v>
      </c>
      <c r="K160" s="19" t="s">
        <v>556</v>
      </c>
      <c r="L160" s="19" t="s">
        <v>509</v>
      </c>
      <c r="M160" s="19" t="s">
        <v>21</v>
      </c>
      <c r="N160" s="19">
        <v>45698</v>
      </c>
      <c r="O160" s="19">
        <v>2</v>
      </c>
      <c r="P160" s="83" t="s">
        <v>736</v>
      </c>
      <c r="Q160" s="19" t="s">
        <v>23</v>
      </c>
      <c r="R160" s="19" t="s">
        <v>11</v>
      </c>
      <c r="S160" s="19" t="s">
        <v>23</v>
      </c>
      <c r="T160" s="19">
        <v>2</v>
      </c>
      <c r="U160" s="19" t="s">
        <v>11</v>
      </c>
      <c r="V160" s="19" t="s">
        <v>11</v>
      </c>
      <c r="W160" s="19" t="s">
        <v>11</v>
      </c>
      <c r="X160" s="19">
        <v>0</v>
      </c>
      <c r="Y160" s="19" t="s">
        <v>730</v>
      </c>
      <c r="Z160" s="19">
        <v>0</v>
      </c>
      <c r="AA160" s="19">
        <v>0</v>
      </c>
      <c r="AB160" s="19">
        <v>0</v>
      </c>
      <c r="AC160" s="186" t="str">
        <f>IF(OR(M160="13",M160="14",P160=8),"",IF(     AND(OR(S160="AUTORIZADO", S160="PENDIENTE", S160="REDUCIDO", S160="AMPLIADO"),L160&lt;&gt;"HONORARIO" ), _xlfn.CONCAT(IF(H160="X","H",H160),"_",IF(OR(P160=5,P160=6),_xlfn.CONCAT(P160,"A"),P160),"_",VLOOKUP(T160,Datos!$B$2:$C$5,2,TRUE)),""))</f>
        <v>M_5B_[hasta 3]</v>
      </c>
      <c r="AD160" s="186">
        <f t="shared" si="64"/>
        <v>0</v>
      </c>
      <c r="AE160" s="90" t="str">
        <f t="shared" si="65"/>
        <v>-</v>
      </c>
      <c r="AF160" s="91" t="str">
        <f t="shared" si="66"/>
        <v>Revisar</v>
      </c>
      <c r="AG160" s="92"/>
      <c r="AH160" s="93" t="str">
        <f t="shared" si="67"/>
        <v>Corporación de Fomento de la Producción</v>
      </c>
      <c r="AI160" s="90" t="str">
        <f t="shared" si="68"/>
        <v>-</v>
      </c>
      <c r="AJ160" s="90" t="str">
        <f t="shared" si="69"/>
        <v>K</v>
      </c>
      <c r="AK160" s="90" t="str">
        <f t="shared" si="70"/>
        <v>-</v>
      </c>
      <c r="AL160" s="90" t="str">
        <f t="shared" si="71"/>
        <v>Identifica este registro como MUJER</v>
      </c>
      <c r="AM160" s="90" t="str">
        <f t="shared" si="72"/>
        <v>-</v>
      </c>
      <c r="AN160" s="90" t="str">
        <f t="shared" si="73"/>
        <v>-</v>
      </c>
      <c r="AO160" s="90" t="str">
        <f t="shared" si="74"/>
        <v>-</v>
      </c>
      <c r="AP160" s="58" t="str">
        <f t="shared" si="75"/>
        <v>-</v>
      </c>
      <c r="AQ160" s="94" t="str">
        <f t="shared" si="76"/>
        <v>-</v>
      </c>
      <c r="AR160" s="94" t="str">
        <f>IF(N160="","PRIMER_DIA en blanco",
IF(AND(M160="01",N160&gt;=L_Conversion!$C$118,N160&lt;=L_Conversion!$D$118),"-",
IF(AND(M160="02",N160&gt;=L_Conversion!$C$119,N160&lt;=L_Conversion!$D$119),"-",
IF(AND(M160="03",N160&gt;=L_Conversion!$C$120,N160&lt;=L_Conversion!$D$120),"-",
IF(AND(M160="04",N160&gt;=L_Conversion!$C$121,N160&lt;=L_Conversion!$D$121),"-",
IF(AND(M160="05",N160&gt;=L_Conversion!$C$122,N160&lt;=L_Conversion!$D$122),"-",
IF(AND(M160="06",N160&gt;=L_Conversion!$C$123,N160&lt;=L_Conversion!$D$123),"-",
IF(AND(M160="07",N160&gt;=L_Conversion!$C$124,N160&lt;=L_Conversion!$D$124),"-",
IF(AND(M160="08",N160&gt;=L_Conversion!$C$125,N160&lt;=L_Conversion!$D$125),"-",
IF(AND(M160="09",N160&gt;=L_Conversion!$C$126,N160&lt;=L_Conversion!$D$126),"-",
IF(AND(M160="10",N160&gt;=L_Conversion!$C$127,N160&lt;=L_Conversion!$D$127),"-",
IF(AND(M160="11",N160&gt;=L_Conversion!$C$128,N160&lt;=L_Conversion!$D$128),"-",
IF(AND(M160="12",N160&gt;=L_Conversion!$C$129,N160&lt;=L_Conversion!$D$129),"-",
IF(AND(M160="13",N160&gt;=L_Conversion!$C$116,N160&lt;=L_Conversion!$D$116),"-",
IF(AND(M160="14",N160&gt;=L_Conversion!$C$117,N160&lt;=L_Conversion!$D$117),"-",
"PRIMER_DIA fuera de rango")))))))))))))))</f>
        <v>-</v>
      </c>
      <c r="AS160" s="94" t="str">
        <f t="shared" si="77"/>
        <v>-</v>
      </c>
      <c r="AT160" s="94" t="str">
        <f t="shared" si="78"/>
        <v>-</v>
      </c>
      <c r="AU160" s="94" t="str">
        <f t="shared" si="79"/>
        <v>-</v>
      </c>
      <c r="AV160" s="94" t="str">
        <f t="shared" si="80"/>
        <v>-</v>
      </c>
      <c r="AW160" s="94" t="str">
        <f t="shared" si="81"/>
        <v>-</v>
      </c>
      <c r="AX160" s="94" t="str">
        <f t="shared" si="82"/>
        <v>-</v>
      </c>
      <c r="AY160" s="94" t="str">
        <f t="shared" si="83"/>
        <v>-</v>
      </c>
      <c r="AZ160" s="94" t="str">
        <f t="shared" si="84"/>
        <v>-</v>
      </c>
      <c r="BA160" s="94" t="str">
        <f t="shared" si="85"/>
        <v>-</v>
      </c>
      <c r="BB160" s="94" t="str">
        <f t="shared" si="86"/>
        <v>-</v>
      </c>
      <c r="BC160" s="94" t="str">
        <f t="shared" si="87"/>
        <v>-</v>
      </c>
      <c r="BD160" s="94" t="str">
        <f t="shared" si="88"/>
        <v>-</v>
      </c>
      <c r="BE160" s="94" t="str">
        <f t="shared" si="89"/>
        <v>-</v>
      </c>
      <c r="BF160" s="94" t="str">
        <f t="shared" si="90"/>
        <v>-</v>
      </c>
    </row>
    <row r="161" spans="1:58" x14ac:dyDescent="0.2">
      <c r="A161" s="19" t="s">
        <v>1193</v>
      </c>
      <c r="B161" s="19" t="s">
        <v>76</v>
      </c>
      <c r="C161" s="19">
        <v>9124197</v>
      </c>
      <c r="D161" s="19">
        <v>8</v>
      </c>
      <c r="E161" s="19" t="s">
        <v>1219</v>
      </c>
      <c r="F161" s="19" t="s">
        <v>1383</v>
      </c>
      <c r="G161" s="19" t="s">
        <v>1470</v>
      </c>
      <c r="H161" s="19" t="s">
        <v>1018</v>
      </c>
      <c r="I161" s="19" t="s">
        <v>653</v>
      </c>
      <c r="J161" s="19">
        <v>80</v>
      </c>
      <c r="K161" s="19" t="s">
        <v>560</v>
      </c>
      <c r="L161" s="19" t="s">
        <v>495</v>
      </c>
      <c r="M161" s="19" t="s">
        <v>21</v>
      </c>
      <c r="N161" s="19">
        <v>45698</v>
      </c>
      <c r="O161" s="19">
        <v>1</v>
      </c>
      <c r="P161" s="83">
        <v>1</v>
      </c>
      <c r="Q161" s="19" t="s">
        <v>23</v>
      </c>
      <c r="R161" s="19" t="s">
        <v>11</v>
      </c>
      <c r="S161" s="19" t="s">
        <v>23</v>
      </c>
      <c r="T161" s="19">
        <v>1</v>
      </c>
      <c r="U161" s="19" t="s">
        <v>11</v>
      </c>
      <c r="V161" s="19" t="s">
        <v>11</v>
      </c>
      <c r="W161" s="19" t="s">
        <v>11</v>
      </c>
      <c r="X161" s="19">
        <v>0</v>
      </c>
      <c r="Y161" s="19" t="s">
        <v>730</v>
      </c>
      <c r="Z161" s="19">
        <v>0</v>
      </c>
      <c r="AA161" s="19">
        <v>0</v>
      </c>
      <c r="AB161" s="19">
        <v>0</v>
      </c>
      <c r="AC161" s="186" t="str">
        <f>IF(OR(M161="13",M161="14",P161=8),"",IF(     AND(OR(S161="AUTORIZADO", S161="PENDIENTE", S161="REDUCIDO", S161="AMPLIADO"),L161&lt;&gt;"HONORARIO" ), _xlfn.CONCAT(IF(H161="X","H",H161),"_",IF(OR(P161=5,P161=6),_xlfn.CONCAT(P161,"A"),P161),"_",VLOOKUP(T161,Datos!$B$2:$C$5,2,TRUE)),""))</f>
        <v>M_1_[hasta 3]</v>
      </c>
      <c r="AD161" s="186">
        <f t="shared" si="64"/>
        <v>0</v>
      </c>
      <c r="AE161" s="90" t="str">
        <f t="shared" si="65"/>
        <v>-</v>
      </c>
      <c r="AF161" s="91" t="str">
        <f t="shared" si="66"/>
        <v>070601</v>
      </c>
      <c r="AG161" s="92"/>
      <c r="AH161" s="93" t="str">
        <f t="shared" si="67"/>
        <v>Corporación de Fomento de la Producción</v>
      </c>
      <c r="AI161" s="90" t="str">
        <f t="shared" si="68"/>
        <v>-</v>
      </c>
      <c r="AJ161" s="90">
        <f t="shared" si="69"/>
        <v>8</v>
      </c>
      <c r="AK161" s="90" t="str">
        <f t="shared" si="70"/>
        <v>-</v>
      </c>
      <c r="AL161" s="90" t="str">
        <f t="shared" si="71"/>
        <v>Identifica este registro como MUJER</v>
      </c>
      <c r="AM161" s="90" t="str">
        <f t="shared" si="72"/>
        <v>-</v>
      </c>
      <c r="AN161" s="90" t="str">
        <f t="shared" si="73"/>
        <v>-</v>
      </c>
      <c r="AO161" s="90" t="str">
        <f t="shared" si="74"/>
        <v>-</v>
      </c>
      <c r="AP161" s="58" t="str">
        <f t="shared" si="75"/>
        <v>-</v>
      </c>
      <c r="AQ161" s="94" t="str">
        <f t="shared" si="76"/>
        <v>-</v>
      </c>
      <c r="AR161" s="94" t="str">
        <f>IF(N161="","PRIMER_DIA en blanco",
IF(AND(M161="01",N161&gt;=L_Conversion!$C$118,N161&lt;=L_Conversion!$D$118),"-",
IF(AND(M161="02",N161&gt;=L_Conversion!$C$119,N161&lt;=L_Conversion!$D$119),"-",
IF(AND(M161="03",N161&gt;=L_Conversion!$C$120,N161&lt;=L_Conversion!$D$120),"-",
IF(AND(M161="04",N161&gt;=L_Conversion!$C$121,N161&lt;=L_Conversion!$D$121),"-",
IF(AND(M161="05",N161&gt;=L_Conversion!$C$122,N161&lt;=L_Conversion!$D$122),"-",
IF(AND(M161="06",N161&gt;=L_Conversion!$C$123,N161&lt;=L_Conversion!$D$123),"-",
IF(AND(M161="07",N161&gt;=L_Conversion!$C$124,N161&lt;=L_Conversion!$D$124),"-",
IF(AND(M161="08",N161&gt;=L_Conversion!$C$125,N161&lt;=L_Conversion!$D$125),"-",
IF(AND(M161="09",N161&gt;=L_Conversion!$C$126,N161&lt;=L_Conversion!$D$126),"-",
IF(AND(M161="10",N161&gt;=L_Conversion!$C$127,N161&lt;=L_Conversion!$D$127),"-",
IF(AND(M161="11",N161&gt;=L_Conversion!$C$128,N161&lt;=L_Conversion!$D$128),"-",
IF(AND(M161="12",N161&gt;=L_Conversion!$C$129,N161&lt;=L_Conversion!$D$129),"-",
IF(AND(M161="13",N161&gt;=L_Conversion!$C$116,N161&lt;=L_Conversion!$D$116),"-",
IF(AND(M161="14",N161&gt;=L_Conversion!$C$117,N161&lt;=L_Conversion!$D$117),"-",
"PRIMER_DIA fuera de rango")))))))))))))))</f>
        <v>-</v>
      </c>
      <c r="AS161" s="94" t="str">
        <f t="shared" si="77"/>
        <v>-</v>
      </c>
      <c r="AT161" s="94" t="str">
        <f t="shared" si="78"/>
        <v>-</v>
      </c>
      <c r="AU161" s="94" t="str">
        <f t="shared" si="79"/>
        <v>-</v>
      </c>
      <c r="AV161" s="94" t="str">
        <f t="shared" si="80"/>
        <v>-</v>
      </c>
      <c r="AW161" s="94" t="str">
        <f t="shared" si="81"/>
        <v>-</v>
      </c>
      <c r="AX161" s="94" t="str">
        <f t="shared" si="82"/>
        <v>-</v>
      </c>
      <c r="AY161" s="94" t="str">
        <f t="shared" si="83"/>
        <v>-</v>
      </c>
      <c r="AZ161" s="94" t="str">
        <f t="shared" si="84"/>
        <v>-</v>
      </c>
      <c r="BA161" s="94" t="str">
        <f t="shared" si="85"/>
        <v>-</v>
      </c>
      <c r="BB161" s="94" t="str">
        <f t="shared" si="86"/>
        <v>-</v>
      </c>
      <c r="BC161" s="94" t="str">
        <f t="shared" si="87"/>
        <v>-</v>
      </c>
      <c r="BD161" s="94" t="str">
        <f t="shared" si="88"/>
        <v>-</v>
      </c>
      <c r="BE161" s="94" t="str">
        <f t="shared" si="89"/>
        <v>-</v>
      </c>
      <c r="BF161" s="94" t="str">
        <f t="shared" si="90"/>
        <v>-</v>
      </c>
    </row>
    <row r="162" spans="1:58" x14ac:dyDescent="0.2">
      <c r="A162" s="19" t="s">
        <v>1193</v>
      </c>
      <c r="B162" s="19" t="s">
        <v>76</v>
      </c>
      <c r="C162" s="19">
        <v>12630178</v>
      </c>
      <c r="D162" s="19">
        <v>2</v>
      </c>
      <c r="E162" s="19" t="s">
        <v>1302</v>
      </c>
      <c r="F162" s="19" t="s">
        <v>1303</v>
      </c>
      <c r="G162" s="19" t="s">
        <v>1304</v>
      </c>
      <c r="H162" s="19" t="s">
        <v>1018</v>
      </c>
      <c r="I162" s="19" t="s">
        <v>653</v>
      </c>
      <c r="J162" s="19">
        <v>80</v>
      </c>
      <c r="K162" s="19" t="s">
        <v>556</v>
      </c>
      <c r="L162" s="19" t="s">
        <v>495</v>
      </c>
      <c r="M162" s="19" t="s">
        <v>21</v>
      </c>
      <c r="N162" s="19">
        <v>45698</v>
      </c>
      <c r="O162" s="19">
        <v>29</v>
      </c>
      <c r="P162" s="83">
        <v>1</v>
      </c>
      <c r="Q162" s="19" t="s">
        <v>23</v>
      </c>
      <c r="R162" s="19" t="s">
        <v>11</v>
      </c>
      <c r="S162" s="19" t="s">
        <v>23</v>
      </c>
      <c r="T162" s="19">
        <v>29</v>
      </c>
      <c r="U162" s="19" t="s">
        <v>11</v>
      </c>
      <c r="V162" s="19" t="s">
        <v>11</v>
      </c>
      <c r="W162" s="19" t="s">
        <v>11</v>
      </c>
      <c r="X162" s="19">
        <v>0</v>
      </c>
      <c r="Y162" s="19" t="s">
        <v>730</v>
      </c>
      <c r="Z162" s="19">
        <v>0</v>
      </c>
      <c r="AA162" s="19">
        <v>0</v>
      </c>
      <c r="AB162" s="19">
        <v>0</v>
      </c>
      <c r="AC162" s="186" t="str">
        <f>IF(OR(M162="13",M162="14",P162=8),"",IF(     AND(OR(S162="AUTORIZADO", S162="PENDIENTE", S162="REDUCIDO", S162="AMPLIADO"),L162&lt;&gt;"HONORARIO" ), _xlfn.CONCAT(IF(H162="X","H",H162),"_",IF(OR(P162=5,P162=6),_xlfn.CONCAT(P162,"A"),P162),"_",VLOOKUP(T162,Datos!$B$2:$C$5,2,TRUE)),""))</f>
        <v>M_1_[11 +]</v>
      </c>
      <c r="AD162" s="186">
        <f t="shared" si="64"/>
        <v>0</v>
      </c>
      <c r="AE162" s="90" t="str">
        <f t="shared" si="65"/>
        <v>-</v>
      </c>
      <c r="AF162" s="91" t="str">
        <f t="shared" si="66"/>
        <v>070601</v>
      </c>
      <c r="AG162" s="92"/>
      <c r="AH162" s="93" t="str">
        <f t="shared" si="67"/>
        <v>Corporación de Fomento de la Producción</v>
      </c>
      <c r="AI162" s="90" t="str">
        <f t="shared" si="68"/>
        <v>-</v>
      </c>
      <c r="AJ162" s="90">
        <f t="shared" si="69"/>
        <v>2</v>
      </c>
      <c r="AK162" s="90" t="str">
        <f t="shared" si="70"/>
        <v>-</v>
      </c>
      <c r="AL162" s="90" t="str">
        <f t="shared" si="71"/>
        <v>Identifica este registro como MUJER</v>
      </c>
      <c r="AM162" s="90" t="str">
        <f t="shared" si="72"/>
        <v>-</v>
      </c>
      <c r="AN162" s="90" t="str">
        <f t="shared" si="73"/>
        <v>-</v>
      </c>
      <c r="AO162" s="90" t="str">
        <f t="shared" si="74"/>
        <v>-</v>
      </c>
      <c r="AP162" s="58" t="str">
        <f t="shared" si="75"/>
        <v>-</v>
      </c>
      <c r="AQ162" s="94" t="str">
        <f t="shared" si="76"/>
        <v>-</v>
      </c>
      <c r="AR162" s="94" t="str">
        <f>IF(N162="","PRIMER_DIA en blanco",
IF(AND(M162="01",N162&gt;=L_Conversion!$C$118,N162&lt;=L_Conversion!$D$118),"-",
IF(AND(M162="02",N162&gt;=L_Conversion!$C$119,N162&lt;=L_Conversion!$D$119),"-",
IF(AND(M162="03",N162&gt;=L_Conversion!$C$120,N162&lt;=L_Conversion!$D$120),"-",
IF(AND(M162="04",N162&gt;=L_Conversion!$C$121,N162&lt;=L_Conversion!$D$121),"-",
IF(AND(M162="05",N162&gt;=L_Conversion!$C$122,N162&lt;=L_Conversion!$D$122),"-",
IF(AND(M162="06",N162&gt;=L_Conversion!$C$123,N162&lt;=L_Conversion!$D$123),"-",
IF(AND(M162="07",N162&gt;=L_Conversion!$C$124,N162&lt;=L_Conversion!$D$124),"-",
IF(AND(M162="08",N162&gt;=L_Conversion!$C$125,N162&lt;=L_Conversion!$D$125),"-",
IF(AND(M162="09",N162&gt;=L_Conversion!$C$126,N162&lt;=L_Conversion!$D$126),"-",
IF(AND(M162="10",N162&gt;=L_Conversion!$C$127,N162&lt;=L_Conversion!$D$127),"-",
IF(AND(M162="11",N162&gt;=L_Conversion!$C$128,N162&lt;=L_Conversion!$D$128),"-",
IF(AND(M162="12",N162&gt;=L_Conversion!$C$129,N162&lt;=L_Conversion!$D$129),"-",
IF(AND(M162="13",N162&gt;=L_Conversion!$C$116,N162&lt;=L_Conversion!$D$116),"-",
IF(AND(M162="14",N162&gt;=L_Conversion!$C$117,N162&lt;=L_Conversion!$D$117),"-",
"PRIMER_DIA fuera de rango")))))))))))))))</f>
        <v>-</v>
      </c>
      <c r="AS162" s="94" t="str">
        <f t="shared" si="77"/>
        <v>-</v>
      </c>
      <c r="AT162" s="94" t="str">
        <f t="shared" si="78"/>
        <v>-</v>
      </c>
      <c r="AU162" s="94" t="str">
        <f t="shared" si="79"/>
        <v>-</v>
      </c>
      <c r="AV162" s="94" t="str">
        <f t="shared" si="80"/>
        <v>-</v>
      </c>
      <c r="AW162" s="94" t="str">
        <f t="shared" si="81"/>
        <v>-</v>
      </c>
      <c r="AX162" s="94" t="str">
        <f t="shared" si="82"/>
        <v>-</v>
      </c>
      <c r="AY162" s="94" t="str">
        <f t="shared" si="83"/>
        <v>-</v>
      </c>
      <c r="AZ162" s="94" t="str">
        <f t="shared" si="84"/>
        <v>-</v>
      </c>
      <c r="BA162" s="94" t="str">
        <f t="shared" si="85"/>
        <v>-</v>
      </c>
      <c r="BB162" s="94" t="str">
        <f t="shared" si="86"/>
        <v>-</v>
      </c>
      <c r="BC162" s="94" t="str">
        <f t="shared" si="87"/>
        <v>-</v>
      </c>
      <c r="BD162" s="94" t="str">
        <f t="shared" si="88"/>
        <v>-</v>
      </c>
      <c r="BE162" s="94" t="str">
        <f t="shared" si="89"/>
        <v>-</v>
      </c>
      <c r="BF162" s="94" t="str">
        <f t="shared" si="90"/>
        <v>-</v>
      </c>
    </row>
    <row r="163" spans="1:58" x14ac:dyDescent="0.2">
      <c r="A163" s="19" t="s">
        <v>1193</v>
      </c>
      <c r="B163" s="19" t="s">
        <v>76</v>
      </c>
      <c r="C163" s="19">
        <v>13133772</v>
      </c>
      <c r="D163" s="19">
        <v>8</v>
      </c>
      <c r="E163" s="19" t="s">
        <v>1499</v>
      </c>
      <c r="F163" s="19" t="s">
        <v>1443</v>
      </c>
      <c r="G163" s="19" t="s">
        <v>1500</v>
      </c>
      <c r="H163" s="19" t="s">
        <v>654</v>
      </c>
      <c r="I163" s="19" t="s">
        <v>653</v>
      </c>
      <c r="J163" s="19">
        <v>80</v>
      </c>
      <c r="K163" s="19" t="s">
        <v>560</v>
      </c>
      <c r="L163" s="19" t="s">
        <v>495</v>
      </c>
      <c r="M163" s="19" t="s">
        <v>21</v>
      </c>
      <c r="N163" s="19">
        <v>45698</v>
      </c>
      <c r="O163" s="19">
        <v>3</v>
      </c>
      <c r="P163" s="83">
        <v>1</v>
      </c>
      <c r="Q163" s="19" t="s">
        <v>23</v>
      </c>
      <c r="R163" s="19" t="s">
        <v>11</v>
      </c>
      <c r="S163" s="19" t="s">
        <v>23</v>
      </c>
      <c r="T163" s="19">
        <v>3</v>
      </c>
      <c r="U163" s="19" t="s">
        <v>11</v>
      </c>
      <c r="V163" s="19" t="s">
        <v>11</v>
      </c>
      <c r="W163" s="19" t="s">
        <v>11</v>
      </c>
      <c r="X163" s="19">
        <v>0</v>
      </c>
      <c r="Y163" s="19" t="s">
        <v>730</v>
      </c>
      <c r="Z163" s="19">
        <v>0</v>
      </c>
      <c r="AA163" s="19">
        <v>0</v>
      </c>
      <c r="AB163" s="19">
        <v>0</v>
      </c>
      <c r="AC163" s="186" t="str">
        <f>IF(OR(M163="13",M163="14",P163=8),"",IF(     AND(OR(S163="AUTORIZADO", S163="PENDIENTE", S163="REDUCIDO", S163="AMPLIADO"),L163&lt;&gt;"HONORARIO" ), _xlfn.CONCAT(IF(H163="X","H",H163),"_",IF(OR(P163=5,P163=6),_xlfn.CONCAT(P163,"A"),P163),"_",VLOOKUP(T163,Datos!$B$2:$C$5,2,TRUE)),""))</f>
        <v>H_1_[hasta 3]</v>
      </c>
      <c r="AD163" s="186">
        <f t="shared" si="64"/>
        <v>0</v>
      </c>
      <c r="AE163" s="90" t="str">
        <f t="shared" si="65"/>
        <v>-</v>
      </c>
      <c r="AF163" s="91" t="str">
        <f t="shared" si="66"/>
        <v>070601</v>
      </c>
      <c r="AG163" s="92"/>
      <c r="AH163" s="93" t="str">
        <f t="shared" si="67"/>
        <v>Corporación de Fomento de la Producción</v>
      </c>
      <c r="AI163" s="90" t="str">
        <f t="shared" si="68"/>
        <v>-</v>
      </c>
      <c r="AJ163" s="90">
        <f t="shared" si="69"/>
        <v>8</v>
      </c>
      <c r="AK163" s="90" t="str">
        <f t="shared" si="70"/>
        <v>-</v>
      </c>
      <c r="AL163" s="90" t="str">
        <f t="shared" si="71"/>
        <v>Identifica este registro como HOMBRE</v>
      </c>
      <c r="AM163" s="90" t="str">
        <f t="shared" si="72"/>
        <v>-</v>
      </c>
      <c r="AN163" s="90" t="str">
        <f t="shared" si="73"/>
        <v>-</v>
      </c>
      <c r="AO163" s="90" t="str">
        <f t="shared" si="74"/>
        <v>-</v>
      </c>
      <c r="AP163" s="58" t="str">
        <f t="shared" si="75"/>
        <v>-</v>
      </c>
      <c r="AQ163" s="94" t="str">
        <f t="shared" si="76"/>
        <v>-</v>
      </c>
      <c r="AR163" s="94" t="str">
        <f>IF(N163="","PRIMER_DIA en blanco",
IF(AND(M163="01",N163&gt;=L_Conversion!$C$118,N163&lt;=L_Conversion!$D$118),"-",
IF(AND(M163="02",N163&gt;=L_Conversion!$C$119,N163&lt;=L_Conversion!$D$119),"-",
IF(AND(M163="03",N163&gt;=L_Conversion!$C$120,N163&lt;=L_Conversion!$D$120),"-",
IF(AND(M163="04",N163&gt;=L_Conversion!$C$121,N163&lt;=L_Conversion!$D$121),"-",
IF(AND(M163="05",N163&gt;=L_Conversion!$C$122,N163&lt;=L_Conversion!$D$122),"-",
IF(AND(M163="06",N163&gt;=L_Conversion!$C$123,N163&lt;=L_Conversion!$D$123),"-",
IF(AND(M163="07",N163&gt;=L_Conversion!$C$124,N163&lt;=L_Conversion!$D$124),"-",
IF(AND(M163="08",N163&gt;=L_Conversion!$C$125,N163&lt;=L_Conversion!$D$125),"-",
IF(AND(M163="09",N163&gt;=L_Conversion!$C$126,N163&lt;=L_Conversion!$D$126),"-",
IF(AND(M163="10",N163&gt;=L_Conversion!$C$127,N163&lt;=L_Conversion!$D$127),"-",
IF(AND(M163="11",N163&gt;=L_Conversion!$C$128,N163&lt;=L_Conversion!$D$128),"-",
IF(AND(M163="12",N163&gt;=L_Conversion!$C$129,N163&lt;=L_Conversion!$D$129),"-",
IF(AND(M163="13",N163&gt;=L_Conversion!$C$116,N163&lt;=L_Conversion!$D$116),"-",
IF(AND(M163="14",N163&gt;=L_Conversion!$C$117,N163&lt;=L_Conversion!$D$117),"-",
"PRIMER_DIA fuera de rango")))))))))))))))</f>
        <v>-</v>
      </c>
      <c r="AS163" s="94" t="str">
        <f t="shared" si="77"/>
        <v>-</v>
      </c>
      <c r="AT163" s="94" t="str">
        <f t="shared" si="78"/>
        <v>-</v>
      </c>
      <c r="AU163" s="94" t="str">
        <f t="shared" si="79"/>
        <v>-</v>
      </c>
      <c r="AV163" s="94" t="str">
        <f t="shared" si="80"/>
        <v>-</v>
      </c>
      <c r="AW163" s="94" t="str">
        <f t="shared" si="81"/>
        <v>-</v>
      </c>
      <c r="AX163" s="94" t="str">
        <f t="shared" si="82"/>
        <v>-</v>
      </c>
      <c r="AY163" s="94" t="str">
        <f t="shared" si="83"/>
        <v>-</v>
      </c>
      <c r="AZ163" s="94" t="str">
        <f t="shared" si="84"/>
        <v>-</v>
      </c>
      <c r="BA163" s="94" t="str">
        <f t="shared" si="85"/>
        <v>-</v>
      </c>
      <c r="BB163" s="94" t="str">
        <f t="shared" si="86"/>
        <v>-</v>
      </c>
      <c r="BC163" s="94" t="str">
        <f t="shared" si="87"/>
        <v>-</v>
      </c>
      <c r="BD163" s="94" t="str">
        <f t="shared" si="88"/>
        <v>-</v>
      </c>
      <c r="BE163" s="94" t="str">
        <f t="shared" si="89"/>
        <v>-</v>
      </c>
      <c r="BF163" s="94" t="str">
        <f t="shared" si="90"/>
        <v>-</v>
      </c>
    </row>
    <row r="164" spans="1:58" x14ac:dyDescent="0.2">
      <c r="A164" s="19" t="s">
        <v>1193</v>
      </c>
      <c r="B164" s="19" t="s">
        <v>76</v>
      </c>
      <c r="C164" s="19">
        <v>12927914</v>
      </c>
      <c r="D164" s="19">
        <v>1</v>
      </c>
      <c r="E164" s="19" t="s">
        <v>1501</v>
      </c>
      <c r="F164" s="19" t="s">
        <v>1502</v>
      </c>
      <c r="G164" s="19" t="s">
        <v>1503</v>
      </c>
      <c r="H164" s="19" t="s">
        <v>1018</v>
      </c>
      <c r="I164" s="19" t="s">
        <v>655</v>
      </c>
      <c r="J164" s="19">
        <v>80</v>
      </c>
      <c r="K164" s="19" t="s">
        <v>556</v>
      </c>
      <c r="L164" s="19" t="s">
        <v>509</v>
      </c>
      <c r="M164" s="19" t="s">
        <v>21</v>
      </c>
      <c r="N164" s="19">
        <v>45698</v>
      </c>
      <c r="O164" s="19">
        <v>3</v>
      </c>
      <c r="P164" s="83">
        <v>1</v>
      </c>
      <c r="Q164" s="19" t="s">
        <v>23</v>
      </c>
      <c r="R164" s="19" t="s">
        <v>11</v>
      </c>
      <c r="S164" s="19" t="s">
        <v>23</v>
      </c>
      <c r="T164" s="19">
        <v>3</v>
      </c>
      <c r="U164" s="19" t="s">
        <v>11</v>
      </c>
      <c r="V164" s="19" t="s">
        <v>11</v>
      </c>
      <c r="W164" s="19" t="s">
        <v>11</v>
      </c>
      <c r="X164" s="19">
        <v>0</v>
      </c>
      <c r="Y164" s="19" t="s">
        <v>730</v>
      </c>
      <c r="Z164" s="19">
        <v>0</v>
      </c>
      <c r="AA164" s="19">
        <v>0</v>
      </c>
      <c r="AB164" s="19">
        <v>0</v>
      </c>
      <c r="AC164" s="186" t="str">
        <f>IF(OR(M164="13",M164="14",P164=8),"",IF(     AND(OR(S164="AUTORIZADO", S164="PENDIENTE", S164="REDUCIDO", S164="AMPLIADO"),L164&lt;&gt;"HONORARIO" ), _xlfn.CONCAT(IF(H164="X","H",H164),"_",IF(OR(P164=5,P164=6),_xlfn.CONCAT(P164,"A"),P164),"_",VLOOKUP(T164,Datos!$B$2:$C$5,2,TRUE)),""))</f>
        <v>M_1_[hasta 3]</v>
      </c>
      <c r="AD164" s="186">
        <f t="shared" si="64"/>
        <v>0</v>
      </c>
      <c r="AE164" s="90" t="str">
        <f t="shared" si="65"/>
        <v>-</v>
      </c>
      <c r="AF164" s="91" t="str">
        <f t="shared" si="66"/>
        <v>070601</v>
      </c>
      <c r="AG164" s="92"/>
      <c r="AH164" s="93" t="str">
        <f t="shared" si="67"/>
        <v>Corporación de Fomento de la Producción</v>
      </c>
      <c r="AI164" s="90" t="str">
        <f t="shared" si="68"/>
        <v>-</v>
      </c>
      <c r="AJ164" s="90">
        <f t="shared" si="69"/>
        <v>1</v>
      </c>
      <c r="AK164" s="90" t="str">
        <f t="shared" si="70"/>
        <v>-</v>
      </c>
      <c r="AL164" s="90" t="str">
        <f t="shared" si="71"/>
        <v>Identifica este registro como MUJER</v>
      </c>
      <c r="AM164" s="90" t="str">
        <f t="shared" si="72"/>
        <v>-</v>
      </c>
      <c r="AN164" s="90" t="str">
        <f t="shared" si="73"/>
        <v>-</v>
      </c>
      <c r="AO164" s="90" t="str">
        <f t="shared" si="74"/>
        <v>-</v>
      </c>
      <c r="AP164" s="58" t="str">
        <f t="shared" si="75"/>
        <v>-</v>
      </c>
      <c r="AQ164" s="94" t="str">
        <f t="shared" si="76"/>
        <v>-</v>
      </c>
      <c r="AR164" s="94" t="str">
        <f>IF(N164="","PRIMER_DIA en blanco",
IF(AND(M164="01",N164&gt;=L_Conversion!$C$118,N164&lt;=L_Conversion!$D$118),"-",
IF(AND(M164="02",N164&gt;=L_Conversion!$C$119,N164&lt;=L_Conversion!$D$119),"-",
IF(AND(M164="03",N164&gt;=L_Conversion!$C$120,N164&lt;=L_Conversion!$D$120),"-",
IF(AND(M164="04",N164&gt;=L_Conversion!$C$121,N164&lt;=L_Conversion!$D$121),"-",
IF(AND(M164="05",N164&gt;=L_Conversion!$C$122,N164&lt;=L_Conversion!$D$122),"-",
IF(AND(M164="06",N164&gt;=L_Conversion!$C$123,N164&lt;=L_Conversion!$D$123),"-",
IF(AND(M164="07",N164&gt;=L_Conversion!$C$124,N164&lt;=L_Conversion!$D$124),"-",
IF(AND(M164="08",N164&gt;=L_Conversion!$C$125,N164&lt;=L_Conversion!$D$125),"-",
IF(AND(M164="09",N164&gt;=L_Conversion!$C$126,N164&lt;=L_Conversion!$D$126),"-",
IF(AND(M164="10",N164&gt;=L_Conversion!$C$127,N164&lt;=L_Conversion!$D$127),"-",
IF(AND(M164="11",N164&gt;=L_Conversion!$C$128,N164&lt;=L_Conversion!$D$128),"-",
IF(AND(M164="12",N164&gt;=L_Conversion!$C$129,N164&lt;=L_Conversion!$D$129),"-",
IF(AND(M164="13",N164&gt;=L_Conversion!$C$116,N164&lt;=L_Conversion!$D$116),"-",
IF(AND(M164="14",N164&gt;=L_Conversion!$C$117,N164&lt;=L_Conversion!$D$117),"-",
"PRIMER_DIA fuera de rango")))))))))))))))</f>
        <v>-</v>
      </c>
      <c r="AS164" s="94" t="str">
        <f t="shared" si="77"/>
        <v>-</v>
      </c>
      <c r="AT164" s="94" t="str">
        <f t="shared" si="78"/>
        <v>-</v>
      </c>
      <c r="AU164" s="94" t="str">
        <f t="shared" si="79"/>
        <v>-</v>
      </c>
      <c r="AV164" s="94" t="str">
        <f t="shared" si="80"/>
        <v>-</v>
      </c>
      <c r="AW164" s="94" t="str">
        <f t="shared" si="81"/>
        <v>-</v>
      </c>
      <c r="AX164" s="94" t="str">
        <f t="shared" si="82"/>
        <v>-</v>
      </c>
      <c r="AY164" s="94" t="str">
        <f t="shared" si="83"/>
        <v>-</v>
      </c>
      <c r="AZ164" s="94" t="str">
        <f t="shared" si="84"/>
        <v>-</v>
      </c>
      <c r="BA164" s="94" t="str">
        <f t="shared" si="85"/>
        <v>-</v>
      </c>
      <c r="BB164" s="94" t="str">
        <f t="shared" si="86"/>
        <v>-</v>
      </c>
      <c r="BC164" s="94" t="str">
        <f t="shared" si="87"/>
        <v>-</v>
      </c>
      <c r="BD164" s="94" t="str">
        <f t="shared" si="88"/>
        <v>-</v>
      </c>
      <c r="BE164" s="94" t="str">
        <f t="shared" si="89"/>
        <v>-</v>
      </c>
      <c r="BF164" s="94" t="str">
        <f t="shared" si="90"/>
        <v>-</v>
      </c>
    </row>
    <row r="165" spans="1:58" x14ac:dyDescent="0.2">
      <c r="A165" s="19" t="s">
        <v>1193</v>
      </c>
      <c r="B165" s="19" t="s">
        <v>76</v>
      </c>
      <c r="C165" s="19">
        <v>11861752</v>
      </c>
      <c r="D165" s="19">
        <v>5</v>
      </c>
      <c r="E165" s="19" t="s">
        <v>1504</v>
      </c>
      <c r="F165" s="19" t="s">
        <v>1505</v>
      </c>
      <c r="G165" s="19" t="s">
        <v>1236</v>
      </c>
      <c r="H165" s="19" t="s">
        <v>1018</v>
      </c>
      <c r="I165" s="19" t="s">
        <v>653</v>
      </c>
      <c r="J165" s="19">
        <v>80</v>
      </c>
      <c r="K165" s="19" t="s">
        <v>554</v>
      </c>
      <c r="L165" s="19" t="s">
        <v>495</v>
      </c>
      <c r="M165" s="19" t="s">
        <v>21</v>
      </c>
      <c r="N165" s="19">
        <v>45699</v>
      </c>
      <c r="O165" s="19">
        <v>11</v>
      </c>
      <c r="P165" s="83">
        <v>1</v>
      </c>
      <c r="Q165" s="19" t="s">
        <v>23</v>
      </c>
      <c r="R165" s="19" t="s">
        <v>11</v>
      </c>
      <c r="S165" s="19" t="s">
        <v>23</v>
      </c>
      <c r="T165" s="19">
        <v>11</v>
      </c>
      <c r="U165" s="19" t="s">
        <v>11</v>
      </c>
      <c r="V165" s="19" t="s">
        <v>11</v>
      </c>
      <c r="W165" s="19" t="s">
        <v>11</v>
      </c>
      <c r="X165" s="19">
        <v>0</v>
      </c>
      <c r="Y165" s="19" t="s">
        <v>730</v>
      </c>
      <c r="Z165" s="19">
        <v>0</v>
      </c>
      <c r="AA165" s="19">
        <v>0</v>
      </c>
      <c r="AB165" s="19">
        <v>0</v>
      </c>
      <c r="AC165" s="186" t="str">
        <f>IF(OR(M165="13",M165="14",P165=8),"",IF(     AND(OR(S165="AUTORIZADO", S165="PENDIENTE", S165="REDUCIDO", S165="AMPLIADO"),L165&lt;&gt;"HONORARIO" ), _xlfn.CONCAT(IF(H165="X","H",H165),"_",IF(OR(P165=5,P165=6),_xlfn.CONCAT(P165,"A"),P165),"_",VLOOKUP(T165,Datos!$B$2:$C$5,2,TRUE)),""))</f>
        <v>M_1_[11 +]</v>
      </c>
      <c r="AD165" s="186">
        <f t="shared" si="64"/>
        <v>0</v>
      </c>
      <c r="AE165" s="90" t="str">
        <f t="shared" si="65"/>
        <v>-</v>
      </c>
      <c r="AF165" s="91" t="str">
        <f t="shared" si="66"/>
        <v>070601</v>
      </c>
      <c r="AG165" s="92"/>
      <c r="AH165" s="93" t="str">
        <f t="shared" si="67"/>
        <v>Corporación de Fomento de la Producción</v>
      </c>
      <c r="AI165" s="90" t="str">
        <f t="shared" si="68"/>
        <v>-</v>
      </c>
      <c r="AJ165" s="90">
        <f t="shared" si="69"/>
        <v>5</v>
      </c>
      <c r="AK165" s="90" t="str">
        <f t="shared" si="70"/>
        <v>-</v>
      </c>
      <c r="AL165" s="90" t="str">
        <f t="shared" si="71"/>
        <v>Identifica este registro como MUJER</v>
      </c>
      <c r="AM165" s="90" t="str">
        <f t="shared" si="72"/>
        <v>-</v>
      </c>
      <c r="AN165" s="90" t="str">
        <f t="shared" si="73"/>
        <v>-</v>
      </c>
      <c r="AO165" s="90" t="str">
        <f t="shared" si="74"/>
        <v>-</v>
      </c>
      <c r="AP165" s="58" t="str">
        <f t="shared" si="75"/>
        <v>-</v>
      </c>
      <c r="AQ165" s="94" t="str">
        <f t="shared" si="76"/>
        <v>-</v>
      </c>
      <c r="AR165" s="94" t="str">
        <f>IF(N165="","PRIMER_DIA en blanco",
IF(AND(M165="01",N165&gt;=L_Conversion!$C$118,N165&lt;=L_Conversion!$D$118),"-",
IF(AND(M165="02",N165&gt;=L_Conversion!$C$119,N165&lt;=L_Conversion!$D$119),"-",
IF(AND(M165="03",N165&gt;=L_Conversion!$C$120,N165&lt;=L_Conversion!$D$120),"-",
IF(AND(M165="04",N165&gt;=L_Conversion!$C$121,N165&lt;=L_Conversion!$D$121),"-",
IF(AND(M165="05",N165&gt;=L_Conversion!$C$122,N165&lt;=L_Conversion!$D$122),"-",
IF(AND(M165="06",N165&gt;=L_Conversion!$C$123,N165&lt;=L_Conversion!$D$123),"-",
IF(AND(M165="07",N165&gt;=L_Conversion!$C$124,N165&lt;=L_Conversion!$D$124),"-",
IF(AND(M165="08",N165&gt;=L_Conversion!$C$125,N165&lt;=L_Conversion!$D$125),"-",
IF(AND(M165="09",N165&gt;=L_Conversion!$C$126,N165&lt;=L_Conversion!$D$126),"-",
IF(AND(M165="10",N165&gt;=L_Conversion!$C$127,N165&lt;=L_Conversion!$D$127),"-",
IF(AND(M165="11",N165&gt;=L_Conversion!$C$128,N165&lt;=L_Conversion!$D$128),"-",
IF(AND(M165="12",N165&gt;=L_Conversion!$C$129,N165&lt;=L_Conversion!$D$129),"-",
IF(AND(M165="13",N165&gt;=L_Conversion!$C$116,N165&lt;=L_Conversion!$D$116),"-",
IF(AND(M165="14",N165&gt;=L_Conversion!$C$117,N165&lt;=L_Conversion!$D$117),"-",
"PRIMER_DIA fuera de rango")))))))))))))))</f>
        <v>-</v>
      </c>
      <c r="AS165" s="94" t="str">
        <f t="shared" si="77"/>
        <v>-</v>
      </c>
      <c r="AT165" s="94" t="str">
        <f t="shared" si="78"/>
        <v>-</v>
      </c>
      <c r="AU165" s="94" t="str">
        <f t="shared" si="79"/>
        <v>-</v>
      </c>
      <c r="AV165" s="94" t="str">
        <f t="shared" si="80"/>
        <v>-</v>
      </c>
      <c r="AW165" s="94" t="str">
        <f t="shared" si="81"/>
        <v>-</v>
      </c>
      <c r="AX165" s="94" t="str">
        <f t="shared" si="82"/>
        <v>-</v>
      </c>
      <c r="AY165" s="94" t="str">
        <f t="shared" si="83"/>
        <v>-</v>
      </c>
      <c r="AZ165" s="94" t="str">
        <f t="shared" si="84"/>
        <v>-</v>
      </c>
      <c r="BA165" s="94" t="str">
        <f t="shared" si="85"/>
        <v>-</v>
      </c>
      <c r="BB165" s="94" t="str">
        <f t="shared" si="86"/>
        <v>-</v>
      </c>
      <c r="BC165" s="94" t="str">
        <f t="shared" si="87"/>
        <v>-</v>
      </c>
      <c r="BD165" s="94" t="str">
        <f t="shared" si="88"/>
        <v>-</v>
      </c>
      <c r="BE165" s="94" t="str">
        <f t="shared" si="89"/>
        <v>-</v>
      </c>
      <c r="BF165" s="94" t="str">
        <f t="shared" si="90"/>
        <v>-</v>
      </c>
    </row>
    <row r="166" spans="1:58" x14ac:dyDescent="0.2">
      <c r="A166" s="19" t="s">
        <v>1193</v>
      </c>
      <c r="B166" s="19" t="s">
        <v>76</v>
      </c>
      <c r="C166" s="19">
        <v>11558608</v>
      </c>
      <c r="D166" s="19">
        <v>4</v>
      </c>
      <c r="E166" s="19" t="s">
        <v>1506</v>
      </c>
      <c r="F166" s="19" t="s">
        <v>1291</v>
      </c>
      <c r="G166" s="19" t="s">
        <v>1507</v>
      </c>
      <c r="H166" s="19" t="s">
        <v>1018</v>
      </c>
      <c r="I166" s="19" t="s">
        <v>655</v>
      </c>
      <c r="J166" s="19">
        <v>60</v>
      </c>
      <c r="K166" s="19" t="s">
        <v>554</v>
      </c>
      <c r="L166" s="19" t="s">
        <v>490</v>
      </c>
      <c r="M166" s="19" t="s">
        <v>21</v>
      </c>
      <c r="N166" s="19">
        <v>45699</v>
      </c>
      <c r="O166" s="19">
        <v>11</v>
      </c>
      <c r="P166" s="83">
        <v>1</v>
      </c>
      <c r="Q166" s="19" t="s">
        <v>23</v>
      </c>
      <c r="R166" s="19" t="s">
        <v>11</v>
      </c>
      <c r="S166" s="19" t="s">
        <v>23</v>
      </c>
      <c r="T166" s="19">
        <v>11</v>
      </c>
      <c r="U166" s="19" t="s">
        <v>11</v>
      </c>
      <c r="V166" s="19" t="s">
        <v>11</v>
      </c>
      <c r="W166" s="19" t="s">
        <v>19</v>
      </c>
      <c r="X166" s="19">
        <v>487384</v>
      </c>
      <c r="Y166" s="19" t="s">
        <v>728</v>
      </c>
      <c r="Z166" s="19">
        <v>4</v>
      </c>
      <c r="AA166" s="19">
        <v>487384</v>
      </c>
      <c r="AB166" s="19">
        <v>487384</v>
      </c>
      <c r="AC166" s="186" t="str">
        <f>IF(OR(M166="13",M166="14",P166=8),"",IF(     AND(OR(S166="AUTORIZADO", S166="PENDIENTE", S166="REDUCIDO", S166="AMPLIADO"),L166&lt;&gt;"HONORARIO" ), _xlfn.CONCAT(IF(H166="X","H",H166),"_",IF(OR(P166=5,P166=6),_xlfn.CONCAT(P166,"A"),P166),"_",VLOOKUP(T166,Datos!$B$2:$C$5,2,TRUE)),""))</f>
        <v>M_1_[11 +]</v>
      </c>
      <c r="AD166" s="186">
        <f t="shared" si="64"/>
        <v>974768</v>
      </c>
      <c r="AE166" s="90" t="str">
        <f t="shared" si="65"/>
        <v>-</v>
      </c>
      <c r="AF166" s="91" t="str">
        <f t="shared" si="66"/>
        <v>070601</v>
      </c>
      <c r="AG166" s="92"/>
      <c r="AH166" s="93" t="str">
        <f t="shared" si="67"/>
        <v>Corporación de Fomento de la Producción</v>
      </c>
      <c r="AI166" s="90" t="str">
        <f t="shared" si="68"/>
        <v>-</v>
      </c>
      <c r="AJ166" s="90">
        <f t="shared" si="69"/>
        <v>4</v>
      </c>
      <c r="AK166" s="90" t="str">
        <f t="shared" si="70"/>
        <v>-</v>
      </c>
      <c r="AL166" s="90" t="str">
        <f t="shared" si="71"/>
        <v>Identifica este registro como MUJER</v>
      </c>
      <c r="AM166" s="90" t="str">
        <f t="shared" si="72"/>
        <v>-</v>
      </c>
      <c r="AN166" s="90" t="str">
        <f t="shared" si="73"/>
        <v>-</v>
      </c>
      <c r="AO166" s="90" t="str">
        <f t="shared" si="74"/>
        <v>-</v>
      </c>
      <c r="AP166" s="58" t="str">
        <f t="shared" si="75"/>
        <v>-</v>
      </c>
      <c r="AQ166" s="94" t="str">
        <f t="shared" si="76"/>
        <v>-</v>
      </c>
      <c r="AR166" s="94" t="str">
        <f>IF(N166="","PRIMER_DIA en blanco",
IF(AND(M166="01",N166&gt;=L_Conversion!$C$118,N166&lt;=L_Conversion!$D$118),"-",
IF(AND(M166="02",N166&gt;=L_Conversion!$C$119,N166&lt;=L_Conversion!$D$119),"-",
IF(AND(M166="03",N166&gt;=L_Conversion!$C$120,N166&lt;=L_Conversion!$D$120),"-",
IF(AND(M166="04",N166&gt;=L_Conversion!$C$121,N166&lt;=L_Conversion!$D$121),"-",
IF(AND(M166="05",N166&gt;=L_Conversion!$C$122,N166&lt;=L_Conversion!$D$122),"-",
IF(AND(M166="06",N166&gt;=L_Conversion!$C$123,N166&lt;=L_Conversion!$D$123),"-",
IF(AND(M166="07",N166&gt;=L_Conversion!$C$124,N166&lt;=L_Conversion!$D$124),"-",
IF(AND(M166="08",N166&gt;=L_Conversion!$C$125,N166&lt;=L_Conversion!$D$125),"-",
IF(AND(M166="09",N166&gt;=L_Conversion!$C$126,N166&lt;=L_Conversion!$D$126),"-",
IF(AND(M166="10",N166&gt;=L_Conversion!$C$127,N166&lt;=L_Conversion!$D$127),"-",
IF(AND(M166="11",N166&gt;=L_Conversion!$C$128,N166&lt;=L_Conversion!$D$128),"-",
IF(AND(M166="12",N166&gt;=L_Conversion!$C$129,N166&lt;=L_Conversion!$D$129),"-",
IF(AND(M166="13",N166&gt;=L_Conversion!$C$116,N166&lt;=L_Conversion!$D$116),"-",
IF(AND(M166="14",N166&gt;=L_Conversion!$C$117,N166&lt;=L_Conversion!$D$117),"-",
"PRIMER_DIA fuera de rango")))))))))))))))</f>
        <v>-</v>
      </c>
      <c r="AS166" s="94" t="str">
        <f t="shared" si="77"/>
        <v>-</v>
      </c>
      <c r="AT166" s="94" t="str">
        <f t="shared" si="78"/>
        <v>-</v>
      </c>
      <c r="AU166" s="94" t="str">
        <f t="shared" si="79"/>
        <v>-</v>
      </c>
      <c r="AV166" s="94" t="str">
        <f t="shared" si="80"/>
        <v>-</v>
      </c>
      <c r="AW166" s="94" t="str">
        <f t="shared" si="81"/>
        <v>-</v>
      </c>
      <c r="AX166" s="94" t="str">
        <f t="shared" si="82"/>
        <v>-</v>
      </c>
      <c r="AY166" s="94" t="str">
        <f t="shared" si="83"/>
        <v>-</v>
      </c>
      <c r="AZ166" s="94" t="str">
        <f t="shared" si="84"/>
        <v>-</v>
      </c>
      <c r="BA166" s="94" t="str">
        <f t="shared" si="85"/>
        <v>-</v>
      </c>
      <c r="BB166" s="94" t="str">
        <f t="shared" si="86"/>
        <v>-</v>
      </c>
      <c r="BC166" s="94" t="str">
        <f t="shared" si="87"/>
        <v>-</v>
      </c>
      <c r="BD166" s="94" t="str">
        <f t="shared" si="88"/>
        <v>-</v>
      </c>
      <c r="BE166" s="94" t="str">
        <f t="shared" si="89"/>
        <v>-</v>
      </c>
      <c r="BF166" s="94" t="str">
        <f t="shared" si="90"/>
        <v>-</v>
      </c>
    </row>
    <row r="167" spans="1:58" x14ac:dyDescent="0.2">
      <c r="A167" s="19" t="s">
        <v>1193</v>
      </c>
      <c r="B167" s="19" t="s">
        <v>76</v>
      </c>
      <c r="C167" s="19">
        <v>18840001</v>
      </c>
      <c r="D167" s="19">
        <v>9</v>
      </c>
      <c r="E167" s="19" t="s">
        <v>1508</v>
      </c>
      <c r="F167" s="19" t="s">
        <v>1420</v>
      </c>
      <c r="G167" s="19" t="s">
        <v>1509</v>
      </c>
      <c r="H167" s="19" t="s">
        <v>654</v>
      </c>
      <c r="I167" s="19" t="s">
        <v>653</v>
      </c>
      <c r="J167" s="19">
        <v>80</v>
      </c>
      <c r="K167" s="19" t="s">
        <v>556</v>
      </c>
      <c r="L167" s="19" t="s">
        <v>495</v>
      </c>
      <c r="M167" s="19" t="s">
        <v>21</v>
      </c>
      <c r="N167" s="19">
        <v>45699</v>
      </c>
      <c r="O167" s="19">
        <v>3</v>
      </c>
      <c r="P167" s="83">
        <v>1</v>
      </c>
      <c r="Q167" s="19" t="s">
        <v>23</v>
      </c>
      <c r="R167" s="19" t="s">
        <v>11</v>
      </c>
      <c r="S167" s="19" t="s">
        <v>23</v>
      </c>
      <c r="T167" s="19">
        <v>3</v>
      </c>
      <c r="U167" s="19" t="s">
        <v>11</v>
      </c>
      <c r="V167" s="19" t="s">
        <v>11</v>
      </c>
      <c r="W167" s="19" t="s">
        <v>11</v>
      </c>
      <c r="X167" s="19">
        <v>0</v>
      </c>
      <c r="Y167" s="19" t="s">
        <v>730</v>
      </c>
      <c r="Z167" s="19">
        <v>0</v>
      </c>
      <c r="AA167" s="19">
        <v>0</v>
      </c>
      <c r="AB167" s="19">
        <v>0</v>
      </c>
      <c r="AC167" s="186" t="str">
        <f>IF(OR(M167="13",M167="14",P167=8),"",IF(     AND(OR(S167="AUTORIZADO", S167="PENDIENTE", S167="REDUCIDO", S167="AMPLIADO"),L167&lt;&gt;"HONORARIO" ), _xlfn.CONCAT(IF(H167="X","H",H167),"_",IF(OR(P167=5,P167=6),_xlfn.CONCAT(P167,"A"),P167),"_",VLOOKUP(T167,Datos!$B$2:$C$5,2,TRUE)),""))</f>
        <v>H_1_[hasta 3]</v>
      </c>
      <c r="AD167" s="186">
        <f t="shared" si="64"/>
        <v>0</v>
      </c>
      <c r="AE167" s="90" t="str">
        <f t="shared" si="65"/>
        <v>-</v>
      </c>
      <c r="AF167" s="91" t="str">
        <f t="shared" si="66"/>
        <v>070601</v>
      </c>
      <c r="AG167" s="92"/>
      <c r="AH167" s="93" t="str">
        <f t="shared" si="67"/>
        <v>Corporación de Fomento de la Producción</v>
      </c>
      <c r="AI167" s="90" t="str">
        <f t="shared" si="68"/>
        <v>-</v>
      </c>
      <c r="AJ167" s="90">
        <f t="shared" si="69"/>
        <v>9</v>
      </c>
      <c r="AK167" s="90" t="str">
        <f t="shared" si="70"/>
        <v>-</v>
      </c>
      <c r="AL167" s="90" t="str">
        <f t="shared" si="71"/>
        <v>Identifica este registro como HOMBRE</v>
      </c>
      <c r="AM167" s="90" t="str">
        <f t="shared" si="72"/>
        <v>-</v>
      </c>
      <c r="AN167" s="90" t="str">
        <f t="shared" si="73"/>
        <v>-</v>
      </c>
      <c r="AO167" s="90" t="str">
        <f t="shared" si="74"/>
        <v>-</v>
      </c>
      <c r="AP167" s="58" t="str">
        <f t="shared" si="75"/>
        <v>-</v>
      </c>
      <c r="AQ167" s="94" t="str">
        <f t="shared" si="76"/>
        <v>-</v>
      </c>
      <c r="AR167" s="94" t="str">
        <f>IF(N167="","PRIMER_DIA en blanco",
IF(AND(M167="01",N167&gt;=L_Conversion!$C$118,N167&lt;=L_Conversion!$D$118),"-",
IF(AND(M167="02",N167&gt;=L_Conversion!$C$119,N167&lt;=L_Conversion!$D$119),"-",
IF(AND(M167="03",N167&gt;=L_Conversion!$C$120,N167&lt;=L_Conversion!$D$120),"-",
IF(AND(M167="04",N167&gt;=L_Conversion!$C$121,N167&lt;=L_Conversion!$D$121),"-",
IF(AND(M167="05",N167&gt;=L_Conversion!$C$122,N167&lt;=L_Conversion!$D$122),"-",
IF(AND(M167="06",N167&gt;=L_Conversion!$C$123,N167&lt;=L_Conversion!$D$123),"-",
IF(AND(M167="07",N167&gt;=L_Conversion!$C$124,N167&lt;=L_Conversion!$D$124),"-",
IF(AND(M167="08",N167&gt;=L_Conversion!$C$125,N167&lt;=L_Conversion!$D$125),"-",
IF(AND(M167="09",N167&gt;=L_Conversion!$C$126,N167&lt;=L_Conversion!$D$126),"-",
IF(AND(M167="10",N167&gt;=L_Conversion!$C$127,N167&lt;=L_Conversion!$D$127),"-",
IF(AND(M167="11",N167&gt;=L_Conversion!$C$128,N167&lt;=L_Conversion!$D$128),"-",
IF(AND(M167="12",N167&gt;=L_Conversion!$C$129,N167&lt;=L_Conversion!$D$129),"-",
IF(AND(M167="13",N167&gt;=L_Conversion!$C$116,N167&lt;=L_Conversion!$D$116),"-",
IF(AND(M167="14",N167&gt;=L_Conversion!$C$117,N167&lt;=L_Conversion!$D$117),"-",
"PRIMER_DIA fuera de rango")))))))))))))))</f>
        <v>-</v>
      </c>
      <c r="AS167" s="94" t="str">
        <f t="shared" si="77"/>
        <v>-</v>
      </c>
      <c r="AT167" s="94" t="str">
        <f t="shared" si="78"/>
        <v>-</v>
      </c>
      <c r="AU167" s="94" t="str">
        <f t="shared" si="79"/>
        <v>-</v>
      </c>
      <c r="AV167" s="94" t="str">
        <f t="shared" si="80"/>
        <v>-</v>
      </c>
      <c r="AW167" s="94" t="str">
        <f t="shared" si="81"/>
        <v>-</v>
      </c>
      <c r="AX167" s="94" t="str">
        <f t="shared" si="82"/>
        <v>-</v>
      </c>
      <c r="AY167" s="94" t="str">
        <f t="shared" si="83"/>
        <v>-</v>
      </c>
      <c r="AZ167" s="94" t="str">
        <f t="shared" si="84"/>
        <v>-</v>
      </c>
      <c r="BA167" s="94" t="str">
        <f t="shared" si="85"/>
        <v>-</v>
      </c>
      <c r="BB167" s="94" t="str">
        <f t="shared" si="86"/>
        <v>-</v>
      </c>
      <c r="BC167" s="94" t="str">
        <f t="shared" si="87"/>
        <v>-</v>
      </c>
      <c r="BD167" s="94" t="str">
        <f t="shared" si="88"/>
        <v>-</v>
      </c>
      <c r="BE167" s="94" t="str">
        <f t="shared" si="89"/>
        <v>-</v>
      </c>
      <c r="BF167" s="94" t="str">
        <f t="shared" si="90"/>
        <v>-</v>
      </c>
    </row>
    <row r="168" spans="1:58" x14ac:dyDescent="0.2">
      <c r="A168" s="19" t="s">
        <v>1193</v>
      </c>
      <c r="B168" s="19" t="s">
        <v>76</v>
      </c>
      <c r="C168" s="19">
        <v>15763722</v>
      </c>
      <c r="D168" s="19">
        <v>3</v>
      </c>
      <c r="E168" s="19" t="s">
        <v>1299</v>
      </c>
      <c r="F168" s="19" t="s">
        <v>1315</v>
      </c>
      <c r="G168" s="19" t="s">
        <v>1510</v>
      </c>
      <c r="H168" s="19" t="s">
        <v>1018</v>
      </c>
      <c r="I168" s="19" t="s">
        <v>653</v>
      </c>
      <c r="J168" s="19">
        <v>80</v>
      </c>
      <c r="K168" s="19" t="s">
        <v>556</v>
      </c>
      <c r="L168" s="19" t="s">
        <v>495</v>
      </c>
      <c r="M168" s="19" t="s">
        <v>21</v>
      </c>
      <c r="N168" s="19">
        <v>45699</v>
      </c>
      <c r="O168" s="19">
        <v>21</v>
      </c>
      <c r="P168" s="83">
        <v>1</v>
      </c>
      <c r="Q168" s="19" t="s">
        <v>23</v>
      </c>
      <c r="R168" s="19" t="s">
        <v>11</v>
      </c>
      <c r="S168" s="19" t="s">
        <v>23</v>
      </c>
      <c r="T168" s="19">
        <v>21</v>
      </c>
      <c r="U168" s="19" t="s">
        <v>11</v>
      </c>
      <c r="V168" s="19" t="s">
        <v>11</v>
      </c>
      <c r="W168" s="19" t="s">
        <v>11</v>
      </c>
      <c r="X168" s="19">
        <v>0</v>
      </c>
      <c r="Y168" s="19" t="s">
        <v>730</v>
      </c>
      <c r="Z168" s="19">
        <v>0</v>
      </c>
      <c r="AA168" s="19">
        <v>0</v>
      </c>
      <c r="AB168" s="19">
        <v>0</v>
      </c>
      <c r="AC168" s="186" t="str">
        <f>IF(OR(M168="13",M168="14",P168=8),"",IF(     AND(OR(S168="AUTORIZADO", S168="PENDIENTE", S168="REDUCIDO", S168="AMPLIADO"),L168&lt;&gt;"HONORARIO" ), _xlfn.CONCAT(IF(H168="X","H",H168),"_",IF(OR(P168=5,P168=6),_xlfn.CONCAT(P168,"A"),P168),"_",VLOOKUP(T168,Datos!$B$2:$C$5,2,TRUE)),""))</f>
        <v>M_1_[11 +]</v>
      </c>
      <c r="AD168" s="186">
        <f t="shared" si="64"/>
        <v>0</v>
      </c>
      <c r="AE168" s="90" t="str">
        <f t="shared" si="65"/>
        <v>-</v>
      </c>
      <c r="AF168" s="91" t="str">
        <f t="shared" si="66"/>
        <v>070601</v>
      </c>
      <c r="AG168" s="92"/>
      <c r="AH168" s="93" t="str">
        <f t="shared" si="67"/>
        <v>Corporación de Fomento de la Producción</v>
      </c>
      <c r="AI168" s="90" t="str">
        <f t="shared" si="68"/>
        <v>-</v>
      </c>
      <c r="AJ168" s="90">
        <f t="shared" si="69"/>
        <v>3</v>
      </c>
      <c r="AK168" s="90" t="str">
        <f t="shared" si="70"/>
        <v>-</v>
      </c>
      <c r="AL168" s="90" t="str">
        <f t="shared" si="71"/>
        <v>Identifica este registro como MUJER</v>
      </c>
      <c r="AM168" s="90" t="str">
        <f t="shared" si="72"/>
        <v>-</v>
      </c>
      <c r="AN168" s="90" t="str">
        <f t="shared" si="73"/>
        <v>-</v>
      </c>
      <c r="AO168" s="90" t="str">
        <f t="shared" si="74"/>
        <v>-</v>
      </c>
      <c r="AP168" s="58" t="str">
        <f t="shared" si="75"/>
        <v>-</v>
      </c>
      <c r="AQ168" s="94" t="str">
        <f t="shared" si="76"/>
        <v>-</v>
      </c>
      <c r="AR168" s="94" t="str">
        <f>IF(N168="","PRIMER_DIA en blanco",
IF(AND(M168="01",N168&gt;=L_Conversion!$C$118,N168&lt;=L_Conversion!$D$118),"-",
IF(AND(M168="02",N168&gt;=L_Conversion!$C$119,N168&lt;=L_Conversion!$D$119),"-",
IF(AND(M168="03",N168&gt;=L_Conversion!$C$120,N168&lt;=L_Conversion!$D$120),"-",
IF(AND(M168="04",N168&gt;=L_Conversion!$C$121,N168&lt;=L_Conversion!$D$121),"-",
IF(AND(M168="05",N168&gt;=L_Conversion!$C$122,N168&lt;=L_Conversion!$D$122),"-",
IF(AND(M168="06",N168&gt;=L_Conversion!$C$123,N168&lt;=L_Conversion!$D$123),"-",
IF(AND(M168="07",N168&gt;=L_Conversion!$C$124,N168&lt;=L_Conversion!$D$124),"-",
IF(AND(M168="08",N168&gt;=L_Conversion!$C$125,N168&lt;=L_Conversion!$D$125),"-",
IF(AND(M168="09",N168&gt;=L_Conversion!$C$126,N168&lt;=L_Conversion!$D$126),"-",
IF(AND(M168="10",N168&gt;=L_Conversion!$C$127,N168&lt;=L_Conversion!$D$127),"-",
IF(AND(M168="11",N168&gt;=L_Conversion!$C$128,N168&lt;=L_Conversion!$D$128),"-",
IF(AND(M168="12",N168&gt;=L_Conversion!$C$129,N168&lt;=L_Conversion!$D$129),"-",
IF(AND(M168="13",N168&gt;=L_Conversion!$C$116,N168&lt;=L_Conversion!$D$116),"-",
IF(AND(M168="14",N168&gt;=L_Conversion!$C$117,N168&lt;=L_Conversion!$D$117),"-",
"PRIMER_DIA fuera de rango")))))))))))))))</f>
        <v>-</v>
      </c>
      <c r="AS168" s="94" t="str">
        <f t="shared" si="77"/>
        <v>-</v>
      </c>
      <c r="AT168" s="94" t="str">
        <f t="shared" si="78"/>
        <v>-</v>
      </c>
      <c r="AU168" s="94" t="str">
        <f t="shared" si="79"/>
        <v>-</v>
      </c>
      <c r="AV168" s="94" t="str">
        <f t="shared" si="80"/>
        <v>-</v>
      </c>
      <c r="AW168" s="94" t="str">
        <f t="shared" si="81"/>
        <v>-</v>
      </c>
      <c r="AX168" s="94" t="str">
        <f t="shared" si="82"/>
        <v>-</v>
      </c>
      <c r="AY168" s="94" t="str">
        <f t="shared" si="83"/>
        <v>-</v>
      </c>
      <c r="AZ168" s="94" t="str">
        <f t="shared" si="84"/>
        <v>-</v>
      </c>
      <c r="BA168" s="94" t="str">
        <f t="shared" si="85"/>
        <v>-</v>
      </c>
      <c r="BB168" s="94" t="str">
        <f t="shared" si="86"/>
        <v>-</v>
      </c>
      <c r="BC168" s="94" t="str">
        <f t="shared" si="87"/>
        <v>-</v>
      </c>
      <c r="BD168" s="94" t="str">
        <f t="shared" si="88"/>
        <v>-</v>
      </c>
      <c r="BE168" s="94" t="str">
        <f t="shared" si="89"/>
        <v>-</v>
      </c>
      <c r="BF168" s="94" t="str">
        <f t="shared" si="90"/>
        <v>-</v>
      </c>
    </row>
    <row r="169" spans="1:58" x14ac:dyDescent="0.2">
      <c r="A169" s="19" t="s">
        <v>1193</v>
      </c>
      <c r="B169" s="19" t="s">
        <v>76</v>
      </c>
      <c r="C169" s="19">
        <v>9124197</v>
      </c>
      <c r="D169" s="19">
        <v>8</v>
      </c>
      <c r="E169" s="19" t="s">
        <v>1219</v>
      </c>
      <c r="F169" s="19" t="s">
        <v>1383</v>
      </c>
      <c r="G169" s="19" t="s">
        <v>1470</v>
      </c>
      <c r="H169" s="19" t="s">
        <v>1018</v>
      </c>
      <c r="I169" s="19" t="s">
        <v>653</v>
      </c>
      <c r="J169" s="19">
        <v>80</v>
      </c>
      <c r="K169" s="19" t="s">
        <v>560</v>
      </c>
      <c r="L169" s="19" t="s">
        <v>495</v>
      </c>
      <c r="M169" s="19" t="s">
        <v>21</v>
      </c>
      <c r="N169" s="19">
        <v>45699</v>
      </c>
      <c r="O169" s="19">
        <v>4</v>
      </c>
      <c r="P169" s="83">
        <v>1</v>
      </c>
      <c r="Q169" s="19" t="s">
        <v>23</v>
      </c>
      <c r="R169" s="19" t="s">
        <v>11</v>
      </c>
      <c r="S169" s="19" t="s">
        <v>23</v>
      </c>
      <c r="T169" s="19">
        <v>4</v>
      </c>
      <c r="U169" s="19" t="s">
        <v>11</v>
      </c>
      <c r="V169" s="19" t="s">
        <v>11</v>
      </c>
      <c r="W169" s="19" t="s">
        <v>11</v>
      </c>
      <c r="X169" s="19">
        <v>0</v>
      </c>
      <c r="Y169" s="19" t="s">
        <v>730</v>
      </c>
      <c r="Z169" s="19">
        <v>0</v>
      </c>
      <c r="AA169" s="19">
        <v>0</v>
      </c>
      <c r="AB169" s="19">
        <v>0</v>
      </c>
      <c r="AC169" s="186" t="str">
        <f>IF(OR(M169="13",M169="14",P169=8),"",IF(     AND(OR(S169="AUTORIZADO", S169="PENDIENTE", S169="REDUCIDO", S169="AMPLIADO"),L169&lt;&gt;"HONORARIO" ), _xlfn.CONCAT(IF(H169="X","H",H169),"_",IF(OR(P169=5,P169=6),_xlfn.CONCAT(P169,"A"),P169),"_",VLOOKUP(T169,Datos!$B$2:$C$5,2,TRUE)),""))</f>
        <v>M_1_[4 a 10]</v>
      </c>
      <c r="AD169" s="186">
        <f t="shared" si="64"/>
        <v>0</v>
      </c>
      <c r="AE169" s="90" t="str">
        <f t="shared" si="65"/>
        <v>-</v>
      </c>
      <c r="AF169" s="91" t="str">
        <f t="shared" si="66"/>
        <v>070601</v>
      </c>
      <c r="AG169" s="92"/>
      <c r="AH169" s="93" t="str">
        <f t="shared" si="67"/>
        <v>Corporación de Fomento de la Producción</v>
      </c>
      <c r="AI169" s="90" t="str">
        <f t="shared" si="68"/>
        <v>-</v>
      </c>
      <c r="AJ169" s="90">
        <f t="shared" si="69"/>
        <v>8</v>
      </c>
      <c r="AK169" s="90" t="str">
        <f t="shared" si="70"/>
        <v>-</v>
      </c>
      <c r="AL169" s="90" t="str">
        <f t="shared" si="71"/>
        <v>Identifica este registro como MUJER</v>
      </c>
      <c r="AM169" s="90" t="str">
        <f t="shared" si="72"/>
        <v>-</v>
      </c>
      <c r="AN169" s="90" t="str">
        <f t="shared" si="73"/>
        <v>-</v>
      </c>
      <c r="AO169" s="90" t="str">
        <f t="shared" si="74"/>
        <v>-</v>
      </c>
      <c r="AP169" s="58" t="str">
        <f t="shared" si="75"/>
        <v>-</v>
      </c>
      <c r="AQ169" s="94" t="str">
        <f t="shared" si="76"/>
        <v>-</v>
      </c>
      <c r="AR169" s="94" t="str">
        <f>IF(N169="","PRIMER_DIA en blanco",
IF(AND(M169="01",N169&gt;=L_Conversion!$C$118,N169&lt;=L_Conversion!$D$118),"-",
IF(AND(M169="02",N169&gt;=L_Conversion!$C$119,N169&lt;=L_Conversion!$D$119),"-",
IF(AND(M169="03",N169&gt;=L_Conversion!$C$120,N169&lt;=L_Conversion!$D$120),"-",
IF(AND(M169="04",N169&gt;=L_Conversion!$C$121,N169&lt;=L_Conversion!$D$121),"-",
IF(AND(M169="05",N169&gt;=L_Conversion!$C$122,N169&lt;=L_Conversion!$D$122),"-",
IF(AND(M169="06",N169&gt;=L_Conversion!$C$123,N169&lt;=L_Conversion!$D$123),"-",
IF(AND(M169="07",N169&gt;=L_Conversion!$C$124,N169&lt;=L_Conversion!$D$124),"-",
IF(AND(M169="08",N169&gt;=L_Conversion!$C$125,N169&lt;=L_Conversion!$D$125),"-",
IF(AND(M169="09",N169&gt;=L_Conversion!$C$126,N169&lt;=L_Conversion!$D$126),"-",
IF(AND(M169="10",N169&gt;=L_Conversion!$C$127,N169&lt;=L_Conversion!$D$127),"-",
IF(AND(M169="11",N169&gt;=L_Conversion!$C$128,N169&lt;=L_Conversion!$D$128),"-",
IF(AND(M169="12",N169&gt;=L_Conversion!$C$129,N169&lt;=L_Conversion!$D$129),"-",
IF(AND(M169="13",N169&gt;=L_Conversion!$C$116,N169&lt;=L_Conversion!$D$116),"-",
IF(AND(M169="14",N169&gt;=L_Conversion!$C$117,N169&lt;=L_Conversion!$D$117),"-",
"PRIMER_DIA fuera de rango")))))))))))))))</f>
        <v>-</v>
      </c>
      <c r="AS169" s="94" t="str">
        <f t="shared" si="77"/>
        <v>-</v>
      </c>
      <c r="AT169" s="94" t="str">
        <f t="shared" si="78"/>
        <v>-</v>
      </c>
      <c r="AU169" s="94" t="str">
        <f t="shared" si="79"/>
        <v>-</v>
      </c>
      <c r="AV169" s="94" t="str">
        <f t="shared" si="80"/>
        <v>-</v>
      </c>
      <c r="AW169" s="94" t="str">
        <f t="shared" si="81"/>
        <v>-</v>
      </c>
      <c r="AX169" s="94" t="str">
        <f t="shared" si="82"/>
        <v>-</v>
      </c>
      <c r="AY169" s="94" t="str">
        <f t="shared" si="83"/>
        <v>-</v>
      </c>
      <c r="AZ169" s="94" t="str">
        <f t="shared" si="84"/>
        <v>-</v>
      </c>
      <c r="BA169" s="94" t="str">
        <f t="shared" si="85"/>
        <v>-</v>
      </c>
      <c r="BB169" s="94" t="str">
        <f t="shared" si="86"/>
        <v>-</v>
      </c>
      <c r="BC169" s="94" t="str">
        <f t="shared" si="87"/>
        <v>-</v>
      </c>
      <c r="BD169" s="94" t="str">
        <f t="shared" si="88"/>
        <v>-</v>
      </c>
      <c r="BE169" s="94" t="str">
        <f t="shared" si="89"/>
        <v>-</v>
      </c>
      <c r="BF169" s="94" t="str">
        <f t="shared" si="90"/>
        <v>-</v>
      </c>
    </row>
    <row r="170" spans="1:58" x14ac:dyDescent="0.2">
      <c r="A170" s="19" t="s">
        <v>1193</v>
      </c>
      <c r="B170" s="19" t="s">
        <v>76</v>
      </c>
      <c r="C170" s="19">
        <v>12612923</v>
      </c>
      <c r="D170" s="19">
        <v>8</v>
      </c>
      <c r="E170" s="19" t="s">
        <v>1478</v>
      </c>
      <c r="F170" s="19" t="s">
        <v>1401</v>
      </c>
      <c r="G170" s="19" t="s">
        <v>1511</v>
      </c>
      <c r="H170" s="19" t="s">
        <v>1018</v>
      </c>
      <c r="I170" s="19" t="s">
        <v>653</v>
      </c>
      <c r="J170" s="19">
        <v>80</v>
      </c>
      <c r="K170" s="19" t="s">
        <v>556</v>
      </c>
      <c r="L170" s="19" t="s">
        <v>495</v>
      </c>
      <c r="M170" s="19" t="s">
        <v>21</v>
      </c>
      <c r="N170" s="19">
        <v>45699</v>
      </c>
      <c r="O170" s="19">
        <v>3</v>
      </c>
      <c r="P170" s="83">
        <v>1</v>
      </c>
      <c r="Q170" s="19" t="s">
        <v>23</v>
      </c>
      <c r="R170" s="19" t="s">
        <v>11</v>
      </c>
      <c r="S170" s="19" t="s">
        <v>23</v>
      </c>
      <c r="T170" s="19">
        <v>3</v>
      </c>
      <c r="U170" s="19" t="s">
        <v>11</v>
      </c>
      <c r="V170" s="19" t="s">
        <v>11</v>
      </c>
      <c r="W170" s="19" t="s">
        <v>11</v>
      </c>
      <c r="X170" s="19">
        <v>0</v>
      </c>
      <c r="Y170" s="19" t="s">
        <v>730</v>
      </c>
      <c r="Z170" s="19">
        <v>0</v>
      </c>
      <c r="AA170" s="19">
        <v>0</v>
      </c>
      <c r="AB170" s="19">
        <v>0</v>
      </c>
      <c r="AC170" s="186" t="str">
        <f>IF(OR(M170="13",M170="14",P170=8),"",IF(     AND(OR(S170="AUTORIZADO", S170="PENDIENTE", S170="REDUCIDO", S170="AMPLIADO"),L170&lt;&gt;"HONORARIO" ), _xlfn.CONCAT(IF(H170="X","H",H170),"_",IF(OR(P170=5,P170=6),_xlfn.CONCAT(P170,"A"),P170),"_",VLOOKUP(T170,Datos!$B$2:$C$5,2,TRUE)),""))</f>
        <v>M_1_[hasta 3]</v>
      </c>
      <c r="AD170" s="186">
        <f t="shared" si="64"/>
        <v>0</v>
      </c>
      <c r="AE170" s="90" t="str">
        <f t="shared" si="65"/>
        <v>-</v>
      </c>
      <c r="AF170" s="91" t="str">
        <f t="shared" si="66"/>
        <v>070601</v>
      </c>
      <c r="AG170" s="92"/>
      <c r="AH170" s="93" t="str">
        <f t="shared" si="67"/>
        <v>Corporación de Fomento de la Producción</v>
      </c>
      <c r="AI170" s="90" t="str">
        <f t="shared" si="68"/>
        <v>-</v>
      </c>
      <c r="AJ170" s="90">
        <f t="shared" si="69"/>
        <v>8</v>
      </c>
      <c r="AK170" s="90" t="str">
        <f t="shared" si="70"/>
        <v>-</v>
      </c>
      <c r="AL170" s="90" t="str">
        <f t="shared" si="71"/>
        <v>Identifica este registro como MUJER</v>
      </c>
      <c r="AM170" s="90" t="str">
        <f t="shared" si="72"/>
        <v>-</v>
      </c>
      <c r="AN170" s="90" t="str">
        <f t="shared" si="73"/>
        <v>-</v>
      </c>
      <c r="AO170" s="90" t="str">
        <f t="shared" si="74"/>
        <v>-</v>
      </c>
      <c r="AP170" s="58" t="str">
        <f t="shared" si="75"/>
        <v>-</v>
      </c>
      <c r="AQ170" s="94" t="str">
        <f t="shared" si="76"/>
        <v>-</v>
      </c>
      <c r="AR170" s="94" t="str">
        <f>IF(N170="","PRIMER_DIA en blanco",
IF(AND(M170="01",N170&gt;=L_Conversion!$C$118,N170&lt;=L_Conversion!$D$118),"-",
IF(AND(M170="02",N170&gt;=L_Conversion!$C$119,N170&lt;=L_Conversion!$D$119),"-",
IF(AND(M170="03",N170&gt;=L_Conversion!$C$120,N170&lt;=L_Conversion!$D$120),"-",
IF(AND(M170="04",N170&gt;=L_Conversion!$C$121,N170&lt;=L_Conversion!$D$121),"-",
IF(AND(M170="05",N170&gt;=L_Conversion!$C$122,N170&lt;=L_Conversion!$D$122),"-",
IF(AND(M170="06",N170&gt;=L_Conversion!$C$123,N170&lt;=L_Conversion!$D$123),"-",
IF(AND(M170="07",N170&gt;=L_Conversion!$C$124,N170&lt;=L_Conversion!$D$124),"-",
IF(AND(M170="08",N170&gt;=L_Conversion!$C$125,N170&lt;=L_Conversion!$D$125),"-",
IF(AND(M170="09",N170&gt;=L_Conversion!$C$126,N170&lt;=L_Conversion!$D$126),"-",
IF(AND(M170="10",N170&gt;=L_Conversion!$C$127,N170&lt;=L_Conversion!$D$127),"-",
IF(AND(M170="11",N170&gt;=L_Conversion!$C$128,N170&lt;=L_Conversion!$D$128),"-",
IF(AND(M170="12",N170&gt;=L_Conversion!$C$129,N170&lt;=L_Conversion!$D$129),"-",
IF(AND(M170="13",N170&gt;=L_Conversion!$C$116,N170&lt;=L_Conversion!$D$116),"-",
IF(AND(M170="14",N170&gt;=L_Conversion!$C$117,N170&lt;=L_Conversion!$D$117),"-",
"PRIMER_DIA fuera de rango")))))))))))))))</f>
        <v>-</v>
      </c>
      <c r="AS170" s="94" t="str">
        <f t="shared" si="77"/>
        <v>-</v>
      </c>
      <c r="AT170" s="94" t="str">
        <f t="shared" si="78"/>
        <v>-</v>
      </c>
      <c r="AU170" s="94" t="str">
        <f t="shared" si="79"/>
        <v>-</v>
      </c>
      <c r="AV170" s="94" t="str">
        <f t="shared" si="80"/>
        <v>-</v>
      </c>
      <c r="AW170" s="94" t="str">
        <f t="shared" si="81"/>
        <v>-</v>
      </c>
      <c r="AX170" s="94" t="str">
        <f t="shared" si="82"/>
        <v>-</v>
      </c>
      <c r="AY170" s="94" t="str">
        <f t="shared" si="83"/>
        <v>-</v>
      </c>
      <c r="AZ170" s="94" t="str">
        <f t="shared" si="84"/>
        <v>-</v>
      </c>
      <c r="BA170" s="94" t="str">
        <f t="shared" si="85"/>
        <v>-</v>
      </c>
      <c r="BB170" s="94" t="str">
        <f t="shared" si="86"/>
        <v>-</v>
      </c>
      <c r="BC170" s="94" t="str">
        <f t="shared" si="87"/>
        <v>-</v>
      </c>
      <c r="BD170" s="94" t="str">
        <f t="shared" si="88"/>
        <v>-</v>
      </c>
      <c r="BE170" s="94" t="str">
        <f t="shared" si="89"/>
        <v>-</v>
      </c>
      <c r="BF170" s="94" t="str">
        <f t="shared" si="90"/>
        <v>-</v>
      </c>
    </row>
    <row r="171" spans="1:58" x14ac:dyDescent="0.2">
      <c r="A171" s="19" t="s">
        <v>1193</v>
      </c>
      <c r="B171" s="19" t="s">
        <v>76</v>
      </c>
      <c r="C171" s="19">
        <v>9210273</v>
      </c>
      <c r="D171" s="19">
        <v>4</v>
      </c>
      <c r="E171" s="19" t="s">
        <v>1512</v>
      </c>
      <c r="F171" s="19" t="s">
        <v>1287</v>
      </c>
      <c r="G171" s="19" t="s">
        <v>1513</v>
      </c>
      <c r="H171" s="19" t="s">
        <v>1018</v>
      </c>
      <c r="I171" s="19" t="s">
        <v>653</v>
      </c>
      <c r="J171" s="19">
        <v>80</v>
      </c>
      <c r="K171" s="19" t="s">
        <v>556</v>
      </c>
      <c r="L171" s="19" t="s">
        <v>495</v>
      </c>
      <c r="M171" s="19" t="s">
        <v>21</v>
      </c>
      <c r="N171" s="19">
        <v>45699</v>
      </c>
      <c r="O171" s="19">
        <v>2</v>
      </c>
      <c r="P171" s="83">
        <v>1</v>
      </c>
      <c r="Q171" s="19" t="s">
        <v>23</v>
      </c>
      <c r="R171" s="19" t="s">
        <v>11</v>
      </c>
      <c r="S171" s="19" t="s">
        <v>23</v>
      </c>
      <c r="T171" s="19">
        <v>2</v>
      </c>
      <c r="U171" s="19" t="s">
        <v>11</v>
      </c>
      <c r="V171" s="19" t="s">
        <v>11</v>
      </c>
      <c r="W171" s="19" t="s">
        <v>11</v>
      </c>
      <c r="X171" s="19">
        <v>0</v>
      </c>
      <c r="Y171" s="19" t="s">
        <v>730</v>
      </c>
      <c r="Z171" s="19">
        <v>0</v>
      </c>
      <c r="AA171" s="19">
        <v>0</v>
      </c>
      <c r="AB171" s="19">
        <v>0</v>
      </c>
      <c r="AC171" s="186" t="str">
        <f>IF(OR(M171="13",M171="14",P171=8),"",IF(     AND(OR(S171="AUTORIZADO", S171="PENDIENTE", S171="REDUCIDO", S171="AMPLIADO"),L171&lt;&gt;"HONORARIO" ), _xlfn.CONCAT(IF(H171="X","H",H171),"_",IF(OR(P171=5,P171=6),_xlfn.CONCAT(P171,"A"),P171),"_",VLOOKUP(T171,Datos!$B$2:$C$5,2,TRUE)),""))</f>
        <v>M_1_[hasta 3]</v>
      </c>
      <c r="AD171" s="186">
        <f t="shared" si="64"/>
        <v>0</v>
      </c>
      <c r="AE171" s="90" t="str">
        <f t="shared" si="65"/>
        <v>-</v>
      </c>
      <c r="AF171" s="91" t="str">
        <f t="shared" si="66"/>
        <v>070601</v>
      </c>
      <c r="AG171" s="92"/>
      <c r="AH171" s="93" t="str">
        <f t="shared" si="67"/>
        <v>Corporación de Fomento de la Producción</v>
      </c>
      <c r="AI171" s="90" t="str">
        <f t="shared" si="68"/>
        <v>-</v>
      </c>
      <c r="AJ171" s="90">
        <f t="shared" si="69"/>
        <v>4</v>
      </c>
      <c r="AK171" s="90" t="str">
        <f t="shared" si="70"/>
        <v>-</v>
      </c>
      <c r="AL171" s="90" t="str">
        <f t="shared" si="71"/>
        <v>Identifica este registro como MUJER</v>
      </c>
      <c r="AM171" s="90" t="str">
        <f t="shared" si="72"/>
        <v>-</v>
      </c>
      <c r="AN171" s="90" t="str">
        <f t="shared" si="73"/>
        <v>-</v>
      </c>
      <c r="AO171" s="90" t="str">
        <f t="shared" si="74"/>
        <v>-</v>
      </c>
      <c r="AP171" s="58" t="str">
        <f t="shared" si="75"/>
        <v>-</v>
      </c>
      <c r="AQ171" s="94" t="str">
        <f t="shared" si="76"/>
        <v>-</v>
      </c>
      <c r="AR171" s="94" t="str">
        <f>IF(N171="","PRIMER_DIA en blanco",
IF(AND(M171="01",N171&gt;=L_Conversion!$C$118,N171&lt;=L_Conversion!$D$118),"-",
IF(AND(M171="02",N171&gt;=L_Conversion!$C$119,N171&lt;=L_Conversion!$D$119),"-",
IF(AND(M171="03",N171&gt;=L_Conversion!$C$120,N171&lt;=L_Conversion!$D$120),"-",
IF(AND(M171="04",N171&gt;=L_Conversion!$C$121,N171&lt;=L_Conversion!$D$121),"-",
IF(AND(M171="05",N171&gt;=L_Conversion!$C$122,N171&lt;=L_Conversion!$D$122),"-",
IF(AND(M171="06",N171&gt;=L_Conversion!$C$123,N171&lt;=L_Conversion!$D$123),"-",
IF(AND(M171="07",N171&gt;=L_Conversion!$C$124,N171&lt;=L_Conversion!$D$124),"-",
IF(AND(M171="08",N171&gt;=L_Conversion!$C$125,N171&lt;=L_Conversion!$D$125),"-",
IF(AND(M171="09",N171&gt;=L_Conversion!$C$126,N171&lt;=L_Conversion!$D$126),"-",
IF(AND(M171="10",N171&gt;=L_Conversion!$C$127,N171&lt;=L_Conversion!$D$127),"-",
IF(AND(M171="11",N171&gt;=L_Conversion!$C$128,N171&lt;=L_Conversion!$D$128),"-",
IF(AND(M171="12",N171&gt;=L_Conversion!$C$129,N171&lt;=L_Conversion!$D$129),"-",
IF(AND(M171="13",N171&gt;=L_Conversion!$C$116,N171&lt;=L_Conversion!$D$116),"-",
IF(AND(M171="14",N171&gt;=L_Conversion!$C$117,N171&lt;=L_Conversion!$D$117),"-",
"PRIMER_DIA fuera de rango")))))))))))))))</f>
        <v>-</v>
      </c>
      <c r="AS171" s="94" t="str">
        <f t="shared" si="77"/>
        <v>-</v>
      </c>
      <c r="AT171" s="94" t="str">
        <f t="shared" si="78"/>
        <v>-</v>
      </c>
      <c r="AU171" s="94" t="str">
        <f t="shared" si="79"/>
        <v>-</v>
      </c>
      <c r="AV171" s="94" t="str">
        <f t="shared" si="80"/>
        <v>-</v>
      </c>
      <c r="AW171" s="94" t="str">
        <f t="shared" si="81"/>
        <v>-</v>
      </c>
      <c r="AX171" s="94" t="str">
        <f t="shared" si="82"/>
        <v>-</v>
      </c>
      <c r="AY171" s="94" t="str">
        <f t="shared" si="83"/>
        <v>-</v>
      </c>
      <c r="AZ171" s="94" t="str">
        <f t="shared" si="84"/>
        <v>-</v>
      </c>
      <c r="BA171" s="94" t="str">
        <f t="shared" si="85"/>
        <v>-</v>
      </c>
      <c r="BB171" s="94" t="str">
        <f t="shared" si="86"/>
        <v>-</v>
      </c>
      <c r="BC171" s="94" t="str">
        <f t="shared" si="87"/>
        <v>-</v>
      </c>
      <c r="BD171" s="94" t="str">
        <f t="shared" si="88"/>
        <v>-</v>
      </c>
      <c r="BE171" s="94" t="str">
        <f t="shared" si="89"/>
        <v>-</v>
      </c>
      <c r="BF171" s="94" t="str">
        <f t="shared" si="90"/>
        <v>-</v>
      </c>
    </row>
    <row r="172" spans="1:58" x14ac:dyDescent="0.2">
      <c r="A172" s="19" t="s">
        <v>1193</v>
      </c>
      <c r="B172" s="19" t="s">
        <v>669</v>
      </c>
      <c r="C172" s="19">
        <v>11751283</v>
      </c>
      <c r="D172" s="19">
        <v>5</v>
      </c>
      <c r="E172" s="19" t="s">
        <v>1380</v>
      </c>
      <c r="F172" s="19" t="s">
        <v>1242</v>
      </c>
      <c r="G172" s="19" t="s">
        <v>1381</v>
      </c>
      <c r="H172" s="19" t="s">
        <v>1018</v>
      </c>
      <c r="I172" s="19" t="s">
        <v>654</v>
      </c>
      <c r="J172" s="19">
        <v>80</v>
      </c>
      <c r="K172" s="19" t="s">
        <v>560</v>
      </c>
      <c r="L172" s="19" t="s">
        <v>509</v>
      </c>
      <c r="M172" s="19" t="s">
        <v>21</v>
      </c>
      <c r="N172" s="19">
        <v>45699</v>
      </c>
      <c r="O172" s="19">
        <v>21</v>
      </c>
      <c r="P172" s="83">
        <v>1</v>
      </c>
      <c r="Q172" s="19" t="s">
        <v>23</v>
      </c>
      <c r="R172" s="19" t="s">
        <v>11</v>
      </c>
      <c r="S172" s="19" t="s">
        <v>23</v>
      </c>
      <c r="T172" s="19">
        <v>21</v>
      </c>
      <c r="U172" s="19" t="s">
        <v>11</v>
      </c>
      <c r="V172" s="19" t="s">
        <v>11</v>
      </c>
      <c r="W172" s="19" t="s">
        <v>11</v>
      </c>
      <c r="X172" s="19">
        <v>0</v>
      </c>
      <c r="Y172" s="19" t="s">
        <v>730</v>
      </c>
      <c r="Z172" s="19">
        <v>0</v>
      </c>
      <c r="AA172" s="19">
        <v>0</v>
      </c>
      <c r="AB172" s="19">
        <v>0</v>
      </c>
      <c r="AC172" s="186" t="str">
        <f>IF(OR(M172="13",M172="14",P172=8),"",IF(     AND(OR(S172="AUTORIZADO", S172="PENDIENTE", S172="REDUCIDO", S172="AMPLIADO"),L172&lt;&gt;"HONORARIO" ), _xlfn.CONCAT(IF(H172="X","H",H172),"_",IF(OR(P172=5,P172=6),_xlfn.CONCAT(P172,"A"),P172),"_",VLOOKUP(T172,Datos!$B$2:$C$5,2,TRUE)),""))</f>
        <v>M_1_[11 +]</v>
      </c>
      <c r="AD172" s="186">
        <f t="shared" si="64"/>
        <v>0</v>
      </c>
      <c r="AE172" s="90" t="str">
        <f t="shared" si="65"/>
        <v>-</v>
      </c>
      <c r="AF172" s="91" t="str">
        <f t="shared" si="66"/>
        <v>Revisar</v>
      </c>
      <c r="AG172" s="92"/>
      <c r="AH172" s="93" t="str">
        <f t="shared" si="67"/>
        <v>Corporación de Fomento de la Producción</v>
      </c>
      <c r="AI172" s="90" t="str">
        <f t="shared" si="68"/>
        <v>-</v>
      </c>
      <c r="AJ172" s="90">
        <f t="shared" si="69"/>
        <v>5</v>
      </c>
      <c r="AK172" s="90" t="str">
        <f t="shared" si="70"/>
        <v>-</v>
      </c>
      <c r="AL172" s="90" t="str">
        <f t="shared" si="71"/>
        <v>Identifica este registro como MUJER</v>
      </c>
      <c r="AM172" s="90" t="str">
        <f t="shared" si="72"/>
        <v>-</v>
      </c>
      <c r="AN172" s="90" t="str">
        <f t="shared" si="73"/>
        <v>-</v>
      </c>
      <c r="AO172" s="90" t="str">
        <f t="shared" si="74"/>
        <v>-</v>
      </c>
      <c r="AP172" s="58" t="str">
        <f t="shared" si="75"/>
        <v>-</v>
      </c>
      <c r="AQ172" s="94" t="str">
        <f t="shared" si="76"/>
        <v>-</v>
      </c>
      <c r="AR172" s="94" t="str">
        <f>IF(N172="","PRIMER_DIA en blanco",
IF(AND(M172="01",N172&gt;=L_Conversion!$C$118,N172&lt;=L_Conversion!$D$118),"-",
IF(AND(M172="02",N172&gt;=L_Conversion!$C$119,N172&lt;=L_Conversion!$D$119),"-",
IF(AND(M172="03",N172&gt;=L_Conversion!$C$120,N172&lt;=L_Conversion!$D$120),"-",
IF(AND(M172="04",N172&gt;=L_Conversion!$C$121,N172&lt;=L_Conversion!$D$121),"-",
IF(AND(M172="05",N172&gt;=L_Conversion!$C$122,N172&lt;=L_Conversion!$D$122),"-",
IF(AND(M172="06",N172&gt;=L_Conversion!$C$123,N172&lt;=L_Conversion!$D$123),"-",
IF(AND(M172="07",N172&gt;=L_Conversion!$C$124,N172&lt;=L_Conversion!$D$124),"-",
IF(AND(M172="08",N172&gt;=L_Conversion!$C$125,N172&lt;=L_Conversion!$D$125),"-",
IF(AND(M172="09",N172&gt;=L_Conversion!$C$126,N172&lt;=L_Conversion!$D$126),"-",
IF(AND(M172="10",N172&gt;=L_Conversion!$C$127,N172&lt;=L_Conversion!$D$127),"-",
IF(AND(M172="11",N172&gt;=L_Conversion!$C$128,N172&lt;=L_Conversion!$D$128),"-",
IF(AND(M172="12",N172&gt;=L_Conversion!$C$129,N172&lt;=L_Conversion!$D$129),"-",
IF(AND(M172="13",N172&gt;=L_Conversion!$C$116,N172&lt;=L_Conversion!$D$116),"-",
IF(AND(M172="14",N172&gt;=L_Conversion!$C$117,N172&lt;=L_Conversion!$D$117),"-",
"PRIMER_DIA fuera de rango")))))))))))))))</f>
        <v>-</v>
      </c>
      <c r="AS172" s="94" t="str">
        <f t="shared" si="77"/>
        <v>-</v>
      </c>
      <c r="AT172" s="94" t="str">
        <f t="shared" si="78"/>
        <v>-</v>
      </c>
      <c r="AU172" s="94" t="str">
        <f t="shared" si="79"/>
        <v>-</v>
      </c>
      <c r="AV172" s="94" t="str">
        <f t="shared" si="80"/>
        <v>-</v>
      </c>
      <c r="AW172" s="94" t="str">
        <f t="shared" si="81"/>
        <v>-</v>
      </c>
      <c r="AX172" s="94" t="str">
        <f t="shared" si="82"/>
        <v>-</v>
      </c>
      <c r="AY172" s="94" t="str">
        <f t="shared" si="83"/>
        <v>-</v>
      </c>
      <c r="AZ172" s="94" t="str">
        <f t="shared" si="84"/>
        <v>-</v>
      </c>
      <c r="BA172" s="94" t="str">
        <f t="shared" si="85"/>
        <v>-</v>
      </c>
      <c r="BB172" s="94" t="str">
        <f t="shared" si="86"/>
        <v>-</v>
      </c>
      <c r="BC172" s="94" t="str">
        <f t="shared" si="87"/>
        <v>-</v>
      </c>
      <c r="BD172" s="94" t="str">
        <f t="shared" si="88"/>
        <v>-</v>
      </c>
      <c r="BE172" s="94" t="str">
        <f t="shared" si="89"/>
        <v>-</v>
      </c>
      <c r="BF172" s="94" t="str">
        <f t="shared" si="90"/>
        <v>-</v>
      </c>
    </row>
    <row r="173" spans="1:58" x14ac:dyDescent="0.2">
      <c r="A173" s="19" t="s">
        <v>1193</v>
      </c>
      <c r="B173" s="19" t="s">
        <v>76</v>
      </c>
      <c r="C173" s="19">
        <v>16976511</v>
      </c>
      <c r="D173" s="19">
        <v>1</v>
      </c>
      <c r="E173" s="19" t="s">
        <v>1328</v>
      </c>
      <c r="F173" s="19" t="s">
        <v>1329</v>
      </c>
      <c r="G173" s="19" t="s">
        <v>1330</v>
      </c>
      <c r="H173" s="19" t="s">
        <v>1018</v>
      </c>
      <c r="I173" s="19" t="s">
        <v>653</v>
      </c>
      <c r="J173" s="19">
        <v>80</v>
      </c>
      <c r="K173" s="19" t="s">
        <v>556</v>
      </c>
      <c r="L173" s="19" t="s">
        <v>495</v>
      </c>
      <c r="M173" s="19" t="s">
        <v>21</v>
      </c>
      <c r="N173" s="19">
        <v>45700</v>
      </c>
      <c r="O173" s="19">
        <v>3</v>
      </c>
      <c r="P173" s="83">
        <v>1</v>
      </c>
      <c r="Q173" s="19" t="s">
        <v>23</v>
      </c>
      <c r="R173" s="19" t="s">
        <v>11</v>
      </c>
      <c r="S173" s="19" t="s">
        <v>23</v>
      </c>
      <c r="T173" s="19">
        <v>3</v>
      </c>
      <c r="U173" s="19" t="s">
        <v>11</v>
      </c>
      <c r="V173" s="19" t="s">
        <v>11</v>
      </c>
      <c r="W173" s="19" t="s">
        <v>11</v>
      </c>
      <c r="X173" s="19">
        <v>0</v>
      </c>
      <c r="Y173" s="19" t="s">
        <v>730</v>
      </c>
      <c r="Z173" s="19">
        <v>0</v>
      </c>
      <c r="AA173" s="19">
        <v>0</v>
      </c>
      <c r="AB173" s="19">
        <v>0</v>
      </c>
      <c r="AC173" s="186" t="str">
        <f>IF(OR(M173="13",M173="14",P173=8),"",IF(     AND(OR(S173="AUTORIZADO", S173="PENDIENTE", S173="REDUCIDO", S173="AMPLIADO"),L173&lt;&gt;"HONORARIO" ), _xlfn.CONCAT(IF(H173="X","H",H173),"_",IF(OR(P173=5,P173=6),_xlfn.CONCAT(P173,"A"),P173),"_",VLOOKUP(T173,Datos!$B$2:$C$5,2,TRUE)),""))</f>
        <v>M_1_[hasta 3]</v>
      </c>
      <c r="AD173" s="186">
        <f t="shared" si="64"/>
        <v>0</v>
      </c>
      <c r="AE173" s="90" t="str">
        <f t="shared" si="65"/>
        <v>-</v>
      </c>
      <c r="AF173" s="91" t="str">
        <f t="shared" si="66"/>
        <v>070601</v>
      </c>
      <c r="AG173" s="92"/>
      <c r="AH173" s="93" t="str">
        <f t="shared" si="67"/>
        <v>Corporación de Fomento de la Producción</v>
      </c>
      <c r="AI173" s="90" t="str">
        <f t="shared" si="68"/>
        <v>-</v>
      </c>
      <c r="AJ173" s="90">
        <f t="shared" si="69"/>
        <v>1</v>
      </c>
      <c r="AK173" s="90" t="str">
        <f t="shared" si="70"/>
        <v>-</v>
      </c>
      <c r="AL173" s="90" t="str">
        <f t="shared" si="71"/>
        <v>Identifica este registro como MUJER</v>
      </c>
      <c r="AM173" s="90" t="str">
        <f t="shared" si="72"/>
        <v>-</v>
      </c>
      <c r="AN173" s="90" t="str">
        <f t="shared" si="73"/>
        <v>-</v>
      </c>
      <c r="AO173" s="90" t="str">
        <f t="shared" si="74"/>
        <v>-</v>
      </c>
      <c r="AP173" s="58" t="str">
        <f t="shared" si="75"/>
        <v>-</v>
      </c>
      <c r="AQ173" s="94" t="str">
        <f t="shared" si="76"/>
        <v>-</v>
      </c>
      <c r="AR173" s="94" t="str">
        <f>IF(N173="","PRIMER_DIA en blanco",
IF(AND(M173="01",N173&gt;=L_Conversion!$C$118,N173&lt;=L_Conversion!$D$118),"-",
IF(AND(M173="02",N173&gt;=L_Conversion!$C$119,N173&lt;=L_Conversion!$D$119),"-",
IF(AND(M173="03",N173&gt;=L_Conversion!$C$120,N173&lt;=L_Conversion!$D$120),"-",
IF(AND(M173="04",N173&gt;=L_Conversion!$C$121,N173&lt;=L_Conversion!$D$121),"-",
IF(AND(M173="05",N173&gt;=L_Conversion!$C$122,N173&lt;=L_Conversion!$D$122),"-",
IF(AND(M173="06",N173&gt;=L_Conversion!$C$123,N173&lt;=L_Conversion!$D$123),"-",
IF(AND(M173="07",N173&gt;=L_Conversion!$C$124,N173&lt;=L_Conversion!$D$124),"-",
IF(AND(M173="08",N173&gt;=L_Conversion!$C$125,N173&lt;=L_Conversion!$D$125),"-",
IF(AND(M173="09",N173&gt;=L_Conversion!$C$126,N173&lt;=L_Conversion!$D$126),"-",
IF(AND(M173="10",N173&gt;=L_Conversion!$C$127,N173&lt;=L_Conversion!$D$127),"-",
IF(AND(M173="11",N173&gt;=L_Conversion!$C$128,N173&lt;=L_Conversion!$D$128),"-",
IF(AND(M173="12",N173&gt;=L_Conversion!$C$129,N173&lt;=L_Conversion!$D$129),"-",
IF(AND(M173="13",N173&gt;=L_Conversion!$C$116,N173&lt;=L_Conversion!$D$116),"-",
IF(AND(M173="14",N173&gt;=L_Conversion!$C$117,N173&lt;=L_Conversion!$D$117),"-",
"PRIMER_DIA fuera de rango")))))))))))))))</f>
        <v>-</v>
      </c>
      <c r="AS173" s="94" t="str">
        <f t="shared" si="77"/>
        <v>-</v>
      </c>
      <c r="AT173" s="94" t="str">
        <f t="shared" si="78"/>
        <v>-</v>
      </c>
      <c r="AU173" s="94" t="str">
        <f t="shared" si="79"/>
        <v>-</v>
      </c>
      <c r="AV173" s="94" t="str">
        <f t="shared" si="80"/>
        <v>-</v>
      </c>
      <c r="AW173" s="94" t="str">
        <f t="shared" si="81"/>
        <v>-</v>
      </c>
      <c r="AX173" s="94" t="str">
        <f t="shared" si="82"/>
        <v>-</v>
      </c>
      <c r="AY173" s="94" t="str">
        <f t="shared" si="83"/>
        <v>-</v>
      </c>
      <c r="AZ173" s="94" t="str">
        <f t="shared" si="84"/>
        <v>-</v>
      </c>
      <c r="BA173" s="94" t="str">
        <f t="shared" si="85"/>
        <v>-</v>
      </c>
      <c r="BB173" s="94" t="str">
        <f t="shared" si="86"/>
        <v>-</v>
      </c>
      <c r="BC173" s="94" t="str">
        <f t="shared" si="87"/>
        <v>-</v>
      </c>
      <c r="BD173" s="94" t="str">
        <f t="shared" si="88"/>
        <v>-</v>
      </c>
      <c r="BE173" s="94" t="str">
        <f t="shared" si="89"/>
        <v>-</v>
      </c>
      <c r="BF173" s="94" t="str">
        <f t="shared" si="90"/>
        <v>-</v>
      </c>
    </row>
    <row r="174" spans="1:58" x14ac:dyDescent="0.2">
      <c r="A174" s="19" t="s">
        <v>1193</v>
      </c>
      <c r="B174" s="19" t="s">
        <v>76</v>
      </c>
      <c r="C174" s="19">
        <v>13921753</v>
      </c>
      <c r="D174" s="19">
        <v>5</v>
      </c>
      <c r="E174" s="19" t="s">
        <v>1514</v>
      </c>
      <c r="F174" s="19" t="s">
        <v>1515</v>
      </c>
      <c r="G174" s="19" t="s">
        <v>1516</v>
      </c>
      <c r="H174" s="19" t="s">
        <v>1018</v>
      </c>
      <c r="I174" s="19" t="s">
        <v>653</v>
      </c>
      <c r="J174" s="19">
        <v>80</v>
      </c>
      <c r="K174" s="19" t="s">
        <v>556</v>
      </c>
      <c r="L174" s="19" t="s">
        <v>495</v>
      </c>
      <c r="M174" s="19" t="s">
        <v>21</v>
      </c>
      <c r="N174" s="19">
        <v>45700</v>
      </c>
      <c r="O174" s="19">
        <v>15</v>
      </c>
      <c r="P174" s="83">
        <v>1</v>
      </c>
      <c r="Q174" s="19" t="s">
        <v>23</v>
      </c>
      <c r="R174" s="19" t="s">
        <v>11</v>
      </c>
      <c r="S174" s="19" t="s">
        <v>23</v>
      </c>
      <c r="T174" s="19">
        <v>15</v>
      </c>
      <c r="U174" s="19" t="s">
        <v>11</v>
      </c>
      <c r="V174" s="19" t="s">
        <v>11</v>
      </c>
      <c r="W174" s="19" t="s">
        <v>11</v>
      </c>
      <c r="X174" s="19">
        <v>0</v>
      </c>
      <c r="Y174" s="19" t="s">
        <v>730</v>
      </c>
      <c r="Z174" s="19">
        <v>0</v>
      </c>
      <c r="AA174" s="19">
        <v>0</v>
      </c>
      <c r="AB174" s="19">
        <v>0</v>
      </c>
      <c r="AC174" s="186" t="str">
        <f>IF(OR(M174="13",M174="14",P174=8),"",IF(     AND(OR(S174="AUTORIZADO", S174="PENDIENTE", S174="REDUCIDO", S174="AMPLIADO"),L174&lt;&gt;"HONORARIO" ), _xlfn.CONCAT(IF(H174="X","H",H174),"_",IF(OR(P174=5,P174=6),_xlfn.CONCAT(P174,"A"),P174),"_",VLOOKUP(T174,Datos!$B$2:$C$5,2,TRUE)),""))</f>
        <v>M_1_[11 +]</v>
      </c>
      <c r="AD174" s="186">
        <f t="shared" si="64"/>
        <v>0</v>
      </c>
      <c r="AE174" s="90" t="str">
        <f t="shared" si="65"/>
        <v>-</v>
      </c>
      <c r="AF174" s="91" t="str">
        <f t="shared" si="66"/>
        <v>070601</v>
      </c>
      <c r="AG174" s="92"/>
      <c r="AH174" s="93" t="str">
        <f t="shared" si="67"/>
        <v>Corporación de Fomento de la Producción</v>
      </c>
      <c r="AI174" s="90" t="str">
        <f t="shared" si="68"/>
        <v>-</v>
      </c>
      <c r="AJ174" s="90">
        <f t="shared" si="69"/>
        <v>5</v>
      </c>
      <c r="AK174" s="90" t="str">
        <f t="shared" si="70"/>
        <v>-</v>
      </c>
      <c r="AL174" s="90" t="str">
        <f t="shared" si="71"/>
        <v>Identifica este registro como MUJER</v>
      </c>
      <c r="AM174" s="90" t="str">
        <f t="shared" si="72"/>
        <v>-</v>
      </c>
      <c r="AN174" s="90" t="str">
        <f t="shared" si="73"/>
        <v>-</v>
      </c>
      <c r="AO174" s="90" t="str">
        <f t="shared" si="74"/>
        <v>-</v>
      </c>
      <c r="AP174" s="58" t="str">
        <f t="shared" si="75"/>
        <v>-</v>
      </c>
      <c r="AQ174" s="94" t="str">
        <f t="shared" si="76"/>
        <v>-</v>
      </c>
      <c r="AR174" s="94" t="str">
        <f>IF(N174="","PRIMER_DIA en blanco",
IF(AND(M174="01",N174&gt;=L_Conversion!$C$118,N174&lt;=L_Conversion!$D$118),"-",
IF(AND(M174="02",N174&gt;=L_Conversion!$C$119,N174&lt;=L_Conversion!$D$119),"-",
IF(AND(M174="03",N174&gt;=L_Conversion!$C$120,N174&lt;=L_Conversion!$D$120),"-",
IF(AND(M174="04",N174&gt;=L_Conversion!$C$121,N174&lt;=L_Conversion!$D$121),"-",
IF(AND(M174="05",N174&gt;=L_Conversion!$C$122,N174&lt;=L_Conversion!$D$122),"-",
IF(AND(M174="06",N174&gt;=L_Conversion!$C$123,N174&lt;=L_Conversion!$D$123),"-",
IF(AND(M174="07",N174&gt;=L_Conversion!$C$124,N174&lt;=L_Conversion!$D$124),"-",
IF(AND(M174="08",N174&gt;=L_Conversion!$C$125,N174&lt;=L_Conversion!$D$125),"-",
IF(AND(M174="09",N174&gt;=L_Conversion!$C$126,N174&lt;=L_Conversion!$D$126),"-",
IF(AND(M174="10",N174&gt;=L_Conversion!$C$127,N174&lt;=L_Conversion!$D$127),"-",
IF(AND(M174="11",N174&gt;=L_Conversion!$C$128,N174&lt;=L_Conversion!$D$128),"-",
IF(AND(M174="12",N174&gt;=L_Conversion!$C$129,N174&lt;=L_Conversion!$D$129),"-",
IF(AND(M174="13",N174&gt;=L_Conversion!$C$116,N174&lt;=L_Conversion!$D$116),"-",
IF(AND(M174="14",N174&gt;=L_Conversion!$C$117,N174&lt;=L_Conversion!$D$117),"-",
"PRIMER_DIA fuera de rango")))))))))))))))</f>
        <v>-</v>
      </c>
      <c r="AS174" s="94" t="str">
        <f t="shared" si="77"/>
        <v>-</v>
      </c>
      <c r="AT174" s="94" t="str">
        <f t="shared" si="78"/>
        <v>-</v>
      </c>
      <c r="AU174" s="94" t="str">
        <f t="shared" si="79"/>
        <v>-</v>
      </c>
      <c r="AV174" s="94" t="str">
        <f t="shared" si="80"/>
        <v>-</v>
      </c>
      <c r="AW174" s="94" t="str">
        <f t="shared" si="81"/>
        <v>-</v>
      </c>
      <c r="AX174" s="94" t="str">
        <f t="shared" si="82"/>
        <v>-</v>
      </c>
      <c r="AY174" s="94" t="str">
        <f t="shared" si="83"/>
        <v>-</v>
      </c>
      <c r="AZ174" s="94" t="str">
        <f t="shared" si="84"/>
        <v>-</v>
      </c>
      <c r="BA174" s="94" t="str">
        <f t="shared" si="85"/>
        <v>-</v>
      </c>
      <c r="BB174" s="94" t="str">
        <f t="shared" si="86"/>
        <v>-</v>
      </c>
      <c r="BC174" s="94" t="str">
        <f t="shared" si="87"/>
        <v>-</v>
      </c>
      <c r="BD174" s="94" t="str">
        <f t="shared" si="88"/>
        <v>-</v>
      </c>
      <c r="BE174" s="94" t="str">
        <f t="shared" si="89"/>
        <v>-</v>
      </c>
      <c r="BF174" s="94" t="str">
        <f t="shared" si="90"/>
        <v>-</v>
      </c>
    </row>
    <row r="175" spans="1:58" x14ac:dyDescent="0.2">
      <c r="A175" s="19" t="s">
        <v>1193</v>
      </c>
      <c r="B175" s="19" t="s">
        <v>76</v>
      </c>
      <c r="C175" s="19">
        <v>15925432</v>
      </c>
      <c r="D175" s="19">
        <v>1</v>
      </c>
      <c r="E175" s="19" t="s">
        <v>1517</v>
      </c>
      <c r="F175" s="19" t="s">
        <v>1518</v>
      </c>
      <c r="G175" s="19" t="s">
        <v>1519</v>
      </c>
      <c r="H175" s="19" t="s">
        <v>1018</v>
      </c>
      <c r="I175" s="19" t="s">
        <v>654</v>
      </c>
      <c r="J175" s="19">
        <v>80</v>
      </c>
      <c r="K175" s="19" t="s">
        <v>556</v>
      </c>
      <c r="L175" s="19" t="s">
        <v>505</v>
      </c>
      <c r="M175" s="19" t="s">
        <v>21</v>
      </c>
      <c r="N175" s="19">
        <v>45700</v>
      </c>
      <c r="O175" s="19">
        <v>30</v>
      </c>
      <c r="P175" s="83">
        <v>1</v>
      </c>
      <c r="Q175" s="19" t="s">
        <v>600</v>
      </c>
      <c r="R175" s="19" t="s">
        <v>11</v>
      </c>
      <c r="S175" s="19" t="s">
        <v>600</v>
      </c>
      <c r="T175" s="19">
        <v>30</v>
      </c>
      <c r="U175" s="19" t="s">
        <v>11</v>
      </c>
      <c r="V175" s="19" t="s">
        <v>11</v>
      </c>
      <c r="W175" s="19" t="s">
        <v>11</v>
      </c>
      <c r="X175" s="19">
        <v>0</v>
      </c>
      <c r="Y175" s="19" t="s">
        <v>730</v>
      </c>
      <c r="Z175" s="19">
        <v>0</v>
      </c>
      <c r="AA175" s="19">
        <v>0</v>
      </c>
      <c r="AB175" s="19">
        <v>0</v>
      </c>
      <c r="AC175" s="186" t="str">
        <f>IF(OR(M175="13",M175="14",P175=8),"",IF(     AND(OR(S175="AUTORIZADO", S175="PENDIENTE", S175="REDUCIDO", S175="AMPLIADO"),L175&lt;&gt;"HONORARIO" ), _xlfn.CONCAT(IF(H175="X","H",H175),"_",IF(OR(P175=5,P175=6),_xlfn.CONCAT(P175,"A"),P175),"_",VLOOKUP(T175,Datos!$B$2:$C$5,2,TRUE)),""))</f>
        <v/>
      </c>
      <c r="AD175" s="186">
        <f t="shared" si="64"/>
        <v>0</v>
      </c>
      <c r="AE175" s="90" t="str">
        <f t="shared" si="65"/>
        <v>-</v>
      </c>
      <c r="AF175" s="91" t="str">
        <f t="shared" si="66"/>
        <v>070601</v>
      </c>
      <c r="AG175" s="92"/>
      <c r="AH175" s="93" t="str">
        <f t="shared" si="67"/>
        <v>Corporación de Fomento de la Producción</v>
      </c>
      <c r="AI175" s="90" t="str">
        <f t="shared" si="68"/>
        <v>-</v>
      </c>
      <c r="AJ175" s="90">
        <f t="shared" si="69"/>
        <v>1</v>
      </c>
      <c r="AK175" s="90" t="str">
        <f t="shared" si="70"/>
        <v>-</v>
      </c>
      <c r="AL175" s="90" t="str">
        <f t="shared" si="71"/>
        <v>Identifica este registro como MUJER</v>
      </c>
      <c r="AM175" s="90" t="str">
        <f t="shared" si="72"/>
        <v>-</v>
      </c>
      <c r="AN175" s="90" t="str">
        <f t="shared" si="73"/>
        <v>-</v>
      </c>
      <c r="AO175" s="90" t="str">
        <f t="shared" si="74"/>
        <v>-</v>
      </c>
      <c r="AP175" s="58" t="str">
        <f t="shared" si="75"/>
        <v>-</v>
      </c>
      <c r="AQ175" s="94" t="str">
        <f t="shared" si="76"/>
        <v>-</v>
      </c>
      <c r="AR175" s="94" t="str">
        <f>IF(N175="","PRIMER_DIA en blanco",
IF(AND(M175="01",N175&gt;=L_Conversion!$C$118,N175&lt;=L_Conversion!$D$118),"-",
IF(AND(M175="02",N175&gt;=L_Conversion!$C$119,N175&lt;=L_Conversion!$D$119),"-",
IF(AND(M175="03",N175&gt;=L_Conversion!$C$120,N175&lt;=L_Conversion!$D$120),"-",
IF(AND(M175="04",N175&gt;=L_Conversion!$C$121,N175&lt;=L_Conversion!$D$121),"-",
IF(AND(M175="05",N175&gt;=L_Conversion!$C$122,N175&lt;=L_Conversion!$D$122),"-",
IF(AND(M175="06",N175&gt;=L_Conversion!$C$123,N175&lt;=L_Conversion!$D$123),"-",
IF(AND(M175="07",N175&gt;=L_Conversion!$C$124,N175&lt;=L_Conversion!$D$124),"-",
IF(AND(M175="08",N175&gt;=L_Conversion!$C$125,N175&lt;=L_Conversion!$D$125),"-",
IF(AND(M175="09",N175&gt;=L_Conversion!$C$126,N175&lt;=L_Conversion!$D$126),"-",
IF(AND(M175="10",N175&gt;=L_Conversion!$C$127,N175&lt;=L_Conversion!$D$127),"-",
IF(AND(M175="11",N175&gt;=L_Conversion!$C$128,N175&lt;=L_Conversion!$D$128),"-",
IF(AND(M175="12",N175&gt;=L_Conversion!$C$129,N175&lt;=L_Conversion!$D$129),"-",
IF(AND(M175="13",N175&gt;=L_Conversion!$C$116,N175&lt;=L_Conversion!$D$116),"-",
IF(AND(M175="14",N175&gt;=L_Conversion!$C$117,N175&lt;=L_Conversion!$D$117),"-",
"PRIMER_DIA fuera de rango")))))))))))))))</f>
        <v>-</v>
      </c>
      <c r="AS175" s="94" t="str">
        <f t="shared" si="77"/>
        <v>-</v>
      </c>
      <c r="AT175" s="94" t="str">
        <f t="shared" si="78"/>
        <v>-</v>
      </c>
      <c r="AU175" s="94" t="str">
        <f t="shared" si="79"/>
        <v>-</v>
      </c>
      <c r="AV175" s="94" t="str">
        <f t="shared" si="80"/>
        <v>-</v>
      </c>
      <c r="AW175" s="94" t="str">
        <f t="shared" si="81"/>
        <v>-</v>
      </c>
      <c r="AX175" s="94" t="str">
        <f t="shared" si="82"/>
        <v>-</v>
      </c>
      <c r="AY175" s="94" t="str">
        <f t="shared" si="83"/>
        <v>-</v>
      </c>
      <c r="AZ175" s="94" t="str">
        <f t="shared" si="84"/>
        <v>-</v>
      </c>
      <c r="BA175" s="94" t="str">
        <f t="shared" si="85"/>
        <v>-</v>
      </c>
      <c r="BB175" s="94" t="str">
        <f t="shared" si="86"/>
        <v>-</v>
      </c>
      <c r="BC175" s="94" t="str">
        <f t="shared" si="87"/>
        <v>-</v>
      </c>
      <c r="BD175" s="94" t="str">
        <f t="shared" si="88"/>
        <v>-</v>
      </c>
      <c r="BE175" s="94" t="str">
        <f t="shared" si="89"/>
        <v>-</v>
      </c>
      <c r="BF175" s="94" t="str">
        <f t="shared" si="90"/>
        <v>-</v>
      </c>
    </row>
    <row r="176" spans="1:58" x14ac:dyDescent="0.2">
      <c r="A176" s="19" t="s">
        <v>1193</v>
      </c>
      <c r="B176" s="19" t="s">
        <v>76</v>
      </c>
      <c r="C176" s="19">
        <v>13600822</v>
      </c>
      <c r="D176" s="19">
        <v>6</v>
      </c>
      <c r="E176" s="19" t="s">
        <v>1383</v>
      </c>
      <c r="F176" s="19" t="s">
        <v>1520</v>
      </c>
      <c r="G176" s="19" t="s">
        <v>1521</v>
      </c>
      <c r="H176" s="19" t="s">
        <v>1018</v>
      </c>
      <c r="I176" s="19" t="s">
        <v>653</v>
      </c>
      <c r="J176" s="19">
        <v>80</v>
      </c>
      <c r="K176" s="19" t="s">
        <v>556</v>
      </c>
      <c r="L176" s="19" t="s">
        <v>495</v>
      </c>
      <c r="M176" s="19" t="s">
        <v>21</v>
      </c>
      <c r="N176" s="19">
        <v>45701</v>
      </c>
      <c r="O176" s="19">
        <v>15</v>
      </c>
      <c r="P176" s="83">
        <v>1</v>
      </c>
      <c r="Q176" s="19" t="s">
        <v>23</v>
      </c>
      <c r="R176" s="19" t="s">
        <v>11</v>
      </c>
      <c r="S176" s="19" t="s">
        <v>23</v>
      </c>
      <c r="T176" s="19">
        <v>15</v>
      </c>
      <c r="U176" s="19" t="s">
        <v>11</v>
      </c>
      <c r="V176" s="19" t="s">
        <v>11</v>
      </c>
      <c r="W176" s="19" t="s">
        <v>11</v>
      </c>
      <c r="X176" s="19">
        <v>0</v>
      </c>
      <c r="Y176" s="19" t="s">
        <v>730</v>
      </c>
      <c r="Z176" s="19">
        <v>0</v>
      </c>
      <c r="AA176" s="19">
        <v>0</v>
      </c>
      <c r="AB176" s="19">
        <v>0</v>
      </c>
      <c r="AC176" s="186" t="str">
        <f>IF(OR(M176="13",M176="14",P176=8),"",IF(     AND(OR(S176="AUTORIZADO", S176="PENDIENTE", S176="REDUCIDO", S176="AMPLIADO"),L176&lt;&gt;"HONORARIO" ), _xlfn.CONCAT(IF(H176="X","H",H176),"_",IF(OR(P176=5,P176=6),_xlfn.CONCAT(P176,"A"),P176),"_",VLOOKUP(T176,Datos!$B$2:$C$5,2,TRUE)),""))</f>
        <v>M_1_[11 +]</v>
      </c>
      <c r="AD176" s="186">
        <f t="shared" si="64"/>
        <v>0</v>
      </c>
      <c r="AE176" s="90" t="str">
        <f t="shared" si="65"/>
        <v>-</v>
      </c>
      <c r="AF176" s="91" t="str">
        <f t="shared" si="66"/>
        <v>070601</v>
      </c>
      <c r="AG176" s="92"/>
      <c r="AH176" s="93" t="str">
        <f t="shared" si="67"/>
        <v>Corporación de Fomento de la Producción</v>
      </c>
      <c r="AI176" s="90" t="str">
        <f t="shared" si="68"/>
        <v>-</v>
      </c>
      <c r="AJ176" s="90">
        <f t="shared" si="69"/>
        <v>6</v>
      </c>
      <c r="AK176" s="90" t="str">
        <f t="shared" si="70"/>
        <v>-</v>
      </c>
      <c r="AL176" s="90" t="str">
        <f t="shared" si="71"/>
        <v>Identifica este registro como MUJER</v>
      </c>
      <c r="AM176" s="90" t="str">
        <f t="shared" si="72"/>
        <v>-</v>
      </c>
      <c r="AN176" s="90" t="str">
        <f t="shared" si="73"/>
        <v>-</v>
      </c>
      <c r="AO176" s="90" t="str">
        <f t="shared" si="74"/>
        <v>-</v>
      </c>
      <c r="AP176" s="58" t="str">
        <f t="shared" si="75"/>
        <v>-</v>
      </c>
      <c r="AQ176" s="94" t="str">
        <f t="shared" si="76"/>
        <v>-</v>
      </c>
      <c r="AR176" s="94" t="str">
        <f>IF(N176="","PRIMER_DIA en blanco",
IF(AND(M176="01",N176&gt;=L_Conversion!$C$118,N176&lt;=L_Conversion!$D$118),"-",
IF(AND(M176="02",N176&gt;=L_Conversion!$C$119,N176&lt;=L_Conversion!$D$119),"-",
IF(AND(M176="03",N176&gt;=L_Conversion!$C$120,N176&lt;=L_Conversion!$D$120),"-",
IF(AND(M176="04",N176&gt;=L_Conversion!$C$121,N176&lt;=L_Conversion!$D$121),"-",
IF(AND(M176="05",N176&gt;=L_Conversion!$C$122,N176&lt;=L_Conversion!$D$122),"-",
IF(AND(M176="06",N176&gt;=L_Conversion!$C$123,N176&lt;=L_Conversion!$D$123),"-",
IF(AND(M176="07",N176&gt;=L_Conversion!$C$124,N176&lt;=L_Conversion!$D$124),"-",
IF(AND(M176="08",N176&gt;=L_Conversion!$C$125,N176&lt;=L_Conversion!$D$125),"-",
IF(AND(M176="09",N176&gt;=L_Conversion!$C$126,N176&lt;=L_Conversion!$D$126),"-",
IF(AND(M176="10",N176&gt;=L_Conversion!$C$127,N176&lt;=L_Conversion!$D$127),"-",
IF(AND(M176="11",N176&gt;=L_Conversion!$C$128,N176&lt;=L_Conversion!$D$128),"-",
IF(AND(M176="12",N176&gt;=L_Conversion!$C$129,N176&lt;=L_Conversion!$D$129),"-",
IF(AND(M176="13",N176&gt;=L_Conversion!$C$116,N176&lt;=L_Conversion!$D$116),"-",
IF(AND(M176="14",N176&gt;=L_Conversion!$C$117,N176&lt;=L_Conversion!$D$117),"-",
"PRIMER_DIA fuera de rango")))))))))))))))</f>
        <v>-</v>
      </c>
      <c r="AS176" s="94" t="str">
        <f t="shared" si="77"/>
        <v>-</v>
      </c>
      <c r="AT176" s="94" t="str">
        <f t="shared" si="78"/>
        <v>-</v>
      </c>
      <c r="AU176" s="94" t="str">
        <f t="shared" si="79"/>
        <v>-</v>
      </c>
      <c r="AV176" s="94" t="str">
        <f t="shared" si="80"/>
        <v>-</v>
      </c>
      <c r="AW176" s="94" t="str">
        <f t="shared" si="81"/>
        <v>-</v>
      </c>
      <c r="AX176" s="94" t="str">
        <f t="shared" si="82"/>
        <v>-</v>
      </c>
      <c r="AY176" s="94" t="str">
        <f t="shared" si="83"/>
        <v>-</v>
      </c>
      <c r="AZ176" s="94" t="str">
        <f t="shared" si="84"/>
        <v>-</v>
      </c>
      <c r="BA176" s="94" t="str">
        <f t="shared" si="85"/>
        <v>-</v>
      </c>
      <c r="BB176" s="94" t="str">
        <f t="shared" si="86"/>
        <v>-</v>
      </c>
      <c r="BC176" s="94" t="str">
        <f t="shared" si="87"/>
        <v>-</v>
      </c>
      <c r="BD176" s="94" t="str">
        <f t="shared" si="88"/>
        <v>-</v>
      </c>
      <c r="BE176" s="94" t="str">
        <f t="shared" si="89"/>
        <v>-</v>
      </c>
      <c r="BF176" s="94" t="str">
        <f t="shared" si="90"/>
        <v>-</v>
      </c>
    </row>
    <row r="177" spans="1:58" x14ac:dyDescent="0.2">
      <c r="A177" s="19" t="s">
        <v>1193</v>
      </c>
      <c r="B177" s="19" t="s">
        <v>76</v>
      </c>
      <c r="C177" s="19">
        <v>11897179</v>
      </c>
      <c r="D177" s="19">
        <v>5</v>
      </c>
      <c r="E177" s="19" t="s">
        <v>1468</v>
      </c>
      <c r="F177" s="19" t="s">
        <v>1300</v>
      </c>
      <c r="G177" s="19" t="s">
        <v>1469</v>
      </c>
      <c r="H177" s="19" t="s">
        <v>1018</v>
      </c>
      <c r="I177" s="19" t="s">
        <v>653</v>
      </c>
      <c r="J177" s="19">
        <v>80</v>
      </c>
      <c r="K177" s="19" t="s">
        <v>560</v>
      </c>
      <c r="L177" s="19" t="s">
        <v>495</v>
      </c>
      <c r="M177" s="19" t="s">
        <v>21</v>
      </c>
      <c r="N177" s="19">
        <v>45701</v>
      </c>
      <c r="O177" s="19">
        <v>15</v>
      </c>
      <c r="P177" s="83">
        <v>1</v>
      </c>
      <c r="Q177" s="19" t="s">
        <v>23</v>
      </c>
      <c r="R177" s="19" t="s">
        <v>11</v>
      </c>
      <c r="S177" s="19" t="s">
        <v>23</v>
      </c>
      <c r="T177" s="19">
        <v>15</v>
      </c>
      <c r="U177" s="19" t="s">
        <v>11</v>
      </c>
      <c r="V177" s="19" t="s">
        <v>11</v>
      </c>
      <c r="W177" s="19" t="s">
        <v>11</v>
      </c>
      <c r="X177" s="19">
        <v>0</v>
      </c>
      <c r="Y177" s="19" t="s">
        <v>730</v>
      </c>
      <c r="Z177" s="19">
        <v>0</v>
      </c>
      <c r="AA177" s="19">
        <v>0</v>
      </c>
      <c r="AB177" s="19">
        <v>0</v>
      </c>
      <c r="AC177" s="186" t="str">
        <f>IF(OR(M177="13",M177="14",P177=8),"",IF(     AND(OR(S177="AUTORIZADO", S177="PENDIENTE", S177="REDUCIDO", S177="AMPLIADO"),L177&lt;&gt;"HONORARIO" ), _xlfn.CONCAT(IF(H177="X","H",H177),"_",IF(OR(P177=5,P177=6),_xlfn.CONCAT(P177,"A"),P177),"_",VLOOKUP(T177,Datos!$B$2:$C$5,2,TRUE)),""))</f>
        <v>M_1_[11 +]</v>
      </c>
      <c r="AD177" s="186">
        <f t="shared" si="64"/>
        <v>0</v>
      </c>
      <c r="AE177" s="90" t="str">
        <f t="shared" si="65"/>
        <v>-</v>
      </c>
      <c r="AF177" s="91" t="str">
        <f t="shared" si="66"/>
        <v>070601</v>
      </c>
      <c r="AG177" s="92"/>
      <c r="AH177" s="93" t="str">
        <f t="shared" si="67"/>
        <v>Corporación de Fomento de la Producción</v>
      </c>
      <c r="AI177" s="90" t="str">
        <f t="shared" si="68"/>
        <v>-</v>
      </c>
      <c r="AJ177" s="90">
        <f t="shared" si="69"/>
        <v>5</v>
      </c>
      <c r="AK177" s="90" t="str">
        <f t="shared" si="70"/>
        <v>-</v>
      </c>
      <c r="AL177" s="90" t="str">
        <f t="shared" si="71"/>
        <v>Identifica este registro como MUJER</v>
      </c>
      <c r="AM177" s="90" t="str">
        <f t="shared" si="72"/>
        <v>-</v>
      </c>
      <c r="AN177" s="90" t="str">
        <f t="shared" si="73"/>
        <v>-</v>
      </c>
      <c r="AO177" s="90" t="str">
        <f t="shared" si="74"/>
        <v>-</v>
      </c>
      <c r="AP177" s="58" t="str">
        <f t="shared" si="75"/>
        <v>-</v>
      </c>
      <c r="AQ177" s="94" t="str">
        <f t="shared" si="76"/>
        <v>-</v>
      </c>
      <c r="AR177" s="94" t="str">
        <f>IF(N177="","PRIMER_DIA en blanco",
IF(AND(M177="01",N177&gt;=L_Conversion!$C$118,N177&lt;=L_Conversion!$D$118),"-",
IF(AND(M177="02",N177&gt;=L_Conversion!$C$119,N177&lt;=L_Conversion!$D$119),"-",
IF(AND(M177="03",N177&gt;=L_Conversion!$C$120,N177&lt;=L_Conversion!$D$120),"-",
IF(AND(M177="04",N177&gt;=L_Conversion!$C$121,N177&lt;=L_Conversion!$D$121),"-",
IF(AND(M177="05",N177&gt;=L_Conversion!$C$122,N177&lt;=L_Conversion!$D$122),"-",
IF(AND(M177="06",N177&gt;=L_Conversion!$C$123,N177&lt;=L_Conversion!$D$123),"-",
IF(AND(M177="07",N177&gt;=L_Conversion!$C$124,N177&lt;=L_Conversion!$D$124),"-",
IF(AND(M177="08",N177&gt;=L_Conversion!$C$125,N177&lt;=L_Conversion!$D$125),"-",
IF(AND(M177="09",N177&gt;=L_Conversion!$C$126,N177&lt;=L_Conversion!$D$126),"-",
IF(AND(M177="10",N177&gt;=L_Conversion!$C$127,N177&lt;=L_Conversion!$D$127),"-",
IF(AND(M177="11",N177&gt;=L_Conversion!$C$128,N177&lt;=L_Conversion!$D$128),"-",
IF(AND(M177="12",N177&gt;=L_Conversion!$C$129,N177&lt;=L_Conversion!$D$129),"-",
IF(AND(M177="13",N177&gt;=L_Conversion!$C$116,N177&lt;=L_Conversion!$D$116),"-",
IF(AND(M177="14",N177&gt;=L_Conversion!$C$117,N177&lt;=L_Conversion!$D$117),"-",
"PRIMER_DIA fuera de rango")))))))))))))))</f>
        <v>-</v>
      </c>
      <c r="AS177" s="94" t="str">
        <f t="shared" si="77"/>
        <v>-</v>
      </c>
      <c r="AT177" s="94" t="str">
        <f t="shared" si="78"/>
        <v>-</v>
      </c>
      <c r="AU177" s="94" t="str">
        <f t="shared" si="79"/>
        <v>-</v>
      </c>
      <c r="AV177" s="94" t="str">
        <f t="shared" si="80"/>
        <v>-</v>
      </c>
      <c r="AW177" s="94" t="str">
        <f t="shared" si="81"/>
        <v>-</v>
      </c>
      <c r="AX177" s="94" t="str">
        <f t="shared" si="82"/>
        <v>-</v>
      </c>
      <c r="AY177" s="94" t="str">
        <f t="shared" si="83"/>
        <v>-</v>
      </c>
      <c r="AZ177" s="94" t="str">
        <f t="shared" si="84"/>
        <v>-</v>
      </c>
      <c r="BA177" s="94" t="str">
        <f t="shared" si="85"/>
        <v>-</v>
      </c>
      <c r="BB177" s="94" t="str">
        <f t="shared" si="86"/>
        <v>-</v>
      </c>
      <c r="BC177" s="94" t="str">
        <f t="shared" si="87"/>
        <v>-</v>
      </c>
      <c r="BD177" s="94" t="str">
        <f t="shared" si="88"/>
        <v>-</v>
      </c>
      <c r="BE177" s="94" t="str">
        <f t="shared" si="89"/>
        <v>-</v>
      </c>
      <c r="BF177" s="94" t="str">
        <f t="shared" si="90"/>
        <v>-</v>
      </c>
    </row>
    <row r="178" spans="1:58" x14ac:dyDescent="0.2">
      <c r="A178" s="19" t="s">
        <v>1193</v>
      </c>
      <c r="B178" s="19" t="s">
        <v>76</v>
      </c>
      <c r="C178" s="19">
        <v>15801733</v>
      </c>
      <c r="D178" s="19">
        <v>4</v>
      </c>
      <c r="E178" s="19" t="s">
        <v>1522</v>
      </c>
      <c r="F178" s="19" t="s">
        <v>1523</v>
      </c>
      <c r="G178" s="19" t="s">
        <v>1524</v>
      </c>
      <c r="H178" s="19" t="s">
        <v>1018</v>
      </c>
      <c r="I178" s="19" t="s">
        <v>654</v>
      </c>
      <c r="J178" s="19">
        <v>80</v>
      </c>
      <c r="K178" s="19" t="s">
        <v>556</v>
      </c>
      <c r="L178" s="19" t="s">
        <v>509</v>
      </c>
      <c r="M178" s="19" t="s">
        <v>21</v>
      </c>
      <c r="N178" s="19">
        <v>45701</v>
      </c>
      <c r="O178" s="19">
        <v>15</v>
      </c>
      <c r="P178" s="83">
        <v>1</v>
      </c>
      <c r="Q178" s="19" t="s">
        <v>23</v>
      </c>
      <c r="R178" s="19" t="s">
        <v>11</v>
      </c>
      <c r="S178" s="19" t="s">
        <v>23</v>
      </c>
      <c r="T178" s="19">
        <v>15</v>
      </c>
      <c r="U178" s="19" t="s">
        <v>11</v>
      </c>
      <c r="V178" s="19" t="s">
        <v>11</v>
      </c>
      <c r="W178" s="19" t="s">
        <v>11</v>
      </c>
      <c r="X178" s="19">
        <v>0</v>
      </c>
      <c r="Y178" s="19" t="s">
        <v>730</v>
      </c>
      <c r="Z178" s="19">
        <v>0</v>
      </c>
      <c r="AA178" s="19">
        <v>0</v>
      </c>
      <c r="AB178" s="19">
        <v>0</v>
      </c>
      <c r="AC178" s="186" t="str">
        <f>IF(OR(M178="13",M178="14",P178=8),"",IF(     AND(OR(S178="AUTORIZADO", S178="PENDIENTE", S178="REDUCIDO", S178="AMPLIADO"),L178&lt;&gt;"HONORARIO" ), _xlfn.CONCAT(IF(H178="X","H",H178),"_",IF(OR(P178=5,P178=6),_xlfn.CONCAT(P178,"A"),P178),"_",VLOOKUP(T178,Datos!$B$2:$C$5,2,TRUE)),""))</f>
        <v>M_1_[11 +]</v>
      </c>
      <c r="AD178" s="186">
        <f t="shared" si="64"/>
        <v>0</v>
      </c>
      <c r="AE178" s="90" t="str">
        <f t="shared" si="65"/>
        <v>-</v>
      </c>
      <c r="AF178" s="91" t="str">
        <f t="shared" si="66"/>
        <v>070601</v>
      </c>
      <c r="AG178" s="92"/>
      <c r="AH178" s="93" t="str">
        <f t="shared" si="67"/>
        <v>Corporación de Fomento de la Producción</v>
      </c>
      <c r="AI178" s="90" t="str">
        <f t="shared" si="68"/>
        <v>-</v>
      </c>
      <c r="AJ178" s="90">
        <f t="shared" si="69"/>
        <v>4</v>
      </c>
      <c r="AK178" s="90" t="str">
        <f t="shared" si="70"/>
        <v>-</v>
      </c>
      <c r="AL178" s="90" t="str">
        <f t="shared" si="71"/>
        <v>Identifica este registro como MUJER</v>
      </c>
      <c r="AM178" s="90" t="str">
        <f t="shared" si="72"/>
        <v>-</v>
      </c>
      <c r="AN178" s="90" t="str">
        <f t="shared" si="73"/>
        <v>-</v>
      </c>
      <c r="AO178" s="90" t="str">
        <f t="shared" si="74"/>
        <v>-</v>
      </c>
      <c r="AP178" s="58" t="str">
        <f t="shared" si="75"/>
        <v>-</v>
      </c>
      <c r="AQ178" s="94" t="str">
        <f t="shared" si="76"/>
        <v>-</v>
      </c>
      <c r="AR178" s="94" t="str">
        <f>IF(N178="","PRIMER_DIA en blanco",
IF(AND(M178="01",N178&gt;=L_Conversion!$C$118,N178&lt;=L_Conversion!$D$118),"-",
IF(AND(M178="02",N178&gt;=L_Conversion!$C$119,N178&lt;=L_Conversion!$D$119),"-",
IF(AND(M178="03",N178&gt;=L_Conversion!$C$120,N178&lt;=L_Conversion!$D$120),"-",
IF(AND(M178="04",N178&gt;=L_Conversion!$C$121,N178&lt;=L_Conversion!$D$121),"-",
IF(AND(M178="05",N178&gt;=L_Conversion!$C$122,N178&lt;=L_Conversion!$D$122),"-",
IF(AND(M178="06",N178&gt;=L_Conversion!$C$123,N178&lt;=L_Conversion!$D$123),"-",
IF(AND(M178="07",N178&gt;=L_Conversion!$C$124,N178&lt;=L_Conversion!$D$124),"-",
IF(AND(M178="08",N178&gt;=L_Conversion!$C$125,N178&lt;=L_Conversion!$D$125),"-",
IF(AND(M178="09",N178&gt;=L_Conversion!$C$126,N178&lt;=L_Conversion!$D$126),"-",
IF(AND(M178="10",N178&gt;=L_Conversion!$C$127,N178&lt;=L_Conversion!$D$127),"-",
IF(AND(M178="11",N178&gt;=L_Conversion!$C$128,N178&lt;=L_Conversion!$D$128),"-",
IF(AND(M178="12",N178&gt;=L_Conversion!$C$129,N178&lt;=L_Conversion!$D$129),"-",
IF(AND(M178="13",N178&gt;=L_Conversion!$C$116,N178&lt;=L_Conversion!$D$116),"-",
IF(AND(M178="14",N178&gt;=L_Conversion!$C$117,N178&lt;=L_Conversion!$D$117),"-",
"PRIMER_DIA fuera de rango")))))))))))))))</f>
        <v>-</v>
      </c>
      <c r="AS178" s="94" t="str">
        <f t="shared" si="77"/>
        <v>-</v>
      </c>
      <c r="AT178" s="94" t="str">
        <f t="shared" si="78"/>
        <v>-</v>
      </c>
      <c r="AU178" s="94" t="str">
        <f t="shared" si="79"/>
        <v>-</v>
      </c>
      <c r="AV178" s="94" t="str">
        <f t="shared" si="80"/>
        <v>-</v>
      </c>
      <c r="AW178" s="94" t="str">
        <f t="shared" si="81"/>
        <v>-</v>
      </c>
      <c r="AX178" s="94" t="str">
        <f t="shared" si="82"/>
        <v>-</v>
      </c>
      <c r="AY178" s="94" t="str">
        <f t="shared" si="83"/>
        <v>-</v>
      </c>
      <c r="AZ178" s="94" t="str">
        <f t="shared" si="84"/>
        <v>-</v>
      </c>
      <c r="BA178" s="94" t="str">
        <f t="shared" si="85"/>
        <v>-</v>
      </c>
      <c r="BB178" s="94" t="str">
        <f t="shared" si="86"/>
        <v>-</v>
      </c>
      <c r="BC178" s="94" t="str">
        <f t="shared" si="87"/>
        <v>-</v>
      </c>
      <c r="BD178" s="94" t="str">
        <f t="shared" si="88"/>
        <v>-</v>
      </c>
      <c r="BE178" s="94" t="str">
        <f t="shared" si="89"/>
        <v>-</v>
      </c>
      <c r="BF178" s="94" t="str">
        <f t="shared" si="90"/>
        <v>-</v>
      </c>
    </row>
    <row r="179" spans="1:58" x14ac:dyDescent="0.2">
      <c r="A179" s="19" t="s">
        <v>1193</v>
      </c>
      <c r="B179" s="19" t="s">
        <v>76</v>
      </c>
      <c r="C179" s="19">
        <v>10464332</v>
      </c>
      <c r="D179" s="19">
        <v>9</v>
      </c>
      <c r="E179" s="19" t="s">
        <v>1325</v>
      </c>
      <c r="F179" s="19" t="s">
        <v>1326</v>
      </c>
      <c r="G179" s="19" t="s">
        <v>1327</v>
      </c>
      <c r="H179" s="19" t="s">
        <v>654</v>
      </c>
      <c r="I179" s="19" t="s">
        <v>654</v>
      </c>
      <c r="J179" s="19">
        <v>80</v>
      </c>
      <c r="K179" s="19" t="s">
        <v>560</v>
      </c>
      <c r="L179" s="19" t="s">
        <v>512</v>
      </c>
      <c r="M179" s="19" t="s">
        <v>21</v>
      </c>
      <c r="N179" s="19">
        <v>45701</v>
      </c>
      <c r="O179" s="19">
        <v>30</v>
      </c>
      <c r="P179" s="83">
        <v>1</v>
      </c>
      <c r="Q179" s="19" t="s">
        <v>23</v>
      </c>
      <c r="R179" s="19" t="s">
        <v>11</v>
      </c>
      <c r="S179" s="19" t="s">
        <v>23</v>
      </c>
      <c r="T179" s="19">
        <v>30</v>
      </c>
      <c r="U179" s="19" t="s">
        <v>11</v>
      </c>
      <c r="V179" s="19" t="s">
        <v>11</v>
      </c>
      <c r="W179" s="19" t="s">
        <v>11</v>
      </c>
      <c r="X179" s="19">
        <v>0</v>
      </c>
      <c r="Y179" s="19" t="s">
        <v>730</v>
      </c>
      <c r="Z179" s="19">
        <v>0</v>
      </c>
      <c r="AA179" s="19">
        <v>0</v>
      </c>
      <c r="AB179" s="19">
        <v>0</v>
      </c>
      <c r="AC179" s="186" t="str">
        <f>IF(OR(M179="13",M179="14",P179=8),"",IF(     AND(OR(S179="AUTORIZADO", S179="PENDIENTE", S179="REDUCIDO", S179="AMPLIADO"),L179&lt;&gt;"HONORARIO" ), _xlfn.CONCAT(IF(H179="X","H",H179),"_",IF(OR(P179=5,P179=6),_xlfn.CONCAT(P179,"A"),P179),"_",VLOOKUP(T179,Datos!$B$2:$C$5,2,TRUE)),""))</f>
        <v>H_1_[11 +]</v>
      </c>
      <c r="AD179" s="186">
        <f t="shared" si="64"/>
        <v>0</v>
      </c>
      <c r="AE179" s="90" t="str">
        <f t="shared" si="65"/>
        <v>-</v>
      </c>
      <c r="AF179" s="91" t="str">
        <f t="shared" si="66"/>
        <v>070601</v>
      </c>
      <c r="AG179" s="92"/>
      <c r="AH179" s="93" t="str">
        <f t="shared" si="67"/>
        <v>Corporación de Fomento de la Producción</v>
      </c>
      <c r="AI179" s="90" t="str">
        <f t="shared" si="68"/>
        <v>-</v>
      </c>
      <c r="AJ179" s="90">
        <f t="shared" si="69"/>
        <v>9</v>
      </c>
      <c r="AK179" s="90" t="str">
        <f t="shared" si="70"/>
        <v>-</v>
      </c>
      <c r="AL179" s="90" t="str">
        <f t="shared" si="71"/>
        <v>Identifica este registro como HOMBRE</v>
      </c>
      <c r="AM179" s="90" t="str">
        <f t="shared" si="72"/>
        <v>-</v>
      </c>
      <c r="AN179" s="90" t="str">
        <f t="shared" si="73"/>
        <v>-</v>
      </c>
      <c r="AO179" s="90" t="str">
        <f t="shared" si="74"/>
        <v>-</v>
      </c>
      <c r="AP179" s="58" t="str">
        <f t="shared" si="75"/>
        <v>-</v>
      </c>
      <c r="AQ179" s="94" t="str">
        <f t="shared" si="76"/>
        <v>-</v>
      </c>
      <c r="AR179" s="94" t="str">
        <f>IF(N179="","PRIMER_DIA en blanco",
IF(AND(M179="01",N179&gt;=L_Conversion!$C$118,N179&lt;=L_Conversion!$D$118),"-",
IF(AND(M179="02",N179&gt;=L_Conversion!$C$119,N179&lt;=L_Conversion!$D$119),"-",
IF(AND(M179="03",N179&gt;=L_Conversion!$C$120,N179&lt;=L_Conversion!$D$120),"-",
IF(AND(M179="04",N179&gt;=L_Conversion!$C$121,N179&lt;=L_Conversion!$D$121),"-",
IF(AND(M179="05",N179&gt;=L_Conversion!$C$122,N179&lt;=L_Conversion!$D$122),"-",
IF(AND(M179="06",N179&gt;=L_Conversion!$C$123,N179&lt;=L_Conversion!$D$123),"-",
IF(AND(M179="07",N179&gt;=L_Conversion!$C$124,N179&lt;=L_Conversion!$D$124),"-",
IF(AND(M179="08",N179&gt;=L_Conversion!$C$125,N179&lt;=L_Conversion!$D$125),"-",
IF(AND(M179="09",N179&gt;=L_Conversion!$C$126,N179&lt;=L_Conversion!$D$126),"-",
IF(AND(M179="10",N179&gt;=L_Conversion!$C$127,N179&lt;=L_Conversion!$D$127),"-",
IF(AND(M179="11",N179&gt;=L_Conversion!$C$128,N179&lt;=L_Conversion!$D$128),"-",
IF(AND(M179="12",N179&gt;=L_Conversion!$C$129,N179&lt;=L_Conversion!$D$129),"-",
IF(AND(M179="13",N179&gt;=L_Conversion!$C$116,N179&lt;=L_Conversion!$D$116),"-",
IF(AND(M179="14",N179&gt;=L_Conversion!$C$117,N179&lt;=L_Conversion!$D$117),"-",
"PRIMER_DIA fuera de rango")))))))))))))))</f>
        <v>-</v>
      </c>
      <c r="AS179" s="94" t="str">
        <f t="shared" si="77"/>
        <v>-</v>
      </c>
      <c r="AT179" s="94" t="str">
        <f t="shared" si="78"/>
        <v>-</v>
      </c>
      <c r="AU179" s="94" t="str">
        <f t="shared" si="79"/>
        <v>-</v>
      </c>
      <c r="AV179" s="94" t="str">
        <f t="shared" si="80"/>
        <v>-</v>
      </c>
      <c r="AW179" s="94" t="str">
        <f t="shared" si="81"/>
        <v>-</v>
      </c>
      <c r="AX179" s="94" t="str">
        <f t="shared" si="82"/>
        <v>-</v>
      </c>
      <c r="AY179" s="94" t="str">
        <f t="shared" si="83"/>
        <v>-</v>
      </c>
      <c r="AZ179" s="94" t="str">
        <f t="shared" si="84"/>
        <v>-</v>
      </c>
      <c r="BA179" s="94" t="str">
        <f t="shared" si="85"/>
        <v>-</v>
      </c>
      <c r="BB179" s="94" t="str">
        <f t="shared" si="86"/>
        <v>-</v>
      </c>
      <c r="BC179" s="94" t="str">
        <f t="shared" si="87"/>
        <v>-</v>
      </c>
      <c r="BD179" s="94" t="str">
        <f t="shared" si="88"/>
        <v>-</v>
      </c>
      <c r="BE179" s="94" t="str">
        <f t="shared" si="89"/>
        <v>-</v>
      </c>
      <c r="BF179" s="94" t="str">
        <f t="shared" si="90"/>
        <v>-</v>
      </c>
    </row>
    <row r="180" spans="1:58" x14ac:dyDescent="0.2">
      <c r="A180" s="19" t="s">
        <v>1193</v>
      </c>
      <c r="B180" s="19" t="s">
        <v>76</v>
      </c>
      <c r="C180" s="19">
        <v>13133772</v>
      </c>
      <c r="D180" s="19">
        <v>8</v>
      </c>
      <c r="E180" s="19" t="s">
        <v>1499</v>
      </c>
      <c r="F180" s="19" t="s">
        <v>1443</v>
      </c>
      <c r="G180" s="19" t="s">
        <v>1500</v>
      </c>
      <c r="H180" s="19" t="s">
        <v>654</v>
      </c>
      <c r="I180" s="19" t="s">
        <v>653</v>
      </c>
      <c r="J180" s="19">
        <v>80</v>
      </c>
      <c r="K180" s="19" t="s">
        <v>560</v>
      </c>
      <c r="L180" s="19" t="s">
        <v>495</v>
      </c>
      <c r="M180" s="19" t="s">
        <v>21</v>
      </c>
      <c r="N180" s="19">
        <v>45701</v>
      </c>
      <c r="O180" s="19">
        <v>2</v>
      </c>
      <c r="P180" s="83">
        <v>1</v>
      </c>
      <c r="Q180" s="19" t="s">
        <v>23</v>
      </c>
      <c r="R180" s="19" t="s">
        <v>11</v>
      </c>
      <c r="S180" s="19" t="s">
        <v>23</v>
      </c>
      <c r="T180" s="19">
        <v>2</v>
      </c>
      <c r="U180" s="19" t="s">
        <v>11</v>
      </c>
      <c r="V180" s="19" t="s">
        <v>11</v>
      </c>
      <c r="W180" s="19" t="s">
        <v>11</v>
      </c>
      <c r="X180" s="19">
        <v>0</v>
      </c>
      <c r="Y180" s="19" t="s">
        <v>730</v>
      </c>
      <c r="Z180" s="19">
        <v>0</v>
      </c>
      <c r="AA180" s="19">
        <v>0</v>
      </c>
      <c r="AB180" s="19">
        <v>0</v>
      </c>
      <c r="AC180" s="186" t="str">
        <f>IF(OR(M180="13",M180="14",P180=8),"",IF(     AND(OR(S180="AUTORIZADO", S180="PENDIENTE", S180="REDUCIDO", S180="AMPLIADO"),L180&lt;&gt;"HONORARIO" ), _xlfn.CONCAT(IF(H180="X","H",H180),"_",IF(OR(P180=5,P180=6),_xlfn.CONCAT(P180,"A"),P180),"_",VLOOKUP(T180,Datos!$B$2:$C$5,2,TRUE)),""))</f>
        <v>H_1_[hasta 3]</v>
      </c>
      <c r="AD180" s="186">
        <f t="shared" si="64"/>
        <v>0</v>
      </c>
      <c r="AE180" s="90" t="str">
        <f t="shared" si="65"/>
        <v>-</v>
      </c>
      <c r="AF180" s="91" t="str">
        <f t="shared" si="66"/>
        <v>070601</v>
      </c>
      <c r="AG180" s="92"/>
      <c r="AH180" s="93" t="str">
        <f t="shared" si="67"/>
        <v>Corporación de Fomento de la Producción</v>
      </c>
      <c r="AI180" s="90" t="str">
        <f t="shared" si="68"/>
        <v>-</v>
      </c>
      <c r="AJ180" s="90">
        <f t="shared" si="69"/>
        <v>8</v>
      </c>
      <c r="AK180" s="90" t="str">
        <f t="shared" si="70"/>
        <v>-</v>
      </c>
      <c r="AL180" s="90" t="str">
        <f t="shared" si="71"/>
        <v>Identifica este registro como HOMBRE</v>
      </c>
      <c r="AM180" s="90" t="str">
        <f t="shared" si="72"/>
        <v>-</v>
      </c>
      <c r="AN180" s="90" t="str">
        <f t="shared" si="73"/>
        <v>-</v>
      </c>
      <c r="AO180" s="90" t="str">
        <f t="shared" si="74"/>
        <v>-</v>
      </c>
      <c r="AP180" s="58" t="str">
        <f t="shared" si="75"/>
        <v>-</v>
      </c>
      <c r="AQ180" s="94" t="str">
        <f t="shared" si="76"/>
        <v>-</v>
      </c>
      <c r="AR180" s="94" t="str">
        <f>IF(N180="","PRIMER_DIA en blanco",
IF(AND(M180="01",N180&gt;=L_Conversion!$C$118,N180&lt;=L_Conversion!$D$118),"-",
IF(AND(M180="02",N180&gt;=L_Conversion!$C$119,N180&lt;=L_Conversion!$D$119),"-",
IF(AND(M180="03",N180&gt;=L_Conversion!$C$120,N180&lt;=L_Conversion!$D$120),"-",
IF(AND(M180="04",N180&gt;=L_Conversion!$C$121,N180&lt;=L_Conversion!$D$121),"-",
IF(AND(M180="05",N180&gt;=L_Conversion!$C$122,N180&lt;=L_Conversion!$D$122),"-",
IF(AND(M180="06",N180&gt;=L_Conversion!$C$123,N180&lt;=L_Conversion!$D$123),"-",
IF(AND(M180="07",N180&gt;=L_Conversion!$C$124,N180&lt;=L_Conversion!$D$124),"-",
IF(AND(M180="08",N180&gt;=L_Conversion!$C$125,N180&lt;=L_Conversion!$D$125),"-",
IF(AND(M180="09",N180&gt;=L_Conversion!$C$126,N180&lt;=L_Conversion!$D$126),"-",
IF(AND(M180="10",N180&gt;=L_Conversion!$C$127,N180&lt;=L_Conversion!$D$127),"-",
IF(AND(M180="11",N180&gt;=L_Conversion!$C$128,N180&lt;=L_Conversion!$D$128),"-",
IF(AND(M180="12",N180&gt;=L_Conversion!$C$129,N180&lt;=L_Conversion!$D$129),"-",
IF(AND(M180="13",N180&gt;=L_Conversion!$C$116,N180&lt;=L_Conversion!$D$116),"-",
IF(AND(M180="14",N180&gt;=L_Conversion!$C$117,N180&lt;=L_Conversion!$D$117),"-",
"PRIMER_DIA fuera de rango")))))))))))))))</f>
        <v>-</v>
      </c>
      <c r="AS180" s="94" t="str">
        <f t="shared" si="77"/>
        <v>-</v>
      </c>
      <c r="AT180" s="94" t="str">
        <f t="shared" si="78"/>
        <v>-</v>
      </c>
      <c r="AU180" s="94" t="str">
        <f t="shared" si="79"/>
        <v>-</v>
      </c>
      <c r="AV180" s="94" t="str">
        <f t="shared" si="80"/>
        <v>-</v>
      </c>
      <c r="AW180" s="94" t="str">
        <f t="shared" si="81"/>
        <v>-</v>
      </c>
      <c r="AX180" s="94" t="str">
        <f t="shared" si="82"/>
        <v>-</v>
      </c>
      <c r="AY180" s="94" t="str">
        <f t="shared" si="83"/>
        <v>-</v>
      </c>
      <c r="AZ180" s="94" t="str">
        <f t="shared" si="84"/>
        <v>-</v>
      </c>
      <c r="BA180" s="94" t="str">
        <f t="shared" si="85"/>
        <v>-</v>
      </c>
      <c r="BB180" s="94" t="str">
        <f t="shared" si="86"/>
        <v>-</v>
      </c>
      <c r="BC180" s="94" t="str">
        <f t="shared" si="87"/>
        <v>-</v>
      </c>
      <c r="BD180" s="94" t="str">
        <f t="shared" si="88"/>
        <v>-</v>
      </c>
      <c r="BE180" s="94" t="str">
        <f t="shared" si="89"/>
        <v>-</v>
      </c>
      <c r="BF180" s="94" t="str">
        <f t="shared" si="90"/>
        <v>-</v>
      </c>
    </row>
    <row r="181" spans="1:58" x14ac:dyDescent="0.2">
      <c r="A181" s="19" t="s">
        <v>1193</v>
      </c>
      <c r="B181" s="19" t="s">
        <v>76</v>
      </c>
      <c r="C181" s="19">
        <v>14178887</v>
      </c>
      <c r="D181" s="19">
        <v>6</v>
      </c>
      <c r="E181" s="19" t="s">
        <v>1337</v>
      </c>
      <c r="F181" s="19" t="s">
        <v>1391</v>
      </c>
      <c r="G181" s="19" t="s">
        <v>1392</v>
      </c>
      <c r="H181" s="19" t="s">
        <v>1018</v>
      </c>
      <c r="I181" s="19" t="s">
        <v>653</v>
      </c>
      <c r="J181" s="19">
        <v>60</v>
      </c>
      <c r="K181" s="19" t="s">
        <v>554</v>
      </c>
      <c r="L181" s="19" t="s">
        <v>490</v>
      </c>
      <c r="M181" s="19" t="s">
        <v>21</v>
      </c>
      <c r="N181" s="19">
        <v>45702</v>
      </c>
      <c r="O181" s="19">
        <v>21</v>
      </c>
      <c r="P181" s="83">
        <v>1</v>
      </c>
      <c r="Q181" s="19" t="s">
        <v>23</v>
      </c>
      <c r="R181" s="19" t="s">
        <v>11</v>
      </c>
      <c r="S181" s="19" t="s">
        <v>23</v>
      </c>
      <c r="T181" s="19">
        <v>21</v>
      </c>
      <c r="U181" s="19" t="s">
        <v>11</v>
      </c>
      <c r="V181" s="19" t="s">
        <v>11</v>
      </c>
      <c r="W181" s="19" t="s">
        <v>11</v>
      </c>
      <c r="X181" s="19">
        <v>0</v>
      </c>
      <c r="Y181" s="19" t="s">
        <v>732</v>
      </c>
      <c r="Z181" s="19">
        <v>0</v>
      </c>
      <c r="AA181" s="19">
        <v>0</v>
      </c>
      <c r="AB181" s="19">
        <v>0</v>
      </c>
      <c r="AC181" s="186" t="str">
        <f>IF(OR(M181="13",M181="14",P181=8),"",IF(     AND(OR(S181="AUTORIZADO", S181="PENDIENTE", S181="REDUCIDO", S181="AMPLIADO"),L181&lt;&gt;"HONORARIO" ), _xlfn.CONCAT(IF(H181="X","H",H181),"_",IF(OR(P181=5,P181=6),_xlfn.CONCAT(P181,"A"),P181),"_",VLOOKUP(T181,Datos!$B$2:$C$5,2,TRUE)),""))</f>
        <v>M_1_[11 +]</v>
      </c>
      <c r="AD181" s="186">
        <f t="shared" si="64"/>
        <v>0</v>
      </c>
      <c r="AE181" s="90" t="str">
        <f t="shared" si="65"/>
        <v>-</v>
      </c>
      <c r="AF181" s="91" t="str">
        <f t="shared" si="66"/>
        <v>070601</v>
      </c>
      <c r="AG181" s="92"/>
      <c r="AH181" s="93" t="str">
        <f t="shared" si="67"/>
        <v>Corporación de Fomento de la Producción</v>
      </c>
      <c r="AI181" s="90" t="str">
        <f t="shared" si="68"/>
        <v>-</v>
      </c>
      <c r="AJ181" s="90">
        <f t="shared" si="69"/>
        <v>6</v>
      </c>
      <c r="AK181" s="90" t="str">
        <f t="shared" si="70"/>
        <v>-</v>
      </c>
      <c r="AL181" s="90" t="str">
        <f t="shared" si="71"/>
        <v>Identifica este registro como MUJER</v>
      </c>
      <c r="AM181" s="90" t="str">
        <f t="shared" si="72"/>
        <v>-</v>
      </c>
      <c r="AN181" s="90" t="str">
        <f t="shared" si="73"/>
        <v>-</v>
      </c>
      <c r="AO181" s="90" t="str">
        <f t="shared" si="74"/>
        <v>-</v>
      </c>
      <c r="AP181" s="58" t="str">
        <f t="shared" si="75"/>
        <v>-</v>
      </c>
      <c r="AQ181" s="94" t="str">
        <f t="shared" si="76"/>
        <v>-</v>
      </c>
      <c r="AR181" s="94" t="str">
        <f>IF(N181="","PRIMER_DIA en blanco",
IF(AND(M181="01",N181&gt;=L_Conversion!$C$118,N181&lt;=L_Conversion!$D$118),"-",
IF(AND(M181="02",N181&gt;=L_Conversion!$C$119,N181&lt;=L_Conversion!$D$119),"-",
IF(AND(M181="03",N181&gt;=L_Conversion!$C$120,N181&lt;=L_Conversion!$D$120),"-",
IF(AND(M181="04",N181&gt;=L_Conversion!$C$121,N181&lt;=L_Conversion!$D$121),"-",
IF(AND(M181="05",N181&gt;=L_Conversion!$C$122,N181&lt;=L_Conversion!$D$122),"-",
IF(AND(M181="06",N181&gt;=L_Conversion!$C$123,N181&lt;=L_Conversion!$D$123),"-",
IF(AND(M181="07",N181&gt;=L_Conversion!$C$124,N181&lt;=L_Conversion!$D$124),"-",
IF(AND(M181="08",N181&gt;=L_Conversion!$C$125,N181&lt;=L_Conversion!$D$125),"-",
IF(AND(M181="09",N181&gt;=L_Conversion!$C$126,N181&lt;=L_Conversion!$D$126),"-",
IF(AND(M181="10",N181&gt;=L_Conversion!$C$127,N181&lt;=L_Conversion!$D$127),"-",
IF(AND(M181="11",N181&gt;=L_Conversion!$C$128,N181&lt;=L_Conversion!$D$128),"-",
IF(AND(M181="12",N181&gt;=L_Conversion!$C$129,N181&lt;=L_Conversion!$D$129),"-",
IF(AND(M181="13",N181&gt;=L_Conversion!$C$116,N181&lt;=L_Conversion!$D$116),"-",
IF(AND(M181="14",N181&gt;=L_Conversion!$C$117,N181&lt;=L_Conversion!$D$117),"-",
"PRIMER_DIA fuera de rango")))))))))))))))</f>
        <v>-</v>
      </c>
      <c r="AS181" s="94" t="str">
        <f t="shared" si="77"/>
        <v>-</v>
      </c>
      <c r="AT181" s="94" t="str">
        <f t="shared" si="78"/>
        <v>-</v>
      </c>
      <c r="AU181" s="94" t="str">
        <f t="shared" si="79"/>
        <v>-</v>
      </c>
      <c r="AV181" s="94" t="str">
        <f t="shared" si="80"/>
        <v>-</v>
      </c>
      <c r="AW181" s="94" t="str">
        <f t="shared" si="81"/>
        <v>-</v>
      </c>
      <c r="AX181" s="94" t="str">
        <f t="shared" si="82"/>
        <v>-</v>
      </c>
      <c r="AY181" s="94" t="str">
        <f t="shared" si="83"/>
        <v>-</v>
      </c>
      <c r="AZ181" s="94" t="str">
        <f t="shared" si="84"/>
        <v>-</v>
      </c>
      <c r="BA181" s="94" t="str">
        <f t="shared" si="85"/>
        <v>-</v>
      </c>
      <c r="BB181" s="94" t="str">
        <f t="shared" si="86"/>
        <v>-</v>
      </c>
      <c r="BC181" s="94" t="str">
        <f t="shared" si="87"/>
        <v>-</v>
      </c>
      <c r="BD181" s="94" t="str">
        <f t="shared" si="88"/>
        <v>-</v>
      </c>
      <c r="BE181" s="94" t="str">
        <f t="shared" si="89"/>
        <v>-</v>
      </c>
      <c r="BF181" s="94" t="str">
        <f t="shared" si="90"/>
        <v>-</v>
      </c>
    </row>
    <row r="182" spans="1:58" x14ac:dyDescent="0.2">
      <c r="A182" s="19" t="s">
        <v>1193</v>
      </c>
      <c r="B182" s="19" t="s">
        <v>76</v>
      </c>
      <c r="C182" s="19">
        <v>10122155</v>
      </c>
      <c r="D182" s="19">
        <v>5</v>
      </c>
      <c r="E182" s="19" t="s">
        <v>1234</v>
      </c>
      <c r="F182" s="19" t="s">
        <v>1235</v>
      </c>
      <c r="G182" s="19" t="s">
        <v>1236</v>
      </c>
      <c r="H182" s="19" t="s">
        <v>1018</v>
      </c>
      <c r="I182" s="19" t="s">
        <v>653</v>
      </c>
      <c r="J182" s="19">
        <v>80</v>
      </c>
      <c r="K182" s="19" t="s">
        <v>556</v>
      </c>
      <c r="L182" s="19" t="s">
        <v>495</v>
      </c>
      <c r="M182" s="19" t="s">
        <v>21</v>
      </c>
      <c r="N182" s="19">
        <v>45702</v>
      </c>
      <c r="O182" s="19">
        <v>8</v>
      </c>
      <c r="P182" s="83">
        <v>1</v>
      </c>
      <c r="Q182" s="19" t="s">
        <v>23</v>
      </c>
      <c r="R182" s="19" t="s">
        <v>11</v>
      </c>
      <c r="S182" s="19" t="s">
        <v>23</v>
      </c>
      <c r="T182" s="19">
        <v>8</v>
      </c>
      <c r="U182" s="19" t="s">
        <v>11</v>
      </c>
      <c r="V182" s="19" t="s">
        <v>11</v>
      </c>
      <c r="W182" s="19" t="s">
        <v>11</v>
      </c>
      <c r="X182" s="19">
        <v>0</v>
      </c>
      <c r="Y182" s="19" t="s">
        <v>730</v>
      </c>
      <c r="Z182" s="19">
        <v>0</v>
      </c>
      <c r="AA182" s="19">
        <v>0</v>
      </c>
      <c r="AB182" s="19">
        <v>0</v>
      </c>
      <c r="AC182" s="186" t="str">
        <f>IF(OR(M182="13",M182="14",P182=8),"",IF(     AND(OR(S182="AUTORIZADO", S182="PENDIENTE", S182="REDUCIDO", S182="AMPLIADO"),L182&lt;&gt;"HONORARIO" ), _xlfn.CONCAT(IF(H182="X","H",H182),"_",IF(OR(P182=5,P182=6),_xlfn.CONCAT(P182,"A"),P182),"_",VLOOKUP(T182,Datos!$B$2:$C$5,2,TRUE)),""))</f>
        <v>M_1_[4 a 10]</v>
      </c>
      <c r="AD182" s="186">
        <f t="shared" si="64"/>
        <v>0</v>
      </c>
      <c r="AE182" s="90" t="str">
        <f t="shared" si="65"/>
        <v>-</v>
      </c>
      <c r="AF182" s="91" t="str">
        <f t="shared" si="66"/>
        <v>070601</v>
      </c>
      <c r="AG182" s="92"/>
      <c r="AH182" s="93" t="str">
        <f t="shared" si="67"/>
        <v>Corporación de Fomento de la Producción</v>
      </c>
      <c r="AI182" s="90" t="str">
        <f t="shared" si="68"/>
        <v>-</v>
      </c>
      <c r="AJ182" s="90">
        <f t="shared" si="69"/>
        <v>5</v>
      </c>
      <c r="AK182" s="90" t="str">
        <f t="shared" si="70"/>
        <v>-</v>
      </c>
      <c r="AL182" s="90" t="str">
        <f t="shared" si="71"/>
        <v>Identifica este registro como MUJER</v>
      </c>
      <c r="AM182" s="90" t="str">
        <f t="shared" si="72"/>
        <v>-</v>
      </c>
      <c r="AN182" s="90" t="str">
        <f t="shared" si="73"/>
        <v>-</v>
      </c>
      <c r="AO182" s="90" t="str">
        <f t="shared" si="74"/>
        <v>-</v>
      </c>
      <c r="AP182" s="58" t="str">
        <f t="shared" si="75"/>
        <v>-</v>
      </c>
      <c r="AQ182" s="94" t="str">
        <f t="shared" si="76"/>
        <v>-</v>
      </c>
      <c r="AR182" s="94" t="str">
        <f>IF(N182="","PRIMER_DIA en blanco",
IF(AND(M182="01",N182&gt;=L_Conversion!$C$118,N182&lt;=L_Conversion!$D$118),"-",
IF(AND(M182="02",N182&gt;=L_Conversion!$C$119,N182&lt;=L_Conversion!$D$119),"-",
IF(AND(M182="03",N182&gt;=L_Conversion!$C$120,N182&lt;=L_Conversion!$D$120),"-",
IF(AND(M182="04",N182&gt;=L_Conversion!$C$121,N182&lt;=L_Conversion!$D$121),"-",
IF(AND(M182="05",N182&gt;=L_Conversion!$C$122,N182&lt;=L_Conversion!$D$122),"-",
IF(AND(M182="06",N182&gt;=L_Conversion!$C$123,N182&lt;=L_Conversion!$D$123),"-",
IF(AND(M182="07",N182&gt;=L_Conversion!$C$124,N182&lt;=L_Conversion!$D$124),"-",
IF(AND(M182="08",N182&gt;=L_Conversion!$C$125,N182&lt;=L_Conversion!$D$125),"-",
IF(AND(M182="09",N182&gt;=L_Conversion!$C$126,N182&lt;=L_Conversion!$D$126),"-",
IF(AND(M182="10",N182&gt;=L_Conversion!$C$127,N182&lt;=L_Conversion!$D$127),"-",
IF(AND(M182="11",N182&gt;=L_Conversion!$C$128,N182&lt;=L_Conversion!$D$128),"-",
IF(AND(M182="12",N182&gt;=L_Conversion!$C$129,N182&lt;=L_Conversion!$D$129),"-",
IF(AND(M182="13",N182&gt;=L_Conversion!$C$116,N182&lt;=L_Conversion!$D$116),"-",
IF(AND(M182="14",N182&gt;=L_Conversion!$C$117,N182&lt;=L_Conversion!$D$117),"-",
"PRIMER_DIA fuera de rango")))))))))))))))</f>
        <v>-</v>
      </c>
      <c r="AS182" s="94" t="str">
        <f t="shared" si="77"/>
        <v>-</v>
      </c>
      <c r="AT182" s="94" t="str">
        <f t="shared" si="78"/>
        <v>-</v>
      </c>
      <c r="AU182" s="94" t="str">
        <f t="shared" si="79"/>
        <v>-</v>
      </c>
      <c r="AV182" s="94" t="str">
        <f t="shared" si="80"/>
        <v>-</v>
      </c>
      <c r="AW182" s="94" t="str">
        <f t="shared" si="81"/>
        <v>-</v>
      </c>
      <c r="AX182" s="94" t="str">
        <f t="shared" si="82"/>
        <v>-</v>
      </c>
      <c r="AY182" s="94" t="str">
        <f t="shared" si="83"/>
        <v>-</v>
      </c>
      <c r="AZ182" s="94" t="str">
        <f t="shared" si="84"/>
        <v>-</v>
      </c>
      <c r="BA182" s="94" t="str">
        <f t="shared" si="85"/>
        <v>-</v>
      </c>
      <c r="BB182" s="94" t="str">
        <f t="shared" si="86"/>
        <v>-</v>
      </c>
      <c r="BC182" s="94" t="str">
        <f t="shared" si="87"/>
        <v>-</v>
      </c>
      <c r="BD182" s="94" t="str">
        <f t="shared" si="88"/>
        <v>-</v>
      </c>
      <c r="BE182" s="94" t="str">
        <f t="shared" si="89"/>
        <v>-</v>
      </c>
      <c r="BF182" s="94" t="str">
        <f t="shared" si="90"/>
        <v>-</v>
      </c>
    </row>
    <row r="183" spans="1:58" x14ac:dyDescent="0.2">
      <c r="A183" s="19" t="s">
        <v>1193</v>
      </c>
      <c r="B183" s="19" t="s">
        <v>76</v>
      </c>
      <c r="C183" s="19">
        <v>15664863</v>
      </c>
      <c r="D183" s="19">
        <v>9</v>
      </c>
      <c r="E183" s="19" t="s">
        <v>1336</v>
      </c>
      <c r="F183" s="19" t="s">
        <v>1337</v>
      </c>
      <c r="G183" s="19" t="s">
        <v>1338</v>
      </c>
      <c r="H183" s="19" t="s">
        <v>1018</v>
      </c>
      <c r="I183" s="19" t="s">
        <v>654</v>
      </c>
      <c r="J183" s="19">
        <v>80</v>
      </c>
      <c r="K183" s="19" t="s">
        <v>556</v>
      </c>
      <c r="L183" s="19" t="s">
        <v>509</v>
      </c>
      <c r="M183" s="19" t="s">
        <v>21</v>
      </c>
      <c r="N183" s="19">
        <v>45702</v>
      </c>
      <c r="O183" s="19">
        <v>30</v>
      </c>
      <c r="P183" s="83">
        <v>4</v>
      </c>
      <c r="Q183" s="19" t="s">
        <v>23</v>
      </c>
      <c r="R183" s="19" t="s">
        <v>11</v>
      </c>
      <c r="S183" s="19" t="s">
        <v>23</v>
      </c>
      <c r="T183" s="19">
        <v>30</v>
      </c>
      <c r="U183" s="19" t="s">
        <v>11</v>
      </c>
      <c r="V183" s="19" t="s">
        <v>11</v>
      </c>
      <c r="W183" s="19" t="s">
        <v>11</v>
      </c>
      <c r="X183" s="19">
        <v>0</v>
      </c>
      <c r="Y183" s="19" t="s">
        <v>730</v>
      </c>
      <c r="Z183" s="19">
        <v>0</v>
      </c>
      <c r="AA183" s="19">
        <v>0</v>
      </c>
      <c r="AB183" s="19">
        <v>0</v>
      </c>
      <c r="AC183" s="186" t="str">
        <f>IF(OR(M183="13",M183="14",P183=8),"",IF(     AND(OR(S183="AUTORIZADO", S183="PENDIENTE", S183="REDUCIDO", S183="AMPLIADO"),L183&lt;&gt;"HONORARIO" ), _xlfn.CONCAT(IF(H183="X","H",H183),"_",IF(OR(P183=5,P183=6),_xlfn.CONCAT(P183,"A"),P183),"_",VLOOKUP(T183,Datos!$B$2:$C$5,2,TRUE)),""))</f>
        <v>M_4_[11 +]</v>
      </c>
      <c r="AD183" s="186">
        <f t="shared" si="64"/>
        <v>0</v>
      </c>
      <c r="AE183" s="90" t="str">
        <f t="shared" si="65"/>
        <v>-</v>
      </c>
      <c r="AF183" s="91" t="str">
        <f t="shared" si="66"/>
        <v>070601</v>
      </c>
      <c r="AG183" s="92"/>
      <c r="AH183" s="93" t="str">
        <f t="shared" si="67"/>
        <v>Corporación de Fomento de la Producción</v>
      </c>
      <c r="AI183" s="90" t="str">
        <f t="shared" si="68"/>
        <v>-</v>
      </c>
      <c r="AJ183" s="90">
        <f t="shared" si="69"/>
        <v>9</v>
      </c>
      <c r="AK183" s="90" t="str">
        <f t="shared" si="70"/>
        <v>-</v>
      </c>
      <c r="AL183" s="90" t="str">
        <f t="shared" si="71"/>
        <v>Identifica este registro como MUJER</v>
      </c>
      <c r="AM183" s="90" t="str">
        <f t="shared" si="72"/>
        <v>-</v>
      </c>
      <c r="AN183" s="90" t="str">
        <f t="shared" si="73"/>
        <v>-</v>
      </c>
      <c r="AO183" s="90" t="str">
        <f t="shared" si="74"/>
        <v>-</v>
      </c>
      <c r="AP183" s="58" t="str">
        <f t="shared" si="75"/>
        <v>-</v>
      </c>
      <c r="AQ183" s="94" t="str">
        <f t="shared" si="76"/>
        <v>-</v>
      </c>
      <c r="AR183" s="94" t="str">
        <f>IF(N183="","PRIMER_DIA en blanco",
IF(AND(M183="01",N183&gt;=L_Conversion!$C$118,N183&lt;=L_Conversion!$D$118),"-",
IF(AND(M183="02",N183&gt;=L_Conversion!$C$119,N183&lt;=L_Conversion!$D$119),"-",
IF(AND(M183="03",N183&gt;=L_Conversion!$C$120,N183&lt;=L_Conversion!$D$120),"-",
IF(AND(M183="04",N183&gt;=L_Conversion!$C$121,N183&lt;=L_Conversion!$D$121),"-",
IF(AND(M183="05",N183&gt;=L_Conversion!$C$122,N183&lt;=L_Conversion!$D$122),"-",
IF(AND(M183="06",N183&gt;=L_Conversion!$C$123,N183&lt;=L_Conversion!$D$123),"-",
IF(AND(M183="07",N183&gt;=L_Conversion!$C$124,N183&lt;=L_Conversion!$D$124),"-",
IF(AND(M183="08",N183&gt;=L_Conversion!$C$125,N183&lt;=L_Conversion!$D$125),"-",
IF(AND(M183="09",N183&gt;=L_Conversion!$C$126,N183&lt;=L_Conversion!$D$126),"-",
IF(AND(M183="10",N183&gt;=L_Conversion!$C$127,N183&lt;=L_Conversion!$D$127),"-",
IF(AND(M183="11",N183&gt;=L_Conversion!$C$128,N183&lt;=L_Conversion!$D$128),"-",
IF(AND(M183="12",N183&gt;=L_Conversion!$C$129,N183&lt;=L_Conversion!$D$129),"-",
IF(AND(M183="13",N183&gt;=L_Conversion!$C$116,N183&lt;=L_Conversion!$D$116),"-",
IF(AND(M183="14",N183&gt;=L_Conversion!$C$117,N183&lt;=L_Conversion!$D$117),"-",
"PRIMER_DIA fuera de rango")))))))))))))))</f>
        <v>-</v>
      </c>
      <c r="AS183" s="94" t="str">
        <f t="shared" si="77"/>
        <v>-</v>
      </c>
      <c r="AT183" s="94" t="str">
        <f t="shared" si="78"/>
        <v>-</v>
      </c>
      <c r="AU183" s="94" t="str">
        <f t="shared" si="79"/>
        <v>-</v>
      </c>
      <c r="AV183" s="94" t="str">
        <f t="shared" si="80"/>
        <v>-</v>
      </c>
      <c r="AW183" s="94" t="str">
        <f t="shared" si="81"/>
        <v>-</v>
      </c>
      <c r="AX183" s="94" t="str">
        <f t="shared" si="82"/>
        <v>-</v>
      </c>
      <c r="AY183" s="94" t="str">
        <f t="shared" si="83"/>
        <v>-</v>
      </c>
      <c r="AZ183" s="94" t="str">
        <f t="shared" si="84"/>
        <v>-</v>
      </c>
      <c r="BA183" s="94" t="str">
        <f t="shared" si="85"/>
        <v>-</v>
      </c>
      <c r="BB183" s="94" t="str">
        <f t="shared" si="86"/>
        <v>-</v>
      </c>
      <c r="BC183" s="94" t="str">
        <f t="shared" si="87"/>
        <v>-</v>
      </c>
      <c r="BD183" s="94" t="str">
        <f t="shared" si="88"/>
        <v>-</v>
      </c>
      <c r="BE183" s="94" t="str">
        <f t="shared" si="89"/>
        <v>-</v>
      </c>
      <c r="BF183" s="94" t="str">
        <f t="shared" si="90"/>
        <v>-</v>
      </c>
    </row>
    <row r="184" spans="1:58" x14ac:dyDescent="0.2">
      <c r="A184" s="19" t="s">
        <v>1193</v>
      </c>
      <c r="B184" s="19" t="s">
        <v>76</v>
      </c>
      <c r="C184" s="19">
        <v>18693838</v>
      </c>
      <c r="D184" s="19">
        <v>0</v>
      </c>
      <c r="E184" s="19" t="s">
        <v>1202</v>
      </c>
      <c r="F184" s="19" t="s">
        <v>1393</v>
      </c>
      <c r="G184" s="19" t="s">
        <v>1394</v>
      </c>
      <c r="H184" s="19" t="s">
        <v>1018</v>
      </c>
      <c r="I184" s="19" t="s">
        <v>655</v>
      </c>
      <c r="J184" s="19">
        <v>80</v>
      </c>
      <c r="K184" s="19" t="s">
        <v>556</v>
      </c>
      <c r="L184" s="19" t="s">
        <v>495</v>
      </c>
      <c r="M184" s="19" t="s">
        <v>21</v>
      </c>
      <c r="N184" s="19">
        <v>45703</v>
      </c>
      <c r="O184" s="19">
        <v>11</v>
      </c>
      <c r="P184" s="83">
        <v>1</v>
      </c>
      <c r="Q184" s="19" t="s">
        <v>23</v>
      </c>
      <c r="R184" s="19" t="s">
        <v>11</v>
      </c>
      <c r="S184" s="19" t="s">
        <v>23</v>
      </c>
      <c r="T184" s="19">
        <v>11</v>
      </c>
      <c r="U184" s="19" t="s">
        <v>11</v>
      </c>
      <c r="V184" s="19" t="s">
        <v>11</v>
      </c>
      <c r="W184" s="19" t="s">
        <v>11</v>
      </c>
      <c r="X184" s="19">
        <v>0</v>
      </c>
      <c r="Y184" s="19" t="s">
        <v>730</v>
      </c>
      <c r="Z184" s="19">
        <v>0</v>
      </c>
      <c r="AA184" s="19">
        <v>0</v>
      </c>
      <c r="AB184" s="19">
        <v>0</v>
      </c>
      <c r="AC184" s="186" t="str">
        <f>IF(OR(M184="13",M184="14",P184=8),"",IF(     AND(OR(S184="AUTORIZADO", S184="PENDIENTE", S184="REDUCIDO", S184="AMPLIADO"),L184&lt;&gt;"HONORARIO" ), _xlfn.CONCAT(IF(H184="X","H",H184),"_",IF(OR(P184=5,P184=6),_xlfn.CONCAT(P184,"A"),P184),"_",VLOOKUP(T184,Datos!$B$2:$C$5,2,TRUE)),""))</f>
        <v>M_1_[11 +]</v>
      </c>
      <c r="AD184" s="186">
        <f t="shared" si="64"/>
        <v>0</v>
      </c>
      <c r="AE184" s="90" t="str">
        <f t="shared" si="65"/>
        <v>-</v>
      </c>
      <c r="AF184" s="91" t="str">
        <f t="shared" si="66"/>
        <v>070601</v>
      </c>
      <c r="AG184" s="92"/>
      <c r="AH184" s="93" t="str">
        <f t="shared" si="67"/>
        <v>Corporación de Fomento de la Producción</v>
      </c>
      <c r="AI184" s="90" t="str">
        <f t="shared" si="68"/>
        <v>-</v>
      </c>
      <c r="AJ184" s="90">
        <f t="shared" si="69"/>
        <v>0</v>
      </c>
      <c r="AK184" s="90" t="str">
        <f t="shared" si="70"/>
        <v>-</v>
      </c>
      <c r="AL184" s="90" t="str">
        <f t="shared" si="71"/>
        <v>Identifica este registro como MUJER</v>
      </c>
      <c r="AM184" s="90" t="str">
        <f t="shared" si="72"/>
        <v>-</v>
      </c>
      <c r="AN184" s="90" t="str">
        <f t="shared" si="73"/>
        <v>-</v>
      </c>
      <c r="AO184" s="90" t="str">
        <f t="shared" si="74"/>
        <v>-</v>
      </c>
      <c r="AP184" s="58" t="str">
        <f t="shared" si="75"/>
        <v>-</v>
      </c>
      <c r="AQ184" s="94" t="str">
        <f t="shared" si="76"/>
        <v>-</v>
      </c>
      <c r="AR184" s="94" t="str">
        <f>IF(N184="","PRIMER_DIA en blanco",
IF(AND(M184="01",N184&gt;=L_Conversion!$C$118,N184&lt;=L_Conversion!$D$118),"-",
IF(AND(M184="02",N184&gt;=L_Conversion!$C$119,N184&lt;=L_Conversion!$D$119),"-",
IF(AND(M184="03",N184&gt;=L_Conversion!$C$120,N184&lt;=L_Conversion!$D$120),"-",
IF(AND(M184="04",N184&gt;=L_Conversion!$C$121,N184&lt;=L_Conversion!$D$121),"-",
IF(AND(M184="05",N184&gt;=L_Conversion!$C$122,N184&lt;=L_Conversion!$D$122),"-",
IF(AND(M184="06",N184&gt;=L_Conversion!$C$123,N184&lt;=L_Conversion!$D$123),"-",
IF(AND(M184="07",N184&gt;=L_Conversion!$C$124,N184&lt;=L_Conversion!$D$124),"-",
IF(AND(M184="08",N184&gt;=L_Conversion!$C$125,N184&lt;=L_Conversion!$D$125),"-",
IF(AND(M184="09",N184&gt;=L_Conversion!$C$126,N184&lt;=L_Conversion!$D$126),"-",
IF(AND(M184="10",N184&gt;=L_Conversion!$C$127,N184&lt;=L_Conversion!$D$127),"-",
IF(AND(M184="11",N184&gt;=L_Conversion!$C$128,N184&lt;=L_Conversion!$D$128),"-",
IF(AND(M184="12",N184&gt;=L_Conversion!$C$129,N184&lt;=L_Conversion!$D$129),"-",
IF(AND(M184="13",N184&gt;=L_Conversion!$C$116,N184&lt;=L_Conversion!$D$116),"-",
IF(AND(M184="14",N184&gt;=L_Conversion!$C$117,N184&lt;=L_Conversion!$D$117),"-",
"PRIMER_DIA fuera de rango")))))))))))))))</f>
        <v>-</v>
      </c>
      <c r="AS184" s="94" t="str">
        <f t="shared" si="77"/>
        <v>-</v>
      </c>
      <c r="AT184" s="94" t="str">
        <f t="shared" si="78"/>
        <v>-</v>
      </c>
      <c r="AU184" s="94" t="str">
        <f t="shared" si="79"/>
        <v>-</v>
      </c>
      <c r="AV184" s="94" t="str">
        <f t="shared" si="80"/>
        <v>-</v>
      </c>
      <c r="AW184" s="94" t="str">
        <f t="shared" si="81"/>
        <v>-</v>
      </c>
      <c r="AX184" s="94" t="str">
        <f t="shared" si="82"/>
        <v>-</v>
      </c>
      <c r="AY184" s="94" t="str">
        <f t="shared" si="83"/>
        <v>-</v>
      </c>
      <c r="AZ184" s="94" t="str">
        <f t="shared" si="84"/>
        <v>-</v>
      </c>
      <c r="BA184" s="94" t="str">
        <f t="shared" si="85"/>
        <v>-</v>
      </c>
      <c r="BB184" s="94" t="str">
        <f t="shared" si="86"/>
        <v>-</v>
      </c>
      <c r="BC184" s="94" t="str">
        <f t="shared" si="87"/>
        <v>-</v>
      </c>
      <c r="BD184" s="94" t="str">
        <f t="shared" si="88"/>
        <v>-</v>
      </c>
      <c r="BE184" s="94" t="str">
        <f t="shared" si="89"/>
        <v>-</v>
      </c>
      <c r="BF184" s="94" t="str">
        <f t="shared" si="90"/>
        <v>-</v>
      </c>
    </row>
    <row r="185" spans="1:58" x14ac:dyDescent="0.2">
      <c r="A185" s="19" t="s">
        <v>1193</v>
      </c>
      <c r="B185" s="19" t="s">
        <v>76</v>
      </c>
      <c r="C185" s="19">
        <v>18912622</v>
      </c>
      <c r="D185" s="19">
        <v>0</v>
      </c>
      <c r="E185" s="19" t="s">
        <v>1450</v>
      </c>
      <c r="F185" s="19" t="s">
        <v>1451</v>
      </c>
      <c r="G185" s="19" t="s">
        <v>1452</v>
      </c>
      <c r="H185" s="19" t="s">
        <v>1018</v>
      </c>
      <c r="I185" s="19" t="s">
        <v>653</v>
      </c>
      <c r="J185" s="19">
        <v>80</v>
      </c>
      <c r="K185" s="19" t="s">
        <v>556</v>
      </c>
      <c r="L185" s="19" t="s">
        <v>495</v>
      </c>
      <c r="M185" s="19" t="s">
        <v>21</v>
      </c>
      <c r="N185" s="19">
        <v>45703</v>
      </c>
      <c r="O185" s="19">
        <v>21</v>
      </c>
      <c r="P185" s="83">
        <v>1</v>
      </c>
      <c r="Q185" s="19" t="s">
        <v>23</v>
      </c>
      <c r="R185" s="19" t="s">
        <v>11</v>
      </c>
      <c r="S185" s="19" t="s">
        <v>23</v>
      </c>
      <c r="T185" s="19">
        <v>21</v>
      </c>
      <c r="U185" s="19" t="s">
        <v>11</v>
      </c>
      <c r="V185" s="19" t="s">
        <v>11</v>
      </c>
      <c r="W185" s="19" t="s">
        <v>11</v>
      </c>
      <c r="X185" s="19">
        <v>0</v>
      </c>
      <c r="Y185" s="19" t="s">
        <v>730</v>
      </c>
      <c r="Z185" s="19">
        <v>0</v>
      </c>
      <c r="AA185" s="19">
        <v>0</v>
      </c>
      <c r="AB185" s="19">
        <v>0</v>
      </c>
      <c r="AC185" s="186" t="str">
        <f>IF(OR(M185="13",M185="14",P185=8),"",IF(     AND(OR(S185="AUTORIZADO", S185="PENDIENTE", S185="REDUCIDO", S185="AMPLIADO"),L185&lt;&gt;"HONORARIO" ), _xlfn.CONCAT(IF(H185="X","H",H185),"_",IF(OR(P185=5,P185=6),_xlfn.CONCAT(P185,"A"),P185),"_",VLOOKUP(T185,Datos!$B$2:$C$5,2,TRUE)),""))</f>
        <v>M_1_[11 +]</v>
      </c>
      <c r="AD185" s="186">
        <f t="shared" si="64"/>
        <v>0</v>
      </c>
      <c r="AE185" s="90" t="str">
        <f t="shared" si="65"/>
        <v>-</v>
      </c>
      <c r="AF185" s="91" t="str">
        <f t="shared" si="66"/>
        <v>070601</v>
      </c>
      <c r="AG185" s="92"/>
      <c r="AH185" s="93" t="str">
        <f t="shared" si="67"/>
        <v>Corporación de Fomento de la Producción</v>
      </c>
      <c r="AI185" s="90" t="str">
        <f t="shared" si="68"/>
        <v>-</v>
      </c>
      <c r="AJ185" s="90">
        <f t="shared" si="69"/>
        <v>0</v>
      </c>
      <c r="AK185" s="90" t="str">
        <f t="shared" si="70"/>
        <v>-</v>
      </c>
      <c r="AL185" s="90" t="str">
        <f t="shared" si="71"/>
        <v>Identifica este registro como MUJER</v>
      </c>
      <c r="AM185" s="90" t="str">
        <f t="shared" si="72"/>
        <v>-</v>
      </c>
      <c r="AN185" s="90" t="str">
        <f t="shared" si="73"/>
        <v>-</v>
      </c>
      <c r="AO185" s="90" t="str">
        <f t="shared" si="74"/>
        <v>-</v>
      </c>
      <c r="AP185" s="58" t="str">
        <f t="shared" si="75"/>
        <v>-</v>
      </c>
      <c r="AQ185" s="94" t="str">
        <f t="shared" si="76"/>
        <v>-</v>
      </c>
      <c r="AR185" s="94" t="str">
        <f>IF(N185="","PRIMER_DIA en blanco",
IF(AND(M185="01",N185&gt;=L_Conversion!$C$118,N185&lt;=L_Conversion!$D$118),"-",
IF(AND(M185="02",N185&gt;=L_Conversion!$C$119,N185&lt;=L_Conversion!$D$119),"-",
IF(AND(M185="03",N185&gt;=L_Conversion!$C$120,N185&lt;=L_Conversion!$D$120),"-",
IF(AND(M185="04",N185&gt;=L_Conversion!$C$121,N185&lt;=L_Conversion!$D$121),"-",
IF(AND(M185="05",N185&gt;=L_Conversion!$C$122,N185&lt;=L_Conversion!$D$122),"-",
IF(AND(M185="06",N185&gt;=L_Conversion!$C$123,N185&lt;=L_Conversion!$D$123),"-",
IF(AND(M185="07",N185&gt;=L_Conversion!$C$124,N185&lt;=L_Conversion!$D$124),"-",
IF(AND(M185="08",N185&gt;=L_Conversion!$C$125,N185&lt;=L_Conversion!$D$125),"-",
IF(AND(M185="09",N185&gt;=L_Conversion!$C$126,N185&lt;=L_Conversion!$D$126),"-",
IF(AND(M185="10",N185&gt;=L_Conversion!$C$127,N185&lt;=L_Conversion!$D$127),"-",
IF(AND(M185="11",N185&gt;=L_Conversion!$C$128,N185&lt;=L_Conversion!$D$128),"-",
IF(AND(M185="12",N185&gt;=L_Conversion!$C$129,N185&lt;=L_Conversion!$D$129),"-",
IF(AND(M185="13",N185&gt;=L_Conversion!$C$116,N185&lt;=L_Conversion!$D$116),"-",
IF(AND(M185="14",N185&gt;=L_Conversion!$C$117,N185&lt;=L_Conversion!$D$117),"-",
"PRIMER_DIA fuera de rango")))))))))))))))</f>
        <v>-</v>
      </c>
      <c r="AS185" s="94" t="str">
        <f t="shared" si="77"/>
        <v>-</v>
      </c>
      <c r="AT185" s="94" t="str">
        <f t="shared" si="78"/>
        <v>-</v>
      </c>
      <c r="AU185" s="94" t="str">
        <f t="shared" si="79"/>
        <v>-</v>
      </c>
      <c r="AV185" s="94" t="str">
        <f t="shared" si="80"/>
        <v>-</v>
      </c>
      <c r="AW185" s="94" t="str">
        <f t="shared" si="81"/>
        <v>-</v>
      </c>
      <c r="AX185" s="94" t="str">
        <f t="shared" si="82"/>
        <v>-</v>
      </c>
      <c r="AY185" s="94" t="str">
        <f t="shared" si="83"/>
        <v>-</v>
      </c>
      <c r="AZ185" s="94" t="str">
        <f t="shared" si="84"/>
        <v>-</v>
      </c>
      <c r="BA185" s="94" t="str">
        <f t="shared" si="85"/>
        <v>-</v>
      </c>
      <c r="BB185" s="94" t="str">
        <f t="shared" si="86"/>
        <v>-</v>
      </c>
      <c r="BC185" s="94" t="str">
        <f t="shared" si="87"/>
        <v>-</v>
      </c>
      <c r="BD185" s="94" t="str">
        <f t="shared" si="88"/>
        <v>-</v>
      </c>
      <c r="BE185" s="94" t="str">
        <f t="shared" si="89"/>
        <v>-</v>
      </c>
      <c r="BF185" s="94" t="str">
        <f t="shared" si="90"/>
        <v>-</v>
      </c>
    </row>
    <row r="186" spans="1:58" x14ac:dyDescent="0.2">
      <c r="A186" s="19" t="s">
        <v>1193</v>
      </c>
      <c r="B186" s="19" t="s">
        <v>76</v>
      </c>
      <c r="C186" s="19">
        <v>10027670</v>
      </c>
      <c r="D186" s="19">
        <v>4</v>
      </c>
      <c r="E186" s="19" t="s">
        <v>1358</v>
      </c>
      <c r="F186" s="19" t="s">
        <v>1359</v>
      </c>
      <c r="G186" s="19" t="s">
        <v>1360</v>
      </c>
      <c r="H186" s="19" t="s">
        <v>654</v>
      </c>
      <c r="I186" s="19" t="s">
        <v>653</v>
      </c>
      <c r="J186" s="19">
        <v>80</v>
      </c>
      <c r="K186" s="19" t="s">
        <v>560</v>
      </c>
      <c r="L186" s="19" t="s">
        <v>495</v>
      </c>
      <c r="M186" s="19" t="s">
        <v>21</v>
      </c>
      <c r="N186" s="19">
        <v>45704</v>
      </c>
      <c r="O186" s="19">
        <v>29</v>
      </c>
      <c r="P186" s="83">
        <v>1</v>
      </c>
      <c r="Q186" s="19" t="s">
        <v>23</v>
      </c>
      <c r="R186" s="19" t="s">
        <v>11</v>
      </c>
      <c r="S186" s="19" t="s">
        <v>23</v>
      </c>
      <c r="T186" s="19">
        <v>29</v>
      </c>
      <c r="U186" s="19" t="s">
        <v>11</v>
      </c>
      <c r="V186" s="19" t="s">
        <v>11</v>
      </c>
      <c r="W186" s="19" t="s">
        <v>11</v>
      </c>
      <c r="X186" s="19">
        <v>0</v>
      </c>
      <c r="Y186" s="19" t="s">
        <v>730</v>
      </c>
      <c r="Z186" s="19">
        <v>0</v>
      </c>
      <c r="AA186" s="19">
        <v>0</v>
      </c>
      <c r="AB186" s="19">
        <v>0</v>
      </c>
      <c r="AC186" s="186" t="str">
        <f>IF(OR(M186="13",M186="14",P186=8),"",IF(     AND(OR(S186="AUTORIZADO", S186="PENDIENTE", S186="REDUCIDO", S186="AMPLIADO"),L186&lt;&gt;"HONORARIO" ), _xlfn.CONCAT(IF(H186="X","H",H186),"_",IF(OR(P186=5,P186=6),_xlfn.CONCAT(P186,"A"),P186),"_",VLOOKUP(T186,Datos!$B$2:$C$5,2,TRUE)),""))</f>
        <v>H_1_[11 +]</v>
      </c>
      <c r="AD186" s="186">
        <f t="shared" si="64"/>
        <v>0</v>
      </c>
      <c r="AE186" s="90" t="str">
        <f t="shared" si="65"/>
        <v>-</v>
      </c>
      <c r="AF186" s="91" t="str">
        <f t="shared" si="66"/>
        <v>070601</v>
      </c>
      <c r="AG186" s="92"/>
      <c r="AH186" s="93" t="str">
        <f t="shared" si="67"/>
        <v>Corporación de Fomento de la Producción</v>
      </c>
      <c r="AI186" s="90" t="str">
        <f t="shared" si="68"/>
        <v>-</v>
      </c>
      <c r="AJ186" s="90">
        <f t="shared" si="69"/>
        <v>4</v>
      </c>
      <c r="AK186" s="90" t="str">
        <f t="shared" si="70"/>
        <v>-</v>
      </c>
      <c r="AL186" s="90" t="str">
        <f t="shared" si="71"/>
        <v>Identifica este registro como HOMBRE</v>
      </c>
      <c r="AM186" s="90" t="str">
        <f t="shared" si="72"/>
        <v>-</v>
      </c>
      <c r="AN186" s="90" t="str">
        <f t="shared" si="73"/>
        <v>-</v>
      </c>
      <c r="AO186" s="90" t="str">
        <f t="shared" si="74"/>
        <v>-</v>
      </c>
      <c r="AP186" s="58" t="str">
        <f t="shared" si="75"/>
        <v>-</v>
      </c>
      <c r="AQ186" s="94" t="str">
        <f t="shared" si="76"/>
        <v>-</v>
      </c>
      <c r="AR186" s="94" t="str">
        <f>IF(N186="","PRIMER_DIA en blanco",
IF(AND(M186="01",N186&gt;=L_Conversion!$C$118,N186&lt;=L_Conversion!$D$118),"-",
IF(AND(M186="02",N186&gt;=L_Conversion!$C$119,N186&lt;=L_Conversion!$D$119),"-",
IF(AND(M186="03",N186&gt;=L_Conversion!$C$120,N186&lt;=L_Conversion!$D$120),"-",
IF(AND(M186="04",N186&gt;=L_Conversion!$C$121,N186&lt;=L_Conversion!$D$121),"-",
IF(AND(M186="05",N186&gt;=L_Conversion!$C$122,N186&lt;=L_Conversion!$D$122),"-",
IF(AND(M186="06",N186&gt;=L_Conversion!$C$123,N186&lt;=L_Conversion!$D$123),"-",
IF(AND(M186="07",N186&gt;=L_Conversion!$C$124,N186&lt;=L_Conversion!$D$124),"-",
IF(AND(M186="08",N186&gt;=L_Conversion!$C$125,N186&lt;=L_Conversion!$D$125),"-",
IF(AND(M186="09",N186&gt;=L_Conversion!$C$126,N186&lt;=L_Conversion!$D$126),"-",
IF(AND(M186="10",N186&gt;=L_Conversion!$C$127,N186&lt;=L_Conversion!$D$127),"-",
IF(AND(M186="11",N186&gt;=L_Conversion!$C$128,N186&lt;=L_Conversion!$D$128),"-",
IF(AND(M186="12",N186&gt;=L_Conversion!$C$129,N186&lt;=L_Conversion!$D$129),"-",
IF(AND(M186="13",N186&gt;=L_Conversion!$C$116,N186&lt;=L_Conversion!$D$116),"-",
IF(AND(M186="14",N186&gt;=L_Conversion!$C$117,N186&lt;=L_Conversion!$D$117),"-",
"PRIMER_DIA fuera de rango")))))))))))))))</f>
        <v>-</v>
      </c>
      <c r="AS186" s="94" t="str">
        <f t="shared" si="77"/>
        <v>-</v>
      </c>
      <c r="AT186" s="94" t="str">
        <f t="shared" si="78"/>
        <v>-</v>
      </c>
      <c r="AU186" s="94" t="str">
        <f t="shared" si="79"/>
        <v>-</v>
      </c>
      <c r="AV186" s="94" t="str">
        <f t="shared" si="80"/>
        <v>-</v>
      </c>
      <c r="AW186" s="94" t="str">
        <f t="shared" si="81"/>
        <v>-</v>
      </c>
      <c r="AX186" s="94" t="str">
        <f t="shared" si="82"/>
        <v>-</v>
      </c>
      <c r="AY186" s="94" t="str">
        <f t="shared" si="83"/>
        <v>-</v>
      </c>
      <c r="AZ186" s="94" t="str">
        <f t="shared" si="84"/>
        <v>-</v>
      </c>
      <c r="BA186" s="94" t="str">
        <f t="shared" si="85"/>
        <v>-</v>
      </c>
      <c r="BB186" s="94" t="str">
        <f t="shared" si="86"/>
        <v>-</v>
      </c>
      <c r="BC186" s="94" t="str">
        <f t="shared" si="87"/>
        <v>-</v>
      </c>
      <c r="BD186" s="94" t="str">
        <f t="shared" si="88"/>
        <v>-</v>
      </c>
      <c r="BE186" s="94" t="str">
        <f t="shared" si="89"/>
        <v>-</v>
      </c>
      <c r="BF186" s="94" t="str">
        <f t="shared" si="90"/>
        <v>-</v>
      </c>
    </row>
    <row r="187" spans="1:58" x14ac:dyDescent="0.2">
      <c r="A187" s="19" t="s">
        <v>1193</v>
      </c>
      <c r="B187" s="19" t="s">
        <v>76</v>
      </c>
      <c r="C187" s="19">
        <v>12800998</v>
      </c>
      <c r="D187" s="19">
        <v>1</v>
      </c>
      <c r="E187" s="19" t="s">
        <v>1307</v>
      </c>
      <c r="F187" s="19" t="s">
        <v>1308</v>
      </c>
      <c r="G187" s="19" t="s">
        <v>1292</v>
      </c>
      <c r="H187" s="19" t="s">
        <v>1018</v>
      </c>
      <c r="I187" s="19" t="s">
        <v>653</v>
      </c>
      <c r="J187" s="19">
        <v>80</v>
      </c>
      <c r="K187" s="19" t="s">
        <v>556</v>
      </c>
      <c r="L187" s="19" t="s">
        <v>495</v>
      </c>
      <c r="M187" s="19" t="s">
        <v>21</v>
      </c>
      <c r="N187" s="19">
        <v>45705</v>
      </c>
      <c r="O187" s="19">
        <v>14</v>
      </c>
      <c r="P187" s="83">
        <v>1</v>
      </c>
      <c r="Q187" s="19" t="s">
        <v>23</v>
      </c>
      <c r="R187" s="19" t="s">
        <v>11</v>
      </c>
      <c r="S187" s="19" t="s">
        <v>23</v>
      </c>
      <c r="T187" s="19">
        <v>14</v>
      </c>
      <c r="U187" s="19" t="s">
        <v>11</v>
      </c>
      <c r="V187" s="19" t="s">
        <v>11</v>
      </c>
      <c r="W187" s="19" t="s">
        <v>11</v>
      </c>
      <c r="X187" s="19">
        <v>0</v>
      </c>
      <c r="Y187" s="19" t="s">
        <v>730</v>
      </c>
      <c r="Z187" s="19">
        <v>0</v>
      </c>
      <c r="AA187" s="19">
        <v>0</v>
      </c>
      <c r="AB187" s="19">
        <v>0</v>
      </c>
      <c r="AC187" s="186" t="str">
        <f>IF(OR(M187="13",M187="14",P187=8),"",IF(     AND(OR(S187="AUTORIZADO", S187="PENDIENTE", S187="REDUCIDO", S187="AMPLIADO"),L187&lt;&gt;"HONORARIO" ), _xlfn.CONCAT(IF(H187="X","H",H187),"_",IF(OR(P187=5,P187=6),_xlfn.CONCAT(P187,"A"),P187),"_",VLOOKUP(T187,Datos!$B$2:$C$5,2,TRUE)),""))</f>
        <v>M_1_[11 +]</v>
      </c>
      <c r="AD187" s="186">
        <f t="shared" si="64"/>
        <v>0</v>
      </c>
      <c r="AE187" s="90" t="str">
        <f t="shared" si="65"/>
        <v>-</v>
      </c>
      <c r="AF187" s="91" t="str">
        <f t="shared" si="66"/>
        <v>070601</v>
      </c>
      <c r="AG187" s="92"/>
      <c r="AH187" s="93" t="str">
        <f t="shared" si="67"/>
        <v>Corporación de Fomento de la Producción</v>
      </c>
      <c r="AI187" s="90" t="str">
        <f t="shared" si="68"/>
        <v>-</v>
      </c>
      <c r="AJ187" s="90">
        <f t="shared" si="69"/>
        <v>1</v>
      </c>
      <c r="AK187" s="90" t="str">
        <f t="shared" si="70"/>
        <v>-</v>
      </c>
      <c r="AL187" s="90" t="str">
        <f t="shared" si="71"/>
        <v>Identifica este registro como MUJER</v>
      </c>
      <c r="AM187" s="90" t="str">
        <f t="shared" si="72"/>
        <v>-</v>
      </c>
      <c r="AN187" s="90" t="str">
        <f t="shared" si="73"/>
        <v>-</v>
      </c>
      <c r="AO187" s="90" t="str">
        <f t="shared" si="74"/>
        <v>-</v>
      </c>
      <c r="AP187" s="58" t="str">
        <f t="shared" si="75"/>
        <v>-</v>
      </c>
      <c r="AQ187" s="94" t="str">
        <f t="shared" si="76"/>
        <v>-</v>
      </c>
      <c r="AR187" s="94" t="str">
        <f>IF(N187="","PRIMER_DIA en blanco",
IF(AND(M187="01",N187&gt;=L_Conversion!$C$118,N187&lt;=L_Conversion!$D$118),"-",
IF(AND(M187="02",N187&gt;=L_Conversion!$C$119,N187&lt;=L_Conversion!$D$119),"-",
IF(AND(M187="03",N187&gt;=L_Conversion!$C$120,N187&lt;=L_Conversion!$D$120),"-",
IF(AND(M187="04",N187&gt;=L_Conversion!$C$121,N187&lt;=L_Conversion!$D$121),"-",
IF(AND(M187="05",N187&gt;=L_Conversion!$C$122,N187&lt;=L_Conversion!$D$122),"-",
IF(AND(M187="06",N187&gt;=L_Conversion!$C$123,N187&lt;=L_Conversion!$D$123),"-",
IF(AND(M187="07",N187&gt;=L_Conversion!$C$124,N187&lt;=L_Conversion!$D$124),"-",
IF(AND(M187="08",N187&gt;=L_Conversion!$C$125,N187&lt;=L_Conversion!$D$125),"-",
IF(AND(M187="09",N187&gt;=L_Conversion!$C$126,N187&lt;=L_Conversion!$D$126),"-",
IF(AND(M187="10",N187&gt;=L_Conversion!$C$127,N187&lt;=L_Conversion!$D$127),"-",
IF(AND(M187="11",N187&gt;=L_Conversion!$C$128,N187&lt;=L_Conversion!$D$128),"-",
IF(AND(M187="12",N187&gt;=L_Conversion!$C$129,N187&lt;=L_Conversion!$D$129),"-",
IF(AND(M187="13",N187&gt;=L_Conversion!$C$116,N187&lt;=L_Conversion!$D$116),"-",
IF(AND(M187="14",N187&gt;=L_Conversion!$C$117,N187&lt;=L_Conversion!$D$117),"-",
"PRIMER_DIA fuera de rango")))))))))))))))</f>
        <v>-</v>
      </c>
      <c r="AS187" s="94" t="str">
        <f t="shared" si="77"/>
        <v>-</v>
      </c>
      <c r="AT187" s="94" t="str">
        <f t="shared" si="78"/>
        <v>-</v>
      </c>
      <c r="AU187" s="94" t="str">
        <f t="shared" si="79"/>
        <v>-</v>
      </c>
      <c r="AV187" s="94" t="str">
        <f t="shared" si="80"/>
        <v>-</v>
      </c>
      <c r="AW187" s="94" t="str">
        <f t="shared" si="81"/>
        <v>-</v>
      </c>
      <c r="AX187" s="94" t="str">
        <f t="shared" si="82"/>
        <v>-</v>
      </c>
      <c r="AY187" s="94" t="str">
        <f t="shared" si="83"/>
        <v>-</v>
      </c>
      <c r="AZ187" s="94" t="str">
        <f t="shared" si="84"/>
        <v>-</v>
      </c>
      <c r="BA187" s="94" t="str">
        <f t="shared" si="85"/>
        <v>-</v>
      </c>
      <c r="BB187" s="94" t="str">
        <f t="shared" si="86"/>
        <v>-</v>
      </c>
      <c r="BC187" s="94" t="str">
        <f t="shared" si="87"/>
        <v>-</v>
      </c>
      <c r="BD187" s="94" t="str">
        <f t="shared" si="88"/>
        <v>-</v>
      </c>
      <c r="BE187" s="94" t="str">
        <f t="shared" si="89"/>
        <v>-</v>
      </c>
      <c r="BF187" s="94" t="str">
        <f t="shared" si="90"/>
        <v>-</v>
      </c>
    </row>
    <row r="188" spans="1:58" x14ac:dyDescent="0.2">
      <c r="A188" s="19" t="s">
        <v>1193</v>
      </c>
      <c r="B188" s="19" t="s">
        <v>669</v>
      </c>
      <c r="C188" s="19">
        <v>12531557</v>
      </c>
      <c r="D188" s="19">
        <v>7</v>
      </c>
      <c r="E188" s="19" t="s">
        <v>1525</v>
      </c>
      <c r="F188" s="19" t="s">
        <v>1526</v>
      </c>
      <c r="G188" s="19" t="s">
        <v>1527</v>
      </c>
      <c r="H188" s="19" t="s">
        <v>1018</v>
      </c>
      <c r="I188" s="19" t="s">
        <v>655</v>
      </c>
      <c r="J188" s="19">
        <v>80</v>
      </c>
      <c r="K188" s="19" t="s">
        <v>560</v>
      </c>
      <c r="L188" s="19" t="s">
        <v>509</v>
      </c>
      <c r="M188" s="19" t="s">
        <v>21</v>
      </c>
      <c r="N188" s="19">
        <v>45705</v>
      </c>
      <c r="O188" s="19">
        <v>3</v>
      </c>
      <c r="P188" s="83">
        <v>1</v>
      </c>
      <c r="Q188" s="19" t="s">
        <v>23</v>
      </c>
      <c r="R188" s="19" t="s">
        <v>11</v>
      </c>
      <c r="S188" s="19" t="s">
        <v>23</v>
      </c>
      <c r="T188" s="19">
        <v>3</v>
      </c>
      <c r="U188" s="19" t="s">
        <v>11</v>
      </c>
      <c r="V188" s="19" t="s">
        <v>11</v>
      </c>
      <c r="W188" s="19" t="s">
        <v>11</v>
      </c>
      <c r="X188" s="19">
        <v>0</v>
      </c>
      <c r="Y188" s="19" t="s">
        <v>730</v>
      </c>
      <c r="Z188" s="19">
        <v>0</v>
      </c>
      <c r="AA188" s="19">
        <v>0</v>
      </c>
      <c r="AB188" s="19">
        <v>0</v>
      </c>
      <c r="AC188" s="186" t="str">
        <f>IF(OR(M188="13",M188="14",P188=8),"",IF(     AND(OR(S188="AUTORIZADO", S188="PENDIENTE", S188="REDUCIDO", S188="AMPLIADO"),L188&lt;&gt;"HONORARIO" ), _xlfn.CONCAT(IF(H188="X","H",H188),"_",IF(OR(P188=5,P188=6),_xlfn.CONCAT(P188,"A"),P188),"_",VLOOKUP(T188,Datos!$B$2:$C$5,2,TRUE)),""))</f>
        <v>M_1_[hasta 3]</v>
      </c>
      <c r="AD188" s="186">
        <f t="shared" si="64"/>
        <v>0</v>
      </c>
      <c r="AE188" s="90" t="str">
        <f t="shared" si="65"/>
        <v>-</v>
      </c>
      <c r="AF188" s="91" t="str">
        <f t="shared" si="66"/>
        <v>Revisar</v>
      </c>
      <c r="AG188" s="92"/>
      <c r="AH188" s="93" t="str">
        <f t="shared" si="67"/>
        <v>Corporación de Fomento de la Producción</v>
      </c>
      <c r="AI188" s="90" t="str">
        <f t="shared" si="68"/>
        <v>-</v>
      </c>
      <c r="AJ188" s="90">
        <f t="shared" si="69"/>
        <v>7</v>
      </c>
      <c r="AK188" s="90" t="str">
        <f t="shared" si="70"/>
        <v>-</v>
      </c>
      <c r="AL188" s="90" t="str">
        <f t="shared" si="71"/>
        <v>Identifica este registro como MUJER</v>
      </c>
      <c r="AM188" s="90" t="str">
        <f t="shared" si="72"/>
        <v>-</v>
      </c>
      <c r="AN188" s="90" t="str">
        <f t="shared" si="73"/>
        <v>-</v>
      </c>
      <c r="AO188" s="90" t="str">
        <f t="shared" si="74"/>
        <v>-</v>
      </c>
      <c r="AP188" s="58" t="str">
        <f t="shared" si="75"/>
        <v>-</v>
      </c>
      <c r="AQ188" s="94" t="str">
        <f t="shared" si="76"/>
        <v>-</v>
      </c>
      <c r="AR188" s="94" t="str">
        <f>IF(N188="","PRIMER_DIA en blanco",
IF(AND(M188="01",N188&gt;=L_Conversion!$C$118,N188&lt;=L_Conversion!$D$118),"-",
IF(AND(M188="02",N188&gt;=L_Conversion!$C$119,N188&lt;=L_Conversion!$D$119),"-",
IF(AND(M188="03",N188&gt;=L_Conversion!$C$120,N188&lt;=L_Conversion!$D$120),"-",
IF(AND(M188="04",N188&gt;=L_Conversion!$C$121,N188&lt;=L_Conversion!$D$121),"-",
IF(AND(M188="05",N188&gt;=L_Conversion!$C$122,N188&lt;=L_Conversion!$D$122),"-",
IF(AND(M188="06",N188&gt;=L_Conversion!$C$123,N188&lt;=L_Conversion!$D$123),"-",
IF(AND(M188="07",N188&gt;=L_Conversion!$C$124,N188&lt;=L_Conversion!$D$124),"-",
IF(AND(M188="08",N188&gt;=L_Conversion!$C$125,N188&lt;=L_Conversion!$D$125),"-",
IF(AND(M188="09",N188&gt;=L_Conversion!$C$126,N188&lt;=L_Conversion!$D$126),"-",
IF(AND(M188="10",N188&gt;=L_Conversion!$C$127,N188&lt;=L_Conversion!$D$127),"-",
IF(AND(M188="11",N188&gt;=L_Conversion!$C$128,N188&lt;=L_Conversion!$D$128),"-",
IF(AND(M188="12",N188&gt;=L_Conversion!$C$129,N188&lt;=L_Conversion!$D$129),"-",
IF(AND(M188="13",N188&gt;=L_Conversion!$C$116,N188&lt;=L_Conversion!$D$116),"-",
IF(AND(M188="14",N188&gt;=L_Conversion!$C$117,N188&lt;=L_Conversion!$D$117),"-",
"PRIMER_DIA fuera de rango")))))))))))))))</f>
        <v>-</v>
      </c>
      <c r="AS188" s="94" t="str">
        <f t="shared" si="77"/>
        <v>-</v>
      </c>
      <c r="AT188" s="94" t="str">
        <f t="shared" si="78"/>
        <v>-</v>
      </c>
      <c r="AU188" s="94" t="str">
        <f t="shared" si="79"/>
        <v>-</v>
      </c>
      <c r="AV188" s="94" t="str">
        <f t="shared" si="80"/>
        <v>-</v>
      </c>
      <c r="AW188" s="94" t="str">
        <f t="shared" si="81"/>
        <v>-</v>
      </c>
      <c r="AX188" s="94" t="str">
        <f t="shared" si="82"/>
        <v>-</v>
      </c>
      <c r="AY188" s="94" t="str">
        <f t="shared" si="83"/>
        <v>-</v>
      </c>
      <c r="AZ188" s="94" t="str">
        <f t="shared" si="84"/>
        <v>-</v>
      </c>
      <c r="BA188" s="94" t="str">
        <f t="shared" si="85"/>
        <v>-</v>
      </c>
      <c r="BB188" s="94" t="str">
        <f t="shared" si="86"/>
        <v>-</v>
      </c>
      <c r="BC188" s="94" t="str">
        <f t="shared" si="87"/>
        <v>-</v>
      </c>
      <c r="BD188" s="94" t="str">
        <f t="shared" si="88"/>
        <v>-</v>
      </c>
      <c r="BE188" s="94" t="str">
        <f t="shared" si="89"/>
        <v>-</v>
      </c>
      <c r="BF188" s="94" t="str">
        <f t="shared" si="90"/>
        <v>-</v>
      </c>
    </row>
    <row r="189" spans="1:58" x14ac:dyDescent="0.2">
      <c r="A189" s="19" t="s">
        <v>1193</v>
      </c>
      <c r="B189" s="19" t="s">
        <v>76</v>
      </c>
      <c r="C189" s="19">
        <v>16128559</v>
      </c>
      <c r="D189" s="19">
        <v>5</v>
      </c>
      <c r="E189" s="19" t="s">
        <v>1363</v>
      </c>
      <c r="F189" s="19" t="s">
        <v>1364</v>
      </c>
      <c r="G189" s="19" t="s">
        <v>1365</v>
      </c>
      <c r="H189" s="19" t="s">
        <v>654</v>
      </c>
      <c r="I189" s="19" t="s">
        <v>653</v>
      </c>
      <c r="J189" s="19">
        <v>80</v>
      </c>
      <c r="K189" s="19" t="s">
        <v>556</v>
      </c>
      <c r="L189" s="19" t="s">
        <v>495</v>
      </c>
      <c r="M189" s="19" t="s">
        <v>21</v>
      </c>
      <c r="N189" s="19">
        <v>45705</v>
      </c>
      <c r="O189" s="19">
        <v>2</v>
      </c>
      <c r="P189" s="83">
        <v>1</v>
      </c>
      <c r="Q189" s="19" t="s">
        <v>23</v>
      </c>
      <c r="R189" s="19" t="s">
        <v>11</v>
      </c>
      <c r="S189" s="19" t="s">
        <v>23</v>
      </c>
      <c r="T189" s="19">
        <v>2</v>
      </c>
      <c r="U189" s="19" t="s">
        <v>11</v>
      </c>
      <c r="V189" s="19" t="s">
        <v>11</v>
      </c>
      <c r="W189" s="19" t="s">
        <v>11</v>
      </c>
      <c r="X189" s="19">
        <v>0</v>
      </c>
      <c r="Y189" s="19" t="s">
        <v>730</v>
      </c>
      <c r="Z189" s="19">
        <v>0</v>
      </c>
      <c r="AA189" s="19">
        <v>0</v>
      </c>
      <c r="AB189" s="19">
        <v>0</v>
      </c>
      <c r="AC189" s="186" t="str">
        <f>IF(OR(M189="13",M189="14",P189=8),"",IF(     AND(OR(S189="AUTORIZADO", S189="PENDIENTE", S189="REDUCIDO", S189="AMPLIADO"),L189&lt;&gt;"HONORARIO" ), _xlfn.CONCAT(IF(H189="X","H",H189),"_",IF(OR(P189=5,P189=6),_xlfn.CONCAT(P189,"A"),P189),"_",VLOOKUP(T189,Datos!$B$2:$C$5,2,TRUE)),""))</f>
        <v>H_1_[hasta 3]</v>
      </c>
      <c r="AD189" s="186">
        <f t="shared" si="64"/>
        <v>0</v>
      </c>
      <c r="AE189" s="90" t="str">
        <f t="shared" si="65"/>
        <v>-</v>
      </c>
      <c r="AF189" s="91" t="str">
        <f t="shared" si="66"/>
        <v>070601</v>
      </c>
      <c r="AG189" s="92"/>
      <c r="AH189" s="93" t="str">
        <f t="shared" si="67"/>
        <v>Corporación de Fomento de la Producción</v>
      </c>
      <c r="AI189" s="90" t="str">
        <f t="shared" si="68"/>
        <v>-</v>
      </c>
      <c r="AJ189" s="90">
        <f t="shared" si="69"/>
        <v>5</v>
      </c>
      <c r="AK189" s="90" t="str">
        <f t="shared" si="70"/>
        <v>-</v>
      </c>
      <c r="AL189" s="90" t="str">
        <f t="shared" si="71"/>
        <v>Identifica este registro como HOMBRE</v>
      </c>
      <c r="AM189" s="90" t="str">
        <f t="shared" si="72"/>
        <v>-</v>
      </c>
      <c r="AN189" s="90" t="str">
        <f t="shared" si="73"/>
        <v>-</v>
      </c>
      <c r="AO189" s="90" t="str">
        <f t="shared" si="74"/>
        <v>-</v>
      </c>
      <c r="AP189" s="58" t="str">
        <f t="shared" si="75"/>
        <v>-</v>
      </c>
      <c r="AQ189" s="94" t="str">
        <f t="shared" si="76"/>
        <v>-</v>
      </c>
      <c r="AR189" s="94" t="str">
        <f>IF(N189="","PRIMER_DIA en blanco",
IF(AND(M189="01",N189&gt;=L_Conversion!$C$118,N189&lt;=L_Conversion!$D$118),"-",
IF(AND(M189="02",N189&gt;=L_Conversion!$C$119,N189&lt;=L_Conversion!$D$119),"-",
IF(AND(M189="03",N189&gt;=L_Conversion!$C$120,N189&lt;=L_Conversion!$D$120),"-",
IF(AND(M189="04",N189&gt;=L_Conversion!$C$121,N189&lt;=L_Conversion!$D$121),"-",
IF(AND(M189="05",N189&gt;=L_Conversion!$C$122,N189&lt;=L_Conversion!$D$122),"-",
IF(AND(M189="06",N189&gt;=L_Conversion!$C$123,N189&lt;=L_Conversion!$D$123),"-",
IF(AND(M189="07",N189&gt;=L_Conversion!$C$124,N189&lt;=L_Conversion!$D$124),"-",
IF(AND(M189="08",N189&gt;=L_Conversion!$C$125,N189&lt;=L_Conversion!$D$125),"-",
IF(AND(M189="09",N189&gt;=L_Conversion!$C$126,N189&lt;=L_Conversion!$D$126),"-",
IF(AND(M189="10",N189&gt;=L_Conversion!$C$127,N189&lt;=L_Conversion!$D$127),"-",
IF(AND(M189="11",N189&gt;=L_Conversion!$C$128,N189&lt;=L_Conversion!$D$128),"-",
IF(AND(M189="12",N189&gt;=L_Conversion!$C$129,N189&lt;=L_Conversion!$D$129),"-",
IF(AND(M189="13",N189&gt;=L_Conversion!$C$116,N189&lt;=L_Conversion!$D$116),"-",
IF(AND(M189="14",N189&gt;=L_Conversion!$C$117,N189&lt;=L_Conversion!$D$117),"-",
"PRIMER_DIA fuera de rango")))))))))))))))</f>
        <v>-</v>
      </c>
      <c r="AS189" s="94" t="str">
        <f t="shared" si="77"/>
        <v>-</v>
      </c>
      <c r="AT189" s="94" t="str">
        <f t="shared" si="78"/>
        <v>-</v>
      </c>
      <c r="AU189" s="94" t="str">
        <f t="shared" si="79"/>
        <v>-</v>
      </c>
      <c r="AV189" s="94" t="str">
        <f t="shared" si="80"/>
        <v>-</v>
      </c>
      <c r="AW189" s="94" t="str">
        <f t="shared" si="81"/>
        <v>-</v>
      </c>
      <c r="AX189" s="94" t="str">
        <f t="shared" si="82"/>
        <v>-</v>
      </c>
      <c r="AY189" s="94" t="str">
        <f t="shared" si="83"/>
        <v>-</v>
      </c>
      <c r="AZ189" s="94" t="str">
        <f t="shared" si="84"/>
        <v>-</v>
      </c>
      <c r="BA189" s="94" t="str">
        <f t="shared" si="85"/>
        <v>-</v>
      </c>
      <c r="BB189" s="94" t="str">
        <f t="shared" si="86"/>
        <v>-</v>
      </c>
      <c r="BC189" s="94" t="str">
        <f t="shared" si="87"/>
        <v>-</v>
      </c>
      <c r="BD189" s="94" t="str">
        <f t="shared" si="88"/>
        <v>-</v>
      </c>
      <c r="BE189" s="94" t="str">
        <f t="shared" si="89"/>
        <v>-</v>
      </c>
      <c r="BF189" s="94" t="str">
        <f t="shared" si="90"/>
        <v>-</v>
      </c>
    </row>
    <row r="190" spans="1:58" x14ac:dyDescent="0.2">
      <c r="A190" s="19" t="s">
        <v>1193</v>
      </c>
      <c r="B190" s="19" t="s">
        <v>76</v>
      </c>
      <c r="C190" s="19">
        <v>17956353</v>
      </c>
      <c r="D190" s="19">
        <v>3</v>
      </c>
      <c r="E190" s="19" t="s">
        <v>1528</v>
      </c>
      <c r="F190" s="19" t="s">
        <v>1529</v>
      </c>
      <c r="G190" s="19" t="s">
        <v>1530</v>
      </c>
      <c r="H190" s="19" t="s">
        <v>1018</v>
      </c>
      <c r="I190" s="19" t="s">
        <v>653</v>
      </c>
      <c r="J190" s="19">
        <v>80</v>
      </c>
      <c r="K190" s="19" t="s">
        <v>560</v>
      </c>
      <c r="L190" s="19" t="s">
        <v>495</v>
      </c>
      <c r="M190" s="19" t="s">
        <v>21</v>
      </c>
      <c r="N190" s="19">
        <v>45705</v>
      </c>
      <c r="O190" s="19">
        <v>3</v>
      </c>
      <c r="P190" s="83">
        <v>1</v>
      </c>
      <c r="Q190" s="19" t="s">
        <v>23</v>
      </c>
      <c r="R190" s="19" t="s">
        <v>11</v>
      </c>
      <c r="S190" s="19" t="s">
        <v>23</v>
      </c>
      <c r="T190" s="19">
        <v>3</v>
      </c>
      <c r="U190" s="19" t="s">
        <v>11</v>
      </c>
      <c r="V190" s="19" t="s">
        <v>11</v>
      </c>
      <c r="W190" s="19" t="s">
        <v>11</v>
      </c>
      <c r="X190" s="19">
        <v>0</v>
      </c>
      <c r="Y190" s="19" t="s">
        <v>730</v>
      </c>
      <c r="Z190" s="19">
        <v>0</v>
      </c>
      <c r="AA190" s="19">
        <v>0</v>
      </c>
      <c r="AB190" s="19">
        <v>0</v>
      </c>
      <c r="AC190" s="186" t="str">
        <f>IF(OR(M190="13",M190="14",P190=8),"",IF(     AND(OR(S190="AUTORIZADO", S190="PENDIENTE", S190="REDUCIDO", S190="AMPLIADO"),L190&lt;&gt;"HONORARIO" ), _xlfn.CONCAT(IF(H190="X","H",H190),"_",IF(OR(P190=5,P190=6),_xlfn.CONCAT(P190,"A"),P190),"_",VLOOKUP(T190,Datos!$B$2:$C$5,2,TRUE)),""))</f>
        <v>M_1_[hasta 3]</v>
      </c>
      <c r="AD190" s="186">
        <f t="shared" si="64"/>
        <v>0</v>
      </c>
      <c r="AE190" s="90" t="str">
        <f t="shared" si="65"/>
        <v>-</v>
      </c>
      <c r="AF190" s="91" t="str">
        <f t="shared" si="66"/>
        <v>070601</v>
      </c>
      <c r="AG190" s="92"/>
      <c r="AH190" s="93" t="str">
        <f t="shared" si="67"/>
        <v>Corporación de Fomento de la Producción</v>
      </c>
      <c r="AI190" s="90" t="str">
        <f t="shared" si="68"/>
        <v>-</v>
      </c>
      <c r="AJ190" s="90">
        <f t="shared" si="69"/>
        <v>3</v>
      </c>
      <c r="AK190" s="90" t="str">
        <f t="shared" si="70"/>
        <v>-</v>
      </c>
      <c r="AL190" s="90" t="str">
        <f t="shared" si="71"/>
        <v>Identifica este registro como MUJER</v>
      </c>
      <c r="AM190" s="90" t="str">
        <f t="shared" si="72"/>
        <v>-</v>
      </c>
      <c r="AN190" s="90" t="str">
        <f t="shared" si="73"/>
        <v>-</v>
      </c>
      <c r="AO190" s="90" t="str">
        <f t="shared" si="74"/>
        <v>-</v>
      </c>
      <c r="AP190" s="58" t="str">
        <f t="shared" si="75"/>
        <v>-</v>
      </c>
      <c r="AQ190" s="94" t="str">
        <f t="shared" si="76"/>
        <v>-</v>
      </c>
      <c r="AR190" s="94" t="str">
        <f>IF(N190="","PRIMER_DIA en blanco",
IF(AND(M190="01",N190&gt;=L_Conversion!$C$118,N190&lt;=L_Conversion!$D$118),"-",
IF(AND(M190="02",N190&gt;=L_Conversion!$C$119,N190&lt;=L_Conversion!$D$119),"-",
IF(AND(M190="03",N190&gt;=L_Conversion!$C$120,N190&lt;=L_Conversion!$D$120),"-",
IF(AND(M190="04",N190&gt;=L_Conversion!$C$121,N190&lt;=L_Conversion!$D$121),"-",
IF(AND(M190="05",N190&gt;=L_Conversion!$C$122,N190&lt;=L_Conversion!$D$122),"-",
IF(AND(M190="06",N190&gt;=L_Conversion!$C$123,N190&lt;=L_Conversion!$D$123),"-",
IF(AND(M190="07",N190&gt;=L_Conversion!$C$124,N190&lt;=L_Conversion!$D$124),"-",
IF(AND(M190="08",N190&gt;=L_Conversion!$C$125,N190&lt;=L_Conversion!$D$125),"-",
IF(AND(M190="09",N190&gt;=L_Conversion!$C$126,N190&lt;=L_Conversion!$D$126),"-",
IF(AND(M190="10",N190&gt;=L_Conversion!$C$127,N190&lt;=L_Conversion!$D$127),"-",
IF(AND(M190="11",N190&gt;=L_Conversion!$C$128,N190&lt;=L_Conversion!$D$128),"-",
IF(AND(M190="12",N190&gt;=L_Conversion!$C$129,N190&lt;=L_Conversion!$D$129),"-",
IF(AND(M190="13",N190&gt;=L_Conversion!$C$116,N190&lt;=L_Conversion!$D$116),"-",
IF(AND(M190="14",N190&gt;=L_Conversion!$C$117,N190&lt;=L_Conversion!$D$117),"-",
"PRIMER_DIA fuera de rango")))))))))))))))</f>
        <v>-</v>
      </c>
      <c r="AS190" s="94" t="str">
        <f t="shared" si="77"/>
        <v>-</v>
      </c>
      <c r="AT190" s="94" t="str">
        <f t="shared" si="78"/>
        <v>-</v>
      </c>
      <c r="AU190" s="94" t="str">
        <f t="shared" si="79"/>
        <v>-</v>
      </c>
      <c r="AV190" s="94" t="str">
        <f t="shared" si="80"/>
        <v>-</v>
      </c>
      <c r="AW190" s="94" t="str">
        <f t="shared" si="81"/>
        <v>-</v>
      </c>
      <c r="AX190" s="94" t="str">
        <f t="shared" si="82"/>
        <v>-</v>
      </c>
      <c r="AY190" s="94" t="str">
        <f t="shared" si="83"/>
        <v>-</v>
      </c>
      <c r="AZ190" s="94" t="str">
        <f t="shared" si="84"/>
        <v>-</v>
      </c>
      <c r="BA190" s="94" t="str">
        <f t="shared" si="85"/>
        <v>-</v>
      </c>
      <c r="BB190" s="94" t="str">
        <f t="shared" si="86"/>
        <v>-</v>
      </c>
      <c r="BC190" s="94" t="str">
        <f t="shared" si="87"/>
        <v>-</v>
      </c>
      <c r="BD190" s="94" t="str">
        <f t="shared" si="88"/>
        <v>-</v>
      </c>
      <c r="BE190" s="94" t="str">
        <f t="shared" si="89"/>
        <v>-</v>
      </c>
      <c r="BF190" s="94" t="str">
        <f t="shared" si="90"/>
        <v>-</v>
      </c>
    </row>
    <row r="191" spans="1:58" x14ac:dyDescent="0.2">
      <c r="A191" s="19" t="s">
        <v>1193</v>
      </c>
      <c r="B191" s="19" t="s">
        <v>76</v>
      </c>
      <c r="C191" s="19">
        <v>15642135</v>
      </c>
      <c r="D191" s="19">
        <v>9</v>
      </c>
      <c r="E191" s="19" t="s">
        <v>1439</v>
      </c>
      <c r="F191" s="19" t="s">
        <v>1440</v>
      </c>
      <c r="G191" s="19" t="s">
        <v>1441</v>
      </c>
      <c r="H191" s="19" t="s">
        <v>1018</v>
      </c>
      <c r="I191" s="19" t="s">
        <v>655</v>
      </c>
      <c r="J191" s="19">
        <v>80</v>
      </c>
      <c r="K191" s="19" t="s">
        <v>556</v>
      </c>
      <c r="L191" s="19" t="s">
        <v>495</v>
      </c>
      <c r="M191" s="19" t="s">
        <v>21</v>
      </c>
      <c r="N191" s="19">
        <v>45706</v>
      </c>
      <c r="O191" s="19">
        <v>11</v>
      </c>
      <c r="P191" s="83">
        <v>1</v>
      </c>
      <c r="Q191" s="19" t="s">
        <v>23</v>
      </c>
      <c r="R191" s="19" t="s">
        <v>11</v>
      </c>
      <c r="S191" s="19" t="s">
        <v>23</v>
      </c>
      <c r="T191" s="19">
        <v>11</v>
      </c>
      <c r="U191" s="19" t="s">
        <v>11</v>
      </c>
      <c r="V191" s="19" t="s">
        <v>11</v>
      </c>
      <c r="W191" s="19" t="s">
        <v>11</v>
      </c>
      <c r="X191" s="19">
        <v>0</v>
      </c>
      <c r="Y191" s="19" t="s">
        <v>730</v>
      </c>
      <c r="Z191" s="19">
        <v>0</v>
      </c>
      <c r="AA191" s="19">
        <v>0</v>
      </c>
      <c r="AB191" s="19">
        <v>0</v>
      </c>
      <c r="AC191" s="186" t="str">
        <f>IF(OR(M191="13",M191="14",P191=8),"",IF(     AND(OR(S191="AUTORIZADO", S191="PENDIENTE", S191="REDUCIDO", S191="AMPLIADO"),L191&lt;&gt;"HONORARIO" ), _xlfn.CONCAT(IF(H191="X","H",H191),"_",IF(OR(P191=5,P191=6),_xlfn.CONCAT(P191,"A"),P191),"_",VLOOKUP(T191,Datos!$B$2:$C$5,2,TRUE)),""))</f>
        <v>M_1_[11 +]</v>
      </c>
      <c r="AD191" s="186">
        <f t="shared" si="64"/>
        <v>0</v>
      </c>
      <c r="AE191" s="90" t="str">
        <f t="shared" si="65"/>
        <v>-</v>
      </c>
      <c r="AF191" s="91" t="str">
        <f t="shared" si="66"/>
        <v>070601</v>
      </c>
      <c r="AG191" s="92"/>
      <c r="AH191" s="93" t="str">
        <f t="shared" si="67"/>
        <v>Corporación de Fomento de la Producción</v>
      </c>
      <c r="AI191" s="90" t="str">
        <f t="shared" si="68"/>
        <v>-</v>
      </c>
      <c r="AJ191" s="90">
        <f t="shared" si="69"/>
        <v>9</v>
      </c>
      <c r="AK191" s="90" t="str">
        <f t="shared" si="70"/>
        <v>-</v>
      </c>
      <c r="AL191" s="90" t="str">
        <f t="shared" si="71"/>
        <v>Identifica este registro como MUJER</v>
      </c>
      <c r="AM191" s="90" t="str">
        <f t="shared" si="72"/>
        <v>-</v>
      </c>
      <c r="AN191" s="90" t="str">
        <f t="shared" si="73"/>
        <v>-</v>
      </c>
      <c r="AO191" s="90" t="str">
        <f t="shared" si="74"/>
        <v>-</v>
      </c>
      <c r="AP191" s="58" t="str">
        <f t="shared" si="75"/>
        <v>-</v>
      </c>
      <c r="AQ191" s="94" t="str">
        <f t="shared" si="76"/>
        <v>-</v>
      </c>
      <c r="AR191" s="94" t="str">
        <f>IF(N191="","PRIMER_DIA en blanco",
IF(AND(M191="01",N191&gt;=L_Conversion!$C$118,N191&lt;=L_Conversion!$D$118),"-",
IF(AND(M191="02",N191&gt;=L_Conversion!$C$119,N191&lt;=L_Conversion!$D$119),"-",
IF(AND(M191="03",N191&gt;=L_Conversion!$C$120,N191&lt;=L_Conversion!$D$120),"-",
IF(AND(M191="04",N191&gt;=L_Conversion!$C$121,N191&lt;=L_Conversion!$D$121),"-",
IF(AND(M191="05",N191&gt;=L_Conversion!$C$122,N191&lt;=L_Conversion!$D$122),"-",
IF(AND(M191="06",N191&gt;=L_Conversion!$C$123,N191&lt;=L_Conversion!$D$123),"-",
IF(AND(M191="07",N191&gt;=L_Conversion!$C$124,N191&lt;=L_Conversion!$D$124),"-",
IF(AND(M191="08",N191&gt;=L_Conversion!$C$125,N191&lt;=L_Conversion!$D$125),"-",
IF(AND(M191="09",N191&gt;=L_Conversion!$C$126,N191&lt;=L_Conversion!$D$126),"-",
IF(AND(M191="10",N191&gt;=L_Conversion!$C$127,N191&lt;=L_Conversion!$D$127),"-",
IF(AND(M191="11",N191&gt;=L_Conversion!$C$128,N191&lt;=L_Conversion!$D$128),"-",
IF(AND(M191="12",N191&gt;=L_Conversion!$C$129,N191&lt;=L_Conversion!$D$129),"-",
IF(AND(M191="13",N191&gt;=L_Conversion!$C$116,N191&lt;=L_Conversion!$D$116),"-",
IF(AND(M191="14",N191&gt;=L_Conversion!$C$117,N191&lt;=L_Conversion!$D$117),"-",
"PRIMER_DIA fuera de rango")))))))))))))))</f>
        <v>-</v>
      </c>
      <c r="AS191" s="94" t="str">
        <f t="shared" si="77"/>
        <v>-</v>
      </c>
      <c r="AT191" s="94" t="str">
        <f t="shared" si="78"/>
        <v>-</v>
      </c>
      <c r="AU191" s="94" t="str">
        <f t="shared" si="79"/>
        <v>-</v>
      </c>
      <c r="AV191" s="94" t="str">
        <f t="shared" si="80"/>
        <v>-</v>
      </c>
      <c r="AW191" s="94" t="str">
        <f t="shared" si="81"/>
        <v>-</v>
      </c>
      <c r="AX191" s="94" t="str">
        <f t="shared" si="82"/>
        <v>-</v>
      </c>
      <c r="AY191" s="94" t="str">
        <f t="shared" si="83"/>
        <v>-</v>
      </c>
      <c r="AZ191" s="94" t="str">
        <f t="shared" si="84"/>
        <v>-</v>
      </c>
      <c r="BA191" s="94" t="str">
        <f t="shared" si="85"/>
        <v>-</v>
      </c>
      <c r="BB191" s="94" t="str">
        <f t="shared" si="86"/>
        <v>-</v>
      </c>
      <c r="BC191" s="94" t="str">
        <f t="shared" si="87"/>
        <v>-</v>
      </c>
      <c r="BD191" s="94" t="str">
        <f t="shared" si="88"/>
        <v>-</v>
      </c>
      <c r="BE191" s="94" t="str">
        <f t="shared" si="89"/>
        <v>-</v>
      </c>
      <c r="BF191" s="94" t="str">
        <f t="shared" si="90"/>
        <v>-</v>
      </c>
    </row>
    <row r="192" spans="1:58" x14ac:dyDescent="0.2">
      <c r="A192" s="19" t="s">
        <v>1193</v>
      </c>
      <c r="B192" s="19" t="s">
        <v>76</v>
      </c>
      <c r="C192" s="19">
        <v>17457296</v>
      </c>
      <c r="D192" s="19">
        <v>8</v>
      </c>
      <c r="E192" s="19" t="s">
        <v>1212</v>
      </c>
      <c r="F192" s="19" t="s">
        <v>1213</v>
      </c>
      <c r="G192" s="19" t="s">
        <v>1214</v>
      </c>
      <c r="H192" s="19" t="s">
        <v>1018</v>
      </c>
      <c r="I192" s="19" t="s">
        <v>654</v>
      </c>
      <c r="J192" s="19">
        <v>80</v>
      </c>
      <c r="K192" s="19" t="s">
        <v>556</v>
      </c>
      <c r="L192" s="19" t="s">
        <v>509</v>
      </c>
      <c r="M192" s="19" t="s">
        <v>21</v>
      </c>
      <c r="N192" s="19">
        <v>45706</v>
      </c>
      <c r="O192" s="19">
        <v>84</v>
      </c>
      <c r="P192" s="83">
        <v>3</v>
      </c>
      <c r="Q192" s="19" t="s">
        <v>23</v>
      </c>
      <c r="R192" s="19" t="s">
        <v>11</v>
      </c>
      <c r="S192" s="19" t="s">
        <v>23</v>
      </c>
      <c r="T192" s="19">
        <v>84</v>
      </c>
      <c r="U192" s="19" t="s">
        <v>11</v>
      </c>
      <c r="V192" s="19" t="s">
        <v>11</v>
      </c>
      <c r="W192" s="19" t="s">
        <v>11</v>
      </c>
      <c r="X192" s="19">
        <v>0</v>
      </c>
      <c r="Y192" s="19" t="s">
        <v>730</v>
      </c>
      <c r="Z192" s="19">
        <v>0</v>
      </c>
      <c r="AA192" s="19">
        <v>0</v>
      </c>
      <c r="AB192" s="19">
        <v>0</v>
      </c>
      <c r="AC192" s="186" t="str">
        <f>IF(OR(M192="13",M192="14",P192=8),"",IF(     AND(OR(S192="AUTORIZADO", S192="PENDIENTE", S192="REDUCIDO", S192="AMPLIADO"),L192&lt;&gt;"HONORARIO" ), _xlfn.CONCAT(IF(H192="X","H",H192),"_",IF(OR(P192=5,P192=6),_xlfn.CONCAT(P192,"A"),P192),"_",VLOOKUP(T192,Datos!$B$2:$C$5,2,TRUE)),""))</f>
        <v>M_3_[11 +]</v>
      </c>
      <c r="AD192" s="186">
        <f t="shared" si="64"/>
        <v>0</v>
      </c>
      <c r="AE192" s="90" t="str">
        <f t="shared" si="65"/>
        <v>-</v>
      </c>
      <c r="AF192" s="91" t="str">
        <f t="shared" si="66"/>
        <v>070601</v>
      </c>
      <c r="AG192" s="92"/>
      <c r="AH192" s="93" t="str">
        <f t="shared" si="67"/>
        <v>Corporación de Fomento de la Producción</v>
      </c>
      <c r="AI192" s="90" t="str">
        <f t="shared" si="68"/>
        <v>-</v>
      </c>
      <c r="AJ192" s="90">
        <f t="shared" si="69"/>
        <v>8</v>
      </c>
      <c r="AK192" s="90" t="str">
        <f t="shared" si="70"/>
        <v>-</v>
      </c>
      <c r="AL192" s="90" t="str">
        <f t="shared" si="71"/>
        <v>Identifica este registro como MUJER</v>
      </c>
      <c r="AM192" s="90" t="str">
        <f t="shared" si="72"/>
        <v>-</v>
      </c>
      <c r="AN192" s="90" t="str">
        <f t="shared" si="73"/>
        <v>-</v>
      </c>
      <c r="AO192" s="90" t="str">
        <f t="shared" si="74"/>
        <v>-</v>
      </c>
      <c r="AP192" s="58" t="str">
        <f t="shared" si="75"/>
        <v>-</v>
      </c>
      <c r="AQ192" s="94" t="str">
        <f t="shared" si="76"/>
        <v>-</v>
      </c>
      <c r="AR192" s="94" t="str">
        <f>IF(N192="","PRIMER_DIA en blanco",
IF(AND(M192="01",N192&gt;=L_Conversion!$C$118,N192&lt;=L_Conversion!$D$118),"-",
IF(AND(M192="02",N192&gt;=L_Conversion!$C$119,N192&lt;=L_Conversion!$D$119),"-",
IF(AND(M192="03",N192&gt;=L_Conversion!$C$120,N192&lt;=L_Conversion!$D$120),"-",
IF(AND(M192="04",N192&gt;=L_Conversion!$C$121,N192&lt;=L_Conversion!$D$121),"-",
IF(AND(M192="05",N192&gt;=L_Conversion!$C$122,N192&lt;=L_Conversion!$D$122),"-",
IF(AND(M192="06",N192&gt;=L_Conversion!$C$123,N192&lt;=L_Conversion!$D$123),"-",
IF(AND(M192="07",N192&gt;=L_Conversion!$C$124,N192&lt;=L_Conversion!$D$124),"-",
IF(AND(M192="08",N192&gt;=L_Conversion!$C$125,N192&lt;=L_Conversion!$D$125),"-",
IF(AND(M192="09",N192&gt;=L_Conversion!$C$126,N192&lt;=L_Conversion!$D$126),"-",
IF(AND(M192="10",N192&gt;=L_Conversion!$C$127,N192&lt;=L_Conversion!$D$127),"-",
IF(AND(M192="11",N192&gt;=L_Conversion!$C$128,N192&lt;=L_Conversion!$D$128),"-",
IF(AND(M192="12",N192&gt;=L_Conversion!$C$129,N192&lt;=L_Conversion!$D$129),"-",
IF(AND(M192="13",N192&gt;=L_Conversion!$C$116,N192&lt;=L_Conversion!$D$116),"-",
IF(AND(M192="14",N192&gt;=L_Conversion!$C$117,N192&lt;=L_Conversion!$D$117),"-",
"PRIMER_DIA fuera de rango")))))))))))))))</f>
        <v>-</v>
      </c>
      <c r="AS192" s="94" t="str">
        <f t="shared" si="77"/>
        <v>-</v>
      </c>
      <c r="AT192" s="94" t="str">
        <f t="shared" si="78"/>
        <v>-</v>
      </c>
      <c r="AU192" s="94" t="str">
        <f t="shared" si="79"/>
        <v>-</v>
      </c>
      <c r="AV192" s="94" t="str">
        <f t="shared" si="80"/>
        <v>-</v>
      </c>
      <c r="AW192" s="94" t="str">
        <f t="shared" si="81"/>
        <v>-</v>
      </c>
      <c r="AX192" s="94" t="str">
        <f t="shared" si="82"/>
        <v>-</v>
      </c>
      <c r="AY192" s="94" t="str">
        <f t="shared" si="83"/>
        <v>-</v>
      </c>
      <c r="AZ192" s="94" t="str">
        <f t="shared" si="84"/>
        <v>-</v>
      </c>
      <c r="BA192" s="94" t="str">
        <f t="shared" si="85"/>
        <v>-</v>
      </c>
      <c r="BB192" s="94" t="str">
        <f t="shared" si="86"/>
        <v>-</v>
      </c>
      <c r="BC192" s="94" t="str">
        <f t="shared" si="87"/>
        <v>-</v>
      </c>
      <c r="BD192" s="94" t="str">
        <f t="shared" si="88"/>
        <v>-</v>
      </c>
      <c r="BE192" s="94" t="str">
        <f t="shared" si="89"/>
        <v>-</v>
      </c>
      <c r="BF192" s="94" t="str">
        <f t="shared" si="90"/>
        <v>-</v>
      </c>
    </row>
    <row r="193" spans="1:58" x14ac:dyDescent="0.2">
      <c r="A193" s="19" t="s">
        <v>1193</v>
      </c>
      <c r="B193" s="19" t="s">
        <v>76</v>
      </c>
      <c r="C193" s="19">
        <v>18925452</v>
      </c>
      <c r="D193" s="19">
        <v>0</v>
      </c>
      <c r="E193" s="19" t="s">
        <v>1531</v>
      </c>
      <c r="F193" s="19" t="s">
        <v>1532</v>
      </c>
      <c r="G193" s="19" t="s">
        <v>1533</v>
      </c>
      <c r="H193" s="19" t="s">
        <v>654</v>
      </c>
      <c r="I193" s="19" t="s">
        <v>653</v>
      </c>
      <c r="J193" s="19">
        <v>80</v>
      </c>
      <c r="K193" s="19" t="s">
        <v>556</v>
      </c>
      <c r="L193" s="19" t="s">
        <v>495</v>
      </c>
      <c r="M193" s="19" t="s">
        <v>21</v>
      </c>
      <c r="N193" s="19">
        <v>45706</v>
      </c>
      <c r="O193" s="19">
        <v>2</v>
      </c>
      <c r="P193" s="83">
        <v>1</v>
      </c>
      <c r="Q193" s="19" t="s">
        <v>23</v>
      </c>
      <c r="R193" s="19" t="s">
        <v>11</v>
      </c>
      <c r="S193" s="19" t="s">
        <v>23</v>
      </c>
      <c r="T193" s="19">
        <v>2</v>
      </c>
      <c r="U193" s="19" t="s">
        <v>11</v>
      </c>
      <c r="V193" s="19" t="s">
        <v>11</v>
      </c>
      <c r="W193" s="19" t="s">
        <v>11</v>
      </c>
      <c r="X193" s="19">
        <v>0</v>
      </c>
      <c r="Y193" s="19" t="s">
        <v>730</v>
      </c>
      <c r="Z193" s="19">
        <v>0</v>
      </c>
      <c r="AA193" s="19">
        <v>0</v>
      </c>
      <c r="AB193" s="19">
        <v>0</v>
      </c>
      <c r="AC193" s="186" t="str">
        <f>IF(OR(M193="13",M193="14",P193=8),"",IF(     AND(OR(S193="AUTORIZADO", S193="PENDIENTE", S193="REDUCIDO", S193="AMPLIADO"),L193&lt;&gt;"HONORARIO" ), _xlfn.CONCAT(IF(H193="X","H",H193),"_",IF(OR(P193=5,P193=6),_xlfn.CONCAT(P193,"A"),P193),"_",VLOOKUP(T193,Datos!$B$2:$C$5,2,TRUE)),""))</f>
        <v>H_1_[hasta 3]</v>
      </c>
      <c r="AD193" s="186">
        <f t="shared" si="64"/>
        <v>0</v>
      </c>
      <c r="AE193" s="90" t="str">
        <f t="shared" si="65"/>
        <v>-</v>
      </c>
      <c r="AF193" s="91" t="str">
        <f t="shared" si="66"/>
        <v>070601</v>
      </c>
      <c r="AG193" s="92"/>
      <c r="AH193" s="93" t="str">
        <f t="shared" si="67"/>
        <v>Corporación de Fomento de la Producción</v>
      </c>
      <c r="AI193" s="90" t="str">
        <f t="shared" si="68"/>
        <v>-</v>
      </c>
      <c r="AJ193" s="90">
        <f t="shared" si="69"/>
        <v>0</v>
      </c>
      <c r="AK193" s="90" t="str">
        <f t="shared" si="70"/>
        <v>-</v>
      </c>
      <c r="AL193" s="90" t="str">
        <f t="shared" si="71"/>
        <v>Identifica este registro como HOMBRE</v>
      </c>
      <c r="AM193" s="90" t="str">
        <f t="shared" si="72"/>
        <v>-</v>
      </c>
      <c r="AN193" s="90" t="str">
        <f t="shared" si="73"/>
        <v>-</v>
      </c>
      <c r="AO193" s="90" t="str">
        <f t="shared" si="74"/>
        <v>-</v>
      </c>
      <c r="AP193" s="58" t="str">
        <f t="shared" si="75"/>
        <v>-</v>
      </c>
      <c r="AQ193" s="94" t="str">
        <f t="shared" si="76"/>
        <v>-</v>
      </c>
      <c r="AR193" s="94" t="str">
        <f>IF(N193="","PRIMER_DIA en blanco",
IF(AND(M193="01",N193&gt;=L_Conversion!$C$118,N193&lt;=L_Conversion!$D$118),"-",
IF(AND(M193="02",N193&gt;=L_Conversion!$C$119,N193&lt;=L_Conversion!$D$119),"-",
IF(AND(M193="03",N193&gt;=L_Conversion!$C$120,N193&lt;=L_Conversion!$D$120),"-",
IF(AND(M193="04",N193&gt;=L_Conversion!$C$121,N193&lt;=L_Conversion!$D$121),"-",
IF(AND(M193="05",N193&gt;=L_Conversion!$C$122,N193&lt;=L_Conversion!$D$122),"-",
IF(AND(M193="06",N193&gt;=L_Conversion!$C$123,N193&lt;=L_Conversion!$D$123),"-",
IF(AND(M193="07",N193&gt;=L_Conversion!$C$124,N193&lt;=L_Conversion!$D$124),"-",
IF(AND(M193="08",N193&gt;=L_Conversion!$C$125,N193&lt;=L_Conversion!$D$125),"-",
IF(AND(M193="09",N193&gt;=L_Conversion!$C$126,N193&lt;=L_Conversion!$D$126),"-",
IF(AND(M193="10",N193&gt;=L_Conversion!$C$127,N193&lt;=L_Conversion!$D$127),"-",
IF(AND(M193="11",N193&gt;=L_Conversion!$C$128,N193&lt;=L_Conversion!$D$128),"-",
IF(AND(M193="12",N193&gt;=L_Conversion!$C$129,N193&lt;=L_Conversion!$D$129),"-",
IF(AND(M193="13",N193&gt;=L_Conversion!$C$116,N193&lt;=L_Conversion!$D$116),"-",
IF(AND(M193="14",N193&gt;=L_Conversion!$C$117,N193&lt;=L_Conversion!$D$117),"-",
"PRIMER_DIA fuera de rango")))))))))))))))</f>
        <v>-</v>
      </c>
      <c r="AS193" s="94" t="str">
        <f t="shared" si="77"/>
        <v>-</v>
      </c>
      <c r="AT193" s="94" t="str">
        <f t="shared" si="78"/>
        <v>-</v>
      </c>
      <c r="AU193" s="94" t="str">
        <f t="shared" si="79"/>
        <v>-</v>
      </c>
      <c r="AV193" s="94" t="str">
        <f t="shared" si="80"/>
        <v>-</v>
      </c>
      <c r="AW193" s="94" t="str">
        <f t="shared" si="81"/>
        <v>-</v>
      </c>
      <c r="AX193" s="94" t="str">
        <f t="shared" si="82"/>
        <v>-</v>
      </c>
      <c r="AY193" s="94" t="str">
        <f t="shared" si="83"/>
        <v>-</v>
      </c>
      <c r="AZ193" s="94" t="str">
        <f t="shared" si="84"/>
        <v>-</v>
      </c>
      <c r="BA193" s="94" t="str">
        <f t="shared" si="85"/>
        <v>-</v>
      </c>
      <c r="BB193" s="94" t="str">
        <f t="shared" si="86"/>
        <v>-</v>
      </c>
      <c r="BC193" s="94" t="str">
        <f t="shared" si="87"/>
        <v>-</v>
      </c>
      <c r="BD193" s="94" t="str">
        <f t="shared" si="88"/>
        <v>-</v>
      </c>
      <c r="BE193" s="94" t="str">
        <f t="shared" si="89"/>
        <v>-</v>
      </c>
      <c r="BF193" s="94" t="str">
        <f t="shared" si="90"/>
        <v>-</v>
      </c>
    </row>
    <row r="194" spans="1:58" x14ac:dyDescent="0.2">
      <c r="A194" s="19" t="s">
        <v>1193</v>
      </c>
      <c r="B194" s="19" t="s">
        <v>76</v>
      </c>
      <c r="C194" s="19">
        <v>8649147</v>
      </c>
      <c r="D194" s="19">
        <v>8</v>
      </c>
      <c r="E194" s="19" t="s">
        <v>1373</v>
      </c>
      <c r="F194" s="19" t="s">
        <v>1534</v>
      </c>
      <c r="G194" s="19" t="s">
        <v>1535</v>
      </c>
      <c r="H194" s="19" t="s">
        <v>1018</v>
      </c>
      <c r="I194" s="19" t="s">
        <v>653</v>
      </c>
      <c r="J194" s="19">
        <v>60</v>
      </c>
      <c r="K194" s="19" t="s">
        <v>560</v>
      </c>
      <c r="L194" s="19" t="s">
        <v>490</v>
      </c>
      <c r="M194" s="19" t="s">
        <v>21</v>
      </c>
      <c r="N194" s="19">
        <v>45707</v>
      </c>
      <c r="O194" s="19">
        <v>2</v>
      </c>
      <c r="P194" s="83">
        <v>1</v>
      </c>
      <c r="Q194" s="19" t="s">
        <v>23</v>
      </c>
      <c r="R194" s="19" t="s">
        <v>11</v>
      </c>
      <c r="S194" s="19" t="s">
        <v>23</v>
      </c>
      <c r="T194" s="19">
        <v>2</v>
      </c>
      <c r="U194" s="19" t="s">
        <v>11</v>
      </c>
      <c r="V194" s="19" t="s">
        <v>19</v>
      </c>
      <c r="W194" s="19" t="s">
        <v>19</v>
      </c>
      <c r="X194" s="19">
        <v>30480</v>
      </c>
      <c r="Y194" s="19" t="s">
        <v>726</v>
      </c>
      <c r="Z194" s="19">
        <v>2</v>
      </c>
      <c r="AA194" s="19">
        <v>30480</v>
      </c>
      <c r="AB194" s="19">
        <v>30480</v>
      </c>
      <c r="AC194" s="186" t="str">
        <f>IF(OR(M194="13",M194="14",P194=8),"",IF(     AND(OR(S194="AUTORIZADO", S194="PENDIENTE", S194="REDUCIDO", S194="AMPLIADO"),L194&lt;&gt;"HONORARIO" ), _xlfn.CONCAT(IF(H194="X","H",H194),"_",IF(OR(P194=5,P194=6),_xlfn.CONCAT(P194,"A"),P194),"_",VLOOKUP(T194,Datos!$B$2:$C$5,2,TRUE)),""))</f>
        <v>M_1_[hasta 3]</v>
      </c>
      <c r="AD194" s="186">
        <f t="shared" si="64"/>
        <v>60960</v>
      </c>
      <c r="AE194" s="90" t="str">
        <f t="shared" si="65"/>
        <v>-</v>
      </c>
      <c r="AF194" s="91" t="str">
        <f t="shared" si="66"/>
        <v>070601</v>
      </c>
      <c r="AG194" s="92"/>
      <c r="AH194" s="93" t="str">
        <f t="shared" si="67"/>
        <v>Corporación de Fomento de la Producción</v>
      </c>
      <c r="AI194" s="90" t="str">
        <f t="shared" si="68"/>
        <v>-</v>
      </c>
      <c r="AJ194" s="90">
        <f t="shared" si="69"/>
        <v>8</v>
      </c>
      <c r="AK194" s="90" t="str">
        <f t="shared" si="70"/>
        <v>-</v>
      </c>
      <c r="AL194" s="90" t="str">
        <f t="shared" si="71"/>
        <v>Identifica este registro como MUJER</v>
      </c>
      <c r="AM194" s="90" t="str">
        <f t="shared" si="72"/>
        <v>-</v>
      </c>
      <c r="AN194" s="90" t="str">
        <f t="shared" si="73"/>
        <v>-</v>
      </c>
      <c r="AO194" s="90" t="str">
        <f t="shared" si="74"/>
        <v>-</v>
      </c>
      <c r="AP194" s="58" t="str">
        <f t="shared" si="75"/>
        <v>-</v>
      </c>
      <c r="AQ194" s="94" t="str">
        <f t="shared" si="76"/>
        <v>-</v>
      </c>
      <c r="AR194" s="94" t="str">
        <f>IF(N194="","PRIMER_DIA en blanco",
IF(AND(M194="01",N194&gt;=L_Conversion!$C$118,N194&lt;=L_Conversion!$D$118),"-",
IF(AND(M194="02",N194&gt;=L_Conversion!$C$119,N194&lt;=L_Conversion!$D$119),"-",
IF(AND(M194="03",N194&gt;=L_Conversion!$C$120,N194&lt;=L_Conversion!$D$120),"-",
IF(AND(M194="04",N194&gt;=L_Conversion!$C$121,N194&lt;=L_Conversion!$D$121),"-",
IF(AND(M194="05",N194&gt;=L_Conversion!$C$122,N194&lt;=L_Conversion!$D$122),"-",
IF(AND(M194="06",N194&gt;=L_Conversion!$C$123,N194&lt;=L_Conversion!$D$123),"-",
IF(AND(M194="07",N194&gt;=L_Conversion!$C$124,N194&lt;=L_Conversion!$D$124),"-",
IF(AND(M194="08",N194&gt;=L_Conversion!$C$125,N194&lt;=L_Conversion!$D$125),"-",
IF(AND(M194="09",N194&gt;=L_Conversion!$C$126,N194&lt;=L_Conversion!$D$126),"-",
IF(AND(M194="10",N194&gt;=L_Conversion!$C$127,N194&lt;=L_Conversion!$D$127),"-",
IF(AND(M194="11",N194&gt;=L_Conversion!$C$128,N194&lt;=L_Conversion!$D$128),"-",
IF(AND(M194="12",N194&gt;=L_Conversion!$C$129,N194&lt;=L_Conversion!$D$129),"-",
IF(AND(M194="13",N194&gt;=L_Conversion!$C$116,N194&lt;=L_Conversion!$D$116),"-",
IF(AND(M194="14",N194&gt;=L_Conversion!$C$117,N194&lt;=L_Conversion!$D$117),"-",
"PRIMER_DIA fuera de rango")))))))))))))))</f>
        <v>-</v>
      </c>
      <c r="AS194" s="94" t="str">
        <f t="shared" si="77"/>
        <v>-</v>
      </c>
      <c r="AT194" s="94" t="str">
        <f t="shared" si="78"/>
        <v>-</v>
      </c>
      <c r="AU194" s="94" t="str">
        <f t="shared" si="79"/>
        <v>-</v>
      </c>
      <c r="AV194" s="94" t="str">
        <f t="shared" si="80"/>
        <v>-</v>
      </c>
      <c r="AW194" s="94" t="str">
        <f t="shared" si="81"/>
        <v>-</v>
      </c>
      <c r="AX194" s="94" t="str">
        <f t="shared" si="82"/>
        <v>-</v>
      </c>
      <c r="AY194" s="94" t="str">
        <f t="shared" si="83"/>
        <v>-</v>
      </c>
      <c r="AZ194" s="94" t="str">
        <f t="shared" si="84"/>
        <v>-</v>
      </c>
      <c r="BA194" s="94" t="str">
        <f t="shared" si="85"/>
        <v>-</v>
      </c>
      <c r="BB194" s="94" t="str">
        <f t="shared" si="86"/>
        <v>-</v>
      </c>
      <c r="BC194" s="94" t="str">
        <f t="shared" si="87"/>
        <v>-</v>
      </c>
      <c r="BD194" s="94" t="str">
        <f t="shared" si="88"/>
        <v>-</v>
      </c>
      <c r="BE194" s="94" t="str">
        <f t="shared" si="89"/>
        <v>-</v>
      </c>
      <c r="BF194" s="94" t="str">
        <f t="shared" si="90"/>
        <v>-</v>
      </c>
    </row>
    <row r="195" spans="1:58" x14ac:dyDescent="0.2">
      <c r="A195" s="19" t="s">
        <v>1193</v>
      </c>
      <c r="B195" s="19" t="s">
        <v>76</v>
      </c>
      <c r="C195" s="19">
        <v>15603921</v>
      </c>
      <c r="D195" s="19">
        <v>7</v>
      </c>
      <c r="E195" s="19" t="s">
        <v>1256</v>
      </c>
      <c r="F195" s="19" t="s">
        <v>1368</v>
      </c>
      <c r="G195" s="19" t="s">
        <v>1369</v>
      </c>
      <c r="H195" s="19" t="s">
        <v>1018</v>
      </c>
      <c r="I195" s="19" t="s">
        <v>653</v>
      </c>
      <c r="J195" s="19">
        <v>80</v>
      </c>
      <c r="K195" s="19" t="s">
        <v>556</v>
      </c>
      <c r="L195" s="19" t="s">
        <v>495</v>
      </c>
      <c r="M195" s="19" t="s">
        <v>21</v>
      </c>
      <c r="N195" s="19">
        <v>45707</v>
      </c>
      <c r="O195" s="19">
        <v>10</v>
      </c>
      <c r="P195" s="83">
        <v>1</v>
      </c>
      <c r="Q195" s="19" t="s">
        <v>23</v>
      </c>
      <c r="R195" s="19" t="s">
        <v>11</v>
      </c>
      <c r="S195" s="19" t="s">
        <v>23</v>
      </c>
      <c r="T195" s="19">
        <v>10</v>
      </c>
      <c r="U195" s="19" t="s">
        <v>11</v>
      </c>
      <c r="V195" s="19" t="s">
        <v>11</v>
      </c>
      <c r="W195" s="19" t="s">
        <v>11</v>
      </c>
      <c r="X195" s="19">
        <v>0</v>
      </c>
      <c r="Y195" s="19" t="s">
        <v>730</v>
      </c>
      <c r="Z195" s="19">
        <v>0</v>
      </c>
      <c r="AA195" s="19">
        <v>0</v>
      </c>
      <c r="AB195" s="19">
        <v>0</v>
      </c>
      <c r="AC195" s="186" t="str">
        <f>IF(OR(M195="13",M195="14",P195=8),"",IF(     AND(OR(S195="AUTORIZADO", S195="PENDIENTE", S195="REDUCIDO", S195="AMPLIADO"),L195&lt;&gt;"HONORARIO" ), _xlfn.CONCAT(IF(H195="X","H",H195),"_",IF(OR(P195=5,P195=6),_xlfn.CONCAT(P195,"A"),P195),"_",VLOOKUP(T195,Datos!$B$2:$C$5,2,TRUE)),""))</f>
        <v>M_1_[4 a 10]</v>
      </c>
      <c r="AD195" s="186">
        <f t="shared" ref="AD195:AD258" si="91">IF(AC195="",0,AA195+AB195)</f>
        <v>0</v>
      </c>
      <c r="AE195" s="90" t="str">
        <f t="shared" ref="AE195:AE258" si="92">IF(A195="","Celda vacía",IF(A195="L","-","Revisar"))</f>
        <v>-</v>
      </c>
      <c r="AF195" s="91" t="str">
        <f t="shared" ref="AF195:AF258" si="93">IF(B195="","Celda vacía",IF(LEN(B195)=4,REPLACE(B195,1,6,CONCATENATE("00",B195)),IF(LEN(B195)=5,REPLACE(B195,1,6,CONCATENATE("0",B195)),IF(LEN(B195)=6,REPLACE(B195,1,6,B195),IF(AND(LEN(B195)&gt;6,OR(LEFT(B195,4)="1202", LEFT(B195,4)="1703")),REPLACE(B195,1,LEN(B195),B195),"Revisar")))))</f>
        <v>070601</v>
      </c>
      <c r="AG195" s="92"/>
      <c r="AH195" s="93" t="str">
        <f t="shared" ref="AH195:AH258" si="94">IF(B195="","Celda Vacía",IF(ISERROR(IF(B195="","",VLOOKUP(B195,Codigo,3,0))),"Corregir código servicio",IF(B195="","",VLOOKUP(B195,Codigo,3,0))))</f>
        <v>Corporación de Fomento de la Producción</v>
      </c>
      <c r="AI195" s="90" t="str">
        <f t="shared" ref="AI195:AI258" si="95">IF(C195="","Celda vacía",IF(C195&gt;1000000,"-","Revisar con Edad"))</f>
        <v>-</v>
      </c>
      <c r="AJ195" s="90">
        <f t="shared" ref="AJ195:AJ258" si="96">IF(D195="","Celda vacía",IF(IF(IF(LEN(C195)=6,(11-((RIGHT(C195,1)*2+MID(C195,5,1)*3+MID(C195,4,1)*4+MID(C195,3,1)*5+MID(C195,2,1)*6+LEFT(C195,1)*7)-(INT((RIGHT(C195,1)*2+MID(C195,5,1)*3+MID(C195,4,1)*4+MID(C195,3,1)*5+MID(C195,2,1)*6+LEFT(C195,1)*7)/11)*11))),IF(LEN(C195)=7,(11-((RIGHT(C195,1)*2+MID(C195,6,1)*3+MID(C195,5,1)*4+MID(C195,4,1)*5+MID(C195,3,1)*6+MID(C195,2,1)*7+LEFT(C195,1)*2)-(INT((RIGHT(C195,1)*2+MID(C195,6,1)*3+MID(C195,5,1)*4+MID(C195,4,1)*5+MID(C195,3,1)*6+MID(C195,2,1)*7+LEFT(C195,1)*2)/11)*11))),(11-((RIGHT(C195,1)*2+MID(C195,7,1)*3+MID(C195,6,1)*4+MID(C195,5,1)*5+MID(C195,4,1)*6+MID(C195,3,1)*7+MID(C195,2,1)*2+LEFT(C195,1)*3)-(INT((RIGHT(C195,1)*2+MID(C195,7,1)*3+MID(C195,6,1)*4+MID(C195,5,1)*5+MID(C195,4,1)*6+MID(C195,3,1)*7+MID(C195,2,1)*2+LEFT(C195,1)*3)/11)*11)))))=11,0,IF(LEN(C195)=6,(11-((RIGHT(C195,1)*2+MID(C195,5,1)*3+MID(C195,4,1)*4+MID(C195,3,1)*5+MID(C195,2,1)*6+LEFT(C195,1)*7)-(INT((RIGHT(C195,1)*2+MID(C195,5,1)*3+MID(C195,4,1)*4+MID(C195,3,1)*5+MID(C195,2,1)*6+LEFT(C195,1)*7)/11)*11))),IF(LEN(C195)=7,(11-((RIGHT(C195,1)*2+MID(C195,6,1)*3+MID(C195,5,1)*4+MID(C195,4,1)*5+MID(C195,3,1)*6+MID(C195,2,1)*7+LEFT(C195,1)*2)-(INT((RIGHT(C195,1)*2+MID(C195,6,1)*3+MID(C195,5,1)*4+MID(C195,4,1)*5+MID(C195,3,1)*6+MID(C195,2,1)*7+LEFT(C195,1)*2)/11)*11))),(11-((RIGHT(C195,1)*2+MID(C195,7,1)*3+MID(C195,6,1)*4+MID(C195,5,1)*5+MID(C195,4,1)*6+MID(C195,3,1)*7+MID(C195,2,1)*2+LEFT(C195,1)*3)-(INT((RIGHT(C195,1)*2+MID(C195,7,1)*3+MID(C195,6,1)*4+MID(C195,5,1)*5+MID(C195,4,1)*6+MID(C195,3,1)*7+MID(C195,2,1)*2+LEFT(C195,1)*3)/11)*11))))))=10,"K",IF(IF(LEN(C195)=6,(11-((RIGHT(C195,1)*2+MID(C195,5,1)*3+MID(C195,4,1)*4+MID(C195,3,1)*5+MID(C195,2,1)*6+LEFT(C195,1)*7)-(INT((RIGHT(C195,1)*2+MID(C195,5,1)*3+MID(C195,4,1)*4+MID(C195,3,1)*5+MID(C195,2,1)*6+LEFT(C195,1)*7)/11)*11))),IF(LEN(C195)=7,(11-((RIGHT(C195,1)*2+MID(C195,6,1)*3+MID(C195,5,1)*4+MID(C195,4,1)*5+MID(C195,3,1)*6+MID(C195,2,1)*7+LEFT(C195,1)*2)-(INT((RIGHT(C195,1)*2+MID(C195,6,1)*3+MID(C195,5,1)*4+MID(C195,4,1)*5+MID(C195,3,1)*6+MID(C195,2,1)*7+LEFT(C195,1)*2)/11)*11))),(11-((RIGHT(C195,1)*2+MID(C195,7,1)*3+MID(C195,6,1)*4+MID(C195,5,1)*5+MID(C195,4,1)*6+MID(C195,3,1)*7+MID(C195,2,1)*2+LEFT(C195,1)*3)-(INT((RIGHT(C195,1)*2+MID(C195,7,1)*3+MID(C195,6,1)*4+MID(C195,5,1)*5+MID(C195,4,1)*6+MID(C195,3,1)*7+MID(C195,2,1)*2+LEFT(C195,1)*3)/11)*11)))))=11,0,IF(LEN(C195)=6,(11-((RIGHT(C195,1)*2+MID(C195,5,1)*3+MID(C195,4,1)*4+MID(C195,3,1)*5+MID(C195,2,1)*6+LEFT(C195,1)*7)-(INT((RIGHT(C195,1)*2+MID(C195,5,1)*3+MID(C195,4,1)*4+MID(C195,3,1)*5+MID(C195,2,1)*6+LEFT(C195,1)*7)/11)*11))),IF(LEN(C195)=7,(11-((RIGHT(C195,1)*2+MID(C195,6,1)*3+MID(C195,5,1)*4+MID(C195,4,1)*5+MID(C195,3,1)*6+MID(C195,2,1)*7+LEFT(C195,1)*2)-(INT((RIGHT(C195,1)*2+MID(C195,6,1)*3+MID(C195,5,1)*4+MID(C195,4,1)*5+MID(C195,3,1)*6+MID(C195,2,1)*7+LEFT(C195,1)*2)/11)*11))),(11-((RIGHT(C195,1)*2+MID(C195,7,1)*3+MID(C195,6,1)*4+MID(C195,5,1)*5+MID(C195,4,1)*6+MID(C195,3,1)*7+MID(C195,2,1)*2+LEFT(C195,1)*3)-(INT((RIGHT(C195,1)*2+MID(C195,7,1)*3+MID(C195,6,1)*4+MID(C195,5,1)*5+MID(C195,4,1)*6+MID(C195,3,1)*7+MID(C195,2,1)*2+LEFT(C195,1)*3)/11)*11))))))))</f>
        <v>7</v>
      </c>
      <c r="AK195" s="90" t="str">
        <f t="shared" ref="AK195:AK258" si="97">IF(C195="","Celda vacía",IF(C195="E","-",IF(IF(AJ195=11,0,IF(AJ195=10,"K",AJ195))=D195,"-","Corregir RUN")))</f>
        <v>-</v>
      </c>
      <c r="AL195" s="90" t="str">
        <f t="shared" ref="AL195:AL258" si="98">IF(H195="","Celda vacía",IF(OR(H195="M",H195="H",H195="X"),  IF(H195="M", "Identifica este registro como MUJER",  IF(H195="H","Identifica este registro como HOMBRE", IF(H195="X","Identifica este registro como NO BINARIO"))),  "Validar con Tabla N°01")   )</f>
        <v>Identifica este registro como MUJER</v>
      </c>
      <c r="AM195" s="90" t="str">
        <f t="shared" ref="AM195:AM258" si="99">IF(I195="","Celda vacía",IF(ISERROR(VLOOKUP(I195,Tabla_27_Matriz_Base,1,0)),"Revisar","-"))</f>
        <v>-</v>
      </c>
      <c r="AN195" s="90" t="str">
        <f t="shared" ref="AN195:AN258" si="100">IF(J195="","Celda vacía",IF(ISERROR(VLOOKUP(J195,Tabla_04_Sist.Rem,1,0)),"Revisar","-"))</f>
        <v>-</v>
      </c>
      <c r="AO195" s="90" t="str">
        <f t="shared" ref="AO195:AO258" si="101">IF(J195="","SIST_REM vacío, no permite validar estamento",IF(OR(J195=10,J195=40,J195=60,J195=70),IF(ISERROR(VLOOKUP(K195,Tabla_06_10_40_60_70_EUS,1,0)),"Revisar. Estamento no corresponde a sist. Rem.","-"),
IF(AND(A195="l",J195=11,K195="DIRECTIVO"),"Dual",
IF(OR(J195=11,J195=12),IF(ISERROR(VLOOKUP(K195,Tabla_06_11_12_15076_19664,1,0)),"Revisar. Estamento no corresponde a sist. Rem.","-"),
IF(J195=13,IF(ISERROR(VLOOKUP(K195,Tabla_06_13,1,0)),"Revisar. Estamento no corresponde a sist. Rem.","-"),
IF(J195=14,IF(ISERROR(VLOOKUP(K195,Tabla_06_14,1,0)),"Revisar. Estamento no corresponde a sist. Rem.","-"),
IF(J195=15,IF(ISERROR(VLOOKUP(K195,Tabla_06_15,1,0)),"Revisar. Estamento no corresponde a sist. Rem.","-"),
IF(OR(J195=90),IF(ISERROR(VLOOKUP(K195,Tabla_06_90_Personal_Fuera_de_Dotacion,1,0)),"Revisar. Estamento no corresponde a sist. Rem.","-"),
IF(J195=61,IF(ISERROR(VLOOKUP(K195,Tabla_06_DFL29_61_Experimentales,1,0)),"Revisar. Estamento no corresponde a sist. Rem.","-"),IF(J195=20,IF(ISERROR(VLOOKUP(K195,Tabla_06_20_Fiscalizadores,1,0)),"Revisar. Estamento no corresponde a sist. Rem.","-"),IF(J195=80,IF(ISERROR(VLOOKUP(K195,Tabla_06_80_Codigo_del_Trabajo,1,0)),"Revisar. Estamento no corresponde a sist. Rem.","-"),                    IF(J195=30,IF(ISERROR(VLOOKUP(K195,Tabla_06_30_Poder_Judicial,1,0)),"Revisar. Estamento no corresponde a sist. Rem.","-"),IF(ISERROR(VLOOKUP(K195,Tabla_06_50_Ministerio_Publico,1,0)),"Revisar","-")))))))))))))</f>
        <v>-</v>
      </c>
      <c r="AP195" s="58" t="str">
        <f t="shared" ref="AP195:AP258" si="102">IF(L195="","Celda vacía",IF(ISERROR(VLOOKUP(L195,Tabla_Personal,1,0)),"Revisar","-"))</f>
        <v>-</v>
      </c>
      <c r="AQ195" s="94" t="str">
        <f t="shared" ref="AQ195:AQ258" si="103">IF(M195="","Celda vacía",IF(ISERROR(VLOOKUP(M195,Tabla_01_Mes,1,0)),"Revisar","-"))</f>
        <v>-</v>
      </c>
      <c r="AR195" s="94" t="str">
        <f>IF(N195="","PRIMER_DIA en blanco",
IF(AND(M195="01",N195&gt;=L_Conversion!$C$118,N195&lt;=L_Conversion!$D$118),"-",
IF(AND(M195="02",N195&gt;=L_Conversion!$C$119,N195&lt;=L_Conversion!$D$119),"-",
IF(AND(M195="03",N195&gt;=L_Conversion!$C$120,N195&lt;=L_Conversion!$D$120),"-",
IF(AND(M195="04",N195&gt;=L_Conversion!$C$121,N195&lt;=L_Conversion!$D$121),"-",
IF(AND(M195="05",N195&gt;=L_Conversion!$C$122,N195&lt;=L_Conversion!$D$122),"-",
IF(AND(M195="06",N195&gt;=L_Conversion!$C$123,N195&lt;=L_Conversion!$D$123),"-",
IF(AND(M195="07",N195&gt;=L_Conversion!$C$124,N195&lt;=L_Conversion!$D$124),"-",
IF(AND(M195="08",N195&gt;=L_Conversion!$C$125,N195&lt;=L_Conversion!$D$125),"-",
IF(AND(M195="09",N195&gt;=L_Conversion!$C$126,N195&lt;=L_Conversion!$D$126),"-",
IF(AND(M195="10",N195&gt;=L_Conversion!$C$127,N195&lt;=L_Conversion!$D$127),"-",
IF(AND(M195="11",N195&gt;=L_Conversion!$C$128,N195&lt;=L_Conversion!$D$128),"-",
IF(AND(M195="12",N195&gt;=L_Conversion!$C$129,N195&lt;=L_Conversion!$D$129),"-",
IF(AND(M195="13",N195&gt;=L_Conversion!$C$116,N195&lt;=L_Conversion!$D$116),"-",
IF(AND(M195="14",N195&gt;=L_Conversion!$C$117,N195&lt;=L_Conversion!$D$117),"-",
"PRIMER_DIA fuera de rango")))))))))))))))</f>
        <v>-</v>
      </c>
      <c r="AS195" s="94" t="str">
        <f t="shared" ref="AS195:AS258" si="104">IF(O195="","Celda vacía",IF(AND(ISERROR(VLOOKUP(P195,Tabla_18_Tipos_licencias,1,FALSE))=FALSE,O195&gt;=0,O195&lt;=365),IF(P195=8,IF(H195="M",IF(ISERROR(VLOOKUP(O195,Dias_Licencia_Tipo_8_M,1,0)),"Revisar días licencia tipo 8","-"),IF(ISERROR(VLOOKUP(O195,Dias_licencia_tipo_8_H,1,0)),"Revisar días licencia tipo 8","-")),"-"),"Se debe revisar los campos TIPO_LM y N_DIAS"))</f>
        <v>-</v>
      </c>
      <c r="AT195" s="94" t="str">
        <f t="shared" ref="AT195:AT258" si="105">IF(P195="","Celda vacía",IF(ISERROR(VLOOKUP(P195,Tabla_18_Tipos_licencias,1,FALSE))=FALSE,IF(H195="M","-",IF(P195=7,"Revisar","-")),"Revisar"))</f>
        <v>-</v>
      </c>
      <c r="AU195" s="94" t="str">
        <f t="shared" ref="AU195:AU258" si="106">IF(Q195="","Celda vacía",IF(AND(OR(L195="HAG",L195="HONORARIO"),OR(Q195="AUTORIZADO",Q195="REDUCIDO",Q195="RECHAZADO",Q195="PENDIENTE",Q195="AMPLIADO")),"Revisar Calidad Jurídica",IF(AND(OR(L195="HAG",L195="HONORARIO"),Q195="NC"),"-",IF(ISERROR(VLOOKUP(Q195,Tabla_04_Estado_Resolucion,1,0)),"Revisar",IF(AND(Q195="PENDIENTE",($BG$1-N195)&gt;60),"Validar estado PENDIENTE",  IF(AND(OR(L195="CONTRATA",L195="PLANTA", L195="CT", L195="JP", L195="JORNAL", L195="CONTRATA_FD", L195="CT_FD", L195="ADSCRITO", L195="LGN", L195="VIGILANTE", L195="BECARIOS", L195="PLANTA_FD"),Q195&lt;&gt;"NC"),"-","Revisar Calidad Jurídica"))))))</f>
        <v>-</v>
      </c>
      <c r="AV195" s="94" t="str">
        <f t="shared" ref="AV195:AV258" si="107">IF(R195="","Celda vacía",IF(AND(OR(Q195="AUTORIZADO",Q195="PENDIENTE",Q195="NC",Q195="AMPLIADO"),R195="N"),"-",IF(AND(OR(Q195="REDUCIDO",Q195="RECHAZADO"),OR(R195="S",R195="N")),"-","Revisar")))</f>
        <v>-</v>
      </c>
      <c r="AW195" s="94" t="str">
        <f t="shared" ref="AW195:AW258" si="108">IF(Q195="","Celda vacía",IF(AND(R195="N",Q195=S195),"-",IF(AND(S195="PENDIENTE",($BG$1-N195)&gt;60),"Validar estado PENDIENTE",IF(AND(R195="S",OR(S195="AUTORIZADO",S195="PENDIENTE"),T195=O195),"-",IF(AND(R195="S",S195="REDUCIDO",T195&lt;O195,T195&gt;0),"-",IF(AND(R195="S",S195="RECHAZADO",T195=0),"-",IF(AND(Q195="NC",S195="NC",T195=O195),"-","Revisar")))))))</f>
        <v>-</v>
      </c>
      <c r="AX195" s="94" t="str">
        <f t="shared" ref="AX195:AX258" si="109">IF(T195="","Celda Vacía",IF(AND(OR(S195="AUTORIZADO",S195="PENDIENTE",S195="NC"),O195=T195),"-",IF(AND(S195="REDUCIDO",T195&gt;0,T195&lt;O195),"-",IF(AND(S195="RECHAZADO",T195=0),"-",   IF(AND(S195="AMPLIADO",T195&gt;O195),"-",       "Revisar" )))))</f>
        <v>-</v>
      </c>
      <c r="AY195" s="94" t="str">
        <f t="shared" ref="AY195:AY258" si="110">IF(U195="","Celda vacía",IF(OR(U195="S",U195="N"),"-","Revisar"))</f>
        <v>-</v>
      </c>
      <c r="AZ195" s="94" t="str">
        <f t="shared" ref="AZ195:AZ258" si="111">IF(V195="","Celda vacía",IF(OR(V195="S",V195="N"),"-","Revisar"))</f>
        <v>-</v>
      </c>
      <c r="BA195" s="94" t="str">
        <f t="shared" ref="BA195:BA258" si="112">IF(W195="","Celda vacía",IF(OR(W195="S",W195="N"),"-","Revisar"))</f>
        <v>-</v>
      </c>
      <c r="BB195" s="94" t="str">
        <f t="shared" ref="BB195:BB258" si="113">IF(X195="","Celda Vacia",IF(  OR(          AND(X195=0,W195="S"),AND(X195&lt;&gt;0,W195="N")),"Revisar valor del campo MONTO_SUB","-"))</f>
        <v>-</v>
      </c>
      <c r="BC195" s="94" t="str">
        <f t="shared" ref="BC195:BC258" si="114">IF(Y195="","Celda Vacia",IF(ISERROR(VLOOKUP(Y195,Tabla_33_estado_recuperacion,1,FALSE)),"Se debe corregir el valor según Tabla Nro 33",IF(Y195="SDR",IF(OR(S195="RECHAZADO",W195="N"),"-","Se debe revisar  ESTADO SDR"),IF(Y195="PEN",IF(OR(S195="AUTORIZADO",S195="REDUCIDO",S195="PENDIENTE"),"-","Se debe revisar ESTADO PEN"),IF(AND(OR(W195="S",W195="N"),OR(Y195="TOT",Y195="PAR"),OR(S195="AUTORIZADO",S195="REDUCIDO")),"-","Revisar ER2 Y ESTADO_REC")))))</f>
        <v>-</v>
      </c>
      <c r="BD195" s="94" t="str">
        <f t="shared" ref="BD195:BD258" si="115">IF(Z195="","Celda Vacia", IF(Z195&gt;T195,"Dias recuperados no puede ser mayor a dias autorizados", IF(ISNUMBER(Z195)=TRUE,IF(Z195=0,IF(OR(Y195="SDR",Y195="PEN"),"-",IF(AND(T195&lt;4,OR(Y195="TOT",Y195="PAR")),"-","Se debe revisar los Campos N_DIAS_REC y ESTADO_REC")),IF(AND(Z195&gt;0,Z195&lt;366,OR(Y195="TOT",Y195="PAR")),"-","Se debe revisar los campos ESTADO_REC y N_DIAS_REC")),"Valor del campo N_DIAS_REC no es numérico"))    )</f>
        <v>-</v>
      </c>
      <c r="BE195" s="94" t="str">
        <f t="shared" ref="BE195:BE258" si="116">IF(AA195="","Celda vacia",
IF( AND(AA195=0,(OR(Y195="PEN",Y195="SDR"))),"-",
IF(AND(T195&lt;4,OR(P195="5A",P195="5B",P195="6A",P195="6B"),AA195&gt;=0),"-",
IF(AND(T195&lt;4,P195&lt;&gt;"5A",P195&lt;&gt;"5B",P195&lt;&gt;"6A",P195&lt;&gt;"6B",AA195=0),"-",
IF(AND(T195&lt;4,P195&lt;&gt;"5A",P195&lt;&gt;"5B",P195&lt;&gt;"6A",P195&lt;&gt;"6B",V195="S",AA195&gt;=0),"-",
IF(AND(T195&gt;=4,AA195&gt;0, OR(Y195="TOT",Y195="PAR")),"-",
"Revisar el tipo de licencia medica, dias de licencia para el monto de recuperación declarado"))))))</f>
        <v>-</v>
      </c>
      <c r="BF195" s="94" t="str">
        <f t="shared" ref="BF195:BF258" si="117">IF(AB195="","Celda vacia",IF(ISNUMBER(AB195)=TRUE,IF(AB195=0,IF(OR(Y195="PEN",Y195="SDR"),"-","revisar "),IF(OR(Y195="TOT",Y195="PAR"),"-","Revisar")),"Valor del campo no es numérico"))</f>
        <v>-</v>
      </c>
    </row>
    <row r="196" spans="1:58" x14ac:dyDescent="0.2">
      <c r="A196" s="19" t="s">
        <v>1193</v>
      </c>
      <c r="B196" s="19" t="s">
        <v>76</v>
      </c>
      <c r="C196" s="19">
        <v>13545055</v>
      </c>
      <c r="D196" s="19">
        <v>3</v>
      </c>
      <c r="E196" s="19" t="s">
        <v>1427</v>
      </c>
      <c r="F196" s="19" t="s">
        <v>1428</v>
      </c>
      <c r="G196" s="19" t="s">
        <v>1429</v>
      </c>
      <c r="H196" s="19" t="s">
        <v>1018</v>
      </c>
      <c r="I196" s="19" t="s">
        <v>653</v>
      </c>
      <c r="J196" s="19">
        <v>80</v>
      </c>
      <c r="K196" s="19" t="s">
        <v>554</v>
      </c>
      <c r="L196" s="19" t="s">
        <v>495</v>
      </c>
      <c r="M196" s="19" t="s">
        <v>21</v>
      </c>
      <c r="N196" s="19">
        <v>45707</v>
      </c>
      <c r="O196" s="19">
        <v>15</v>
      </c>
      <c r="P196" s="83">
        <v>1</v>
      </c>
      <c r="Q196" s="19" t="s">
        <v>23</v>
      </c>
      <c r="R196" s="19" t="s">
        <v>11</v>
      </c>
      <c r="S196" s="19" t="s">
        <v>23</v>
      </c>
      <c r="T196" s="19">
        <v>15</v>
      </c>
      <c r="U196" s="19" t="s">
        <v>11</v>
      </c>
      <c r="V196" s="19" t="s">
        <v>11</v>
      </c>
      <c r="W196" s="19" t="s">
        <v>11</v>
      </c>
      <c r="X196" s="19">
        <v>0</v>
      </c>
      <c r="Y196" s="19" t="s">
        <v>730</v>
      </c>
      <c r="Z196" s="19">
        <v>0</v>
      </c>
      <c r="AA196" s="19">
        <v>0</v>
      </c>
      <c r="AB196" s="19">
        <v>0</v>
      </c>
      <c r="AC196" s="186" t="str">
        <f>IF(OR(M196="13",M196="14",P196=8),"",IF(     AND(OR(S196="AUTORIZADO", S196="PENDIENTE", S196="REDUCIDO", S196="AMPLIADO"),L196&lt;&gt;"HONORARIO" ), _xlfn.CONCAT(IF(H196="X","H",H196),"_",IF(OR(P196=5,P196=6),_xlfn.CONCAT(P196,"A"),P196),"_",VLOOKUP(T196,Datos!$B$2:$C$5,2,TRUE)),""))</f>
        <v>M_1_[11 +]</v>
      </c>
      <c r="AD196" s="186">
        <f t="shared" si="91"/>
        <v>0</v>
      </c>
      <c r="AE196" s="90" t="str">
        <f t="shared" si="92"/>
        <v>-</v>
      </c>
      <c r="AF196" s="91" t="str">
        <f t="shared" si="93"/>
        <v>070601</v>
      </c>
      <c r="AG196" s="92"/>
      <c r="AH196" s="93" t="str">
        <f t="shared" si="94"/>
        <v>Corporación de Fomento de la Producción</v>
      </c>
      <c r="AI196" s="90" t="str">
        <f t="shared" si="95"/>
        <v>-</v>
      </c>
      <c r="AJ196" s="90">
        <f t="shared" si="96"/>
        <v>3</v>
      </c>
      <c r="AK196" s="90" t="str">
        <f t="shared" si="97"/>
        <v>-</v>
      </c>
      <c r="AL196" s="90" t="str">
        <f t="shared" si="98"/>
        <v>Identifica este registro como MUJER</v>
      </c>
      <c r="AM196" s="90" t="str">
        <f t="shared" si="99"/>
        <v>-</v>
      </c>
      <c r="AN196" s="90" t="str">
        <f t="shared" si="100"/>
        <v>-</v>
      </c>
      <c r="AO196" s="90" t="str">
        <f t="shared" si="101"/>
        <v>-</v>
      </c>
      <c r="AP196" s="58" t="str">
        <f t="shared" si="102"/>
        <v>-</v>
      </c>
      <c r="AQ196" s="94" t="str">
        <f t="shared" si="103"/>
        <v>-</v>
      </c>
      <c r="AR196" s="94" t="str">
        <f>IF(N196="","PRIMER_DIA en blanco",
IF(AND(M196="01",N196&gt;=L_Conversion!$C$118,N196&lt;=L_Conversion!$D$118),"-",
IF(AND(M196="02",N196&gt;=L_Conversion!$C$119,N196&lt;=L_Conversion!$D$119),"-",
IF(AND(M196="03",N196&gt;=L_Conversion!$C$120,N196&lt;=L_Conversion!$D$120),"-",
IF(AND(M196="04",N196&gt;=L_Conversion!$C$121,N196&lt;=L_Conversion!$D$121),"-",
IF(AND(M196="05",N196&gt;=L_Conversion!$C$122,N196&lt;=L_Conversion!$D$122),"-",
IF(AND(M196="06",N196&gt;=L_Conversion!$C$123,N196&lt;=L_Conversion!$D$123),"-",
IF(AND(M196="07",N196&gt;=L_Conversion!$C$124,N196&lt;=L_Conversion!$D$124),"-",
IF(AND(M196="08",N196&gt;=L_Conversion!$C$125,N196&lt;=L_Conversion!$D$125),"-",
IF(AND(M196="09",N196&gt;=L_Conversion!$C$126,N196&lt;=L_Conversion!$D$126),"-",
IF(AND(M196="10",N196&gt;=L_Conversion!$C$127,N196&lt;=L_Conversion!$D$127),"-",
IF(AND(M196="11",N196&gt;=L_Conversion!$C$128,N196&lt;=L_Conversion!$D$128),"-",
IF(AND(M196="12",N196&gt;=L_Conversion!$C$129,N196&lt;=L_Conversion!$D$129),"-",
IF(AND(M196="13",N196&gt;=L_Conversion!$C$116,N196&lt;=L_Conversion!$D$116),"-",
IF(AND(M196="14",N196&gt;=L_Conversion!$C$117,N196&lt;=L_Conversion!$D$117),"-",
"PRIMER_DIA fuera de rango")))))))))))))))</f>
        <v>-</v>
      </c>
      <c r="AS196" s="94" t="str">
        <f t="shared" si="104"/>
        <v>-</v>
      </c>
      <c r="AT196" s="94" t="str">
        <f t="shared" si="105"/>
        <v>-</v>
      </c>
      <c r="AU196" s="94" t="str">
        <f t="shared" si="106"/>
        <v>-</v>
      </c>
      <c r="AV196" s="94" t="str">
        <f t="shared" si="107"/>
        <v>-</v>
      </c>
      <c r="AW196" s="94" t="str">
        <f t="shared" si="108"/>
        <v>-</v>
      </c>
      <c r="AX196" s="94" t="str">
        <f t="shared" si="109"/>
        <v>-</v>
      </c>
      <c r="AY196" s="94" t="str">
        <f t="shared" si="110"/>
        <v>-</v>
      </c>
      <c r="AZ196" s="94" t="str">
        <f t="shared" si="111"/>
        <v>-</v>
      </c>
      <c r="BA196" s="94" t="str">
        <f t="shared" si="112"/>
        <v>-</v>
      </c>
      <c r="BB196" s="94" t="str">
        <f t="shared" si="113"/>
        <v>-</v>
      </c>
      <c r="BC196" s="94" t="str">
        <f t="shared" si="114"/>
        <v>-</v>
      </c>
      <c r="BD196" s="94" t="str">
        <f t="shared" si="115"/>
        <v>-</v>
      </c>
      <c r="BE196" s="94" t="str">
        <f t="shared" si="116"/>
        <v>-</v>
      </c>
      <c r="BF196" s="94" t="str">
        <f t="shared" si="117"/>
        <v>-</v>
      </c>
    </row>
    <row r="197" spans="1:58" x14ac:dyDescent="0.2">
      <c r="A197" s="19" t="s">
        <v>1193</v>
      </c>
      <c r="B197" s="19" t="s">
        <v>76</v>
      </c>
      <c r="C197" s="19">
        <v>15019933</v>
      </c>
      <c r="D197" s="19">
        <v>6</v>
      </c>
      <c r="E197" s="19" t="s">
        <v>1536</v>
      </c>
      <c r="F197" s="19" t="s">
        <v>1508</v>
      </c>
      <c r="G197" s="19" t="s">
        <v>1537</v>
      </c>
      <c r="H197" s="19" t="s">
        <v>1018</v>
      </c>
      <c r="I197" s="19" t="s">
        <v>653</v>
      </c>
      <c r="J197" s="19">
        <v>80</v>
      </c>
      <c r="K197" s="19" t="s">
        <v>556</v>
      </c>
      <c r="L197" s="19" t="s">
        <v>495</v>
      </c>
      <c r="M197" s="19" t="s">
        <v>21</v>
      </c>
      <c r="N197" s="19">
        <v>45707</v>
      </c>
      <c r="O197" s="19">
        <v>30</v>
      </c>
      <c r="P197" s="83">
        <v>1</v>
      </c>
      <c r="Q197" s="19" t="s">
        <v>23</v>
      </c>
      <c r="R197" s="19" t="s">
        <v>11</v>
      </c>
      <c r="S197" s="19" t="s">
        <v>23</v>
      </c>
      <c r="T197" s="19">
        <v>30</v>
      </c>
      <c r="U197" s="19" t="s">
        <v>11</v>
      </c>
      <c r="V197" s="19" t="s">
        <v>11</v>
      </c>
      <c r="W197" s="19" t="s">
        <v>11</v>
      </c>
      <c r="X197" s="19">
        <v>0</v>
      </c>
      <c r="Y197" s="19" t="s">
        <v>730</v>
      </c>
      <c r="Z197" s="19">
        <v>0</v>
      </c>
      <c r="AA197" s="19">
        <v>0</v>
      </c>
      <c r="AB197" s="19">
        <v>0</v>
      </c>
      <c r="AC197" s="186" t="str">
        <f>IF(OR(M197="13",M197="14",P197=8),"",IF(     AND(OR(S197="AUTORIZADO", S197="PENDIENTE", S197="REDUCIDO", S197="AMPLIADO"),L197&lt;&gt;"HONORARIO" ), _xlfn.CONCAT(IF(H197="X","H",H197),"_",IF(OR(P197=5,P197=6),_xlfn.CONCAT(P197,"A"),P197),"_",VLOOKUP(T197,Datos!$B$2:$C$5,2,TRUE)),""))</f>
        <v>M_1_[11 +]</v>
      </c>
      <c r="AD197" s="186">
        <f t="shared" si="91"/>
        <v>0</v>
      </c>
      <c r="AE197" s="90" t="str">
        <f t="shared" si="92"/>
        <v>-</v>
      </c>
      <c r="AF197" s="91" t="str">
        <f t="shared" si="93"/>
        <v>070601</v>
      </c>
      <c r="AG197" s="92"/>
      <c r="AH197" s="93" t="str">
        <f t="shared" si="94"/>
        <v>Corporación de Fomento de la Producción</v>
      </c>
      <c r="AI197" s="90" t="str">
        <f t="shared" si="95"/>
        <v>-</v>
      </c>
      <c r="AJ197" s="90">
        <f t="shared" si="96"/>
        <v>6</v>
      </c>
      <c r="AK197" s="90" t="str">
        <f t="shared" si="97"/>
        <v>-</v>
      </c>
      <c r="AL197" s="90" t="str">
        <f t="shared" si="98"/>
        <v>Identifica este registro como MUJER</v>
      </c>
      <c r="AM197" s="90" t="str">
        <f t="shared" si="99"/>
        <v>-</v>
      </c>
      <c r="AN197" s="90" t="str">
        <f t="shared" si="100"/>
        <v>-</v>
      </c>
      <c r="AO197" s="90" t="str">
        <f t="shared" si="101"/>
        <v>-</v>
      </c>
      <c r="AP197" s="58" t="str">
        <f t="shared" si="102"/>
        <v>-</v>
      </c>
      <c r="AQ197" s="94" t="str">
        <f t="shared" si="103"/>
        <v>-</v>
      </c>
      <c r="AR197" s="94" t="str">
        <f>IF(N197="","PRIMER_DIA en blanco",
IF(AND(M197="01",N197&gt;=L_Conversion!$C$118,N197&lt;=L_Conversion!$D$118),"-",
IF(AND(M197="02",N197&gt;=L_Conversion!$C$119,N197&lt;=L_Conversion!$D$119),"-",
IF(AND(M197="03",N197&gt;=L_Conversion!$C$120,N197&lt;=L_Conversion!$D$120),"-",
IF(AND(M197="04",N197&gt;=L_Conversion!$C$121,N197&lt;=L_Conversion!$D$121),"-",
IF(AND(M197="05",N197&gt;=L_Conversion!$C$122,N197&lt;=L_Conversion!$D$122),"-",
IF(AND(M197="06",N197&gt;=L_Conversion!$C$123,N197&lt;=L_Conversion!$D$123),"-",
IF(AND(M197="07",N197&gt;=L_Conversion!$C$124,N197&lt;=L_Conversion!$D$124),"-",
IF(AND(M197="08",N197&gt;=L_Conversion!$C$125,N197&lt;=L_Conversion!$D$125),"-",
IF(AND(M197="09",N197&gt;=L_Conversion!$C$126,N197&lt;=L_Conversion!$D$126),"-",
IF(AND(M197="10",N197&gt;=L_Conversion!$C$127,N197&lt;=L_Conversion!$D$127),"-",
IF(AND(M197="11",N197&gt;=L_Conversion!$C$128,N197&lt;=L_Conversion!$D$128),"-",
IF(AND(M197="12",N197&gt;=L_Conversion!$C$129,N197&lt;=L_Conversion!$D$129),"-",
IF(AND(M197="13",N197&gt;=L_Conversion!$C$116,N197&lt;=L_Conversion!$D$116),"-",
IF(AND(M197="14",N197&gt;=L_Conversion!$C$117,N197&lt;=L_Conversion!$D$117),"-",
"PRIMER_DIA fuera de rango")))))))))))))))</f>
        <v>-</v>
      </c>
      <c r="AS197" s="94" t="str">
        <f t="shared" si="104"/>
        <v>-</v>
      </c>
      <c r="AT197" s="94" t="str">
        <f t="shared" si="105"/>
        <v>-</v>
      </c>
      <c r="AU197" s="94" t="str">
        <f t="shared" si="106"/>
        <v>-</v>
      </c>
      <c r="AV197" s="94" t="str">
        <f t="shared" si="107"/>
        <v>-</v>
      </c>
      <c r="AW197" s="94" t="str">
        <f t="shared" si="108"/>
        <v>-</v>
      </c>
      <c r="AX197" s="94" t="str">
        <f t="shared" si="109"/>
        <v>-</v>
      </c>
      <c r="AY197" s="94" t="str">
        <f t="shared" si="110"/>
        <v>-</v>
      </c>
      <c r="AZ197" s="94" t="str">
        <f t="shared" si="111"/>
        <v>-</v>
      </c>
      <c r="BA197" s="94" t="str">
        <f t="shared" si="112"/>
        <v>-</v>
      </c>
      <c r="BB197" s="94" t="str">
        <f t="shared" si="113"/>
        <v>-</v>
      </c>
      <c r="BC197" s="94" t="str">
        <f t="shared" si="114"/>
        <v>-</v>
      </c>
      <c r="BD197" s="94" t="str">
        <f t="shared" si="115"/>
        <v>-</v>
      </c>
      <c r="BE197" s="94" t="str">
        <f t="shared" si="116"/>
        <v>-</v>
      </c>
      <c r="BF197" s="94" t="str">
        <f t="shared" si="117"/>
        <v>-</v>
      </c>
    </row>
    <row r="198" spans="1:58" x14ac:dyDescent="0.2">
      <c r="A198" s="19" t="s">
        <v>1193</v>
      </c>
      <c r="B198" s="19" t="s">
        <v>76</v>
      </c>
      <c r="C198" s="19">
        <v>16339293</v>
      </c>
      <c r="D198" s="19">
        <v>3</v>
      </c>
      <c r="E198" s="19" t="s">
        <v>1317</v>
      </c>
      <c r="F198" s="19" t="s">
        <v>1482</v>
      </c>
      <c r="G198" s="19" t="s">
        <v>1483</v>
      </c>
      <c r="H198" s="19" t="s">
        <v>654</v>
      </c>
      <c r="I198" s="19" t="s">
        <v>654</v>
      </c>
      <c r="J198" s="19">
        <v>80</v>
      </c>
      <c r="K198" s="19" t="s">
        <v>556</v>
      </c>
      <c r="L198" s="19" t="s">
        <v>509</v>
      </c>
      <c r="M198" s="19" t="s">
        <v>21</v>
      </c>
      <c r="N198" s="19">
        <v>45708</v>
      </c>
      <c r="O198" s="19">
        <v>30</v>
      </c>
      <c r="P198" s="83">
        <v>1</v>
      </c>
      <c r="Q198" s="19" t="s">
        <v>23</v>
      </c>
      <c r="R198" s="19" t="s">
        <v>11</v>
      </c>
      <c r="S198" s="19" t="s">
        <v>23</v>
      </c>
      <c r="T198" s="19">
        <v>30</v>
      </c>
      <c r="U198" s="19" t="s">
        <v>11</v>
      </c>
      <c r="V198" s="19" t="s">
        <v>11</v>
      </c>
      <c r="W198" s="19" t="s">
        <v>11</v>
      </c>
      <c r="X198" s="19">
        <v>0</v>
      </c>
      <c r="Y198" s="19" t="s">
        <v>730</v>
      </c>
      <c r="Z198" s="19">
        <v>0</v>
      </c>
      <c r="AA198" s="19">
        <v>0</v>
      </c>
      <c r="AB198" s="19">
        <v>0</v>
      </c>
      <c r="AC198" s="186" t="str">
        <f>IF(OR(M198="13",M198="14",P198=8),"",IF(     AND(OR(S198="AUTORIZADO", S198="PENDIENTE", S198="REDUCIDO", S198="AMPLIADO"),L198&lt;&gt;"HONORARIO" ), _xlfn.CONCAT(IF(H198="X","H",H198),"_",IF(OR(P198=5,P198=6),_xlfn.CONCAT(P198,"A"),P198),"_",VLOOKUP(T198,Datos!$B$2:$C$5,2,TRUE)),""))</f>
        <v>H_1_[11 +]</v>
      </c>
      <c r="AD198" s="186">
        <f t="shared" si="91"/>
        <v>0</v>
      </c>
      <c r="AE198" s="90" t="str">
        <f t="shared" si="92"/>
        <v>-</v>
      </c>
      <c r="AF198" s="91" t="str">
        <f t="shared" si="93"/>
        <v>070601</v>
      </c>
      <c r="AG198" s="92"/>
      <c r="AH198" s="93" t="str">
        <f t="shared" si="94"/>
        <v>Corporación de Fomento de la Producción</v>
      </c>
      <c r="AI198" s="90" t="str">
        <f t="shared" si="95"/>
        <v>-</v>
      </c>
      <c r="AJ198" s="90">
        <f t="shared" si="96"/>
        <v>3</v>
      </c>
      <c r="AK198" s="90" t="str">
        <f t="shared" si="97"/>
        <v>-</v>
      </c>
      <c r="AL198" s="90" t="str">
        <f t="shared" si="98"/>
        <v>Identifica este registro como HOMBRE</v>
      </c>
      <c r="AM198" s="90" t="str">
        <f t="shared" si="99"/>
        <v>-</v>
      </c>
      <c r="AN198" s="90" t="str">
        <f t="shared" si="100"/>
        <v>-</v>
      </c>
      <c r="AO198" s="90" t="str">
        <f t="shared" si="101"/>
        <v>-</v>
      </c>
      <c r="AP198" s="58" t="str">
        <f t="shared" si="102"/>
        <v>-</v>
      </c>
      <c r="AQ198" s="94" t="str">
        <f t="shared" si="103"/>
        <v>-</v>
      </c>
      <c r="AR198" s="94" t="str">
        <f>IF(N198="","PRIMER_DIA en blanco",
IF(AND(M198="01",N198&gt;=L_Conversion!$C$118,N198&lt;=L_Conversion!$D$118),"-",
IF(AND(M198="02",N198&gt;=L_Conversion!$C$119,N198&lt;=L_Conversion!$D$119),"-",
IF(AND(M198="03",N198&gt;=L_Conversion!$C$120,N198&lt;=L_Conversion!$D$120),"-",
IF(AND(M198="04",N198&gt;=L_Conversion!$C$121,N198&lt;=L_Conversion!$D$121),"-",
IF(AND(M198="05",N198&gt;=L_Conversion!$C$122,N198&lt;=L_Conversion!$D$122),"-",
IF(AND(M198="06",N198&gt;=L_Conversion!$C$123,N198&lt;=L_Conversion!$D$123),"-",
IF(AND(M198="07",N198&gt;=L_Conversion!$C$124,N198&lt;=L_Conversion!$D$124),"-",
IF(AND(M198="08",N198&gt;=L_Conversion!$C$125,N198&lt;=L_Conversion!$D$125),"-",
IF(AND(M198="09",N198&gt;=L_Conversion!$C$126,N198&lt;=L_Conversion!$D$126),"-",
IF(AND(M198="10",N198&gt;=L_Conversion!$C$127,N198&lt;=L_Conversion!$D$127),"-",
IF(AND(M198="11",N198&gt;=L_Conversion!$C$128,N198&lt;=L_Conversion!$D$128),"-",
IF(AND(M198="12",N198&gt;=L_Conversion!$C$129,N198&lt;=L_Conversion!$D$129),"-",
IF(AND(M198="13",N198&gt;=L_Conversion!$C$116,N198&lt;=L_Conversion!$D$116),"-",
IF(AND(M198="14",N198&gt;=L_Conversion!$C$117,N198&lt;=L_Conversion!$D$117),"-",
"PRIMER_DIA fuera de rango")))))))))))))))</f>
        <v>-</v>
      </c>
      <c r="AS198" s="94" t="str">
        <f t="shared" si="104"/>
        <v>-</v>
      </c>
      <c r="AT198" s="94" t="str">
        <f t="shared" si="105"/>
        <v>-</v>
      </c>
      <c r="AU198" s="94" t="str">
        <f t="shared" si="106"/>
        <v>-</v>
      </c>
      <c r="AV198" s="94" t="str">
        <f t="shared" si="107"/>
        <v>-</v>
      </c>
      <c r="AW198" s="94" t="str">
        <f t="shared" si="108"/>
        <v>-</v>
      </c>
      <c r="AX198" s="94" t="str">
        <f t="shared" si="109"/>
        <v>-</v>
      </c>
      <c r="AY198" s="94" t="str">
        <f t="shared" si="110"/>
        <v>-</v>
      </c>
      <c r="AZ198" s="94" t="str">
        <f t="shared" si="111"/>
        <v>-</v>
      </c>
      <c r="BA198" s="94" t="str">
        <f t="shared" si="112"/>
        <v>-</v>
      </c>
      <c r="BB198" s="94" t="str">
        <f t="shared" si="113"/>
        <v>-</v>
      </c>
      <c r="BC198" s="94" t="str">
        <f t="shared" si="114"/>
        <v>-</v>
      </c>
      <c r="BD198" s="94" t="str">
        <f t="shared" si="115"/>
        <v>-</v>
      </c>
      <c r="BE198" s="94" t="str">
        <f t="shared" si="116"/>
        <v>-</v>
      </c>
      <c r="BF198" s="94" t="str">
        <f t="shared" si="117"/>
        <v>-</v>
      </c>
    </row>
    <row r="199" spans="1:58" x14ac:dyDescent="0.2">
      <c r="A199" s="19" t="s">
        <v>1193</v>
      </c>
      <c r="B199" s="19" t="s">
        <v>76</v>
      </c>
      <c r="C199" s="19">
        <v>8851632</v>
      </c>
      <c r="D199" s="19" t="s">
        <v>1197</v>
      </c>
      <c r="E199" s="19" t="s">
        <v>1253</v>
      </c>
      <c r="F199" s="19" t="s">
        <v>1209</v>
      </c>
      <c r="G199" s="19" t="s">
        <v>1254</v>
      </c>
      <c r="H199" s="19" t="s">
        <v>1018</v>
      </c>
      <c r="I199" s="19" t="s">
        <v>653</v>
      </c>
      <c r="J199" s="19">
        <v>60</v>
      </c>
      <c r="K199" s="19" t="s">
        <v>560</v>
      </c>
      <c r="L199" s="19" t="s">
        <v>490</v>
      </c>
      <c r="M199" s="19" t="s">
        <v>21</v>
      </c>
      <c r="N199" s="19">
        <v>45708</v>
      </c>
      <c r="O199" s="19">
        <v>7</v>
      </c>
      <c r="P199" s="83">
        <v>1</v>
      </c>
      <c r="Q199" s="19" t="s">
        <v>23</v>
      </c>
      <c r="R199" s="19" t="s">
        <v>11</v>
      </c>
      <c r="S199" s="19" t="s">
        <v>23</v>
      </c>
      <c r="T199" s="19">
        <v>7</v>
      </c>
      <c r="U199" s="19" t="s">
        <v>11</v>
      </c>
      <c r="V199" s="19" t="s">
        <v>11</v>
      </c>
      <c r="W199" s="19" t="s">
        <v>19</v>
      </c>
      <c r="X199" s="19">
        <v>253611</v>
      </c>
      <c r="Y199" s="19" t="s">
        <v>726</v>
      </c>
      <c r="Z199" s="19">
        <v>7</v>
      </c>
      <c r="AA199" s="19">
        <v>253611</v>
      </c>
      <c r="AB199" s="19">
        <v>253611</v>
      </c>
      <c r="AC199" s="186" t="str">
        <f>IF(OR(M199="13",M199="14",P199=8),"",IF(     AND(OR(S199="AUTORIZADO", S199="PENDIENTE", S199="REDUCIDO", S199="AMPLIADO"),L199&lt;&gt;"HONORARIO" ), _xlfn.CONCAT(IF(H199="X","H",H199),"_",IF(OR(P199=5,P199=6),_xlfn.CONCAT(P199,"A"),P199),"_",VLOOKUP(T199,Datos!$B$2:$C$5,2,TRUE)),""))</f>
        <v>M_1_[4 a 10]</v>
      </c>
      <c r="AD199" s="186">
        <f t="shared" si="91"/>
        <v>507222</v>
      </c>
      <c r="AE199" s="90" t="str">
        <f t="shared" si="92"/>
        <v>-</v>
      </c>
      <c r="AF199" s="91" t="str">
        <f t="shared" si="93"/>
        <v>070601</v>
      </c>
      <c r="AG199" s="92"/>
      <c r="AH199" s="93" t="str">
        <f t="shared" si="94"/>
        <v>Corporación de Fomento de la Producción</v>
      </c>
      <c r="AI199" s="90" t="str">
        <f t="shared" si="95"/>
        <v>-</v>
      </c>
      <c r="AJ199" s="90" t="str">
        <f t="shared" si="96"/>
        <v>K</v>
      </c>
      <c r="AK199" s="90" t="str">
        <f t="shared" si="97"/>
        <v>-</v>
      </c>
      <c r="AL199" s="90" t="str">
        <f t="shared" si="98"/>
        <v>Identifica este registro como MUJER</v>
      </c>
      <c r="AM199" s="90" t="str">
        <f t="shared" si="99"/>
        <v>-</v>
      </c>
      <c r="AN199" s="90" t="str">
        <f t="shared" si="100"/>
        <v>-</v>
      </c>
      <c r="AO199" s="90" t="str">
        <f t="shared" si="101"/>
        <v>-</v>
      </c>
      <c r="AP199" s="58" t="str">
        <f t="shared" si="102"/>
        <v>-</v>
      </c>
      <c r="AQ199" s="94" t="str">
        <f t="shared" si="103"/>
        <v>-</v>
      </c>
      <c r="AR199" s="94" t="str">
        <f>IF(N199="","PRIMER_DIA en blanco",
IF(AND(M199="01",N199&gt;=L_Conversion!$C$118,N199&lt;=L_Conversion!$D$118),"-",
IF(AND(M199="02",N199&gt;=L_Conversion!$C$119,N199&lt;=L_Conversion!$D$119),"-",
IF(AND(M199="03",N199&gt;=L_Conversion!$C$120,N199&lt;=L_Conversion!$D$120),"-",
IF(AND(M199="04",N199&gt;=L_Conversion!$C$121,N199&lt;=L_Conversion!$D$121),"-",
IF(AND(M199="05",N199&gt;=L_Conversion!$C$122,N199&lt;=L_Conversion!$D$122),"-",
IF(AND(M199="06",N199&gt;=L_Conversion!$C$123,N199&lt;=L_Conversion!$D$123),"-",
IF(AND(M199="07",N199&gt;=L_Conversion!$C$124,N199&lt;=L_Conversion!$D$124),"-",
IF(AND(M199="08",N199&gt;=L_Conversion!$C$125,N199&lt;=L_Conversion!$D$125),"-",
IF(AND(M199="09",N199&gt;=L_Conversion!$C$126,N199&lt;=L_Conversion!$D$126),"-",
IF(AND(M199="10",N199&gt;=L_Conversion!$C$127,N199&lt;=L_Conversion!$D$127),"-",
IF(AND(M199="11",N199&gt;=L_Conversion!$C$128,N199&lt;=L_Conversion!$D$128),"-",
IF(AND(M199="12",N199&gt;=L_Conversion!$C$129,N199&lt;=L_Conversion!$D$129),"-",
IF(AND(M199="13",N199&gt;=L_Conversion!$C$116,N199&lt;=L_Conversion!$D$116),"-",
IF(AND(M199="14",N199&gt;=L_Conversion!$C$117,N199&lt;=L_Conversion!$D$117),"-",
"PRIMER_DIA fuera de rango")))))))))))))))</f>
        <v>-</v>
      </c>
      <c r="AS199" s="94" t="str">
        <f t="shared" si="104"/>
        <v>-</v>
      </c>
      <c r="AT199" s="94" t="str">
        <f t="shared" si="105"/>
        <v>-</v>
      </c>
      <c r="AU199" s="94" t="str">
        <f t="shared" si="106"/>
        <v>-</v>
      </c>
      <c r="AV199" s="94" t="str">
        <f t="shared" si="107"/>
        <v>-</v>
      </c>
      <c r="AW199" s="94" t="str">
        <f t="shared" si="108"/>
        <v>-</v>
      </c>
      <c r="AX199" s="94" t="str">
        <f t="shared" si="109"/>
        <v>-</v>
      </c>
      <c r="AY199" s="94" t="str">
        <f t="shared" si="110"/>
        <v>-</v>
      </c>
      <c r="AZ199" s="94" t="str">
        <f t="shared" si="111"/>
        <v>-</v>
      </c>
      <c r="BA199" s="94" t="str">
        <f t="shared" si="112"/>
        <v>-</v>
      </c>
      <c r="BB199" s="94" t="str">
        <f t="shared" si="113"/>
        <v>-</v>
      </c>
      <c r="BC199" s="94" t="str">
        <f t="shared" si="114"/>
        <v>-</v>
      </c>
      <c r="BD199" s="94" t="str">
        <f t="shared" si="115"/>
        <v>-</v>
      </c>
      <c r="BE199" s="94" t="str">
        <f t="shared" si="116"/>
        <v>-</v>
      </c>
      <c r="BF199" s="94" t="str">
        <f t="shared" si="117"/>
        <v>-</v>
      </c>
    </row>
    <row r="200" spans="1:58" x14ac:dyDescent="0.2">
      <c r="A200" s="19" t="s">
        <v>1193</v>
      </c>
      <c r="B200" s="19" t="s">
        <v>76</v>
      </c>
      <c r="C200" s="19">
        <v>12677305</v>
      </c>
      <c r="D200" s="19">
        <v>6</v>
      </c>
      <c r="E200" s="19" t="s">
        <v>1508</v>
      </c>
      <c r="F200" s="19" t="s">
        <v>1538</v>
      </c>
      <c r="G200" s="19" t="s">
        <v>1539</v>
      </c>
      <c r="H200" s="19" t="s">
        <v>1018</v>
      </c>
      <c r="I200" s="19" t="s">
        <v>653</v>
      </c>
      <c r="J200" s="19">
        <v>80</v>
      </c>
      <c r="K200" s="19" t="s">
        <v>556</v>
      </c>
      <c r="L200" s="19" t="s">
        <v>495</v>
      </c>
      <c r="M200" s="19" t="s">
        <v>21</v>
      </c>
      <c r="N200" s="19">
        <v>45708</v>
      </c>
      <c r="O200" s="19">
        <v>2</v>
      </c>
      <c r="P200" s="83">
        <v>1</v>
      </c>
      <c r="Q200" s="19" t="s">
        <v>23</v>
      </c>
      <c r="R200" s="19" t="s">
        <v>11</v>
      </c>
      <c r="S200" s="19" t="s">
        <v>23</v>
      </c>
      <c r="T200" s="19">
        <v>2</v>
      </c>
      <c r="U200" s="19" t="s">
        <v>11</v>
      </c>
      <c r="V200" s="19" t="s">
        <v>11</v>
      </c>
      <c r="W200" s="19" t="s">
        <v>11</v>
      </c>
      <c r="X200" s="19">
        <v>0</v>
      </c>
      <c r="Y200" s="19" t="s">
        <v>730</v>
      </c>
      <c r="Z200" s="19">
        <v>0</v>
      </c>
      <c r="AA200" s="19">
        <v>0</v>
      </c>
      <c r="AB200" s="19">
        <v>0</v>
      </c>
      <c r="AC200" s="186" t="str">
        <f>IF(OR(M200="13",M200="14",P200=8),"",IF(     AND(OR(S200="AUTORIZADO", S200="PENDIENTE", S200="REDUCIDO", S200="AMPLIADO"),L200&lt;&gt;"HONORARIO" ), _xlfn.CONCAT(IF(H200="X","H",H200),"_",IF(OR(P200=5,P200=6),_xlfn.CONCAT(P200,"A"),P200),"_",VLOOKUP(T200,Datos!$B$2:$C$5,2,TRUE)),""))</f>
        <v>M_1_[hasta 3]</v>
      </c>
      <c r="AD200" s="186">
        <f t="shared" si="91"/>
        <v>0</v>
      </c>
      <c r="AE200" s="90" t="str">
        <f t="shared" si="92"/>
        <v>-</v>
      </c>
      <c r="AF200" s="91" t="str">
        <f t="shared" si="93"/>
        <v>070601</v>
      </c>
      <c r="AG200" s="92"/>
      <c r="AH200" s="93" t="str">
        <f t="shared" si="94"/>
        <v>Corporación de Fomento de la Producción</v>
      </c>
      <c r="AI200" s="90" t="str">
        <f t="shared" si="95"/>
        <v>-</v>
      </c>
      <c r="AJ200" s="90">
        <f t="shared" si="96"/>
        <v>6</v>
      </c>
      <c r="AK200" s="90" t="str">
        <f t="shared" si="97"/>
        <v>-</v>
      </c>
      <c r="AL200" s="90" t="str">
        <f t="shared" si="98"/>
        <v>Identifica este registro como MUJER</v>
      </c>
      <c r="AM200" s="90" t="str">
        <f t="shared" si="99"/>
        <v>-</v>
      </c>
      <c r="AN200" s="90" t="str">
        <f t="shared" si="100"/>
        <v>-</v>
      </c>
      <c r="AO200" s="90" t="str">
        <f t="shared" si="101"/>
        <v>-</v>
      </c>
      <c r="AP200" s="58" t="str">
        <f t="shared" si="102"/>
        <v>-</v>
      </c>
      <c r="AQ200" s="94" t="str">
        <f t="shared" si="103"/>
        <v>-</v>
      </c>
      <c r="AR200" s="94" t="str">
        <f>IF(N200="","PRIMER_DIA en blanco",
IF(AND(M200="01",N200&gt;=L_Conversion!$C$118,N200&lt;=L_Conversion!$D$118),"-",
IF(AND(M200="02",N200&gt;=L_Conversion!$C$119,N200&lt;=L_Conversion!$D$119),"-",
IF(AND(M200="03",N200&gt;=L_Conversion!$C$120,N200&lt;=L_Conversion!$D$120),"-",
IF(AND(M200="04",N200&gt;=L_Conversion!$C$121,N200&lt;=L_Conversion!$D$121),"-",
IF(AND(M200="05",N200&gt;=L_Conversion!$C$122,N200&lt;=L_Conversion!$D$122),"-",
IF(AND(M200="06",N200&gt;=L_Conversion!$C$123,N200&lt;=L_Conversion!$D$123),"-",
IF(AND(M200="07",N200&gt;=L_Conversion!$C$124,N200&lt;=L_Conversion!$D$124),"-",
IF(AND(M200="08",N200&gt;=L_Conversion!$C$125,N200&lt;=L_Conversion!$D$125),"-",
IF(AND(M200="09",N200&gt;=L_Conversion!$C$126,N200&lt;=L_Conversion!$D$126),"-",
IF(AND(M200="10",N200&gt;=L_Conversion!$C$127,N200&lt;=L_Conversion!$D$127),"-",
IF(AND(M200="11",N200&gt;=L_Conversion!$C$128,N200&lt;=L_Conversion!$D$128),"-",
IF(AND(M200="12",N200&gt;=L_Conversion!$C$129,N200&lt;=L_Conversion!$D$129),"-",
IF(AND(M200="13",N200&gt;=L_Conversion!$C$116,N200&lt;=L_Conversion!$D$116),"-",
IF(AND(M200="14",N200&gt;=L_Conversion!$C$117,N200&lt;=L_Conversion!$D$117),"-",
"PRIMER_DIA fuera de rango")))))))))))))))</f>
        <v>-</v>
      </c>
      <c r="AS200" s="94" t="str">
        <f t="shared" si="104"/>
        <v>-</v>
      </c>
      <c r="AT200" s="94" t="str">
        <f t="shared" si="105"/>
        <v>-</v>
      </c>
      <c r="AU200" s="94" t="str">
        <f t="shared" si="106"/>
        <v>-</v>
      </c>
      <c r="AV200" s="94" t="str">
        <f t="shared" si="107"/>
        <v>-</v>
      </c>
      <c r="AW200" s="94" t="str">
        <f t="shared" si="108"/>
        <v>-</v>
      </c>
      <c r="AX200" s="94" t="str">
        <f t="shared" si="109"/>
        <v>-</v>
      </c>
      <c r="AY200" s="94" t="str">
        <f t="shared" si="110"/>
        <v>-</v>
      </c>
      <c r="AZ200" s="94" t="str">
        <f t="shared" si="111"/>
        <v>-</v>
      </c>
      <c r="BA200" s="94" t="str">
        <f t="shared" si="112"/>
        <v>-</v>
      </c>
      <c r="BB200" s="94" t="str">
        <f t="shared" si="113"/>
        <v>-</v>
      </c>
      <c r="BC200" s="94" t="str">
        <f t="shared" si="114"/>
        <v>-</v>
      </c>
      <c r="BD200" s="94" t="str">
        <f t="shared" si="115"/>
        <v>-</v>
      </c>
      <c r="BE200" s="94" t="str">
        <f t="shared" si="116"/>
        <v>-</v>
      </c>
      <c r="BF200" s="94" t="str">
        <f t="shared" si="117"/>
        <v>-</v>
      </c>
    </row>
    <row r="201" spans="1:58" x14ac:dyDescent="0.2">
      <c r="A201" s="19" t="s">
        <v>1193</v>
      </c>
      <c r="B201" s="19" t="s">
        <v>76</v>
      </c>
      <c r="C201" s="19">
        <v>7382109</v>
      </c>
      <c r="D201" s="19">
        <v>6</v>
      </c>
      <c r="E201" s="19" t="s">
        <v>1540</v>
      </c>
      <c r="F201" s="19" t="s">
        <v>1276</v>
      </c>
      <c r="G201" s="19" t="s">
        <v>1541</v>
      </c>
      <c r="H201" s="19" t="s">
        <v>654</v>
      </c>
      <c r="I201" s="19" t="s">
        <v>655</v>
      </c>
      <c r="J201" s="19">
        <v>60</v>
      </c>
      <c r="K201" s="19" t="s">
        <v>554</v>
      </c>
      <c r="L201" s="19" t="s">
        <v>490</v>
      </c>
      <c r="M201" s="19" t="s">
        <v>21</v>
      </c>
      <c r="N201" s="19">
        <v>45708</v>
      </c>
      <c r="O201" s="19">
        <v>15</v>
      </c>
      <c r="P201" s="83">
        <v>1</v>
      </c>
      <c r="Q201" s="19" t="s">
        <v>23</v>
      </c>
      <c r="R201" s="19" t="s">
        <v>11</v>
      </c>
      <c r="S201" s="19" t="s">
        <v>23</v>
      </c>
      <c r="T201" s="19">
        <v>15</v>
      </c>
      <c r="U201" s="19" t="s">
        <v>11</v>
      </c>
      <c r="V201" s="19" t="s">
        <v>11</v>
      </c>
      <c r="W201" s="19" t="s">
        <v>19</v>
      </c>
      <c r="X201" s="19">
        <v>1602247</v>
      </c>
      <c r="Y201" s="19" t="s">
        <v>726</v>
      </c>
      <c r="Z201" s="19">
        <v>15</v>
      </c>
      <c r="AA201" s="19">
        <v>1602247</v>
      </c>
      <c r="AB201" s="19">
        <v>1602247</v>
      </c>
      <c r="AC201" s="186" t="str">
        <f>IF(OR(M201="13",M201="14",P201=8),"",IF(     AND(OR(S201="AUTORIZADO", S201="PENDIENTE", S201="REDUCIDO", S201="AMPLIADO"),L201&lt;&gt;"HONORARIO" ), _xlfn.CONCAT(IF(H201="X","H",H201),"_",IF(OR(P201=5,P201=6),_xlfn.CONCAT(P201,"A"),P201),"_",VLOOKUP(T201,Datos!$B$2:$C$5,2,TRUE)),""))</f>
        <v>H_1_[11 +]</v>
      </c>
      <c r="AD201" s="186">
        <f t="shared" si="91"/>
        <v>3204494</v>
      </c>
      <c r="AE201" s="90" t="str">
        <f t="shared" si="92"/>
        <v>-</v>
      </c>
      <c r="AF201" s="91" t="str">
        <f t="shared" si="93"/>
        <v>070601</v>
      </c>
      <c r="AG201" s="92"/>
      <c r="AH201" s="93" t="str">
        <f t="shared" si="94"/>
        <v>Corporación de Fomento de la Producción</v>
      </c>
      <c r="AI201" s="90" t="str">
        <f t="shared" si="95"/>
        <v>-</v>
      </c>
      <c r="AJ201" s="90">
        <f t="shared" si="96"/>
        <v>6</v>
      </c>
      <c r="AK201" s="90" t="str">
        <f t="shared" si="97"/>
        <v>-</v>
      </c>
      <c r="AL201" s="90" t="str">
        <f t="shared" si="98"/>
        <v>Identifica este registro como HOMBRE</v>
      </c>
      <c r="AM201" s="90" t="str">
        <f t="shared" si="99"/>
        <v>-</v>
      </c>
      <c r="AN201" s="90" t="str">
        <f t="shared" si="100"/>
        <v>-</v>
      </c>
      <c r="AO201" s="90" t="str">
        <f t="shared" si="101"/>
        <v>-</v>
      </c>
      <c r="AP201" s="58" t="str">
        <f t="shared" si="102"/>
        <v>-</v>
      </c>
      <c r="AQ201" s="94" t="str">
        <f t="shared" si="103"/>
        <v>-</v>
      </c>
      <c r="AR201" s="94" t="str">
        <f>IF(N201="","PRIMER_DIA en blanco",
IF(AND(M201="01",N201&gt;=L_Conversion!$C$118,N201&lt;=L_Conversion!$D$118),"-",
IF(AND(M201="02",N201&gt;=L_Conversion!$C$119,N201&lt;=L_Conversion!$D$119),"-",
IF(AND(M201="03",N201&gt;=L_Conversion!$C$120,N201&lt;=L_Conversion!$D$120),"-",
IF(AND(M201="04",N201&gt;=L_Conversion!$C$121,N201&lt;=L_Conversion!$D$121),"-",
IF(AND(M201="05",N201&gt;=L_Conversion!$C$122,N201&lt;=L_Conversion!$D$122),"-",
IF(AND(M201="06",N201&gt;=L_Conversion!$C$123,N201&lt;=L_Conversion!$D$123),"-",
IF(AND(M201="07",N201&gt;=L_Conversion!$C$124,N201&lt;=L_Conversion!$D$124),"-",
IF(AND(M201="08",N201&gt;=L_Conversion!$C$125,N201&lt;=L_Conversion!$D$125),"-",
IF(AND(M201="09",N201&gt;=L_Conversion!$C$126,N201&lt;=L_Conversion!$D$126),"-",
IF(AND(M201="10",N201&gt;=L_Conversion!$C$127,N201&lt;=L_Conversion!$D$127),"-",
IF(AND(M201="11",N201&gt;=L_Conversion!$C$128,N201&lt;=L_Conversion!$D$128),"-",
IF(AND(M201="12",N201&gt;=L_Conversion!$C$129,N201&lt;=L_Conversion!$D$129),"-",
IF(AND(M201="13",N201&gt;=L_Conversion!$C$116,N201&lt;=L_Conversion!$D$116),"-",
IF(AND(M201="14",N201&gt;=L_Conversion!$C$117,N201&lt;=L_Conversion!$D$117),"-",
"PRIMER_DIA fuera de rango")))))))))))))))</f>
        <v>-</v>
      </c>
      <c r="AS201" s="94" t="str">
        <f t="shared" si="104"/>
        <v>-</v>
      </c>
      <c r="AT201" s="94" t="str">
        <f t="shared" si="105"/>
        <v>-</v>
      </c>
      <c r="AU201" s="94" t="str">
        <f t="shared" si="106"/>
        <v>-</v>
      </c>
      <c r="AV201" s="94" t="str">
        <f t="shared" si="107"/>
        <v>-</v>
      </c>
      <c r="AW201" s="94" t="str">
        <f t="shared" si="108"/>
        <v>-</v>
      </c>
      <c r="AX201" s="94" t="str">
        <f t="shared" si="109"/>
        <v>-</v>
      </c>
      <c r="AY201" s="94" t="str">
        <f t="shared" si="110"/>
        <v>-</v>
      </c>
      <c r="AZ201" s="94" t="str">
        <f t="shared" si="111"/>
        <v>-</v>
      </c>
      <c r="BA201" s="94" t="str">
        <f t="shared" si="112"/>
        <v>-</v>
      </c>
      <c r="BB201" s="94" t="str">
        <f t="shared" si="113"/>
        <v>-</v>
      </c>
      <c r="BC201" s="94" t="str">
        <f t="shared" si="114"/>
        <v>-</v>
      </c>
      <c r="BD201" s="94" t="str">
        <f t="shared" si="115"/>
        <v>-</v>
      </c>
      <c r="BE201" s="94" t="str">
        <f t="shared" si="116"/>
        <v>-</v>
      </c>
      <c r="BF201" s="94" t="str">
        <f t="shared" si="117"/>
        <v>-</v>
      </c>
    </row>
    <row r="202" spans="1:58" x14ac:dyDescent="0.2">
      <c r="A202" s="19" t="s">
        <v>1193</v>
      </c>
      <c r="B202" s="19" t="s">
        <v>76</v>
      </c>
      <c r="C202" s="19">
        <v>17175870</v>
      </c>
      <c r="D202" s="19" t="s">
        <v>1197</v>
      </c>
      <c r="E202" s="19" t="s">
        <v>1194</v>
      </c>
      <c r="F202" s="19" t="s">
        <v>1542</v>
      </c>
      <c r="G202" s="19" t="s">
        <v>1543</v>
      </c>
      <c r="H202" s="19" t="s">
        <v>654</v>
      </c>
      <c r="I202" s="19" t="s">
        <v>653</v>
      </c>
      <c r="J202" s="19">
        <v>80</v>
      </c>
      <c r="K202" s="19" t="s">
        <v>556</v>
      </c>
      <c r="L202" s="19" t="s">
        <v>495</v>
      </c>
      <c r="M202" s="19" t="s">
        <v>21</v>
      </c>
      <c r="N202" s="19">
        <v>45708</v>
      </c>
      <c r="O202" s="19">
        <v>2</v>
      </c>
      <c r="P202" s="83">
        <v>1</v>
      </c>
      <c r="Q202" s="19" t="s">
        <v>23</v>
      </c>
      <c r="R202" s="19" t="s">
        <v>11</v>
      </c>
      <c r="S202" s="19" t="s">
        <v>23</v>
      </c>
      <c r="T202" s="19">
        <v>2</v>
      </c>
      <c r="U202" s="19" t="s">
        <v>11</v>
      </c>
      <c r="V202" s="19" t="s">
        <v>11</v>
      </c>
      <c r="W202" s="19" t="s">
        <v>11</v>
      </c>
      <c r="X202" s="19">
        <v>0</v>
      </c>
      <c r="Y202" s="19" t="s">
        <v>730</v>
      </c>
      <c r="Z202" s="19">
        <v>0</v>
      </c>
      <c r="AA202" s="19">
        <v>0</v>
      </c>
      <c r="AB202" s="19">
        <v>0</v>
      </c>
      <c r="AC202" s="186" t="str">
        <f>IF(OR(M202="13",M202="14",P202=8),"",IF(     AND(OR(S202="AUTORIZADO", S202="PENDIENTE", S202="REDUCIDO", S202="AMPLIADO"),L202&lt;&gt;"HONORARIO" ), _xlfn.CONCAT(IF(H202="X","H",H202),"_",IF(OR(P202=5,P202=6),_xlfn.CONCAT(P202,"A"),P202),"_",VLOOKUP(T202,Datos!$B$2:$C$5,2,TRUE)),""))</f>
        <v>H_1_[hasta 3]</v>
      </c>
      <c r="AD202" s="186">
        <f t="shared" si="91"/>
        <v>0</v>
      </c>
      <c r="AE202" s="90" t="str">
        <f t="shared" si="92"/>
        <v>-</v>
      </c>
      <c r="AF202" s="91" t="str">
        <f t="shared" si="93"/>
        <v>070601</v>
      </c>
      <c r="AG202" s="92"/>
      <c r="AH202" s="93" t="str">
        <f t="shared" si="94"/>
        <v>Corporación de Fomento de la Producción</v>
      </c>
      <c r="AI202" s="90" t="str">
        <f t="shared" si="95"/>
        <v>-</v>
      </c>
      <c r="AJ202" s="90" t="str">
        <f t="shared" si="96"/>
        <v>K</v>
      </c>
      <c r="AK202" s="90" t="str">
        <f t="shared" si="97"/>
        <v>-</v>
      </c>
      <c r="AL202" s="90" t="str">
        <f t="shared" si="98"/>
        <v>Identifica este registro como HOMBRE</v>
      </c>
      <c r="AM202" s="90" t="str">
        <f t="shared" si="99"/>
        <v>-</v>
      </c>
      <c r="AN202" s="90" t="str">
        <f t="shared" si="100"/>
        <v>-</v>
      </c>
      <c r="AO202" s="90" t="str">
        <f t="shared" si="101"/>
        <v>-</v>
      </c>
      <c r="AP202" s="58" t="str">
        <f t="shared" si="102"/>
        <v>-</v>
      </c>
      <c r="AQ202" s="94" t="str">
        <f t="shared" si="103"/>
        <v>-</v>
      </c>
      <c r="AR202" s="94" t="str">
        <f>IF(N202="","PRIMER_DIA en blanco",
IF(AND(M202="01",N202&gt;=L_Conversion!$C$118,N202&lt;=L_Conversion!$D$118),"-",
IF(AND(M202="02",N202&gt;=L_Conversion!$C$119,N202&lt;=L_Conversion!$D$119),"-",
IF(AND(M202="03",N202&gt;=L_Conversion!$C$120,N202&lt;=L_Conversion!$D$120),"-",
IF(AND(M202="04",N202&gt;=L_Conversion!$C$121,N202&lt;=L_Conversion!$D$121),"-",
IF(AND(M202="05",N202&gt;=L_Conversion!$C$122,N202&lt;=L_Conversion!$D$122),"-",
IF(AND(M202="06",N202&gt;=L_Conversion!$C$123,N202&lt;=L_Conversion!$D$123),"-",
IF(AND(M202="07",N202&gt;=L_Conversion!$C$124,N202&lt;=L_Conversion!$D$124),"-",
IF(AND(M202="08",N202&gt;=L_Conversion!$C$125,N202&lt;=L_Conversion!$D$125),"-",
IF(AND(M202="09",N202&gt;=L_Conversion!$C$126,N202&lt;=L_Conversion!$D$126),"-",
IF(AND(M202="10",N202&gt;=L_Conversion!$C$127,N202&lt;=L_Conversion!$D$127),"-",
IF(AND(M202="11",N202&gt;=L_Conversion!$C$128,N202&lt;=L_Conversion!$D$128),"-",
IF(AND(M202="12",N202&gt;=L_Conversion!$C$129,N202&lt;=L_Conversion!$D$129),"-",
IF(AND(M202="13",N202&gt;=L_Conversion!$C$116,N202&lt;=L_Conversion!$D$116),"-",
IF(AND(M202="14",N202&gt;=L_Conversion!$C$117,N202&lt;=L_Conversion!$D$117),"-",
"PRIMER_DIA fuera de rango")))))))))))))))</f>
        <v>-</v>
      </c>
      <c r="AS202" s="94" t="str">
        <f t="shared" si="104"/>
        <v>-</v>
      </c>
      <c r="AT202" s="94" t="str">
        <f t="shared" si="105"/>
        <v>-</v>
      </c>
      <c r="AU202" s="94" t="str">
        <f t="shared" si="106"/>
        <v>-</v>
      </c>
      <c r="AV202" s="94" t="str">
        <f t="shared" si="107"/>
        <v>-</v>
      </c>
      <c r="AW202" s="94" t="str">
        <f t="shared" si="108"/>
        <v>-</v>
      </c>
      <c r="AX202" s="94" t="str">
        <f t="shared" si="109"/>
        <v>-</v>
      </c>
      <c r="AY202" s="94" t="str">
        <f t="shared" si="110"/>
        <v>-</v>
      </c>
      <c r="AZ202" s="94" t="str">
        <f t="shared" si="111"/>
        <v>-</v>
      </c>
      <c r="BA202" s="94" t="str">
        <f t="shared" si="112"/>
        <v>-</v>
      </c>
      <c r="BB202" s="94" t="str">
        <f t="shared" si="113"/>
        <v>-</v>
      </c>
      <c r="BC202" s="94" t="str">
        <f t="shared" si="114"/>
        <v>-</v>
      </c>
      <c r="BD202" s="94" t="str">
        <f t="shared" si="115"/>
        <v>-</v>
      </c>
      <c r="BE202" s="94" t="str">
        <f t="shared" si="116"/>
        <v>-</v>
      </c>
      <c r="BF202" s="94" t="str">
        <f t="shared" si="117"/>
        <v>-</v>
      </c>
    </row>
    <row r="203" spans="1:58" x14ac:dyDescent="0.2">
      <c r="A203" s="19" t="s">
        <v>1193</v>
      </c>
      <c r="B203" s="19" t="s">
        <v>76</v>
      </c>
      <c r="C203" s="19">
        <v>17956353</v>
      </c>
      <c r="D203" s="19">
        <v>3</v>
      </c>
      <c r="E203" s="19" t="s">
        <v>1528</v>
      </c>
      <c r="F203" s="19" t="s">
        <v>1529</v>
      </c>
      <c r="G203" s="19" t="s">
        <v>1530</v>
      </c>
      <c r="H203" s="19" t="s">
        <v>1018</v>
      </c>
      <c r="I203" s="19" t="s">
        <v>653</v>
      </c>
      <c r="J203" s="19">
        <v>80</v>
      </c>
      <c r="K203" s="19" t="s">
        <v>560</v>
      </c>
      <c r="L203" s="19" t="s">
        <v>495</v>
      </c>
      <c r="M203" s="19" t="s">
        <v>21</v>
      </c>
      <c r="N203" s="19">
        <v>45708</v>
      </c>
      <c r="O203" s="19">
        <v>2</v>
      </c>
      <c r="P203" s="83">
        <v>1</v>
      </c>
      <c r="Q203" s="19" t="s">
        <v>23</v>
      </c>
      <c r="R203" s="19" t="s">
        <v>11</v>
      </c>
      <c r="S203" s="19" t="s">
        <v>23</v>
      </c>
      <c r="T203" s="19">
        <v>2</v>
      </c>
      <c r="U203" s="19" t="s">
        <v>11</v>
      </c>
      <c r="V203" s="19" t="s">
        <v>11</v>
      </c>
      <c r="W203" s="19" t="s">
        <v>11</v>
      </c>
      <c r="X203" s="19">
        <v>0</v>
      </c>
      <c r="Y203" s="19" t="s">
        <v>730</v>
      </c>
      <c r="Z203" s="19">
        <v>0</v>
      </c>
      <c r="AA203" s="19">
        <v>0</v>
      </c>
      <c r="AB203" s="19">
        <v>0</v>
      </c>
      <c r="AC203" s="186" t="str">
        <f>IF(OR(M203="13",M203="14",P203=8),"",IF(     AND(OR(S203="AUTORIZADO", S203="PENDIENTE", S203="REDUCIDO", S203="AMPLIADO"),L203&lt;&gt;"HONORARIO" ), _xlfn.CONCAT(IF(H203="X","H",H203),"_",IF(OR(P203=5,P203=6),_xlfn.CONCAT(P203,"A"),P203),"_",VLOOKUP(T203,Datos!$B$2:$C$5,2,TRUE)),""))</f>
        <v>M_1_[hasta 3]</v>
      </c>
      <c r="AD203" s="186">
        <f t="shared" si="91"/>
        <v>0</v>
      </c>
      <c r="AE203" s="90" t="str">
        <f t="shared" si="92"/>
        <v>-</v>
      </c>
      <c r="AF203" s="91" t="str">
        <f t="shared" si="93"/>
        <v>070601</v>
      </c>
      <c r="AG203" s="92"/>
      <c r="AH203" s="93" t="str">
        <f t="shared" si="94"/>
        <v>Corporación de Fomento de la Producción</v>
      </c>
      <c r="AI203" s="90" t="str">
        <f t="shared" si="95"/>
        <v>-</v>
      </c>
      <c r="AJ203" s="90">
        <f t="shared" si="96"/>
        <v>3</v>
      </c>
      <c r="AK203" s="90" t="str">
        <f t="shared" si="97"/>
        <v>-</v>
      </c>
      <c r="AL203" s="90" t="str">
        <f t="shared" si="98"/>
        <v>Identifica este registro como MUJER</v>
      </c>
      <c r="AM203" s="90" t="str">
        <f t="shared" si="99"/>
        <v>-</v>
      </c>
      <c r="AN203" s="90" t="str">
        <f t="shared" si="100"/>
        <v>-</v>
      </c>
      <c r="AO203" s="90" t="str">
        <f t="shared" si="101"/>
        <v>-</v>
      </c>
      <c r="AP203" s="58" t="str">
        <f t="shared" si="102"/>
        <v>-</v>
      </c>
      <c r="AQ203" s="94" t="str">
        <f t="shared" si="103"/>
        <v>-</v>
      </c>
      <c r="AR203" s="94" t="str">
        <f>IF(N203="","PRIMER_DIA en blanco",
IF(AND(M203="01",N203&gt;=L_Conversion!$C$118,N203&lt;=L_Conversion!$D$118),"-",
IF(AND(M203="02",N203&gt;=L_Conversion!$C$119,N203&lt;=L_Conversion!$D$119),"-",
IF(AND(M203="03",N203&gt;=L_Conversion!$C$120,N203&lt;=L_Conversion!$D$120),"-",
IF(AND(M203="04",N203&gt;=L_Conversion!$C$121,N203&lt;=L_Conversion!$D$121),"-",
IF(AND(M203="05",N203&gt;=L_Conversion!$C$122,N203&lt;=L_Conversion!$D$122),"-",
IF(AND(M203="06",N203&gt;=L_Conversion!$C$123,N203&lt;=L_Conversion!$D$123),"-",
IF(AND(M203="07",N203&gt;=L_Conversion!$C$124,N203&lt;=L_Conversion!$D$124),"-",
IF(AND(M203="08",N203&gt;=L_Conversion!$C$125,N203&lt;=L_Conversion!$D$125),"-",
IF(AND(M203="09",N203&gt;=L_Conversion!$C$126,N203&lt;=L_Conversion!$D$126),"-",
IF(AND(M203="10",N203&gt;=L_Conversion!$C$127,N203&lt;=L_Conversion!$D$127),"-",
IF(AND(M203="11",N203&gt;=L_Conversion!$C$128,N203&lt;=L_Conversion!$D$128),"-",
IF(AND(M203="12",N203&gt;=L_Conversion!$C$129,N203&lt;=L_Conversion!$D$129),"-",
IF(AND(M203="13",N203&gt;=L_Conversion!$C$116,N203&lt;=L_Conversion!$D$116),"-",
IF(AND(M203="14",N203&gt;=L_Conversion!$C$117,N203&lt;=L_Conversion!$D$117),"-",
"PRIMER_DIA fuera de rango")))))))))))))))</f>
        <v>-</v>
      </c>
      <c r="AS203" s="94" t="str">
        <f t="shared" si="104"/>
        <v>-</v>
      </c>
      <c r="AT203" s="94" t="str">
        <f t="shared" si="105"/>
        <v>-</v>
      </c>
      <c r="AU203" s="94" t="str">
        <f t="shared" si="106"/>
        <v>-</v>
      </c>
      <c r="AV203" s="94" t="str">
        <f t="shared" si="107"/>
        <v>-</v>
      </c>
      <c r="AW203" s="94" t="str">
        <f t="shared" si="108"/>
        <v>-</v>
      </c>
      <c r="AX203" s="94" t="str">
        <f t="shared" si="109"/>
        <v>-</v>
      </c>
      <c r="AY203" s="94" t="str">
        <f t="shared" si="110"/>
        <v>-</v>
      </c>
      <c r="AZ203" s="94" t="str">
        <f t="shared" si="111"/>
        <v>-</v>
      </c>
      <c r="BA203" s="94" t="str">
        <f t="shared" si="112"/>
        <v>-</v>
      </c>
      <c r="BB203" s="94" t="str">
        <f t="shared" si="113"/>
        <v>-</v>
      </c>
      <c r="BC203" s="94" t="str">
        <f t="shared" si="114"/>
        <v>-</v>
      </c>
      <c r="BD203" s="94" t="str">
        <f t="shared" si="115"/>
        <v>-</v>
      </c>
      <c r="BE203" s="94" t="str">
        <f t="shared" si="116"/>
        <v>-</v>
      </c>
      <c r="BF203" s="94" t="str">
        <f t="shared" si="117"/>
        <v>-</v>
      </c>
    </row>
    <row r="204" spans="1:58" x14ac:dyDescent="0.2">
      <c r="A204" s="19" t="s">
        <v>1193</v>
      </c>
      <c r="B204" s="19" t="s">
        <v>76</v>
      </c>
      <c r="C204" s="19">
        <v>18925452</v>
      </c>
      <c r="D204" s="19">
        <v>0</v>
      </c>
      <c r="E204" s="19" t="s">
        <v>1531</v>
      </c>
      <c r="F204" s="19" t="s">
        <v>1532</v>
      </c>
      <c r="G204" s="19" t="s">
        <v>1533</v>
      </c>
      <c r="H204" s="19" t="s">
        <v>654</v>
      </c>
      <c r="I204" s="19" t="s">
        <v>653</v>
      </c>
      <c r="J204" s="19">
        <v>80</v>
      </c>
      <c r="K204" s="19" t="s">
        <v>556</v>
      </c>
      <c r="L204" s="19" t="s">
        <v>495</v>
      </c>
      <c r="M204" s="19" t="s">
        <v>21</v>
      </c>
      <c r="N204" s="19">
        <v>45708</v>
      </c>
      <c r="O204" s="19">
        <v>2</v>
      </c>
      <c r="P204" s="83">
        <v>1</v>
      </c>
      <c r="Q204" s="19" t="s">
        <v>23</v>
      </c>
      <c r="R204" s="19" t="s">
        <v>11</v>
      </c>
      <c r="S204" s="19" t="s">
        <v>23</v>
      </c>
      <c r="T204" s="19">
        <v>2</v>
      </c>
      <c r="U204" s="19" t="s">
        <v>11</v>
      </c>
      <c r="V204" s="19" t="s">
        <v>11</v>
      </c>
      <c r="W204" s="19" t="s">
        <v>11</v>
      </c>
      <c r="X204" s="19">
        <v>0</v>
      </c>
      <c r="Y204" s="19" t="s">
        <v>730</v>
      </c>
      <c r="Z204" s="19">
        <v>0</v>
      </c>
      <c r="AA204" s="19">
        <v>0</v>
      </c>
      <c r="AB204" s="19">
        <v>0</v>
      </c>
      <c r="AC204" s="186" t="str">
        <f>IF(OR(M204="13",M204="14",P204=8),"",IF(     AND(OR(S204="AUTORIZADO", S204="PENDIENTE", S204="REDUCIDO", S204="AMPLIADO"),L204&lt;&gt;"HONORARIO" ), _xlfn.CONCAT(IF(H204="X","H",H204),"_",IF(OR(P204=5,P204=6),_xlfn.CONCAT(P204,"A"),P204),"_",VLOOKUP(T204,Datos!$B$2:$C$5,2,TRUE)),""))</f>
        <v>H_1_[hasta 3]</v>
      </c>
      <c r="AD204" s="186">
        <f t="shared" si="91"/>
        <v>0</v>
      </c>
      <c r="AE204" s="90" t="str">
        <f t="shared" si="92"/>
        <v>-</v>
      </c>
      <c r="AF204" s="91" t="str">
        <f t="shared" si="93"/>
        <v>070601</v>
      </c>
      <c r="AG204" s="92"/>
      <c r="AH204" s="93" t="str">
        <f t="shared" si="94"/>
        <v>Corporación de Fomento de la Producción</v>
      </c>
      <c r="AI204" s="90" t="str">
        <f t="shared" si="95"/>
        <v>-</v>
      </c>
      <c r="AJ204" s="90">
        <f t="shared" si="96"/>
        <v>0</v>
      </c>
      <c r="AK204" s="90" t="str">
        <f t="shared" si="97"/>
        <v>-</v>
      </c>
      <c r="AL204" s="90" t="str">
        <f t="shared" si="98"/>
        <v>Identifica este registro como HOMBRE</v>
      </c>
      <c r="AM204" s="90" t="str">
        <f t="shared" si="99"/>
        <v>-</v>
      </c>
      <c r="AN204" s="90" t="str">
        <f t="shared" si="100"/>
        <v>-</v>
      </c>
      <c r="AO204" s="90" t="str">
        <f t="shared" si="101"/>
        <v>-</v>
      </c>
      <c r="AP204" s="58" t="str">
        <f t="shared" si="102"/>
        <v>-</v>
      </c>
      <c r="AQ204" s="94" t="str">
        <f t="shared" si="103"/>
        <v>-</v>
      </c>
      <c r="AR204" s="94" t="str">
        <f>IF(N204="","PRIMER_DIA en blanco",
IF(AND(M204="01",N204&gt;=L_Conversion!$C$118,N204&lt;=L_Conversion!$D$118),"-",
IF(AND(M204="02",N204&gt;=L_Conversion!$C$119,N204&lt;=L_Conversion!$D$119),"-",
IF(AND(M204="03",N204&gt;=L_Conversion!$C$120,N204&lt;=L_Conversion!$D$120),"-",
IF(AND(M204="04",N204&gt;=L_Conversion!$C$121,N204&lt;=L_Conversion!$D$121),"-",
IF(AND(M204="05",N204&gt;=L_Conversion!$C$122,N204&lt;=L_Conversion!$D$122),"-",
IF(AND(M204="06",N204&gt;=L_Conversion!$C$123,N204&lt;=L_Conversion!$D$123),"-",
IF(AND(M204="07",N204&gt;=L_Conversion!$C$124,N204&lt;=L_Conversion!$D$124),"-",
IF(AND(M204="08",N204&gt;=L_Conversion!$C$125,N204&lt;=L_Conversion!$D$125),"-",
IF(AND(M204="09",N204&gt;=L_Conversion!$C$126,N204&lt;=L_Conversion!$D$126),"-",
IF(AND(M204="10",N204&gt;=L_Conversion!$C$127,N204&lt;=L_Conversion!$D$127),"-",
IF(AND(M204="11",N204&gt;=L_Conversion!$C$128,N204&lt;=L_Conversion!$D$128),"-",
IF(AND(M204="12",N204&gt;=L_Conversion!$C$129,N204&lt;=L_Conversion!$D$129),"-",
IF(AND(M204="13",N204&gt;=L_Conversion!$C$116,N204&lt;=L_Conversion!$D$116),"-",
IF(AND(M204="14",N204&gt;=L_Conversion!$C$117,N204&lt;=L_Conversion!$D$117),"-",
"PRIMER_DIA fuera de rango")))))))))))))))</f>
        <v>-</v>
      </c>
      <c r="AS204" s="94" t="str">
        <f t="shared" si="104"/>
        <v>-</v>
      </c>
      <c r="AT204" s="94" t="str">
        <f t="shared" si="105"/>
        <v>-</v>
      </c>
      <c r="AU204" s="94" t="str">
        <f t="shared" si="106"/>
        <v>-</v>
      </c>
      <c r="AV204" s="94" t="str">
        <f t="shared" si="107"/>
        <v>-</v>
      </c>
      <c r="AW204" s="94" t="str">
        <f t="shared" si="108"/>
        <v>-</v>
      </c>
      <c r="AX204" s="94" t="str">
        <f t="shared" si="109"/>
        <v>-</v>
      </c>
      <c r="AY204" s="94" t="str">
        <f t="shared" si="110"/>
        <v>-</v>
      </c>
      <c r="AZ204" s="94" t="str">
        <f t="shared" si="111"/>
        <v>-</v>
      </c>
      <c r="BA204" s="94" t="str">
        <f t="shared" si="112"/>
        <v>-</v>
      </c>
      <c r="BB204" s="94" t="str">
        <f t="shared" si="113"/>
        <v>-</v>
      </c>
      <c r="BC204" s="94" t="str">
        <f t="shared" si="114"/>
        <v>-</v>
      </c>
      <c r="BD204" s="94" t="str">
        <f t="shared" si="115"/>
        <v>-</v>
      </c>
      <c r="BE204" s="94" t="str">
        <f t="shared" si="116"/>
        <v>-</v>
      </c>
      <c r="BF204" s="94" t="str">
        <f t="shared" si="117"/>
        <v>-</v>
      </c>
    </row>
    <row r="205" spans="1:58" x14ac:dyDescent="0.2">
      <c r="A205" s="19" t="s">
        <v>1193</v>
      </c>
      <c r="B205" s="19" t="s">
        <v>76</v>
      </c>
      <c r="C205" s="19">
        <v>12445110</v>
      </c>
      <c r="D205" s="19">
        <v>8</v>
      </c>
      <c r="E205" s="19" t="s">
        <v>1544</v>
      </c>
      <c r="F205" s="19" t="s">
        <v>1545</v>
      </c>
      <c r="G205" s="19" t="s">
        <v>1546</v>
      </c>
      <c r="H205" s="19" t="s">
        <v>654</v>
      </c>
      <c r="I205" s="19" t="s">
        <v>653</v>
      </c>
      <c r="J205" s="19">
        <v>80</v>
      </c>
      <c r="K205" s="19" t="s">
        <v>556</v>
      </c>
      <c r="L205" s="19" t="s">
        <v>495</v>
      </c>
      <c r="M205" s="19" t="s">
        <v>21</v>
      </c>
      <c r="N205" s="19">
        <v>45708</v>
      </c>
      <c r="O205" s="19">
        <v>4</v>
      </c>
      <c r="P205" s="83">
        <v>1</v>
      </c>
      <c r="Q205" s="19" t="s">
        <v>23</v>
      </c>
      <c r="R205" s="19" t="s">
        <v>11</v>
      </c>
      <c r="S205" s="19" t="s">
        <v>23</v>
      </c>
      <c r="T205" s="19">
        <v>4</v>
      </c>
      <c r="U205" s="19" t="s">
        <v>11</v>
      </c>
      <c r="V205" s="19" t="s">
        <v>11</v>
      </c>
      <c r="W205" s="19" t="s">
        <v>11</v>
      </c>
      <c r="X205" s="19">
        <v>0</v>
      </c>
      <c r="Y205" s="19" t="s">
        <v>730</v>
      </c>
      <c r="Z205" s="19">
        <v>0</v>
      </c>
      <c r="AA205" s="19">
        <v>0</v>
      </c>
      <c r="AB205" s="19">
        <v>0</v>
      </c>
      <c r="AC205" s="186" t="str">
        <f>IF(OR(M205="13",M205="14",P205=8),"",IF(     AND(OR(S205="AUTORIZADO", S205="PENDIENTE", S205="REDUCIDO", S205="AMPLIADO"),L205&lt;&gt;"HONORARIO" ), _xlfn.CONCAT(IF(H205="X","H",H205),"_",IF(OR(P205=5,P205=6),_xlfn.CONCAT(P205,"A"),P205),"_",VLOOKUP(T205,Datos!$B$2:$C$5,2,TRUE)),""))</f>
        <v>H_1_[4 a 10]</v>
      </c>
      <c r="AD205" s="186">
        <f t="shared" si="91"/>
        <v>0</v>
      </c>
      <c r="AE205" s="90" t="str">
        <f t="shared" si="92"/>
        <v>-</v>
      </c>
      <c r="AF205" s="91" t="str">
        <f t="shared" si="93"/>
        <v>070601</v>
      </c>
      <c r="AG205" s="92"/>
      <c r="AH205" s="93" t="str">
        <f t="shared" si="94"/>
        <v>Corporación de Fomento de la Producción</v>
      </c>
      <c r="AI205" s="90" t="str">
        <f t="shared" si="95"/>
        <v>-</v>
      </c>
      <c r="AJ205" s="90">
        <f t="shared" si="96"/>
        <v>8</v>
      </c>
      <c r="AK205" s="90" t="str">
        <f t="shared" si="97"/>
        <v>-</v>
      </c>
      <c r="AL205" s="90" t="str">
        <f t="shared" si="98"/>
        <v>Identifica este registro como HOMBRE</v>
      </c>
      <c r="AM205" s="90" t="str">
        <f t="shared" si="99"/>
        <v>-</v>
      </c>
      <c r="AN205" s="90" t="str">
        <f t="shared" si="100"/>
        <v>-</v>
      </c>
      <c r="AO205" s="90" t="str">
        <f t="shared" si="101"/>
        <v>-</v>
      </c>
      <c r="AP205" s="58" t="str">
        <f t="shared" si="102"/>
        <v>-</v>
      </c>
      <c r="AQ205" s="94" t="str">
        <f t="shared" si="103"/>
        <v>-</v>
      </c>
      <c r="AR205" s="94" t="str">
        <f>IF(N205="","PRIMER_DIA en blanco",
IF(AND(M205="01",N205&gt;=L_Conversion!$C$118,N205&lt;=L_Conversion!$D$118),"-",
IF(AND(M205="02",N205&gt;=L_Conversion!$C$119,N205&lt;=L_Conversion!$D$119),"-",
IF(AND(M205="03",N205&gt;=L_Conversion!$C$120,N205&lt;=L_Conversion!$D$120),"-",
IF(AND(M205="04",N205&gt;=L_Conversion!$C$121,N205&lt;=L_Conversion!$D$121),"-",
IF(AND(M205="05",N205&gt;=L_Conversion!$C$122,N205&lt;=L_Conversion!$D$122),"-",
IF(AND(M205="06",N205&gt;=L_Conversion!$C$123,N205&lt;=L_Conversion!$D$123),"-",
IF(AND(M205="07",N205&gt;=L_Conversion!$C$124,N205&lt;=L_Conversion!$D$124),"-",
IF(AND(M205="08",N205&gt;=L_Conversion!$C$125,N205&lt;=L_Conversion!$D$125),"-",
IF(AND(M205="09",N205&gt;=L_Conversion!$C$126,N205&lt;=L_Conversion!$D$126),"-",
IF(AND(M205="10",N205&gt;=L_Conversion!$C$127,N205&lt;=L_Conversion!$D$127),"-",
IF(AND(M205="11",N205&gt;=L_Conversion!$C$128,N205&lt;=L_Conversion!$D$128),"-",
IF(AND(M205="12",N205&gt;=L_Conversion!$C$129,N205&lt;=L_Conversion!$D$129),"-",
IF(AND(M205="13",N205&gt;=L_Conversion!$C$116,N205&lt;=L_Conversion!$D$116),"-",
IF(AND(M205="14",N205&gt;=L_Conversion!$C$117,N205&lt;=L_Conversion!$D$117),"-",
"PRIMER_DIA fuera de rango")))))))))))))))</f>
        <v>-</v>
      </c>
      <c r="AS205" s="94" t="str">
        <f t="shared" si="104"/>
        <v>-</v>
      </c>
      <c r="AT205" s="94" t="str">
        <f t="shared" si="105"/>
        <v>-</v>
      </c>
      <c r="AU205" s="94" t="str">
        <f t="shared" si="106"/>
        <v>-</v>
      </c>
      <c r="AV205" s="94" t="str">
        <f t="shared" si="107"/>
        <v>-</v>
      </c>
      <c r="AW205" s="94" t="str">
        <f t="shared" si="108"/>
        <v>-</v>
      </c>
      <c r="AX205" s="94" t="str">
        <f t="shared" si="109"/>
        <v>-</v>
      </c>
      <c r="AY205" s="94" t="str">
        <f t="shared" si="110"/>
        <v>-</v>
      </c>
      <c r="AZ205" s="94" t="str">
        <f t="shared" si="111"/>
        <v>-</v>
      </c>
      <c r="BA205" s="94" t="str">
        <f t="shared" si="112"/>
        <v>-</v>
      </c>
      <c r="BB205" s="94" t="str">
        <f t="shared" si="113"/>
        <v>-</v>
      </c>
      <c r="BC205" s="94" t="str">
        <f t="shared" si="114"/>
        <v>-</v>
      </c>
      <c r="BD205" s="94" t="str">
        <f t="shared" si="115"/>
        <v>-</v>
      </c>
      <c r="BE205" s="94" t="str">
        <f t="shared" si="116"/>
        <v>-</v>
      </c>
      <c r="BF205" s="94" t="str">
        <f t="shared" si="117"/>
        <v>-</v>
      </c>
    </row>
    <row r="206" spans="1:58" x14ac:dyDescent="0.2">
      <c r="A206" s="19" t="s">
        <v>1193</v>
      </c>
      <c r="B206" s="19" t="s">
        <v>76</v>
      </c>
      <c r="C206" s="19">
        <v>19740981</v>
      </c>
      <c r="D206" s="19">
        <v>9</v>
      </c>
      <c r="E206" s="19" t="s">
        <v>1547</v>
      </c>
      <c r="F206" s="19" t="s">
        <v>1472</v>
      </c>
      <c r="G206" s="19" t="s">
        <v>1548</v>
      </c>
      <c r="H206" s="19" t="s">
        <v>1018</v>
      </c>
      <c r="I206" s="19" t="s">
        <v>654</v>
      </c>
      <c r="J206" s="19">
        <v>80</v>
      </c>
      <c r="K206" s="19" t="s">
        <v>556</v>
      </c>
      <c r="L206" s="19" t="s">
        <v>509</v>
      </c>
      <c r="M206" s="19" t="s">
        <v>21</v>
      </c>
      <c r="N206" s="19">
        <v>45709</v>
      </c>
      <c r="O206" s="19">
        <v>1</v>
      </c>
      <c r="P206" s="83">
        <v>1</v>
      </c>
      <c r="Q206" s="19" t="s">
        <v>23</v>
      </c>
      <c r="R206" s="19" t="s">
        <v>11</v>
      </c>
      <c r="S206" s="19" t="s">
        <v>23</v>
      </c>
      <c r="T206" s="19">
        <v>1</v>
      </c>
      <c r="U206" s="19" t="s">
        <v>11</v>
      </c>
      <c r="V206" s="19" t="s">
        <v>11</v>
      </c>
      <c r="W206" s="19" t="s">
        <v>11</v>
      </c>
      <c r="X206" s="19">
        <v>0</v>
      </c>
      <c r="Y206" s="19" t="s">
        <v>730</v>
      </c>
      <c r="Z206" s="19">
        <v>0</v>
      </c>
      <c r="AA206" s="19">
        <v>0</v>
      </c>
      <c r="AB206" s="19">
        <v>0</v>
      </c>
      <c r="AC206" s="186" t="str">
        <f>IF(OR(M206="13",M206="14",P206=8),"",IF(     AND(OR(S206="AUTORIZADO", S206="PENDIENTE", S206="REDUCIDO", S206="AMPLIADO"),L206&lt;&gt;"HONORARIO" ), _xlfn.CONCAT(IF(H206="X","H",H206),"_",IF(OR(P206=5,P206=6),_xlfn.CONCAT(P206,"A"),P206),"_",VLOOKUP(T206,Datos!$B$2:$C$5,2,TRUE)),""))</f>
        <v>M_1_[hasta 3]</v>
      </c>
      <c r="AD206" s="186">
        <f t="shared" si="91"/>
        <v>0</v>
      </c>
      <c r="AE206" s="90" t="str">
        <f t="shared" si="92"/>
        <v>-</v>
      </c>
      <c r="AF206" s="91" t="str">
        <f t="shared" si="93"/>
        <v>070601</v>
      </c>
      <c r="AG206" s="92"/>
      <c r="AH206" s="93" t="str">
        <f t="shared" si="94"/>
        <v>Corporación de Fomento de la Producción</v>
      </c>
      <c r="AI206" s="90" t="str">
        <f t="shared" si="95"/>
        <v>-</v>
      </c>
      <c r="AJ206" s="90">
        <f t="shared" si="96"/>
        <v>9</v>
      </c>
      <c r="AK206" s="90" t="str">
        <f t="shared" si="97"/>
        <v>-</v>
      </c>
      <c r="AL206" s="90" t="str">
        <f t="shared" si="98"/>
        <v>Identifica este registro como MUJER</v>
      </c>
      <c r="AM206" s="90" t="str">
        <f t="shared" si="99"/>
        <v>-</v>
      </c>
      <c r="AN206" s="90" t="str">
        <f t="shared" si="100"/>
        <v>-</v>
      </c>
      <c r="AO206" s="90" t="str">
        <f t="shared" si="101"/>
        <v>-</v>
      </c>
      <c r="AP206" s="58" t="str">
        <f t="shared" si="102"/>
        <v>-</v>
      </c>
      <c r="AQ206" s="94" t="str">
        <f t="shared" si="103"/>
        <v>-</v>
      </c>
      <c r="AR206" s="94" t="str">
        <f>IF(N206="","PRIMER_DIA en blanco",
IF(AND(M206="01",N206&gt;=L_Conversion!$C$118,N206&lt;=L_Conversion!$D$118),"-",
IF(AND(M206="02",N206&gt;=L_Conversion!$C$119,N206&lt;=L_Conversion!$D$119),"-",
IF(AND(M206="03",N206&gt;=L_Conversion!$C$120,N206&lt;=L_Conversion!$D$120),"-",
IF(AND(M206="04",N206&gt;=L_Conversion!$C$121,N206&lt;=L_Conversion!$D$121),"-",
IF(AND(M206="05",N206&gt;=L_Conversion!$C$122,N206&lt;=L_Conversion!$D$122),"-",
IF(AND(M206="06",N206&gt;=L_Conversion!$C$123,N206&lt;=L_Conversion!$D$123),"-",
IF(AND(M206="07",N206&gt;=L_Conversion!$C$124,N206&lt;=L_Conversion!$D$124),"-",
IF(AND(M206="08",N206&gt;=L_Conversion!$C$125,N206&lt;=L_Conversion!$D$125),"-",
IF(AND(M206="09",N206&gt;=L_Conversion!$C$126,N206&lt;=L_Conversion!$D$126),"-",
IF(AND(M206="10",N206&gt;=L_Conversion!$C$127,N206&lt;=L_Conversion!$D$127),"-",
IF(AND(M206="11",N206&gt;=L_Conversion!$C$128,N206&lt;=L_Conversion!$D$128),"-",
IF(AND(M206="12",N206&gt;=L_Conversion!$C$129,N206&lt;=L_Conversion!$D$129),"-",
IF(AND(M206="13",N206&gt;=L_Conversion!$C$116,N206&lt;=L_Conversion!$D$116),"-",
IF(AND(M206="14",N206&gt;=L_Conversion!$C$117,N206&lt;=L_Conversion!$D$117),"-",
"PRIMER_DIA fuera de rango")))))))))))))))</f>
        <v>-</v>
      </c>
      <c r="AS206" s="94" t="str">
        <f t="shared" si="104"/>
        <v>-</v>
      </c>
      <c r="AT206" s="94" t="str">
        <f t="shared" si="105"/>
        <v>-</v>
      </c>
      <c r="AU206" s="94" t="str">
        <f t="shared" si="106"/>
        <v>-</v>
      </c>
      <c r="AV206" s="94" t="str">
        <f t="shared" si="107"/>
        <v>-</v>
      </c>
      <c r="AW206" s="94" t="str">
        <f t="shared" si="108"/>
        <v>-</v>
      </c>
      <c r="AX206" s="94" t="str">
        <f t="shared" si="109"/>
        <v>-</v>
      </c>
      <c r="AY206" s="94" t="str">
        <f t="shared" si="110"/>
        <v>-</v>
      </c>
      <c r="AZ206" s="94" t="str">
        <f t="shared" si="111"/>
        <v>-</v>
      </c>
      <c r="BA206" s="94" t="str">
        <f t="shared" si="112"/>
        <v>-</v>
      </c>
      <c r="BB206" s="94" t="str">
        <f t="shared" si="113"/>
        <v>-</v>
      </c>
      <c r="BC206" s="94" t="str">
        <f t="shared" si="114"/>
        <v>-</v>
      </c>
      <c r="BD206" s="94" t="str">
        <f t="shared" si="115"/>
        <v>-</v>
      </c>
      <c r="BE206" s="94" t="str">
        <f t="shared" si="116"/>
        <v>-</v>
      </c>
      <c r="BF206" s="94" t="str">
        <f t="shared" si="117"/>
        <v>-</v>
      </c>
    </row>
    <row r="207" spans="1:58" x14ac:dyDescent="0.2">
      <c r="A207" s="19" t="s">
        <v>1193</v>
      </c>
      <c r="B207" s="19" t="s">
        <v>76</v>
      </c>
      <c r="C207" s="19">
        <v>18795825</v>
      </c>
      <c r="D207" s="19">
        <v>3</v>
      </c>
      <c r="E207" s="19" t="s">
        <v>1225</v>
      </c>
      <c r="F207" s="19" t="s">
        <v>1305</v>
      </c>
      <c r="G207" s="19" t="s">
        <v>1306</v>
      </c>
      <c r="H207" s="19" t="s">
        <v>654</v>
      </c>
      <c r="I207" s="19" t="s">
        <v>654</v>
      </c>
      <c r="J207" s="19">
        <v>80</v>
      </c>
      <c r="K207" s="19" t="s">
        <v>560</v>
      </c>
      <c r="L207" s="19" t="s">
        <v>512</v>
      </c>
      <c r="M207" s="19" t="s">
        <v>21</v>
      </c>
      <c r="N207" s="19">
        <v>45709</v>
      </c>
      <c r="O207" s="19">
        <v>30</v>
      </c>
      <c r="P207" s="83">
        <v>1</v>
      </c>
      <c r="Q207" s="19" t="s">
        <v>23</v>
      </c>
      <c r="R207" s="19" t="s">
        <v>11</v>
      </c>
      <c r="S207" s="19" t="s">
        <v>23</v>
      </c>
      <c r="T207" s="19">
        <v>30</v>
      </c>
      <c r="U207" s="19" t="s">
        <v>11</v>
      </c>
      <c r="V207" s="19" t="s">
        <v>11</v>
      </c>
      <c r="W207" s="19" t="s">
        <v>11</v>
      </c>
      <c r="X207" s="19">
        <v>0</v>
      </c>
      <c r="Y207" s="19" t="s">
        <v>730</v>
      </c>
      <c r="Z207" s="19">
        <v>0</v>
      </c>
      <c r="AA207" s="19">
        <v>0</v>
      </c>
      <c r="AB207" s="19">
        <v>0</v>
      </c>
      <c r="AC207" s="186" t="str">
        <f>IF(OR(M207="13",M207="14",P207=8),"",IF(     AND(OR(S207="AUTORIZADO", S207="PENDIENTE", S207="REDUCIDO", S207="AMPLIADO"),L207&lt;&gt;"HONORARIO" ), _xlfn.CONCAT(IF(H207="X","H",H207),"_",IF(OR(P207=5,P207=6),_xlfn.CONCAT(P207,"A"),P207),"_",VLOOKUP(T207,Datos!$B$2:$C$5,2,TRUE)),""))</f>
        <v>H_1_[11 +]</v>
      </c>
      <c r="AD207" s="186">
        <f t="shared" si="91"/>
        <v>0</v>
      </c>
      <c r="AE207" s="90" t="str">
        <f t="shared" si="92"/>
        <v>-</v>
      </c>
      <c r="AF207" s="91" t="str">
        <f t="shared" si="93"/>
        <v>070601</v>
      </c>
      <c r="AG207" s="92"/>
      <c r="AH207" s="93" t="str">
        <f t="shared" si="94"/>
        <v>Corporación de Fomento de la Producción</v>
      </c>
      <c r="AI207" s="90" t="str">
        <f t="shared" si="95"/>
        <v>-</v>
      </c>
      <c r="AJ207" s="90">
        <f t="shared" si="96"/>
        <v>3</v>
      </c>
      <c r="AK207" s="90" t="str">
        <f t="shared" si="97"/>
        <v>-</v>
      </c>
      <c r="AL207" s="90" t="str">
        <f t="shared" si="98"/>
        <v>Identifica este registro como HOMBRE</v>
      </c>
      <c r="AM207" s="90" t="str">
        <f t="shared" si="99"/>
        <v>-</v>
      </c>
      <c r="AN207" s="90" t="str">
        <f t="shared" si="100"/>
        <v>-</v>
      </c>
      <c r="AO207" s="90" t="str">
        <f t="shared" si="101"/>
        <v>-</v>
      </c>
      <c r="AP207" s="58" t="str">
        <f t="shared" si="102"/>
        <v>-</v>
      </c>
      <c r="AQ207" s="94" t="str">
        <f t="shared" si="103"/>
        <v>-</v>
      </c>
      <c r="AR207" s="94" t="str">
        <f>IF(N207="","PRIMER_DIA en blanco",
IF(AND(M207="01",N207&gt;=L_Conversion!$C$118,N207&lt;=L_Conversion!$D$118),"-",
IF(AND(M207="02",N207&gt;=L_Conversion!$C$119,N207&lt;=L_Conversion!$D$119),"-",
IF(AND(M207="03",N207&gt;=L_Conversion!$C$120,N207&lt;=L_Conversion!$D$120),"-",
IF(AND(M207="04",N207&gt;=L_Conversion!$C$121,N207&lt;=L_Conversion!$D$121),"-",
IF(AND(M207="05",N207&gt;=L_Conversion!$C$122,N207&lt;=L_Conversion!$D$122),"-",
IF(AND(M207="06",N207&gt;=L_Conversion!$C$123,N207&lt;=L_Conversion!$D$123),"-",
IF(AND(M207="07",N207&gt;=L_Conversion!$C$124,N207&lt;=L_Conversion!$D$124),"-",
IF(AND(M207="08",N207&gt;=L_Conversion!$C$125,N207&lt;=L_Conversion!$D$125),"-",
IF(AND(M207="09",N207&gt;=L_Conversion!$C$126,N207&lt;=L_Conversion!$D$126),"-",
IF(AND(M207="10",N207&gt;=L_Conversion!$C$127,N207&lt;=L_Conversion!$D$127),"-",
IF(AND(M207="11",N207&gt;=L_Conversion!$C$128,N207&lt;=L_Conversion!$D$128),"-",
IF(AND(M207="12",N207&gt;=L_Conversion!$C$129,N207&lt;=L_Conversion!$D$129),"-",
IF(AND(M207="13",N207&gt;=L_Conversion!$C$116,N207&lt;=L_Conversion!$D$116),"-",
IF(AND(M207="14",N207&gt;=L_Conversion!$C$117,N207&lt;=L_Conversion!$D$117),"-",
"PRIMER_DIA fuera de rango")))))))))))))))</f>
        <v>-</v>
      </c>
      <c r="AS207" s="94" t="str">
        <f t="shared" si="104"/>
        <v>-</v>
      </c>
      <c r="AT207" s="94" t="str">
        <f t="shared" si="105"/>
        <v>-</v>
      </c>
      <c r="AU207" s="94" t="str">
        <f t="shared" si="106"/>
        <v>-</v>
      </c>
      <c r="AV207" s="94" t="str">
        <f t="shared" si="107"/>
        <v>-</v>
      </c>
      <c r="AW207" s="94" t="str">
        <f t="shared" si="108"/>
        <v>-</v>
      </c>
      <c r="AX207" s="94" t="str">
        <f t="shared" si="109"/>
        <v>-</v>
      </c>
      <c r="AY207" s="94" t="str">
        <f t="shared" si="110"/>
        <v>-</v>
      </c>
      <c r="AZ207" s="94" t="str">
        <f t="shared" si="111"/>
        <v>-</v>
      </c>
      <c r="BA207" s="94" t="str">
        <f t="shared" si="112"/>
        <v>-</v>
      </c>
      <c r="BB207" s="94" t="str">
        <f t="shared" si="113"/>
        <v>-</v>
      </c>
      <c r="BC207" s="94" t="str">
        <f t="shared" si="114"/>
        <v>-</v>
      </c>
      <c r="BD207" s="94" t="str">
        <f t="shared" si="115"/>
        <v>-</v>
      </c>
      <c r="BE207" s="94" t="str">
        <f t="shared" si="116"/>
        <v>-</v>
      </c>
      <c r="BF207" s="94" t="str">
        <f t="shared" si="117"/>
        <v>-</v>
      </c>
    </row>
    <row r="208" spans="1:58" x14ac:dyDescent="0.2">
      <c r="A208" s="19" t="s">
        <v>1193</v>
      </c>
      <c r="B208" s="19" t="s">
        <v>76</v>
      </c>
      <c r="C208" s="19">
        <v>18303226</v>
      </c>
      <c r="D208" s="19">
        <v>7</v>
      </c>
      <c r="E208" s="19" t="s">
        <v>1415</v>
      </c>
      <c r="F208" s="19" t="s">
        <v>1416</v>
      </c>
      <c r="G208" s="19" t="s">
        <v>1417</v>
      </c>
      <c r="H208" s="19" t="s">
        <v>1018</v>
      </c>
      <c r="I208" s="19" t="s">
        <v>653</v>
      </c>
      <c r="J208" s="19">
        <v>80</v>
      </c>
      <c r="K208" s="19" t="s">
        <v>560</v>
      </c>
      <c r="L208" s="19" t="s">
        <v>495</v>
      </c>
      <c r="M208" s="19" t="s">
        <v>21</v>
      </c>
      <c r="N208" s="19">
        <v>45710</v>
      </c>
      <c r="O208" s="19">
        <v>14</v>
      </c>
      <c r="P208" s="83">
        <v>1</v>
      </c>
      <c r="Q208" s="19" t="s">
        <v>23</v>
      </c>
      <c r="R208" s="19" t="s">
        <v>11</v>
      </c>
      <c r="S208" s="19" t="s">
        <v>23</v>
      </c>
      <c r="T208" s="19">
        <v>14</v>
      </c>
      <c r="U208" s="19" t="s">
        <v>11</v>
      </c>
      <c r="V208" s="19" t="s">
        <v>11</v>
      </c>
      <c r="W208" s="19" t="s">
        <v>11</v>
      </c>
      <c r="X208" s="19">
        <v>0</v>
      </c>
      <c r="Y208" s="19" t="s">
        <v>730</v>
      </c>
      <c r="Z208" s="19">
        <v>0</v>
      </c>
      <c r="AA208" s="19">
        <v>0</v>
      </c>
      <c r="AB208" s="19">
        <v>0</v>
      </c>
      <c r="AC208" s="186" t="str">
        <f>IF(OR(M208="13",M208="14",P208=8),"",IF(     AND(OR(S208="AUTORIZADO", S208="PENDIENTE", S208="REDUCIDO", S208="AMPLIADO"),L208&lt;&gt;"HONORARIO" ), _xlfn.CONCAT(IF(H208="X","H",H208),"_",IF(OR(P208=5,P208=6),_xlfn.CONCAT(P208,"A"),P208),"_",VLOOKUP(T208,Datos!$B$2:$C$5,2,TRUE)),""))</f>
        <v>M_1_[11 +]</v>
      </c>
      <c r="AD208" s="186">
        <f t="shared" si="91"/>
        <v>0</v>
      </c>
      <c r="AE208" s="90" t="str">
        <f t="shared" si="92"/>
        <v>-</v>
      </c>
      <c r="AF208" s="91" t="str">
        <f t="shared" si="93"/>
        <v>070601</v>
      </c>
      <c r="AG208" s="92"/>
      <c r="AH208" s="93" t="str">
        <f t="shared" si="94"/>
        <v>Corporación de Fomento de la Producción</v>
      </c>
      <c r="AI208" s="90" t="str">
        <f t="shared" si="95"/>
        <v>-</v>
      </c>
      <c r="AJ208" s="90">
        <f t="shared" si="96"/>
        <v>7</v>
      </c>
      <c r="AK208" s="90" t="str">
        <f t="shared" si="97"/>
        <v>-</v>
      </c>
      <c r="AL208" s="90" t="str">
        <f t="shared" si="98"/>
        <v>Identifica este registro como MUJER</v>
      </c>
      <c r="AM208" s="90" t="str">
        <f t="shared" si="99"/>
        <v>-</v>
      </c>
      <c r="AN208" s="90" t="str">
        <f t="shared" si="100"/>
        <v>-</v>
      </c>
      <c r="AO208" s="90" t="str">
        <f t="shared" si="101"/>
        <v>-</v>
      </c>
      <c r="AP208" s="58" t="str">
        <f t="shared" si="102"/>
        <v>-</v>
      </c>
      <c r="AQ208" s="94" t="str">
        <f t="shared" si="103"/>
        <v>-</v>
      </c>
      <c r="AR208" s="94" t="str">
        <f>IF(N208="","PRIMER_DIA en blanco",
IF(AND(M208="01",N208&gt;=L_Conversion!$C$118,N208&lt;=L_Conversion!$D$118),"-",
IF(AND(M208="02",N208&gt;=L_Conversion!$C$119,N208&lt;=L_Conversion!$D$119),"-",
IF(AND(M208="03",N208&gt;=L_Conversion!$C$120,N208&lt;=L_Conversion!$D$120),"-",
IF(AND(M208="04",N208&gt;=L_Conversion!$C$121,N208&lt;=L_Conversion!$D$121),"-",
IF(AND(M208="05",N208&gt;=L_Conversion!$C$122,N208&lt;=L_Conversion!$D$122),"-",
IF(AND(M208="06",N208&gt;=L_Conversion!$C$123,N208&lt;=L_Conversion!$D$123),"-",
IF(AND(M208="07",N208&gt;=L_Conversion!$C$124,N208&lt;=L_Conversion!$D$124),"-",
IF(AND(M208="08",N208&gt;=L_Conversion!$C$125,N208&lt;=L_Conversion!$D$125),"-",
IF(AND(M208="09",N208&gt;=L_Conversion!$C$126,N208&lt;=L_Conversion!$D$126),"-",
IF(AND(M208="10",N208&gt;=L_Conversion!$C$127,N208&lt;=L_Conversion!$D$127),"-",
IF(AND(M208="11",N208&gt;=L_Conversion!$C$128,N208&lt;=L_Conversion!$D$128),"-",
IF(AND(M208="12",N208&gt;=L_Conversion!$C$129,N208&lt;=L_Conversion!$D$129),"-",
IF(AND(M208="13",N208&gt;=L_Conversion!$C$116,N208&lt;=L_Conversion!$D$116),"-",
IF(AND(M208="14",N208&gt;=L_Conversion!$C$117,N208&lt;=L_Conversion!$D$117),"-",
"PRIMER_DIA fuera de rango")))))))))))))))</f>
        <v>-</v>
      </c>
      <c r="AS208" s="94" t="str">
        <f t="shared" si="104"/>
        <v>-</v>
      </c>
      <c r="AT208" s="94" t="str">
        <f t="shared" si="105"/>
        <v>-</v>
      </c>
      <c r="AU208" s="94" t="str">
        <f t="shared" si="106"/>
        <v>-</v>
      </c>
      <c r="AV208" s="94" t="str">
        <f t="shared" si="107"/>
        <v>-</v>
      </c>
      <c r="AW208" s="94" t="str">
        <f t="shared" si="108"/>
        <v>-</v>
      </c>
      <c r="AX208" s="94" t="str">
        <f t="shared" si="109"/>
        <v>-</v>
      </c>
      <c r="AY208" s="94" t="str">
        <f t="shared" si="110"/>
        <v>-</v>
      </c>
      <c r="AZ208" s="94" t="str">
        <f t="shared" si="111"/>
        <v>-</v>
      </c>
      <c r="BA208" s="94" t="str">
        <f t="shared" si="112"/>
        <v>-</v>
      </c>
      <c r="BB208" s="94" t="str">
        <f t="shared" si="113"/>
        <v>-</v>
      </c>
      <c r="BC208" s="94" t="str">
        <f t="shared" si="114"/>
        <v>-</v>
      </c>
      <c r="BD208" s="94" t="str">
        <f t="shared" si="115"/>
        <v>-</v>
      </c>
      <c r="BE208" s="94" t="str">
        <f t="shared" si="116"/>
        <v>-</v>
      </c>
      <c r="BF208" s="94" t="str">
        <f t="shared" si="117"/>
        <v>-</v>
      </c>
    </row>
    <row r="209" spans="1:58" x14ac:dyDescent="0.2">
      <c r="A209" s="19" t="s">
        <v>1193</v>
      </c>
      <c r="B209" s="19" t="s">
        <v>76</v>
      </c>
      <c r="C209" s="19">
        <v>13450578</v>
      </c>
      <c r="D209" s="19">
        <v>8</v>
      </c>
      <c r="E209" s="19" t="s">
        <v>1413</v>
      </c>
      <c r="F209" s="19" t="s">
        <v>1414</v>
      </c>
      <c r="G209" s="19" t="s">
        <v>1314</v>
      </c>
      <c r="H209" s="19" t="s">
        <v>1018</v>
      </c>
      <c r="I209" s="19" t="s">
        <v>653</v>
      </c>
      <c r="J209" s="19">
        <v>80</v>
      </c>
      <c r="K209" s="19" t="s">
        <v>560</v>
      </c>
      <c r="L209" s="19" t="s">
        <v>495</v>
      </c>
      <c r="M209" s="19" t="s">
        <v>21</v>
      </c>
      <c r="N209" s="19">
        <v>45711</v>
      </c>
      <c r="O209" s="19">
        <v>30</v>
      </c>
      <c r="P209" s="83">
        <v>1</v>
      </c>
      <c r="Q209" s="19" t="s">
        <v>23</v>
      </c>
      <c r="R209" s="19" t="s">
        <v>11</v>
      </c>
      <c r="S209" s="19" t="s">
        <v>23</v>
      </c>
      <c r="T209" s="19">
        <v>30</v>
      </c>
      <c r="U209" s="19" t="s">
        <v>11</v>
      </c>
      <c r="V209" s="19" t="s">
        <v>11</v>
      </c>
      <c r="W209" s="19" t="s">
        <v>11</v>
      </c>
      <c r="X209" s="19">
        <v>0</v>
      </c>
      <c r="Y209" s="19" t="s">
        <v>730</v>
      </c>
      <c r="Z209" s="19">
        <v>0</v>
      </c>
      <c r="AA209" s="19">
        <v>0</v>
      </c>
      <c r="AB209" s="19">
        <v>0</v>
      </c>
      <c r="AC209" s="186" t="str">
        <f>IF(OR(M209="13",M209="14",P209=8),"",IF(     AND(OR(S209="AUTORIZADO", S209="PENDIENTE", S209="REDUCIDO", S209="AMPLIADO"),L209&lt;&gt;"HONORARIO" ), _xlfn.CONCAT(IF(H209="X","H",H209),"_",IF(OR(P209=5,P209=6),_xlfn.CONCAT(P209,"A"),P209),"_",VLOOKUP(T209,Datos!$B$2:$C$5,2,TRUE)),""))</f>
        <v>M_1_[11 +]</v>
      </c>
      <c r="AD209" s="186">
        <f t="shared" si="91"/>
        <v>0</v>
      </c>
      <c r="AE209" s="90" t="str">
        <f t="shared" si="92"/>
        <v>-</v>
      </c>
      <c r="AF209" s="91" t="str">
        <f t="shared" si="93"/>
        <v>070601</v>
      </c>
      <c r="AG209" s="92"/>
      <c r="AH209" s="93" t="str">
        <f t="shared" si="94"/>
        <v>Corporación de Fomento de la Producción</v>
      </c>
      <c r="AI209" s="90" t="str">
        <f t="shared" si="95"/>
        <v>-</v>
      </c>
      <c r="AJ209" s="90">
        <f t="shared" si="96"/>
        <v>8</v>
      </c>
      <c r="AK209" s="90" t="str">
        <f t="shared" si="97"/>
        <v>-</v>
      </c>
      <c r="AL209" s="90" t="str">
        <f t="shared" si="98"/>
        <v>Identifica este registro como MUJER</v>
      </c>
      <c r="AM209" s="90" t="str">
        <f t="shared" si="99"/>
        <v>-</v>
      </c>
      <c r="AN209" s="90" t="str">
        <f t="shared" si="100"/>
        <v>-</v>
      </c>
      <c r="AO209" s="90" t="str">
        <f t="shared" si="101"/>
        <v>-</v>
      </c>
      <c r="AP209" s="58" t="str">
        <f t="shared" si="102"/>
        <v>-</v>
      </c>
      <c r="AQ209" s="94" t="str">
        <f t="shared" si="103"/>
        <v>-</v>
      </c>
      <c r="AR209" s="94" t="str">
        <f>IF(N209="","PRIMER_DIA en blanco",
IF(AND(M209="01",N209&gt;=L_Conversion!$C$118,N209&lt;=L_Conversion!$D$118),"-",
IF(AND(M209="02",N209&gt;=L_Conversion!$C$119,N209&lt;=L_Conversion!$D$119),"-",
IF(AND(M209="03",N209&gt;=L_Conversion!$C$120,N209&lt;=L_Conversion!$D$120),"-",
IF(AND(M209="04",N209&gt;=L_Conversion!$C$121,N209&lt;=L_Conversion!$D$121),"-",
IF(AND(M209="05",N209&gt;=L_Conversion!$C$122,N209&lt;=L_Conversion!$D$122),"-",
IF(AND(M209="06",N209&gt;=L_Conversion!$C$123,N209&lt;=L_Conversion!$D$123),"-",
IF(AND(M209="07",N209&gt;=L_Conversion!$C$124,N209&lt;=L_Conversion!$D$124),"-",
IF(AND(M209="08",N209&gt;=L_Conversion!$C$125,N209&lt;=L_Conversion!$D$125),"-",
IF(AND(M209="09",N209&gt;=L_Conversion!$C$126,N209&lt;=L_Conversion!$D$126),"-",
IF(AND(M209="10",N209&gt;=L_Conversion!$C$127,N209&lt;=L_Conversion!$D$127),"-",
IF(AND(M209="11",N209&gt;=L_Conversion!$C$128,N209&lt;=L_Conversion!$D$128),"-",
IF(AND(M209="12",N209&gt;=L_Conversion!$C$129,N209&lt;=L_Conversion!$D$129),"-",
IF(AND(M209="13",N209&gt;=L_Conversion!$C$116,N209&lt;=L_Conversion!$D$116),"-",
IF(AND(M209="14",N209&gt;=L_Conversion!$C$117,N209&lt;=L_Conversion!$D$117),"-",
"PRIMER_DIA fuera de rango")))))))))))))))</f>
        <v>-</v>
      </c>
      <c r="AS209" s="94" t="str">
        <f t="shared" si="104"/>
        <v>-</v>
      </c>
      <c r="AT209" s="94" t="str">
        <f t="shared" si="105"/>
        <v>-</v>
      </c>
      <c r="AU209" s="94" t="str">
        <f t="shared" si="106"/>
        <v>-</v>
      </c>
      <c r="AV209" s="94" t="str">
        <f t="shared" si="107"/>
        <v>-</v>
      </c>
      <c r="AW209" s="94" t="str">
        <f t="shared" si="108"/>
        <v>-</v>
      </c>
      <c r="AX209" s="94" t="str">
        <f t="shared" si="109"/>
        <v>-</v>
      </c>
      <c r="AY209" s="94" t="str">
        <f t="shared" si="110"/>
        <v>-</v>
      </c>
      <c r="AZ209" s="94" t="str">
        <f t="shared" si="111"/>
        <v>-</v>
      </c>
      <c r="BA209" s="94" t="str">
        <f t="shared" si="112"/>
        <v>-</v>
      </c>
      <c r="BB209" s="94" t="str">
        <f t="shared" si="113"/>
        <v>-</v>
      </c>
      <c r="BC209" s="94" t="str">
        <f t="shared" si="114"/>
        <v>-</v>
      </c>
      <c r="BD209" s="94" t="str">
        <f t="shared" si="115"/>
        <v>-</v>
      </c>
      <c r="BE209" s="94" t="str">
        <f t="shared" si="116"/>
        <v>-</v>
      </c>
      <c r="BF209" s="94" t="str">
        <f t="shared" si="117"/>
        <v>-</v>
      </c>
    </row>
    <row r="210" spans="1:58" x14ac:dyDescent="0.2">
      <c r="A210" s="19" t="s">
        <v>1193</v>
      </c>
      <c r="B210" s="19" t="s">
        <v>76</v>
      </c>
      <c r="C210" s="19">
        <v>15893962</v>
      </c>
      <c r="D210" s="19">
        <v>2</v>
      </c>
      <c r="E210" s="19" t="s">
        <v>1260</v>
      </c>
      <c r="F210" s="19" t="s">
        <v>1413</v>
      </c>
      <c r="G210" s="19" t="s">
        <v>1435</v>
      </c>
      <c r="H210" s="19" t="s">
        <v>1018</v>
      </c>
      <c r="I210" s="19" t="s">
        <v>653</v>
      </c>
      <c r="J210" s="19">
        <v>80</v>
      </c>
      <c r="K210" s="19" t="s">
        <v>560</v>
      </c>
      <c r="L210" s="19" t="s">
        <v>495</v>
      </c>
      <c r="M210" s="19" t="s">
        <v>21</v>
      </c>
      <c r="N210" s="19">
        <v>45711</v>
      </c>
      <c r="O210" s="19">
        <v>84</v>
      </c>
      <c r="P210" s="83">
        <v>3</v>
      </c>
      <c r="Q210" s="19" t="s">
        <v>23</v>
      </c>
      <c r="R210" s="19" t="s">
        <v>11</v>
      </c>
      <c r="S210" s="19" t="s">
        <v>23</v>
      </c>
      <c r="T210" s="19">
        <v>84</v>
      </c>
      <c r="U210" s="19" t="s">
        <v>11</v>
      </c>
      <c r="V210" s="19" t="s">
        <v>11</v>
      </c>
      <c r="W210" s="19" t="s">
        <v>11</v>
      </c>
      <c r="X210" s="19">
        <v>0</v>
      </c>
      <c r="Y210" s="19" t="s">
        <v>730</v>
      </c>
      <c r="Z210" s="19">
        <v>0</v>
      </c>
      <c r="AA210" s="19">
        <v>0</v>
      </c>
      <c r="AB210" s="19">
        <v>0</v>
      </c>
      <c r="AC210" s="186" t="str">
        <f>IF(OR(M210="13",M210="14",P210=8),"",IF(     AND(OR(S210="AUTORIZADO", S210="PENDIENTE", S210="REDUCIDO", S210="AMPLIADO"),L210&lt;&gt;"HONORARIO" ), _xlfn.CONCAT(IF(H210="X","H",H210),"_",IF(OR(P210=5,P210=6),_xlfn.CONCAT(P210,"A"),P210),"_",VLOOKUP(T210,Datos!$B$2:$C$5,2,TRUE)),""))</f>
        <v>M_3_[11 +]</v>
      </c>
      <c r="AD210" s="186">
        <f t="shared" si="91"/>
        <v>0</v>
      </c>
      <c r="AE210" s="90" t="str">
        <f t="shared" si="92"/>
        <v>-</v>
      </c>
      <c r="AF210" s="91" t="str">
        <f t="shared" si="93"/>
        <v>070601</v>
      </c>
      <c r="AG210" s="92"/>
      <c r="AH210" s="93" t="str">
        <f t="shared" si="94"/>
        <v>Corporación de Fomento de la Producción</v>
      </c>
      <c r="AI210" s="90" t="str">
        <f t="shared" si="95"/>
        <v>-</v>
      </c>
      <c r="AJ210" s="90">
        <f t="shared" si="96"/>
        <v>2</v>
      </c>
      <c r="AK210" s="90" t="str">
        <f t="shared" si="97"/>
        <v>-</v>
      </c>
      <c r="AL210" s="90" t="str">
        <f t="shared" si="98"/>
        <v>Identifica este registro como MUJER</v>
      </c>
      <c r="AM210" s="90" t="str">
        <f t="shared" si="99"/>
        <v>-</v>
      </c>
      <c r="AN210" s="90" t="str">
        <f t="shared" si="100"/>
        <v>-</v>
      </c>
      <c r="AO210" s="90" t="str">
        <f t="shared" si="101"/>
        <v>-</v>
      </c>
      <c r="AP210" s="58" t="str">
        <f t="shared" si="102"/>
        <v>-</v>
      </c>
      <c r="AQ210" s="94" t="str">
        <f t="shared" si="103"/>
        <v>-</v>
      </c>
      <c r="AR210" s="94" t="str">
        <f>IF(N210="","PRIMER_DIA en blanco",
IF(AND(M210="01",N210&gt;=L_Conversion!$C$118,N210&lt;=L_Conversion!$D$118),"-",
IF(AND(M210="02",N210&gt;=L_Conversion!$C$119,N210&lt;=L_Conversion!$D$119),"-",
IF(AND(M210="03",N210&gt;=L_Conversion!$C$120,N210&lt;=L_Conversion!$D$120),"-",
IF(AND(M210="04",N210&gt;=L_Conversion!$C$121,N210&lt;=L_Conversion!$D$121),"-",
IF(AND(M210="05",N210&gt;=L_Conversion!$C$122,N210&lt;=L_Conversion!$D$122),"-",
IF(AND(M210="06",N210&gt;=L_Conversion!$C$123,N210&lt;=L_Conversion!$D$123),"-",
IF(AND(M210="07",N210&gt;=L_Conversion!$C$124,N210&lt;=L_Conversion!$D$124),"-",
IF(AND(M210="08",N210&gt;=L_Conversion!$C$125,N210&lt;=L_Conversion!$D$125),"-",
IF(AND(M210="09",N210&gt;=L_Conversion!$C$126,N210&lt;=L_Conversion!$D$126),"-",
IF(AND(M210="10",N210&gt;=L_Conversion!$C$127,N210&lt;=L_Conversion!$D$127),"-",
IF(AND(M210="11",N210&gt;=L_Conversion!$C$128,N210&lt;=L_Conversion!$D$128),"-",
IF(AND(M210="12",N210&gt;=L_Conversion!$C$129,N210&lt;=L_Conversion!$D$129),"-",
IF(AND(M210="13",N210&gt;=L_Conversion!$C$116,N210&lt;=L_Conversion!$D$116),"-",
IF(AND(M210="14",N210&gt;=L_Conversion!$C$117,N210&lt;=L_Conversion!$D$117),"-",
"PRIMER_DIA fuera de rango")))))))))))))))</f>
        <v>-</v>
      </c>
      <c r="AS210" s="94" t="str">
        <f t="shared" si="104"/>
        <v>-</v>
      </c>
      <c r="AT210" s="94" t="str">
        <f t="shared" si="105"/>
        <v>-</v>
      </c>
      <c r="AU210" s="94" t="str">
        <f t="shared" si="106"/>
        <v>-</v>
      </c>
      <c r="AV210" s="94" t="str">
        <f t="shared" si="107"/>
        <v>-</v>
      </c>
      <c r="AW210" s="94" t="str">
        <f t="shared" si="108"/>
        <v>-</v>
      </c>
      <c r="AX210" s="94" t="str">
        <f t="shared" si="109"/>
        <v>-</v>
      </c>
      <c r="AY210" s="94" t="str">
        <f t="shared" si="110"/>
        <v>-</v>
      </c>
      <c r="AZ210" s="94" t="str">
        <f t="shared" si="111"/>
        <v>-</v>
      </c>
      <c r="BA210" s="94" t="str">
        <f t="shared" si="112"/>
        <v>-</v>
      </c>
      <c r="BB210" s="94" t="str">
        <f t="shared" si="113"/>
        <v>-</v>
      </c>
      <c r="BC210" s="94" t="str">
        <f t="shared" si="114"/>
        <v>-</v>
      </c>
      <c r="BD210" s="94" t="str">
        <f t="shared" si="115"/>
        <v>-</v>
      </c>
      <c r="BE210" s="94" t="str">
        <f t="shared" si="116"/>
        <v>-</v>
      </c>
      <c r="BF210" s="94" t="str">
        <f t="shared" si="117"/>
        <v>-</v>
      </c>
    </row>
    <row r="211" spans="1:58" x14ac:dyDescent="0.2">
      <c r="A211" s="19" t="s">
        <v>1193</v>
      </c>
      <c r="B211" s="19" t="s">
        <v>76</v>
      </c>
      <c r="C211" s="19">
        <v>10318089</v>
      </c>
      <c r="D211" s="19">
        <v>9</v>
      </c>
      <c r="E211" s="19" t="s">
        <v>1549</v>
      </c>
      <c r="F211" s="19" t="s">
        <v>1550</v>
      </c>
      <c r="G211" s="19" t="s">
        <v>1551</v>
      </c>
      <c r="H211" s="19" t="s">
        <v>1018</v>
      </c>
      <c r="I211" s="19" t="s">
        <v>655</v>
      </c>
      <c r="J211" s="19">
        <v>80</v>
      </c>
      <c r="K211" s="19" t="s">
        <v>556</v>
      </c>
      <c r="L211" s="19" t="s">
        <v>495</v>
      </c>
      <c r="M211" s="19" t="s">
        <v>21</v>
      </c>
      <c r="N211" s="19">
        <v>45712</v>
      </c>
      <c r="O211" s="19">
        <v>4</v>
      </c>
      <c r="P211" s="83">
        <v>1</v>
      </c>
      <c r="Q211" s="19" t="s">
        <v>23</v>
      </c>
      <c r="R211" s="19" t="s">
        <v>11</v>
      </c>
      <c r="S211" s="19" t="s">
        <v>23</v>
      </c>
      <c r="T211" s="19">
        <v>4</v>
      </c>
      <c r="U211" s="19" t="s">
        <v>11</v>
      </c>
      <c r="V211" s="19" t="s">
        <v>11</v>
      </c>
      <c r="W211" s="19" t="s">
        <v>11</v>
      </c>
      <c r="X211" s="19">
        <v>0</v>
      </c>
      <c r="Y211" s="19" t="s">
        <v>730</v>
      </c>
      <c r="Z211" s="19">
        <v>0</v>
      </c>
      <c r="AA211" s="19">
        <v>0</v>
      </c>
      <c r="AB211" s="19">
        <v>0</v>
      </c>
      <c r="AC211" s="186" t="str">
        <f>IF(OR(M211="13",M211="14",P211=8),"",IF(     AND(OR(S211="AUTORIZADO", S211="PENDIENTE", S211="REDUCIDO", S211="AMPLIADO"),L211&lt;&gt;"HONORARIO" ), _xlfn.CONCAT(IF(H211="X","H",H211),"_",IF(OR(P211=5,P211=6),_xlfn.CONCAT(P211,"A"),P211),"_",VLOOKUP(T211,Datos!$B$2:$C$5,2,TRUE)),""))</f>
        <v>M_1_[4 a 10]</v>
      </c>
      <c r="AD211" s="186">
        <f t="shared" si="91"/>
        <v>0</v>
      </c>
      <c r="AE211" s="90" t="str">
        <f t="shared" si="92"/>
        <v>-</v>
      </c>
      <c r="AF211" s="91" t="str">
        <f t="shared" si="93"/>
        <v>070601</v>
      </c>
      <c r="AG211" s="92"/>
      <c r="AH211" s="93" t="str">
        <f t="shared" si="94"/>
        <v>Corporación de Fomento de la Producción</v>
      </c>
      <c r="AI211" s="90" t="str">
        <f t="shared" si="95"/>
        <v>-</v>
      </c>
      <c r="AJ211" s="90">
        <f t="shared" si="96"/>
        <v>9</v>
      </c>
      <c r="AK211" s="90" t="str">
        <f t="shared" si="97"/>
        <v>-</v>
      </c>
      <c r="AL211" s="90" t="str">
        <f t="shared" si="98"/>
        <v>Identifica este registro como MUJER</v>
      </c>
      <c r="AM211" s="90" t="str">
        <f t="shared" si="99"/>
        <v>-</v>
      </c>
      <c r="AN211" s="90" t="str">
        <f t="shared" si="100"/>
        <v>-</v>
      </c>
      <c r="AO211" s="90" t="str">
        <f t="shared" si="101"/>
        <v>-</v>
      </c>
      <c r="AP211" s="58" t="str">
        <f t="shared" si="102"/>
        <v>-</v>
      </c>
      <c r="AQ211" s="94" t="str">
        <f t="shared" si="103"/>
        <v>-</v>
      </c>
      <c r="AR211" s="94" t="str">
        <f>IF(N211="","PRIMER_DIA en blanco",
IF(AND(M211="01",N211&gt;=L_Conversion!$C$118,N211&lt;=L_Conversion!$D$118),"-",
IF(AND(M211="02",N211&gt;=L_Conversion!$C$119,N211&lt;=L_Conversion!$D$119),"-",
IF(AND(M211="03",N211&gt;=L_Conversion!$C$120,N211&lt;=L_Conversion!$D$120),"-",
IF(AND(M211="04",N211&gt;=L_Conversion!$C$121,N211&lt;=L_Conversion!$D$121),"-",
IF(AND(M211="05",N211&gt;=L_Conversion!$C$122,N211&lt;=L_Conversion!$D$122),"-",
IF(AND(M211="06",N211&gt;=L_Conversion!$C$123,N211&lt;=L_Conversion!$D$123),"-",
IF(AND(M211="07",N211&gt;=L_Conversion!$C$124,N211&lt;=L_Conversion!$D$124),"-",
IF(AND(M211="08",N211&gt;=L_Conversion!$C$125,N211&lt;=L_Conversion!$D$125),"-",
IF(AND(M211="09",N211&gt;=L_Conversion!$C$126,N211&lt;=L_Conversion!$D$126),"-",
IF(AND(M211="10",N211&gt;=L_Conversion!$C$127,N211&lt;=L_Conversion!$D$127),"-",
IF(AND(M211="11",N211&gt;=L_Conversion!$C$128,N211&lt;=L_Conversion!$D$128),"-",
IF(AND(M211="12",N211&gt;=L_Conversion!$C$129,N211&lt;=L_Conversion!$D$129),"-",
IF(AND(M211="13",N211&gt;=L_Conversion!$C$116,N211&lt;=L_Conversion!$D$116),"-",
IF(AND(M211="14",N211&gt;=L_Conversion!$C$117,N211&lt;=L_Conversion!$D$117),"-",
"PRIMER_DIA fuera de rango")))))))))))))))</f>
        <v>-</v>
      </c>
      <c r="AS211" s="94" t="str">
        <f t="shared" si="104"/>
        <v>-</v>
      </c>
      <c r="AT211" s="94" t="str">
        <f t="shared" si="105"/>
        <v>-</v>
      </c>
      <c r="AU211" s="94" t="str">
        <f t="shared" si="106"/>
        <v>-</v>
      </c>
      <c r="AV211" s="94" t="str">
        <f t="shared" si="107"/>
        <v>-</v>
      </c>
      <c r="AW211" s="94" t="str">
        <f t="shared" si="108"/>
        <v>-</v>
      </c>
      <c r="AX211" s="94" t="str">
        <f t="shared" si="109"/>
        <v>-</v>
      </c>
      <c r="AY211" s="94" t="str">
        <f t="shared" si="110"/>
        <v>-</v>
      </c>
      <c r="AZ211" s="94" t="str">
        <f t="shared" si="111"/>
        <v>-</v>
      </c>
      <c r="BA211" s="94" t="str">
        <f t="shared" si="112"/>
        <v>-</v>
      </c>
      <c r="BB211" s="94" t="str">
        <f t="shared" si="113"/>
        <v>-</v>
      </c>
      <c r="BC211" s="94" t="str">
        <f t="shared" si="114"/>
        <v>-</v>
      </c>
      <c r="BD211" s="94" t="str">
        <f t="shared" si="115"/>
        <v>-</v>
      </c>
      <c r="BE211" s="94" t="str">
        <f t="shared" si="116"/>
        <v>-</v>
      </c>
      <c r="BF211" s="94" t="str">
        <f t="shared" si="117"/>
        <v>-</v>
      </c>
    </row>
    <row r="212" spans="1:58" x14ac:dyDescent="0.2">
      <c r="A212" s="19" t="s">
        <v>1193</v>
      </c>
      <c r="B212" s="19" t="s">
        <v>76</v>
      </c>
      <c r="C212" s="19">
        <v>17238853</v>
      </c>
      <c r="D212" s="19">
        <v>1</v>
      </c>
      <c r="E212" s="19" t="s">
        <v>1265</v>
      </c>
      <c r="F212" s="19" t="s">
        <v>1209</v>
      </c>
      <c r="G212" s="19" t="s">
        <v>1552</v>
      </c>
      <c r="H212" s="19" t="s">
        <v>1018</v>
      </c>
      <c r="I212" s="19" t="s">
        <v>653</v>
      </c>
      <c r="J212" s="19">
        <v>80</v>
      </c>
      <c r="K212" s="19" t="s">
        <v>556</v>
      </c>
      <c r="L212" s="19" t="s">
        <v>495</v>
      </c>
      <c r="M212" s="19" t="s">
        <v>21</v>
      </c>
      <c r="N212" s="19">
        <v>45712</v>
      </c>
      <c r="O212" s="19">
        <v>3</v>
      </c>
      <c r="P212" s="83">
        <v>1</v>
      </c>
      <c r="Q212" s="19" t="s">
        <v>23</v>
      </c>
      <c r="R212" s="19" t="s">
        <v>11</v>
      </c>
      <c r="S212" s="19" t="s">
        <v>23</v>
      </c>
      <c r="T212" s="19">
        <v>3</v>
      </c>
      <c r="U212" s="19" t="s">
        <v>11</v>
      </c>
      <c r="V212" s="19" t="s">
        <v>11</v>
      </c>
      <c r="W212" s="19" t="s">
        <v>11</v>
      </c>
      <c r="X212" s="19">
        <v>0</v>
      </c>
      <c r="Y212" s="19" t="s">
        <v>730</v>
      </c>
      <c r="Z212" s="19">
        <v>0</v>
      </c>
      <c r="AA212" s="19">
        <v>0</v>
      </c>
      <c r="AB212" s="19">
        <v>0</v>
      </c>
      <c r="AC212" s="186" t="str">
        <f>IF(OR(M212="13",M212="14",P212=8),"",IF(     AND(OR(S212="AUTORIZADO", S212="PENDIENTE", S212="REDUCIDO", S212="AMPLIADO"),L212&lt;&gt;"HONORARIO" ), _xlfn.CONCAT(IF(H212="X","H",H212),"_",IF(OR(P212=5,P212=6),_xlfn.CONCAT(P212,"A"),P212),"_",VLOOKUP(T212,Datos!$B$2:$C$5,2,TRUE)),""))</f>
        <v>M_1_[hasta 3]</v>
      </c>
      <c r="AD212" s="186">
        <f t="shared" si="91"/>
        <v>0</v>
      </c>
      <c r="AE212" s="90" t="str">
        <f t="shared" si="92"/>
        <v>-</v>
      </c>
      <c r="AF212" s="91" t="str">
        <f t="shared" si="93"/>
        <v>070601</v>
      </c>
      <c r="AG212" s="92"/>
      <c r="AH212" s="93" t="str">
        <f t="shared" si="94"/>
        <v>Corporación de Fomento de la Producción</v>
      </c>
      <c r="AI212" s="90" t="str">
        <f t="shared" si="95"/>
        <v>-</v>
      </c>
      <c r="AJ212" s="90">
        <f t="shared" si="96"/>
        <v>1</v>
      </c>
      <c r="AK212" s="90" t="str">
        <f t="shared" si="97"/>
        <v>-</v>
      </c>
      <c r="AL212" s="90" t="str">
        <f t="shared" si="98"/>
        <v>Identifica este registro como MUJER</v>
      </c>
      <c r="AM212" s="90" t="str">
        <f t="shared" si="99"/>
        <v>-</v>
      </c>
      <c r="AN212" s="90" t="str">
        <f t="shared" si="100"/>
        <v>-</v>
      </c>
      <c r="AO212" s="90" t="str">
        <f t="shared" si="101"/>
        <v>-</v>
      </c>
      <c r="AP212" s="58" t="str">
        <f t="shared" si="102"/>
        <v>-</v>
      </c>
      <c r="AQ212" s="94" t="str">
        <f t="shared" si="103"/>
        <v>-</v>
      </c>
      <c r="AR212" s="94" t="str">
        <f>IF(N212="","PRIMER_DIA en blanco",
IF(AND(M212="01",N212&gt;=L_Conversion!$C$118,N212&lt;=L_Conversion!$D$118),"-",
IF(AND(M212="02",N212&gt;=L_Conversion!$C$119,N212&lt;=L_Conversion!$D$119),"-",
IF(AND(M212="03",N212&gt;=L_Conversion!$C$120,N212&lt;=L_Conversion!$D$120),"-",
IF(AND(M212="04",N212&gt;=L_Conversion!$C$121,N212&lt;=L_Conversion!$D$121),"-",
IF(AND(M212="05",N212&gt;=L_Conversion!$C$122,N212&lt;=L_Conversion!$D$122),"-",
IF(AND(M212="06",N212&gt;=L_Conversion!$C$123,N212&lt;=L_Conversion!$D$123),"-",
IF(AND(M212="07",N212&gt;=L_Conversion!$C$124,N212&lt;=L_Conversion!$D$124),"-",
IF(AND(M212="08",N212&gt;=L_Conversion!$C$125,N212&lt;=L_Conversion!$D$125),"-",
IF(AND(M212="09",N212&gt;=L_Conversion!$C$126,N212&lt;=L_Conversion!$D$126),"-",
IF(AND(M212="10",N212&gt;=L_Conversion!$C$127,N212&lt;=L_Conversion!$D$127),"-",
IF(AND(M212="11",N212&gt;=L_Conversion!$C$128,N212&lt;=L_Conversion!$D$128),"-",
IF(AND(M212="12",N212&gt;=L_Conversion!$C$129,N212&lt;=L_Conversion!$D$129),"-",
IF(AND(M212="13",N212&gt;=L_Conversion!$C$116,N212&lt;=L_Conversion!$D$116),"-",
IF(AND(M212="14",N212&gt;=L_Conversion!$C$117,N212&lt;=L_Conversion!$D$117),"-",
"PRIMER_DIA fuera de rango")))))))))))))))</f>
        <v>-</v>
      </c>
      <c r="AS212" s="94" t="str">
        <f t="shared" si="104"/>
        <v>-</v>
      </c>
      <c r="AT212" s="94" t="str">
        <f t="shared" si="105"/>
        <v>-</v>
      </c>
      <c r="AU212" s="94" t="str">
        <f t="shared" si="106"/>
        <v>-</v>
      </c>
      <c r="AV212" s="94" t="str">
        <f t="shared" si="107"/>
        <v>-</v>
      </c>
      <c r="AW212" s="94" t="str">
        <f t="shared" si="108"/>
        <v>-</v>
      </c>
      <c r="AX212" s="94" t="str">
        <f t="shared" si="109"/>
        <v>-</v>
      </c>
      <c r="AY212" s="94" t="str">
        <f t="shared" si="110"/>
        <v>-</v>
      </c>
      <c r="AZ212" s="94" t="str">
        <f t="shared" si="111"/>
        <v>-</v>
      </c>
      <c r="BA212" s="94" t="str">
        <f t="shared" si="112"/>
        <v>-</v>
      </c>
      <c r="BB212" s="94" t="str">
        <f t="shared" si="113"/>
        <v>-</v>
      </c>
      <c r="BC212" s="94" t="str">
        <f t="shared" si="114"/>
        <v>-</v>
      </c>
      <c r="BD212" s="94" t="str">
        <f t="shared" si="115"/>
        <v>-</v>
      </c>
      <c r="BE212" s="94" t="str">
        <f t="shared" si="116"/>
        <v>-</v>
      </c>
      <c r="BF212" s="94" t="str">
        <f t="shared" si="117"/>
        <v>-</v>
      </c>
    </row>
    <row r="213" spans="1:58" x14ac:dyDescent="0.2">
      <c r="A213" s="19" t="s">
        <v>1193</v>
      </c>
      <c r="B213" s="19" t="s">
        <v>76</v>
      </c>
      <c r="C213" s="19">
        <v>12184581</v>
      </c>
      <c r="D213" s="19">
        <v>4</v>
      </c>
      <c r="E213" s="19" t="s">
        <v>1350</v>
      </c>
      <c r="F213" s="19" t="s">
        <v>1351</v>
      </c>
      <c r="G213" s="19" t="s">
        <v>1352</v>
      </c>
      <c r="H213" s="19" t="s">
        <v>1018</v>
      </c>
      <c r="I213" s="19" t="s">
        <v>653</v>
      </c>
      <c r="J213" s="19">
        <v>80</v>
      </c>
      <c r="K213" s="19" t="s">
        <v>556</v>
      </c>
      <c r="L213" s="19" t="s">
        <v>495</v>
      </c>
      <c r="M213" s="19" t="s">
        <v>21</v>
      </c>
      <c r="N213" s="19">
        <v>45712</v>
      </c>
      <c r="O213" s="19">
        <v>2</v>
      </c>
      <c r="P213" s="83">
        <v>1</v>
      </c>
      <c r="Q213" s="19" t="s">
        <v>23</v>
      </c>
      <c r="R213" s="19" t="s">
        <v>11</v>
      </c>
      <c r="S213" s="19" t="s">
        <v>23</v>
      </c>
      <c r="T213" s="19">
        <v>2</v>
      </c>
      <c r="U213" s="19" t="s">
        <v>11</v>
      </c>
      <c r="V213" s="19" t="s">
        <v>11</v>
      </c>
      <c r="W213" s="19" t="s">
        <v>11</v>
      </c>
      <c r="X213" s="19">
        <v>0</v>
      </c>
      <c r="Y213" s="19" t="s">
        <v>730</v>
      </c>
      <c r="Z213" s="19">
        <v>0</v>
      </c>
      <c r="AA213" s="19">
        <v>0</v>
      </c>
      <c r="AB213" s="19">
        <v>0</v>
      </c>
      <c r="AC213" s="186" t="str">
        <f>IF(OR(M213="13",M213="14",P213=8),"",IF(     AND(OR(S213="AUTORIZADO", S213="PENDIENTE", S213="REDUCIDO", S213="AMPLIADO"),L213&lt;&gt;"HONORARIO" ), _xlfn.CONCAT(IF(H213="X","H",H213),"_",IF(OR(P213=5,P213=6),_xlfn.CONCAT(P213,"A"),P213),"_",VLOOKUP(T213,Datos!$B$2:$C$5,2,TRUE)),""))</f>
        <v>M_1_[hasta 3]</v>
      </c>
      <c r="AD213" s="186">
        <f t="shared" si="91"/>
        <v>0</v>
      </c>
      <c r="AE213" s="90" t="str">
        <f t="shared" si="92"/>
        <v>-</v>
      </c>
      <c r="AF213" s="91" t="str">
        <f t="shared" si="93"/>
        <v>070601</v>
      </c>
      <c r="AG213" s="92"/>
      <c r="AH213" s="93" t="str">
        <f t="shared" si="94"/>
        <v>Corporación de Fomento de la Producción</v>
      </c>
      <c r="AI213" s="90" t="str">
        <f t="shared" si="95"/>
        <v>-</v>
      </c>
      <c r="AJ213" s="90">
        <f t="shared" si="96"/>
        <v>4</v>
      </c>
      <c r="AK213" s="90" t="str">
        <f t="shared" si="97"/>
        <v>-</v>
      </c>
      <c r="AL213" s="90" t="str">
        <f t="shared" si="98"/>
        <v>Identifica este registro como MUJER</v>
      </c>
      <c r="AM213" s="90" t="str">
        <f t="shared" si="99"/>
        <v>-</v>
      </c>
      <c r="AN213" s="90" t="str">
        <f t="shared" si="100"/>
        <v>-</v>
      </c>
      <c r="AO213" s="90" t="str">
        <f t="shared" si="101"/>
        <v>-</v>
      </c>
      <c r="AP213" s="58" t="str">
        <f t="shared" si="102"/>
        <v>-</v>
      </c>
      <c r="AQ213" s="94" t="str">
        <f t="shared" si="103"/>
        <v>-</v>
      </c>
      <c r="AR213" s="94" t="str">
        <f>IF(N213="","PRIMER_DIA en blanco",
IF(AND(M213="01",N213&gt;=L_Conversion!$C$118,N213&lt;=L_Conversion!$D$118),"-",
IF(AND(M213="02",N213&gt;=L_Conversion!$C$119,N213&lt;=L_Conversion!$D$119),"-",
IF(AND(M213="03",N213&gt;=L_Conversion!$C$120,N213&lt;=L_Conversion!$D$120),"-",
IF(AND(M213="04",N213&gt;=L_Conversion!$C$121,N213&lt;=L_Conversion!$D$121),"-",
IF(AND(M213="05",N213&gt;=L_Conversion!$C$122,N213&lt;=L_Conversion!$D$122),"-",
IF(AND(M213="06",N213&gt;=L_Conversion!$C$123,N213&lt;=L_Conversion!$D$123),"-",
IF(AND(M213="07",N213&gt;=L_Conversion!$C$124,N213&lt;=L_Conversion!$D$124),"-",
IF(AND(M213="08",N213&gt;=L_Conversion!$C$125,N213&lt;=L_Conversion!$D$125),"-",
IF(AND(M213="09",N213&gt;=L_Conversion!$C$126,N213&lt;=L_Conversion!$D$126),"-",
IF(AND(M213="10",N213&gt;=L_Conversion!$C$127,N213&lt;=L_Conversion!$D$127),"-",
IF(AND(M213="11",N213&gt;=L_Conversion!$C$128,N213&lt;=L_Conversion!$D$128),"-",
IF(AND(M213="12",N213&gt;=L_Conversion!$C$129,N213&lt;=L_Conversion!$D$129),"-",
IF(AND(M213="13",N213&gt;=L_Conversion!$C$116,N213&lt;=L_Conversion!$D$116),"-",
IF(AND(M213="14",N213&gt;=L_Conversion!$C$117,N213&lt;=L_Conversion!$D$117),"-",
"PRIMER_DIA fuera de rango")))))))))))))))</f>
        <v>-</v>
      </c>
      <c r="AS213" s="94" t="str">
        <f t="shared" si="104"/>
        <v>-</v>
      </c>
      <c r="AT213" s="94" t="str">
        <f t="shared" si="105"/>
        <v>-</v>
      </c>
      <c r="AU213" s="94" t="str">
        <f t="shared" si="106"/>
        <v>-</v>
      </c>
      <c r="AV213" s="94" t="str">
        <f t="shared" si="107"/>
        <v>-</v>
      </c>
      <c r="AW213" s="94" t="str">
        <f t="shared" si="108"/>
        <v>-</v>
      </c>
      <c r="AX213" s="94" t="str">
        <f t="shared" si="109"/>
        <v>-</v>
      </c>
      <c r="AY213" s="94" t="str">
        <f t="shared" si="110"/>
        <v>-</v>
      </c>
      <c r="AZ213" s="94" t="str">
        <f t="shared" si="111"/>
        <v>-</v>
      </c>
      <c r="BA213" s="94" t="str">
        <f t="shared" si="112"/>
        <v>-</v>
      </c>
      <c r="BB213" s="94" t="str">
        <f t="shared" si="113"/>
        <v>-</v>
      </c>
      <c r="BC213" s="94" t="str">
        <f t="shared" si="114"/>
        <v>-</v>
      </c>
      <c r="BD213" s="94" t="str">
        <f t="shared" si="115"/>
        <v>-</v>
      </c>
      <c r="BE213" s="94" t="str">
        <f t="shared" si="116"/>
        <v>-</v>
      </c>
      <c r="BF213" s="94" t="str">
        <f t="shared" si="117"/>
        <v>-</v>
      </c>
    </row>
    <row r="214" spans="1:58" x14ac:dyDescent="0.2">
      <c r="A214" s="19" t="s">
        <v>1193</v>
      </c>
      <c r="B214" s="19" t="s">
        <v>76</v>
      </c>
      <c r="C214" s="19">
        <v>18022811</v>
      </c>
      <c r="D214" s="19" t="s">
        <v>1197</v>
      </c>
      <c r="E214" s="19" t="s">
        <v>1553</v>
      </c>
      <c r="F214" s="19" t="s">
        <v>1554</v>
      </c>
      <c r="G214" s="19" t="s">
        <v>1555</v>
      </c>
      <c r="H214" s="19" t="s">
        <v>654</v>
      </c>
      <c r="I214" s="19" t="s">
        <v>653</v>
      </c>
      <c r="J214" s="19">
        <v>80</v>
      </c>
      <c r="K214" s="19" t="s">
        <v>556</v>
      </c>
      <c r="L214" s="19" t="s">
        <v>495</v>
      </c>
      <c r="M214" s="19" t="s">
        <v>21</v>
      </c>
      <c r="N214" s="19">
        <v>45712</v>
      </c>
      <c r="O214" s="19">
        <v>1</v>
      </c>
      <c r="P214" s="83">
        <v>1</v>
      </c>
      <c r="Q214" s="19" t="s">
        <v>23</v>
      </c>
      <c r="R214" s="19" t="s">
        <v>11</v>
      </c>
      <c r="S214" s="19" t="s">
        <v>23</v>
      </c>
      <c r="T214" s="19">
        <v>1</v>
      </c>
      <c r="U214" s="19" t="s">
        <v>11</v>
      </c>
      <c r="V214" s="19" t="s">
        <v>11</v>
      </c>
      <c r="W214" s="19" t="s">
        <v>11</v>
      </c>
      <c r="X214" s="19">
        <v>0</v>
      </c>
      <c r="Y214" s="19" t="s">
        <v>730</v>
      </c>
      <c r="Z214" s="19">
        <v>0</v>
      </c>
      <c r="AA214" s="19">
        <v>0</v>
      </c>
      <c r="AB214" s="19">
        <v>0</v>
      </c>
      <c r="AC214" s="186" t="str">
        <f>IF(OR(M214="13",M214="14",P214=8),"",IF(     AND(OR(S214="AUTORIZADO", S214="PENDIENTE", S214="REDUCIDO", S214="AMPLIADO"),L214&lt;&gt;"HONORARIO" ), _xlfn.CONCAT(IF(H214="X","H",H214),"_",IF(OR(P214=5,P214=6),_xlfn.CONCAT(P214,"A"),P214),"_",VLOOKUP(T214,Datos!$B$2:$C$5,2,TRUE)),""))</f>
        <v>H_1_[hasta 3]</v>
      </c>
      <c r="AD214" s="186">
        <f t="shared" si="91"/>
        <v>0</v>
      </c>
      <c r="AE214" s="90" t="str">
        <f t="shared" si="92"/>
        <v>-</v>
      </c>
      <c r="AF214" s="91" t="str">
        <f t="shared" si="93"/>
        <v>070601</v>
      </c>
      <c r="AG214" s="92"/>
      <c r="AH214" s="93" t="str">
        <f t="shared" si="94"/>
        <v>Corporación de Fomento de la Producción</v>
      </c>
      <c r="AI214" s="90" t="str">
        <f t="shared" si="95"/>
        <v>-</v>
      </c>
      <c r="AJ214" s="90" t="str">
        <f t="shared" si="96"/>
        <v>K</v>
      </c>
      <c r="AK214" s="90" t="str">
        <f t="shared" si="97"/>
        <v>-</v>
      </c>
      <c r="AL214" s="90" t="str">
        <f t="shared" si="98"/>
        <v>Identifica este registro como HOMBRE</v>
      </c>
      <c r="AM214" s="90" t="str">
        <f t="shared" si="99"/>
        <v>-</v>
      </c>
      <c r="AN214" s="90" t="str">
        <f t="shared" si="100"/>
        <v>-</v>
      </c>
      <c r="AO214" s="90" t="str">
        <f t="shared" si="101"/>
        <v>-</v>
      </c>
      <c r="AP214" s="58" t="str">
        <f t="shared" si="102"/>
        <v>-</v>
      </c>
      <c r="AQ214" s="94" t="str">
        <f t="shared" si="103"/>
        <v>-</v>
      </c>
      <c r="AR214" s="94" t="str">
        <f>IF(N214="","PRIMER_DIA en blanco",
IF(AND(M214="01",N214&gt;=L_Conversion!$C$118,N214&lt;=L_Conversion!$D$118),"-",
IF(AND(M214="02",N214&gt;=L_Conversion!$C$119,N214&lt;=L_Conversion!$D$119),"-",
IF(AND(M214="03",N214&gt;=L_Conversion!$C$120,N214&lt;=L_Conversion!$D$120),"-",
IF(AND(M214="04",N214&gt;=L_Conversion!$C$121,N214&lt;=L_Conversion!$D$121),"-",
IF(AND(M214="05",N214&gt;=L_Conversion!$C$122,N214&lt;=L_Conversion!$D$122),"-",
IF(AND(M214="06",N214&gt;=L_Conversion!$C$123,N214&lt;=L_Conversion!$D$123),"-",
IF(AND(M214="07",N214&gt;=L_Conversion!$C$124,N214&lt;=L_Conversion!$D$124),"-",
IF(AND(M214="08",N214&gt;=L_Conversion!$C$125,N214&lt;=L_Conversion!$D$125),"-",
IF(AND(M214="09",N214&gt;=L_Conversion!$C$126,N214&lt;=L_Conversion!$D$126),"-",
IF(AND(M214="10",N214&gt;=L_Conversion!$C$127,N214&lt;=L_Conversion!$D$127),"-",
IF(AND(M214="11",N214&gt;=L_Conversion!$C$128,N214&lt;=L_Conversion!$D$128),"-",
IF(AND(M214="12",N214&gt;=L_Conversion!$C$129,N214&lt;=L_Conversion!$D$129),"-",
IF(AND(M214="13",N214&gt;=L_Conversion!$C$116,N214&lt;=L_Conversion!$D$116),"-",
IF(AND(M214="14",N214&gt;=L_Conversion!$C$117,N214&lt;=L_Conversion!$D$117),"-",
"PRIMER_DIA fuera de rango")))))))))))))))</f>
        <v>-</v>
      </c>
      <c r="AS214" s="94" t="str">
        <f t="shared" si="104"/>
        <v>-</v>
      </c>
      <c r="AT214" s="94" t="str">
        <f t="shared" si="105"/>
        <v>-</v>
      </c>
      <c r="AU214" s="94" t="str">
        <f t="shared" si="106"/>
        <v>-</v>
      </c>
      <c r="AV214" s="94" t="str">
        <f t="shared" si="107"/>
        <v>-</v>
      </c>
      <c r="AW214" s="94" t="str">
        <f t="shared" si="108"/>
        <v>-</v>
      </c>
      <c r="AX214" s="94" t="str">
        <f t="shared" si="109"/>
        <v>-</v>
      </c>
      <c r="AY214" s="94" t="str">
        <f t="shared" si="110"/>
        <v>-</v>
      </c>
      <c r="AZ214" s="94" t="str">
        <f t="shared" si="111"/>
        <v>-</v>
      </c>
      <c r="BA214" s="94" t="str">
        <f t="shared" si="112"/>
        <v>-</v>
      </c>
      <c r="BB214" s="94" t="str">
        <f t="shared" si="113"/>
        <v>-</v>
      </c>
      <c r="BC214" s="94" t="str">
        <f t="shared" si="114"/>
        <v>-</v>
      </c>
      <c r="BD214" s="94" t="str">
        <f t="shared" si="115"/>
        <v>-</v>
      </c>
      <c r="BE214" s="94" t="str">
        <f t="shared" si="116"/>
        <v>-</v>
      </c>
      <c r="BF214" s="94" t="str">
        <f t="shared" si="117"/>
        <v>-</v>
      </c>
    </row>
    <row r="215" spans="1:58" x14ac:dyDescent="0.2">
      <c r="A215" s="19" t="s">
        <v>1193</v>
      </c>
      <c r="B215" s="19" t="s">
        <v>76</v>
      </c>
      <c r="C215" s="19">
        <v>15491762</v>
      </c>
      <c r="D215" s="19">
        <v>4</v>
      </c>
      <c r="E215" s="19" t="s">
        <v>1355</v>
      </c>
      <c r="F215" s="19" t="s">
        <v>1430</v>
      </c>
      <c r="G215" s="19" t="s">
        <v>1556</v>
      </c>
      <c r="H215" s="19" t="s">
        <v>1018</v>
      </c>
      <c r="I215" s="19" t="s">
        <v>653</v>
      </c>
      <c r="J215" s="19">
        <v>80</v>
      </c>
      <c r="K215" s="19" t="s">
        <v>556</v>
      </c>
      <c r="L215" s="19" t="s">
        <v>495</v>
      </c>
      <c r="M215" s="19" t="s">
        <v>21</v>
      </c>
      <c r="N215" s="19">
        <v>45712</v>
      </c>
      <c r="O215" s="19">
        <v>21</v>
      </c>
      <c r="P215" s="83">
        <v>1</v>
      </c>
      <c r="Q215" s="19" t="s">
        <v>23</v>
      </c>
      <c r="R215" s="19" t="s">
        <v>11</v>
      </c>
      <c r="S215" s="19" t="s">
        <v>23</v>
      </c>
      <c r="T215" s="19">
        <v>21</v>
      </c>
      <c r="U215" s="19" t="s">
        <v>11</v>
      </c>
      <c r="V215" s="19" t="s">
        <v>11</v>
      </c>
      <c r="W215" s="19" t="s">
        <v>11</v>
      </c>
      <c r="X215" s="19">
        <v>0</v>
      </c>
      <c r="Y215" s="19" t="s">
        <v>730</v>
      </c>
      <c r="Z215" s="19">
        <v>0</v>
      </c>
      <c r="AA215" s="19">
        <v>0</v>
      </c>
      <c r="AB215" s="19">
        <v>0</v>
      </c>
      <c r="AC215" s="186" t="str">
        <f>IF(OR(M215="13",M215="14",P215=8),"",IF(     AND(OR(S215="AUTORIZADO", S215="PENDIENTE", S215="REDUCIDO", S215="AMPLIADO"),L215&lt;&gt;"HONORARIO" ), _xlfn.CONCAT(IF(H215="X","H",H215),"_",IF(OR(P215=5,P215=6),_xlfn.CONCAT(P215,"A"),P215),"_",VLOOKUP(T215,Datos!$B$2:$C$5,2,TRUE)),""))</f>
        <v>M_1_[11 +]</v>
      </c>
      <c r="AD215" s="186">
        <f t="shared" si="91"/>
        <v>0</v>
      </c>
      <c r="AE215" s="90" t="str">
        <f t="shared" si="92"/>
        <v>-</v>
      </c>
      <c r="AF215" s="91" t="str">
        <f t="shared" si="93"/>
        <v>070601</v>
      </c>
      <c r="AG215" s="92"/>
      <c r="AH215" s="93" t="str">
        <f t="shared" si="94"/>
        <v>Corporación de Fomento de la Producción</v>
      </c>
      <c r="AI215" s="90" t="str">
        <f t="shared" si="95"/>
        <v>-</v>
      </c>
      <c r="AJ215" s="90">
        <f t="shared" si="96"/>
        <v>4</v>
      </c>
      <c r="AK215" s="90" t="str">
        <f t="shared" si="97"/>
        <v>-</v>
      </c>
      <c r="AL215" s="90" t="str">
        <f t="shared" si="98"/>
        <v>Identifica este registro como MUJER</v>
      </c>
      <c r="AM215" s="90" t="str">
        <f t="shared" si="99"/>
        <v>-</v>
      </c>
      <c r="AN215" s="90" t="str">
        <f t="shared" si="100"/>
        <v>-</v>
      </c>
      <c r="AO215" s="90" t="str">
        <f t="shared" si="101"/>
        <v>-</v>
      </c>
      <c r="AP215" s="58" t="str">
        <f t="shared" si="102"/>
        <v>-</v>
      </c>
      <c r="AQ215" s="94" t="str">
        <f t="shared" si="103"/>
        <v>-</v>
      </c>
      <c r="AR215" s="94" t="str">
        <f>IF(N215="","PRIMER_DIA en blanco",
IF(AND(M215="01",N215&gt;=L_Conversion!$C$118,N215&lt;=L_Conversion!$D$118),"-",
IF(AND(M215="02",N215&gt;=L_Conversion!$C$119,N215&lt;=L_Conversion!$D$119),"-",
IF(AND(M215="03",N215&gt;=L_Conversion!$C$120,N215&lt;=L_Conversion!$D$120),"-",
IF(AND(M215="04",N215&gt;=L_Conversion!$C$121,N215&lt;=L_Conversion!$D$121),"-",
IF(AND(M215="05",N215&gt;=L_Conversion!$C$122,N215&lt;=L_Conversion!$D$122),"-",
IF(AND(M215="06",N215&gt;=L_Conversion!$C$123,N215&lt;=L_Conversion!$D$123),"-",
IF(AND(M215="07",N215&gt;=L_Conversion!$C$124,N215&lt;=L_Conversion!$D$124),"-",
IF(AND(M215="08",N215&gt;=L_Conversion!$C$125,N215&lt;=L_Conversion!$D$125),"-",
IF(AND(M215="09",N215&gt;=L_Conversion!$C$126,N215&lt;=L_Conversion!$D$126),"-",
IF(AND(M215="10",N215&gt;=L_Conversion!$C$127,N215&lt;=L_Conversion!$D$127),"-",
IF(AND(M215="11",N215&gt;=L_Conversion!$C$128,N215&lt;=L_Conversion!$D$128),"-",
IF(AND(M215="12",N215&gt;=L_Conversion!$C$129,N215&lt;=L_Conversion!$D$129),"-",
IF(AND(M215="13",N215&gt;=L_Conversion!$C$116,N215&lt;=L_Conversion!$D$116),"-",
IF(AND(M215="14",N215&gt;=L_Conversion!$C$117,N215&lt;=L_Conversion!$D$117),"-",
"PRIMER_DIA fuera de rango")))))))))))))))</f>
        <v>-</v>
      </c>
      <c r="AS215" s="94" t="str">
        <f t="shared" si="104"/>
        <v>-</v>
      </c>
      <c r="AT215" s="94" t="str">
        <f t="shared" si="105"/>
        <v>-</v>
      </c>
      <c r="AU215" s="94" t="str">
        <f t="shared" si="106"/>
        <v>-</v>
      </c>
      <c r="AV215" s="94" t="str">
        <f t="shared" si="107"/>
        <v>-</v>
      </c>
      <c r="AW215" s="94" t="str">
        <f t="shared" si="108"/>
        <v>-</v>
      </c>
      <c r="AX215" s="94" t="str">
        <f t="shared" si="109"/>
        <v>-</v>
      </c>
      <c r="AY215" s="94" t="str">
        <f t="shared" si="110"/>
        <v>-</v>
      </c>
      <c r="AZ215" s="94" t="str">
        <f t="shared" si="111"/>
        <v>-</v>
      </c>
      <c r="BA215" s="94" t="str">
        <f t="shared" si="112"/>
        <v>-</v>
      </c>
      <c r="BB215" s="94" t="str">
        <f t="shared" si="113"/>
        <v>-</v>
      </c>
      <c r="BC215" s="94" t="str">
        <f t="shared" si="114"/>
        <v>-</v>
      </c>
      <c r="BD215" s="94" t="str">
        <f t="shared" si="115"/>
        <v>-</v>
      </c>
      <c r="BE215" s="94" t="str">
        <f t="shared" si="116"/>
        <v>-</v>
      </c>
      <c r="BF215" s="94" t="str">
        <f t="shared" si="117"/>
        <v>-</v>
      </c>
    </row>
    <row r="216" spans="1:58" x14ac:dyDescent="0.2">
      <c r="A216" s="19" t="s">
        <v>1193</v>
      </c>
      <c r="B216" s="19" t="s">
        <v>76</v>
      </c>
      <c r="C216" s="19">
        <v>8376358</v>
      </c>
      <c r="D216" s="19">
        <v>2</v>
      </c>
      <c r="E216" s="19" t="s">
        <v>1355</v>
      </c>
      <c r="F216" s="19" t="s">
        <v>1557</v>
      </c>
      <c r="G216" s="19" t="s">
        <v>1558</v>
      </c>
      <c r="H216" s="19" t="s">
        <v>1018</v>
      </c>
      <c r="I216" s="19" t="s">
        <v>653</v>
      </c>
      <c r="J216" s="19">
        <v>60</v>
      </c>
      <c r="K216" s="19" t="s">
        <v>560</v>
      </c>
      <c r="L216" s="19" t="s">
        <v>490</v>
      </c>
      <c r="M216" s="19" t="s">
        <v>21</v>
      </c>
      <c r="N216" s="19">
        <v>45712</v>
      </c>
      <c r="O216" s="19">
        <v>4</v>
      </c>
      <c r="P216" s="83">
        <v>1</v>
      </c>
      <c r="Q216" s="19" t="s">
        <v>23</v>
      </c>
      <c r="R216" s="19" t="s">
        <v>11</v>
      </c>
      <c r="S216" s="19" t="s">
        <v>23</v>
      </c>
      <c r="T216" s="19">
        <v>4</v>
      </c>
      <c r="U216" s="19" t="s">
        <v>11</v>
      </c>
      <c r="V216" s="19" t="s">
        <v>11</v>
      </c>
      <c r="W216" s="19" t="s">
        <v>19</v>
      </c>
      <c r="X216" s="19">
        <v>116072</v>
      </c>
      <c r="Y216" s="19" t="s">
        <v>726</v>
      </c>
      <c r="Z216" s="19">
        <v>4</v>
      </c>
      <c r="AA216" s="19">
        <v>116072</v>
      </c>
      <c r="AB216" s="19">
        <v>116072</v>
      </c>
      <c r="AC216" s="186" t="str">
        <f>IF(OR(M216="13",M216="14",P216=8),"",IF(     AND(OR(S216="AUTORIZADO", S216="PENDIENTE", S216="REDUCIDO", S216="AMPLIADO"),L216&lt;&gt;"HONORARIO" ), _xlfn.CONCAT(IF(H216="X","H",H216),"_",IF(OR(P216=5,P216=6),_xlfn.CONCAT(P216,"A"),P216),"_",VLOOKUP(T216,Datos!$B$2:$C$5,2,TRUE)),""))</f>
        <v>M_1_[4 a 10]</v>
      </c>
      <c r="AD216" s="186">
        <f t="shared" si="91"/>
        <v>232144</v>
      </c>
      <c r="AE216" s="90" t="str">
        <f t="shared" si="92"/>
        <v>-</v>
      </c>
      <c r="AF216" s="91" t="str">
        <f t="shared" si="93"/>
        <v>070601</v>
      </c>
      <c r="AG216" s="92"/>
      <c r="AH216" s="93" t="str">
        <f t="shared" si="94"/>
        <v>Corporación de Fomento de la Producción</v>
      </c>
      <c r="AI216" s="90" t="str">
        <f t="shared" si="95"/>
        <v>-</v>
      </c>
      <c r="AJ216" s="90">
        <f t="shared" si="96"/>
        <v>2</v>
      </c>
      <c r="AK216" s="90" t="str">
        <f t="shared" si="97"/>
        <v>-</v>
      </c>
      <c r="AL216" s="90" t="str">
        <f t="shared" si="98"/>
        <v>Identifica este registro como MUJER</v>
      </c>
      <c r="AM216" s="90" t="str">
        <f t="shared" si="99"/>
        <v>-</v>
      </c>
      <c r="AN216" s="90" t="str">
        <f t="shared" si="100"/>
        <v>-</v>
      </c>
      <c r="AO216" s="90" t="str">
        <f t="shared" si="101"/>
        <v>-</v>
      </c>
      <c r="AP216" s="58" t="str">
        <f t="shared" si="102"/>
        <v>-</v>
      </c>
      <c r="AQ216" s="94" t="str">
        <f t="shared" si="103"/>
        <v>-</v>
      </c>
      <c r="AR216" s="94" t="str">
        <f>IF(N216="","PRIMER_DIA en blanco",
IF(AND(M216="01",N216&gt;=L_Conversion!$C$118,N216&lt;=L_Conversion!$D$118),"-",
IF(AND(M216="02",N216&gt;=L_Conversion!$C$119,N216&lt;=L_Conversion!$D$119),"-",
IF(AND(M216="03",N216&gt;=L_Conversion!$C$120,N216&lt;=L_Conversion!$D$120),"-",
IF(AND(M216="04",N216&gt;=L_Conversion!$C$121,N216&lt;=L_Conversion!$D$121),"-",
IF(AND(M216="05",N216&gt;=L_Conversion!$C$122,N216&lt;=L_Conversion!$D$122),"-",
IF(AND(M216="06",N216&gt;=L_Conversion!$C$123,N216&lt;=L_Conversion!$D$123),"-",
IF(AND(M216="07",N216&gt;=L_Conversion!$C$124,N216&lt;=L_Conversion!$D$124),"-",
IF(AND(M216="08",N216&gt;=L_Conversion!$C$125,N216&lt;=L_Conversion!$D$125),"-",
IF(AND(M216="09",N216&gt;=L_Conversion!$C$126,N216&lt;=L_Conversion!$D$126),"-",
IF(AND(M216="10",N216&gt;=L_Conversion!$C$127,N216&lt;=L_Conversion!$D$127),"-",
IF(AND(M216="11",N216&gt;=L_Conversion!$C$128,N216&lt;=L_Conversion!$D$128),"-",
IF(AND(M216="12",N216&gt;=L_Conversion!$C$129,N216&lt;=L_Conversion!$D$129),"-",
IF(AND(M216="13",N216&gt;=L_Conversion!$C$116,N216&lt;=L_Conversion!$D$116),"-",
IF(AND(M216="14",N216&gt;=L_Conversion!$C$117,N216&lt;=L_Conversion!$D$117),"-",
"PRIMER_DIA fuera de rango")))))))))))))))</f>
        <v>-</v>
      </c>
      <c r="AS216" s="94" t="str">
        <f t="shared" si="104"/>
        <v>-</v>
      </c>
      <c r="AT216" s="94" t="str">
        <f t="shared" si="105"/>
        <v>-</v>
      </c>
      <c r="AU216" s="94" t="str">
        <f t="shared" si="106"/>
        <v>-</v>
      </c>
      <c r="AV216" s="94" t="str">
        <f t="shared" si="107"/>
        <v>-</v>
      </c>
      <c r="AW216" s="94" t="str">
        <f t="shared" si="108"/>
        <v>-</v>
      </c>
      <c r="AX216" s="94" t="str">
        <f t="shared" si="109"/>
        <v>-</v>
      </c>
      <c r="AY216" s="94" t="str">
        <f t="shared" si="110"/>
        <v>-</v>
      </c>
      <c r="AZ216" s="94" t="str">
        <f t="shared" si="111"/>
        <v>-</v>
      </c>
      <c r="BA216" s="94" t="str">
        <f t="shared" si="112"/>
        <v>-</v>
      </c>
      <c r="BB216" s="94" t="str">
        <f t="shared" si="113"/>
        <v>-</v>
      </c>
      <c r="BC216" s="94" t="str">
        <f t="shared" si="114"/>
        <v>-</v>
      </c>
      <c r="BD216" s="94" t="str">
        <f t="shared" si="115"/>
        <v>-</v>
      </c>
      <c r="BE216" s="94" t="str">
        <f t="shared" si="116"/>
        <v>-</v>
      </c>
      <c r="BF216" s="94" t="str">
        <f t="shared" si="117"/>
        <v>-</v>
      </c>
    </row>
    <row r="217" spans="1:58" x14ac:dyDescent="0.2">
      <c r="A217" s="19" t="s">
        <v>1193</v>
      </c>
      <c r="B217" s="19" t="s">
        <v>76</v>
      </c>
      <c r="C217" s="19">
        <v>27941093</v>
      </c>
      <c r="D217" s="19">
        <v>9</v>
      </c>
      <c r="E217" s="19" t="s">
        <v>1202</v>
      </c>
      <c r="F217" s="19" t="s">
        <v>1460</v>
      </c>
      <c r="G217" s="19" t="s">
        <v>1559</v>
      </c>
      <c r="H217" s="19" t="s">
        <v>654</v>
      </c>
      <c r="I217" s="19" t="s">
        <v>653</v>
      </c>
      <c r="J217" s="19">
        <v>80</v>
      </c>
      <c r="K217" s="19" t="s">
        <v>560</v>
      </c>
      <c r="L217" s="19" t="s">
        <v>495</v>
      </c>
      <c r="M217" s="19" t="s">
        <v>21</v>
      </c>
      <c r="N217" s="19">
        <v>45713</v>
      </c>
      <c r="O217" s="19">
        <v>1</v>
      </c>
      <c r="P217" s="83">
        <v>1</v>
      </c>
      <c r="Q217" s="19" t="s">
        <v>23</v>
      </c>
      <c r="R217" s="19" t="s">
        <v>11</v>
      </c>
      <c r="S217" s="19" t="s">
        <v>23</v>
      </c>
      <c r="T217" s="19">
        <v>1</v>
      </c>
      <c r="U217" s="19" t="s">
        <v>11</v>
      </c>
      <c r="V217" s="19" t="s">
        <v>11</v>
      </c>
      <c r="W217" s="19" t="s">
        <v>11</v>
      </c>
      <c r="X217" s="19">
        <v>0</v>
      </c>
      <c r="Y217" s="19" t="s">
        <v>730</v>
      </c>
      <c r="Z217" s="19">
        <v>0</v>
      </c>
      <c r="AA217" s="19">
        <v>0</v>
      </c>
      <c r="AB217" s="19">
        <v>0</v>
      </c>
      <c r="AC217" s="186" t="str">
        <f>IF(OR(M217="13",M217="14",P217=8),"",IF(     AND(OR(S217="AUTORIZADO", S217="PENDIENTE", S217="REDUCIDO", S217="AMPLIADO"),L217&lt;&gt;"HONORARIO" ), _xlfn.CONCAT(IF(H217="X","H",H217),"_",IF(OR(P217=5,P217=6),_xlfn.CONCAT(P217,"A"),P217),"_",VLOOKUP(T217,Datos!$B$2:$C$5,2,TRUE)),""))</f>
        <v>H_1_[hasta 3]</v>
      </c>
      <c r="AD217" s="186">
        <f t="shared" si="91"/>
        <v>0</v>
      </c>
      <c r="AE217" s="90" t="str">
        <f t="shared" si="92"/>
        <v>-</v>
      </c>
      <c r="AF217" s="91" t="str">
        <f t="shared" si="93"/>
        <v>070601</v>
      </c>
      <c r="AG217" s="92"/>
      <c r="AH217" s="93" t="str">
        <f t="shared" si="94"/>
        <v>Corporación de Fomento de la Producción</v>
      </c>
      <c r="AI217" s="90" t="str">
        <f t="shared" si="95"/>
        <v>-</v>
      </c>
      <c r="AJ217" s="90">
        <f t="shared" si="96"/>
        <v>9</v>
      </c>
      <c r="AK217" s="90" t="str">
        <f t="shared" si="97"/>
        <v>-</v>
      </c>
      <c r="AL217" s="90" t="str">
        <f t="shared" si="98"/>
        <v>Identifica este registro como HOMBRE</v>
      </c>
      <c r="AM217" s="90" t="str">
        <f t="shared" si="99"/>
        <v>-</v>
      </c>
      <c r="AN217" s="90" t="str">
        <f t="shared" si="100"/>
        <v>-</v>
      </c>
      <c r="AO217" s="90" t="str">
        <f t="shared" si="101"/>
        <v>-</v>
      </c>
      <c r="AP217" s="58" t="str">
        <f t="shared" si="102"/>
        <v>-</v>
      </c>
      <c r="AQ217" s="94" t="str">
        <f t="shared" si="103"/>
        <v>-</v>
      </c>
      <c r="AR217" s="94" t="str">
        <f>IF(N217="","PRIMER_DIA en blanco",
IF(AND(M217="01",N217&gt;=L_Conversion!$C$118,N217&lt;=L_Conversion!$D$118),"-",
IF(AND(M217="02",N217&gt;=L_Conversion!$C$119,N217&lt;=L_Conversion!$D$119),"-",
IF(AND(M217="03",N217&gt;=L_Conversion!$C$120,N217&lt;=L_Conversion!$D$120),"-",
IF(AND(M217="04",N217&gt;=L_Conversion!$C$121,N217&lt;=L_Conversion!$D$121),"-",
IF(AND(M217="05",N217&gt;=L_Conversion!$C$122,N217&lt;=L_Conversion!$D$122),"-",
IF(AND(M217="06",N217&gt;=L_Conversion!$C$123,N217&lt;=L_Conversion!$D$123),"-",
IF(AND(M217="07",N217&gt;=L_Conversion!$C$124,N217&lt;=L_Conversion!$D$124),"-",
IF(AND(M217="08",N217&gt;=L_Conversion!$C$125,N217&lt;=L_Conversion!$D$125),"-",
IF(AND(M217="09",N217&gt;=L_Conversion!$C$126,N217&lt;=L_Conversion!$D$126),"-",
IF(AND(M217="10",N217&gt;=L_Conversion!$C$127,N217&lt;=L_Conversion!$D$127),"-",
IF(AND(M217="11",N217&gt;=L_Conversion!$C$128,N217&lt;=L_Conversion!$D$128),"-",
IF(AND(M217="12",N217&gt;=L_Conversion!$C$129,N217&lt;=L_Conversion!$D$129),"-",
IF(AND(M217="13",N217&gt;=L_Conversion!$C$116,N217&lt;=L_Conversion!$D$116),"-",
IF(AND(M217="14",N217&gt;=L_Conversion!$C$117,N217&lt;=L_Conversion!$D$117),"-",
"PRIMER_DIA fuera de rango")))))))))))))))</f>
        <v>-</v>
      </c>
      <c r="AS217" s="94" t="str">
        <f t="shared" si="104"/>
        <v>-</v>
      </c>
      <c r="AT217" s="94" t="str">
        <f t="shared" si="105"/>
        <v>-</v>
      </c>
      <c r="AU217" s="94" t="str">
        <f t="shared" si="106"/>
        <v>-</v>
      </c>
      <c r="AV217" s="94" t="str">
        <f t="shared" si="107"/>
        <v>-</v>
      </c>
      <c r="AW217" s="94" t="str">
        <f t="shared" si="108"/>
        <v>-</v>
      </c>
      <c r="AX217" s="94" t="str">
        <f t="shared" si="109"/>
        <v>-</v>
      </c>
      <c r="AY217" s="94" t="str">
        <f t="shared" si="110"/>
        <v>-</v>
      </c>
      <c r="AZ217" s="94" t="str">
        <f t="shared" si="111"/>
        <v>-</v>
      </c>
      <c r="BA217" s="94" t="str">
        <f t="shared" si="112"/>
        <v>-</v>
      </c>
      <c r="BB217" s="94" t="str">
        <f t="shared" si="113"/>
        <v>-</v>
      </c>
      <c r="BC217" s="94" t="str">
        <f t="shared" si="114"/>
        <v>-</v>
      </c>
      <c r="BD217" s="94" t="str">
        <f t="shared" si="115"/>
        <v>-</v>
      </c>
      <c r="BE217" s="94" t="str">
        <f t="shared" si="116"/>
        <v>-</v>
      </c>
      <c r="BF217" s="94" t="str">
        <f t="shared" si="117"/>
        <v>-</v>
      </c>
    </row>
    <row r="218" spans="1:58" x14ac:dyDescent="0.2">
      <c r="A218" s="19" t="s">
        <v>1193</v>
      </c>
      <c r="B218" s="19" t="s">
        <v>876</v>
      </c>
      <c r="C218" s="19">
        <v>16514974</v>
      </c>
      <c r="D218" s="19">
        <v>2</v>
      </c>
      <c r="E218" s="19" t="s">
        <v>1560</v>
      </c>
      <c r="F218" s="19" t="s">
        <v>1508</v>
      </c>
      <c r="G218" s="19" t="s">
        <v>1561</v>
      </c>
      <c r="H218" s="19" t="s">
        <v>654</v>
      </c>
      <c r="I218" s="19" t="s">
        <v>653</v>
      </c>
      <c r="J218" s="19">
        <v>80</v>
      </c>
      <c r="K218" s="19" t="s">
        <v>556</v>
      </c>
      <c r="L218" s="19" t="s">
        <v>495</v>
      </c>
      <c r="M218" s="19" t="s">
        <v>21</v>
      </c>
      <c r="N218" s="19">
        <v>45713</v>
      </c>
      <c r="O218" s="19">
        <v>7</v>
      </c>
      <c r="P218" s="83">
        <v>1</v>
      </c>
      <c r="Q218" s="19" t="s">
        <v>23</v>
      </c>
      <c r="R218" s="19" t="s">
        <v>11</v>
      </c>
      <c r="S218" s="19" t="s">
        <v>23</v>
      </c>
      <c r="T218" s="19">
        <v>7</v>
      </c>
      <c r="U218" s="19" t="s">
        <v>11</v>
      </c>
      <c r="V218" s="19" t="s">
        <v>11</v>
      </c>
      <c r="W218" s="19" t="s">
        <v>11</v>
      </c>
      <c r="X218" s="19">
        <v>0</v>
      </c>
      <c r="Y218" s="19" t="s">
        <v>730</v>
      </c>
      <c r="Z218" s="19">
        <v>0</v>
      </c>
      <c r="AA218" s="19">
        <v>0</v>
      </c>
      <c r="AB218" s="19">
        <v>0</v>
      </c>
      <c r="AC218" s="186" t="str">
        <f>IF(OR(M218="13",M218="14",P218=8),"",IF(     AND(OR(S218="AUTORIZADO", S218="PENDIENTE", S218="REDUCIDO", S218="AMPLIADO"),L218&lt;&gt;"HONORARIO" ), _xlfn.CONCAT(IF(H218="X","H",H218),"_",IF(OR(P218=5,P218=6),_xlfn.CONCAT(P218,"A"),P218),"_",VLOOKUP(T218,Datos!$B$2:$C$5,2,TRUE)),""))</f>
        <v>H_1_[4 a 10]</v>
      </c>
      <c r="AD218" s="186">
        <f t="shared" si="91"/>
        <v>0</v>
      </c>
      <c r="AE218" s="90" t="str">
        <f t="shared" si="92"/>
        <v>-</v>
      </c>
      <c r="AF218" s="91" t="str">
        <f t="shared" si="93"/>
        <v>070607</v>
      </c>
      <c r="AG218" s="92"/>
      <c r="AH218" s="93" t="str">
        <f t="shared" si="94"/>
        <v>Corporación de Fomento de la Producción</v>
      </c>
      <c r="AI218" s="90" t="str">
        <f t="shared" si="95"/>
        <v>-</v>
      </c>
      <c r="AJ218" s="90">
        <f t="shared" si="96"/>
        <v>2</v>
      </c>
      <c r="AK218" s="90" t="str">
        <f t="shared" si="97"/>
        <v>-</v>
      </c>
      <c r="AL218" s="90" t="str">
        <f t="shared" si="98"/>
        <v>Identifica este registro como HOMBRE</v>
      </c>
      <c r="AM218" s="90" t="str">
        <f t="shared" si="99"/>
        <v>-</v>
      </c>
      <c r="AN218" s="90" t="str">
        <f t="shared" si="100"/>
        <v>-</v>
      </c>
      <c r="AO218" s="90" t="str">
        <f t="shared" si="101"/>
        <v>-</v>
      </c>
      <c r="AP218" s="58" t="str">
        <f t="shared" si="102"/>
        <v>-</v>
      </c>
      <c r="AQ218" s="94" t="str">
        <f t="shared" si="103"/>
        <v>-</v>
      </c>
      <c r="AR218" s="94" t="str">
        <f>IF(N218="","PRIMER_DIA en blanco",
IF(AND(M218="01",N218&gt;=L_Conversion!$C$118,N218&lt;=L_Conversion!$D$118),"-",
IF(AND(M218="02",N218&gt;=L_Conversion!$C$119,N218&lt;=L_Conversion!$D$119),"-",
IF(AND(M218="03",N218&gt;=L_Conversion!$C$120,N218&lt;=L_Conversion!$D$120),"-",
IF(AND(M218="04",N218&gt;=L_Conversion!$C$121,N218&lt;=L_Conversion!$D$121),"-",
IF(AND(M218="05",N218&gt;=L_Conversion!$C$122,N218&lt;=L_Conversion!$D$122),"-",
IF(AND(M218="06",N218&gt;=L_Conversion!$C$123,N218&lt;=L_Conversion!$D$123),"-",
IF(AND(M218="07",N218&gt;=L_Conversion!$C$124,N218&lt;=L_Conversion!$D$124),"-",
IF(AND(M218="08",N218&gt;=L_Conversion!$C$125,N218&lt;=L_Conversion!$D$125),"-",
IF(AND(M218="09",N218&gt;=L_Conversion!$C$126,N218&lt;=L_Conversion!$D$126),"-",
IF(AND(M218="10",N218&gt;=L_Conversion!$C$127,N218&lt;=L_Conversion!$D$127),"-",
IF(AND(M218="11",N218&gt;=L_Conversion!$C$128,N218&lt;=L_Conversion!$D$128),"-",
IF(AND(M218="12",N218&gt;=L_Conversion!$C$129,N218&lt;=L_Conversion!$D$129),"-",
IF(AND(M218="13",N218&gt;=L_Conversion!$C$116,N218&lt;=L_Conversion!$D$116),"-",
IF(AND(M218="14",N218&gt;=L_Conversion!$C$117,N218&lt;=L_Conversion!$D$117),"-",
"PRIMER_DIA fuera de rango")))))))))))))))</f>
        <v>-</v>
      </c>
      <c r="AS218" s="94" t="str">
        <f t="shared" si="104"/>
        <v>-</v>
      </c>
      <c r="AT218" s="94" t="str">
        <f t="shared" si="105"/>
        <v>-</v>
      </c>
      <c r="AU218" s="94" t="str">
        <f t="shared" si="106"/>
        <v>-</v>
      </c>
      <c r="AV218" s="94" t="str">
        <f t="shared" si="107"/>
        <v>-</v>
      </c>
      <c r="AW218" s="94" t="str">
        <f t="shared" si="108"/>
        <v>-</v>
      </c>
      <c r="AX218" s="94" t="str">
        <f t="shared" si="109"/>
        <v>-</v>
      </c>
      <c r="AY218" s="94" t="str">
        <f t="shared" si="110"/>
        <v>-</v>
      </c>
      <c r="AZ218" s="94" t="str">
        <f t="shared" si="111"/>
        <v>-</v>
      </c>
      <c r="BA218" s="94" t="str">
        <f t="shared" si="112"/>
        <v>-</v>
      </c>
      <c r="BB218" s="94" t="str">
        <f t="shared" si="113"/>
        <v>-</v>
      </c>
      <c r="BC218" s="94" t="str">
        <f t="shared" si="114"/>
        <v>-</v>
      </c>
      <c r="BD218" s="94" t="str">
        <f t="shared" si="115"/>
        <v>-</v>
      </c>
      <c r="BE218" s="94" t="str">
        <f t="shared" si="116"/>
        <v>-</v>
      </c>
      <c r="BF218" s="94" t="str">
        <f t="shared" si="117"/>
        <v>-</v>
      </c>
    </row>
    <row r="219" spans="1:58" x14ac:dyDescent="0.2">
      <c r="A219" s="19" t="s">
        <v>1193</v>
      </c>
      <c r="B219" s="19" t="s">
        <v>76</v>
      </c>
      <c r="C219" s="19">
        <v>18022811</v>
      </c>
      <c r="D219" s="19" t="s">
        <v>1197</v>
      </c>
      <c r="E219" s="19" t="s">
        <v>1553</v>
      </c>
      <c r="F219" s="19" t="s">
        <v>1554</v>
      </c>
      <c r="G219" s="19" t="s">
        <v>1555</v>
      </c>
      <c r="H219" s="19" t="s">
        <v>654</v>
      </c>
      <c r="I219" s="19" t="s">
        <v>653</v>
      </c>
      <c r="J219" s="19">
        <v>80</v>
      </c>
      <c r="K219" s="19" t="s">
        <v>556</v>
      </c>
      <c r="L219" s="19" t="s">
        <v>495</v>
      </c>
      <c r="M219" s="19" t="s">
        <v>21</v>
      </c>
      <c r="N219" s="19">
        <v>45713</v>
      </c>
      <c r="O219" s="19">
        <v>1</v>
      </c>
      <c r="P219" s="83">
        <v>1</v>
      </c>
      <c r="Q219" s="19" t="s">
        <v>23</v>
      </c>
      <c r="R219" s="19" t="s">
        <v>11</v>
      </c>
      <c r="S219" s="19" t="s">
        <v>23</v>
      </c>
      <c r="T219" s="19">
        <v>1</v>
      </c>
      <c r="U219" s="19" t="s">
        <v>11</v>
      </c>
      <c r="V219" s="19" t="s">
        <v>11</v>
      </c>
      <c r="W219" s="19" t="s">
        <v>11</v>
      </c>
      <c r="X219" s="19">
        <v>0</v>
      </c>
      <c r="Y219" s="19" t="s">
        <v>730</v>
      </c>
      <c r="Z219" s="19">
        <v>0</v>
      </c>
      <c r="AA219" s="19">
        <v>0</v>
      </c>
      <c r="AB219" s="19">
        <v>0</v>
      </c>
      <c r="AC219" s="186" t="str">
        <f>IF(OR(M219="13",M219="14",P219=8),"",IF(     AND(OR(S219="AUTORIZADO", S219="PENDIENTE", S219="REDUCIDO", S219="AMPLIADO"),L219&lt;&gt;"HONORARIO" ), _xlfn.CONCAT(IF(H219="X","H",H219),"_",IF(OR(P219=5,P219=6),_xlfn.CONCAT(P219,"A"),P219),"_",VLOOKUP(T219,Datos!$B$2:$C$5,2,TRUE)),""))</f>
        <v>H_1_[hasta 3]</v>
      </c>
      <c r="AD219" s="186">
        <f t="shared" si="91"/>
        <v>0</v>
      </c>
      <c r="AE219" s="90" t="str">
        <f t="shared" si="92"/>
        <v>-</v>
      </c>
      <c r="AF219" s="91" t="str">
        <f t="shared" si="93"/>
        <v>070601</v>
      </c>
      <c r="AG219" s="92"/>
      <c r="AH219" s="93" t="str">
        <f t="shared" si="94"/>
        <v>Corporación de Fomento de la Producción</v>
      </c>
      <c r="AI219" s="90" t="str">
        <f t="shared" si="95"/>
        <v>-</v>
      </c>
      <c r="AJ219" s="90" t="str">
        <f t="shared" si="96"/>
        <v>K</v>
      </c>
      <c r="AK219" s="90" t="str">
        <f t="shared" si="97"/>
        <v>-</v>
      </c>
      <c r="AL219" s="90" t="str">
        <f t="shared" si="98"/>
        <v>Identifica este registro como HOMBRE</v>
      </c>
      <c r="AM219" s="90" t="str">
        <f t="shared" si="99"/>
        <v>-</v>
      </c>
      <c r="AN219" s="90" t="str">
        <f t="shared" si="100"/>
        <v>-</v>
      </c>
      <c r="AO219" s="90" t="str">
        <f t="shared" si="101"/>
        <v>-</v>
      </c>
      <c r="AP219" s="58" t="str">
        <f t="shared" si="102"/>
        <v>-</v>
      </c>
      <c r="AQ219" s="94" t="str">
        <f t="shared" si="103"/>
        <v>-</v>
      </c>
      <c r="AR219" s="94" t="str">
        <f>IF(N219="","PRIMER_DIA en blanco",
IF(AND(M219="01",N219&gt;=L_Conversion!$C$118,N219&lt;=L_Conversion!$D$118),"-",
IF(AND(M219="02",N219&gt;=L_Conversion!$C$119,N219&lt;=L_Conversion!$D$119),"-",
IF(AND(M219="03",N219&gt;=L_Conversion!$C$120,N219&lt;=L_Conversion!$D$120),"-",
IF(AND(M219="04",N219&gt;=L_Conversion!$C$121,N219&lt;=L_Conversion!$D$121),"-",
IF(AND(M219="05",N219&gt;=L_Conversion!$C$122,N219&lt;=L_Conversion!$D$122),"-",
IF(AND(M219="06",N219&gt;=L_Conversion!$C$123,N219&lt;=L_Conversion!$D$123),"-",
IF(AND(M219="07",N219&gt;=L_Conversion!$C$124,N219&lt;=L_Conversion!$D$124),"-",
IF(AND(M219="08",N219&gt;=L_Conversion!$C$125,N219&lt;=L_Conversion!$D$125),"-",
IF(AND(M219="09",N219&gt;=L_Conversion!$C$126,N219&lt;=L_Conversion!$D$126),"-",
IF(AND(M219="10",N219&gt;=L_Conversion!$C$127,N219&lt;=L_Conversion!$D$127),"-",
IF(AND(M219="11",N219&gt;=L_Conversion!$C$128,N219&lt;=L_Conversion!$D$128),"-",
IF(AND(M219="12",N219&gt;=L_Conversion!$C$129,N219&lt;=L_Conversion!$D$129),"-",
IF(AND(M219="13",N219&gt;=L_Conversion!$C$116,N219&lt;=L_Conversion!$D$116),"-",
IF(AND(M219="14",N219&gt;=L_Conversion!$C$117,N219&lt;=L_Conversion!$D$117),"-",
"PRIMER_DIA fuera de rango")))))))))))))))</f>
        <v>-</v>
      </c>
      <c r="AS219" s="94" t="str">
        <f t="shared" si="104"/>
        <v>-</v>
      </c>
      <c r="AT219" s="94" t="str">
        <f t="shared" si="105"/>
        <v>-</v>
      </c>
      <c r="AU219" s="94" t="str">
        <f t="shared" si="106"/>
        <v>-</v>
      </c>
      <c r="AV219" s="94" t="str">
        <f t="shared" si="107"/>
        <v>-</v>
      </c>
      <c r="AW219" s="94" t="str">
        <f t="shared" si="108"/>
        <v>-</v>
      </c>
      <c r="AX219" s="94" t="str">
        <f t="shared" si="109"/>
        <v>-</v>
      </c>
      <c r="AY219" s="94" t="str">
        <f t="shared" si="110"/>
        <v>-</v>
      </c>
      <c r="AZ219" s="94" t="str">
        <f t="shared" si="111"/>
        <v>-</v>
      </c>
      <c r="BA219" s="94" t="str">
        <f t="shared" si="112"/>
        <v>-</v>
      </c>
      <c r="BB219" s="94" t="str">
        <f t="shared" si="113"/>
        <v>-</v>
      </c>
      <c r="BC219" s="94" t="str">
        <f t="shared" si="114"/>
        <v>-</v>
      </c>
      <c r="BD219" s="94" t="str">
        <f t="shared" si="115"/>
        <v>-</v>
      </c>
      <c r="BE219" s="94" t="str">
        <f t="shared" si="116"/>
        <v>-</v>
      </c>
      <c r="BF219" s="94" t="str">
        <f t="shared" si="117"/>
        <v>-</v>
      </c>
    </row>
    <row r="220" spans="1:58" x14ac:dyDescent="0.2">
      <c r="A220" s="19" t="s">
        <v>1193</v>
      </c>
      <c r="B220" s="19" t="s">
        <v>875</v>
      </c>
      <c r="C220" s="19">
        <v>17166904</v>
      </c>
      <c r="D220" s="19">
        <v>9</v>
      </c>
      <c r="E220" s="19" t="s">
        <v>1562</v>
      </c>
      <c r="F220" s="19" t="s">
        <v>1532</v>
      </c>
      <c r="G220" s="19" t="s">
        <v>1563</v>
      </c>
      <c r="H220" s="19" t="s">
        <v>1018</v>
      </c>
      <c r="I220" s="19" t="s">
        <v>653</v>
      </c>
      <c r="J220" s="19">
        <v>80</v>
      </c>
      <c r="K220" s="19" t="s">
        <v>556</v>
      </c>
      <c r="L220" s="19" t="s">
        <v>495</v>
      </c>
      <c r="M220" s="19" t="s">
        <v>21</v>
      </c>
      <c r="N220" s="19">
        <v>45713</v>
      </c>
      <c r="O220" s="19">
        <v>3</v>
      </c>
      <c r="P220" s="83">
        <v>1</v>
      </c>
      <c r="Q220" s="19" t="s">
        <v>23</v>
      </c>
      <c r="R220" s="19" t="s">
        <v>11</v>
      </c>
      <c r="S220" s="19" t="s">
        <v>23</v>
      </c>
      <c r="T220" s="19">
        <v>3</v>
      </c>
      <c r="U220" s="19" t="s">
        <v>11</v>
      </c>
      <c r="V220" s="19" t="s">
        <v>11</v>
      </c>
      <c r="W220" s="19" t="s">
        <v>11</v>
      </c>
      <c r="X220" s="19">
        <v>0</v>
      </c>
      <c r="Y220" s="19" t="s">
        <v>730</v>
      </c>
      <c r="Z220" s="19">
        <v>0</v>
      </c>
      <c r="AA220" s="19">
        <v>0</v>
      </c>
      <c r="AB220" s="19">
        <v>0</v>
      </c>
      <c r="AC220" s="186" t="str">
        <f>IF(OR(M220="13",M220="14",P220=8),"",IF(     AND(OR(S220="AUTORIZADO", S220="PENDIENTE", S220="REDUCIDO", S220="AMPLIADO"),L220&lt;&gt;"HONORARIO" ), _xlfn.CONCAT(IF(H220="X","H",H220),"_",IF(OR(P220=5,P220=6),_xlfn.CONCAT(P220,"A"),P220),"_",VLOOKUP(T220,Datos!$B$2:$C$5,2,TRUE)),""))</f>
        <v>M_1_[hasta 3]</v>
      </c>
      <c r="AD220" s="186">
        <f t="shared" si="91"/>
        <v>0</v>
      </c>
      <c r="AE220" s="90" t="str">
        <f t="shared" si="92"/>
        <v>-</v>
      </c>
      <c r="AF220" s="91" t="str">
        <f t="shared" si="93"/>
        <v>070606</v>
      </c>
      <c r="AG220" s="92"/>
      <c r="AH220" s="93" t="str">
        <f t="shared" si="94"/>
        <v>Corporación de Fomento de la Producción</v>
      </c>
      <c r="AI220" s="90" t="str">
        <f t="shared" si="95"/>
        <v>-</v>
      </c>
      <c r="AJ220" s="90">
        <f t="shared" si="96"/>
        <v>9</v>
      </c>
      <c r="AK220" s="90" t="str">
        <f t="shared" si="97"/>
        <v>-</v>
      </c>
      <c r="AL220" s="90" t="str">
        <f t="shared" si="98"/>
        <v>Identifica este registro como MUJER</v>
      </c>
      <c r="AM220" s="90" t="str">
        <f t="shared" si="99"/>
        <v>-</v>
      </c>
      <c r="AN220" s="90" t="str">
        <f t="shared" si="100"/>
        <v>-</v>
      </c>
      <c r="AO220" s="90" t="str">
        <f t="shared" si="101"/>
        <v>-</v>
      </c>
      <c r="AP220" s="58" t="str">
        <f t="shared" si="102"/>
        <v>-</v>
      </c>
      <c r="AQ220" s="94" t="str">
        <f t="shared" si="103"/>
        <v>-</v>
      </c>
      <c r="AR220" s="94" t="str">
        <f>IF(N220="","PRIMER_DIA en blanco",
IF(AND(M220="01",N220&gt;=L_Conversion!$C$118,N220&lt;=L_Conversion!$D$118),"-",
IF(AND(M220="02",N220&gt;=L_Conversion!$C$119,N220&lt;=L_Conversion!$D$119),"-",
IF(AND(M220="03",N220&gt;=L_Conversion!$C$120,N220&lt;=L_Conversion!$D$120),"-",
IF(AND(M220="04",N220&gt;=L_Conversion!$C$121,N220&lt;=L_Conversion!$D$121),"-",
IF(AND(M220="05",N220&gt;=L_Conversion!$C$122,N220&lt;=L_Conversion!$D$122),"-",
IF(AND(M220="06",N220&gt;=L_Conversion!$C$123,N220&lt;=L_Conversion!$D$123),"-",
IF(AND(M220="07",N220&gt;=L_Conversion!$C$124,N220&lt;=L_Conversion!$D$124),"-",
IF(AND(M220="08",N220&gt;=L_Conversion!$C$125,N220&lt;=L_Conversion!$D$125),"-",
IF(AND(M220="09",N220&gt;=L_Conversion!$C$126,N220&lt;=L_Conversion!$D$126),"-",
IF(AND(M220="10",N220&gt;=L_Conversion!$C$127,N220&lt;=L_Conversion!$D$127),"-",
IF(AND(M220="11",N220&gt;=L_Conversion!$C$128,N220&lt;=L_Conversion!$D$128),"-",
IF(AND(M220="12",N220&gt;=L_Conversion!$C$129,N220&lt;=L_Conversion!$D$129),"-",
IF(AND(M220="13",N220&gt;=L_Conversion!$C$116,N220&lt;=L_Conversion!$D$116),"-",
IF(AND(M220="14",N220&gt;=L_Conversion!$C$117,N220&lt;=L_Conversion!$D$117),"-",
"PRIMER_DIA fuera de rango")))))))))))))))</f>
        <v>-</v>
      </c>
      <c r="AS220" s="94" t="str">
        <f t="shared" si="104"/>
        <v>-</v>
      </c>
      <c r="AT220" s="94" t="str">
        <f t="shared" si="105"/>
        <v>-</v>
      </c>
      <c r="AU220" s="94" t="str">
        <f t="shared" si="106"/>
        <v>-</v>
      </c>
      <c r="AV220" s="94" t="str">
        <f t="shared" si="107"/>
        <v>-</v>
      </c>
      <c r="AW220" s="94" t="str">
        <f t="shared" si="108"/>
        <v>-</v>
      </c>
      <c r="AX220" s="94" t="str">
        <f t="shared" si="109"/>
        <v>-</v>
      </c>
      <c r="AY220" s="94" t="str">
        <f t="shared" si="110"/>
        <v>-</v>
      </c>
      <c r="AZ220" s="94" t="str">
        <f t="shared" si="111"/>
        <v>-</v>
      </c>
      <c r="BA220" s="94" t="str">
        <f t="shared" si="112"/>
        <v>-</v>
      </c>
      <c r="BB220" s="94" t="str">
        <f t="shared" si="113"/>
        <v>-</v>
      </c>
      <c r="BC220" s="94" t="str">
        <f t="shared" si="114"/>
        <v>-</v>
      </c>
      <c r="BD220" s="94" t="str">
        <f t="shared" si="115"/>
        <v>-</v>
      </c>
      <c r="BE220" s="94" t="str">
        <f t="shared" si="116"/>
        <v>-</v>
      </c>
      <c r="BF220" s="94" t="str">
        <f t="shared" si="117"/>
        <v>-</v>
      </c>
    </row>
    <row r="221" spans="1:58" x14ac:dyDescent="0.2">
      <c r="A221" s="19" t="s">
        <v>1193</v>
      </c>
      <c r="B221" s="19" t="s">
        <v>76</v>
      </c>
      <c r="C221" s="19">
        <v>14160812</v>
      </c>
      <c r="D221" s="19">
        <v>6</v>
      </c>
      <c r="E221" s="19" t="s">
        <v>1544</v>
      </c>
      <c r="F221" s="19" t="s">
        <v>1508</v>
      </c>
      <c r="G221" s="19" t="s">
        <v>1564</v>
      </c>
      <c r="H221" s="19" t="s">
        <v>1018</v>
      </c>
      <c r="I221" s="19" t="s">
        <v>653</v>
      </c>
      <c r="J221" s="19">
        <v>80</v>
      </c>
      <c r="K221" s="19" t="s">
        <v>556</v>
      </c>
      <c r="L221" s="19" t="s">
        <v>495</v>
      </c>
      <c r="M221" s="19" t="s">
        <v>21</v>
      </c>
      <c r="N221" s="19">
        <v>45713</v>
      </c>
      <c r="O221" s="19">
        <v>11</v>
      </c>
      <c r="P221" s="83">
        <v>1</v>
      </c>
      <c r="Q221" s="19" t="s">
        <v>23</v>
      </c>
      <c r="R221" s="19" t="s">
        <v>11</v>
      </c>
      <c r="S221" s="19" t="s">
        <v>23</v>
      </c>
      <c r="T221" s="19">
        <v>11</v>
      </c>
      <c r="U221" s="19" t="s">
        <v>11</v>
      </c>
      <c r="V221" s="19" t="s">
        <v>11</v>
      </c>
      <c r="W221" s="19" t="s">
        <v>11</v>
      </c>
      <c r="X221" s="19">
        <v>0</v>
      </c>
      <c r="Y221" s="19" t="s">
        <v>730</v>
      </c>
      <c r="Z221" s="19">
        <v>0</v>
      </c>
      <c r="AA221" s="19">
        <v>0</v>
      </c>
      <c r="AB221" s="19">
        <v>0</v>
      </c>
      <c r="AC221" s="186" t="str">
        <f>IF(OR(M221="13",M221="14",P221=8),"",IF(     AND(OR(S221="AUTORIZADO", S221="PENDIENTE", S221="REDUCIDO", S221="AMPLIADO"),L221&lt;&gt;"HONORARIO" ), _xlfn.CONCAT(IF(H221="X","H",H221),"_",IF(OR(P221=5,P221=6),_xlfn.CONCAT(P221,"A"),P221),"_",VLOOKUP(T221,Datos!$B$2:$C$5,2,TRUE)),""))</f>
        <v>M_1_[11 +]</v>
      </c>
      <c r="AD221" s="186">
        <f t="shared" si="91"/>
        <v>0</v>
      </c>
      <c r="AE221" s="90" t="str">
        <f t="shared" si="92"/>
        <v>-</v>
      </c>
      <c r="AF221" s="91" t="str">
        <f t="shared" si="93"/>
        <v>070601</v>
      </c>
      <c r="AG221" s="92"/>
      <c r="AH221" s="93" t="str">
        <f t="shared" si="94"/>
        <v>Corporación de Fomento de la Producción</v>
      </c>
      <c r="AI221" s="90" t="str">
        <f t="shared" si="95"/>
        <v>-</v>
      </c>
      <c r="AJ221" s="90">
        <f t="shared" si="96"/>
        <v>6</v>
      </c>
      <c r="AK221" s="90" t="str">
        <f t="shared" si="97"/>
        <v>-</v>
      </c>
      <c r="AL221" s="90" t="str">
        <f t="shared" si="98"/>
        <v>Identifica este registro como MUJER</v>
      </c>
      <c r="AM221" s="90" t="str">
        <f t="shared" si="99"/>
        <v>-</v>
      </c>
      <c r="AN221" s="90" t="str">
        <f t="shared" si="100"/>
        <v>-</v>
      </c>
      <c r="AO221" s="90" t="str">
        <f t="shared" si="101"/>
        <v>-</v>
      </c>
      <c r="AP221" s="58" t="str">
        <f t="shared" si="102"/>
        <v>-</v>
      </c>
      <c r="AQ221" s="94" t="str">
        <f t="shared" si="103"/>
        <v>-</v>
      </c>
      <c r="AR221" s="94" t="str">
        <f>IF(N221="","PRIMER_DIA en blanco",
IF(AND(M221="01",N221&gt;=L_Conversion!$C$118,N221&lt;=L_Conversion!$D$118),"-",
IF(AND(M221="02",N221&gt;=L_Conversion!$C$119,N221&lt;=L_Conversion!$D$119),"-",
IF(AND(M221="03",N221&gt;=L_Conversion!$C$120,N221&lt;=L_Conversion!$D$120),"-",
IF(AND(M221="04",N221&gt;=L_Conversion!$C$121,N221&lt;=L_Conversion!$D$121),"-",
IF(AND(M221="05",N221&gt;=L_Conversion!$C$122,N221&lt;=L_Conversion!$D$122),"-",
IF(AND(M221="06",N221&gt;=L_Conversion!$C$123,N221&lt;=L_Conversion!$D$123),"-",
IF(AND(M221="07",N221&gt;=L_Conversion!$C$124,N221&lt;=L_Conversion!$D$124),"-",
IF(AND(M221="08",N221&gt;=L_Conversion!$C$125,N221&lt;=L_Conversion!$D$125),"-",
IF(AND(M221="09",N221&gt;=L_Conversion!$C$126,N221&lt;=L_Conversion!$D$126),"-",
IF(AND(M221="10",N221&gt;=L_Conversion!$C$127,N221&lt;=L_Conversion!$D$127),"-",
IF(AND(M221="11",N221&gt;=L_Conversion!$C$128,N221&lt;=L_Conversion!$D$128),"-",
IF(AND(M221="12",N221&gt;=L_Conversion!$C$129,N221&lt;=L_Conversion!$D$129),"-",
IF(AND(M221="13",N221&gt;=L_Conversion!$C$116,N221&lt;=L_Conversion!$D$116),"-",
IF(AND(M221="14",N221&gt;=L_Conversion!$C$117,N221&lt;=L_Conversion!$D$117),"-",
"PRIMER_DIA fuera de rango")))))))))))))))</f>
        <v>-</v>
      </c>
      <c r="AS221" s="94" t="str">
        <f t="shared" si="104"/>
        <v>-</v>
      </c>
      <c r="AT221" s="94" t="str">
        <f t="shared" si="105"/>
        <v>-</v>
      </c>
      <c r="AU221" s="94" t="str">
        <f t="shared" si="106"/>
        <v>-</v>
      </c>
      <c r="AV221" s="94" t="str">
        <f t="shared" si="107"/>
        <v>-</v>
      </c>
      <c r="AW221" s="94" t="str">
        <f t="shared" si="108"/>
        <v>-</v>
      </c>
      <c r="AX221" s="94" t="str">
        <f t="shared" si="109"/>
        <v>-</v>
      </c>
      <c r="AY221" s="94" t="str">
        <f t="shared" si="110"/>
        <v>-</v>
      </c>
      <c r="AZ221" s="94" t="str">
        <f t="shared" si="111"/>
        <v>-</v>
      </c>
      <c r="BA221" s="94" t="str">
        <f t="shared" si="112"/>
        <v>-</v>
      </c>
      <c r="BB221" s="94" t="str">
        <f t="shared" si="113"/>
        <v>-</v>
      </c>
      <c r="BC221" s="94" t="str">
        <f t="shared" si="114"/>
        <v>-</v>
      </c>
      <c r="BD221" s="94" t="str">
        <f t="shared" si="115"/>
        <v>-</v>
      </c>
      <c r="BE221" s="94" t="str">
        <f t="shared" si="116"/>
        <v>-</v>
      </c>
      <c r="BF221" s="94" t="str">
        <f t="shared" si="117"/>
        <v>-</v>
      </c>
    </row>
    <row r="222" spans="1:58" x14ac:dyDescent="0.2">
      <c r="A222" s="19" t="s">
        <v>1193</v>
      </c>
      <c r="B222" s="19" t="s">
        <v>76</v>
      </c>
      <c r="C222" s="19">
        <v>15184812</v>
      </c>
      <c r="D222" s="19">
        <v>5</v>
      </c>
      <c r="E222" s="19" t="s">
        <v>1443</v>
      </c>
      <c r="F222" s="19" t="s">
        <v>1534</v>
      </c>
      <c r="G222" s="19" t="s">
        <v>1565</v>
      </c>
      <c r="H222" s="19" t="s">
        <v>1018</v>
      </c>
      <c r="I222" s="19" t="s">
        <v>653</v>
      </c>
      <c r="J222" s="19">
        <v>80</v>
      </c>
      <c r="K222" s="19" t="s">
        <v>560</v>
      </c>
      <c r="L222" s="19" t="s">
        <v>495</v>
      </c>
      <c r="M222" s="19" t="s">
        <v>21</v>
      </c>
      <c r="N222" s="19">
        <v>45714</v>
      </c>
      <c r="O222" s="19">
        <v>7</v>
      </c>
      <c r="P222" s="83">
        <v>1</v>
      </c>
      <c r="Q222" s="19" t="s">
        <v>23</v>
      </c>
      <c r="R222" s="19" t="s">
        <v>11</v>
      </c>
      <c r="S222" s="19" t="s">
        <v>23</v>
      </c>
      <c r="T222" s="19">
        <v>7</v>
      </c>
      <c r="U222" s="19" t="s">
        <v>11</v>
      </c>
      <c r="V222" s="19" t="s">
        <v>11</v>
      </c>
      <c r="W222" s="19" t="s">
        <v>11</v>
      </c>
      <c r="X222" s="19">
        <v>0</v>
      </c>
      <c r="Y222" s="19" t="s">
        <v>730</v>
      </c>
      <c r="Z222" s="19">
        <v>0</v>
      </c>
      <c r="AA222" s="19">
        <v>0</v>
      </c>
      <c r="AB222" s="19">
        <v>0</v>
      </c>
      <c r="AC222" s="186" t="str">
        <f>IF(OR(M222="13",M222="14",P222=8),"",IF(     AND(OR(S222="AUTORIZADO", S222="PENDIENTE", S222="REDUCIDO", S222="AMPLIADO"),L222&lt;&gt;"HONORARIO" ), _xlfn.CONCAT(IF(H222="X","H",H222),"_",IF(OR(P222=5,P222=6),_xlfn.CONCAT(P222,"A"),P222),"_",VLOOKUP(T222,Datos!$B$2:$C$5,2,TRUE)),""))</f>
        <v>M_1_[4 a 10]</v>
      </c>
      <c r="AD222" s="186">
        <f t="shared" si="91"/>
        <v>0</v>
      </c>
      <c r="AE222" s="90" t="str">
        <f t="shared" si="92"/>
        <v>-</v>
      </c>
      <c r="AF222" s="91" t="str">
        <f t="shared" si="93"/>
        <v>070601</v>
      </c>
      <c r="AG222" s="92"/>
      <c r="AH222" s="93" t="str">
        <f t="shared" si="94"/>
        <v>Corporación de Fomento de la Producción</v>
      </c>
      <c r="AI222" s="90" t="str">
        <f t="shared" si="95"/>
        <v>-</v>
      </c>
      <c r="AJ222" s="90">
        <f t="shared" si="96"/>
        <v>5</v>
      </c>
      <c r="AK222" s="90" t="str">
        <f t="shared" si="97"/>
        <v>-</v>
      </c>
      <c r="AL222" s="90" t="str">
        <f t="shared" si="98"/>
        <v>Identifica este registro como MUJER</v>
      </c>
      <c r="AM222" s="90" t="str">
        <f t="shared" si="99"/>
        <v>-</v>
      </c>
      <c r="AN222" s="90" t="str">
        <f t="shared" si="100"/>
        <v>-</v>
      </c>
      <c r="AO222" s="90" t="str">
        <f t="shared" si="101"/>
        <v>-</v>
      </c>
      <c r="AP222" s="58" t="str">
        <f t="shared" si="102"/>
        <v>-</v>
      </c>
      <c r="AQ222" s="94" t="str">
        <f t="shared" si="103"/>
        <v>-</v>
      </c>
      <c r="AR222" s="94" t="str">
        <f>IF(N222="","PRIMER_DIA en blanco",
IF(AND(M222="01",N222&gt;=L_Conversion!$C$118,N222&lt;=L_Conversion!$D$118),"-",
IF(AND(M222="02",N222&gt;=L_Conversion!$C$119,N222&lt;=L_Conversion!$D$119),"-",
IF(AND(M222="03",N222&gt;=L_Conversion!$C$120,N222&lt;=L_Conversion!$D$120),"-",
IF(AND(M222="04",N222&gt;=L_Conversion!$C$121,N222&lt;=L_Conversion!$D$121),"-",
IF(AND(M222="05",N222&gt;=L_Conversion!$C$122,N222&lt;=L_Conversion!$D$122),"-",
IF(AND(M222="06",N222&gt;=L_Conversion!$C$123,N222&lt;=L_Conversion!$D$123),"-",
IF(AND(M222="07",N222&gt;=L_Conversion!$C$124,N222&lt;=L_Conversion!$D$124),"-",
IF(AND(M222="08",N222&gt;=L_Conversion!$C$125,N222&lt;=L_Conversion!$D$125),"-",
IF(AND(M222="09",N222&gt;=L_Conversion!$C$126,N222&lt;=L_Conversion!$D$126),"-",
IF(AND(M222="10",N222&gt;=L_Conversion!$C$127,N222&lt;=L_Conversion!$D$127),"-",
IF(AND(M222="11",N222&gt;=L_Conversion!$C$128,N222&lt;=L_Conversion!$D$128),"-",
IF(AND(M222="12",N222&gt;=L_Conversion!$C$129,N222&lt;=L_Conversion!$D$129),"-",
IF(AND(M222="13",N222&gt;=L_Conversion!$C$116,N222&lt;=L_Conversion!$D$116),"-",
IF(AND(M222="14",N222&gt;=L_Conversion!$C$117,N222&lt;=L_Conversion!$D$117),"-",
"PRIMER_DIA fuera de rango")))))))))))))))</f>
        <v>-</v>
      </c>
      <c r="AS222" s="94" t="str">
        <f t="shared" si="104"/>
        <v>-</v>
      </c>
      <c r="AT222" s="94" t="str">
        <f t="shared" si="105"/>
        <v>-</v>
      </c>
      <c r="AU222" s="94" t="str">
        <f t="shared" si="106"/>
        <v>-</v>
      </c>
      <c r="AV222" s="94" t="str">
        <f t="shared" si="107"/>
        <v>-</v>
      </c>
      <c r="AW222" s="94" t="str">
        <f t="shared" si="108"/>
        <v>-</v>
      </c>
      <c r="AX222" s="94" t="str">
        <f t="shared" si="109"/>
        <v>-</v>
      </c>
      <c r="AY222" s="94" t="str">
        <f t="shared" si="110"/>
        <v>-</v>
      </c>
      <c r="AZ222" s="94" t="str">
        <f t="shared" si="111"/>
        <v>-</v>
      </c>
      <c r="BA222" s="94" t="str">
        <f t="shared" si="112"/>
        <v>-</v>
      </c>
      <c r="BB222" s="94" t="str">
        <f t="shared" si="113"/>
        <v>-</v>
      </c>
      <c r="BC222" s="94" t="str">
        <f t="shared" si="114"/>
        <v>-</v>
      </c>
      <c r="BD222" s="94" t="str">
        <f t="shared" si="115"/>
        <v>-</v>
      </c>
      <c r="BE222" s="94" t="str">
        <f t="shared" si="116"/>
        <v>-</v>
      </c>
      <c r="BF222" s="94" t="str">
        <f t="shared" si="117"/>
        <v>-</v>
      </c>
    </row>
    <row r="223" spans="1:58" x14ac:dyDescent="0.2">
      <c r="A223" s="19" t="s">
        <v>1193</v>
      </c>
      <c r="B223" s="19" t="s">
        <v>876</v>
      </c>
      <c r="C223" s="19">
        <v>18175044</v>
      </c>
      <c r="D223" s="19">
        <v>8</v>
      </c>
      <c r="E223" s="19" t="s">
        <v>1566</v>
      </c>
      <c r="F223" s="19" t="s">
        <v>1230</v>
      </c>
      <c r="G223" s="19" t="s">
        <v>1567</v>
      </c>
      <c r="H223" s="19" t="s">
        <v>654</v>
      </c>
      <c r="I223" s="19" t="s">
        <v>653</v>
      </c>
      <c r="J223" s="19">
        <v>80</v>
      </c>
      <c r="K223" s="19" t="s">
        <v>556</v>
      </c>
      <c r="L223" s="19" t="s">
        <v>495</v>
      </c>
      <c r="M223" s="19" t="s">
        <v>21</v>
      </c>
      <c r="N223" s="19">
        <v>45714</v>
      </c>
      <c r="O223" s="19">
        <v>3</v>
      </c>
      <c r="P223" s="83">
        <v>1</v>
      </c>
      <c r="Q223" s="19" t="s">
        <v>23</v>
      </c>
      <c r="R223" s="19" t="s">
        <v>11</v>
      </c>
      <c r="S223" s="19" t="s">
        <v>23</v>
      </c>
      <c r="T223" s="19">
        <v>3</v>
      </c>
      <c r="U223" s="19" t="s">
        <v>11</v>
      </c>
      <c r="V223" s="19" t="s">
        <v>11</v>
      </c>
      <c r="W223" s="19" t="s">
        <v>11</v>
      </c>
      <c r="X223" s="19">
        <v>0</v>
      </c>
      <c r="Y223" s="19" t="s">
        <v>730</v>
      </c>
      <c r="Z223" s="19">
        <v>0</v>
      </c>
      <c r="AA223" s="19">
        <v>0</v>
      </c>
      <c r="AB223" s="19">
        <v>0</v>
      </c>
      <c r="AC223" s="186" t="str">
        <f>IF(OR(M223="13",M223="14",P223=8),"",IF(     AND(OR(S223="AUTORIZADO", S223="PENDIENTE", S223="REDUCIDO", S223="AMPLIADO"),L223&lt;&gt;"HONORARIO" ), _xlfn.CONCAT(IF(H223="X","H",H223),"_",IF(OR(P223=5,P223=6),_xlfn.CONCAT(P223,"A"),P223),"_",VLOOKUP(T223,Datos!$B$2:$C$5,2,TRUE)),""))</f>
        <v>H_1_[hasta 3]</v>
      </c>
      <c r="AD223" s="186">
        <f t="shared" si="91"/>
        <v>0</v>
      </c>
      <c r="AE223" s="90" t="str">
        <f t="shared" si="92"/>
        <v>-</v>
      </c>
      <c r="AF223" s="91" t="str">
        <f t="shared" si="93"/>
        <v>070607</v>
      </c>
      <c r="AG223" s="92"/>
      <c r="AH223" s="93" t="str">
        <f t="shared" si="94"/>
        <v>Corporación de Fomento de la Producción</v>
      </c>
      <c r="AI223" s="90" t="str">
        <f t="shared" si="95"/>
        <v>-</v>
      </c>
      <c r="AJ223" s="90">
        <f t="shared" si="96"/>
        <v>8</v>
      </c>
      <c r="AK223" s="90" t="str">
        <f t="shared" si="97"/>
        <v>-</v>
      </c>
      <c r="AL223" s="90" t="str">
        <f t="shared" si="98"/>
        <v>Identifica este registro como HOMBRE</v>
      </c>
      <c r="AM223" s="90" t="str">
        <f t="shared" si="99"/>
        <v>-</v>
      </c>
      <c r="AN223" s="90" t="str">
        <f t="shared" si="100"/>
        <v>-</v>
      </c>
      <c r="AO223" s="90" t="str">
        <f t="shared" si="101"/>
        <v>-</v>
      </c>
      <c r="AP223" s="58" t="str">
        <f t="shared" si="102"/>
        <v>-</v>
      </c>
      <c r="AQ223" s="94" t="str">
        <f t="shared" si="103"/>
        <v>-</v>
      </c>
      <c r="AR223" s="94" t="str">
        <f>IF(N223="","PRIMER_DIA en blanco",
IF(AND(M223="01",N223&gt;=L_Conversion!$C$118,N223&lt;=L_Conversion!$D$118),"-",
IF(AND(M223="02",N223&gt;=L_Conversion!$C$119,N223&lt;=L_Conversion!$D$119),"-",
IF(AND(M223="03",N223&gt;=L_Conversion!$C$120,N223&lt;=L_Conversion!$D$120),"-",
IF(AND(M223="04",N223&gt;=L_Conversion!$C$121,N223&lt;=L_Conversion!$D$121),"-",
IF(AND(M223="05",N223&gt;=L_Conversion!$C$122,N223&lt;=L_Conversion!$D$122),"-",
IF(AND(M223="06",N223&gt;=L_Conversion!$C$123,N223&lt;=L_Conversion!$D$123),"-",
IF(AND(M223="07",N223&gt;=L_Conversion!$C$124,N223&lt;=L_Conversion!$D$124),"-",
IF(AND(M223="08",N223&gt;=L_Conversion!$C$125,N223&lt;=L_Conversion!$D$125),"-",
IF(AND(M223="09",N223&gt;=L_Conversion!$C$126,N223&lt;=L_Conversion!$D$126),"-",
IF(AND(M223="10",N223&gt;=L_Conversion!$C$127,N223&lt;=L_Conversion!$D$127),"-",
IF(AND(M223="11",N223&gt;=L_Conversion!$C$128,N223&lt;=L_Conversion!$D$128),"-",
IF(AND(M223="12",N223&gt;=L_Conversion!$C$129,N223&lt;=L_Conversion!$D$129),"-",
IF(AND(M223="13",N223&gt;=L_Conversion!$C$116,N223&lt;=L_Conversion!$D$116),"-",
IF(AND(M223="14",N223&gt;=L_Conversion!$C$117,N223&lt;=L_Conversion!$D$117),"-",
"PRIMER_DIA fuera de rango")))))))))))))))</f>
        <v>-</v>
      </c>
      <c r="AS223" s="94" t="str">
        <f t="shared" si="104"/>
        <v>-</v>
      </c>
      <c r="AT223" s="94" t="str">
        <f t="shared" si="105"/>
        <v>-</v>
      </c>
      <c r="AU223" s="94" t="str">
        <f t="shared" si="106"/>
        <v>-</v>
      </c>
      <c r="AV223" s="94" t="str">
        <f t="shared" si="107"/>
        <v>-</v>
      </c>
      <c r="AW223" s="94" t="str">
        <f t="shared" si="108"/>
        <v>-</v>
      </c>
      <c r="AX223" s="94" t="str">
        <f t="shared" si="109"/>
        <v>-</v>
      </c>
      <c r="AY223" s="94" t="str">
        <f t="shared" si="110"/>
        <v>-</v>
      </c>
      <c r="AZ223" s="94" t="str">
        <f t="shared" si="111"/>
        <v>-</v>
      </c>
      <c r="BA223" s="94" t="str">
        <f t="shared" si="112"/>
        <v>-</v>
      </c>
      <c r="BB223" s="94" t="str">
        <f t="shared" si="113"/>
        <v>-</v>
      </c>
      <c r="BC223" s="94" t="str">
        <f t="shared" si="114"/>
        <v>-</v>
      </c>
      <c r="BD223" s="94" t="str">
        <f t="shared" si="115"/>
        <v>-</v>
      </c>
      <c r="BE223" s="94" t="str">
        <f t="shared" si="116"/>
        <v>-</v>
      </c>
      <c r="BF223" s="94" t="str">
        <f t="shared" si="117"/>
        <v>-</v>
      </c>
    </row>
    <row r="224" spans="1:58" x14ac:dyDescent="0.2">
      <c r="A224" s="19" t="s">
        <v>1193</v>
      </c>
      <c r="B224" s="19" t="s">
        <v>76</v>
      </c>
      <c r="C224" s="19">
        <v>14104719</v>
      </c>
      <c r="D224" s="19">
        <v>1</v>
      </c>
      <c r="E224" s="19" t="s">
        <v>1568</v>
      </c>
      <c r="F224" s="19" t="s">
        <v>1403</v>
      </c>
      <c r="G224" s="19" t="s">
        <v>1569</v>
      </c>
      <c r="H224" s="19" t="s">
        <v>1018</v>
      </c>
      <c r="I224" s="19" t="s">
        <v>653</v>
      </c>
      <c r="J224" s="19">
        <v>80</v>
      </c>
      <c r="K224" s="19" t="s">
        <v>556</v>
      </c>
      <c r="L224" s="19" t="s">
        <v>495</v>
      </c>
      <c r="M224" s="19" t="s">
        <v>21</v>
      </c>
      <c r="N224" s="19">
        <v>45714</v>
      </c>
      <c r="O224" s="19">
        <v>1</v>
      </c>
      <c r="P224" s="83">
        <v>1</v>
      </c>
      <c r="Q224" s="19" t="s">
        <v>23</v>
      </c>
      <c r="R224" s="19" t="s">
        <v>11</v>
      </c>
      <c r="S224" s="19" t="s">
        <v>23</v>
      </c>
      <c r="T224" s="19">
        <v>1</v>
      </c>
      <c r="U224" s="19" t="s">
        <v>11</v>
      </c>
      <c r="V224" s="19" t="s">
        <v>11</v>
      </c>
      <c r="W224" s="19" t="s">
        <v>11</v>
      </c>
      <c r="X224" s="19">
        <v>0</v>
      </c>
      <c r="Y224" s="19" t="s">
        <v>730</v>
      </c>
      <c r="Z224" s="19">
        <v>0</v>
      </c>
      <c r="AA224" s="19">
        <v>0</v>
      </c>
      <c r="AB224" s="19">
        <v>0</v>
      </c>
      <c r="AC224" s="186" t="str">
        <f>IF(OR(M224="13",M224="14",P224=8),"",IF(     AND(OR(S224="AUTORIZADO", S224="PENDIENTE", S224="REDUCIDO", S224="AMPLIADO"),L224&lt;&gt;"HONORARIO" ), _xlfn.CONCAT(IF(H224="X","H",H224),"_",IF(OR(P224=5,P224=6),_xlfn.CONCAT(P224,"A"),P224),"_",VLOOKUP(T224,Datos!$B$2:$C$5,2,TRUE)),""))</f>
        <v>M_1_[hasta 3]</v>
      </c>
      <c r="AD224" s="186">
        <f t="shared" si="91"/>
        <v>0</v>
      </c>
      <c r="AE224" s="90" t="str">
        <f t="shared" si="92"/>
        <v>-</v>
      </c>
      <c r="AF224" s="91" t="str">
        <f t="shared" si="93"/>
        <v>070601</v>
      </c>
      <c r="AG224" s="92"/>
      <c r="AH224" s="93" t="str">
        <f t="shared" si="94"/>
        <v>Corporación de Fomento de la Producción</v>
      </c>
      <c r="AI224" s="90" t="str">
        <f t="shared" si="95"/>
        <v>-</v>
      </c>
      <c r="AJ224" s="90">
        <f t="shared" si="96"/>
        <v>1</v>
      </c>
      <c r="AK224" s="90" t="str">
        <f t="shared" si="97"/>
        <v>-</v>
      </c>
      <c r="AL224" s="90" t="str">
        <f t="shared" si="98"/>
        <v>Identifica este registro como MUJER</v>
      </c>
      <c r="AM224" s="90" t="str">
        <f t="shared" si="99"/>
        <v>-</v>
      </c>
      <c r="AN224" s="90" t="str">
        <f t="shared" si="100"/>
        <v>-</v>
      </c>
      <c r="AO224" s="90" t="str">
        <f t="shared" si="101"/>
        <v>-</v>
      </c>
      <c r="AP224" s="58" t="str">
        <f t="shared" si="102"/>
        <v>-</v>
      </c>
      <c r="AQ224" s="94" t="str">
        <f t="shared" si="103"/>
        <v>-</v>
      </c>
      <c r="AR224" s="94" t="str">
        <f>IF(N224="","PRIMER_DIA en blanco",
IF(AND(M224="01",N224&gt;=L_Conversion!$C$118,N224&lt;=L_Conversion!$D$118),"-",
IF(AND(M224="02",N224&gt;=L_Conversion!$C$119,N224&lt;=L_Conversion!$D$119),"-",
IF(AND(M224="03",N224&gt;=L_Conversion!$C$120,N224&lt;=L_Conversion!$D$120),"-",
IF(AND(M224="04",N224&gt;=L_Conversion!$C$121,N224&lt;=L_Conversion!$D$121),"-",
IF(AND(M224="05",N224&gt;=L_Conversion!$C$122,N224&lt;=L_Conversion!$D$122),"-",
IF(AND(M224="06",N224&gt;=L_Conversion!$C$123,N224&lt;=L_Conversion!$D$123),"-",
IF(AND(M224="07",N224&gt;=L_Conversion!$C$124,N224&lt;=L_Conversion!$D$124),"-",
IF(AND(M224="08",N224&gt;=L_Conversion!$C$125,N224&lt;=L_Conversion!$D$125),"-",
IF(AND(M224="09",N224&gt;=L_Conversion!$C$126,N224&lt;=L_Conversion!$D$126),"-",
IF(AND(M224="10",N224&gt;=L_Conversion!$C$127,N224&lt;=L_Conversion!$D$127),"-",
IF(AND(M224="11",N224&gt;=L_Conversion!$C$128,N224&lt;=L_Conversion!$D$128),"-",
IF(AND(M224="12",N224&gt;=L_Conversion!$C$129,N224&lt;=L_Conversion!$D$129),"-",
IF(AND(M224="13",N224&gt;=L_Conversion!$C$116,N224&lt;=L_Conversion!$D$116),"-",
IF(AND(M224="14",N224&gt;=L_Conversion!$C$117,N224&lt;=L_Conversion!$D$117),"-",
"PRIMER_DIA fuera de rango")))))))))))))))</f>
        <v>-</v>
      </c>
      <c r="AS224" s="94" t="str">
        <f t="shared" si="104"/>
        <v>-</v>
      </c>
      <c r="AT224" s="94" t="str">
        <f t="shared" si="105"/>
        <v>-</v>
      </c>
      <c r="AU224" s="94" t="str">
        <f t="shared" si="106"/>
        <v>-</v>
      </c>
      <c r="AV224" s="94" t="str">
        <f t="shared" si="107"/>
        <v>-</v>
      </c>
      <c r="AW224" s="94" t="str">
        <f t="shared" si="108"/>
        <v>-</v>
      </c>
      <c r="AX224" s="94" t="str">
        <f t="shared" si="109"/>
        <v>-</v>
      </c>
      <c r="AY224" s="94" t="str">
        <f t="shared" si="110"/>
        <v>-</v>
      </c>
      <c r="AZ224" s="94" t="str">
        <f t="shared" si="111"/>
        <v>-</v>
      </c>
      <c r="BA224" s="94" t="str">
        <f t="shared" si="112"/>
        <v>-</v>
      </c>
      <c r="BB224" s="94" t="str">
        <f t="shared" si="113"/>
        <v>-</v>
      </c>
      <c r="BC224" s="94" t="str">
        <f t="shared" si="114"/>
        <v>-</v>
      </c>
      <c r="BD224" s="94" t="str">
        <f t="shared" si="115"/>
        <v>-</v>
      </c>
      <c r="BE224" s="94" t="str">
        <f t="shared" si="116"/>
        <v>-</v>
      </c>
      <c r="BF224" s="94" t="str">
        <f t="shared" si="117"/>
        <v>-</v>
      </c>
    </row>
    <row r="225" spans="1:58" x14ac:dyDescent="0.2">
      <c r="A225" s="19" t="s">
        <v>1193</v>
      </c>
      <c r="B225" s="19" t="s">
        <v>76</v>
      </c>
      <c r="C225" s="19">
        <v>9910571</v>
      </c>
      <c r="D225" s="19">
        <v>2</v>
      </c>
      <c r="E225" s="19" t="s">
        <v>1570</v>
      </c>
      <c r="F225" s="19" t="s">
        <v>1256</v>
      </c>
      <c r="G225" s="19" t="s">
        <v>1571</v>
      </c>
      <c r="H225" s="19" t="s">
        <v>1018</v>
      </c>
      <c r="I225" s="19" t="s">
        <v>653</v>
      </c>
      <c r="J225" s="19">
        <v>80</v>
      </c>
      <c r="K225" s="19" t="s">
        <v>556</v>
      </c>
      <c r="L225" s="19" t="s">
        <v>495</v>
      </c>
      <c r="M225" s="19" t="s">
        <v>21</v>
      </c>
      <c r="N225" s="19">
        <v>45714</v>
      </c>
      <c r="O225" s="19">
        <v>10</v>
      </c>
      <c r="P225" s="83">
        <v>1</v>
      </c>
      <c r="Q225" s="19" t="s">
        <v>23</v>
      </c>
      <c r="R225" s="19" t="s">
        <v>11</v>
      </c>
      <c r="S225" s="19" t="s">
        <v>23</v>
      </c>
      <c r="T225" s="19">
        <v>10</v>
      </c>
      <c r="U225" s="19" t="s">
        <v>11</v>
      </c>
      <c r="V225" s="19" t="s">
        <v>11</v>
      </c>
      <c r="W225" s="19" t="s">
        <v>11</v>
      </c>
      <c r="X225" s="19">
        <v>0</v>
      </c>
      <c r="Y225" s="19" t="s">
        <v>730</v>
      </c>
      <c r="Z225" s="19">
        <v>0</v>
      </c>
      <c r="AA225" s="19">
        <v>0</v>
      </c>
      <c r="AB225" s="19">
        <v>0</v>
      </c>
      <c r="AC225" s="186" t="str">
        <f>IF(OR(M225="13",M225="14",P225=8),"",IF(     AND(OR(S225="AUTORIZADO", S225="PENDIENTE", S225="REDUCIDO", S225="AMPLIADO"),L225&lt;&gt;"HONORARIO" ), _xlfn.CONCAT(IF(H225="X","H",H225),"_",IF(OR(P225=5,P225=6),_xlfn.CONCAT(P225,"A"),P225),"_",VLOOKUP(T225,Datos!$B$2:$C$5,2,TRUE)),""))</f>
        <v>M_1_[4 a 10]</v>
      </c>
      <c r="AD225" s="186">
        <f t="shared" si="91"/>
        <v>0</v>
      </c>
      <c r="AE225" s="90" t="str">
        <f t="shared" si="92"/>
        <v>-</v>
      </c>
      <c r="AF225" s="91" t="str">
        <f t="shared" si="93"/>
        <v>070601</v>
      </c>
      <c r="AG225" s="92"/>
      <c r="AH225" s="93" t="str">
        <f t="shared" si="94"/>
        <v>Corporación de Fomento de la Producción</v>
      </c>
      <c r="AI225" s="90" t="str">
        <f t="shared" si="95"/>
        <v>-</v>
      </c>
      <c r="AJ225" s="90">
        <f t="shared" si="96"/>
        <v>2</v>
      </c>
      <c r="AK225" s="90" t="str">
        <f t="shared" si="97"/>
        <v>-</v>
      </c>
      <c r="AL225" s="90" t="str">
        <f t="shared" si="98"/>
        <v>Identifica este registro como MUJER</v>
      </c>
      <c r="AM225" s="90" t="str">
        <f t="shared" si="99"/>
        <v>-</v>
      </c>
      <c r="AN225" s="90" t="str">
        <f t="shared" si="100"/>
        <v>-</v>
      </c>
      <c r="AO225" s="90" t="str">
        <f t="shared" si="101"/>
        <v>-</v>
      </c>
      <c r="AP225" s="58" t="str">
        <f t="shared" si="102"/>
        <v>-</v>
      </c>
      <c r="AQ225" s="94" t="str">
        <f t="shared" si="103"/>
        <v>-</v>
      </c>
      <c r="AR225" s="94" t="str">
        <f>IF(N225="","PRIMER_DIA en blanco",
IF(AND(M225="01",N225&gt;=L_Conversion!$C$118,N225&lt;=L_Conversion!$D$118),"-",
IF(AND(M225="02",N225&gt;=L_Conversion!$C$119,N225&lt;=L_Conversion!$D$119),"-",
IF(AND(M225="03",N225&gt;=L_Conversion!$C$120,N225&lt;=L_Conversion!$D$120),"-",
IF(AND(M225="04",N225&gt;=L_Conversion!$C$121,N225&lt;=L_Conversion!$D$121),"-",
IF(AND(M225="05",N225&gt;=L_Conversion!$C$122,N225&lt;=L_Conversion!$D$122),"-",
IF(AND(M225="06",N225&gt;=L_Conversion!$C$123,N225&lt;=L_Conversion!$D$123),"-",
IF(AND(M225="07",N225&gt;=L_Conversion!$C$124,N225&lt;=L_Conversion!$D$124),"-",
IF(AND(M225="08",N225&gt;=L_Conversion!$C$125,N225&lt;=L_Conversion!$D$125),"-",
IF(AND(M225="09",N225&gt;=L_Conversion!$C$126,N225&lt;=L_Conversion!$D$126),"-",
IF(AND(M225="10",N225&gt;=L_Conversion!$C$127,N225&lt;=L_Conversion!$D$127),"-",
IF(AND(M225="11",N225&gt;=L_Conversion!$C$128,N225&lt;=L_Conversion!$D$128),"-",
IF(AND(M225="12",N225&gt;=L_Conversion!$C$129,N225&lt;=L_Conversion!$D$129),"-",
IF(AND(M225="13",N225&gt;=L_Conversion!$C$116,N225&lt;=L_Conversion!$D$116),"-",
IF(AND(M225="14",N225&gt;=L_Conversion!$C$117,N225&lt;=L_Conversion!$D$117),"-",
"PRIMER_DIA fuera de rango")))))))))))))))</f>
        <v>-</v>
      </c>
      <c r="AS225" s="94" t="str">
        <f t="shared" si="104"/>
        <v>-</v>
      </c>
      <c r="AT225" s="94" t="str">
        <f t="shared" si="105"/>
        <v>-</v>
      </c>
      <c r="AU225" s="94" t="str">
        <f t="shared" si="106"/>
        <v>-</v>
      </c>
      <c r="AV225" s="94" t="str">
        <f t="shared" si="107"/>
        <v>-</v>
      </c>
      <c r="AW225" s="94" t="str">
        <f t="shared" si="108"/>
        <v>-</v>
      </c>
      <c r="AX225" s="94" t="str">
        <f t="shared" si="109"/>
        <v>-</v>
      </c>
      <c r="AY225" s="94" t="str">
        <f t="shared" si="110"/>
        <v>-</v>
      </c>
      <c r="AZ225" s="94" t="str">
        <f t="shared" si="111"/>
        <v>-</v>
      </c>
      <c r="BA225" s="94" t="str">
        <f t="shared" si="112"/>
        <v>-</v>
      </c>
      <c r="BB225" s="94" t="str">
        <f t="shared" si="113"/>
        <v>-</v>
      </c>
      <c r="BC225" s="94" t="str">
        <f t="shared" si="114"/>
        <v>-</v>
      </c>
      <c r="BD225" s="94" t="str">
        <f t="shared" si="115"/>
        <v>-</v>
      </c>
      <c r="BE225" s="94" t="str">
        <f t="shared" si="116"/>
        <v>-</v>
      </c>
      <c r="BF225" s="94" t="str">
        <f t="shared" si="117"/>
        <v>-</v>
      </c>
    </row>
    <row r="226" spans="1:58" x14ac:dyDescent="0.2">
      <c r="A226" s="19" t="s">
        <v>1193</v>
      </c>
      <c r="B226" s="19" t="s">
        <v>76</v>
      </c>
      <c r="C226" s="19">
        <v>15762639</v>
      </c>
      <c r="D226" s="19">
        <v>6</v>
      </c>
      <c r="E226" s="19" t="s">
        <v>1240</v>
      </c>
      <c r="F226" s="19" t="s">
        <v>1195</v>
      </c>
      <c r="G226" s="19" t="s">
        <v>1572</v>
      </c>
      <c r="H226" s="19" t="s">
        <v>1018</v>
      </c>
      <c r="I226" s="19" t="s">
        <v>653</v>
      </c>
      <c r="J226" s="19">
        <v>80</v>
      </c>
      <c r="K226" s="19" t="s">
        <v>556</v>
      </c>
      <c r="L226" s="19" t="s">
        <v>495</v>
      </c>
      <c r="M226" s="19" t="s">
        <v>21</v>
      </c>
      <c r="N226" s="19">
        <v>45715</v>
      </c>
      <c r="O226" s="19">
        <v>3</v>
      </c>
      <c r="P226" s="83">
        <v>1</v>
      </c>
      <c r="Q226" s="19" t="s">
        <v>23</v>
      </c>
      <c r="R226" s="19" t="s">
        <v>11</v>
      </c>
      <c r="S226" s="19" t="s">
        <v>23</v>
      </c>
      <c r="T226" s="19">
        <v>3</v>
      </c>
      <c r="U226" s="19" t="s">
        <v>11</v>
      </c>
      <c r="V226" s="19" t="s">
        <v>11</v>
      </c>
      <c r="W226" s="19" t="s">
        <v>11</v>
      </c>
      <c r="X226" s="19">
        <v>0</v>
      </c>
      <c r="Y226" s="19" t="s">
        <v>730</v>
      </c>
      <c r="Z226" s="19">
        <v>0</v>
      </c>
      <c r="AA226" s="19">
        <v>0</v>
      </c>
      <c r="AB226" s="19">
        <v>0</v>
      </c>
      <c r="AC226" s="186" t="str">
        <f>IF(OR(M226="13",M226="14",P226=8),"",IF(     AND(OR(S226="AUTORIZADO", S226="PENDIENTE", S226="REDUCIDO", S226="AMPLIADO"),L226&lt;&gt;"HONORARIO" ), _xlfn.CONCAT(IF(H226="X","H",H226),"_",IF(OR(P226=5,P226=6),_xlfn.CONCAT(P226,"A"),P226),"_",VLOOKUP(T226,Datos!$B$2:$C$5,2,TRUE)),""))</f>
        <v>M_1_[hasta 3]</v>
      </c>
      <c r="AD226" s="186">
        <f t="shared" si="91"/>
        <v>0</v>
      </c>
      <c r="AE226" s="90" t="str">
        <f t="shared" si="92"/>
        <v>-</v>
      </c>
      <c r="AF226" s="91" t="str">
        <f t="shared" si="93"/>
        <v>070601</v>
      </c>
      <c r="AG226" s="92"/>
      <c r="AH226" s="93" t="str">
        <f t="shared" si="94"/>
        <v>Corporación de Fomento de la Producción</v>
      </c>
      <c r="AI226" s="90" t="str">
        <f t="shared" si="95"/>
        <v>-</v>
      </c>
      <c r="AJ226" s="90">
        <f t="shared" si="96"/>
        <v>6</v>
      </c>
      <c r="AK226" s="90" t="str">
        <f t="shared" si="97"/>
        <v>-</v>
      </c>
      <c r="AL226" s="90" t="str">
        <f t="shared" si="98"/>
        <v>Identifica este registro como MUJER</v>
      </c>
      <c r="AM226" s="90" t="str">
        <f t="shared" si="99"/>
        <v>-</v>
      </c>
      <c r="AN226" s="90" t="str">
        <f t="shared" si="100"/>
        <v>-</v>
      </c>
      <c r="AO226" s="90" t="str">
        <f t="shared" si="101"/>
        <v>-</v>
      </c>
      <c r="AP226" s="58" t="str">
        <f t="shared" si="102"/>
        <v>-</v>
      </c>
      <c r="AQ226" s="94" t="str">
        <f t="shared" si="103"/>
        <v>-</v>
      </c>
      <c r="AR226" s="94" t="str">
        <f>IF(N226="","PRIMER_DIA en blanco",
IF(AND(M226="01",N226&gt;=L_Conversion!$C$118,N226&lt;=L_Conversion!$D$118),"-",
IF(AND(M226="02",N226&gt;=L_Conversion!$C$119,N226&lt;=L_Conversion!$D$119),"-",
IF(AND(M226="03",N226&gt;=L_Conversion!$C$120,N226&lt;=L_Conversion!$D$120),"-",
IF(AND(M226="04",N226&gt;=L_Conversion!$C$121,N226&lt;=L_Conversion!$D$121),"-",
IF(AND(M226="05",N226&gt;=L_Conversion!$C$122,N226&lt;=L_Conversion!$D$122),"-",
IF(AND(M226="06",N226&gt;=L_Conversion!$C$123,N226&lt;=L_Conversion!$D$123),"-",
IF(AND(M226="07",N226&gt;=L_Conversion!$C$124,N226&lt;=L_Conversion!$D$124),"-",
IF(AND(M226="08",N226&gt;=L_Conversion!$C$125,N226&lt;=L_Conversion!$D$125),"-",
IF(AND(M226="09",N226&gt;=L_Conversion!$C$126,N226&lt;=L_Conversion!$D$126),"-",
IF(AND(M226="10",N226&gt;=L_Conversion!$C$127,N226&lt;=L_Conversion!$D$127),"-",
IF(AND(M226="11",N226&gt;=L_Conversion!$C$128,N226&lt;=L_Conversion!$D$128),"-",
IF(AND(M226="12",N226&gt;=L_Conversion!$C$129,N226&lt;=L_Conversion!$D$129),"-",
IF(AND(M226="13",N226&gt;=L_Conversion!$C$116,N226&lt;=L_Conversion!$D$116),"-",
IF(AND(M226="14",N226&gt;=L_Conversion!$C$117,N226&lt;=L_Conversion!$D$117),"-",
"PRIMER_DIA fuera de rango")))))))))))))))</f>
        <v>-</v>
      </c>
      <c r="AS226" s="94" t="str">
        <f t="shared" si="104"/>
        <v>-</v>
      </c>
      <c r="AT226" s="94" t="str">
        <f t="shared" si="105"/>
        <v>-</v>
      </c>
      <c r="AU226" s="94" t="str">
        <f t="shared" si="106"/>
        <v>-</v>
      </c>
      <c r="AV226" s="94" t="str">
        <f t="shared" si="107"/>
        <v>-</v>
      </c>
      <c r="AW226" s="94" t="str">
        <f t="shared" si="108"/>
        <v>-</v>
      </c>
      <c r="AX226" s="94" t="str">
        <f t="shared" si="109"/>
        <v>-</v>
      </c>
      <c r="AY226" s="94" t="str">
        <f t="shared" si="110"/>
        <v>-</v>
      </c>
      <c r="AZ226" s="94" t="str">
        <f t="shared" si="111"/>
        <v>-</v>
      </c>
      <c r="BA226" s="94" t="str">
        <f t="shared" si="112"/>
        <v>-</v>
      </c>
      <c r="BB226" s="94" t="str">
        <f t="shared" si="113"/>
        <v>-</v>
      </c>
      <c r="BC226" s="94" t="str">
        <f t="shared" si="114"/>
        <v>-</v>
      </c>
      <c r="BD226" s="94" t="str">
        <f t="shared" si="115"/>
        <v>-</v>
      </c>
      <c r="BE226" s="94" t="str">
        <f t="shared" si="116"/>
        <v>-</v>
      </c>
      <c r="BF226" s="94" t="str">
        <f t="shared" si="117"/>
        <v>-</v>
      </c>
    </row>
    <row r="227" spans="1:58" x14ac:dyDescent="0.2">
      <c r="A227" s="19" t="s">
        <v>1193</v>
      </c>
      <c r="B227" s="19" t="s">
        <v>76</v>
      </c>
      <c r="C227" s="19">
        <v>13921753</v>
      </c>
      <c r="D227" s="19">
        <v>5</v>
      </c>
      <c r="E227" s="19" t="s">
        <v>1514</v>
      </c>
      <c r="F227" s="19" t="s">
        <v>1515</v>
      </c>
      <c r="G227" s="19" t="s">
        <v>1516</v>
      </c>
      <c r="H227" s="19" t="s">
        <v>1018</v>
      </c>
      <c r="I227" s="19" t="s">
        <v>653</v>
      </c>
      <c r="J227" s="19">
        <v>80</v>
      </c>
      <c r="K227" s="19" t="s">
        <v>556</v>
      </c>
      <c r="L227" s="19" t="s">
        <v>495</v>
      </c>
      <c r="M227" s="19" t="s">
        <v>21</v>
      </c>
      <c r="N227" s="19">
        <v>45715</v>
      </c>
      <c r="O227" s="19">
        <v>15</v>
      </c>
      <c r="P227" s="83">
        <v>1</v>
      </c>
      <c r="Q227" s="19" t="s">
        <v>23</v>
      </c>
      <c r="R227" s="19" t="s">
        <v>11</v>
      </c>
      <c r="S227" s="19" t="s">
        <v>23</v>
      </c>
      <c r="T227" s="19">
        <v>15</v>
      </c>
      <c r="U227" s="19" t="s">
        <v>11</v>
      </c>
      <c r="V227" s="19" t="s">
        <v>11</v>
      </c>
      <c r="W227" s="19" t="s">
        <v>11</v>
      </c>
      <c r="X227" s="19">
        <v>0</v>
      </c>
      <c r="Y227" s="19" t="s">
        <v>730</v>
      </c>
      <c r="Z227" s="19">
        <v>0</v>
      </c>
      <c r="AA227" s="19">
        <v>0</v>
      </c>
      <c r="AB227" s="19">
        <v>0</v>
      </c>
      <c r="AC227" s="186" t="str">
        <f>IF(OR(M227="13",M227="14",P227=8),"",IF(     AND(OR(S227="AUTORIZADO", S227="PENDIENTE", S227="REDUCIDO", S227="AMPLIADO"),L227&lt;&gt;"HONORARIO" ), _xlfn.CONCAT(IF(H227="X","H",H227),"_",IF(OR(P227=5,P227=6),_xlfn.CONCAT(P227,"A"),P227),"_",VLOOKUP(T227,Datos!$B$2:$C$5,2,TRUE)),""))</f>
        <v>M_1_[11 +]</v>
      </c>
      <c r="AD227" s="186">
        <f t="shared" si="91"/>
        <v>0</v>
      </c>
      <c r="AE227" s="90" t="str">
        <f t="shared" si="92"/>
        <v>-</v>
      </c>
      <c r="AF227" s="91" t="str">
        <f t="shared" si="93"/>
        <v>070601</v>
      </c>
      <c r="AG227" s="92"/>
      <c r="AH227" s="93" t="str">
        <f t="shared" si="94"/>
        <v>Corporación de Fomento de la Producción</v>
      </c>
      <c r="AI227" s="90" t="str">
        <f t="shared" si="95"/>
        <v>-</v>
      </c>
      <c r="AJ227" s="90">
        <f t="shared" si="96"/>
        <v>5</v>
      </c>
      <c r="AK227" s="90" t="str">
        <f t="shared" si="97"/>
        <v>-</v>
      </c>
      <c r="AL227" s="90" t="str">
        <f t="shared" si="98"/>
        <v>Identifica este registro como MUJER</v>
      </c>
      <c r="AM227" s="90" t="str">
        <f t="shared" si="99"/>
        <v>-</v>
      </c>
      <c r="AN227" s="90" t="str">
        <f t="shared" si="100"/>
        <v>-</v>
      </c>
      <c r="AO227" s="90" t="str">
        <f t="shared" si="101"/>
        <v>-</v>
      </c>
      <c r="AP227" s="58" t="str">
        <f t="shared" si="102"/>
        <v>-</v>
      </c>
      <c r="AQ227" s="94" t="str">
        <f t="shared" si="103"/>
        <v>-</v>
      </c>
      <c r="AR227" s="94" t="str">
        <f>IF(N227="","PRIMER_DIA en blanco",
IF(AND(M227="01",N227&gt;=L_Conversion!$C$118,N227&lt;=L_Conversion!$D$118),"-",
IF(AND(M227="02",N227&gt;=L_Conversion!$C$119,N227&lt;=L_Conversion!$D$119),"-",
IF(AND(M227="03",N227&gt;=L_Conversion!$C$120,N227&lt;=L_Conversion!$D$120),"-",
IF(AND(M227="04",N227&gt;=L_Conversion!$C$121,N227&lt;=L_Conversion!$D$121),"-",
IF(AND(M227="05",N227&gt;=L_Conversion!$C$122,N227&lt;=L_Conversion!$D$122),"-",
IF(AND(M227="06",N227&gt;=L_Conversion!$C$123,N227&lt;=L_Conversion!$D$123),"-",
IF(AND(M227="07",N227&gt;=L_Conversion!$C$124,N227&lt;=L_Conversion!$D$124),"-",
IF(AND(M227="08",N227&gt;=L_Conversion!$C$125,N227&lt;=L_Conversion!$D$125),"-",
IF(AND(M227="09",N227&gt;=L_Conversion!$C$126,N227&lt;=L_Conversion!$D$126),"-",
IF(AND(M227="10",N227&gt;=L_Conversion!$C$127,N227&lt;=L_Conversion!$D$127),"-",
IF(AND(M227="11",N227&gt;=L_Conversion!$C$128,N227&lt;=L_Conversion!$D$128),"-",
IF(AND(M227="12",N227&gt;=L_Conversion!$C$129,N227&lt;=L_Conversion!$D$129),"-",
IF(AND(M227="13",N227&gt;=L_Conversion!$C$116,N227&lt;=L_Conversion!$D$116),"-",
IF(AND(M227="14",N227&gt;=L_Conversion!$C$117,N227&lt;=L_Conversion!$D$117),"-",
"PRIMER_DIA fuera de rango")))))))))))))))</f>
        <v>-</v>
      </c>
      <c r="AS227" s="94" t="str">
        <f t="shared" si="104"/>
        <v>-</v>
      </c>
      <c r="AT227" s="94" t="str">
        <f t="shared" si="105"/>
        <v>-</v>
      </c>
      <c r="AU227" s="94" t="str">
        <f t="shared" si="106"/>
        <v>-</v>
      </c>
      <c r="AV227" s="94" t="str">
        <f t="shared" si="107"/>
        <v>-</v>
      </c>
      <c r="AW227" s="94" t="str">
        <f t="shared" si="108"/>
        <v>-</v>
      </c>
      <c r="AX227" s="94" t="str">
        <f t="shared" si="109"/>
        <v>-</v>
      </c>
      <c r="AY227" s="94" t="str">
        <f t="shared" si="110"/>
        <v>-</v>
      </c>
      <c r="AZ227" s="94" t="str">
        <f t="shared" si="111"/>
        <v>-</v>
      </c>
      <c r="BA227" s="94" t="str">
        <f t="shared" si="112"/>
        <v>-</v>
      </c>
      <c r="BB227" s="94" t="str">
        <f t="shared" si="113"/>
        <v>-</v>
      </c>
      <c r="BC227" s="94" t="str">
        <f t="shared" si="114"/>
        <v>-</v>
      </c>
      <c r="BD227" s="94" t="str">
        <f t="shared" si="115"/>
        <v>-</v>
      </c>
      <c r="BE227" s="94" t="str">
        <f t="shared" si="116"/>
        <v>-</v>
      </c>
      <c r="BF227" s="94" t="str">
        <f t="shared" si="117"/>
        <v>-</v>
      </c>
    </row>
    <row r="228" spans="1:58" x14ac:dyDescent="0.2">
      <c r="A228" s="19" t="s">
        <v>1193</v>
      </c>
      <c r="B228" s="19" t="s">
        <v>76</v>
      </c>
      <c r="C228" s="19">
        <v>13253591</v>
      </c>
      <c r="D228" s="19">
        <v>4</v>
      </c>
      <c r="E228" s="19" t="s">
        <v>1573</v>
      </c>
      <c r="F228" s="19" t="s">
        <v>1508</v>
      </c>
      <c r="G228" s="19" t="s">
        <v>1574</v>
      </c>
      <c r="H228" s="19" t="s">
        <v>1018</v>
      </c>
      <c r="I228" s="19" t="s">
        <v>653</v>
      </c>
      <c r="J228" s="19">
        <v>80</v>
      </c>
      <c r="K228" s="19" t="s">
        <v>556</v>
      </c>
      <c r="L228" s="19" t="s">
        <v>495</v>
      </c>
      <c r="M228" s="19" t="s">
        <v>21</v>
      </c>
      <c r="N228" s="19">
        <v>45715</v>
      </c>
      <c r="O228" s="19">
        <v>2</v>
      </c>
      <c r="P228" s="83">
        <v>1</v>
      </c>
      <c r="Q228" s="19" t="s">
        <v>23</v>
      </c>
      <c r="R228" s="19" t="s">
        <v>11</v>
      </c>
      <c r="S228" s="19" t="s">
        <v>23</v>
      </c>
      <c r="T228" s="19">
        <v>2</v>
      </c>
      <c r="U228" s="19" t="s">
        <v>11</v>
      </c>
      <c r="V228" s="19" t="s">
        <v>11</v>
      </c>
      <c r="W228" s="19" t="s">
        <v>11</v>
      </c>
      <c r="X228" s="19">
        <v>0</v>
      </c>
      <c r="Y228" s="19" t="s">
        <v>730</v>
      </c>
      <c r="Z228" s="19">
        <v>0</v>
      </c>
      <c r="AA228" s="19">
        <v>0</v>
      </c>
      <c r="AB228" s="19">
        <v>0</v>
      </c>
      <c r="AC228" s="186" t="str">
        <f>IF(OR(M228="13",M228="14",P228=8),"",IF(     AND(OR(S228="AUTORIZADO", S228="PENDIENTE", S228="REDUCIDO", S228="AMPLIADO"),L228&lt;&gt;"HONORARIO" ), _xlfn.CONCAT(IF(H228="X","H",H228),"_",IF(OR(P228=5,P228=6),_xlfn.CONCAT(P228,"A"),P228),"_",VLOOKUP(T228,Datos!$B$2:$C$5,2,TRUE)),""))</f>
        <v>M_1_[hasta 3]</v>
      </c>
      <c r="AD228" s="186">
        <f t="shared" si="91"/>
        <v>0</v>
      </c>
      <c r="AE228" s="90" t="str">
        <f t="shared" si="92"/>
        <v>-</v>
      </c>
      <c r="AF228" s="91" t="str">
        <f t="shared" si="93"/>
        <v>070601</v>
      </c>
      <c r="AG228" s="92"/>
      <c r="AH228" s="93" t="str">
        <f t="shared" si="94"/>
        <v>Corporación de Fomento de la Producción</v>
      </c>
      <c r="AI228" s="90" t="str">
        <f t="shared" si="95"/>
        <v>-</v>
      </c>
      <c r="AJ228" s="90">
        <f t="shared" si="96"/>
        <v>4</v>
      </c>
      <c r="AK228" s="90" t="str">
        <f t="shared" si="97"/>
        <v>-</v>
      </c>
      <c r="AL228" s="90" t="str">
        <f t="shared" si="98"/>
        <v>Identifica este registro como MUJER</v>
      </c>
      <c r="AM228" s="90" t="str">
        <f t="shared" si="99"/>
        <v>-</v>
      </c>
      <c r="AN228" s="90" t="str">
        <f t="shared" si="100"/>
        <v>-</v>
      </c>
      <c r="AO228" s="90" t="str">
        <f t="shared" si="101"/>
        <v>-</v>
      </c>
      <c r="AP228" s="58" t="str">
        <f t="shared" si="102"/>
        <v>-</v>
      </c>
      <c r="AQ228" s="94" t="str">
        <f t="shared" si="103"/>
        <v>-</v>
      </c>
      <c r="AR228" s="94" t="str">
        <f>IF(N228="","PRIMER_DIA en blanco",
IF(AND(M228="01",N228&gt;=L_Conversion!$C$118,N228&lt;=L_Conversion!$D$118),"-",
IF(AND(M228="02",N228&gt;=L_Conversion!$C$119,N228&lt;=L_Conversion!$D$119),"-",
IF(AND(M228="03",N228&gt;=L_Conversion!$C$120,N228&lt;=L_Conversion!$D$120),"-",
IF(AND(M228="04",N228&gt;=L_Conversion!$C$121,N228&lt;=L_Conversion!$D$121),"-",
IF(AND(M228="05",N228&gt;=L_Conversion!$C$122,N228&lt;=L_Conversion!$D$122),"-",
IF(AND(M228="06",N228&gt;=L_Conversion!$C$123,N228&lt;=L_Conversion!$D$123),"-",
IF(AND(M228="07",N228&gt;=L_Conversion!$C$124,N228&lt;=L_Conversion!$D$124),"-",
IF(AND(M228="08",N228&gt;=L_Conversion!$C$125,N228&lt;=L_Conversion!$D$125),"-",
IF(AND(M228="09",N228&gt;=L_Conversion!$C$126,N228&lt;=L_Conversion!$D$126),"-",
IF(AND(M228="10",N228&gt;=L_Conversion!$C$127,N228&lt;=L_Conversion!$D$127),"-",
IF(AND(M228="11",N228&gt;=L_Conversion!$C$128,N228&lt;=L_Conversion!$D$128),"-",
IF(AND(M228="12",N228&gt;=L_Conversion!$C$129,N228&lt;=L_Conversion!$D$129),"-",
IF(AND(M228="13",N228&gt;=L_Conversion!$C$116,N228&lt;=L_Conversion!$D$116),"-",
IF(AND(M228="14",N228&gt;=L_Conversion!$C$117,N228&lt;=L_Conversion!$D$117),"-",
"PRIMER_DIA fuera de rango")))))))))))))))</f>
        <v>-</v>
      </c>
      <c r="AS228" s="94" t="str">
        <f t="shared" si="104"/>
        <v>-</v>
      </c>
      <c r="AT228" s="94" t="str">
        <f t="shared" si="105"/>
        <v>-</v>
      </c>
      <c r="AU228" s="94" t="str">
        <f t="shared" si="106"/>
        <v>-</v>
      </c>
      <c r="AV228" s="94" t="str">
        <f t="shared" si="107"/>
        <v>-</v>
      </c>
      <c r="AW228" s="94" t="str">
        <f t="shared" si="108"/>
        <v>-</v>
      </c>
      <c r="AX228" s="94" t="str">
        <f t="shared" si="109"/>
        <v>-</v>
      </c>
      <c r="AY228" s="94" t="str">
        <f t="shared" si="110"/>
        <v>-</v>
      </c>
      <c r="AZ228" s="94" t="str">
        <f t="shared" si="111"/>
        <v>-</v>
      </c>
      <c r="BA228" s="94" t="str">
        <f t="shared" si="112"/>
        <v>-</v>
      </c>
      <c r="BB228" s="94" t="str">
        <f t="shared" si="113"/>
        <v>-</v>
      </c>
      <c r="BC228" s="94" t="str">
        <f t="shared" si="114"/>
        <v>-</v>
      </c>
      <c r="BD228" s="94" t="str">
        <f t="shared" si="115"/>
        <v>-</v>
      </c>
      <c r="BE228" s="94" t="str">
        <f t="shared" si="116"/>
        <v>-</v>
      </c>
      <c r="BF228" s="94" t="str">
        <f t="shared" si="117"/>
        <v>-</v>
      </c>
    </row>
    <row r="229" spans="1:58" x14ac:dyDescent="0.2">
      <c r="A229" s="19" t="s">
        <v>1193</v>
      </c>
      <c r="B229" s="19" t="s">
        <v>76</v>
      </c>
      <c r="C229" s="19">
        <v>19438160</v>
      </c>
      <c r="D229" s="19">
        <v>3</v>
      </c>
      <c r="E229" s="19" t="s">
        <v>1575</v>
      </c>
      <c r="F229" s="19" t="s">
        <v>1576</v>
      </c>
      <c r="G229" s="19" t="s">
        <v>1577</v>
      </c>
      <c r="H229" s="19" t="s">
        <v>1018</v>
      </c>
      <c r="I229" s="19" t="s">
        <v>653</v>
      </c>
      <c r="J229" s="19">
        <v>80</v>
      </c>
      <c r="K229" s="19" t="s">
        <v>556</v>
      </c>
      <c r="L229" s="19" t="s">
        <v>495</v>
      </c>
      <c r="M229" s="19" t="s">
        <v>21</v>
      </c>
      <c r="N229" s="19">
        <v>45715</v>
      </c>
      <c r="O229" s="19">
        <v>5</v>
      </c>
      <c r="P229" s="83">
        <v>1</v>
      </c>
      <c r="Q229" s="19" t="s">
        <v>23</v>
      </c>
      <c r="R229" s="19" t="s">
        <v>11</v>
      </c>
      <c r="S229" s="19" t="s">
        <v>23</v>
      </c>
      <c r="T229" s="19">
        <v>5</v>
      </c>
      <c r="U229" s="19" t="s">
        <v>11</v>
      </c>
      <c r="V229" s="19" t="s">
        <v>11</v>
      </c>
      <c r="W229" s="19" t="s">
        <v>11</v>
      </c>
      <c r="X229" s="19">
        <v>0</v>
      </c>
      <c r="Y229" s="19" t="s">
        <v>730</v>
      </c>
      <c r="Z229" s="19">
        <v>0</v>
      </c>
      <c r="AA229" s="19">
        <v>0</v>
      </c>
      <c r="AB229" s="19">
        <v>0</v>
      </c>
      <c r="AC229" s="186" t="str">
        <f>IF(OR(M229="13",M229="14",P229=8),"",IF(     AND(OR(S229="AUTORIZADO", S229="PENDIENTE", S229="REDUCIDO", S229="AMPLIADO"),L229&lt;&gt;"HONORARIO" ), _xlfn.CONCAT(IF(H229="X","H",H229),"_",IF(OR(P229=5,P229=6),_xlfn.CONCAT(P229,"A"),P229),"_",VLOOKUP(T229,Datos!$B$2:$C$5,2,TRUE)),""))</f>
        <v>M_1_[4 a 10]</v>
      </c>
      <c r="AD229" s="186">
        <f t="shared" si="91"/>
        <v>0</v>
      </c>
      <c r="AE229" s="90" t="str">
        <f t="shared" si="92"/>
        <v>-</v>
      </c>
      <c r="AF229" s="91" t="str">
        <f t="shared" si="93"/>
        <v>070601</v>
      </c>
      <c r="AG229" s="92"/>
      <c r="AH229" s="93" t="str">
        <f t="shared" si="94"/>
        <v>Corporación de Fomento de la Producción</v>
      </c>
      <c r="AI229" s="90" t="str">
        <f t="shared" si="95"/>
        <v>-</v>
      </c>
      <c r="AJ229" s="90">
        <f t="shared" si="96"/>
        <v>3</v>
      </c>
      <c r="AK229" s="90" t="str">
        <f t="shared" si="97"/>
        <v>-</v>
      </c>
      <c r="AL229" s="90" t="str">
        <f t="shared" si="98"/>
        <v>Identifica este registro como MUJER</v>
      </c>
      <c r="AM229" s="90" t="str">
        <f t="shared" si="99"/>
        <v>-</v>
      </c>
      <c r="AN229" s="90" t="str">
        <f t="shared" si="100"/>
        <v>-</v>
      </c>
      <c r="AO229" s="90" t="str">
        <f t="shared" si="101"/>
        <v>-</v>
      </c>
      <c r="AP229" s="58" t="str">
        <f t="shared" si="102"/>
        <v>-</v>
      </c>
      <c r="AQ229" s="94" t="str">
        <f t="shared" si="103"/>
        <v>-</v>
      </c>
      <c r="AR229" s="94" t="str">
        <f>IF(N229="","PRIMER_DIA en blanco",
IF(AND(M229="01",N229&gt;=L_Conversion!$C$118,N229&lt;=L_Conversion!$D$118),"-",
IF(AND(M229="02",N229&gt;=L_Conversion!$C$119,N229&lt;=L_Conversion!$D$119),"-",
IF(AND(M229="03",N229&gt;=L_Conversion!$C$120,N229&lt;=L_Conversion!$D$120),"-",
IF(AND(M229="04",N229&gt;=L_Conversion!$C$121,N229&lt;=L_Conversion!$D$121),"-",
IF(AND(M229="05",N229&gt;=L_Conversion!$C$122,N229&lt;=L_Conversion!$D$122),"-",
IF(AND(M229="06",N229&gt;=L_Conversion!$C$123,N229&lt;=L_Conversion!$D$123),"-",
IF(AND(M229="07",N229&gt;=L_Conversion!$C$124,N229&lt;=L_Conversion!$D$124),"-",
IF(AND(M229="08",N229&gt;=L_Conversion!$C$125,N229&lt;=L_Conversion!$D$125),"-",
IF(AND(M229="09",N229&gt;=L_Conversion!$C$126,N229&lt;=L_Conversion!$D$126),"-",
IF(AND(M229="10",N229&gt;=L_Conversion!$C$127,N229&lt;=L_Conversion!$D$127),"-",
IF(AND(M229="11",N229&gt;=L_Conversion!$C$128,N229&lt;=L_Conversion!$D$128),"-",
IF(AND(M229="12",N229&gt;=L_Conversion!$C$129,N229&lt;=L_Conversion!$D$129),"-",
IF(AND(M229="13",N229&gt;=L_Conversion!$C$116,N229&lt;=L_Conversion!$D$116),"-",
IF(AND(M229="14",N229&gt;=L_Conversion!$C$117,N229&lt;=L_Conversion!$D$117),"-",
"PRIMER_DIA fuera de rango")))))))))))))))</f>
        <v>-</v>
      </c>
      <c r="AS229" s="94" t="str">
        <f t="shared" si="104"/>
        <v>-</v>
      </c>
      <c r="AT229" s="94" t="str">
        <f t="shared" si="105"/>
        <v>-</v>
      </c>
      <c r="AU229" s="94" t="str">
        <f t="shared" si="106"/>
        <v>-</v>
      </c>
      <c r="AV229" s="94" t="str">
        <f t="shared" si="107"/>
        <v>-</v>
      </c>
      <c r="AW229" s="94" t="str">
        <f t="shared" si="108"/>
        <v>-</v>
      </c>
      <c r="AX229" s="94" t="str">
        <f t="shared" si="109"/>
        <v>-</v>
      </c>
      <c r="AY229" s="94" t="str">
        <f t="shared" si="110"/>
        <v>-</v>
      </c>
      <c r="AZ229" s="94" t="str">
        <f t="shared" si="111"/>
        <v>-</v>
      </c>
      <c r="BA229" s="94" t="str">
        <f t="shared" si="112"/>
        <v>-</v>
      </c>
      <c r="BB229" s="94" t="str">
        <f t="shared" si="113"/>
        <v>-</v>
      </c>
      <c r="BC229" s="94" t="str">
        <f t="shared" si="114"/>
        <v>-</v>
      </c>
      <c r="BD229" s="94" t="str">
        <f t="shared" si="115"/>
        <v>-</v>
      </c>
      <c r="BE229" s="94" t="str">
        <f t="shared" si="116"/>
        <v>-</v>
      </c>
      <c r="BF229" s="94" t="str">
        <f t="shared" si="117"/>
        <v>-</v>
      </c>
    </row>
    <row r="230" spans="1:58" x14ac:dyDescent="0.2">
      <c r="A230" s="19" t="s">
        <v>1193</v>
      </c>
      <c r="B230" s="19" t="s">
        <v>76</v>
      </c>
      <c r="C230" s="19">
        <v>15375340</v>
      </c>
      <c r="D230" s="19">
        <v>7</v>
      </c>
      <c r="E230" s="19" t="s">
        <v>1245</v>
      </c>
      <c r="F230" s="19" t="s">
        <v>1246</v>
      </c>
      <c r="G230" s="19" t="s">
        <v>1247</v>
      </c>
      <c r="H230" s="19" t="s">
        <v>1018</v>
      </c>
      <c r="I230" s="19" t="s">
        <v>653</v>
      </c>
      <c r="J230" s="19">
        <v>80</v>
      </c>
      <c r="K230" s="19" t="s">
        <v>556</v>
      </c>
      <c r="L230" s="19" t="s">
        <v>495</v>
      </c>
      <c r="M230" s="19" t="s">
        <v>21</v>
      </c>
      <c r="N230" s="19">
        <v>45715</v>
      </c>
      <c r="O230" s="19">
        <v>29</v>
      </c>
      <c r="P230" s="83">
        <v>3</v>
      </c>
      <c r="Q230" s="19" t="s">
        <v>23</v>
      </c>
      <c r="R230" s="19" t="s">
        <v>11</v>
      </c>
      <c r="S230" s="19" t="s">
        <v>23</v>
      </c>
      <c r="T230" s="19">
        <v>29</v>
      </c>
      <c r="U230" s="19" t="s">
        <v>11</v>
      </c>
      <c r="V230" s="19" t="s">
        <v>11</v>
      </c>
      <c r="W230" s="19" t="s">
        <v>11</v>
      </c>
      <c r="X230" s="19">
        <v>0</v>
      </c>
      <c r="Y230" s="19" t="s">
        <v>730</v>
      </c>
      <c r="Z230" s="19">
        <v>0</v>
      </c>
      <c r="AA230" s="19">
        <v>0</v>
      </c>
      <c r="AB230" s="19">
        <v>0</v>
      </c>
      <c r="AC230" s="186" t="str">
        <f>IF(OR(M230="13",M230="14",P230=8),"",IF(     AND(OR(S230="AUTORIZADO", S230="PENDIENTE", S230="REDUCIDO", S230="AMPLIADO"),L230&lt;&gt;"HONORARIO" ), _xlfn.CONCAT(IF(H230="X","H",H230),"_",IF(OR(P230=5,P230=6),_xlfn.CONCAT(P230,"A"),P230),"_",VLOOKUP(T230,Datos!$B$2:$C$5,2,TRUE)),""))</f>
        <v>M_3_[11 +]</v>
      </c>
      <c r="AD230" s="186">
        <f t="shared" si="91"/>
        <v>0</v>
      </c>
      <c r="AE230" s="90" t="str">
        <f t="shared" si="92"/>
        <v>-</v>
      </c>
      <c r="AF230" s="91" t="str">
        <f t="shared" si="93"/>
        <v>070601</v>
      </c>
      <c r="AG230" s="92"/>
      <c r="AH230" s="93" t="str">
        <f t="shared" si="94"/>
        <v>Corporación de Fomento de la Producción</v>
      </c>
      <c r="AI230" s="90" t="str">
        <f t="shared" si="95"/>
        <v>-</v>
      </c>
      <c r="AJ230" s="90">
        <f t="shared" si="96"/>
        <v>7</v>
      </c>
      <c r="AK230" s="90" t="str">
        <f t="shared" si="97"/>
        <v>-</v>
      </c>
      <c r="AL230" s="90" t="str">
        <f t="shared" si="98"/>
        <v>Identifica este registro como MUJER</v>
      </c>
      <c r="AM230" s="90" t="str">
        <f t="shared" si="99"/>
        <v>-</v>
      </c>
      <c r="AN230" s="90" t="str">
        <f t="shared" si="100"/>
        <v>-</v>
      </c>
      <c r="AO230" s="90" t="str">
        <f t="shared" si="101"/>
        <v>-</v>
      </c>
      <c r="AP230" s="58" t="str">
        <f t="shared" si="102"/>
        <v>-</v>
      </c>
      <c r="AQ230" s="94" t="str">
        <f t="shared" si="103"/>
        <v>-</v>
      </c>
      <c r="AR230" s="94" t="str">
        <f>IF(N230="","PRIMER_DIA en blanco",
IF(AND(M230="01",N230&gt;=L_Conversion!$C$118,N230&lt;=L_Conversion!$D$118),"-",
IF(AND(M230="02",N230&gt;=L_Conversion!$C$119,N230&lt;=L_Conversion!$D$119),"-",
IF(AND(M230="03",N230&gt;=L_Conversion!$C$120,N230&lt;=L_Conversion!$D$120),"-",
IF(AND(M230="04",N230&gt;=L_Conversion!$C$121,N230&lt;=L_Conversion!$D$121),"-",
IF(AND(M230="05",N230&gt;=L_Conversion!$C$122,N230&lt;=L_Conversion!$D$122),"-",
IF(AND(M230="06",N230&gt;=L_Conversion!$C$123,N230&lt;=L_Conversion!$D$123),"-",
IF(AND(M230="07",N230&gt;=L_Conversion!$C$124,N230&lt;=L_Conversion!$D$124),"-",
IF(AND(M230="08",N230&gt;=L_Conversion!$C$125,N230&lt;=L_Conversion!$D$125),"-",
IF(AND(M230="09",N230&gt;=L_Conversion!$C$126,N230&lt;=L_Conversion!$D$126),"-",
IF(AND(M230="10",N230&gt;=L_Conversion!$C$127,N230&lt;=L_Conversion!$D$127),"-",
IF(AND(M230="11",N230&gt;=L_Conversion!$C$128,N230&lt;=L_Conversion!$D$128),"-",
IF(AND(M230="12",N230&gt;=L_Conversion!$C$129,N230&lt;=L_Conversion!$D$129),"-",
IF(AND(M230="13",N230&gt;=L_Conversion!$C$116,N230&lt;=L_Conversion!$D$116),"-",
IF(AND(M230="14",N230&gt;=L_Conversion!$C$117,N230&lt;=L_Conversion!$D$117),"-",
"PRIMER_DIA fuera de rango")))))))))))))))</f>
        <v>-</v>
      </c>
      <c r="AS230" s="94" t="str">
        <f t="shared" si="104"/>
        <v>-</v>
      </c>
      <c r="AT230" s="94" t="str">
        <f t="shared" si="105"/>
        <v>-</v>
      </c>
      <c r="AU230" s="94" t="str">
        <f t="shared" si="106"/>
        <v>-</v>
      </c>
      <c r="AV230" s="94" t="str">
        <f t="shared" si="107"/>
        <v>-</v>
      </c>
      <c r="AW230" s="94" t="str">
        <f t="shared" si="108"/>
        <v>-</v>
      </c>
      <c r="AX230" s="94" t="str">
        <f t="shared" si="109"/>
        <v>-</v>
      </c>
      <c r="AY230" s="94" t="str">
        <f t="shared" si="110"/>
        <v>-</v>
      </c>
      <c r="AZ230" s="94" t="str">
        <f t="shared" si="111"/>
        <v>-</v>
      </c>
      <c r="BA230" s="94" t="str">
        <f t="shared" si="112"/>
        <v>-</v>
      </c>
      <c r="BB230" s="94" t="str">
        <f t="shared" si="113"/>
        <v>-</v>
      </c>
      <c r="BC230" s="94" t="str">
        <f t="shared" si="114"/>
        <v>-</v>
      </c>
      <c r="BD230" s="94" t="str">
        <f t="shared" si="115"/>
        <v>-</v>
      </c>
      <c r="BE230" s="94" t="str">
        <f t="shared" si="116"/>
        <v>-</v>
      </c>
      <c r="BF230" s="94" t="str">
        <f t="shared" si="117"/>
        <v>-</v>
      </c>
    </row>
    <row r="231" spans="1:58" x14ac:dyDescent="0.2">
      <c r="A231" s="19" t="s">
        <v>1193</v>
      </c>
      <c r="B231" s="19" t="s">
        <v>76</v>
      </c>
      <c r="C231" s="19">
        <v>10318089</v>
      </c>
      <c r="D231" s="19">
        <v>9</v>
      </c>
      <c r="E231" s="19" t="s">
        <v>1549</v>
      </c>
      <c r="F231" s="19" t="s">
        <v>1550</v>
      </c>
      <c r="G231" s="19" t="s">
        <v>1551</v>
      </c>
      <c r="H231" s="19" t="s">
        <v>1018</v>
      </c>
      <c r="I231" s="19" t="s">
        <v>655</v>
      </c>
      <c r="J231" s="19">
        <v>80</v>
      </c>
      <c r="K231" s="19" t="s">
        <v>556</v>
      </c>
      <c r="L231" s="19" t="s">
        <v>495</v>
      </c>
      <c r="M231" s="19" t="s">
        <v>21</v>
      </c>
      <c r="N231" s="19">
        <v>45716</v>
      </c>
      <c r="O231" s="19">
        <v>15</v>
      </c>
      <c r="P231" s="83">
        <v>1</v>
      </c>
      <c r="Q231" s="19" t="s">
        <v>23</v>
      </c>
      <c r="R231" s="19" t="s">
        <v>11</v>
      </c>
      <c r="S231" s="19" t="s">
        <v>23</v>
      </c>
      <c r="T231" s="19">
        <v>15</v>
      </c>
      <c r="U231" s="19" t="s">
        <v>11</v>
      </c>
      <c r="V231" s="19" t="s">
        <v>11</v>
      </c>
      <c r="W231" s="19" t="s">
        <v>11</v>
      </c>
      <c r="X231" s="19">
        <v>0</v>
      </c>
      <c r="Y231" s="19" t="s">
        <v>730</v>
      </c>
      <c r="Z231" s="19">
        <v>0</v>
      </c>
      <c r="AA231" s="19">
        <v>0</v>
      </c>
      <c r="AB231" s="19">
        <v>0</v>
      </c>
      <c r="AC231" s="186" t="str">
        <f>IF(OR(M231="13",M231="14",P231=8),"",IF(     AND(OR(S231="AUTORIZADO", S231="PENDIENTE", S231="REDUCIDO", S231="AMPLIADO"),L231&lt;&gt;"HONORARIO" ), _xlfn.CONCAT(IF(H231="X","H",H231),"_",IF(OR(P231=5,P231=6),_xlfn.CONCAT(P231,"A"),P231),"_",VLOOKUP(T231,Datos!$B$2:$C$5,2,TRUE)),""))</f>
        <v>M_1_[11 +]</v>
      </c>
      <c r="AD231" s="186">
        <f t="shared" si="91"/>
        <v>0</v>
      </c>
      <c r="AE231" s="90" t="str">
        <f t="shared" si="92"/>
        <v>-</v>
      </c>
      <c r="AF231" s="91" t="str">
        <f t="shared" si="93"/>
        <v>070601</v>
      </c>
      <c r="AG231" s="92"/>
      <c r="AH231" s="93" t="str">
        <f t="shared" si="94"/>
        <v>Corporación de Fomento de la Producción</v>
      </c>
      <c r="AI231" s="90" t="str">
        <f t="shared" si="95"/>
        <v>-</v>
      </c>
      <c r="AJ231" s="90">
        <f t="shared" si="96"/>
        <v>9</v>
      </c>
      <c r="AK231" s="90" t="str">
        <f t="shared" si="97"/>
        <v>-</v>
      </c>
      <c r="AL231" s="90" t="str">
        <f t="shared" si="98"/>
        <v>Identifica este registro como MUJER</v>
      </c>
      <c r="AM231" s="90" t="str">
        <f t="shared" si="99"/>
        <v>-</v>
      </c>
      <c r="AN231" s="90" t="str">
        <f t="shared" si="100"/>
        <v>-</v>
      </c>
      <c r="AO231" s="90" t="str">
        <f t="shared" si="101"/>
        <v>-</v>
      </c>
      <c r="AP231" s="58" t="str">
        <f t="shared" si="102"/>
        <v>-</v>
      </c>
      <c r="AQ231" s="94" t="str">
        <f t="shared" si="103"/>
        <v>-</v>
      </c>
      <c r="AR231" s="94" t="str">
        <f>IF(N231="","PRIMER_DIA en blanco",
IF(AND(M231="01",N231&gt;=L_Conversion!$C$118,N231&lt;=L_Conversion!$D$118),"-",
IF(AND(M231="02",N231&gt;=L_Conversion!$C$119,N231&lt;=L_Conversion!$D$119),"-",
IF(AND(M231="03",N231&gt;=L_Conversion!$C$120,N231&lt;=L_Conversion!$D$120),"-",
IF(AND(M231="04",N231&gt;=L_Conversion!$C$121,N231&lt;=L_Conversion!$D$121),"-",
IF(AND(M231="05",N231&gt;=L_Conversion!$C$122,N231&lt;=L_Conversion!$D$122),"-",
IF(AND(M231="06",N231&gt;=L_Conversion!$C$123,N231&lt;=L_Conversion!$D$123),"-",
IF(AND(M231="07",N231&gt;=L_Conversion!$C$124,N231&lt;=L_Conversion!$D$124),"-",
IF(AND(M231="08",N231&gt;=L_Conversion!$C$125,N231&lt;=L_Conversion!$D$125),"-",
IF(AND(M231="09",N231&gt;=L_Conversion!$C$126,N231&lt;=L_Conversion!$D$126),"-",
IF(AND(M231="10",N231&gt;=L_Conversion!$C$127,N231&lt;=L_Conversion!$D$127),"-",
IF(AND(M231="11",N231&gt;=L_Conversion!$C$128,N231&lt;=L_Conversion!$D$128),"-",
IF(AND(M231="12",N231&gt;=L_Conversion!$C$129,N231&lt;=L_Conversion!$D$129),"-",
IF(AND(M231="13",N231&gt;=L_Conversion!$C$116,N231&lt;=L_Conversion!$D$116),"-",
IF(AND(M231="14",N231&gt;=L_Conversion!$C$117,N231&lt;=L_Conversion!$D$117),"-",
"PRIMER_DIA fuera de rango")))))))))))))))</f>
        <v>-</v>
      </c>
      <c r="AS231" s="94" t="str">
        <f t="shared" si="104"/>
        <v>-</v>
      </c>
      <c r="AT231" s="94" t="str">
        <f t="shared" si="105"/>
        <v>-</v>
      </c>
      <c r="AU231" s="94" t="str">
        <f t="shared" si="106"/>
        <v>-</v>
      </c>
      <c r="AV231" s="94" t="str">
        <f t="shared" si="107"/>
        <v>-</v>
      </c>
      <c r="AW231" s="94" t="str">
        <f t="shared" si="108"/>
        <v>-</v>
      </c>
      <c r="AX231" s="94" t="str">
        <f t="shared" si="109"/>
        <v>-</v>
      </c>
      <c r="AY231" s="94" t="str">
        <f t="shared" si="110"/>
        <v>-</v>
      </c>
      <c r="AZ231" s="94" t="str">
        <f t="shared" si="111"/>
        <v>-</v>
      </c>
      <c r="BA231" s="94" t="str">
        <f t="shared" si="112"/>
        <v>-</v>
      </c>
      <c r="BB231" s="94" t="str">
        <f t="shared" si="113"/>
        <v>-</v>
      </c>
      <c r="BC231" s="94" t="str">
        <f t="shared" si="114"/>
        <v>-</v>
      </c>
      <c r="BD231" s="94" t="str">
        <f t="shared" si="115"/>
        <v>-</v>
      </c>
      <c r="BE231" s="94" t="str">
        <f t="shared" si="116"/>
        <v>-</v>
      </c>
      <c r="BF231" s="94" t="str">
        <f t="shared" si="117"/>
        <v>-</v>
      </c>
    </row>
    <row r="232" spans="1:58" x14ac:dyDescent="0.2">
      <c r="A232" s="19" t="s">
        <v>1193</v>
      </c>
      <c r="B232" s="19" t="s">
        <v>76</v>
      </c>
      <c r="C232" s="19">
        <v>18840001</v>
      </c>
      <c r="D232" s="19">
        <v>9</v>
      </c>
      <c r="E232" s="19" t="s">
        <v>1508</v>
      </c>
      <c r="F232" s="19" t="s">
        <v>1420</v>
      </c>
      <c r="G232" s="19" t="s">
        <v>1509</v>
      </c>
      <c r="H232" s="19" t="s">
        <v>654</v>
      </c>
      <c r="I232" s="19" t="s">
        <v>653</v>
      </c>
      <c r="J232" s="19">
        <v>80</v>
      </c>
      <c r="K232" s="19" t="s">
        <v>556</v>
      </c>
      <c r="L232" s="19" t="s">
        <v>495</v>
      </c>
      <c r="M232" s="19" t="s">
        <v>21</v>
      </c>
      <c r="N232" s="19">
        <v>45716</v>
      </c>
      <c r="O232" s="19">
        <v>7</v>
      </c>
      <c r="P232" s="83">
        <v>1</v>
      </c>
      <c r="Q232" s="19" t="s">
        <v>23</v>
      </c>
      <c r="R232" s="19" t="s">
        <v>11</v>
      </c>
      <c r="S232" s="19" t="s">
        <v>23</v>
      </c>
      <c r="T232" s="19">
        <v>7</v>
      </c>
      <c r="U232" s="19" t="s">
        <v>11</v>
      </c>
      <c r="V232" s="19" t="s">
        <v>11</v>
      </c>
      <c r="W232" s="19" t="s">
        <v>11</v>
      </c>
      <c r="X232" s="19">
        <v>0</v>
      </c>
      <c r="Y232" s="19" t="s">
        <v>730</v>
      </c>
      <c r="Z232" s="19">
        <v>0</v>
      </c>
      <c r="AA232" s="19">
        <v>0</v>
      </c>
      <c r="AB232" s="19">
        <v>0</v>
      </c>
      <c r="AC232" s="186" t="str">
        <f>IF(OR(M232="13",M232="14",P232=8),"",IF(     AND(OR(S232="AUTORIZADO", S232="PENDIENTE", S232="REDUCIDO", S232="AMPLIADO"),L232&lt;&gt;"HONORARIO" ), _xlfn.CONCAT(IF(H232="X","H",H232),"_",IF(OR(P232=5,P232=6),_xlfn.CONCAT(P232,"A"),P232),"_",VLOOKUP(T232,Datos!$B$2:$C$5,2,TRUE)),""))</f>
        <v>H_1_[4 a 10]</v>
      </c>
      <c r="AD232" s="186">
        <f t="shared" si="91"/>
        <v>0</v>
      </c>
      <c r="AE232" s="90" t="str">
        <f t="shared" si="92"/>
        <v>-</v>
      </c>
      <c r="AF232" s="91" t="str">
        <f t="shared" si="93"/>
        <v>070601</v>
      </c>
      <c r="AG232" s="92"/>
      <c r="AH232" s="93" t="str">
        <f t="shared" si="94"/>
        <v>Corporación de Fomento de la Producción</v>
      </c>
      <c r="AI232" s="90" t="str">
        <f t="shared" si="95"/>
        <v>-</v>
      </c>
      <c r="AJ232" s="90">
        <f t="shared" si="96"/>
        <v>9</v>
      </c>
      <c r="AK232" s="90" t="str">
        <f t="shared" si="97"/>
        <v>-</v>
      </c>
      <c r="AL232" s="90" t="str">
        <f t="shared" si="98"/>
        <v>Identifica este registro como HOMBRE</v>
      </c>
      <c r="AM232" s="90" t="str">
        <f t="shared" si="99"/>
        <v>-</v>
      </c>
      <c r="AN232" s="90" t="str">
        <f t="shared" si="100"/>
        <v>-</v>
      </c>
      <c r="AO232" s="90" t="str">
        <f t="shared" si="101"/>
        <v>-</v>
      </c>
      <c r="AP232" s="58" t="str">
        <f t="shared" si="102"/>
        <v>-</v>
      </c>
      <c r="AQ232" s="94" t="str">
        <f t="shared" si="103"/>
        <v>-</v>
      </c>
      <c r="AR232" s="94" t="str">
        <f>IF(N232="","PRIMER_DIA en blanco",
IF(AND(M232="01",N232&gt;=L_Conversion!$C$118,N232&lt;=L_Conversion!$D$118),"-",
IF(AND(M232="02",N232&gt;=L_Conversion!$C$119,N232&lt;=L_Conversion!$D$119),"-",
IF(AND(M232="03",N232&gt;=L_Conversion!$C$120,N232&lt;=L_Conversion!$D$120),"-",
IF(AND(M232="04",N232&gt;=L_Conversion!$C$121,N232&lt;=L_Conversion!$D$121),"-",
IF(AND(M232="05",N232&gt;=L_Conversion!$C$122,N232&lt;=L_Conversion!$D$122),"-",
IF(AND(M232="06",N232&gt;=L_Conversion!$C$123,N232&lt;=L_Conversion!$D$123),"-",
IF(AND(M232="07",N232&gt;=L_Conversion!$C$124,N232&lt;=L_Conversion!$D$124),"-",
IF(AND(M232="08",N232&gt;=L_Conversion!$C$125,N232&lt;=L_Conversion!$D$125),"-",
IF(AND(M232="09",N232&gt;=L_Conversion!$C$126,N232&lt;=L_Conversion!$D$126),"-",
IF(AND(M232="10",N232&gt;=L_Conversion!$C$127,N232&lt;=L_Conversion!$D$127),"-",
IF(AND(M232="11",N232&gt;=L_Conversion!$C$128,N232&lt;=L_Conversion!$D$128),"-",
IF(AND(M232="12",N232&gt;=L_Conversion!$C$129,N232&lt;=L_Conversion!$D$129),"-",
IF(AND(M232="13",N232&gt;=L_Conversion!$C$116,N232&lt;=L_Conversion!$D$116),"-",
IF(AND(M232="14",N232&gt;=L_Conversion!$C$117,N232&lt;=L_Conversion!$D$117),"-",
"PRIMER_DIA fuera de rango")))))))))))))))</f>
        <v>-</v>
      </c>
      <c r="AS232" s="94" t="str">
        <f t="shared" si="104"/>
        <v>-</v>
      </c>
      <c r="AT232" s="94" t="str">
        <f t="shared" si="105"/>
        <v>-</v>
      </c>
      <c r="AU232" s="94" t="str">
        <f t="shared" si="106"/>
        <v>-</v>
      </c>
      <c r="AV232" s="94" t="str">
        <f t="shared" si="107"/>
        <v>-</v>
      </c>
      <c r="AW232" s="94" t="str">
        <f t="shared" si="108"/>
        <v>-</v>
      </c>
      <c r="AX232" s="94" t="str">
        <f t="shared" si="109"/>
        <v>-</v>
      </c>
      <c r="AY232" s="94" t="str">
        <f t="shared" si="110"/>
        <v>-</v>
      </c>
      <c r="AZ232" s="94" t="str">
        <f t="shared" si="111"/>
        <v>-</v>
      </c>
      <c r="BA232" s="94" t="str">
        <f t="shared" si="112"/>
        <v>-</v>
      </c>
      <c r="BB232" s="94" t="str">
        <f t="shared" si="113"/>
        <v>-</v>
      </c>
      <c r="BC232" s="94" t="str">
        <f t="shared" si="114"/>
        <v>-</v>
      </c>
      <c r="BD232" s="94" t="str">
        <f t="shared" si="115"/>
        <v>-</v>
      </c>
      <c r="BE232" s="94" t="str">
        <f t="shared" si="116"/>
        <v>-</v>
      </c>
      <c r="BF232" s="94" t="str">
        <f t="shared" si="117"/>
        <v>-</v>
      </c>
    </row>
    <row r="233" spans="1:58" x14ac:dyDescent="0.2">
      <c r="A233" s="19" t="s">
        <v>1193</v>
      </c>
      <c r="B233" s="19" t="s">
        <v>76</v>
      </c>
      <c r="C233" s="19">
        <v>12105921</v>
      </c>
      <c r="D233" s="19">
        <v>5</v>
      </c>
      <c r="E233" s="19" t="s">
        <v>1514</v>
      </c>
      <c r="F233" s="19" t="s">
        <v>1578</v>
      </c>
      <c r="G233" s="19" t="s">
        <v>1579</v>
      </c>
      <c r="H233" s="19" t="s">
        <v>1018</v>
      </c>
      <c r="I233" s="19" t="s">
        <v>654</v>
      </c>
      <c r="J233" s="19">
        <v>80</v>
      </c>
      <c r="K233" s="19" t="s">
        <v>556</v>
      </c>
      <c r="L233" s="19" t="s">
        <v>509</v>
      </c>
      <c r="M233" s="19" t="s">
        <v>21</v>
      </c>
      <c r="N233" s="19">
        <v>45716</v>
      </c>
      <c r="O233" s="19">
        <v>1</v>
      </c>
      <c r="P233" s="83">
        <v>1</v>
      </c>
      <c r="Q233" s="19" t="s">
        <v>23</v>
      </c>
      <c r="R233" s="19" t="s">
        <v>11</v>
      </c>
      <c r="S233" s="19" t="s">
        <v>23</v>
      </c>
      <c r="T233" s="19">
        <v>1</v>
      </c>
      <c r="U233" s="19" t="s">
        <v>11</v>
      </c>
      <c r="V233" s="19" t="s">
        <v>11</v>
      </c>
      <c r="W233" s="19" t="s">
        <v>11</v>
      </c>
      <c r="X233" s="19">
        <v>0</v>
      </c>
      <c r="Y233" s="19" t="s">
        <v>730</v>
      </c>
      <c r="Z233" s="19">
        <v>0</v>
      </c>
      <c r="AA233" s="19">
        <v>0</v>
      </c>
      <c r="AB233" s="19">
        <v>0</v>
      </c>
      <c r="AC233" s="186" t="str">
        <f>IF(OR(M233="13",M233="14",P233=8),"",IF(     AND(OR(S233="AUTORIZADO", S233="PENDIENTE", S233="REDUCIDO", S233="AMPLIADO"),L233&lt;&gt;"HONORARIO" ), _xlfn.CONCAT(IF(H233="X","H",H233),"_",IF(OR(P233=5,P233=6),_xlfn.CONCAT(P233,"A"),P233),"_",VLOOKUP(T233,Datos!$B$2:$C$5,2,TRUE)),""))</f>
        <v>M_1_[hasta 3]</v>
      </c>
      <c r="AD233" s="186">
        <f t="shared" si="91"/>
        <v>0</v>
      </c>
      <c r="AE233" s="90" t="str">
        <f t="shared" si="92"/>
        <v>-</v>
      </c>
      <c r="AF233" s="91" t="str">
        <f t="shared" si="93"/>
        <v>070601</v>
      </c>
      <c r="AG233" s="92"/>
      <c r="AH233" s="93" t="str">
        <f t="shared" si="94"/>
        <v>Corporación de Fomento de la Producción</v>
      </c>
      <c r="AI233" s="90" t="str">
        <f t="shared" si="95"/>
        <v>-</v>
      </c>
      <c r="AJ233" s="90">
        <f t="shared" si="96"/>
        <v>5</v>
      </c>
      <c r="AK233" s="90" t="str">
        <f t="shared" si="97"/>
        <v>-</v>
      </c>
      <c r="AL233" s="90" t="str">
        <f t="shared" si="98"/>
        <v>Identifica este registro como MUJER</v>
      </c>
      <c r="AM233" s="90" t="str">
        <f t="shared" si="99"/>
        <v>-</v>
      </c>
      <c r="AN233" s="90" t="str">
        <f t="shared" si="100"/>
        <v>-</v>
      </c>
      <c r="AO233" s="90" t="str">
        <f t="shared" si="101"/>
        <v>-</v>
      </c>
      <c r="AP233" s="58" t="str">
        <f t="shared" si="102"/>
        <v>-</v>
      </c>
      <c r="AQ233" s="94" t="str">
        <f t="shared" si="103"/>
        <v>-</v>
      </c>
      <c r="AR233" s="94" t="str">
        <f>IF(N233="","PRIMER_DIA en blanco",
IF(AND(M233="01",N233&gt;=L_Conversion!$C$118,N233&lt;=L_Conversion!$D$118),"-",
IF(AND(M233="02",N233&gt;=L_Conversion!$C$119,N233&lt;=L_Conversion!$D$119),"-",
IF(AND(M233="03",N233&gt;=L_Conversion!$C$120,N233&lt;=L_Conversion!$D$120),"-",
IF(AND(M233="04",N233&gt;=L_Conversion!$C$121,N233&lt;=L_Conversion!$D$121),"-",
IF(AND(M233="05",N233&gt;=L_Conversion!$C$122,N233&lt;=L_Conversion!$D$122),"-",
IF(AND(M233="06",N233&gt;=L_Conversion!$C$123,N233&lt;=L_Conversion!$D$123),"-",
IF(AND(M233="07",N233&gt;=L_Conversion!$C$124,N233&lt;=L_Conversion!$D$124),"-",
IF(AND(M233="08",N233&gt;=L_Conversion!$C$125,N233&lt;=L_Conversion!$D$125),"-",
IF(AND(M233="09",N233&gt;=L_Conversion!$C$126,N233&lt;=L_Conversion!$D$126),"-",
IF(AND(M233="10",N233&gt;=L_Conversion!$C$127,N233&lt;=L_Conversion!$D$127),"-",
IF(AND(M233="11",N233&gt;=L_Conversion!$C$128,N233&lt;=L_Conversion!$D$128),"-",
IF(AND(M233="12",N233&gt;=L_Conversion!$C$129,N233&lt;=L_Conversion!$D$129),"-",
IF(AND(M233="13",N233&gt;=L_Conversion!$C$116,N233&lt;=L_Conversion!$D$116),"-",
IF(AND(M233="14",N233&gt;=L_Conversion!$C$117,N233&lt;=L_Conversion!$D$117),"-",
"PRIMER_DIA fuera de rango")))))))))))))))</f>
        <v>-</v>
      </c>
      <c r="AS233" s="94" t="str">
        <f t="shared" si="104"/>
        <v>-</v>
      </c>
      <c r="AT233" s="94" t="str">
        <f t="shared" si="105"/>
        <v>-</v>
      </c>
      <c r="AU233" s="94" t="str">
        <f t="shared" si="106"/>
        <v>-</v>
      </c>
      <c r="AV233" s="94" t="str">
        <f t="shared" si="107"/>
        <v>-</v>
      </c>
      <c r="AW233" s="94" t="str">
        <f t="shared" si="108"/>
        <v>-</v>
      </c>
      <c r="AX233" s="94" t="str">
        <f t="shared" si="109"/>
        <v>-</v>
      </c>
      <c r="AY233" s="94" t="str">
        <f t="shared" si="110"/>
        <v>-</v>
      </c>
      <c r="AZ233" s="94" t="str">
        <f t="shared" si="111"/>
        <v>-</v>
      </c>
      <c r="BA233" s="94" t="str">
        <f t="shared" si="112"/>
        <v>-</v>
      </c>
      <c r="BB233" s="94" t="str">
        <f t="shared" si="113"/>
        <v>-</v>
      </c>
      <c r="BC233" s="94" t="str">
        <f t="shared" si="114"/>
        <v>-</v>
      </c>
      <c r="BD233" s="94" t="str">
        <f t="shared" si="115"/>
        <v>-</v>
      </c>
      <c r="BE233" s="94" t="str">
        <f t="shared" si="116"/>
        <v>-</v>
      </c>
      <c r="BF233" s="94" t="str">
        <f t="shared" si="117"/>
        <v>-</v>
      </c>
    </row>
    <row r="234" spans="1:58" x14ac:dyDescent="0.2">
      <c r="A234" s="19" t="s">
        <v>1193</v>
      </c>
      <c r="B234" s="19" t="s">
        <v>76</v>
      </c>
      <c r="C234" s="19">
        <v>10213912</v>
      </c>
      <c r="D234" s="19">
        <v>7</v>
      </c>
      <c r="E234" s="19" t="s">
        <v>1433</v>
      </c>
      <c r="F234" s="19" t="s">
        <v>1212</v>
      </c>
      <c r="G234" s="19" t="s">
        <v>1434</v>
      </c>
      <c r="H234" s="19" t="s">
        <v>1018</v>
      </c>
      <c r="I234" s="19" t="s">
        <v>653</v>
      </c>
      <c r="J234" s="19">
        <v>80</v>
      </c>
      <c r="K234" s="19" t="s">
        <v>556</v>
      </c>
      <c r="L234" s="19" t="s">
        <v>495</v>
      </c>
      <c r="M234" s="19" t="s">
        <v>21</v>
      </c>
      <c r="N234" s="19">
        <v>45716</v>
      </c>
      <c r="O234" s="19">
        <v>30</v>
      </c>
      <c r="P234" s="83">
        <v>1</v>
      </c>
      <c r="Q234" s="19" t="s">
        <v>23</v>
      </c>
      <c r="R234" s="19" t="s">
        <v>11</v>
      </c>
      <c r="S234" s="19" t="s">
        <v>23</v>
      </c>
      <c r="T234" s="19">
        <v>30</v>
      </c>
      <c r="U234" s="19" t="s">
        <v>11</v>
      </c>
      <c r="V234" s="19" t="s">
        <v>11</v>
      </c>
      <c r="W234" s="19" t="s">
        <v>11</v>
      </c>
      <c r="X234" s="19">
        <v>0</v>
      </c>
      <c r="Y234" s="19" t="s">
        <v>730</v>
      </c>
      <c r="Z234" s="19">
        <v>0</v>
      </c>
      <c r="AA234" s="19">
        <v>0</v>
      </c>
      <c r="AB234" s="19">
        <v>0</v>
      </c>
      <c r="AC234" s="186" t="str">
        <f>IF(OR(M234="13",M234="14",P234=8),"",IF(     AND(OR(S234="AUTORIZADO", S234="PENDIENTE", S234="REDUCIDO", S234="AMPLIADO"),L234&lt;&gt;"HONORARIO" ), _xlfn.CONCAT(IF(H234="X","H",H234),"_",IF(OR(P234=5,P234=6),_xlfn.CONCAT(P234,"A"),P234),"_",VLOOKUP(T234,Datos!$B$2:$C$5,2,TRUE)),""))</f>
        <v>M_1_[11 +]</v>
      </c>
      <c r="AD234" s="186">
        <f t="shared" si="91"/>
        <v>0</v>
      </c>
      <c r="AE234" s="90" t="str">
        <f t="shared" si="92"/>
        <v>-</v>
      </c>
      <c r="AF234" s="91" t="str">
        <f t="shared" si="93"/>
        <v>070601</v>
      </c>
      <c r="AG234" s="92"/>
      <c r="AH234" s="93" t="str">
        <f t="shared" si="94"/>
        <v>Corporación de Fomento de la Producción</v>
      </c>
      <c r="AI234" s="90" t="str">
        <f t="shared" si="95"/>
        <v>-</v>
      </c>
      <c r="AJ234" s="90">
        <f t="shared" si="96"/>
        <v>7</v>
      </c>
      <c r="AK234" s="90" t="str">
        <f t="shared" si="97"/>
        <v>-</v>
      </c>
      <c r="AL234" s="90" t="str">
        <f t="shared" si="98"/>
        <v>Identifica este registro como MUJER</v>
      </c>
      <c r="AM234" s="90" t="str">
        <f t="shared" si="99"/>
        <v>-</v>
      </c>
      <c r="AN234" s="90" t="str">
        <f t="shared" si="100"/>
        <v>-</v>
      </c>
      <c r="AO234" s="90" t="str">
        <f t="shared" si="101"/>
        <v>-</v>
      </c>
      <c r="AP234" s="58" t="str">
        <f t="shared" si="102"/>
        <v>-</v>
      </c>
      <c r="AQ234" s="94" t="str">
        <f t="shared" si="103"/>
        <v>-</v>
      </c>
      <c r="AR234" s="94" t="str">
        <f>IF(N234="","PRIMER_DIA en blanco",
IF(AND(M234="01",N234&gt;=L_Conversion!$C$118,N234&lt;=L_Conversion!$D$118),"-",
IF(AND(M234="02",N234&gt;=L_Conversion!$C$119,N234&lt;=L_Conversion!$D$119),"-",
IF(AND(M234="03",N234&gt;=L_Conversion!$C$120,N234&lt;=L_Conversion!$D$120),"-",
IF(AND(M234="04",N234&gt;=L_Conversion!$C$121,N234&lt;=L_Conversion!$D$121),"-",
IF(AND(M234="05",N234&gt;=L_Conversion!$C$122,N234&lt;=L_Conversion!$D$122),"-",
IF(AND(M234="06",N234&gt;=L_Conversion!$C$123,N234&lt;=L_Conversion!$D$123),"-",
IF(AND(M234="07",N234&gt;=L_Conversion!$C$124,N234&lt;=L_Conversion!$D$124),"-",
IF(AND(M234="08",N234&gt;=L_Conversion!$C$125,N234&lt;=L_Conversion!$D$125),"-",
IF(AND(M234="09",N234&gt;=L_Conversion!$C$126,N234&lt;=L_Conversion!$D$126),"-",
IF(AND(M234="10",N234&gt;=L_Conversion!$C$127,N234&lt;=L_Conversion!$D$127),"-",
IF(AND(M234="11",N234&gt;=L_Conversion!$C$128,N234&lt;=L_Conversion!$D$128),"-",
IF(AND(M234="12",N234&gt;=L_Conversion!$C$129,N234&lt;=L_Conversion!$D$129),"-",
IF(AND(M234="13",N234&gt;=L_Conversion!$C$116,N234&lt;=L_Conversion!$D$116),"-",
IF(AND(M234="14",N234&gt;=L_Conversion!$C$117,N234&lt;=L_Conversion!$D$117),"-",
"PRIMER_DIA fuera de rango")))))))))))))))</f>
        <v>-</v>
      </c>
      <c r="AS234" s="94" t="str">
        <f t="shared" si="104"/>
        <v>-</v>
      </c>
      <c r="AT234" s="94" t="str">
        <f t="shared" si="105"/>
        <v>-</v>
      </c>
      <c r="AU234" s="94" t="str">
        <f t="shared" si="106"/>
        <v>-</v>
      </c>
      <c r="AV234" s="94" t="str">
        <f t="shared" si="107"/>
        <v>-</v>
      </c>
      <c r="AW234" s="94" t="str">
        <f t="shared" si="108"/>
        <v>-</v>
      </c>
      <c r="AX234" s="94" t="str">
        <f t="shared" si="109"/>
        <v>-</v>
      </c>
      <c r="AY234" s="94" t="str">
        <f t="shared" si="110"/>
        <v>-</v>
      </c>
      <c r="AZ234" s="94" t="str">
        <f t="shared" si="111"/>
        <v>-</v>
      </c>
      <c r="BA234" s="94" t="str">
        <f t="shared" si="112"/>
        <v>-</v>
      </c>
      <c r="BB234" s="94" t="str">
        <f t="shared" si="113"/>
        <v>-</v>
      </c>
      <c r="BC234" s="94" t="str">
        <f t="shared" si="114"/>
        <v>-</v>
      </c>
      <c r="BD234" s="94" t="str">
        <f t="shared" si="115"/>
        <v>-</v>
      </c>
      <c r="BE234" s="94" t="str">
        <f t="shared" si="116"/>
        <v>-</v>
      </c>
      <c r="BF234" s="94" t="str">
        <f t="shared" si="117"/>
        <v>-</v>
      </c>
    </row>
    <row r="235" spans="1:58" x14ac:dyDescent="0.2">
      <c r="A235" s="19" t="s">
        <v>1193</v>
      </c>
      <c r="B235" s="19" t="s">
        <v>76</v>
      </c>
      <c r="C235" s="19">
        <v>15438971</v>
      </c>
      <c r="D235" s="19">
        <v>7</v>
      </c>
      <c r="E235" s="19" t="s">
        <v>1218</v>
      </c>
      <c r="F235" s="19" t="s">
        <v>1580</v>
      </c>
      <c r="G235" s="19" t="s">
        <v>1581</v>
      </c>
      <c r="H235" s="19" t="s">
        <v>1018</v>
      </c>
      <c r="I235" s="19" t="s">
        <v>653</v>
      </c>
      <c r="J235" s="19">
        <v>80</v>
      </c>
      <c r="K235" s="19" t="s">
        <v>556</v>
      </c>
      <c r="L235" s="19" t="s">
        <v>495</v>
      </c>
      <c r="M235" s="19" t="s">
        <v>16</v>
      </c>
      <c r="N235" s="19">
        <v>45719</v>
      </c>
      <c r="O235" s="19">
        <v>14</v>
      </c>
      <c r="P235" s="83">
        <v>1</v>
      </c>
      <c r="Q235" s="19" t="s">
        <v>23</v>
      </c>
      <c r="R235" s="19" t="s">
        <v>11</v>
      </c>
      <c r="S235" s="19" t="s">
        <v>23</v>
      </c>
      <c r="T235" s="19">
        <v>14</v>
      </c>
      <c r="U235" s="19" t="s">
        <v>11</v>
      </c>
      <c r="V235" s="19" t="s">
        <v>11</v>
      </c>
      <c r="W235" s="19" t="s">
        <v>11</v>
      </c>
      <c r="X235" s="19">
        <v>0</v>
      </c>
      <c r="Y235" s="19" t="s">
        <v>730</v>
      </c>
      <c r="Z235" s="19">
        <v>0</v>
      </c>
      <c r="AA235" s="19">
        <v>0</v>
      </c>
      <c r="AB235" s="19">
        <v>0</v>
      </c>
      <c r="AC235" s="186" t="str">
        <f>IF(OR(M235="13",M235="14",P235=8),"",IF(     AND(OR(S235="AUTORIZADO", S235="PENDIENTE", S235="REDUCIDO", S235="AMPLIADO"),L235&lt;&gt;"HONORARIO" ), _xlfn.CONCAT(IF(H235="X","H",H235),"_",IF(OR(P235=5,P235=6),_xlfn.CONCAT(P235,"A"),P235),"_",VLOOKUP(T235,Datos!$B$2:$C$5,2,TRUE)),""))</f>
        <v>M_1_[11 +]</v>
      </c>
      <c r="AD235" s="186">
        <f t="shared" si="91"/>
        <v>0</v>
      </c>
      <c r="AE235" s="90" t="str">
        <f t="shared" si="92"/>
        <v>-</v>
      </c>
      <c r="AF235" s="91" t="str">
        <f t="shared" si="93"/>
        <v>070601</v>
      </c>
      <c r="AG235" s="92"/>
      <c r="AH235" s="93" t="str">
        <f t="shared" si="94"/>
        <v>Corporación de Fomento de la Producción</v>
      </c>
      <c r="AI235" s="90" t="str">
        <f t="shared" si="95"/>
        <v>-</v>
      </c>
      <c r="AJ235" s="90">
        <f t="shared" si="96"/>
        <v>7</v>
      </c>
      <c r="AK235" s="90" t="str">
        <f t="shared" si="97"/>
        <v>-</v>
      </c>
      <c r="AL235" s="90" t="str">
        <f t="shared" si="98"/>
        <v>Identifica este registro como MUJER</v>
      </c>
      <c r="AM235" s="90" t="str">
        <f t="shared" si="99"/>
        <v>-</v>
      </c>
      <c r="AN235" s="90" t="str">
        <f t="shared" si="100"/>
        <v>-</v>
      </c>
      <c r="AO235" s="90" t="str">
        <f t="shared" si="101"/>
        <v>-</v>
      </c>
      <c r="AP235" s="58" t="str">
        <f t="shared" si="102"/>
        <v>-</v>
      </c>
      <c r="AQ235" s="94" t="str">
        <f t="shared" si="103"/>
        <v>-</v>
      </c>
      <c r="AR235" s="94" t="str">
        <f>IF(N235="","PRIMER_DIA en blanco",
IF(AND(M235="01",N235&gt;=L_Conversion!$C$118,N235&lt;=L_Conversion!$D$118),"-",
IF(AND(M235="02",N235&gt;=L_Conversion!$C$119,N235&lt;=L_Conversion!$D$119),"-",
IF(AND(M235="03",N235&gt;=L_Conversion!$C$120,N235&lt;=L_Conversion!$D$120),"-",
IF(AND(M235="04",N235&gt;=L_Conversion!$C$121,N235&lt;=L_Conversion!$D$121),"-",
IF(AND(M235="05",N235&gt;=L_Conversion!$C$122,N235&lt;=L_Conversion!$D$122),"-",
IF(AND(M235="06",N235&gt;=L_Conversion!$C$123,N235&lt;=L_Conversion!$D$123),"-",
IF(AND(M235="07",N235&gt;=L_Conversion!$C$124,N235&lt;=L_Conversion!$D$124),"-",
IF(AND(M235="08",N235&gt;=L_Conversion!$C$125,N235&lt;=L_Conversion!$D$125),"-",
IF(AND(M235="09",N235&gt;=L_Conversion!$C$126,N235&lt;=L_Conversion!$D$126),"-",
IF(AND(M235="10",N235&gt;=L_Conversion!$C$127,N235&lt;=L_Conversion!$D$127),"-",
IF(AND(M235="11",N235&gt;=L_Conversion!$C$128,N235&lt;=L_Conversion!$D$128),"-",
IF(AND(M235="12",N235&gt;=L_Conversion!$C$129,N235&lt;=L_Conversion!$D$129),"-",
IF(AND(M235="13",N235&gt;=L_Conversion!$C$116,N235&lt;=L_Conversion!$D$116),"-",
IF(AND(M235="14",N235&gt;=L_Conversion!$C$117,N235&lt;=L_Conversion!$D$117),"-",
"PRIMER_DIA fuera de rango")))))))))))))))</f>
        <v>-</v>
      </c>
      <c r="AS235" s="94" t="str">
        <f t="shared" si="104"/>
        <v>-</v>
      </c>
      <c r="AT235" s="94" t="str">
        <f t="shared" si="105"/>
        <v>-</v>
      </c>
      <c r="AU235" s="94" t="str">
        <f t="shared" si="106"/>
        <v>-</v>
      </c>
      <c r="AV235" s="94" t="str">
        <f t="shared" si="107"/>
        <v>-</v>
      </c>
      <c r="AW235" s="94" t="str">
        <f t="shared" si="108"/>
        <v>-</v>
      </c>
      <c r="AX235" s="94" t="str">
        <f t="shared" si="109"/>
        <v>-</v>
      </c>
      <c r="AY235" s="94" t="str">
        <f t="shared" si="110"/>
        <v>-</v>
      </c>
      <c r="AZ235" s="94" t="str">
        <f t="shared" si="111"/>
        <v>-</v>
      </c>
      <c r="BA235" s="94" t="str">
        <f t="shared" si="112"/>
        <v>-</v>
      </c>
      <c r="BB235" s="94" t="str">
        <f t="shared" si="113"/>
        <v>-</v>
      </c>
      <c r="BC235" s="94" t="str">
        <f t="shared" si="114"/>
        <v>-</v>
      </c>
      <c r="BD235" s="94" t="str">
        <f t="shared" si="115"/>
        <v>-</v>
      </c>
      <c r="BE235" s="94" t="str">
        <f t="shared" si="116"/>
        <v>-</v>
      </c>
      <c r="BF235" s="94" t="str">
        <f t="shared" si="117"/>
        <v>-</v>
      </c>
    </row>
    <row r="236" spans="1:58" x14ac:dyDescent="0.2">
      <c r="A236" s="19" t="s">
        <v>1193</v>
      </c>
      <c r="B236" s="19" t="s">
        <v>76</v>
      </c>
      <c r="C236" s="19">
        <v>10219404</v>
      </c>
      <c r="D236" s="19">
        <v>7</v>
      </c>
      <c r="E236" s="19" t="s">
        <v>1388</v>
      </c>
      <c r="F236" s="19" t="s">
        <v>1389</v>
      </c>
      <c r="G236" s="19" t="s">
        <v>1390</v>
      </c>
      <c r="H236" s="19" t="s">
        <v>1018</v>
      </c>
      <c r="I236" s="19" t="s">
        <v>653</v>
      </c>
      <c r="J236" s="19">
        <v>80</v>
      </c>
      <c r="K236" s="19" t="s">
        <v>556</v>
      </c>
      <c r="L236" s="19" t="s">
        <v>495</v>
      </c>
      <c r="M236" s="19" t="s">
        <v>16</v>
      </c>
      <c r="N236" s="19">
        <v>45719</v>
      </c>
      <c r="O236" s="19">
        <v>3</v>
      </c>
      <c r="P236" s="83">
        <v>1</v>
      </c>
      <c r="Q236" s="19" t="s">
        <v>23</v>
      </c>
      <c r="R236" s="19" t="s">
        <v>11</v>
      </c>
      <c r="S236" s="19" t="s">
        <v>23</v>
      </c>
      <c r="T236" s="19">
        <v>3</v>
      </c>
      <c r="U236" s="19" t="s">
        <v>11</v>
      </c>
      <c r="V236" s="19" t="s">
        <v>11</v>
      </c>
      <c r="W236" s="19" t="s">
        <v>11</v>
      </c>
      <c r="X236" s="19">
        <v>0</v>
      </c>
      <c r="Y236" s="19" t="s">
        <v>730</v>
      </c>
      <c r="Z236" s="19">
        <v>0</v>
      </c>
      <c r="AA236" s="19">
        <v>0</v>
      </c>
      <c r="AB236" s="19">
        <v>0</v>
      </c>
      <c r="AC236" s="186" t="str">
        <f>IF(OR(M236="13",M236="14",P236=8),"",IF(     AND(OR(S236="AUTORIZADO", S236="PENDIENTE", S236="REDUCIDO", S236="AMPLIADO"),L236&lt;&gt;"HONORARIO" ), _xlfn.CONCAT(IF(H236="X","H",H236),"_",IF(OR(P236=5,P236=6),_xlfn.CONCAT(P236,"A"),P236),"_",VLOOKUP(T236,Datos!$B$2:$C$5,2,TRUE)),""))</f>
        <v>M_1_[hasta 3]</v>
      </c>
      <c r="AD236" s="186">
        <f t="shared" si="91"/>
        <v>0</v>
      </c>
      <c r="AE236" s="90" t="str">
        <f t="shared" si="92"/>
        <v>-</v>
      </c>
      <c r="AF236" s="91" t="str">
        <f t="shared" si="93"/>
        <v>070601</v>
      </c>
      <c r="AG236" s="92"/>
      <c r="AH236" s="93" t="str">
        <f t="shared" si="94"/>
        <v>Corporación de Fomento de la Producción</v>
      </c>
      <c r="AI236" s="90" t="str">
        <f t="shared" si="95"/>
        <v>-</v>
      </c>
      <c r="AJ236" s="90">
        <f t="shared" si="96"/>
        <v>7</v>
      </c>
      <c r="AK236" s="90" t="str">
        <f t="shared" si="97"/>
        <v>-</v>
      </c>
      <c r="AL236" s="90" t="str">
        <f t="shared" si="98"/>
        <v>Identifica este registro como MUJER</v>
      </c>
      <c r="AM236" s="90" t="str">
        <f t="shared" si="99"/>
        <v>-</v>
      </c>
      <c r="AN236" s="90" t="str">
        <f t="shared" si="100"/>
        <v>-</v>
      </c>
      <c r="AO236" s="90" t="str">
        <f t="shared" si="101"/>
        <v>-</v>
      </c>
      <c r="AP236" s="58" t="str">
        <f t="shared" si="102"/>
        <v>-</v>
      </c>
      <c r="AQ236" s="94" t="str">
        <f t="shared" si="103"/>
        <v>-</v>
      </c>
      <c r="AR236" s="94" t="str">
        <f>IF(N236="","PRIMER_DIA en blanco",
IF(AND(M236="01",N236&gt;=L_Conversion!$C$118,N236&lt;=L_Conversion!$D$118),"-",
IF(AND(M236="02",N236&gt;=L_Conversion!$C$119,N236&lt;=L_Conversion!$D$119),"-",
IF(AND(M236="03",N236&gt;=L_Conversion!$C$120,N236&lt;=L_Conversion!$D$120),"-",
IF(AND(M236="04",N236&gt;=L_Conversion!$C$121,N236&lt;=L_Conversion!$D$121),"-",
IF(AND(M236="05",N236&gt;=L_Conversion!$C$122,N236&lt;=L_Conversion!$D$122),"-",
IF(AND(M236="06",N236&gt;=L_Conversion!$C$123,N236&lt;=L_Conversion!$D$123),"-",
IF(AND(M236="07",N236&gt;=L_Conversion!$C$124,N236&lt;=L_Conversion!$D$124),"-",
IF(AND(M236="08",N236&gt;=L_Conversion!$C$125,N236&lt;=L_Conversion!$D$125),"-",
IF(AND(M236="09",N236&gt;=L_Conversion!$C$126,N236&lt;=L_Conversion!$D$126),"-",
IF(AND(M236="10",N236&gt;=L_Conversion!$C$127,N236&lt;=L_Conversion!$D$127),"-",
IF(AND(M236="11",N236&gt;=L_Conversion!$C$128,N236&lt;=L_Conversion!$D$128),"-",
IF(AND(M236="12",N236&gt;=L_Conversion!$C$129,N236&lt;=L_Conversion!$D$129),"-",
IF(AND(M236="13",N236&gt;=L_Conversion!$C$116,N236&lt;=L_Conversion!$D$116),"-",
IF(AND(M236="14",N236&gt;=L_Conversion!$C$117,N236&lt;=L_Conversion!$D$117),"-",
"PRIMER_DIA fuera de rango")))))))))))))))</f>
        <v>-</v>
      </c>
      <c r="AS236" s="94" t="str">
        <f t="shared" si="104"/>
        <v>-</v>
      </c>
      <c r="AT236" s="94" t="str">
        <f t="shared" si="105"/>
        <v>-</v>
      </c>
      <c r="AU236" s="94" t="str">
        <f t="shared" si="106"/>
        <v>-</v>
      </c>
      <c r="AV236" s="94" t="str">
        <f t="shared" si="107"/>
        <v>-</v>
      </c>
      <c r="AW236" s="94" t="str">
        <f t="shared" si="108"/>
        <v>-</v>
      </c>
      <c r="AX236" s="94" t="str">
        <f t="shared" si="109"/>
        <v>-</v>
      </c>
      <c r="AY236" s="94" t="str">
        <f t="shared" si="110"/>
        <v>-</v>
      </c>
      <c r="AZ236" s="94" t="str">
        <f t="shared" si="111"/>
        <v>-</v>
      </c>
      <c r="BA236" s="94" t="str">
        <f t="shared" si="112"/>
        <v>-</v>
      </c>
      <c r="BB236" s="94" t="str">
        <f t="shared" si="113"/>
        <v>-</v>
      </c>
      <c r="BC236" s="94" t="str">
        <f t="shared" si="114"/>
        <v>-</v>
      </c>
      <c r="BD236" s="94" t="str">
        <f t="shared" si="115"/>
        <v>-</v>
      </c>
      <c r="BE236" s="94" t="str">
        <f t="shared" si="116"/>
        <v>-</v>
      </c>
      <c r="BF236" s="94" t="str">
        <f t="shared" si="117"/>
        <v>-</v>
      </c>
    </row>
    <row r="237" spans="1:58" x14ac:dyDescent="0.2">
      <c r="A237" s="19" t="s">
        <v>1193</v>
      </c>
      <c r="B237" s="19" t="s">
        <v>76</v>
      </c>
      <c r="C237" s="19">
        <v>17404717</v>
      </c>
      <c r="D237" s="19">
        <v>0</v>
      </c>
      <c r="E237" s="19" t="s">
        <v>1582</v>
      </c>
      <c r="F237" s="19" t="s">
        <v>1583</v>
      </c>
      <c r="G237" s="19" t="s">
        <v>1584</v>
      </c>
      <c r="H237" s="19" t="s">
        <v>1018</v>
      </c>
      <c r="I237" s="19" t="s">
        <v>653</v>
      </c>
      <c r="J237" s="19">
        <v>80</v>
      </c>
      <c r="K237" s="19" t="s">
        <v>556</v>
      </c>
      <c r="L237" s="19" t="s">
        <v>495</v>
      </c>
      <c r="M237" s="19" t="s">
        <v>16</v>
      </c>
      <c r="N237" s="19">
        <v>45719</v>
      </c>
      <c r="O237" s="19">
        <v>84</v>
      </c>
      <c r="P237" s="83">
        <v>8</v>
      </c>
      <c r="Q237" s="19" t="s">
        <v>23</v>
      </c>
      <c r="R237" s="19" t="s">
        <v>11</v>
      </c>
      <c r="S237" s="19" t="s">
        <v>23</v>
      </c>
      <c r="T237" s="19">
        <v>84</v>
      </c>
      <c r="U237" s="19" t="s">
        <v>11</v>
      </c>
      <c r="V237" s="19" t="s">
        <v>11</v>
      </c>
      <c r="W237" s="19" t="s">
        <v>11</v>
      </c>
      <c r="X237" s="19">
        <v>0</v>
      </c>
      <c r="Y237" s="19" t="s">
        <v>730</v>
      </c>
      <c r="Z237" s="19">
        <v>0</v>
      </c>
      <c r="AA237" s="19">
        <v>0</v>
      </c>
      <c r="AB237" s="19">
        <v>0</v>
      </c>
      <c r="AC237" s="186" t="str">
        <f>IF(OR(M237="13",M237="14",P237=8),"",IF(     AND(OR(S237="AUTORIZADO", S237="PENDIENTE", S237="REDUCIDO", S237="AMPLIADO"),L237&lt;&gt;"HONORARIO" ), _xlfn.CONCAT(IF(H237="X","H",H237),"_",IF(OR(P237=5,P237=6),_xlfn.CONCAT(P237,"A"),P237),"_",VLOOKUP(T237,Datos!$B$2:$C$5,2,TRUE)),""))</f>
        <v/>
      </c>
      <c r="AD237" s="186">
        <f t="shared" si="91"/>
        <v>0</v>
      </c>
      <c r="AE237" s="90" t="str">
        <f t="shared" si="92"/>
        <v>-</v>
      </c>
      <c r="AF237" s="91" t="str">
        <f t="shared" si="93"/>
        <v>070601</v>
      </c>
      <c r="AG237" s="92"/>
      <c r="AH237" s="93" t="str">
        <f t="shared" si="94"/>
        <v>Corporación de Fomento de la Producción</v>
      </c>
      <c r="AI237" s="90" t="str">
        <f t="shared" si="95"/>
        <v>-</v>
      </c>
      <c r="AJ237" s="90">
        <f t="shared" si="96"/>
        <v>0</v>
      </c>
      <c r="AK237" s="90" t="str">
        <f t="shared" si="97"/>
        <v>-</v>
      </c>
      <c r="AL237" s="90" t="str">
        <f t="shared" si="98"/>
        <v>Identifica este registro como MUJER</v>
      </c>
      <c r="AM237" s="90" t="str">
        <f t="shared" si="99"/>
        <v>-</v>
      </c>
      <c r="AN237" s="90" t="str">
        <f t="shared" si="100"/>
        <v>-</v>
      </c>
      <c r="AO237" s="90" t="str">
        <f t="shared" si="101"/>
        <v>-</v>
      </c>
      <c r="AP237" s="58" t="str">
        <f t="shared" si="102"/>
        <v>-</v>
      </c>
      <c r="AQ237" s="94" t="str">
        <f t="shared" si="103"/>
        <v>-</v>
      </c>
      <c r="AR237" s="94" t="str">
        <f>IF(N237="","PRIMER_DIA en blanco",
IF(AND(M237="01",N237&gt;=L_Conversion!$C$118,N237&lt;=L_Conversion!$D$118),"-",
IF(AND(M237="02",N237&gt;=L_Conversion!$C$119,N237&lt;=L_Conversion!$D$119),"-",
IF(AND(M237="03",N237&gt;=L_Conversion!$C$120,N237&lt;=L_Conversion!$D$120),"-",
IF(AND(M237="04",N237&gt;=L_Conversion!$C$121,N237&lt;=L_Conversion!$D$121),"-",
IF(AND(M237="05",N237&gt;=L_Conversion!$C$122,N237&lt;=L_Conversion!$D$122),"-",
IF(AND(M237="06",N237&gt;=L_Conversion!$C$123,N237&lt;=L_Conversion!$D$123),"-",
IF(AND(M237="07",N237&gt;=L_Conversion!$C$124,N237&lt;=L_Conversion!$D$124),"-",
IF(AND(M237="08",N237&gt;=L_Conversion!$C$125,N237&lt;=L_Conversion!$D$125),"-",
IF(AND(M237="09",N237&gt;=L_Conversion!$C$126,N237&lt;=L_Conversion!$D$126),"-",
IF(AND(M237="10",N237&gt;=L_Conversion!$C$127,N237&lt;=L_Conversion!$D$127),"-",
IF(AND(M237="11",N237&gt;=L_Conversion!$C$128,N237&lt;=L_Conversion!$D$128),"-",
IF(AND(M237="12",N237&gt;=L_Conversion!$C$129,N237&lt;=L_Conversion!$D$129),"-",
IF(AND(M237="13",N237&gt;=L_Conversion!$C$116,N237&lt;=L_Conversion!$D$116),"-",
IF(AND(M237="14",N237&gt;=L_Conversion!$C$117,N237&lt;=L_Conversion!$D$117),"-",
"PRIMER_DIA fuera de rango")))))))))))))))</f>
        <v>-</v>
      </c>
      <c r="AS237" s="94" t="str">
        <f t="shared" si="104"/>
        <v>-</v>
      </c>
      <c r="AT237" s="94" t="str">
        <f t="shared" si="105"/>
        <v>-</v>
      </c>
      <c r="AU237" s="94" t="str">
        <f t="shared" si="106"/>
        <v>-</v>
      </c>
      <c r="AV237" s="94" t="str">
        <f t="shared" si="107"/>
        <v>-</v>
      </c>
      <c r="AW237" s="94" t="str">
        <f t="shared" si="108"/>
        <v>-</v>
      </c>
      <c r="AX237" s="94" t="str">
        <f t="shared" si="109"/>
        <v>-</v>
      </c>
      <c r="AY237" s="94" t="str">
        <f t="shared" si="110"/>
        <v>-</v>
      </c>
      <c r="AZ237" s="94" t="str">
        <f t="shared" si="111"/>
        <v>-</v>
      </c>
      <c r="BA237" s="94" t="str">
        <f t="shared" si="112"/>
        <v>-</v>
      </c>
      <c r="BB237" s="94" t="str">
        <f t="shared" si="113"/>
        <v>-</v>
      </c>
      <c r="BC237" s="94" t="str">
        <f t="shared" si="114"/>
        <v>-</v>
      </c>
      <c r="BD237" s="94" t="str">
        <f t="shared" si="115"/>
        <v>-</v>
      </c>
      <c r="BE237" s="94" t="str">
        <f t="shared" si="116"/>
        <v>-</v>
      </c>
      <c r="BF237" s="94" t="str">
        <f t="shared" si="117"/>
        <v>-</v>
      </c>
    </row>
    <row r="238" spans="1:58" x14ac:dyDescent="0.2">
      <c r="A238" s="19" t="s">
        <v>1193</v>
      </c>
      <c r="B238" s="19" t="s">
        <v>876</v>
      </c>
      <c r="C238" s="19">
        <v>15183906</v>
      </c>
      <c r="D238" s="19">
        <v>1</v>
      </c>
      <c r="E238" s="19" t="s">
        <v>1562</v>
      </c>
      <c r="F238" s="19" t="s">
        <v>1550</v>
      </c>
      <c r="G238" s="19" t="s">
        <v>1585</v>
      </c>
      <c r="H238" s="19" t="s">
        <v>1018</v>
      </c>
      <c r="I238" s="19" t="s">
        <v>653</v>
      </c>
      <c r="J238" s="19">
        <v>80</v>
      </c>
      <c r="K238" s="19" t="s">
        <v>556</v>
      </c>
      <c r="L238" s="19" t="s">
        <v>495</v>
      </c>
      <c r="M238" s="19" t="s">
        <v>16</v>
      </c>
      <c r="N238" s="19">
        <v>45719</v>
      </c>
      <c r="O238" s="19">
        <v>12</v>
      </c>
      <c r="P238" s="83">
        <v>1</v>
      </c>
      <c r="Q238" s="19" t="s">
        <v>23</v>
      </c>
      <c r="R238" s="19" t="s">
        <v>11</v>
      </c>
      <c r="S238" s="19" t="s">
        <v>23</v>
      </c>
      <c r="T238" s="19">
        <v>12</v>
      </c>
      <c r="U238" s="19" t="s">
        <v>11</v>
      </c>
      <c r="V238" s="19" t="s">
        <v>11</v>
      </c>
      <c r="W238" s="19" t="s">
        <v>11</v>
      </c>
      <c r="X238" s="19">
        <v>0</v>
      </c>
      <c r="Y238" s="19" t="s">
        <v>730</v>
      </c>
      <c r="Z238" s="19">
        <v>0</v>
      </c>
      <c r="AA238" s="19">
        <v>0</v>
      </c>
      <c r="AB238" s="19">
        <v>0</v>
      </c>
      <c r="AC238" s="186" t="str">
        <f>IF(OR(M238="13",M238="14",P238=8),"",IF(     AND(OR(S238="AUTORIZADO", S238="PENDIENTE", S238="REDUCIDO", S238="AMPLIADO"),L238&lt;&gt;"HONORARIO" ), _xlfn.CONCAT(IF(H238="X","H",H238),"_",IF(OR(P238=5,P238=6),_xlfn.CONCAT(P238,"A"),P238),"_",VLOOKUP(T238,Datos!$B$2:$C$5,2,TRUE)),""))</f>
        <v>M_1_[11 +]</v>
      </c>
      <c r="AD238" s="186">
        <f t="shared" si="91"/>
        <v>0</v>
      </c>
      <c r="AE238" s="90" t="str">
        <f t="shared" si="92"/>
        <v>-</v>
      </c>
      <c r="AF238" s="91" t="str">
        <f t="shared" si="93"/>
        <v>070607</v>
      </c>
      <c r="AG238" s="92"/>
      <c r="AH238" s="93" t="str">
        <f t="shared" si="94"/>
        <v>Corporación de Fomento de la Producción</v>
      </c>
      <c r="AI238" s="90" t="str">
        <f t="shared" si="95"/>
        <v>-</v>
      </c>
      <c r="AJ238" s="90">
        <f t="shared" si="96"/>
        <v>1</v>
      </c>
      <c r="AK238" s="90" t="str">
        <f t="shared" si="97"/>
        <v>-</v>
      </c>
      <c r="AL238" s="90" t="str">
        <f t="shared" si="98"/>
        <v>Identifica este registro como MUJER</v>
      </c>
      <c r="AM238" s="90" t="str">
        <f t="shared" si="99"/>
        <v>-</v>
      </c>
      <c r="AN238" s="90" t="str">
        <f t="shared" si="100"/>
        <v>-</v>
      </c>
      <c r="AO238" s="90" t="str">
        <f t="shared" si="101"/>
        <v>-</v>
      </c>
      <c r="AP238" s="58" t="str">
        <f t="shared" si="102"/>
        <v>-</v>
      </c>
      <c r="AQ238" s="94" t="str">
        <f t="shared" si="103"/>
        <v>-</v>
      </c>
      <c r="AR238" s="94" t="str">
        <f>IF(N238="","PRIMER_DIA en blanco",
IF(AND(M238="01",N238&gt;=L_Conversion!$C$118,N238&lt;=L_Conversion!$D$118),"-",
IF(AND(M238="02",N238&gt;=L_Conversion!$C$119,N238&lt;=L_Conversion!$D$119),"-",
IF(AND(M238="03",N238&gt;=L_Conversion!$C$120,N238&lt;=L_Conversion!$D$120),"-",
IF(AND(M238="04",N238&gt;=L_Conversion!$C$121,N238&lt;=L_Conversion!$D$121),"-",
IF(AND(M238="05",N238&gt;=L_Conversion!$C$122,N238&lt;=L_Conversion!$D$122),"-",
IF(AND(M238="06",N238&gt;=L_Conversion!$C$123,N238&lt;=L_Conversion!$D$123),"-",
IF(AND(M238="07",N238&gt;=L_Conversion!$C$124,N238&lt;=L_Conversion!$D$124),"-",
IF(AND(M238="08",N238&gt;=L_Conversion!$C$125,N238&lt;=L_Conversion!$D$125),"-",
IF(AND(M238="09",N238&gt;=L_Conversion!$C$126,N238&lt;=L_Conversion!$D$126),"-",
IF(AND(M238="10",N238&gt;=L_Conversion!$C$127,N238&lt;=L_Conversion!$D$127),"-",
IF(AND(M238="11",N238&gt;=L_Conversion!$C$128,N238&lt;=L_Conversion!$D$128),"-",
IF(AND(M238="12",N238&gt;=L_Conversion!$C$129,N238&lt;=L_Conversion!$D$129),"-",
IF(AND(M238="13",N238&gt;=L_Conversion!$C$116,N238&lt;=L_Conversion!$D$116),"-",
IF(AND(M238="14",N238&gt;=L_Conversion!$C$117,N238&lt;=L_Conversion!$D$117),"-",
"PRIMER_DIA fuera de rango")))))))))))))))</f>
        <v>-</v>
      </c>
      <c r="AS238" s="94" t="str">
        <f t="shared" si="104"/>
        <v>-</v>
      </c>
      <c r="AT238" s="94" t="str">
        <f t="shared" si="105"/>
        <v>-</v>
      </c>
      <c r="AU238" s="94" t="str">
        <f t="shared" si="106"/>
        <v>-</v>
      </c>
      <c r="AV238" s="94" t="str">
        <f t="shared" si="107"/>
        <v>-</v>
      </c>
      <c r="AW238" s="94" t="str">
        <f t="shared" si="108"/>
        <v>-</v>
      </c>
      <c r="AX238" s="94" t="str">
        <f t="shared" si="109"/>
        <v>-</v>
      </c>
      <c r="AY238" s="94" t="str">
        <f t="shared" si="110"/>
        <v>-</v>
      </c>
      <c r="AZ238" s="94" t="str">
        <f t="shared" si="111"/>
        <v>-</v>
      </c>
      <c r="BA238" s="94" t="str">
        <f t="shared" si="112"/>
        <v>-</v>
      </c>
      <c r="BB238" s="94" t="str">
        <f t="shared" si="113"/>
        <v>-</v>
      </c>
      <c r="BC238" s="94" t="str">
        <f t="shared" si="114"/>
        <v>-</v>
      </c>
      <c r="BD238" s="94" t="str">
        <f t="shared" si="115"/>
        <v>-</v>
      </c>
      <c r="BE238" s="94" t="str">
        <f t="shared" si="116"/>
        <v>-</v>
      </c>
      <c r="BF238" s="94" t="str">
        <f t="shared" si="117"/>
        <v>-</v>
      </c>
    </row>
    <row r="239" spans="1:58" x14ac:dyDescent="0.2">
      <c r="A239" s="19" t="s">
        <v>1193</v>
      </c>
      <c r="B239" s="19" t="s">
        <v>76</v>
      </c>
      <c r="C239" s="19">
        <v>13017680</v>
      </c>
      <c r="D239" s="19">
        <v>1</v>
      </c>
      <c r="E239" s="19" t="s">
        <v>1355</v>
      </c>
      <c r="F239" s="19" t="s">
        <v>1586</v>
      </c>
      <c r="G239" s="19" t="s">
        <v>1587</v>
      </c>
      <c r="H239" s="19" t="s">
        <v>1018</v>
      </c>
      <c r="I239" s="19" t="s">
        <v>654</v>
      </c>
      <c r="J239" s="19">
        <v>80</v>
      </c>
      <c r="K239" s="19" t="s">
        <v>556</v>
      </c>
      <c r="L239" s="19" t="s">
        <v>509</v>
      </c>
      <c r="M239" s="19" t="s">
        <v>16</v>
      </c>
      <c r="N239" s="19">
        <v>45719</v>
      </c>
      <c r="O239" s="19">
        <v>3</v>
      </c>
      <c r="P239" s="83">
        <v>1</v>
      </c>
      <c r="Q239" s="19" t="s">
        <v>23</v>
      </c>
      <c r="R239" s="19" t="s">
        <v>11</v>
      </c>
      <c r="S239" s="19" t="s">
        <v>23</v>
      </c>
      <c r="T239" s="19">
        <v>3</v>
      </c>
      <c r="U239" s="19" t="s">
        <v>11</v>
      </c>
      <c r="V239" s="19" t="s">
        <v>11</v>
      </c>
      <c r="W239" s="19" t="s">
        <v>11</v>
      </c>
      <c r="X239" s="19">
        <v>0</v>
      </c>
      <c r="Y239" s="19" t="s">
        <v>730</v>
      </c>
      <c r="Z239" s="19">
        <v>0</v>
      </c>
      <c r="AA239" s="19">
        <v>0</v>
      </c>
      <c r="AB239" s="19">
        <v>0</v>
      </c>
      <c r="AC239" s="186" t="str">
        <f>IF(OR(M239="13",M239="14",P239=8),"",IF(     AND(OR(S239="AUTORIZADO", S239="PENDIENTE", S239="REDUCIDO", S239="AMPLIADO"),L239&lt;&gt;"HONORARIO" ), _xlfn.CONCAT(IF(H239="X","H",H239),"_",IF(OR(P239=5,P239=6),_xlfn.CONCAT(P239,"A"),P239),"_",VLOOKUP(T239,Datos!$B$2:$C$5,2,TRUE)),""))</f>
        <v>M_1_[hasta 3]</v>
      </c>
      <c r="AD239" s="186">
        <f t="shared" si="91"/>
        <v>0</v>
      </c>
      <c r="AE239" s="90" t="str">
        <f t="shared" si="92"/>
        <v>-</v>
      </c>
      <c r="AF239" s="91" t="str">
        <f t="shared" si="93"/>
        <v>070601</v>
      </c>
      <c r="AG239" s="92"/>
      <c r="AH239" s="93" t="str">
        <f t="shared" si="94"/>
        <v>Corporación de Fomento de la Producción</v>
      </c>
      <c r="AI239" s="90" t="str">
        <f t="shared" si="95"/>
        <v>-</v>
      </c>
      <c r="AJ239" s="90">
        <f t="shared" si="96"/>
        <v>1</v>
      </c>
      <c r="AK239" s="90" t="str">
        <f t="shared" si="97"/>
        <v>-</v>
      </c>
      <c r="AL239" s="90" t="str">
        <f t="shared" si="98"/>
        <v>Identifica este registro como MUJER</v>
      </c>
      <c r="AM239" s="90" t="str">
        <f t="shared" si="99"/>
        <v>-</v>
      </c>
      <c r="AN239" s="90" t="str">
        <f t="shared" si="100"/>
        <v>-</v>
      </c>
      <c r="AO239" s="90" t="str">
        <f t="shared" si="101"/>
        <v>-</v>
      </c>
      <c r="AP239" s="58" t="str">
        <f t="shared" si="102"/>
        <v>-</v>
      </c>
      <c r="AQ239" s="94" t="str">
        <f t="shared" si="103"/>
        <v>-</v>
      </c>
      <c r="AR239" s="94" t="str">
        <f>IF(N239="","PRIMER_DIA en blanco",
IF(AND(M239="01",N239&gt;=L_Conversion!$C$118,N239&lt;=L_Conversion!$D$118),"-",
IF(AND(M239="02",N239&gt;=L_Conversion!$C$119,N239&lt;=L_Conversion!$D$119),"-",
IF(AND(M239="03",N239&gt;=L_Conversion!$C$120,N239&lt;=L_Conversion!$D$120),"-",
IF(AND(M239="04",N239&gt;=L_Conversion!$C$121,N239&lt;=L_Conversion!$D$121),"-",
IF(AND(M239="05",N239&gt;=L_Conversion!$C$122,N239&lt;=L_Conversion!$D$122),"-",
IF(AND(M239="06",N239&gt;=L_Conversion!$C$123,N239&lt;=L_Conversion!$D$123),"-",
IF(AND(M239="07",N239&gt;=L_Conversion!$C$124,N239&lt;=L_Conversion!$D$124),"-",
IF(AND(M239="08",N239&gt;=L_Conversion!$C$125,N239&lt;=L_Conversion!$D$125),"-",
IF(AND(M239="09",N239&gt;=L_Conversion!$C$126,N239&lt;=L_Conversion!$D$126),"-",
IF(AND(M239="10",N239&gt;=L_Conversion!$C$127,N239&lt;=L_Conversion!$D$127),"-",
IF(AND(M239="11",N239&gt;=L_Conversion!$C$128,N239&lt;=L_Conversion!$D$128),"-",
IF(AND(M239="12",N239&gt;=L_Conversion!$C$129,N239&lt;=L_Conversion!$D$129),"-",
IF(AND(M239="13",N239&gt;=L_Conversion!$C$116,N239&lt;=L_Conversion!$D$116),"-",
IF(AND(M239="14",N239&gt;=L_Conversion!$C$117,N239&lt;=L_Conversion!$D$117),"-",
"PRIMER_DIA fuera de rango")))))))))))))))</f>
        <v>-</v>
      </c>
      <c r="AS239" s="94" t="str">
        <f t="shared" si="104"/>
        <v>-</v>
      </c>
      <c r="AT239" s="94" t="str">
        <f t="shared" si="105"/>
        <v>-</v>
      </c>
      <c r="AU239" s="94" t="str">
        <f t="shared" si="106"/>
        <v>-</v>
      </c>
      <c r="AV239" s="94" t="str">
        <f t="shared" si="107"/>
        <v>-</v>
      </c>
      <c r="AW239" s="94" t="str">
        <f t="shared" si="108"/>
        <v>-</v>
      </c>
      <c r="AX239" s="94" t="str">
        <f t="shared" si="109"/>
        <v>-</v>
      </c>
      <c r="AY239" s="94" t="str">
        <f t="shared" si="110"/>
        <v>-</v>
      </c>
      <c r="AZ239" s="94" t="str">
        <f t="shared" si="111"/>
        <v>-</v>
      </c>
      <c r="BA239" s="94" t="str">
        <f t="shared" si="112"/>
        <v>-</v>
      </c>
      <c r="BB239" s="94" t="str">
        <f t="shared" si="113"/>
        <v>-</v>
      </c>
      <c r="BC239" s="94" t="str">
        <f t="shared" si="114"/>
        <v>-</v>
      </c>
      <c r="BD239" s="94" t="str">
        <f t="shared" si="115"/>
        <v>-</v>
      </c>
      <c r="BE239" s="94" t="str">
        <f t="shared" si="116"/>
        <v>-</v>
      </c>
      <c r="BF239" s="94" t="str">
        <f t="shared" si="117"/>
        <v>-</v>
      </c>
    </row>
    <row r="240" spans="1:58" x14ac:dyDescent="0.2">
      <c r="A240" s="19" t="s">
        <v>1193</v>
      </c>
      <c r="B240" s="19" t="s">
        <v>669</v>
      </c>
      <c r="C240" s="19">
        <v>16614791</v>
      </c>
      <c r="D240" s="19">
        <v>3</v>
      </c>
      <c r="E240" s="19" t="s">
        <v>1355</v>
      </c>
      <c r="F240" s="19" t="s">
        <v>1588</v>
      </c>
      <c r="G240" s="19" t="s">
        <v>1589</v>
      </c>
      <c r="H240" s="19" t="s">
        <v>1018</v>
      </c>
      <c r="I240" s="19" t="s">
        <v>654</v>
      </c>
      <c r="J240" s="19">
        <v>80</v>
      </c>
      <c r="K240" s="19" t="s">
        <v>560</v>
      </c>
      <c r="L240" s="19" t="s">
        <v>509</v>
      </c>
      <c r="M240" s="19" t="s">
        <v>16</v>
      </c>
      <c r="N240" s="19">
        <v>45719</v>
      </c>
      <c r="O240" s="19">
        <v>2</v>
      </c>
      <c r="P240" s="83">
        <v>1</v>
      </c>
      <c r="Q240" s="19" t="s">
        <v>23</v>
      </c>
      <c r="R240" s="19" t="s">
        <v>11</v>
      </c>
      <c r="S240" s="19" t="s">
        <v>23</v>
      </c>
      <c r="T240" s="19">
        <v>2</v>
      </c>
      <c r="U240" s="19" t="s">
        <v>11</v>
      </c>
      <c r="V240" s="19" t="s">
        <v>11</v>
      </c>
      <c r="W240" s="19" t="s">
        <v>11</v>
      </c>
      <c r="X240" s="19">
        <v>0</v>
      </c>
      <c r="Y240" s="19" t="s">
        <v>730</v>
      </c>
      <c r="Z240" s="19">
        <v>0</v>
      </c>
      <c r="AA240" s="19">
        <v>0</v>
      </c>
      <c r="AB240" s="19">
        <v>0</v>
      </c>
      <c r="AC240" s="186" t="str">
        <f>IF(OR(M240="13",M240="14",P240=8),"",IF(     AND(OR(S240="AUTORIZADO", S240="PENDIENTE", S240="REDUCIDO", S240="AMPLIADO"),L240&lt;&gt;"HONORARIO" ), _xlfn.CONCAT(IF(H240="X","H",H240),"_",IF(OR(P240=5,P240=6),_xlfn.CONCAT(P240,"A"),P240),"_",VLOOKUP(T240,Datos!$B$2:$C$5,2,TRUE)),""))</f>
        <v>M_1_[hasta 3]</v>
      </c>
      <c r="AD240" s="186">
        <f t="shared" si="91"/>
        <v>0</v>
      </c>
      <c r="AE240" s="90" t="str">
        <f t="shared" si="92"/>
        <v>-</v>
      </c>
      <c r="AF240" s="91" t="str">
        <f t="shared" si="93"/>
        <v>Revisar</v>
      </c>
      <c r="AG240" s="92"/>
      <c r="AH240" s="93" t="str">
        <f t="shared" si="94"/>
        <v>Corporación de Fomento de la Producción</v>
      </c>
      <c r="AI240" s="90" t="str">
        <f t="shared" si="95"/>
        <v>-</v>
      </c>
      <c r="AJ240" s="90">
        <f t="shared" si="96"/>
        <v>3</v>
      </c>
      <c r="AK240" s="90" t="str">
        <f t="shared" si="97"/>
        <v>-</v>
      </c>
      <c r="AL240" s="90" t="str">
        <f t="shared" si="98"/>
        <v>Identifica este registro como MUJER</v>
      </c>
      <c r="AM240" s="90" t="str">
        <f t="shared" si="99"/>
        <v>-</v>
      </c>
      <c r="AN240" s="90" t="str">
        <f t="shared" si="100"/>
        <v>-</v>
      </c>
      <c r="AO240" s="90" t="str">
        <f t="shared" si="101"/>
        <v>-</v>
      </c>
      <c r="AP240" s="58" t="str">
        <f t="shared" si="102"/>
        <v>-</v>
      </c>
      <c r="AQ240" s="94" t="str">
        <f t="shared" si="103"/>
        <v>-</v>
      </c>
      <c r="AR240" s="94" t="str">
        <f>IF(N240="","PRIMER_DIA en blanco",
IF(AND(M240="01",N240&gt;=L_Conversion!$C$118,N240&lt;=L_Conversion!$D$118),"-",
IF(AND(M240="02",N240&gt;=L_Conversion!$C$119,N240&lt;=L_Conversion!$D$119),"-",
IF(AND(M240="03",N240&gt;=L_Conversion!$C$120,N240&lt;=L_Conversion!$D$120),"-",
IF(AND(M240="04",N240&gt;=L_Conversion!$C$121,N240&lt;=L_Conversion!$D$121),"-",
IF(AND(M240="05",N240&gt;=L_Conversion!$C$122,N240&lt;=L_Conversion!$D$122),"-",
IF(AND(M240="06",N240&gt;=L_Conversion!$C$123,N240&lt;=L_Conversion!$D$123),"-",
IF(AND(M240="07",N240&gt;=L_Conversion!$C$124,N240&lt;=L_Conversion!$D$124),"-",
IF(AND(M240="08",N240&gt;=L_Conversion!$C$125,N240&lt;=L_Conversion!$D$125),"-",
IF(AND(M240="09",N240&gt;=L_Conversion!$C$126,N240&lt;=L_Conversion!$D$126),"-",
IF(AND(M240="10",N240&gt;=L_Conversion!$C$127,N240&lt;=L_Conversion!$D$127),"-",
IF(AND(M240="11",N240&gt;=L_Conversion!$C$128,N240&lt;=L_Conversion!$D$128),"-",
IF(AND(M240="12",N240&gt;=L_Conversion!$C$129,N240&lt;=L_Conversion!$D$129),"-",
IF(AND(M240="13",N240&gt;=L_Conversion!$C$116,N240&lt;=L_Conversion!$D$116),"-",
IF(AND(M240="14",N240&gt;=L_Conversion!$C$117,N240&lt;=L_Conversion!$D$117),"-",
"PRIMER_DIA fuera de rango")))))))))))))))</f>
        <v>-</v>
      </c>
      <c r="AS240" s="94" t="str">
        <f t="shared" si="104"/>
        <v>-</v>
      </c>
      <c r="AT240" s="94" t="str">
        <f t="shared" si="105"/>
        <v>-</v>
      </c>
      <c r="AU240" s="94" t="str">
        <f t="shared" si="106"/>
        <v>-</v>
      </c>
      <c r="AV240" s="94" t="str">
        <f t="shared" si="107"/>
        <v>-</v>
      </c>
      <c r="AW240" s="94" t="str">
        <f t="shared" si="108"/>
        <v>-</v>
      </c>
      <c r="AX240" s="94" t="str">
        <f t="shared" si="109"/>
        <v>-</v>
      </c>
      <c r="AY240" s="94" t="str">
        <f t="shared" si="110"/>
        <v>-</v>
      </c>
      <c r="AZ240" s="94" t="str">
        <f t="shared" si="111"/>
        <v>-</v>
      </c>
      <c r="BA240" s="94" t="str">
        <f t="shared" si="112"/>
        <v>-</v>
      </c>
      <c r="BB240" s="94" t="str">
        <f t="shared" si="113"/>
        <v>-</v>
      </c>
      <c r="BC240" s="94" t="str">
        <f t="shared" si="114"/>
        <v>-</v>
      </c>
      <c r="BD240" s="94" t="str">
        <f t="shared" si="115"/>
        <v>-</v>
      </c>
      <c r="BE240" s="94" t="str">
        <f t="shared" si="116"/>
        <v>-</v>
      </c>
      <c r="BF240" s="94" t="str">
        <f t="shared" si="117"/>
        <v>-</v>
      </c>
    </row>
    <row r="241" spans="1:58" x14ac:dyDescent="0.2">
      <c r="A241" s="19" t="s">
        <v>1193</v>
      </c>
      <c r="B241" s="19" t="s">
        <v>76</v>
      </c>
      <c r="C241" s="19">
        <v>8128838</v>
      </c>
      <c r="D241" s="19">
        <v>0</v>
      </c>
      <c r="E241" s="19" t="s">
        <v>1307</v>
      </c>
      <c r="F241" s="19" t="s">
        <v>1590</v>
      </c>
      <c r="G241" s="19" t="s">
        <v>1591</v>
      </c>
      <c r="H241" s="19" t="s">
        <v>1018</v>
      </c>
      <c r="I241" s="19" t="s">
        <v>653</v>
      </c>
      <c r="J241" s="19">
        <v>60</v>
      </c>
      <c r="K241" s="19" t="s">
        <v>560</v>
      </c>
      <c r="L241" s="19" t="s">
        <v>490</v>
      </c>
      <c r="M241" s="19" t="s">
        <v>16</v>
      </c>
      <c r="N241" s="19">
        <v>45720</v>
      </c>
      <c r="O241" s="19">
        <v>15</v>
      </c>
      <c r="P241" s="83">
        <v>1</v>
      </c>
      <c r="Q241" s="19" t="s">
        <v>23</v>
      </c>
      <c r="R241" s="19" t="s">
        <v>11</v>
      </c>
      <c r="S241" s="19" t="s">
        <v>23</v>
      </c>
      <c r="T241" s="19">
        <v>15</v>
      </c>
      <c r="U241" s="19" t="s">
        <v>11</v>
      </c>
      <c r="V241" s="19" t="s">
        <v>11</v>
      </c>
      <c r="W241" s="19" t="s">
        <v>19</v>
      </c>
      <c r="X241" s="19">
        <v>895411</v>
      </c>
      <c r="Y241" s="19" t="s">
        <v>726</v>
      </c>
      <c r="Z241" s="19">
        <v>15</v>
      </c>
      <c r="AA241" s="19">
        <v>895411</v>
      </c>
      <c r="AB241" s="19">
        <v>895411</v>
      </c>
      <c r="AC241" s="186" t="str">
        <f>IF(OR(M241="13",M241="14",P241=8),"",IF(     AND(OR(S241="AUTORIZADO", S241="PENDIENTE", S241="REDUCIDO", S241="AMPLIADO"),L241&lt;&gt;"HONORARIO" ), _xlfn.CONCAT(IF(H241="X","H",H241),"_",IF(OR(P241=5,P241=6),_xlfn.CONCAT(P241,"A"),P241),"_",VLOOKUP(T241,Datos!$B$2:$C$5,2,TRUE)),""))</f>
        <v>M_1_[11 +]</v>
      </c>
      <c r="AD241" s="186">
        <f t="shared" si="91"/>
        <v>1790822</v>
      </c>
      <c r="AE241" s="90" t="str">
        <f t="shared" si="92"/>
        <v>-</v>
      </c>
      <c r="AF241" s="91" t="str">
        <f t="shared" si="93"/>
        <v>070601</v>
      </c>
      <c r="AG241" s="92"/>
      <c r="AH241" s="93" t="str">
        <f t="shared" si="94"/>
        <v>Corporación de Fomento de la Producción</v>
      </c>
      <c r="AI241" s="90" t="str">
        <f t="shared" si="95"/>
        <v>-</v>
      </c>
      <c r="AJ241" s="90">
        <f t="shared" si="96"/>
        <v>0</v>
      </c>
      <c r="AK241" s="90" t="str">
        <f t="shared" si="97"/>
        <v>-</v>
      </c>
      <c r="AL241" s="90" t="str">
        <f t="shared" si="98"/>
        <v>Identifica este registro como MUJER</v>
      </c>
      <c r="AM241" s="90" t="str">
        <f t="shared" si="99"/>
        <v>-</v>
      </c>
      <c r="AN241" s="90" t="str">
        <f t="shared" si="100"/>
        <v>-</v>
      </c>
      <c r="AO241" s="90" t="str">
        <f t="shared" si="101"/>
        <v>-</v>
      </c>
      <c r="AP241" s="58" t="str">
        <f t="shared" si="102"/>
        <v>-</v>
      </c>
      <c r="AQ241" s="94" t="str">
        <f t="shared" si="103"/>
        <v>-</v>
      </c>
      <c r="AR241" s="94" t="str">
        <f>IF(N241="","PRIMER_DIA en blanco",
IF(AND(M241="01",N241&gt;=L_Conversion!$C$118,N241&lt;=L_Conversion!$D$118),"-",
IF(AND(M241="02",N241&gt;=L_Conversion!$C$119,N241&lt;=L_Conversion!$D$119),"-",
IF(AND(M241="03",N241&gt;=L_Conversion!$C$120,N241&lt;=L_Conversion!$D$120),"-",
IF(AND(M241="04",N241&gt;=L_Conversion!$C$121,N241&lt;=L_Conversion!$D$121),"-",
IF(AND(M241="05",N241&gt;=L_Conversion!$C$122,N241&lt;=L_Conversion!$D$122),"-",
IF(AND(M241="06",N241&gt;=L_Conversion!$C$123,N241&lt;=L_Conversion!$D$123),"-",
IF(AND(M241="07",N241&gt;=L_Conversion!$C$124,N241&lt;=L_Conversion!$D$124),"-",
IF(AND(M241="08",N241&gt;=L_Conversion!$C$125,N241&lt;=L_Conversion!$D$125),"-",
IF(AND(M241="09",N241&gt;=L_Conversion!$C$126,N241&lt;=L_Conversion!$D$126),"-",
IF(AND(M241="10",N241&gt;=L_Conversion!$C$127,N241&lt;=L_Conversion!$D$127),"-",
IF(AND(M241="11",N241&gt;=L_Conversion!$C$128,N241&lt;=L_Conversion!$D$128),"-",
IF(AND(M241="12",N241&gt;=L_Conversion!$C$129,N241&lt;=L_Conversion!$D$129),"-",
IF(AND(M241="13",N241&gt;=L_Conversion!$C$116,N241&lt;=L_Conversion!$D$116),"-",
IF(AND(M241="14",N241&gt;=L_Conversion!$C$117,N241&lt;=L_Conversion!$D$117),"-",
"PRIMER_DIA fuera de rango")))))))))))))))</f>
        <v>-</v>
      </c>
      <c r="AS241" s="94" t="str">
        <f t="shared" si="104"/>
        <v>-</v>
      </c>
      <c r="AT241" s="94" t="str">
        <f t="shared" si="105"/>
        <v>-</v>
      </c>
      <c r="AU241" s="94" t="str">
        <f t="shared" si="106"/>
        <v>-</v>
      </c>
      <c r="AV241" s="94" t="str">
        <f t="shared" si="107"/>
        <v>-</v>
      </c>
      <c r="AW241" s="94" t="str">
        <f t="shared" si="108"/>
        <v>-</v>
      </c>
      <c r="AX241" s="94" t="str">
        <f t="shared" si="109"/>
        <v>-</v>
      </c>
      <c r="AY241" s="94" t="str">
        <f t="shared" si="110"/>
        <v>-</v>
      </c>
      <c r="AZ241" s="94" t="str">
        <f t="shared" si="111"/>
        <v>-</v>
      </c>
      <c r="BA241" s="94" t="str">
        <f t="shared" si="112"/>
        <v>-</v>
      </c>
      <c r="BB241" s="94" t="str">
        <f t="shared" si="113"/>
        <v>-</v>
      </c>
      <c r="BC241" s="94" t="str">
        <f t="shared" si="114"/>
        <v>-</v>
      </c>
      <c r="BD241" s="94" t="str">
        <f t="shared" si="115"/>
        <v>-</v>
      </c>
      <c r="BE241" s="94" t="str">
        <f t="shared" si="116"/>
        <v>-</v>
      </c>
      <c r="BF241" s="94" t="str">
        <f t="shared" si="117"/>
        <v>-</v>
      </c>
    </row>
    <row r="242" spans="1:58" x14ac:dyDescent="0.2">
      <c r="A242" s="19" t="s">
        <v>1193</v>
      </c>
      <c r="B242" s="19" t="s">
        <v>76</v>
      </c>
      <c r="C242" s="19">
        <v>18693838</v>
      </c>
      <c r="D242" s="19">
        <v>0</v>
      </c>
      <c r="E242" s="19" t="s">
        <v>1202</v>
      </c>
      <c r="F242" s="19" t="s">
        <v>1393</v>
      </c>
      <c r="G242" s="19" t="s">
        <v>1394</v>
      </c>
      <c r="H242" s="19" t="s">
        <v>1018</v>
      </c>
      <c r="I242" s="19" t="s">
        <v>655</v>
      </c>
      <c r="J242" s="19">
        <v>80</v>
      </c>
      <c r="K242" s="19" t="s">
        <v>556</v>
      </c>
      <c r="L242" s="19" t="s">
        <v>495</v>
      </c>
      <c r="M242" s="19" t="s">
        <v>16</v>
      </c>
      <c r="N242" s="19">
        <v>45720</v>
      </c>
      <c r="O242" s="19">
        <v>1</v>
      </c>
      <c r="P242" s="83">
        <v>1</v>
      </c>
      <c r="Q242" s="19" t="s">
        <v>23</v>
      </c>
      <c r="R242" s="19" t="s">
        <v>11</v>
      </c>
      <c r="S242" s="19" t="s">
        <v>23</v>
      </c>
      <c r="T242" s="19">
        <v>1</v>
      </c>
      <c r="U242" s="19" t="s">
        <v>11</v>
      </c>
      <c r="V242" s="19" t="s">
        <v>11</v>
      </c>
      <c r="W242" s="19" t="s">
        <v>11</v>
      </c>
      <c r="X242" s="19">
        <v>0</v>
      </c>
      <c r="Y242" s="19" t="s">
        <v>730</v>
      </c>
      <c r="Z242" s="19">
        <v>0</v>
      </c>
      <c r="AA242" s="19">
        <v>0</v>
      </c>
      <c r="AB242" s="19">
        <v>0</v>
      </c>
      <c r="AC242" s="186" t="str">
        <f>IF(OR(M242="13",M242="14",P242=8),"",IF(     AND(OR(S242="AUTORIZADO", S242="PENDIENTE", S242="REDUCIDO", S242="AMPLIADO"),L242&lt;&gt;"HONORARIO" ), _xlfn.CONCAT(IF(H242="X","H",H242),"_",IF(OR(P242=5,P242=6),_xlfn.CONCAT(P242,"A"),P242),"_",VLOOKUP(T242,Datos!$B$2:$C$5,2,TRUE)),""))</f>
        <v>M_1_[hasta 3]</v>
      </c>
      <c r="AD242" s="186">
        <f t="shared" si="91"/>
        <v>0</v>
      </c>
      <c r="AE242" s="90" t="str">
        <f t="shared" si="92"/>
        <v>-</v>
      </c>
      <c r="AF242" s="91" t="str">
        <f t="shared" si="93"/>
        <v>070601</v>
      </c>
      <c r="AG242" s="92"/>
      <c r="AH242" s="93" t="str">
        <f t="shared" si="94"/>
        <v>Corporación de Fomento de la Producción</v>
      </c>
      <c r="AI242" s="90" t="str">
        <f t="shared" si="95"/>
        <v>-</v>
      </c>
      <c r="AJ242" s="90">
        <f t="shared" si="96"/>
        <v>0</v>
      </c>
      <c r="AK242" s="90" t="str">
        <f t="shared" si="97"/>
        <v>-</v>
      </c>
      <c r="AL242" s="90" t="str">
        <f t="shared" si="98"/>
        <v>Identifica este registro como MUJER</v>
      </c>
      <c r="AM242" s="90" t="str">
        <f t="shared" si="99"/>
        <v>-</v>
      </c>
      <c r="AN242" s="90" t="str">
        <f t="shared" si="100"/>
        <v>-</v>
      </c>
      <c r="AO242" s="90" t="str">
        <f t="shared" si="101"/>
        <v>-</v>
      </c>
      <c r="AP242" s="58" t="str">
        <f t="shared" si="102"/>
        <v>-</v>
      </c>
      <c r="AQ242" s="94" t="str">
        <f t="shared" si="103"/>
        <v>-</v>
      </c>
      <c r="AR242" s="94" t="str">
        <f>IF(N242="","PRIMER_DIA en blanco",
IF(AND(M242="01",N242&gt;=L_Conversion!$C$118,N242&lt;=L_Conversion!$D$118),"-",
IF(AND(M242="02",N242&gt;=L_Conversion!$C$119,N242&lt;=L_Conversion!$D$119),"-",
IF(AND(M242="03",N242&gt;=L_Conversion!$C$120,N242&lt;=L_Conversion!$D$120),"-",
IF(AND(M242="04",N242&gt;=L_Conversion!$C$121,N242&lt;=L_Conversion!$D$121),"-",
IF(AND(M242="05",N242&gt;=L_Conversion!$C$122,N242&lt;=L_Conversion!$D$122),"-",
IF(AND(M242="06",N242&gt;=L_Conversion!$C$123,N242&lt;=L_Conversion!$D$123),"-",
IF(AND(M242="07",N242&gt;=L_Conversion!$C$124,N242&lt;=L_Conversion!$D$124),"-",
IF(AND(M242="08",N242&gt;=L_Conversion!$C$125,N242&lt;=L_Conversion!$D$125),"-",
IF(AND(M242="09",N242&gt;=L_Conversion!$C$126,N242&lt;=L_Conversion!$D$126),"-",
IF(AND(M242="10",N242&gt;=L_Conversion!$C$127,N242&lt;=L_Conversion!$D$127),"-",
IF(AND(M242="11",N242&gt;=L_Conversion!$C$128,N242&lt;=L_Conversion!$D$128),"-",
IF(AND(M242="12",N242&gt;=L_Conversion!$C$129,N242&lt;=L_Conversion!$D$129),"-",
IF(AND(M242="13",N242&gt;=L_Conversion!$C$116,N242&lt;=L_Conversion!$D$116),"-",
IF(AND(M242="14",N242&gt;=L_Conversion!$C$117,N242&lt;=L_Conversion!$D$117),"-",
"PRIMER_DIA fuera de rango")))))))))))))))</f>
        <v>-</v>
      </c>
      <c r="AS242" s="94" t="str">
        <f t="shared" si="104"/>
        <v>-</v>
      </c>
      <c r="AT242" s="94" t="str">
        <f t="shared" si="105"/>
        <v>-</v>
      </c>
      <c r="AU242" s="94" t="str">
        <f t="shared" si="106"/>
        <v>-</v>
      </c>
      <c r="AV242" s="94" t="str">
        <f t="shared" si="107"/>
        <v>-</v>
      </c>
      <c r="AW242" s="94" t="str">
        <f t="shared" si="108"/>
        <v>-</v>
      </c>
      <c r="AX242" s="94" t="str">
        <f t="shared" si="109"/>
        <v>-</v>
      </c>
      <c r="AY242" s="94" t="str">
        <f t="shared" si="110"/>
        <v>-</v>
      </c>
      <c r="AZ242" s="94" t="str">
        <f t="shared" si="111"/>
        <v>-</v>
      </c>
      <c r="BA242" s="94" t="str">
        <f t="shared" si="112"/>
        <v>-</v>
      </c>
      <c r="BB242" s="94" t="str">
        <f t="shared" si="113"/>
        <v>-</v>
      </c>
      <c r="BC242" s="94" t="str">
        <f t="shared" si="114"/>
        <v>-</v>
      </c>
      <c r="BD242" s="94" t="str">
        <f t="shared" si="115"/>
        <v>-</v>
      </c>
      <c r="BE242" s="94" t="str">
        <f t="shared" si="116"/>
        <v>-</v>
      </c>
      <c r="BF242" s="94" t="str">
        <f t="shared" si="117"/>
        <v>-</v>
      </c>
    </row>
    <row r="243" spans="1:58" x14ac:dyDescent="0.2">
      <c r="A243" s="19" t="s">
        <v>1193</v>
      </c>
      <c r="B243" s="19" t="s">
        <v>76</v>
      </c>
      <c r="C243" s="19">
        <v>15634479</v>
      </c>
      <c r="D243" s="19">
        <v>6</v>
      </c>
      <c r="E243" s="19" t="s">
        <v>1534</v>
      </c>
      <c r="F243" s="19" t="s">
        <v>1355</v>
      </c>
      <c r="G243" s="19" t="s">
        <v>1592</v>
      </c>
      <c r="H243" s="19" t="s">
        <v>654</v>
      </c>
      <c r="I243" s="19" t="s">
        <v>653</v>
      </c>
      <c r="J243" s="19">
        <v>80</v>
      </c>
      <c r="K243" s="19" t="s">
        <v>556</v>
      </c>
      <c r="L243" s="19" t="s">
        <v>495</v>
      </c>
      <c r="M243" s="19" t="s">
        <v>16</v>
      </c>
      <c r="N243" s="19">
        <v>45720</v>
      </c>
      <c r="O243" s="19">
        <v>2</v>
      </c>
      <c r="P243" s="83">
        <v>1</v>
      </c>
      <c r="Q243" s="19" t="s">
        <v>23</v>
      </c>
      <c r="R243" s="19" t="s">
        <v>11</v>
      </c>
      <c r="S243" s="19" t="s">
        <v>23</v>
      </c>
      <c r="T243" s="19">
        <v>2</v>
      </c>
      <c r="U243" s="19" t="s">
        <v>11</v>
      </c>
      <c r="V243" s="19" t="s">
        <v>11</v>
      </c>
      <c r="W243" s="19" t="s">
        <v>11</v>
      </c>
      <c r="X243" s="19">
        <v>0</v>
      </c>
      <c r="Y243" s="19" t="s">
        <v>730</v>
      </c>
      <c r="Z243" s="19">
        <v>0</v>
      </c>
      <c r="AA243" s="19">
        <v>0</v>
      </c>
      <c r="AB243" s="19">
        <v>0</v>
      </c>
      <c r="AC243" s="186" t="str">
        <f>IF(OR(M243="13",M243="14",P243=8),"",IF(     AND(OR(S243="AUTORIZADO", S243="PENDIENTE", S243="REDUCIDO", S243="AMPLIADO"),L243&lt;&gt;"HONORARIO" ), _xlfn.CONCAT(IF(H243="X","H",H243),"_",IF(OR(P243=5,P243=6),_xlfn.CONCAT(P243,"A"),P243),"_",VLOOKUP(T243,Datos!$B$2:$C$5,2,TRUE)),""))</f>
        <v>H_1_[hasta 3]</v>
      </c>
      <c r="AD243" s="186">
        <f t="shared" si="91"/>
        <v>0</v>
      </c>
      <c r="AE243" s="90" t="str">
        <f t="shared" si="92"/>
        <v>-</v>
      </c>
      <c r="AF243" s="91" t="str">
        <f t="shared" si="93"/>
        <v>070601</v>
      </c>
      <c r="AG243" s="92"/>
      <c r="AH243" s="93" t="str">
        <f t="shared" si="94"/>
        <v>Corporación de Fomento de la Producción</v>
      </c>
      <c r="AI243" s="90" t="str">
        <f t="shared" si="95"/>
        <v>-</v>
      </c>
      <c r="AJ243" s="90">
        <f t="shared" si="96"/>
        <v>6</v>
      </c>
      <c r="AK243" s="90" t="str">
        <f t="shared" si="97"/>
        <v>-</v>
      </c>
      <c r="AL243" s="90" t="str">
        <f t="shared" si="98"/>
        <v>Identifica este registro como HOMBRE</v>
      </c>
      <c r="AM243" s="90" t="str">
        <f t="shared" si="99"/>
        <v>-</v>
      </c>
      <c r="AN243" s="90" t="str">
        <f t="shared" si="100"/>
        <v>-</v>
      </c>
      <c r="AO243" s="90" t="str">
        <f t="shared" si="101"/>
        <v>-</v>
      </c>
      <c r="AP243" s="58" t="str">
        <f t="shared" si="102"/>
        <v>-</v>
      </c>
      <c r="AQ243" s="94" t="str">
        <f t="shared" si="103"/>
        <v>-</v>
      </c>
      <c r="AR243" s="94" t="str">
        <f>IF(N243="","PRIMER_DIA en blanco",
IF(AND(M243="01",N243&gt;=L_Conversion!$C$118,N243&lt;=L_Conversion!$D$118),"-",
IF(AND(M243="02",N243&gt;=L_Conversion!$C$119,N243&lt;=L_Conversion!$D$119),"-",
IF(AND(M243="03",N243&gt;=L_Conversion!$C$120,N243&lt;=L_Conversion!$D$120),"-",
IF(AND(M243="04",N243&gt;=L_Conversion!$C$121,N243&lt;=L_Conversion!$D$121),"-",
IF(AND(M243="05",N243&gt;=L_Conversion!$C$122,N243&lt;=L_Conversion!$D$122),"-",
IF(AND(M243="06",N243&gt;=L_Conversion!$C$123,N243&lt;=L_Conversion!$D$123),"-",
IF(AND(M243="07",N243&gt;=L_Conversion!$C$124,N243&lt;=L_Conversion!$D$124),"-",
IF(AND(M243="08",N243&gt;=L_Conversion!$C$125,N243&lt;=L_Conversion!$D$125),"-",
IF(AND(M243="09",N243&gt;=L_Conversion!$C$126,N243&lt;=L_Conversion!$D$126),"-",
IF(AND(M243="10",N243&gt;=L_Conversion!$C$127,N243&lt;=L_Conversion!$D$127),"-",
IF(AND(M243="11",N243&gt;=L_Conversion!$C$128,N243&lt;=L_Conversion!$D$128),"-",
IF(AND(M243="12",N243&gt;=L_Conversion!$C$129,N243&lt;=L_Conversion!$D$129),"-",
IF(AND(M243="13",N243&gt;=L_Conversion!$C$116,N243&lt;=L_Conversion!$D$116),"-",
IF(AND(M243="14",N243&gt;=L_Conversion!$C$117,N243&lt;=L_Conversion!$D$117),"-",
"PRIMER_DIA fuera de rango")))))))))))))))</f>
        <v>-</v>
      </c>
      <c r="AS243" s="94" t="str">
        <f t="shared" si="104"/>
        <v>-</v>
      </c>
      <c r="AT243" s="94" t="str">
        <f t="shared" si="105"/>
        <v>-</v>
      </c>
      <c r="AU243" s="94" t="str">
        <f t="shared" si="106"/>
        <v>-</v>
      </c>
      <c r="AV243" s="94" t="str">
        <f t="shared" si="107"/>
        <v>-</v>
      </c>
      <c r="AW243" s="94" t="str">
        <f t="shared" si="108"/>
        <v>-</v>
      </c>
      <c r="AX243" s="94" t="str">
        <f t="shared" si="109"/>
        <v>-</v>
      </c>
      <c r="AY243" s="94" t="str">
        <f t="shared" si="110"/>
        <v>-</v>
      </c>
      <c r="AZ243" s="94" t="str">
        <f t="shared" si="111"/>
        <v>-</v>
      </c>
      <c r="BA243" s="94" t="str">
        <f t="shared" si="112"/>
        <v>-</v>
      </c>
      <c r="BB243" s="94" t="str">
        <f t="shared" si="113"/>
        <v>-</v>
      </c>
      <c r="BC243" s="94" t="str">
        <f t="shared" si="114"/>
        <v>-</v>
      </c>
      <c r="BD243" s="94" t="str">
        <f t="shared" si="115"/>
        <v>-</v>
      </c>
      <c r="BE243" s="94" t="str">
        <f t="shared" si="116"/>
        <v>-</v>
      </c>
      <c r="BF243" s="94" t="str">
        <f t="shared" si="117"/>
        <v>-</v>
      </c>
    </row>
    <row r="244" spans="1:58" x14ac:dyDescent="0.2">
      <c r="A244" s="19" t="s">
        <v>1193</v>
      </c>
      <c r="B244" s="19" t="s">
        <v>876</v>
      </c>
      <c r="C244" s="19">
        <v>16514974</v>
      </c>
      <c r="D244" s="19">
        <v>2</v>
      </c>
      <c r="E244" s="19" t="s">
        <v>1560</v>
      </c>
      <c r="F244" s="19" t="s">
        <v>1508</v>
      </c>
      <c r="G244" s="19" t="s">
        <v>1561</v>
      </c>
      <c r="H244" s="19" t="s">
        <v>654</v>
      </c>
      <c r="I244" s="19" t="s">
        <v>653</v>
      </c>
      <c r="J244" s="19">
        <v>80</v>
      </c>
      <c r="K244" s="19" t="s">
        <v>556</v>
      </c>
      <c r="L244" s="19" t="s">
        <v>495</v>
      </c>
      <c r="M244" s="19" t="s">
        <v>16</v>
      </c>
      <c r="N244" s="19">
        <v>45720</v>
      </c>
      <c r="O244" s="19">
        <v>7</v>
      </c>
      <c r="P244" s="83">
        <v>1</v>
      </c>
      <c r="Q244" s="19" t="s">
        <v>23</v>
      </c>
      <c r="R244" s="19" t="s">
        <v>11</v>
      </c>
      <c r="S244" s="19" t="s">
        <v>23</v>
      </c>
      <c r="T244" s="19">
        <v>7</v>
      </c>
      <c r="U244" s="19" t="s">
        <v>11</v>
      </c>
      <c r="V244" s="19" t="s">
        <v>11</v>
      </c>
      <c r="W244" s="19" t="s">
        <v>11</v>
      </c>
      <c r="X244" s="19">
        <v>0</v>
      </c>
      <c r="Y244" s="19" t="s">
        <v>730</v>
      </c>
      <c r="Z244" s="19">
        <v>0</v>
      </c>
      <c r="AA244" s="19">
        <v>0</v>
      </c>
      <c r="AB244" s="19">
        <v>0</v>
      </c>
      <c r="AC244" s="186" t="str">
        <f>IF(OR(M244="13",M244="14",P244=8),"",IF(     AND(OR(S244="AUTORIZADO", S244="PENDIENTE", S244="REDUCIDO", S244="AMPLIADO"),L244&lt;&gt;"HONORARIO" ), _xlfn.CONCAT(IF(H244="X","H",H244),"_",IF(OR(P244=5,P244=6),_xlfn.CONCAT(P244,"A"),P244),"_",VLOOKUP(T244,Datos!$B$2:$C$5,2,TRUE)),""))</f>
        <v>H_1_[4 a 10]</v>
      </c>
      <c r="AD244" s="186">
        <f t="shared" si="91"/>
        <v>0</v>
      </c>
      <c r="AE244" s="90" t="str">
        <f t="shared" si="92"/>
        <v>-</v>
      </c>
      <c r="AF244" s="91" t="str">
        <f t="shared" si="93"/>
        <v>070607</v>
      </c>
      <c r="AG244" s="92"/>
      <c r="AH244" s="93" t="str">
        <f t="shared" si="94"/>
        <v>Corporación de Fomento de la Producción</v>
      </c>
      <c r="AI244" s="90" t="str">
        <f t="shared" si="95"/>
        <v>-</v>
      </c>
      <c r="AJ244" s="90">
        <f t="shared" si="96"/>
        <v>2</v>
      </c>
      <c r="AK244" s="90" t="str">
        <f t="shared" si="97"/>
        <v>-</v>
      </c>
      <c r="AL244" s="90" t="str">
        <f t="shared" si="98"/>
        <v>Identifica este registro como HOMBRE</v>
      </c>
      <c r="AM244" s="90" t="str">
        <f t="shared" si="99"/>
        <v>-</v>
      </c>
      <c r="AN244" s="90" t="str">
        <f t="shared" si="100"/>
        <v>-</v>
      </c>
      <c r="AO244" s="90" t="str">
        <f t="shared" si="101"/>
        <v>-</v>
      </c>
      <c r="AP244" s="58" t="str">
        <f t="shared" si="102"/>
        <v>-</v>
      </c>
      <c r="AQ244" s="94" t="str">
        <f t="shared" si="103"/>
        <v>-</v>
      </c>
      <c r="AR244" s="94" t="str">
        <f>IF(N244="","PRIMER_DIA en blanco",
IF(AND(M244="01",N244&gt;=L_Conversion!$C$118,N244&lt;=L_Conversion!$D$118),"-",
IF(AND(M244="02",N244&gt;=L_Conversion!$C$119,N244&lt;=L_Conversion!$D$119),"-",
IF(AND(M244="03",N244&gt;=L_Conversion!$C$120,N244&lt;=L_Conversion!$D$120),"-",
IF(AND(M244="04",N244&gt;=L_Conversion!$C$121,N244&lt;=L_Conversion!$D$121),"-",
IF(AND(M244="05",N244&gt;=L_Conversion!$C$122,N244&lt;=L_Conversion!$D$122),"-",
IF(AND(M244="06",N244&gt;=L_Conversion!$C$123,N244&lt;=L_Conversion!$D$123),"-",
IF(AND(M244="07",N244&gt;=L_Conversion!$C$124,N244&lt;=L_Conversion!$D$124),"-",
IF(AND(M244="08",N244&gt;=L_Conversion!$C$125,N244&lt;=L_Conversion!$D$125),"-",
IF(AND(M244="09",N244&gt;=L_Conversion!$C$126,N244&lt;=L_Conversion!$D$126),"-",
IF(AND(M244="10",N244&gt;=L_Conversion!$C$127,N244&lt;=L_Conversion!$D$127),"-",
IF(AND(M244="11",N244&gt;=L_Conversion!$C$128,N244&lt;=L_Conversion!$D$128),"-",
IF(AND(M244="12",N244&gt;=L_Conversion!$C$129,N244&lt;=L_Conversion!$D$129),"-",
IF(AND(M244="13",N244&gt;=L_Conversion!$C$116,N244&lt;=L_Conversion!$D$116),"-",
IF(AND(M244="14",N244&gt;=L_Conversion!$C$117,N244&lt;=L_Conversion!$D$117),"-",
"PRIMER_DIA fuera de rango")))))))))))))))</f>
        <v>-</v>
      </c>
      <c r="AS244" s="94" t="str">
        <f t="shared" si="104"/>
        <v>-</v>
      </c>
      <c r="AT244" s="94" t="str">
        <f t="shared" si="105"/>
        <v>-</v>
      </c>
      <c r="AU244" s="94" t="str">
        <f t="shared" si="106"/>
        <v>-</v>
      </c>
      <c r="AV244" s="94" t="str">
        <f t="shared" si="107"/>
        <v>-</v>
      </c>
      <c r="AW244" s="94" t="str">
        <f t="shared" si="108"/>
        <v>-</v>
      </c>
      <c r="AX244" s="94" t="str">
        <f t="shared" si="109"/>
        <v>-</v>
      </c>
      <c r="AY244" s="94" t="str">
        <f t="shared" si="110"/>
        <v>-</v>
      </c>
      <c r="AZ244" s="94" t="str">
        <f t="shared" si="111"/>
        <v>-</v>
      </c>
      <c r="BA244" s="94" t="str">
        <f t="shared" si="112"/>
        <v>-</v>
      </c>
      <c r="BB244" s="94" t="str">
        <f t="shared" si="113"/>
        <v>-</v>
      </c>
      <c r="BC244" s="94" t="str">
        <f t="shared" si="114"/>
        <v>-</v>
      </c>
      <c r="BD244" s="94" t="str">
        <f t="shared" si="115"/>
        <v>-</v>
      </c>
      <c r="BE244" s="94" t="str">
        <f t="shared" si="116"/>
        <v>-</v>
      </c>
      <c r="BF244" s="94" t="str">
        <f t="shared" si="117"/>
        <v>-</v>
      </c>
    </row>
    <row r="245" spans="1:58" x14ac:dyDescent="0.2">
      <c r="A245" s="19" t="s">
        <v>1193</v>
      </c>
      <c r="B245" s="19" t="s">
        <v>76</v>
      </c>
      <c r="C245" s="19">
        <v>16207956</v>
      </c>
      <c r="D245" s="19">
        <v>5</v>
      </c>
      <c r="E245" s="19" t="s">
        <v>1593</v>
      </c>
      <c r="F245" s="19" t="s">
        <v>1594</v>
      </c>
      <c r="G245" s="19" t="s">
        <v>1595</v>
      </c>
      <c r="H245" s="19" t="s">
        <v>654</v>
      </c>
      <c r="I245" s="19" t="s">
        <v>653</v>
      </c>
      <c r="J245" s="19">
        <v>80</v>
      </c>
      <c r="K245" s="19" t="s">
        <v>556</v>
      </c>
      <c r="L245" s="19" t="s">
        <v>495</v>
      </c>
      <c r="M245" s="19" t="s">
        <v>16</v>
      </c>
      <c r="N245" s="19">
        <v>45720</v>
      </c>
      <c r="O245" s="19">
        <v>30</v>
      </c>
      <c r="P245" s="83">
        <v>1</v>
      </c>
      <c r="Q245" s="19" t="s">
        <v>23</v>
      </c>
      <c r="R245" s="19" t="s">
        <v>11</v>
      </c>
      <c r="S245" s="19" t="s">
        <v>23</v>
      </c>
      <c r="T245" s="19">
        <v>30</v>
      </c>
      <c r="U245" s="19" t="s">
        <v>11</v>
      </c>
      <c r="V245" s="19" t="s">
        <v>11</v>
      </c>
      <c r="W245" s="19" t="s">
        <v>11</v>
      </c>
      <c r="X245" s="19">
        <v>0</v>
      </c>
      <c r="Y245" s="19" t="s">
        <v>730</v>
      </c>
      <c r="Z245" s="19">
        <v>0</v>
      </c>
      <c r="AA245" s="19">
        <v>0</v>
      </c>
      <c r="AB245" s="19">
        <v>0</v>
      </c>
      <c r="AC245" s="186" t="str">
        <f>IF(OR(M245="13",M245="14",P245=8),"",IF(     AND(OR(S245="AUTORIZADO", S245="PENDIENTE", S245="REDUCIDO", S245="AMPLIADO"),L245&lt;&gt;"HONORARIO" ), _xlfn.CONCAT(IF(H245="X","H",H245),"_",IF(OR(P245=5,P245=6),_xlfn.CONCAT(P245,"A"),P245),"_",VLOOKUP(T245,Datos!$B$2:$C$5,2,TRUE)),""))</f>
        <v>H_1_[11 +]</v>
      </c>
      <c r="AD245" s="186">
        <f t="shared" si="91"/>
        <v>0</v>
      </c>
      <c r="AE245" s="90" t="str">
        <f t="shared" si="92"/>
        <v>-</v>
      </c>
      <c r="AF245" s="91" t="str">
        <f t="shared" si="93"/>
        <v>070601</v>
      </c>
      <c r="AG245" s="92"/>
      <c r="AH245" s="93" t="str">
        <f t="shared" si="94"/>
        <v>Corporación de Fomento de la Producción</v>
      </c>
      <c r="AI245" s="90" t="str">
        <f t="shared" si="95"/>
        <v>-</v>
      </c>
      <c r="AJ245" s="90">
        <f t="shared" si="96"/>
        <v>5</v>
      </c>
      <c r="AK245" s="90" t="str">
        <f t="shared" si="97"/>
        <v>-</v>
      </c>
      <c r="AL245" s="90" t="str">
        <f t="shared" si="98"/>
        <v>Identifica este registro como HOMBRE</v>
      </c>
      <c r="AM245" s="90" t="str">
        <f t="shared" si="99"/>
        <v>-</v>
      </c>
      <c r="AN245" s="90" t="str">
        <f t="shared" si="100"/>
        <v>-</v>
      </c>
      <c r="AO245" s="90" t="str">
        <f t="shared" si="101"/>
        <v>-</v>
      </c>
      <c r="AP245" s="58" t="str">
        <f t="shared" si="102"/>
        <v>-</v>
      </c>
      <c r="AQ245" s="94" t="str">
        <f t="shared" si="103"/>
        <v>-</v>
      </c>
      <c r="AR245" s="94" t="str">
        <f>IF(N245="","PRIMER_DIA en blanco",
IF(AND(M245="01",N245&gt;=L_Conversion!$C$118,N245&lt;=L_Conversion!$D$118),"-",
IF(AND(M245="02",N245&gt;=L_Conversion!$C$119,N245&lt;=L_Conversion!$D$119),"-",
IF(AND(M245="03",N245&gt;=L_Conversion!$C$120,N245&lt;=L_Conversion!$D$120),"-",
IF(AND(M245="04",N245&gt;=L_Conversion!$C$121,N245&lt;=L_Conversion!$D$121),"-",
IF(AND(M245="05",N245&gt;=L_Conversion!$C$122,N245&lt;=L_Conversion!$D$122),"-",
IF(AND(M245="06",N245&gt;=L_Conversion!$C$123,N245&lt;=L_Conversion!$D$123),"-",
IF(AND(M245="07",N245&gt;=L_Conversion!$C$124,N245&lt;=L_Conversion!$D$124),"-",
IF(AND(M245="08",N245&gt;=L_Conversion!$C$125,N245&lt;=L_Conversion!$D$125),"-",
IF(AND(M245="09",N245&gt;=L_Conversion!$C$126,N245&lt;=L_Conversion!$D$126),"-",
IF(AND(M245="10",N245&gt;=L_Conversion!$C$127,N245&lt;=L_Conversion!$D$127),"-",
IF(AND(M245="11",N245&gt;=L_Conversion!$C$128,N245&lt;=L_Conversion!$D$128),"-",
IF(AND(M245="12",N245&gt;=L_Conversion!$C$129,N245&lt;=L_Conversion!$D$129),"-",
IF(AND(M245="13",N245&gt;=L_Conversion!$C$116,N245&lt;=L_Conversion!$D$116),"-",
IF(AND(M245="14",N245&gt;=L_Conversion!$C$117,N245&lt;=L_Conversion!$D$117),"-",
"PRIMER_DIA fuera de rango")))))))))))))))</f>
        <v>-</v>
      </c>
      <c r="AS245" s="94" t="str">
        <f t="shared" si="104"/>
        <v>-</v>
      </c>
      <c r="AT245" s="94" t="str">
        <f t="shared" si="105"/>
        <v>-</v>
      </c>
      <c r="AU245" s="94" t="str">
        <f t="shared" si="106"/>
        <v>-</v>
      </c>
      <c r="AV245" s="94" t="str">
        <f t="shared" si="107"/>
        <v>-</v>
      </c>
      <c r="AW245" s="94" t="str">
        <f t="shared" si="108"/>
        <v>-</v>
      </c>
      <c r="AX245" s="94" t="str">
        <f t="shared" si="109"/>
        <v>-</v>
      </c>
      <c r="AY245" s="94" t="str">
        <f t="shared" si="110"/>
        <v>-</v>
      </c>
      <c r="AZ245" s="94" t="str">
        <f t="shared" si="111"/>
        <v>-</v>
      </c>
      <c r="BA245" s="94" t="str">
        <f t="shared" si="112"/>
        <v>-</v>
      </c>
      <c r="BB245" s="94" t="str">
        <f t="shared" si="113"/>
        <v>-</v>
      </c>
      <c r="BC245" s="94" t="str">
        <f t="shared" si="114"/>
        <v>-</v>
      </c>
      <c r="BD245" s="94" t="str">
        <f t="shared" si="115"/>
        <v>-</v>
      </c>
      <c r="BE245" s="94" t="str">
        <f t="shared" si="116"/>
        <v>-</v>
      </c>
      <c r="BF245" s="94" t="str">
        <f t="shared" si="117"/>
        <v>-</v>
      </c>
    </row>
    <row r="246" spans="1:58" x14ac:dyDescent="0.2">
      <c r="A246" s="19" t="s">
        <v>1193</v>
      </c>
      <c r="B246" s="19" t="s">
        <v>76</v>
      </c>
      <c r="C246" s="19">
        <v>10440137</v>
      </c>
      <c r="D246" s="19">
        <v>6</v>
      </c>
      <c r="E246" s="19" t="s">
        <v>1596</v>
      </c>
      <c r="F246" s="19" t="s">
        <v>1237</v>
      </c>
      <c r="G246" s="19" t="s">
        <v>1597</v>
      </c>
      <c r="H246" s="19" t="s">
        <v>1018</v>
      </c>
      <c r="I246" s="19" t="s">
        <v>653</v>
      </c>
      <c r="J246" s="19">
        <v>80</v>
      </c>
      <c r="K246" s="19" t="s">
        <v>560</v>
      </c>
      <c r="L246" s="19" t="s">
        <v>495</v>
      </c>
      <c r="M246" s="19" t="s">
        <v>16</v>
      </c>
      <c r="N246" s="19">
        <v>45721</v>
      </c>
      <c r="O246" s="19">
        <v>3</v>
      </c>
      <c r="P246" s="83">
        <v>1</v>
      </c>
      <c r="Q246" s="19" t="s">
        <v>23</v>
      </c>
      <c r="R246" s="19" t="s">
        <v>11</v>
      </c>
      <c r="S246" s="19" t="s">
        <v>23</v>
      </c>
      <c r="T246" s="19">
        <v>3</v>
      </c>
      <c r="U246" s="19" t="s">
        <v>11</v>
      </c>
      <c r="V246" s="19" t="s">
        <v>11</v>
      </c>
      <c r="W246" s="19" t="s">
        <v>11</v>
      </c>
      <c r="X246" s="19">
        <v>0</v>
      </c>
      <c r="Y246" s="19" t="s">
        <v>730</v>
      </c>
      <c r="Z246" s="19">
        <v>0</v>
      </c>
      <c r="AA246" s="19">
        <v>0</v>
      </c>
      <c r="AB246" s="19">
        <v>0</v>
      </c>
      <c r="AC246" s="186" t="str">
        <f>IF(OR(M246="13",M246="14",P246=8),"",IF(     AND(OR(S246="AUTORIZADO", S246="PENDIENTE", S246="REDUCIDO", S246="AMPLIADO"),L246&lt;&gt;"HONORARIO" ), _xlfn.CONCAT(IF(H246="X","H",H246),"_",IF(OR(P246=5,P246=6),_xlfn.CONCAT(P246,"A"),P246),"_",VLOOKUP(T246,Datos!$B$2:$C$5,2,TRUE)),""))</f>
        <v>M_1_[hasta 3]</v>
      </c>
      <c r="AD246" s="186">
        <f t="shared" si="91"/>
        <v>0</v>
      </c>
      <c r="AE246" s="90" t="str">
        <f t="shared" si="92"/>
        <v>-</v>
      </c>
      <c r="AF246" s="91" t="str">
        <f t="shared" si="93"/>
        <v>070601</v>
      </c>
      <c r="AG246" s="92"/>
      <c r="AH246" s="93" t="str">
        <f t="shared" si="94"/>
        <v>Corporación de Fomento de la Producción</v>
      </c>
      <c r="AI246" s="90" t="str">
        <f t="shared" si="95"/>
        <v>-</v>
      </c>
      <c r="AJ246" s="90">
        <f t="shared" si="96"/>
        <v>6</v>
      </c>
      <c r="AK246" s="90" t="str">
        <f t="shared" si="97"/>
        <v>-</v>
      </c>
      <c r="AL246" s="90" t="str">
        <f t="shared" si="98"/>
        <v>Identifica este registro como MUJER</v>
      </c>
      <c r="AM246" s="90" t="str">
        <f t="shared" si="99"/>
        <v>-</v>
      </c>
      <c r="AN246" s="90" t="str">
        <f t="shared" si="100"/>
        <v>-</v>
      </c>
      <c r="AO246" s="90" t="str">
        <f t="shared" si="101"/>
        <v>-</v>
      </c>
      <c r="AP246" s="58" t="str">
        <f t="shared" si="102"/>
        <v>-</v>
      </c>
      <c r="AQ246" s="94" t="str">
        <f t="shared" si="103"/>
        <v>-</v>
      </c>
      <c r="AR246" s="94" t="str">
        <f>IF(N246="","PRIMER_DIA en blanco",
IF(AND(M246="01",N246&gt;=L_Conversion!$C$118,N246&lt;=L_Conversion!$D$118),"-",
IF(AND(M246="02",N246&gt;=L_Conversion!$C$119,N246&lt;=L_Conversion!$D$119),"-",
IF(AND(M246="03",N246&gt;=L_Conversion!$C$120,N246&lt;=L_Conversion!$D$120),"-",
IF(AND(M246="04",N246&gt;=L_Conversion!$C$121,N246&lt;=L_Conversion!$D$121),"-",
IF(AND(M246="05",N246&gt;=L_Conversion!$C$122,N246&lt;=L_Conversion!$D$122),"-",
IF(AND(M246="06",N246&gt;=L_Conversion!$C$123,N246&lt;=L_Conversion!$D$123),"-",
IF(AND(M246="07",N246&gt;=L_Conversion!$C$124,N246&lt;=L_Conversion!$D$124),"-",
IF(AND(M246="08",N246&gt;=L_Conversion!$C$125,N246&lt;=L_Conversion!$D$125),"-",
IF(AND(M246="09",N246&gt;=L_Conversion!$C$126,N246&lt;=L_Conversion!$D$126),"-",
IF(AND(M246="10",N246&gt;=L_Conversion!$C$127,N246&lt;=L_Conversion!$D$127),"-",
IF(AND(M246="11",N246&gt;=L_Conversion!$C$128,N246&lt;=L_Conversion!$D$128),"-",
IF(AND(M246="12",N246&gt;=L_Conversion!$C$129,N246&lt;=L_Conversion!$D$129),"-",
IF(AND(M246="13",N246&gt;=L_Conversion!$C$116,N246&lt;=L_Conversion!$D$116),"-",
IF(AND(M246="14",N246&gt;=L_Conversion!$C$117,N246&lt;=L_Conversion!$D$117),"-",
"PRIMER_DIA fuera de rango")))))))))))))))</f>
        <v>-</v>
      </c>
      <c r="AS246" s="94" t="str">
        <f t="shared" si="104"/>
        <v>-</v>
      </c>
      <c r="AT246" s="94" t="str">
        <f t="shared" si="105"/>
        <v>-</v>
      </c>
      <c r="AU246" s="94" t="str">
        <f t="shared" si="106"/>
        <v>-</v>
      </c>
      <c r="AV246" s="94" t="str">
        <f t="shared" si="107"/>
        <v>-</v>
      </c>
      <c r="AW246" s="94" t="str">
        <f t="shared" si="108"/>
        <v>-</v>
      </c>
      <c r="AX246" s="94" t="str">
        <f t="shared" si="109"/>
        <v>-</v>
      </c>
      <c r="AY246" s="94" t="str">
        <f t="shared" si="110"/>
        <v>-</v>
      </c>
      <c r="AZ246" s="94" t="str">
        <f t="shared" si="111"/>
        <v>-</v>
      </c>
      <c r="BA246" s="94" t="str">
        <f t="shared" si="112"/>
        <v>-</v>
      </c>
      <c r="BB246" s="94" t="str">
        <f t="shared" si="113"/>
        <v>-</v>
      </c>
      <c r="BC246" s="94" t="str">
        <f t="shared" si="114"/>
        <v>-</v>
      </c>
      <c r="BD246" s="94" t="str">
        <f t="shared" si="115"/>
        <v>-</v>
      </c>
      <c r="BE246" s="94" t="str">
        <f t="shared" si="116"/>
        <v>-</v>
      </c>
      <c r="BF246" s="94" t="str">
        <f t="shared" si="117"/>
        <v>-</v>
      </c>
    </row>
    <row r="247" spans="1:58" x14ac:dyDescent="0.2">
      <c r="A247" s="19" t="s">
        <v>1193</v>
      </c>
      <c r="B247" s="19" t="s">
        <v>76</v>
      </c>
      <c r="C247" s="19">
        <v>15009402</v>
      </c>
      <c r="D247" s="19" t="s">
        <v>1197</v>
      </c>
      <c r="E247" s="19" t="s">
        <v>1405</v>
      </c>
      <c r="F247" s="19" t="s">
        <v>1406</v>
      </c>
      <c r="G247" s="19" t="s">
        <v>1407</v>
      </c>
      <c r="H247" s="19" t="s">
        <v>654</v>
      </c>
      <c r="I247" s="19" t="s">
        <v>653</v>
      </c>
      <c r="J247" s="19">
        <v>80</v>
      </c>
      <c r="K247" s="19" t="s">
        <v>556</v>
      </c>
      <c r="L247" s="19" t="s">
        <v>495</v>
      </c>
      <c r="M247" s="19" t="s">
        <v>16</v>
      </c>
      <c r="N247" s="19">
        <v>45721</v>
      </c>
      <c r="O247" s="19">
        <v>3</v>
      </c>
      <c r="P247" s="83">
        <v>1</v>
      </c>
      <c r="Q247" s="19" t="s">
        <v>23</v>
      </c>
      <c r="R247" s="19" t="s">
        <v>11</v>
      </c>
      <c r="S247" s="19" t="s">
        <v>23</v>
      </c>
      <c r="T247" s="19">
        <v>3</v>
      </c>
      <c r="U247" s="19" t="s">
        <v>11</v>
      </c>
      <c r="V247" s="19" t="s">
        <v>11</v>
      </c>
      <c r="W247" s="19" t="s">
        <v>11</v>
      </c>
      <c r="X247" s="19">
        <v>0</v>
      </c>
      <c r="Y247" s="19" t="s">
        <v>730</v>
      </c>
      <c r="Z247" s="19">
        <v>0</v>
      </c>
      <c r="AA247" s="19">
        <v>0</v>
      </c>
      <c r="AB247" s="19">
        <v>0</v>
      </c>
      <c r="AC247" s="186" t="str">
        <f>IF(OR(M247="13",M247="14",P247=8),"",IF(     AND(OR(S247="AUTORIZADO", S247="PENDIENTE", S247="REDUCIDO", S247="AMPLIADO"),L247&lt;&gt;"HONORARIO" ), _xlfn.CONCAT(IF(H247="X","H",H247),"_",IF(OR(P247=5,P247=6),_xlfn.CONCAT(P247,"A"),P247),"_",VLOOKUP(T247,Datos!$B$2:$C$5,2,TRUE)),""))</f>
        <v>H_1_[hasta 3]</v>
      </c>
      <c r="AD247" s="186">
        <f t="shared" si="91"/>
        <v>0</v>
      </c>
      <c r="AE247" s="90" t="str">
        <f t="shared" si="92"/>
        <v>-</v>
      </c>
      <c r="AF247" s="91" t="str">
        <f t="shared" si="93"/>
        <v>070601</v>
      </c>
      <c r="AG247" s="92"/>
      <c r="AH247" s="93" t="str">
        <f t="shared" si="94"/>
        <v>Corporación de Fomento de la Producción</v>
      </c>
      <c r="AI247" s="90" t="str">
        <f t="shared" si="95"/>
        <v>-</v>
      </c>
      <c r="AJ247" s="90" t="str">
        <f t="shared" si="96"/>
        <v>K</v>
      </c>
      <c r="AK247" s="90" t="str">
        <f t="shared" si="97"/>
        <v>-</v>
      </c>
      <c r="AL247" s="90" t="str">
        <f t="shared" si="98"/>
        <v>Identifica este registro como HOMBRE</v>
      </c>
      <c r="AM247" s="90" t="str">
        <f t="shared" si="99"/>
        <v>-</v>
      </c>
      <c r="AN247" s="90" t="str">
        <f t="shared" si="100"/>
        <v>-</v>
      </c>
      <c r="AO247" s="90" t="str">
        <f t="shared" si="101"/>
        <v>-</v>
      </c>
      <c r="AP247" s="58" t="str">
        <f t="shared" si="102"/>
        <v>-</v>
      </c>
      <c r="AQ247" s="94" t="str">
        <f t="shared" si="103"/>
        <v>-</v>
      </c>
      <c r="AR247" s="94" t="str">
        <f>IF(N247="","PRIMER_DIA en blanco",
IF(AND(M247="01",N247&gt;=L_Conversion!$C$118,N247&lt;=L_Conversion!$D$118),"-",
IF(AND(M247="02",N247&gt;=L_Conversion!$C$119,N247&lt;=L_Conversion!$D$119),"-",
IF(AND(M247="03",N247&gt;=L_Conversion!$C$120,N247&lt;=L_Conversion!$D$120),"-",
IF(AND(M247="04",N247&gt;=L_Conversion!$C$121,N247&lt;=L_Conversion!$D$121),"-",
IF(AND(M247="05",N247&gt;=L_Conversion!$C$122,N247&lt;=L_Conversion!$D$122),"-",
IF(AND(M247="06",N247&gt;=L_Conversion!$C$123,N247&lt;=L_Conversion!$D$123),"-",
IF(AND(M247="07",N247&gt;=L_Conversion!$C$124,N247&lt;=L_Conversion!$D$124),"-",
IF(AND(M247="08",N247&gt;=L_Conversion!$C$125,N247&lt;=L_Conversion!$D$125),"-",
IF(AND(M247="09",N247&gt;=L_Conversion!$C$126,N247&lt;=L_Conversion!$D$126),"-",
IF(AND(M247="10",N247&gt;=L_Conversion!$C$127,N247&lt;=L_Conversion!$D$127),"-",
IF(AND(M247="11",N247&gt;=L_Conversion!$C$128,N247&lt;=L_Conversion!$D$128),"-",
IF(AND(M247="12",N247&gt;=L_Conversion!$C$129,N247&lt;=L_Conversion!$D$129),"-",
IF(AND(M247="13",N247&gt;=L_Conversion!$C$116,N247&lt;=L_Conversion!$D$116),"-",
IF(AND(M247="14",N247&gt;=L_Conversion!$C$117,N247&lt;=L_Conversion!$D$117),"-",
"PRIMER_DIA fuera de rango")))))))))))))))</f>
        <v>-</v>
      </c>
      <c r="AS247" s="94" t="str">
        <f t="shared" si="104"/>
        <v>-</v>
      </c>
      <c r="AT247" s="94" t="str">
        <f t="shared" si="105"/>
        <v>-</v>
      </c>
      <c r="AU247" s="94" t="str">
        <f t="shared" si="106"/>
        <v>-</v>
      </c>
      <c r="AV247" s="94" t="str">
        <f t="shared" si="107"/>
        <v>-</v>
      </c>
      <c r="AW247" s="94" t="str">
        <f t="shared" si="108"/>
        <v>-</v>
      </c>
      <c r="AX247" s="94" t="str">
        <f t="shared" si="109"/>
        <v>-</v>
      </c>
      <c r="AY247" s="94" t="str">
        <f t="shared" si="110"/>
        <v>-</v>
      </c>
      <c r="AZ247" s="94" t="str">
        <f t="shared" si="111"/>
        <v>-</v>
      </c>
      <c r="BA247" s="94" t="str">
        <f t="shared" si="112"/>
        <v>-</v>
      </c>
      <c r="BB247" s="94" t="str">
        <f t="shared" si="113"/>
        <v>-</v>
      </c>
      <c r="BC247" s="94" t="str">
        <f t="shared" si="114"/>
        <v>-</v>
      </c>
      <c r="BD247" s="94" t="str">
        <f t="shared" si="115"/>
        <v>-</v>
      </c>
      <c r="BE247" s="94" t="str">
        <f t="shared" si="116"/>
        <v>-</v>
      </c>
      <c r="BF247" s="94" t="str">
        <f t="shared" si="117"/>
        <v>-</v>
      </c>
    </row>
    <row r="248" spans="1:58" x14ac:dyDescent="0.2">
      <c r="A248" s="19" t="s">
        <v>1193</v>
      </c>
      <c r="B248" s="19" t="s">
        <v>76</v>
      </c>
      <c r="C248" s="19">
        <v>18693838</v>
      </c>
      <c r="D248" s="19">
        <v>0</v>
      </c>
      <c r="E248" s="19" t="s">
        <v>1202</v>
      </c>
      <c r="F248" s="19" t="s">
        <v>1393</v>
      </c>
      <c r="G248" s="19" t="s">
        <v>1394</v>
      </c>
      <c r="H248" s="19" t="s">
        <v>1018</v>
      </c>
      <c r="I248" s="19" t="s">
        <v>655</v>
      </c>
      <c r="J248" s="19">
        <v>80</v>
      </c>
      <c r="K248" s="19" t="s">
        <v>556</v>
      </c>
      <c r="L248" s="19" t="s">
        <v>495</v>
      </c>
      <c r="M248" s="19" t="s">
        <v>16</v>
      </c>
      <c r="N248" s="19">
        <v>45721</v>
      </c>
      <c r="O248" s="19">
        <v>1</v>
      </c>
      <c r="P248" s="83">
        <v>1</v>
      </c>
      <c r="Q248" s="19" t="s">
        <v>23</v>
      </c>
      <c r="R248" s="19" t="s">
        <v>11</v>
      </c>
      <c r="S248" s="19" t="s">
        <v>23</v>
      </c>
      <c r="T248" s="19">
        <v>1</v>
      </c>
      <c r="U248" s="19" t="s">
        <v>11</v>
      </c>
      <c r="V248" s="19" t="s">
        <v>11</v>
      </c>
      <c r="W248" s="19" t="s">
        <v>11</v>
      </c>
      <c r="X248" s="19">
        <v>0</v>
      </c>
      <c r="Y248" s="19" t="s">
        <v>730</v>
      </c>
      <c r="Z248" s="19">
        <v>0</v>
      </c>
      <c r="AA248" s="19">
        <v>0</v>
      </c>
      <c r="AB248" s="19">
        <v>0</v>
      </c>
      <c r="AC248" s="186" t="str">
        <f>IF(OR(M248="13",M248="14",P248=8),"",IF(     AND(OR(S248="AUTORIZADO", S248="PENDIENTE", S248="REDUCIDO", S248="AMPLIADO"),L248&lt;&gt;"HONORARIO" ), _xlfn.CONCAT(IF(H248="X","H",H248),"_",IF(OR(P248=5,P248=6),_xlfn.CONCAT(P248,"A"),P248),"_",VLOOKUP(T248,Datos!$B$2:$C$5,2,TRUE)),""))</f>
        <v>M_1_[hasta 3]</v>
      </c>
      <c r="AD248" s="186">
        <f t="shared" si="91"/>
        <v>0</v>
      </c>
      <c r="AE248" s="90" t="str">
        <f t="shared" si="92"/>
        <v>-</v>
      </c>
      <c r="AF248" s="91" t="str">
        <f t="shared" si="93"/>
        <v>070601</v>
      </c>
      <c r="AG248" s="92"/>
      <c r="AH248" s="93" t="str">
        <f t="shared" si="94"/>
        <v>Corporación de Fomento de la Producción</v>
      </c>
      <c r="AI248" s="90" t="str">
        <f t="shared" si="95"/>
        <v>-</v>
      </c>
      <c r="AJ248" s="90">
        <f t="shared" si="96"/>
        <v>0</v>
      </c>
      <c r="AK248" s="90" t="str">
        <f t="shared" si="97"/>
        <v>-</v>
      </c>
      <c r="AL248" s="90" t="str">
        <f t="shared" si="98"/>
        <v>Identifica este registro como MUJER</v>
      </c>
      <c r="AM248" s="90" t="str">
        <f t="shared" si="99"/>
        <v>-</v>
      </c>
      <c r="AN248" s="90" t="str">
        <f t="shared" si="100"/>
        <v>-</v>
      </c>
      <c r="AO248" s="90" t="str">
        <f t="shared" si="101"/>
        <v>-</v>
      </c>
      <c r="AP248" s="58" t="str">
        <f t="shared" si="102"/>
        <v>-</v>
      </c>
      <c r="AQ248" s="94" t="str">
        <f t="shared" si="103"/>
        <v>-</v>
      </c>
      <c r="AR248" s="94" t="str">
        <f>IF(N248="","PRIMER_DIA en blanco",
IF(AND(M248="01",N248&gt;=L_Conversion!$C$118,N248&lt;=L_Conversion!$D$118),"-",
IF(AND(M248="02",N248&gt;=L_Conversion!$C$119,N248&lt;=L_Conversion!$D$119),"-",
IF(AND(M248="03",N248&gt;=L_Conversion!$C$120,N248&lt;=L_Conversion!$D$120),"-",
IF(AND(M248="04",N248&gt;=L_Conversion!$C$121,N248&lt;=L_Conversion!$D$121),"-",
IF(AND(M248="05",N248&gt;=L_Conversion!$C$122,N248&lt;=L_Conversion!$D$122),"-",
IF(AND(M248="06",N248&gt;=L_Conversion!$C$123,N248&lt;=L_Conversion!$D$123),"-",
IF(AND(M248="07",N248&gt;=L_Conversion!$C$124,N248&lt;=L_Conversion!$D$124),"-",
IF(AND(M248="08",N248&gt;=L_Conversion!$C$125,N248&lt;=L_Conversion!$D$125),"-",
IF(AND(M248="09",N248&gt;=L_Conversion!$C$126,N248&lt;=L_Conversion!$D$126),"-",
IF(AND(M248="10",N248&gt;=L_Conversion!$C$127,N248&lt;=L_Conversion!$D$127),"-",
IF(AND(M248="11",N248&gt;=L_Conversion!$C$128,N248&lt;=L_Conversion!$D$128),"-",
IF(AND(M248="12",N248&gt;=L_Conversion!$C$129,N248&lt;=L_Conversion!$D$129),"-",
IF(AND(M248="13",N248&gt;=L_Conversion!$C$116,N248&lt;=L_Conversion!$D$116),"-",
IF(AND(M248="14",N248&gt;=L_Conversion!$C$117,N248&lt;=L_Conversion!$D$117),"-",
"PRIMER_DIA fuera de rango")))))))))))))))</f>
        <v>-</v>
      </c>
      <c r="AS248" s="94" t="str">
        <f t="shared" si="104"/>
        <v>-</v>
      </c>
      <c r="AT248" s="94" t="str">
        <f t="shared" si="105"/>
        <v>-</v>
      </c>
      <c r="AU248" s="94" t="str">
        <f t="shared" si="106"/>
        <v>-</v>
      </c>
      <c r="AV248" s="94" t="str">
        <f t="shared" si="107"/>
        <v>-</v>
      </c>
      <c r="AW248" s="94" t="str">
        <f t="shared" si="108"/>
        <v>-</v>
      </c>
      <c r="AX248" s="94" t="str">
        <f t="shared" si="109"/>
        <v>-</v>
      </c>
      <c r="AY248" s="94" t="str">
        <f t="shared" si="110"/>
        <v>-</v>
      </c>
      <c r="AZ248" s="94" t="str">
        <f t="shared" si="111"/>
        <v>-</v>
      </c>
      <c r="BA248" s="94" t="str">
        <f t="shared" si="112"/>
        <v>-</v>
      </c>
      <c r="BB248" s="94" t="str">
        <f t="shared" si="113"/>
        <v>-</v>
      </c>
      <c r="BC248" s="94" t="str">
        <f t="shared" si="114"/>
        <v>-</v>
      </c>
      <c r="BD248" s="94" t="str">
        <f t="shared" si="115"/>
        <v>-</v>
      </c>
      <c r="BE248" s="94" t="str">
        <f t="shared" si="116"/>
        <v>-</v>
      </c>
      <c r="BF248" s="94" t="str">
        <f t="shared" si="117"/>
        <v>-</v>
      </c>
    </row>
    <row r="249" spans="1:58" x14ac:dyDescent="0.2">
      <c r="A249" s="19" t="s">
        <v>1193</v>
      </c>
      <c r="B249" s="19" t="s">
        <v>875</v>
      </c>
      <c r="C249" s="19">
        <v>18502227</v>
      </c>
      <c r="D249" s="19">
        <v>7</v>
      </c>
      <c r="E249" s="19" t="s">
        <v>1598</v>
      </c>
      <c r="F249" s="19" t="s">
        <v>1599</v>
      </c>
      <c r="G249" s="19" t="s">
        <v>1600</v>
      </c>
      <c r="H249" s="19" t="s">
        <v>1018</v>
      </c>
      <c r="I249" s="19" t="s">
        <v>653</v>
      </c>
      <c r="J249" s="19">
        <v>80</v>
      </c>
      <c r="K249" s="19" t="s">
        <v>556</v>
      </c>
      <c r="L249" s="19" t="s">
        <v>495</v>
      </c>
      <c r="M249" s="19" t="s">
        <v>16</v>
      </c>
      <c r="N249" s="19">
        <v>45721</v>
      </c>
      <c r="O249" s="19">
        <v>3</v>
      </c>
      <c r="P249" s="83">
        <v>1</v>
      </c>
      <c r="Q249" s="19" t="s">
        <v>23</v>
      </c>
      <c r="R249" s="19" t="s">
        <v>11</v>
      </c>
      <c r="S249" s="19" t="s">
        <v>23</v>
      </c>
      <c r="T249" s="19">
        <v>3</v>
      </c>
      <c r="U249" s="19" t="s">
        <v>11</v>
      </c>
      <c r="V249" s="19" t="s">
        <v>11</v>
      </c>
      <c r="W249" s="19" t="s">
        <v>11</v>
      </c>
      <c r="X249" s="19">
        <v>0</v>
      </c>
      <c r="Y249" s="19" t="s">
        <v>730</v>
      </c>
      <c r="Z249" s="19">
        <v>0</v>
      </c>
      <c r="AA249" s="19">
        <v>0</v>
      </c>
      <c r="AB249" s="19">
        <v>0</v>
      </c>
      <c r="AC249" s="186" t="str">
        <f>IF(OR(M249="13",M249="14",P249=8),"",IF(     AND(OR(S249="AUTORIZADO", S249="PENDIENTE", S249="REDUCIDO", S249="AMPLIADO"),L249&lt;&gt;"HONORARIO" ), _xlfn.CONCAT(IF(H249="X","H",H249),"_",IF(OR(P249=5,P249=6),_xlfn.CONCAT(P249,"A"),P249),"_",VLOOKUP(T249,Datos!$B$2:$C$5,2,TRUE)),""))</f>
        <v>M_1_[hasta 3]</v>
      </c>
      <c r="AD249" s="186">
        <f t="shared" si="91"/>
        <v>0</v>
      </c>
      <c r="AE249" s="90" t="str">
        <f t="shared" si="92"/>
        <v>-</v>
      </c>
      <c r="AF249" s="91" t="str">
        <f t="shared" si="93"/>
        <v>070606</v>
      </c>
      <c r="AG249" s="92"/>
      <c r="AH249" s="93" t="str">
        <f t="shared" si="94"/>
        <v>Corporación de Fomento de la Producción</v>
      </c>
      <c r="AI249" s="90" t="str">
        <f t="shared" si="95"/>
        <v>-</v>
      </c>
      <c r="AJ249" s="90">
        <f t="shared" si="96"/>
        <v>7</v>
      </c>
      <c r="AK249" s="90" t="str">
        <f t="shared" si="97"/>
        <v>-</v>
      </c>
      <c r="AL249" s="90" t="str">
        <f t="shared" si="98"/>
        <v>Identifica este registro como MUJER</v>
      </c>
      <c r="AM249" s="90" t="str">
        <f t="shared" si="99"/>
        <v>-</v>
      </c>
      <c r="AN249" s="90" t="str">
        <f t="shared" si="100"/>
        <v>-</v>
      </c>
      <c r="AO249" s="90" t="str">
        <f t="shared" si="101"/>
        <v>-</v>
      </c>
      <c r="AP249" s="58" t="str">
        <f t="shared" si="102"/>
        <v>-</v>
      </c>
      <c r="AQ249" s="94" t="str">
        <f t="shared" si="103"/>
        <v>-</v>
      </c>
      <c r="AR249" s="94" t="str">
        <f>IF(N249="","PRIMER_DIA en blanco",
IF(AND(M249="01",N249&gt;=L_Conversion!$C$118,N249&lt;=L_Conversion!$D$118),"-",
IF(AND(M249="02",N249&gt;=L_Conversion!$C$119,N249&lt;=L_Conversion!$D$119),"-",
IF(AND(M249="03",N249&gt;=L_Conversion!$C$120,N249&lt;=L_Conversion!$D$120),"-",
IF(AND(M249="04",N249&gt;=L_Conversion!$C$121,N249&lt;=L_Conversion!$D$121),"-",
IF(AND(M249="05",N249&gt;=L_Conversion!$C$122,N249&lt;=L_Conversion!$D$122),"-",
IF(AND(M249="06",N249&gt;=L_Conversion!$C$123,N249&lt;=L_Conversion!$D$123),"-",
IF(AND(M249="07",N249&gt;=L_Conversion!$C$124,N249&lt;=L_Conversion!$D$124),"-",
IF(AND(M249="08",N249&gt;=L_Conversion!$C$125,N249&lt;=L_Conversion!$D$125),"-",
IF(AND(M249="09",N249&gt;=L_Conversion!$C$126,N249&lt;=L_Conversion!$D$126),"-",
IF(AND(M249="10",N249&gt;=L_Conversion!$C$127,N249&lt;=L_Conversion!$D$127),"-",
IF(AND(M249="11",N249&gt;=L_Conversion!$C$128,N249&lt;=L_Conversion!$D$128),"-",
IF(AND(M249="12",N249&gt;=L_Conversion!$C$129,N249&lt;=L_Conversion!$D$129),"-",
IF(AND(M249="13",N249&gt;=L_Conversion!$C$116,N249&lt;=L_Conversion!$D$116),"-",
IF(AND(M249="14",N249&gt;=L_Conversion!$C$117,N249&lt;=L_Conversion!$D$117),"-",
"PRIMER_DIA fuera de rango")))))))))))))))</f>
        <v>-</v>
      </c>
      <c r="AS249" s="94" t="str">
        <f t="shared" si="104"/>
        <v>-</v>
      </c>
      <c r="AT249" s="94" t="str">
        <f t="shared" si="105"/>
        <v>-</v>
      </c>
      <c r="AU249" s="94" t="str">
        <f t="shared" si="106"/>
        <v>-</v>
      </c>
      <c r="AV249" s="94" t="str">
        <f t="shared" si="107"/>
        <v>-</v>
      </c>
      <c r="AW249" s="94" t="str">
        <f t="shared" si="108"/>
        <v>-</v>
      </c>
      <c r="AX249" s="94" t="str">
        <f t="shared" si="109"/>
        <v>-</v>
      </c>
      <c r="AY249" s="94" t="str">
        <f t="shared" si="110"/>
        <v>-</v>
      </c>
      <c r="AZ249" s="94" t="str">
        <f t="shared" si="111"/>
        <v>-</v>
      </c>
      <c r="BA249" s="94" t="str">
        <f t="shared" si="112"/>
        <v>-</v>
      </c>
      <c r="BB249" s="94" t="str">
        <f t="shared" si="113"/>
        <v>-</v>
      </c>
      <c r="BC249" s="94" t="str">
        <f t="shared" si="114"/>
        <v>-</v>
      </c>
      <c r="BD249" s="94" t="str">
        <f t="shared" si="115"/>
        <v>-</v>
      </c>
      <c r="BE249" s="94" t="str">
        <f t="shared" si="116"/>
        <v>-</v>
      </c>
      <c r="BF249" s="94" t="str">
        <f t="shared" si="117"/>
        <v>-</v>
      </c>
    </row>
    <row r="250" spans="1:58" x14ac:dyDescent="0.2">
      <c r="A250" s="19" t="s">
        <v>1193</v>
      </c>
      <c r="B250" s="19" t="s">
        <v>76</v>
      </c>
      <c r="C250" s="19">
        <v>13687239</v>
      </c>
      <c r="D250" s="19">
        <v>7</v>
      </c>
      <c r="E250" s="19" t="s">
        <v>1601</v>
      </c>
      <c r="F250" s="19" t="s">
        <v>1602</v>
      </c>
      <c r="G250" s="19" t="s">
        <v>1603</v>
      </c>
      <c r="H250" s="19" t="s">
        <v>1018</v>
      </c>
      <c r="I250" s="19" t="s">
        <v>653</v>
      </c>
      <c r="J250" s="19">
        <v>80</v>
      </c>
      <c r="K250" s="19" t="s">
        <v>556</v>
      </c>
      <c r="L250" s="19" t="s">
        <v>495</v>
      </c>
      <c r="M250" s="19" t="s">
        <v>16</v>
      </c>
      <c r="N250" s="19">
        <v>45721</v>
      </c>
      <c r="O250" s="19">
        <v>3</v>
      </c>
      <c r="P250" s="83">
        <v>1</v>
      </c>
      <c r="Q250" s="19" t="s">
        <v>23</v>
      </c>
      <c r="R250" s="19" t="s">
        <v>11</v>
      </c>
      <c r="S250" s="19" t="s">
        <v>23</v>
      </c>
      <c r="T250" s="19">
        <v>3</v>
      </c>
      <c r="U250" s="19" t="s">
        <v>11</v>
      </c>
      <c r="V250" s="19" t="s">
        <v>11</v>
      </c>
      <c r="W250" s="19" t="s">
        <v>11</v>
      </c>
      <c r="X250" s="19">
        <v>0</v>
      </c>
      <c r="Y250" s="19" t="s">
        <v>730</v>
      </c>
      <c r="Z250" s="19">
        <v>0</v>
      </c>
      <c r="AA250" s="19">
        <v>0</v>
      </c>
      <c r="AB250" s="19">
        <v>0</v>
      </c>
      <c r="AC250" s="186" t="str">
        <f>IF(OR(M250="13",M250="14",P250=8),"",IF(     AND(OR(S250="AUTORIZADO", S250="PENDIENTE", S250="REDUCIDO", S250="AMPLIADO"),L250&lt;&gt;"HONORARIO" ), _xlfn.CONCAT(IF(H250="X","H",H250),"_",IF(OR(P250=5,P250=6),_xlfn.CONCAT(P250,"A"),P250),"_",VLOOKUP(T250,Datos!$B$2:$C$5,2,TRUE)),""))</f>
        <v>M_1_[hasta 3]</v>
      </c>
      <c r="AD250" s="186">
        <f t="shared" si="91"/>
        <v>0</v>
      </c>
      <c r="AE250" s="90" t="str">
        <f t="shared" si="92"/>
        <v>-</v>
      </c>
      <c r="AF250" s="91" t="str">
        <f t="shared" si="93"/>
        <v>070601</v>
      </c>
      <c r="AG250" s="92"/>
      <c r="AH250" s="93" t="str">
        <f t="shared" si="94"/>
        <v>Corporación de Fomento de la Producción</v>
      </c>
      <c r="AI250" s="90" t="str">
        <f t="shared" si="95"/>
        <v>-</v>
      </c>
      <c r="AJ250" s="90">
        <f t="shared" si="96"/>
        <v>7</v>
      </c>
      <c r="AK250" s="90" t="str">
        <f t="shared" si="97"/>
        <v>-</v>
      </c>
      <c r="AL250" s="90" t="str">
        <f t="shared" si="98"/>
        <v>Identifica este registro como MUJER</v>
      </c>
      <c r="AM250" s="90" t="str">
        <f t="shared" si="99"/>
        <v>-</v>
      </c>
      <c r="AN250" s="90" t="str">
        <f t="shared" si="100"/>
        <v>-</v>
      </c>
      <c r="AO250" s="90" t="str">
        <f t="shared" si="101"/>
        <v>-</v>
      </c>
      <c r="AP250" s="58" t="str">
        <f t="shared" si="102"/>
        <v>-</v>
      </c>
      <c r="AQ250" s="94" t="str">
        <f t="shared" si="103"/>
        <v>-</v>
      </c>
      <c r="AR250" s="94" t="str">
        <f>IF(N250="","PRIMER_DIA en blanco",
IF(AND(M250="01",N250&gt;=L_Conversion!$C$118,N250&lt;=L_Conversion!$D$118),"-",
IF(AND(M250="02",N250&gt;=L_Conversion!$C$119,N250&lt;=L_Conversion!$D$119),"-",
IF(AND(M250="03",N250&gt;=L_Conversion!$C$120,N250&lt;=L_Conversion!$D$120),"-",
IF(AND(M250="04",N250&gt;=L_Conversion!$C$121,N250&lt;=L_Conversion!$D$121),"-",
IF(AND(M250="05",N250&gt;=L_Conversion!$C$122,N250&lt;=L_Conversion!$D$122),"-",
IF(AND(M250="06",N250&gt;=L_Conversion!$C$123,N250&lt;=L_Conversion!$D$123),"-",
IF(AND(M250="07",N250&gt;=L_Conversion!$C$124,N250&lt;=L_Conversion!$D$124),"-",
IF(AND(M250="08",N250&gt;=L_Conversion!$C$125,N250&lt;=L_Conversion!$D$125),"-",
IF(AND(M250="09",N250&gt;=L_Conversion!$C$126,N250&lt;=L_Conversion!$D$126),"-",
IF(AND(M250="10",N250&gt;=L_Conversion!$C$127,N250&lt;=L_Conversion!$D$127),"-",
IF(AND(M250="11",N250&gt;=L_Conversion!$C$128,N250&lt;=L_Conversion!$D$128),"-",
IF(AND(M250="12",N250&gt;=L_Conversion!$C$129,N250&lt;=L_Conversion!$D$129),"-",
IF(AND(M250="13",N250&gt;=L_Conversion!$C$116,N250&lt;=L_Conversion!$D$116),"-",
IF(AND(M250="14",N250&gt;=L_Conversion!$C$117,N250&lt;=L_Conversion!$D$117),"-",
"PRIMER_DIA fuera de rango")))))))))))))))</f>
        <v>-</v>
      </c>
      <c r="AS250" s="94" t="str">
        <f t="shared" si="104"/>
        <v>-</v>
      </c>
      <c r="AT250" s="94" t="str">
        <f t="shared" si="105"/>
        <v>-</v>
      </c>
      <c r="AU250" s="94" t="str">
        <f t="shared" si="106"/>
        <v>-</v>
      </c>
      <c r="AV250" s="94" t="str">
        <f t="shared" si="107"/>
        <v>-</v>
      </c>
      <c r="AW250" s="94" t="str">
        <f t="shared" si="108"/>
        <v>-</v>
      </c>
      <c r="AX250" s="94" t="str">
        <f t="shared" si="109"/>
        <v>-</v>
      </c>
      <c r="AY250" s="94" t="str">
        <f t="shared" si="110"/>
        <v>-</v>
      </c>
      <c r="AZ250" s="94" t="str">
        <f t="shared" si="111"/>
        <v>-</v>
      </c>
      <c r="BA250" s="94" t="str">
        <f t="shared" si="112"/>
        <v>-</v>
      </c>
      <c r="BB250" s="94" t="str">
        <f t="shared" si="113"/>
        <v>-</v>
      </c>
      <c r="BC250" s="94" t="str">
        <f t="shared" si="114"/>
        <v>-</v>
      </c>
      <c r="BD250" s="94" t="str">
        <f t="shared" si="115"/>
        <v>-</v>
      </c>
      <c r="BE250" s="94" t="str">
        <f t="shared" si="116"/>
        <v>-</v>
      </c>
      <c r="BF250" s="94" t="str">
        <f t="shared" si="117"/>
        <v>-</v>
      </c>
    </row>
    <row r="251" spans="1:58" x14ac:dyDescent="0.2">
      <c r="A251" s="19" t="s">
        <v>1193</v>
      </c>
      <c r="B251" s="19" t="s">
        <v>76</v>
      </c>
      <c r="C251" s="19">
        <v>13545055</v>
      </c>
      <c r="D251" s="19">
        <v>3</v>
      </c>
      <c r="E251" s="19" t="s">
        <v>1427</v>
      </c>
      <c r="F251" s="19" t="s">
        <v>1428</v>
      </c>
      <c r="G251" s="19" t="s">
        <v>1429</v>
      </c>
      <c r="H251" s="19" t="s">
        <v>1018</v>
      </c>
      <c r="I251" s="19" t="s">
        <v>653</v>
      </c>
      <c r="J251" s="19">
        <v>80</v>
      </c>
      <c r="K251" s="19" t="s">
        <v>554</v>
      </c>
      <c r="L251" s="19" t="s">
        <v>495</v>
      </c>
      <c r="M251" s="19" t="s">
        <v>16</v>
      </c>
      <c r="N251" s="19">
        <v>45722</v>
      </c>
      <c r="O251" s="19">
        <v>30</v>
      </c>
      <c r="P251" s="83">
        <v>1</v>
      </c>
      <c r="Q251" s="19" t="s">
        <v>23</v>
      </c>
      <c r="R251" s="19" t="s">
        <v>11</v>
      </c>
      <c r="S251" s="19" t="s">
        <v>23</v>
      </c>
      <c r="T251" s="19">
        <v>30</v>
      </c>
      <c r="U251" s="19" t="s">
        <v>11</v>
      </c>
      <c r="V251" s="19" t="s">
        <v>11</v>
      </c>
      <c r="W251" s="19" t="s">
        <v>11</v>
      </c>
      <c r="X251" s="19">
        <v>0</v>
      </c>
      <c r="Y251" s="19" t="s">
        <v>730</v>
      </c>
      <c r="Z251" s="19">
        <v>0</v>
      </c>
      <c r="AA251" s="19">
        <v>0</v>
      </c>
      <c r="AB251" s="19">
        <v>0</v>
      </c>
      <c r="AC251" s="186" t="str">
        <f>IF(OR(M251="13",M251="14",P251=8),"",IF(     AND(OR(S251="AUTORIZADO", S251="PENDIENTE", S251="REDUCIDO", S251="AMPLIADO"),L251&lt;&gt;"HONORARIO" ), _xlfn.CONCAT(IF(H251="X","H",H251),"_",IF(OR(P251=5,P251=6),_xlfn.CONCAT(P251,"A"),P251),"_",VLOOKUP(T251,Datos!$B$2:$C$5,2,TRUE)),""))</f>
        <v>M_1_[11 +]</v>
      </c>
      <c r="AD251" s="186">
        <f t="shared" si="91"/>
        <v>0</v>
      </c>
      <c r="AE251" s="90" t="str">
        <f t="shared" si="92"/>
        <v>-</v>
      </c>
      <c r="AF251" s="91" t="str">
        <f t="shared" si="93"/>
        <v>070601</v>
      </c>
      <c r="AG251" s="92"/>
      <c r="AH251" s="93" t="str">
        <f t="shared" si="94"/>
        <v>Corporación de Fomento de la Producción</v>
      </c>
      <c r="AI251" s="90" t="str">
        <f t="shared" si="95"/>
        <v>-</v>
      </c>
      <c r="AJ251" s="90">
        <f t="shared" si="96"/>
        <v>3</v>
      </c>
      <c r="AK251" s="90" t="str">
        <f t="shared" si="97"/>
        <v>-</v>
      </c>
      <c r="AL251" s="90" t="str">
        <f t="shared" si="98"/>
        <v>Identifica este registro como MUJER</v>
      </c>
      <c r="AM251" s="90" t="str">
        <f t="shared" si="99"/>
        <v>-</v>
      </c>
      <c r="AN251" s="90" t="str">
        <f t="shared" si="100"/>
        <v>-</v>
      </c>
      <c r="AO251" s="90" t="str">
        <f t="shared" si="101"/>
        <v>-</v>
      </c>
      <c r="AP251" s="58" t="str">
        <f t="shared" si="102"/>
        <v>-</v>
      </c>
      <c r="AQ251" s="94" t="str">
        <f t="shared" si="103"/>
        <v>-</v>
      </c>
      <c r="AR251" s="94" t="str">
        <f>IF(N251="","PRIMER_DIA en blanco",
IF(AND(M251="01",N251&gt;=L_Conversion!$C$118,N251&lt;=L_Conversion!$D$118),"-",
IF(AND(M251="02",N251&gt;=L_Conversion!$C$119,N251&lt;=L_Conversion!$D$119),"-",
IF(AND(M251="03",N251&gt;=L_Conversion!$C$120,N251&lt;=L_Conversion!$D$120),"-",
IF(AND(M251="04",N251&gt;=L_Conversion!$C$121,N251&lt;=L_Conversion!$D$121),"-",
IF(AND(M251="05",N251&gt;=L_Conversion!$C$122,N251&lt;=L_Conversion!$D$122),"-",
IF(AND(M251="06",N251&gt;=L_Conversion!$C$123,N251&lt;=L_Conversion!$D$123),"-",
IF(AND(M251="07",N251&gt;=L_Conversion!$C$124,N251&lt;=L_Conversion!$D$124),"-",
IF(AND(M251="08",N251&gt;=L_Conversion!$C$125,N251&lt;=L_Conversion!$D$125),"-",
IF(AND(M251="09",N251&gt;=L_Conversion!$C$126,N251&lt;=L_Conversion!$D$126),"-",
IF(AND(M251="10",N251&gt;=L_Conversion!$C$127,N251&lt;=L_Conversion!$D$127),"-",
IF(AND(M251="11",N251&gt;=L_Conversion!$C$128,N251&lt;=L_Conversion!$D$128),"-",
IF(AND(M251="12",N251&gt;=L_Conversion!$C$129,N251&lt;=L_Conversion!$D$129),"-",
IF(AND(M251="13",N251&gt;=L_Conversion!$C$116,N251&lt;=L_Conversion!$D$116),"-",
IF(AND(M251="14",N251&gt;=L_Conversion!$C$117,N251&lt;=L_Conversion!$D$117),"-",
"PRIMER_DIA fuera de rango")))))))))))))))</f>
        <v>-</v>
      </c>
      <c r="AS251" s="94" t="str">
        <f t="shared" si="104"/>
        <v>-</v>
      </c>
      <c r="AT251" s="94" t="str">
        <f t="shared" si="105"/>
        <v>-</v>
      </c>
      <c r="AU251" s="94" t="str">
        <f t="shared" si="106"/>
        <v>-</v>
      </c>
      <c r="AV251" s="94" t="str">
        <f t="shared" si="107"/>
        <v>-</v>
      </c>
      <c r="AW251" s="94" t="str">
        <f t="shared" si="108"/>
        <v>-</v>
      </c>
      <c r="AX251" s="94" t="str">
        <f t="shared" si="109"/>
        <v>-</v>
      </c>
      <c r="AY251" s="94" t="str">
        <f t="shared" si="110"/>
        <v>-</v>
      </c>
      <c r="AZ251" s="94" t="str">
        <f t="shared" si="111"/>
        <v>-</v>
      </c>
      <c r="BA251" s="94" t="str">
        <f t="shared" si="112"/>
        <v>-</v>
      </c>
      <c r="BB251" s="94" t="str">
        <f t="shared" si="113"/>
        <v>-</v>
      </c>
      <c r="BC251" s="94" t="str">
        <f t="shared" si="114"/>
        <v>-</v>
      </c>
      <c r="BD251" s="94" t="str">
        <f t="shared" si="115"/>
        <v>-</v>
      </c>
      <c r="BE251" s="94" t="str">
        <f t="shared" si="116"/>
        <v>-</v>
      </c>
      <c r="BF251" s="94" t="str">
        <f t="shared" si="117"/>
        <v>-</v>
      </c>
    </row>
    <row r="252" spans="1:58" x14ac:dyDescent="0.2">
      <c r="A252" s="19" t="s">
        <v>1193</v>
      </c>
      <c r="B252" s="19" t="s">
        <v>76</v>
      </c>
      <c r="C252" s="19">
        <v>18693838</v>
      </c>
      <c r="D252" s="19">
        <v>0</v>
      </c>
      <c r="E252" s="19" t="s">
        <v>1202</v>
      </c>
      <c r="F252" s="19" t="s">
        <v>1393</v>
      </c>
      <c r="G252" s="19" t="s">
        <v>1394</v>
      </c>
      <c r="H252" s="19" t="s">
        <v>1018</v>
      </c>
      <c r="I252" s="19" t="s">
        <v>655</v>
      </c>
      <c r="J252" s="19">
        <v>80</v>
      </c>
      <c r="K252" s="19" t="s">
        <v>556</v>
      </c>
      <c r="L252" s="19" t="s">
        <v>495</v>
      </c>
      <c r="M252" s="19" t="s">
        <v>16</v>
      </c>
      <c r="N252" s="19">
        <v>45722</v>
      </c>
      <c r="O252" s="19">
        <v>1</v>
      </c>
      <c r="P252" s="83">
        <v>1</v>
      </c>
      <c r="Q252" s="19" t="s">
        <v>23</v>
      </c>
      <c r="R252" s="19" t="s">
        <v>11</v>
      </c>
      <c r="S252" s="19" t="s">
        <v>23</v>
      </c>
      <c r="T252" s="19">
        <v>1</v>
      </c>
      <c r="U252" s="19" t="s">
        <v>11</v>
      </c>
      <c r="V252" s="19" t="s">
        <v>11</v>
      </c>
      <c r="W252" s="19" t="s">
        <v>11</v>
      </c>
      <c r="X252" s="19">
        <v>0</v>
      </c>
      <c r="Y252" s="19" t="s">
        <v>730</v>
      </c>
      <c r="Z252" s="19">
        <v>0</v>
      </c>
      <c r="AA252" s="19">
        <v>0</v>
      </c>
      <c r="AB252" s="19">
        <v>0</v>
      </c>
      <c r="AC252" s="186" t="str">
        <f>IF(OR(M252="13",M252="14",P252=8),"",IF(     AND(OR(S252="AUTORIZADO", S252="PENDIENTE", S252="REDUCIDO", S252="AMPLIADO"),L252&lt;&gt;"HONORARIO" ), _xlfn.CONCAT(IF(H252="X","H",H252),"_",IF(OR(P252=5,P252=6),_xlfn.CONCAT(P252,"A"),P252),"_",VLOOKUP(T252,Datos!$B$2:$C$5,2,TRUE)),""))</f>
        <v>M_1_[hasta 3]</v>
      </c>
      <c r="AD252" s="186">
        <f t="shared" si="91"/>
        <v>0</v>
      </c>
      <c r="AE252" s="90" t="str">
        <f t="shared" si="92"/>
        <v>-</v>
      </c>
      <c r="AF252" s="91" t="str">
        <f t="shared" si="93"/>
        <v>070601</v>
      </c>
      <c r="AG252" s="92"/>
      <c r="AH252" s="93" t="str">
        <f t="shared" si="94"/>
        <v>Corporación de Fomento de la Producción</v>
      </c>
      <c r="AI252" s="90" t="str">
        <f t="shared" si="95"/>
        <v>-</v>
      </c>
      <c r="AJ252" s="90">
        <f t="shared" si="96"/>
        <v>0</v>
      </c>
      <c r="AK252" s="90" t="str">
        <f t="shared" si="97"/>
        <v>-</v>
      </c>
      <c r="AL252" s="90" t="str">
        <f t="shared" si="98"/>
        <v>Identifica este registro como MUJER</v>
      </c>
      <c r="AM252" s="90" t="str">
        <f t="shared" si="99"/>
        <v>-</v>
      </c>
      <c r="AN252" s="90" t="str">
        <f t="shared" si="100"/>
        <v>-</v>
      </c>
      <c r="AO252" s="90" t="str">
        <f t="shared" si="101"/>
        <v>-</v>
      </c>
      <c r="AP252" s="58" t="str">
        <f t="shared" si="102"/>
        <v>-</v>
      </c>
      <c r="AQ252" s="94" t="str">
        <f t="shared" si="103"/>
        <v>-</v>
      </c>
      <c r="AR252" s="94" t="str">
        <f>IF(N252="","PRIMER_DIA en blanco",
IF(AND(M252="01",N252&gt;=L_Conversion!$C$118,N252&lt;=L_Conversion!$D$118),"-",
IF(AND(M252="02",N252&gt;=L_Conversion!$C$119,N252&lt;=L_Conversion!$D$119),"-",
IF(AND(M252="03",N252&gt;=L_Conversion!$C$120,N252&lt;=L_Conversion!$D$120),"-",
IF(AND(M252="04",N252&gt;=L_Conversion!$C$121,N252&lt;=L_Conversion!$D$121),"-",
IF(AND(M252="05",N252&gt;=L_Conversion!$C$122,N252&lt;=L_Conversion!$D$122),"-",
IF(AND(M252="06",N252&gt;=L_Conversion!$C$123,N252&lt;=L_Conversion!$D$123),"-",
IF(AND(M252="07",N252&gt;=L_Conversion!$C$124,N252&lt;=L_Conversion!$D$124),"-",
IF(AND(M252="08",N252&gt;=L_Conversion!$C$125,N252&lt;=L_Conversion!$D$125),"-",
IF(AND(M252="09",N252&gt;=L_Conversion!$C$126,N252&lt;=L_Conversion!$D$126),"-",
IF(AND(M252="10",N252&gt;=L_Conversion!$C$127,N252&lt;=L_Conversion!$D$127),"-",
IF(AND(M252="11",N252&gt;=L_Conversion!$C$128,N252&lt;=L_Conversion!$D$128),"-",
IF(AND(M252="12",N252&gt;=L_Conversion!$C$129,N252&lt;=L_Conversion!$D$129),"-",
IF(AND(M252="13",N252&gt;=L_Conversion!$C$116,N252&lt;=L_Conversion!$D$116),"-",
IF(AND(M252="14",N252&gt;=L_Conversion!$C$117,N252&lt;=L_Conversion!$D$117),"-",
"PRIMER_DIA fuera de rango")))))))))))))))</f>
        <v>-</v>
      </c>
      <c r="AS252" s="94" t="str">
        <f t="shared" si="104"/>
        <v>-</v>
      </c>
      <c r="AT252" s="94" t="str">
        <f t="shared" si="105"/>
        <v>-</v>
      </c>
      <c r="AU252" s="94" t="str">
        <f t="shared" si="106"/>
        <v>-</v>
      </c>
      <c r="AV252" s="94" t="str">
        <f t="shared" si="107"/>
        <v>-</v>
      </c>
      <c r="AW252" s="94" t="str">
        <f t="shared" si="108"/>
        <v>-</v>
      </c>
      <c r="AX252" s="94" t="str">
        <f t="shared" si="109"/>
        <v>-</v>
      </c>
      <c r="AY252" s="94" t="str">
        <f t="shared" si="110"/>
        <v>-</v>
      </c>
      <c r="AZ252" s="94" t="str">
        <f t="shared" si="111"/>
        <v>-</v>
      </c>
      <c r="BA252" s="94" t="str">
        <f t="shared" si="112"/>
        <v>-</v>
      </c>
      <c r="BB252" s="94" t="str">
        <f t="shared" si="113"/>
        <v>-</v>
      </c>
      <c r="BC252" s="94" t="str">
        <f t="shared" si="114"/>
        <v>-</v>
      </c>
      <c r="BD252" s="94" t="str">
        <f t="shared" si="115"/>
        <v>-</v>
      </c>
      <c r="BE252" s="94" t="str">
        <f t="shared" si="116"/>
        <v>-</v>
      </c>
      <c r="BF252" s="94" t="str">
        <f t="shared" si="117"/>
        <v>-</v>
      </c>
    </row>
    <row r="253" spans="1:58" x14ac:dyDescent="0.2">
      <c r="A253" s="19" t="s">
        <v>1193</v>
      </c>
      <c r="B253" s="19" t="s">
        <v>76</v>
      </c>
      <c r="C253" s="19">
        <v>14372515</v>
      </c>
      <c r="D253" s="19">
        <v>4</v>
      </c>
      <c r="E253" s="19" t="s">
        <v>1604</v>
      </c>
      <c r="F253" s="19" t="s">
        <v>1235</v>
      </c>
      <c r="G253" s="19" t="s">
        <v>1605</v>
      </c>
      <c r="H253" s="19" t="s">
        <v>654</v>
      </c>
      <c r="I253" s="19" t="s">
        <v>653</v>
      </c>
      <c r="J253" s="19">
        <v>80</v>
      </c>
      <c r="K253" s="19" t="s">
        <v>556</v>
      </c>
      <c r="L253" s="19" t="s">
        <v>495</v>
      </c>
      <c r="M253" s="19" t="s">
        <v>16</v>
      </c>
      <c r="N253" s="19">
        <v>45722</v>
      </c>
      <c r="O253" s="19">
        <v>2</v>
      </c>
      <c r="P253" s="83">
        <v>1</v>
      </c>
      <c r="Q253" s="19" t="s">
        <v>23</v>
      </c>
      <c r="R253" s="19" t="s">
        <v>11</v>
      </c>
      <c r="S253" s="19" t="s">
        <v>23</v>
      </c>
      <c r="T253" s="19">
        <v>2</v>
      </c>
      <c r="U253" s="19" t="s">
        <v>11</v>
      </c>
      <c r="V253" s="19" t="s">
        <v>11</v>
      </c>
      <c r="W253" s="19" t="s">
        <v>11</v>
      </c>
      <c r="X253" s="19">
        <v>0</v>
      </c>
      <c r="Y253" s="19" t="s">
        <v>730</v>
      </c>
      <c r="Z253" s="19">
        <v>0</v>
      </c>
      <c r="AA253" s="19">
        <v>0</v>
      </c>
      <c r="AB253" s="19">
        <v>0</v>
      </c>
      <c r="AC253" s="186" t="str">
        <f>IF(OR(M253="13",M253="14",P253=8),"",IF(     AND(OR(S253="AUTORIZADO", S253="PENDIENTE", S253="REDUCIDO", S253="AMPLIADO"),L253&lt;&gt;"HONORARIO" ), _xlfn.CONCAT(IF(H253="X","H",H253),"_",IF(OR(P253=5,P253=6),_xlfn.CONCAT(P253,"A"),P253),"_",VLOOKUP(T253,Datos!$B$2:$C$5,2,TRUE)),""))</f>
        <v>H_1_[hasta 3]</v>
      </c>
      <c r="AD253" s="186">
        <f t="shared" si="91"/>
        <v>0</v>
      </c>
      <c r="AE253" s="90" t="str">
        <f t="shared" si="92"/>
        <v>-</v>
      </c>
      <c r="AF253" s="91" t="str">
        <f t="shared" si="93"/>
        <v>070601</v>
      </c>
      <c r="AG253" s="92"/>
      <c r="AH253" s="93" t="str">
        <f t="shared" si="94"/>
        <v>Corporación de Fomento de la Producción</v>
      </c>
      <c r="AI253" s="90" t="str">
        <f t="shared" si="95"/>
        <v>-</v>
      </c>
      <c r="AJ253" s="90">
        <f t="shared" si="96"/>
        <v>4</v>
      </c>
      <c r="AK253" s="90" t="str">
        <f t="shared" si="97"/>
        <v>-</v>
      </c>
      <c r="AL253" s="90" t="str">
        <f t="shared" si="98"/>
        <v>Identifica este registro como HOMBRE</v>
      </c>
      <c r="AM253" s="90" t="str">
        <f t="shared" si="99"/>
        <v>-</v>
      </c>
      <c r="AN253" s="90" t="str">
        <f t="shared" si="100"/>
        <v>-</v>
      </c>
      <c r="AO253" s="90" t="str">
        <f t="shared" si="101"/>
        <v>-</v>
      </c>
      <c r="AP253" s="58" t="str">
        <f t="shared" si="102"/>
        <v>-</v>
      </c>
      <c r="AQ253" s="94" t="str">
        <f t="shared" si="103"/>
        <v>-</v>
      </c>
      <c r="AR253" s="94" t="str">
        <f>IF(N253="","PRIMER_DIA en blanco",
IF(AND(M253="01",N253&gt;=L_Conversion!$C$118,N253&lt;=L_Conversion!$D$118),"-",
IF(AND(M253="02",N253&gt;=L_Conversion!$C$119,N253&lt;=L_Conversion!$D$119),"-",
IF(AND(M253="03",N253&gt;=L_Conversion!$C$120,N253&lt;=L_Conversion!$D$120),"-",
IF(AND(M253="04",N253&gt;=L_Conversion!$C$121,N253&lt;=L_Conversion!$D$121),"-",
IF(AND(M253="05",N253&gt;=L_Conversion!$C$122,N253&lt;=L_Conversion!$D$122),"-",
IF(AND(M253="06",N253&gt;=L_Conversion!$C$123,N253&lt;=L_Conversion!$D$123),"-",
IF(AND(M253="07",N253&gt;=L_Conversion!$C$124,N253&lt;=L_Conversion!$D$124),"-",
IF(AND(M253="08",N253&gt;=L_Conversion!$C$125,N253&lt;=L_Conversion!$D$125),"-",
IF(AND(M253="09",N253&gt;=L_Conversion!$C$126,N253&lt;=L_Conversion!$D$126),"-",
IF(AND(M253="10",N253&gt;=L_Conversion!$C$127,N253&lt;=L_Conversion!$D$127),"-",
IF(AND(M253="11",N253&gt;=L_Conversion!$C$128,N253&lt;=L_Conversion!$D$128),"-",
IF(AND(M253="12",N253&gt;=L_Conversion!$C$129,N253&lt;=L_Conversion!$D$129),"-",
IF(AND(M253="13",N253&gt;=L_Conversion!$C$116,N253&lt;=L_Conversion!$D$116),"-",
IF(AND(M253="14",N253&gt;=L_Conversion!$C$117,N253&lt;=L_Conversion!$D$117),"-",
"PRIMER_DIA fuera de rango")))))))))))))))</f>
        <v>-</v>
      </c>
      <c r="AS253" s="94" t="str">
        <f t="shared" si="104"/>
        <v>-</v>
      </c>
      <c r="AT253" s="94" t="str">
        <f t="shared" si="105"/>
        <v>-</v>
      </c>
      <c r="AU253" s="94" t="str">
        <f t="shared" si="106"/>
        <v>-</v>
      </c>
      <c r="AV253" s="94" t="str">
        <f t="shared" si="107"/>
        <v>-</v>
      </c>
      <c r="AW253" s="94" t="str">
        <f t="shared" si="108"/>
        <v>-</v>
      </c>
      <c r="AX253" s="94" t="str">
        <f t="shared" si="109"/>
        <v>-</v>
      </c>
      <c r="AY253" s="94" t="str">
        <f t="shared" si="110"/>
        <v>-</v>
      </c>
      <c r="AZ253" s="94" t="str">
        <f t="shared" si="111"/>
        <v>-</v>
      </c>
      <c r="BA253" s="94" t="str">
        <f t="shared" si="112"/>
        <v>-</v>
      </c>
      <c r="BB253" s="94" t="str">
        <f t="shared" si="113"/>
        <v>-</v>
      </c>
      <c r="BC253" s="94" t="str">
        <f t="shared" si="114"/>
        <v>-</v>
      </c>
      <c r="BD253" s="94" t="str">
        <f t="shared" si="115"/>
        <v>-</v>
      </c>
      <c r="BE253" s="94" t="str">
        <f t="shared" si="116"/>
        <v>-</v>
      </c>
      <c r="BF253" s="94" t="str">
        <f t="shared" si="117"/>
        <v>-</v>
      </c>
    </row>
    <row r="254" spans="1:58" x14ac:dyDescent="0.2">
      <c r="A254" s="19" t="s">
        <v>1193</v>
      </c>
      <c r="B254" s="19" t="s">
        <v>76</v>
      </c>
      <c r="C254" s="19">
        <v>17063928</v>
      </c>
      <c r="D254" s="19">
        <v>6</v>
      </c>
      <c r="E254" s="19" t="s">
        <v>1606</v>
      </c>
      <c r="F254" s="19" t="s">
        <v>1202</v>
      </c>
      <c r="G254" s="19" t="s">
        <v>1607</v>
      </c>
      <c r="H254" s="19" t="s">
        <v>1018</v>
      </c>
      <c r="I254" s="19" t="s">
        <v>653</v>
      </c>
      <c r="J254" s="19">
        <v>80</v>
      </c>
      <c r="K254" s="19" t="s">
        <v>560</v>
      </c>
      <c r="L254" s="19" t="s">
        <v>495</v>
      </c>
      <c r="M254" s="19" t="s">
        <v>16</v>
      </c>
      <c r="N254" s="19">
        <v>45722</v>
      </c>
      <c r="O254" s="19">
        <v>1</v>
      </c>
      <c r="P254" s="83" t="s">
        <v>736</v>
      </c>
      <c r="Q254" s="19" t="s">
        <v>23</v>
      </c>
      <c r="R254" s="19" t="s">
        <v>11</v>
      </c>
      <c r="S254" s="19" t="s">
        <v>23</v>
      </c>
      <c r="T254" s="19">
        <v>1</v>
      </c>
      <c r="U254" s="19" t="s">
        <v>11</v>
      </c>
      <c r="V254" s="19" t="s">
        <v>19</v>
      </c>
      <c r="W254" s="19" t="s">
        <v>19</v>
      </c>
      <c r="X254" s="19">
        <v>38504</v>
      </c>
      <c r="Y254" s="19" t="s">
        <v>726</v>
      </c>
      <c r="Z254" s="19">
        <v>1</v>
      </c>
      <c r="AA254" s="19">
        <v>38504</v>
      </c>
      <c r="AB254" s="19">
        <v>38504</v>
      </c>
      <c r="AC254" s="186" t="str">
        <f>IF(OR(M254="13",M254="14",P254=8),"",IF(     AND(OR(S254="AUTORIZADO", S254="PENDIENTE", S254="REDUCIDO", S254="AMPLIADO"),L254&lt;&gt;"HONORARIO" ), _xlfn.CONCAT(IF(H254="X","H",H254),"_",IF(OR(P254=5,P254=6),_xlfn.CONCAT(P254,"A"),P254),"_",VLOOKUP(T254,Datos!$B$2:$C$5,2,TRUE)),""))</f>
        <v>M_5B_[hasta 3]</v>
      </c>
      <c r="AD254" s="186">
        <f t="shared" si="91"/>
        <v>77008</v>
      </c>
      <c r="AE254" s="90" t="str">
        <f t="shared" si="92"/>
        <v>-</v>
      </c>
      <c r="AF254" s="91" t="str">
        <f t="shared" si="93"/>
        <v>070601</v>
      </c>
      <c r="AG254" s="92"/>
      <c r="AH254" s="93" t="str">
        <f t="shared" si="94"/>
        <v>Corporación de Fomento de la Producción</v>
      </c>
      <c r="AI254" s="90" t="str">
        <f t="shared" si="95"/>
        <v>-</v>
      </c>
      <c r="AJ254" s="90">
        <f t="shared" si="96"/>
        <v>6</v>
      </c>
      <c r="AK254" s="90" t="str">
        <f t="shared" si="97"/>
        <v>-</v>
      </c>
      <c r="AL254" s="90" t="str">
        <f t="shared" si="98"/>
        <v>Identifica este registro como MUJER</v>
      </c>
      <c r="AM254" s="90" t="str">
        <f t="shared" si="99"/>
        <v>-</v>
      </c>
      <c r="AN254" s="90" t="str">
        <f t="shared" si="100"/>
        <v>-</v>
      </c>
      <c r="AO254" s="90" t="str">
        <f t="shared" si="101"/>
        <v>-</v>
      </c>
      <c r="AP254" s="58" t="str">
        <f t="shared" si="102"/>
        <v>-</v>
      </c>
      <c r="AQ254" s="94" t="str">
        <f t="shared" si="103"/>
        <v>-</v>
      </c>
      <c r="AR254" s="94" t="str">
        <f>IF(N254="","PRIMER_DIA en blanco",
IF(AND(M254="01",N254&gt;=L_Conversion!$C$118,N254&lt;=L_Conversion!$D$118),"-",
IF(AND(M254="02",N254&gt;=L_Conversion!$C$119,N254&lt;=L_Conversion!$D$119),"-",
IF(AND(M254="03",N254&gt;=L_Conversion!$C$120,N254&lt;=L_Conversion!$D$120),"-",
IF(AND(M254="04",N254&gt;=L_Conversion!$C$121,N254&lt;=L_Conversion!$D$121),"-",
IF(AND(M254="05",N254&gt;=L_Conversion!$C$122,N254&lt;=L_Conversion!$D$122),"-",
IF(AND(M254="06",N254&gt;=L_Conversion!$C$123,N254&lt;=L_Conversion!$D$123),"-",
IF(AND(M254="07",N254&gt;=L_Conversion!$C$124,N254&lt;=L_Conversion!$D$124),"-",
IF(AND(M254="08",N254&gt;=L_Conversion!$C$125,N254&lt;=L_Conversion!$D$125),"-",
IF(AND(M254="09",N254&gt;=L_Conversion!$C$126,N254&lt;=L_Conversion!$D$126),"-",
IF(AND(M254="10",N254&gt;=L_Conversion!$C$127,N254&lt;=L_Conversion!$D$127),"-",
IF(AND(M254="11",N254&gt;=L_Conversion!$C$128,N254&lt;=L_Conversion!$D$128),"-",
IF(AND(M254="12",N254&gt;=L_Conversion!$C$129,N254&lt;=L_Conversion!$D$129),"-",
IF(AND(M254="13",N254&gt;=L_Conversion!$C$116,N254&lt;=L_Conversion!$D$116),"-",
IF(AND(M254="14",N254&gt;=L_Conversion!$C$117,N254&lt;=L_Conversion!$D$117),"-",
"PRIMER_DIA fuera de rango")))))))))))))))</f>
        <v>-</v>
      </c>
      <c r="AS254" s="94" t="str">
        <f t="shared" si="104"/>
        <v>-</v>
      </c>
      <c r="AT254" s="94" t="str">
        <f t="shared" si="105"/>
        <v>-</v>
      </c>
      <c r="AU254" s="94" t="str">
        <f t="shared" si="106"/>
        <v>-</v>
      </c>
      <c r="AV254" s="94" t="str">
        <f t="shared" si="107"/>
        <v>-</v>
      </c>
      <c r="AW254" s="94" t="str">
        <f t="shared" si="108"/>
        <v>-</v>
      </c>
      <c r="AX254" s="94" t="str">
        <f t="shared" si="109"/>
        <v>-</v>
      </c>
      <c r="AY254" s="94" t="str">
        <f t="shared" si="110"/>
        <v>-</v>
      </c>
      <c r="AZ254" s="94" t="str">
        <f t="shared" si="111"/>
        <v>-</v>
      </c>
      <c r="BA254" s="94" t="str">
        <f t="shared" si="112"/>
        <v>-</v>
      </c>
      <c r="BB254" s="94" t="str">
        <f t="shared" si="113"/>
        <v>-</v>
      </c>
      <c r="BC254" s="94" t="str">
        <f t="shared" si="114"/>
        <v>-</v>
      </c>
      <c r="BD254" s="94" t="str">
        <f t="shared" si="115"/>
        <v>-</v>
      </c>
      <c r="BE254" s="94" t="str">
        <f t="shared" si="116"/>
        <v>-</v>
      </c>
      <c r="BF254" s="94" t="str">
        <f t="shared" si="117"/>
        <v>-</v>
      </c>
    </row>
    <row r="255" spans="1:58" x14ac:dyDescent="0.2">
      <c r="A255" s="19" t="s">
        <v>1193</v>
      </c>
      <c r="B255" s="19" t="s">
        <v>76</v>
      </c>
      <c r="C255" s="19">
        <v>12586334</v>
      </c>
      <c r="D255" s="19">
        <v>5</v>
      </c>
      <c r="E255" s="19" t="s">
        <v>1608</v>
      </c>
      <c r="F255" s="19" t="s">
        <v>1436</v>
      </c>
      <c r="G255" s="19" t="s">
        <v>1609</v>
      </c>
      <c r="H255" s="19" t="s">
        <v>654</v>
      </c>
      <c r="I255" s="19" t="s">
        <v>653</v>
      </c>
      <c r="J255" s="19">
        <v>80</v>
      </c>
      <c r="K255" s="19" t="s">
        <v>556</v>
      </c>
      <c r="L255" s="19" t="s">
        <v>495</v>
      </c>
      <c r="M255" s="19" t="s">
        <v>16</v>
      </c>
      <c r="N255" s="19">
        <v>45722</v>
      </c>
      <c r="O255" s="19">
        <v>11</v>
      </c>
      <c r="P255" s="83">
        <v>1</v>
      </c>
      <c r="Q255" s="19" t="s">
        <v>23</v>
      </c>
      <c r="R255" s="19" t="s">
        <v>11</v>
      </c>
      <c r="S255" s="19" t="s">
        <v>23</v>
      </c>
      <c r="T255" s="19">
        <v>11</v>
      </c>
      <c r="U255" s="19" t="s">
        <v>11</v>
      </c>
      <c r="V255" s="19" t="s">
        <v>11</v>
      </c>
      <c r="W255" s="19" t="s">
        <v>11</v>
      </c>
      <c r="X255" s="19">
        <v>0</v>
      </c>
      <c r="Y255" s="19" t="s">
        <v>730</v>
      </c>
      <c r="Z255" s="19">
        <v>0</v>
      </c>
      <c r="AA255" s="19">
        <v>0</v>
      </c>
      <c r="AB255" s="19">
        <v>0</v>
      </c>
      <c r="AC255" s="186" t="str">
        <f>IF(OR(M255="13",M255="14",P255=8),"",IF(     AND(OR(S255="AUTORIZADO", S255="PENDIENTE", S255="REDUCIDO", S255="AMPLIADO"),L255&lt;&gt;"HONORARIO" ), _xlfn.CONCAT(IF(H255="X","H",H255),"_",IF(OR(P255=5,P255=6),_xlfn.CONCAT(P255,"A"),P255),"_",VLOOKUP(T255,Datos!$B$2:$C$5,2,TRUE)),""))</f>
        <v>H_1_[11 +]</v>
      </c>
      <c r="AD255" s="186">
        <f t="shared" si="91"/>
        <v>0</v>
      </c>
      <c r="AE255" s="90" t="str">
        <f t="shared" si="92"/>
        <v>-</v>
      </c>
      <c r="AF255" s="91" t="str">
        <f t="shared" si="93"/>
        <v>070601</v>
      </c>
      <c r="AG255" s="92"/>
      <c r="AH255" s="93" t="str">
        <f t="shared" si="94"/>
        <v>Corporación de Fomento de la Producción</v>
      </c>
      <c r="AI255" s="90" t="str">
        <f t="shared" si="95"/>
        <v>-</v>
      </c>
      <c r="AJ255" s="90">
        <f t="shared" si="96"/>
        <v>5</v>
      </c>
      <c r="AK255" s="90" t="str">
        <f t="shared" si="97"/>
        <v>-</v>
      </c>
      <c r="AL255" s="90" t="str">
        <f t="shared" si="98"/>
        <v>Identifica este registro como HOMBRE</v>
      </c>
      <c r="AM255" s="90" t="str">
        <f t="shared" si="99"/>
        <v>-</v>
      </c>
      <c r="AN255" s="90" t="str">
        <f t="shared" si="100"/>
        <v>-</v>
      </c>
      <c r="AO255" s="90" t="str">
        <f t="shared" si="101"/>
        <v>-</v>
      </c>
      <c r="AP255" s="58" t="str">
        <f t="shared" si="102"/>
        <v>-</v>
      </c>
      <c r="AQ255" s="94" t="str">
        <f t="shared" si="103"/>
        <v>-</v>
      </c>
      <c r="AR255" s="94" t="str">
        <f>IF(N255="","PRIMER_DIA en blanco",
IF(AND(M255="01",N255&gt;=L_Conversion!$C$118,N255&lt;=L_Conversion!$D$118),"-",
IF(AND(M255="02",N255&gt;=L_Conversion!$C$119,N255&lt;=L_Conversion!$D$119),"-",
IF(AND(M255="03",N255&gt;=L_Conversion!$C$120,N255&lt;=L_Conversion!$D$120),"-",
IF(AND(M255="04",N255&gt;=L_Conversion!$C$121,N255&lt;=L_Conversion!$D$121),"-",
IF(AND(M255="05",N255&gt;=L_Conversion!$C$122,N255&lt;=L_Conversion!$D$122),"-",
IF(AND(M255="06",N255&gt;=L_Conversion!$C$123,N255&lt;=L_Conversion!$D$123),"-",
IF(AND(M255="07",N255&gt;=L_Conversion!$C$124,N255&lt;=L_Conversion!$D$124),"-",
IF(AND(M255="08",N255&gt;=L_Conversion!$C$125,N255&lt;=L_Conversion!$D$125),"-",
IF(AND(M255="09",N255&gt;=L_Conversion!$C$126,N255&lt;=L_Conversion!$D$126),"-",
IF(AND(M255="10",N255&gt;=L_Conversion!$C$127,N255&lt;=L_Conversion!$D$127),"-",
IF(AND(M255="11",N255&gt;=L_Conversion!$C$128,N255&lt;=L_Conversion!$D$128),"-",
IF(AND(M255="12",N255&gt;=L_Conversion!$C$129,N255&lt;=L_Conversion!$D$129),"-",
IF(AND(M255="13",N255&gt;=L_Conversion!$C$116,N255&lt;=L_Conversion!$D$116),"-",
IF(AND(M255="14",N255&gt;=L_Conversion!$C$117,N255&lt;=L_Conversion!$D$117),"-",
"PRIMER_DIA fuera de rango")))))))))))))))</f>
        <v>-</v>
      </c>
      <c r="AS255" s="94" t="str">
        <f t="shared" si="104"/>
        <v>-</v>
      </c>
      <c r="AT255" s="94" t="str">
        <f t="shared" si="105"/>
        <v>-</v>
      </c>
      <c r="AU255" s="94" t="str">
        <f t="shared" si="106"/>
        <v>-</v>
      </c>
      <c r="AV255" s="94" t="str">
        <f t="shared" si="107"/>
        <v>-</v>
      </c>
      <c r="AW255" s="94" t="str">
        <f t="shared" si="108"/>
        <v>-</v>
      </c>
      <c r="AX255" s="94" t="str">
        <f t="shared" si="109"/>
        <v>-</v>
      </c>
      <c r="AY255" s="94" t="str">
        <f t="shared" si="110"/>
        <v>-</v>
      </c>
      <c r="AZ255" s="94" t="str">
        <f t="shared" si="111"/>
        <v>-</v>
      </c>
      <c r="BA255" s="94" t="str">
        <f t="shared" si="112"/>
        <v>-</v>
      </c>
      <c r="BB255" s="94" t="str">
        <f t="shared" si="113"/>
        <v>-</v>
      </c>
      <c r="BC255" s="94" t="str">
        <f t="shared" si="114"/>
        <v>-</v>
      </c>
      <c r="BD255" s="94" t="str">
        <f t="shared" si="115"/>
        <v>-</v>
      </c>
      <c r="BE255" s="94" t="str">
        <f t="shared" si="116"/>
        <v>-</v>
      </c>
      <c r="BF255" s="94" t="str">
        <f t="shared" si="117"/>
        <v>-</v>
      </c>
    </row>
    <row r="256" spans="1:58" x14ac:dyDescent="0.2">
      <c r="A256" s="19" t="s">
        <v>1193</v>
      </c>
      <c r="B256" s="19" t="s">
        <v>669</v>
      </c>
      <c r="C256" s="19">
        <v>16614791</v>
      </c>
      <c r="D256" s="19">
        <v>3</v>
      </c>
      <c r="E256" s="19" t="s">
        <v>1355</v>
      </c>
      <c r="F256" s="19" t="s">
        <v>1588</v>
      </c>
      <c r="G256" s="19" t="s">
        <v>1589</v>
      </c>
      <c r="H256" s="19" t="s">
        <v>1018</v>
      </c>
      <c r="I256" s="19" t="s">
        <v>654</v>
      </c>
      <c r="J256" s="19">
        <v>80</v>
      </c>
      <c r="K256" s="19" t="s">
        <v>560</v>
      </c>
      <c r="L256" s="19" t="s">
        <v>509</v>
      </c>
      <c r="M256" s="19" t="s">
        <v>16</v>
      </c>
      <c r="N256" s="19">
        <v>45722</v>
      </c>
      <c r="O256" s="19">
        <v>2</v>
      </c>
      <c r="P256" s="83">
        <v>1</v>
      </c>
      <c r="Q256" s="19" t="s">
        <v>23</v>
      </c>
      <c r="R256" s="19" t="s">
        <v>11</v>
      </c>
      <c r="S256" s="19" t="s">
        <v>23</v>
      </c>
      <c r="T256" s="19">
        <v>2</v>
      </c>
      <c r="U256" s="19" t="s">
        <v>11</v>
      </c>
      <c r="V256" s="19" t="s">
        <v>11</v>
      </c>
      <c r="W256" s="19" t="s">
        <v>11</v>
      </c>
      <c r="X256" s="19">
        <v>0</v>
      </c>
      <c r="Y256" s="19" t="s">
        <v>730</v>
      </c>
      <c r="Z256" s="19">
        <v>0</v>
      </c>
      <c r="AA256" s="19">
        <v>0</v>
      </c>
      <c r="AB256" s="19">
        <v>0</v>
      </c>
      <c r="AC256" s="186" t="str">
        <f>IF(OR(M256="13",M256="14",P256=8),"",IF(     AND(OR(S256="AUTORIZADO", S256="PENDIENTE", S256="REDUCIDO", S256="AMPLIADO"),L256&lt;&gt;"HONORARIO" ), _xlfn.CONCAT(IF(H256="X","H",H256),"_",IF(OR(P256=5,P256=6),_xlfn.CONCAT(P256,"A"),P256),"_",VLOOKUP(T256,Datos!$B$2:$C$5,2,TRUE)),""))</f>
        <v>M_1_[hasta 3]</v>
      </c>
      <c r="AD256" s="186">
        <f t="shared" si="91"/>
        <v>0</v>
      </c>
      <c r="AE256" s="90" t="str">
        <f t="shared" si="92"/>
        <v>-</v>
      </c>
      <c r="AF256" s="91" t="str">
        <f t="shared" si="93"/>
        <v>Revisar</v>
      </c>
      <c r="AG256" s="92"/>
      <c r="AH256" s="93" t="str">
        <f t="shared" si="94"/>
        <v>Corporación de Fomento de la Producción</v>
      </c>
      <c r="AI256" s="90" t="str">
        <f t="shared" si="95"/>
        <v>-</v>
      </c>
      <c r="AJ256" s="90">
        <f t="shared" si="96"/>
        <v>3</v>
      </c>
      <c r="AK256" s="90" t="str">
        <f t="shared" si="97"/>
        <v>-</v>
      </c>
      <c r="AL256" s="90" t="str">
        <f t="shared" si="98"/>
        <v>Identifica este registro como MUJER</v>
      </c>
      <c r="AM256" s="90" t="str">
        <f t="shared" si="99"/>
        <v>-</v>
      </c>
      <c r="AN256" s="90" t="str">
        <f t="shared" si="100"/>
        <v>-</v>
      </c>
      <c r="AO256" s="90" t="str">
        <f t="shared" si="101"/>
        <v>-</v>
      </c>
      <c r="AP256" s="58" t="str">
        <f t="shared" si="102"/>
        <v>-</v>
      </c>
      <c r="AQ256" s="94" t="str">
        <f t="shared" si="103"/>
        <v>-</v>
      </c>
      <c r="AR256" s="94" t="str">
        <f>IF(N256="","PRIMER_DIA en blanco",
IF(AND(M256="01",N256&gt;=L_Conversion!$C$118,N256&lt;=L_Conversion!$D$118),"-",
IF(AND(M256="02",N256&gt;=L_Conversion!$C$119,N256&lt;=L_Conversion!$D$119),"-",
IF(AND(M256="03",N256&gt;=L_Conversion!$C$120,N256&lt;=L_Conversion!$D$120),"-",
IF(AND(M256="04",N256&gt;=L_Conversion!$C$121,N256&lt;=L_Conversion!$D$121),"-",
IF(AND(M256="05",N256&gt;=L_Conversion!$C$122,N256&lt;=L_Conversion!$D$122),"-",
IF(AND(M256="06",N256&gt;=L_Conversion!$C$123,N256&lt;=L_Conversion!$D$123),"-",
IF(AND(M256="07",N256&gt;=L_Conversion!$C$124,N256&lt;=L_Conversion!$D$124),"-",
IF(AND(M256="08",N256&gt;=L_Conversion!$C$125,N256&lt;=L_Conversion!$D$125),"-",
IF(AND(M256="09",N256&gt;=L_Conversion!$C$126,N256&lt;=L_Conversion!$D$126),"-",
IF(AND(M256="10",N256&gt;=L_Conversion!$C$127,N256&lt;=L_Conversion!$D$127),"-",
IF(AND(M256="11",N256&gt;=L_Conversion!$C$128,N256&lt;=L_Conversion!$D$128),"-",
IF(AND(M256="12",N256&gt;=L_Conversion!$C$129,N256&lt;=L_Conversion!$D$129),"-",
IF(AND(M256="13",N256&gt;=L_Conversion!$C$116,N256&lt;=L_Conversion!$D$116),"-",
IF(AND(M256="14",N256&gt;=L_Conversion!$C$117,N256&lt;=L_Conversion!$D$117),"-",
"PRIMER_DIA fuera de rango")))))))))))))))</f>
        <v>-</v>
      </c>
      <c r="AS256" s="94" t="str">
        <f t="shared" si="104"/>
        <v>-</v>
      </c>
      <c r="AT256" s="94" t="str">
        <f t="shared" si="105"/>
        <v>-</v>
      </c>
      <c r="AU256" s="94" t="str">
        <f t="shared" si="106"/>
        <v>-</v>
      </c>
      <c r="AV256" s="94" t="str">
        <f t="shared" si="107"/>
        <v>-</v>
      </c>
      <c r="AW256" s="94" t="str">
        <f t="shared" si="108"/>
        <v>-</v>
      </c>
      <c r="AX256" s="94" t="str">
        <f t="shared" si="109"/>
        <v>-</v>
      </c>
      <c r="AY256" s="94" t="str">
        <f t="shared" si="110"/>
        <v>-</v>
      </c>
      <c r="AZ256" s="94" t="str">
        <f t="shared" si="111"/>
        <v>-</v>
      </c>
      <c r="BA256" s="94" t="str">
        <f t="shared" si="112"/>
        <v>-</v>
      </c>
      <c r="BB256" s="94" t="str">
        <f t="shared" si="113"/>
        <v>-</v>
      </c>
      <c r="BC256" s="94" t="str">
        <f t="shared" si="114"/>
        <v>-</v>
      </c>
      <c r="BD256" s="94" t="str">
        <f t="shared" si="115"/>
        <v>-</v>
      </c>
      <c r="BE256" s="94" t="str">
        <f t="shared" si="116"/>
        <v>-</v>
      </c>
      <c r="BF256" s="94" t="str">
        <f t="shared" si="117"/>
        <v>-</v>
      </c>
    </row>
    <row r="257" spans="1:58" x14ac:dyDescent="0.2">
      <c r="A257" s="19" t="s">
        <v>1193</v>
      </c>
      <c r="B257" s="19" t="s">
        <v>76</v>
      </c>
      <c r="C257" s="19">
        <v>12850773</v>
      </c>
      <c r="D257" s="19">
        <v>6</v>
      </c>
      <c r="E257" s="19" t="s">
        <v>1242</v>
      </c>
      <c r="F257" s="19" t="s">
        <v>1202</v>
      </c>
      <c r="G257" s="19" t="s">
        <v>1610</v>
      </c>
      <c r="H257" s="19" t="s">
        <v>1018</v>
      </c>
      <c r="I257" s="19" t="s">
        <v>655</v>
      </c>
      <c r="J257" s="19">
        <v>80</v>
      </c>
      <c r="K257" s="19" t="s">
        <v>556</v>
      </c>
      <c r="L257" s="19" t="s">
        <v>495</v>
      </c>
      <c r="M257" s="19" t="s">
        <v>16</v>
      </c>
      <c r="N257" s="19">
        <v>45722</v>
      </c>
      <c r="O257" s="19">
        <v>1</v>
      </c>
      <c r="P257" s="83">
        <v>1</v>
      </c>
      <c r="Q257" s="19" t="s">
        <v>23</v>
      </c>
      <c r="R257" s="19" t="s">
        <v>11</v>
      </c>
      <c r="S257" s="19" t="s">
        <v>23</v>
      </c>
      <c r="T257" s="19">
        <v>1</v>
      </c>
      <c r="U257" s="19" t="s">
        <v>11</v>
      </c>
      <c r="V257" s="19" t="s">
        <v>11</v>
      </c>
      <c r="W257" s="19" t="s">
        <v>11</v>
      </c>
      <c r="X257" s="19">
        <v>0</v>
      </c>
      <c r="Y257" s="19" t="s">
        <v>730</v>
      </c>
      <c r="Z257" s="19">
        <v>0</v>
      </c>
      <c r="AA257" s="19">
        <v>0</v>
      </c>
      <c r="AB257" s="19">
        <v>0</v>
      </c>
      <c r="AC257" s="186" t="str">
        <f>IF(OR(M257="13",M257="14",P257=8),"",IF(     AND(OR(S257="AUTORIZADO", S257="PENDIENTE", S257="REDUCIDO", S257="AMPLIADO"),L257&lt;&gt;"HONORARIO" ), _xlfn.CONCAT(IF(H257="X","H",H257),"_",IF(OR(P257=5,P257=6),_xlfn.CONCAT(P257,"A"),P257),"_",VLOOKUP(T257,Datos!$B$2:$C$5,2,TRUE)),""))</f>
        <v>M_1_[hasta 3]</v>
      </c>
      <c r="AD257" s="186">
        <f t="shared" si="91"/>
        <v>0</v>
      </c>
      <c r="AE257" s="90" t="str">
        <f t="shared" si="92"/>
        <v>-</v>
      </c>
      <c r="AF257" s="91" t="str">
        <f t="shared" si="93"/>
        <v>070601</v>
      </c>
      <c r="AG257" s="92"/>
      <c r="AH257" s="93" t="str">
        <f t="shared" si="94"/>
        <v>Corporación de Fomento de la Producción</v>
      </c>
      <c r="AI257" s="90" t="str">
        <f t="shared" si="95"/>
        <v>-</v>
      </c>
      <c r="AJ257" s="90">
        <f t="shared" si="96"/>
        <v>6</v>
      </c>
      <c r="AK257" s="90" t="str">
        <f t="shared" si="97"/>
        <v>-</v>
      </c>
      <c r="AL257" s="90" t="str">
        <f t="shared" si="98"/>
        <v>Identifica este registro como MUJER</v>
      </c>
      <c r="AM257" s="90" t="str">
        <f t="shared" si="99"/>
        <v>-</v>
      </c>
      <c r="AN257" s="90" t="str">
        <f t="shared" si="100"/>
        <v>-</v>
      </c>
      <c r="AO257" s="90" t="str">
        <f t="shared" si="101"/>
        <v>-</v>
      </c>
      <c r="AP257" s="58" t="str">
        <f t="shared" si="102"/>
        <v>-</v>
      </c>
      <c r="AQ257" s="94" t="str">
        <f t="shared" si="103"/>
        <v>-</v>
      </c>
      <c r="AR257" s="94" t="str">
        <f>IF(N257="","PRIMER_DIA en blanco",
IF(AND(M257="01",N257&gt;=L_Conversion!$C$118,N257&lt;=L_Conversion!$D$118),"-",
IF(AND(M257="02",N257&gt;=L_Conversion!$C$119,N257&lt;=L_Conversion!$D$119),"-",
IF(AND(M257="03",N257&gt;=L_Conversion!$C$120,N257&lt;=L_Conversion!$D$120),"-",
IF(AND(M257="04",N257&gt;=L_Conversion!$C$121,N257&lt;=L_Conversion!$D$121),"-",
IF(AND(M257="05",N257&gt;=L_Conversion!$C$122,N257&lt;=L_Conversion!$D$122),"-",
IF(AND(M257="06",N257&gt;=L_Conversion!$C$123,N257&lt;=L_Conversion!$D$123),"-",
IF(AND(M257="07",N257&gt;=L_Conversion!$C$124,N257&lt;=L_Conversion!$D$124),"-",
IF(AND(M257="08",N257&gt;=L_Conversion!$C$125,N257&lt;=L_Conversion!$D$125),"-",
IF(AND(M257="09",N257&gt;=L_Conversion!$C$126,N257&lt;=L_Conversion!$D$126),"-",
IF(AND(M257="10",N257&gt;=L_Conversion!$C$127,N257&lt;=L_Conversion!$D$127),"-",
IF(AND(M257="11",N257&gt;=L_Conversion!$C$128,N257&lt;=L_Conversion!$D$128),"-",
IF(AND(M257="12",N257&gt;=L_Conversion!$C$129,N257&lt;=L_Conversion!$D$129),"-",
IF(AND(M257="13",N257&gt;=L_Conversion!$C$116,N257&lt;=L_Conversion!$D$116),"-",
IF(AND(M257="14",N257&gt;=L_Conversion!$C$117,N257&lt;=L_Conversion!$D$117),"-",
"PRIMER_DIA fuera de rango")))))))))))))))</f>
        <v>-</v>
      </c>
      <c r="AS257" s="94" t="str">
        <f t="shared" si="104"/>
        <v>-</v>
      </c>
      <c r="AT257" s="94" t="str">
        <f t="shared" si="105"/>
        <v>-</v>
      </c>
      <c r="AU257" s="94" t="str">
        <f t="shared" si="106"/>
        <v>-</v>
      </c>
      <c r="AV257" s="94" t="str">
        <f t="shared" si="107"/>
        <v>-</v>
      </c>
      <c r="AW257" s="94" t="str">
        <f t="shared" si="108"/>
        <v>-</v>
      </c>
      <c r="AX257" s="94" t="str">
        <f t="shared" si="109"/>
        <v>-</v>
      </c>
      <c r="AY257" s="94" t="str">
        <f t="shared" si="110"/>
        <v>-</v>
      </c>
      <c r="AZ257" s="94" t="str">
        <f t="shared" si="111"/>
        <v>-</v>
      </c>
      <c r="BA257" s="94" t="str">
        <f t="shared" si="112"/>
        <v>-</v>
      </c>
      <c r="BB257" s="94" t="str">
        <f t="shared" si="113"/>
        <v>-</v>
      </c>
      <c r="BC257" s="94" t="str">
        <f t="shared" si="114"/>
        <v>-</v>
      </c>
      <c r="BD257" s="94" t="str">
        <f t="shared" si="115"/>
        <v>-</v>
      </c>
      <c r="BE257" s="94" t="str">
        <f t="shared" si="116"/>
        <v>-</v>
      </c>
      <c r="BF257" s="94" t="str">
        <f t="shared" si="117"/>
        <v>-</v>
      </c>
    </row>
    <row r="258" spans="1:58" x14ac:dyDescent="0.2">
      <c r="A258" s="19" t="s">
        <v>1193</v>
      </c>
      <c r="B258" s="19" t="s">
        <v>76</v>
      </c>
      <c r="C258" s="19">
        <v>17287311</v>
      </c>
      <c r="D258" s="19">
        <v>1</v>
      </c>
      <c r="E258" s="19" t="s">
        <v>1278</v>
      </c>
      <c r="F258" s="19" t="s">
        <v>1445</v>
      </c>
      <c r="G258" s="19" t="s">
        <v>1446</v>
      </c>
      <c r="H258" s="19" t="s">
        <v>1018</v>
      </c>
      <c r="I258" s="19" t="s">
        <v>653</v>
      </c>
      <c r="J258" s="19">
        <v>80</v>
      </c>
      <c r="K258" s="19" t="s">
        <v>556</v>
      </c>
      <c r="L258" s="19" t="s">
        <v>495</v>
      </c>
      <c r="M258" s="19" t="s">
        <v>16</v>
      </c>
      <c r="N258" s="19">
        <v>45722</v>
      </c>
      <c r="O258" s="19">
        <v>2</v>
      </c>
      <c r="P258" s="83">
        <v>1</v>
      </c>
      <c r="Q258" s="19" t="s">
        <v>23</v>
      </c>
      <c r="R258" s="19" t="s">
        <v>11</v>
      </c>
      <c r="S258" s="19" t="s">
        <v>23</v>
      </c>
      <c r="T258" s="19">
        <v>2</v>
      </c>
      <c r="U258" s="19" t="s">
        <v>11</v>
      </c>
      <c r="V258" s="19" t="s">
        <v>11</v>
      </c>
      <c r="W258" s="19" t="s">
        <v>11</v>
      </c>
      <c r="X258" s="19">
        <v>0</v>
      </c>
      <c r="Y258" s="19" t="s">
        <v>730</v>
      </c>
      <c r="Z258" s="19">
        <v>0</v>
      </c>
      <c r="AA258" s="19">
        <v>0</v>
      </c>
      <c r="AB258" s="19">
        <v>0</v>
      </c>
      <c r="AC258" s="186" t="str">
        <f>IF(OR(M258="13",M258="14",P258=8),"",IF(     AND(OR(S258="AUTORIZADO", S258="PENDIENTE", S258="REDUCIDO", S258="AMPLIADO"),L258&lt;&gt;"HONORARIO" ), _xlfn.CONCAT(IF(H258="X","H",H258),"_",IF(OR(P258=5,P258=6),_xlfn.CONCAT(P258,"A"),P258),"_",VLOOKUP(T258,Datos!$B$2:$C$5,2,TRUE)),""))</f>
        <v>M_1_[hasta 3]</v>
      </c>
      <c r="AD258" s="186">
        <f t="shared" si="91"/>
        <v>0</v>
      </c>
      <c r="AE258" s="90" t="str">
        <f t="shared" si="92"/>
        <v>-</v>
      </c>
      <c r="AF258" s="91" t="str">
        <f t="shared" si="93"/>
        <v>070601</v>
      </c>
      <c r="AG258" s="92"/>
      <c r="AH258" s="93" t="str">
        <f t="shared" si="94"/>
        <v>Corporación de Fomento de la Producción</v>
      </c>
      <c r="AI258" s="90" t="str">
        <f t="shared" si="95"/>
        <v>-</v>
      </c>
      <c r="AJ258" s="90">
        <f t="shared" si="96"/>
        <v>1</v>
      </c>
      <c r="AK258" s="90" t="str">
        <f t="shared" si="97"/>
        <v>-</v>
      </c>
      <c r="AL258" s="90" t="str">
        <f t="shared" si="98"/>
        <v>Identifica este registro como MUJER</v>
      </c>
      <c r="AM258" s="90" t="str">
        <f t="shared" si="99"/>
        <v>-</v>
      </c>
      <c r="AN258" s="90" t="str">
        <f t="shared" si="100"/>
        <v>-</v>
      </c>
      <c r="AO258" s="90" t="str">
        <f t="shared" si="101"/>
        <v>-</v>
      </c>
      <c r="AP258" s="58" t="str">
        <f t="shared" si="102"/>
        <v>-</v>
      </c>
      <c r="AQ258" s="94" t="str">
        <f t="shared" si="103"/>
        <v>-</v>
      </c>
      <c r="AR258" s="94" t="str">
        <f>IF(N258="","PRIMER_DIA en blanco",
IF(AND(M258="01",N258&gt;=L_Conversion!$C$118,N258&lt;=L_Conversion!$D$118),"-",
IF(AND(M258="02",N258&gt;=L_Conversion!$C$119,N258&lt;=L_Conversion!$D$119),"-",
IF(AND(M258="03",N258&gt;=L_Conversion!$C$120,N258&lt;=L_Conversion!$D$120),"-",
IF(AND(M258="04",N258&gt;=L_Conversion!$C$121,N258&lt;=L_Conversion!$D$121),"-",
IF(AND(M258="05",N258&gt;=L_Conversion!$C$122,N258&lt;=L_Conversion!$D$122),"-",
IF(AND(M258="06",N258&gt;=L_Conversion!$C$123,N258&lt;=L_Conversion!$D$123),"-",
IF(AND(M258="07",N258&gt;=L_Conversion!$C$124,N258&lt;=L_Conversion!$D$124),"-",
IF(AND(M258="08",N258&gt;=L_Conversion!$C$125,N258&lt;=L_Conversion!$D$125),"-",
IF(AND(M258="09",N258&gt;=L_Conversion!$C$126,N258&lt;=L_Conversion!$D$126),"-",
IF(AND(M258="10",N258&gt;=L_Conversion!$C$127,N258&lt;=L_Conversion!$D$127),"-",
IF(AND(M258="11",N258&gt;=L_Conversion!$C$128,N258&lt;=L_Conversion!$D$128),"-",
IF(AND(M258="12",N258&gt;=L_Conversion!$C$129,N258&lt;=L_Conversion!$D$129),"-",
IF(AND(M258="13",N258&gt;=L_Conversion!$C$116,N258&lt;=L_Conversion!$D$116),"-",
IF(AND(M258="14",N258&gt;=L_Conversion!$C$117,N258&lt;=L_Conversion!$D$117),"-",
"PRIMER_DIA fuera de rango")))))))))))))))</f>
        <v>-</v>
      </c>
      <c r="AS258" s="94" t="str">
        <f t="shared" si="104"/>
        <v>-</v>
      </c>
      <c r="AT258" s="94" t="str">
        <f t="shared" si="105"/>
        <v>-</v>
      </c>
      <c r="AU258" s="94" t="str">
        <f t="shared" si="106"/>
        <v>-</v>
      </c>
      <c r="AV258" s="94" t="str">
        <f t="shared" si="107"/>
        <v>-</v>
      </c>
      <c r="AW258" s="94" t="str">
        <f t="shared" si="108"/>
        <v>-</v>
      </c>
      <c r="AX258" s="94" t="str">
        <f t="shared" si="109"/>
        <v>-</v>
      </c>
      <c r="AY258" s="94" t="str">
        <f t="shared" si="110"/>
        <v>-</v>
      </c>
      <c r="AZ258" s="94" t="str">
        <f t="shared" si="111"/>
        <v>-</v>
      </c>
      <c r="BA258" s="94" t="str">
        <f t="shared" si="112"/>
        <v>-</v>
      </c>
      <c r="BB258" s="94" t="str">
        <f t="shared" si="113"/>
        <v>-</v>
      </c>
      <c r="BC258" s="94" t="str">
        <f t="shared" si="114"/>
        <v>-</v>
      </c>
      <c r="BD258" s="94" t="str">
        <f t="shared" si="115"/>
        <v>-</v>
      </c>
      <c r="BE258" s="94" t="str">
        <f t="shared" si="116"/>
        <v>-</v>
      </c>
      <c r="BF258" s="94" t="str">
        <f t="shared" si="117"/>
        <v>-</v>
      </c>
    </row>
    <row r="259" spans="1:58" x14ac:dyDescent="0.2">
      <c r="A259" s="19" t="s">
        <v>1193</v>
      </c>
      <c r="B259" s="19" t="s">
        <v>76</v>
      </c>
      <c r="C259" s="19">
        <v>18693838</v>
      </c>
      <c r="D259" s="19">
        <v>0</v>
      </c>
      <c r="E259" s="19" t="s">
        <v>1202</v>
      </c>
      <c r="F259" s="19" t="s">
        <v>1393</v>
      </c>
      <c r="G259" s="19" t="s">
        <v>1394</v>
      </c>
      <c r="H259" s="19" t="s">
        <v>1018</v>
      </c>
      <c r="I259" s="19" t="s">
        <v>655</v>
      </c>
      <c r="J259" s="19">
        <v>80</v>
      </c>
      <c r="K259" s="19" t="s">
        <v>556</v>
      </c>
      <c r="L259" s="19" t="s">
        <v>495</v>
      </c>
      <c r="M259" s="19" t="s">
        <v>16</v>
      </c>
      <c r="N259" s="19">
        <v>45723</v>
      </c>
      <c r="O259" s="19">
        <v>24</v>
      </c>
      <c r="P259" s="83">
        <v>1</v>
      </c>
      <c r="Q259" s="19" t="s">
        <v>23</v>
      </c>
      <c r="R259" s="19" t="s">
        <v>11</v>
      </c>
      <c r="S259" s="19" t="s">
        <v>23</v>
      </c>
      <c r="T259" s="19">
        <v>24</v>
      </c>
      <c r="U259" s="19" t="s">
        <v>11</v>
      </c>
      <c r="V259" s="19" t="s">
        <v>11</v>
      </c>
      <c r="W259" s="19" t="s">
        <v>11</v>
      </c>
      <c r="X259" s="19">
        <v>0</v>
      </c>
      <c r="Y259" s="19" t="s">
        <v>730</v>
      </c>
      <c r="Z259" s="19">
        <v>0</v>
      </c>
      <c r="AA259" s="19">
        <v>0</v>
      </c>
      <c r="AB259" s="19">
        <v>0</v>
      </c>
      <c r="AC259" s="186" t="str">
        <f>IF(OR(M259="13",M259="14",P259=8),"",IF(     AND(OR(S259="AUTORIZADO", S259="PENDIENTE", S259="REDUCIDO", S259="AMPLIADO"),L259&lt;&gt;"HONORARIO" ), _xlfn.CONCAT(IF(H259="X","H",H259),"_",IF(OR(P259=5,P259=6),_xlfn.CONCAT(P259,"A"),P259),"_",VLOOKUP(T259,Datos!$B$2:$C$5,2,TRUE)),""))</f>
        <v>M_1_[11 +]</v>
      </c>
      <c r="AD259" s="186">
        <f t="shared" ref="AD259:AD322" si="118">IF(AC259="",0,AA259+AB259)</f>
        <v>0</v>
      </c>
      <c r="AE259" s="90" t="str">
        <f t="shared" ref="AE259:AE322" si="119">IF(A259="","Celda vacía",IF(A259="L","-","Revisar"))</f>
        <v>-</v>
      </c>
      <c r="AF259" s="91" t="str">
        <f t="shared" ref="AF259:AF322" si="120">IF(B259="","Celda vacía",IF(LEN(B259)=4,REPLACE(B259,1,6,CONCATENATE("00",B259)),IF(LEN(B259)=5,REPLACE(B259,1,6,CONCATENATE("0",B259)),IF(LEN(B259)=6,REPLACE(B259,1,6,B259),IF(AND(LEN(B259)&gt;6,OR(LEFT(B259,4)="1202", LEFT(B259,4)="1703")),REPLACE(B259,1,LEN(B259),B259),"Revisar")))))</f>
        <v>070601</v>
      </c>
      <c r="AG259" s="92"/>
      <c r="AH259" s="93" t="str">
        <f t="shared" ref="AH259:AH322" si="121">IF(B259="","Celda Vacía",IF(ISERROR(IF(B259="","",VLOOKUP(B259,Codigo,3,0))),"Corregir código servicio",IF(B259="","",VLOOKUP(B259,Codigo,3,0))))</f>
        <v>Corporación de Fomento de la Producción</v>
      </c>
      <c r="AI259" s="90" t="str">
        <f t="shared" ref="AI259:AI322" si="122">IF(C259="","Celda vacía",IF(C259&gt;1000000,"-","Revisar con Edad"))</f>
        <v>-</v>
      </c>
      <c r="AJ259" s="90">
        <f t="shared" ref="AJ259:AJ322" si="123">IF(D259="","Celda vacía",IF(IF(IF(LEN(C259)=6,(11-((RIGHT(C259,1)*2+MID(C259,5,1)*3+MID(C259,4,1)*4+MID(C259,3,1)*5+MID(C259,2,1)*6+LEFT(C259,1)*7)-(INT((RIGHT(C259,1)*2+MID(C259,5,1)*3+MID(C259,4,1)*4+MID(C259,3,1)*5+MID(C259,2,1)*6+LEFT(C259,1)*7)/11)*11))),IF(LEN(C259)=7,(11-((RIGHT(C259,1)*2+MID(C259,6,1)*3+MID(C259,5,1)*4+MID(C259,4,1)*5+MID(C259,3,1)*6+MID(C259,2,1)*7+LEFT(C259,1)*2)-(INT((RIGHT(C259,1)*2+MID(C259,6,1)*3+MID(C259,5,1)*4+MID(C259,4,1)*5+MID(C259,3,1)*6+MID(C259,2,1)*7+LEFT(C259,1)*2)/11)*11))),(11-((RIGHT(C259,1)*2+MID(C259,7,1)*3+MID(C259,6,1)*4+MID(C259,5,1)*5+MID(C259,4,1)*6+MID(C259,3,1)*7+MID(C259,2,1)*2+LEFT(C259,1)*3)-(INT((RIGHT(C259,1)*2+MID(C259,7,1)*3+MID(C259,6,1)*4+MID(C259,5,1)*5+MID(C259,4,1)*6+MID(C259,3,1)*7+MID(C259,2,1)*2+LEFT(C259,1)*3)/11)*11)))))=11,0,IF(LEN(C259)=6,(11-((RIGHT(C259,1)*2+MID(C259,5,1)*3+MID(C259,4,1)*4+MID(C259,3,1)*5+MID(C259,2,1)*6+LEFT(C259,1)*7)-(INT((RIGHT(C259,1)*2+MID(C259,5,1)*3+MID(C259,4,1)*4+MID(C259,3,1)*5+MID(C259,2,1)*6+LEFT(C259,1)*7)/11)*11))),IF(LEN(C259)=7,(11-((RIGHT(C259,1)*2+MID(C259,6,1)*3+MID(C259,5,1)*4+MID(C259,4,1)*5+MID(C259,3,1)*6+MID(C259,2,1)*7+LEFT(C259,1)*2)-(INT((RIGHT(C259,1)*2+MID(C259,6,1)*3+MID(C259,5,1)*4+MID(C259,4,1)*5+MID(C259,3,1)*6+MID(C259,2,1)*7+LEFT(C259,1)*2)/11)*11))),(11-((RIGHT(C259,1)*2+MID(C259,7,1)*3+MID(C259,6,1)*4+MID(C259,5,1)*5+MID(C259,4,1)*6+MID(C259,3,1)*7+MID(C259,2,1)*2+LEFT(C259,1)*3)-(INT((RIGHT(C259,1)*2+MID(C259,7,1)*3+MID(C259,6,1)*4+MID(C259,5,1)*5+MID(C259,4,1)*6+MID(C259,3,1)*7+MID(C259,2,1)*2+LEFT(C259,1)*3)/11)*11))))))=10,"K",IF(IF(LEN(C259)=6,(11-((RIGHT(C259,1)*2+MID(C259,5,1)*3+MID(C259,4,1)*4+MID(C259,3,1)*5+MID(C259,2,1)*6+LEFT(C259,1)*7)-(INT((RIGHT(C259,1)*2+MID(C259,5,1)*3+MID(C259,4,1)*4+MID(C259,3,1)*5+MID(C259,2,1)*6+LEFT(C259,1)*7)/11)*11))),IF(LEN(C259)=7,(11-((RIGHT(C259,1)*2+MID(C259,6,1)*3+MID(C259,5,1)*4+MID(C259,4,1)*5+MID(C259,3,1)*6+MID(C259,2,1)*7+LEFT(C259,1)*2)-(INT((RIGHT(C259,1)*2+MID(C259,6,1)*3+MID(C259,5,1)*4+MID(C259,4,1)*5+MID(C259,3,1)*6+MID(C259,2,1)*7+LEFT(C259,1)*2)/11)*11))),(11-((RIGHT(C259,1)*2+MID(C259,7,1)*3+MID(C259,6,1)*4+MID(C259,5,1)*5+MID(C259,4,1)*6+MID(C259,3,1)*7+MID(C259,2,1)*2+LEFT(C259,1)*3)-(INT((RIGHT(C259,1)*2+MID(C259,7,1)*3+MID(C259,6,1)*4+MID(C259,5,1)*5+MID(C259,4,1)*6+MID(C259,3,1)*7+MID(C259,2,1)*2+LEFT(C259,1)*3)/11)*11)))))=11,0,IF(LEN(C259)=6,(11-((RIGHT(C259,1)*2+MID(C259,5,1)*3+MID(C259,4,1)*4+MID(C259,3,1)*5+MID(C259,2,1)*6+LEFT(C259,1)*7)-(INT((RIGHT(C259,1)*2+MID(C259,5,1)*3+MID(C259,4,1)*4+MID(C259,3,1)*5+MID(C259,2,1)*6+LEFT(C259,1)*7)/11)*11))),IF(LEN(C259)=7,(11-((RIGHT(C259,1)*2+MID(C259,6,1)*3+MID(C259,5,1)*4+MID(C259,4,1)*5+MID(C259,3,1)*6+MID(C259,2,1)*7+LEFT(C259,1)*2)-(INT((RIGHT(C259,1)*2+MID(C259,6,1)*3+MID(C259,5,1)*4+MID(C259,4,1)*5+MID(C259,3,1)*6+MID(C259,2,1)*7+LEFT(C259,1)*2)/11)*11))),(11-((RIGHT(C259,1)*2+MID(C259,7,1)*3+MID(C259,6,1)*4+MID(C259,5,1)*5+MID(C259,4,1)*6+MID(C259,3,1)*7+MID(C259,2,1)*2+LEFT(C259,1)*3)-(INT((RIGHT(C259,1)*2+MID(C259,7,1)*3+MID(C259,6,1)*4+MID(C259,5,1)*5+MID(C259,4,1)*6+MID(C259,3,1)*7+MID(C259,2,1)*2+LEFT(C259,1)*3)/11)*11))))))))</f>
        <v>0</v>
      </c>
      <c r="AK259" s="90" t="str">
        <f t="shared" ref="AK259:AK322" si="124">IF(C259="","Celda vacía",IF(C259="E","-",IF(IF(AJ259=11,0,IF(AJ259=10,"K",AJ259))=D259,"-","Corregir RUN")))</f>
        <v>-</v>
      </c>
      <c r="AL259" s="90" t="str">
        <f t="shared" ref="AL259:AL322" si="125">IF(H259="","Celda vacía",IF(OR(H259="M",H259="H",H259="X"),  IF(H259="M", "Identifica este registro como MUJER",  IF(H259="H","Identifica este registro como HOMBRE", IF(H259="X","Identifica este registro como NO BINARIO"))),  "Validar con Tabla N°01")   )</f>
        <v>Identifica este registro como MUJER</v>
      </c>
      <c r="AM259" s="90" t="str">
        <f t="shared" ref="AM259:AM322" si="126">IF(I259="","Celda vacía",IF(ISERROR(VLOOKUP(I259,Tabla_27_Matriz_Base,1,0)),"Revisar","-"))</f>
        <v>-</v>
      </c>
      <c r="AN259" s="90" t="str">
        <f t="shared" ref="AN259:AN322" si="127">IF(J259="","Celda vacía",IF(ISERROR(VLOOKUP(J259,Tabla_04_Sist.Rem,1,0)),"Revisar","-"))</f>
        <v>-</v>
      </c>
      <c r="AO259" s="90" t="str">
        <f t="shared" ref="AO259:AO322" si="128">IF(J259="","SIST_REM vacío, no permite validar estamento",IF(OR(J259=10,J259=40,J259=60,J259=70),IF(ISERROR(VLOOKUP(K259,Tabla_06_10_40_60_70_EUS,1,0)),"Revisar. Estamento no corresponde a sist. Rem.","-"),
IF(AND(A259="l",J259=11,K259="DIRECTIVO"),"Dual",
IF(OR(J259=11,J259=12),IF(ISERROR(VLOOKUP(K259,Tabla_06_11_12_15076_19664,1,0)),"Revisar. Estamento no corresponde a sist. Rem.","-"),
IF(J259=13,IF(ISERROR(VLOOKUP(K259,Tabla_06_13,1,0)),"Revisar. Estamento no corresponde a sist. Rem.","-"),
IF(J259=14,IF(ISERROR(VLOOKUP(K259,Tabla_06_14,1,0)),"Revisar. Estamento no corresponde a sist. Rem.","-"),
IF(J259=15,IF(ISERROR(VLOOKUP(K259,Tabla_06_15,1,0)),"Revisar. Estamento no corresponde a sist. Rem.","-"),
IF(OR(J259=90),IF(ISERROR(VLOOKUP(K259,Tabla_06_90_Personal_Fuera_de_Dotacion,1,0)),"Revisar. Estamento no corresponde a sist. Rem.","-"),
IF(J259=61,IF(ISERROR(VLOOKUP(K259,Tabla_06_DFL29_61_Experimentales,1,0)),"Revisar. Estamento no corresponde a sist. Rem.","-"),IF(J259=20,IF(ISERROR(VLOOKUP(K259,Tabla_06_20_Fiscalizadores,1,0)),"Revisar. Estamento no corresponde a sist. Rem.","-"),IF(J259=80,IF(ISERROR(VLOOKUP(K259,Tabla_06_80_Codigo_del_Trabajo,1,0)),"Revisar. Estamento no corresponde a sist. Rem.","-"),                    IF(J259=30,IF(ISERROR(VLOOKUP(K259,Tabla_06_30_Poder_Judicial,1,0)),"Revisar. Estamento no corresponde a sist. Rem.","-"),IF(ISERROR(VLOOKUP(K259,Tabla_06_50_Ministerio_Publico,1,0)),"Revisar","-")))))))))))))</f>
        <v>-</v>
      </c>
      <c r="AP259" s="58" t="str">
        <f t="shared" ref="AP259:AP322" si="129">IF(L259="","Celda vacía",IF(ISERROR(VLOOKUP(L259,Tabla_Personal,1,0)),"Revisar","-"))</f>
        <v>-</v>
      </c>
      <c r="AQ259" s="94" t="str">
        <f t="shared" ref="AQ259:AQ322" si="130">IF(M259="","Celda vacía",IF(ISERROR(VLOOKUP(M259,Tabla_01_Mes,1,0)),"Revisar","-"))</f>
        <v>-</v>
      </c>
      <c r="AR259" s="94" t="str">
        <f>IF(N259="","PRIMER_DIA en blanco",
IF(AND(M259="01",N259&gt;=L_Conversion!$C$118,N259&lt;=L_Conversion!$D$118),"-",
IF(AND(M259="02",N259&gt;=L_Conversion!$C$119,N259&lt;=L_Conversion!$D$119),"-",
IF(AND(M259="03",N259&gt;=L_Conversion!$C$120,N259&lt;=L_Conversion!$D$120),"-",
IF(AND(M259="04",N259&gt;=L_Conversion!$C$121,N259&lt;=L_Conversion!$D$121),"-",
IF(AND(M259="05",N259&gt;=L_Conversion!$C$122,N259&lt;=L_Conversion!$D$122),"-",
IF(AND(M259="06",N259&gt;=L_Conversion!$C$123,N259&lt;=L_Conversion!$D$123),"-",
IF(AND(M259="07",N259&gt;=L_Conversion!$C$124,N259&lt;=L_Conversion!$D$124),"-",
IF(AND(M259="08",N259&gt;=L_Conversion!$C$125,N259&lt;=L_Conversion!$D$125),"-",
IF(AND(M259="09",N259&gt;=L_Conversion!$C$126,N259&lt;=L_Conversion!$D$126),"-",
IF(AND(M259="10",N259&gt;=L_Conversion!$C$127,N259&lt;=L_Conversion!$D$127),"-",
IF(AND(M259="11",N259&gt;=L_Conversion!$C$128,N259&lt;=L_Conversion!$D$128),"-",
IF(AND(M259="12",N259&gt;=L_Conversion!$C$129,N259&lt;=L_Conversion!$D$129),"-",
IF(AND(M259="13",N259&gt;=L_Conversion!$C$116,N259&lt;=L_Conversion!$D$116),"-",
IF(AND(M259="14",N259&gt;=L_Conversion!$C$117,N259&lt;=L_Conversion!$D$117),"-",
"PRIMER_DIA fuera de rango")))))))))))))))</f>
        <v>-</v>
      </c>
      <c r="AS259" s="94" t="str">
        <f t="shared" ref="AS259:AS322" si="131">IF(O259="","Celda vacía",IF(AND(ISERROR(VLOOKUP(P259,Tabla_18_Tipos_licencias,1,FALSE))=FALSE,O259&gt;=0,O259&lt;=365),IF(P259=8,IF(H259="M",IF(ISERROR(VLOOKUP(O259,Dias_Licencia_Tipo_8_M,1,0)),"Revisar días licencia tipo 8","-"),IF(ISERROR(VLOOKUP(O259,Dias_licencia_tipo_8_H,1,0)),"Revisar días licencia tipo 8","-")),"-"),"Se debe revisar los campos TIPO_LM y N_DIAS"))</f>
        <v>-</v>
      </c>
      <c r="AT259" s="94" t="str">
        <f t="shared" ref="AT259:AT322" si="132">IF(P259="","Celda vacía",IF(ISERROR(VLOOKUP(P259,Tabla_18_Tipos_licencias,1,FALSE))=FALSE,IF(H259="M","-",IF(P259=7,"Revisar","-")),"Revisar"))</f>
        <v>-</v>
      </c>
      <c r="AU259" s="94" t="str">
        <f t="shared" ref="AU259:AU322" si="133">IF(Q259="","Celda vacía",IF(AND(OR(L259="HAG",L259="HONORARIO"),OR(Q259="AUTORIZADO",Q259="REDUCIDO",Q259="RECHAZADO",Q259="PENDIENTE",Q259="AMPLIADO")),"Revisar Calidad Jurídica",IF(AND(OR(L259="HAG",L259="HONORARIO"),Q259="NC"),"-",IF(ISERROR(VLOOKUP(Q259,Tabla_04_Estado_Resolucion,1,0)),"Revisar",IF(AND(Q259="PENDIENTE",($BG$1-N259)&gt;60),"Validar estado PENDIENTE",  IF(AND(OR(L259="CONTRATA",L259="PLANTA", L259="CT", L259="JP", L259="JORNAL", L259="CONTRATA_FD", L259="CT_FD", L259="ADSCRITO", L259="LGN", L259="VIGILANTE", L259="BECARIOS", L259="PLANTA_FD"),Q259&lt;&gt;"NC"),"-","Revisar Calidad Jurídica"))))))</f>
        <v>-</v>
      </c>
      <c r="AV259" s="94" t="str">
        <f t="shared" ref="AV259:AV322" si="134">IF(R259="","Celda vacía",IF(AND(OR(Q259="AUTORIZADO",Q259="PENDIENTE",Q259="NC",Q259="AMPLIADO"),R259="N"),"-",IF(AND(OR(Q259="REDUCIDO",Q259="RECHAZADO"),OR(R259="S",R259="N")),"-","Revisar")))</f>
        <v>-</v>
      </c>
      <c r="AW259" s="94" t="str">
        <f t="shared" ref="AW259:AW322" si="135">IF(Q259="","Celda vacía",IF(AND(R259="N",Q259=S259),"-",IF(AND(S259="PENDIENTE",($BG$1-N259)&gt;60),"Validar estado PENDIENTE",IF(AND(R259="S",OR(S259="AUTORIZADO",S259="PENDIENTE"),T259=O259),"-",IF(AND(R259="S",S259="REDUCIDO",T259&lt;O259,T259&gt;0),"-",IF(AND(R259="S",S259="RECHAZADO",T259=0),"-",IF(AND(Q259="NC",S259="NC",T259=O259),"-","Revisar")))))))</f>
        <v>-</v>
      </c>
      <c r="AX259" s="94" t="str">
        <f t="shared" ref="AX259:AX322" si="136">IF(T259="","Celda Vacía",IF(AND(OR(S259="AUTORIZADO",S259="PENDIENTE",S259="NC"),O259=T259),"-",IF(AND(S259="REDUCIDO",T259&gt;0,T259&lt;O259),"-",IF(AND(S259="RECHAZADO",T259=0),"-",   IF(AND(S259="AMPLIADO",T259&gt;O259),"-",       "Revisar" )))))</f>
        <v>-</v>
      </c>
      <c r="AY259" s="94" t="str">
        <f t="shared" ref="AY259:AY322" si="137">IF(U259="","Celda vacía",IF(OR(U259="S",U259="N"),"-","Revisar"))</f>
        <v>-</v>
      </c>
      <c r="AZ259" s="94" t="str">
        <f t="shared" ref="AZ259:AZ322" si="138">IF(V259="","Celda vacía",IF(OR(V259="S",V259="N"),"-","Revisar"))</f>
        <v>-</v>
      </c>
      <c r="BA259" s="94" t="str">
        <f t="shared" ref="BA259:BA322" si="139">IF(W259="","Celda vacía",IF(OR(W259="S",W259="N"),"-","Revisar"))</f>
        <v>-</v>
      </c>
      <c r="BB259" s="94" t="str">
        <f t="shared" ref="BB259:BB322" si="140">IF(X259="","Celda Vacia",IF(  OR(          AND(X259=0,W259="S"),AND(X259&lt;&gt;0,W259="N")),"Revisar valor del campo MONTO_SUB","-"))</f>
        <v>-</v>
      </c>
      <c r="BC259" s="94" t="str">
        <f t="shared" ref="BC259:BC322" si="141">IF(Y259="","Celda Vacia",IF(ISERROR(VLOOKUP(Y259,Tabla_33_estado_recuperacion,1,FALSE)),"Se debe corregir el valor según Tabla Nro 33",IF(Y259="SDR",IF(OR(S259="RECHAZADO",W259="N"),"-","Se debe revisar  ESTADO SDR"),IF(Y259="PEN",IF(OR(S259="AUTORIZADO",S259="REDUCIDO",S259="PENDIENTE"),"-","Se debe revisar ESTADO PEN"),IF(AND(OR(W259="S",W259="N"),OR(Y259="TOT",Y259="PAR"),OR(S259="AUTORIZADO",S259="REDUCIDO")),"-","Revisar ER2 Y ESTADO_REC")))))</f>
        <v>-</v>
      </c>
      <c r="BD259" s="94" t="str">
        <f t="shared" ref="BD259:BD322" si="142">IF(Z259="","Celda Vacia", IF(Z259&gt;T259,"Dias recuperados no puede ser mayor a dias autorizados", IF(ISNUMBER(Z259)=TRUE,IF(Z259=0,IF(OR(Y259="SDR",Y259="PEN"),"-",IF(AND(T259&lt;4,OR(Y259="TOT",Y259="PAR")),"-","Se debe revisar los Campos N_DIAS_REC y ESTADO_REC")),IF(AND(Z259&gt;0,Z259&lt;366,OR(Y259="TOT",Y259="PAR")),"-","Se debe revisar los campos ESTADO_REC y N_DIAS_REC")),"Valor del campo N_DIAS_REC no es numérico"))    )</f>
        <v>-</v>
      </c>
      <c r="BE259" s="94" t="str">
        <f t="shared" ref="BE259:BE322" si="143">IF(AA259="","Celda vacia",
IF( AND(AA259=0,(OR(Y259="PEN",Y259="SDR"))),"-",
IF(AND(T259&lt;4,OR(P259="5A",P259="5B",P259="6A",P259="6B"),AA259&gt;=0),"-",
IF(AND(T259&lt;4,P259&lt;&gt;"5A",P259&lt;&gt;"5B",P259&lt;&gt;"6A",P259&lt;&gt;"6B",AA259=0),"-",
IF(AND(T259&lt;4,P259&lt;&gt;"5A",P259&lt;&gt;"5B",P259&lt;&gt;"6A",P259&lt;&gt;"6B",V259="S",AA259&gt;=0),"-",
IF(AND(T259&gt;=4,AA259&gt;0, OR(Y259="TOT",Y259="PAR")),"-",
"Revisar el tipo de licencia medica, dias de licencia para el monto de recuperación declarado"))))))</f>
        <v>-</v>
      </c>
      <c r="BF259" s="94" t="str">
        <f t="shared" ref="BF259:BF322" si="144">IF(AB259="","Celda vacia",IF(ISNUMBER(AB259)=TRUE,IF(AB259=0,IF(OR(Y259="PEN",Y259="SDR"),"-","revisar "),IF(OR(Y259="TOT",Y259="PAR"),"-","Revisar")),"Valor del campo no es numérico"))</f>
        <v>-</v>
      </c>
    </row>
    <row r="260" spans="1:58" x14ac:dyDescent="0.2">
      <c r="A260" s="19" t="s">
        <v>1193</v>
      </c>
      <c r="B260" s="19" t="s">
        <v>76</v>
      </c>
      <c r="C260" s="19">
        <v>16871109</v>
      </c>
      <c r="D260" s="19">
        <v>3</v>
      </c>
      <c r="E260" s="19" t="s">
        <v>1204</v>
      </c>
      <c r="F260" s="19" t="s">
        <v>1205</v>
      </c>
      <c r="G260" s="19" t="s">
        <v>1206</v>
      </c>
      <c r="H260" s="19" t="s">
        <v>1018</v>
      </c>
      <c r="I260" s="19" t="s">
        <v>653</v>
      </c>
      <c r="J260" s="19">
        <v>80</v>
      </c>
      <c r="K260" s="19" t="s">
        <v>556</v>
      </c>
      <c r="L260" s="19" t="s">
        <v>495</v>
      </c>
      <c r="M260" s="19" t="s">
        <v>16</v>
      </c>
      <c r="N260" s="19">
        <v>45724</v>
      </c>
      <c r="O260" s="19">
        <v>30</v>
      </c>
      <c r="P260" s="83">
        <v>4</v>
      </c>
      <c r="Q260" s="19" t="s">
        <v>23</v>
      </c>
      <c r="R260" s="19" t="s">
        <v>11</v>
      </c>
      <c r="S260" s="19" t="s">
        <v>23</v>
      </c>
      <c r="T260" s="19">
        <v>30</v>
      </c>
      <c r="U260" s="19" t="s">
        <v>11</v>
      </c>
      <c r="V260" s="19" t="s">
        <v>11</v>
      </c>
      <c r="W260" s="19" t="s">
        <v>11</v>
      </c>
      <c r="X260" s="19">
        <v>0</v>
      </c>
      <c r="Y260" s="19" t="s">
        <v>730</v>
      </c>
      <c r="Z260" s="19">
        <v>0</v>
      </c>
      <c r="AA260" s="19">
        <v>0</v>
      </c>
      <c r="AB260" s="19">
        <v>0</v>
      </c>
      <c r="AC260" s="186" t="str">
        <f>IF(OR(M260="13",M260="14",P260=8),"",IF(     AND(OR(S260="AUTORIZADO", S260="PENDIENTE", S260="REDUCIDO", S260="AMPLIADO"),L260&lt;&gt;"HONORARIO" ), _xlfn.CONCAT(IF(H260="X","H",H260),"_",IF(OR(P260=5,P260=6),_xlfn.CONCAT(P260,"A"),P260),"_",VLOOKUP(T260,Datos!$B$2:$C$5,2,TRUE)),""))</f>
        <v>M_4_[11 +]</v>
      </c>
      <c r="AD260" s="186">
        <f t="shared" si="118"/>
        <v>0</v>
      </c>
      <c r="AE260" s="90" t="str">
        <f t="shared" si="119"/>
        <v>-</v>
      </c>
      <c r="AF260" s="91" t="str">
        <f t="shared" si="120"/>
        <v>070601</v>
      </c>
      <c r="AG260" s="92"/>
      <c r="AH260" s="93" t="str">
        <f t="shared" si="121"/>
        <v>Corporación de Fomento de la Producción</v>
      </c>
      <c r="AI260" s="90" t="str">
        <f t="shared" si="122"/>
        <v>-</v>
      </c>
      <c r="AJ260" s="90">
        <f t="shared" si="123"/>
        <v>3</v>
      </c>
      <c r="AK260" s="90" t="str">
        <f t="shared" si="124"/>
        <v>-</v>
      </c>
      <c r="AL260" s="90" t="str">
        <f t="shared" si="125"/>
        <v>Identifica este registro como MUJER</v>
      </c>
      <c r="AM260" s="90" t="str">
        <f t="shared" si="126"/>
        <v>-</v>
      </c>
      <c r="AN260" s="90" t="str">
        <f t="shared" si="127"/>
        <v>-</v>
      </c>
      <c r="AO260" s="90" t="str">
        <f t="shared" si="128"/>
        <v>-</v>
      </c>
      <c r="AP260" s="58" t="str">
        <f t="shared" si="129"/>
        <v>-</v>
      </c>
      <c r="AQ260" s="94" t="str">
        <f t="shared" si="130"/>
        <v>-</v>
      </c>
      <c r="AR260" s="94" t="str">
        <f>IF(N260="","PRIMER_DIA en blanco",
IF(AND(M260="01",N260&gt;=L_Conversion!$C$118,N260&lt;=L_Conversion!$D$118),"-",
IF(AND(M260="02",N260&gt;=L_Conversion!$C$119,N260&lt;=L_Conversion!$D$119),"-",
IF(AND(M260="03",N260&gt;=L_Conversion!$C$120,N260&lt;=L_Conversion!$D$120),"-",
IF(AND(M260="04",N260&gt;=L_Conversion!$C$121,N260&lt;=L_Conversion!$D$121),"-",
IF(AND(M260="05",N260&gt;=L_Conversion!$C$122,N260&lt;=L_Conversion!$D$122),"-",
IF(AND(M260="06",N260&gt;=L_Conversion!$C$123,N260&lt;=L_Conversion!$D$123),"-",
IF(AND(M260="07",N260&gt;=L_Conversion!$C$124,N260&lt;=L_Conversion!$D$124),"-",
IF(AND(M260="08",N260&gt;=L_Conversion!$C$125,N260&lt;=L_Conversion!$D$125),"-",
IF(AND(M260="09",N260&gt;=L_Conversion!$C$126,N260&lt;=L_Conversion!$D$126),"-",
IF(AND(M260="10",N260&gt;=L_Conversion!$C$127,N260&lt;=L_Conversion!$D$127),"-",
IF(AND(M260="11",N260&gt;=L_Conversion!$C$128,N260&lt;=L_Conversion!$D$128),"-",
IF(AND(M260="12",N260&gt;=L_Conversion!$C$129,N260&lt;=L_Conversion!$D$129),"-",
IF(AND(M260="13",N260&gt;=L_Conversion!$C$116,N260&lt;=L_Conversion!$D$116),"-",
IF(AND(M260="14",N260&gt;=L_Conversion!$C$117,N260&lt;=L_Conversion!$D$117),"-",
"PRIMER_DIA fuera de rango")))))))))))))))</f>
        <v>-</v>
      </c>
      <c r="AS260" s="94" t="str">
        <f t="shared" si="131"/>
        <v>-</v>
      </c>
      <c r="AT260" s="94" t="str">
        <f t="shared" si="132"/>
        <v>-</v>
      </c>
      <c r="AU260" s="94" t="str">
        <f t="shared" si="133"/>
        <v>-</v>
      </c>
      <c r="AV260" s="94" t="str">
        <f t="shared" si="134"/>
        <v>-</v>
      </c>
      <c r="AW260" s="94" t="str">
        <f t="shared" si="135"/>
        <v>-</v>
      </c>
      <c r="AX260" s="94" t="str">
        <f t="shared" si="136"/>
        <v>-</v>
      </c>
      <c r="AY260" s="94" t="str">
        <f t="shared" si="137"/>
        <v>-</v>
      </c>
      <c r="AZ260" s="94" t="str">
        <f t="shared" si="138"/>
        <v>-</v>
      </c>
      <c r="BA260" s="94" t="str">
        <f t="shared" si="139"/>
        <v>-</v>
      </c>
      <c r="BB260" s="94" t="str">
        <f t="shared" si="140"/>
        <v>-</v>
      </c>
      <c r="BC260" s="94" t="str">
        <f t="shared" si="141"/>
        <v>-</v>
      </c>
      <c r="BD260" s="94" t="str">
        <f t="shared" si="142"/>
        <v>-</v>
      </c>
      <c r="BE260" s="94" t="str">
        <f t="shared" si="143"/>
        <v>-</v>
      </c>
      <c r="BF260" s="94" t="str">
        <f t="shared" si="144"/>
        <v>-</v>
      </c>
    </row>
    <row r="261" spans="1:58" x14ac:dyDescent="0.2">
      <c r="A261" s="19" t="s">
        <v>1193</v>
      </c>
      <c r="B261" s="19" t="s">
        <v>76</v>
      </c>
      <c r="C261" s="19">
        <v>18912622</v>
      </c>
      <c r="D261" s="19">
        <v>0</v>
      </c>
      <c r="E261" s="19" t="s">
        <v>1450</v>
      </c>
      <c r="F261" s="19" t="s">
        <v>1451</v>
      </c>
      <c r="G261" s="19" t="s">
        <v>1452</v>
      </c>
      <c r="H261" s="19" t="s">
        <v>1018</v>
      </c>
      <c r="I261" s="19" t="s">
        <v>653</v>
      </c>
      <c r="J261" s="19">
        <v>80</v>
      </c>
      <c r="K261" s="19" t="s">
        <v>556</v>
      </c>
      <c r="L261" s="19" t="s">
        <v>495</v>
      </c>
      <c r="M261" s="19" t="s">
        <v>16</v>
      </c>
      <c r="N261" s="19">
        <v>45724</v>
      </c>
      <c r="O261" s="19">
        <v>15</v>
      </c>
      <c r="P261" s="83">
        <v>1</v>
      </c>
      <c r="Q261" s="19" t="s">
        <v>23</v>
      </c>
      <c r="R261" s="19" t="s">
        <v>11</v>
      </c>
      <c r="S261" s="19" t="s">
        <v>23</v>
      </c>
      <c r="T261" s="19">
        <v>15</v>
      </c>
      <c r="U261" s="19" t="s">
        <v>11</v>
      </c>
      <c r="V261" s="19" t="s">
        <v>11</v>
      </c>
      <c r="W261" s="19" t="s">
        <v>11</v>
      </c>
      <c r="X261" s="19">
        <v>0</v>
      </c>
      <c r="Y261" s="19" t="s">
        <v>730</v>
      </c>
      <c r="Z261" s="19">
        <v>0</v>
      </c>
      <c r="AA261" s="19">
        <v>0</v>
      </c>
      <c r="AB261" s="19">
        <v>0</v>
      </c>
      <c r="AC261" s="186" t="str">
        <f>IF(OR(M261="13",M261="14",P261=8),"",IF(     AND(OR(S261="AUTORIZADO", S261="PENDIENTE", S261="REDUCIDO", S261="AMPLIADO"),L261&lt;&gt;"HONORARIO" ), _xlfn.CONCAT(IF(H261="X","H",H261),"_",IF(OR(P261=5,P261=6),_xlfn.CONCAT(P261,"A"),P261),"_",VLOOKUP(T261,Datos!$B$2:$C$5,2,TRUE)),""))</f>
        <v>M_1_[11 +]</v>
      </c>
      <c r="AD261" s="186">
        <f t="shared" si="118"/>
        <v>0</v>
      </c>
      <c r="AE261" s="90" t="str">
        <f t="shared" si="119"/>
        <v>-</v>
      </c>
      <c r="AF261" s="91" t="str">
        <f t="shared" si="120"/>
        <v>070601</v>
      </c>
      <c r="AG261" s="92"/>
      <c r="AH261" s="93" t="str">
        <f t="shared" si="121"/>
        <v>Corporación de Fomento de la Producción</v>
      </c>
      <c r="AI261" s="90" t="str">
        <f t="shared" si="122"/>
        <v>-</v>
      </c>
      <c r="AJ261" s="90">
        <f t="shared" si="123"/>
        <v>0</v>
      </c>
      <c r="AK261" s="90" t="str">
        <f t="shared" si="124"/>
        <v>-</v>
      </c>
      <c r="AL261" s="90" t="str">
        <f t="shared" si="125"/>
        <v>Identifica este registro como MUJER</v>
      </c>
      <c r="AM261" s="90" t="str">
        <f t="shared" si="126"/>
        <v>-</v>
      </c>
      <c r="AN261" s="90" t="str">
        <f t="shared" si="127"/>
        <v>-</v>
      </c>
      <c r="AO261" s="90" t="str">
        <f t="shared" si="128"/>
        <v>-</v>
      </c>
      <c r="AP261" s="58" t="str">
        <f t="shared" si="129"/>
        <v>-</v>
      </c>
      <c r="AQ261" s="94" t="str">
        <f t="shared" si="130"/>
        <v>-</v>
      </c>
      <c r="AR261" s="94" t="str">
        <f>IF(N261="","PRIMER_DIA en blanco",
IF(AND(M261="01",N261&gt;=L_Conversion!$C$118,N261&lt;=L_Conversion!$D$118),"-",
IF(AND(M261="02",N261&gt;=L_Conversion!$C$119,N261&lt;=L_Conversion!$D$119),"-",
IF(AND(M261="03",N261&gt;=L_Conversion!$C$120,N261&lt;=L_Conversion!$D$120),"-",
IF(AND(M261="04",N261&gt;=L_Conversion!$C$121,N261&lt;=L_Conversion!$D$121),"-",
IF(AND(M261="05",N261&gt;=L_Conversion!$C$122,N261&lt;=L_Conversion!$D$122),"-",
IF(AND(M261="06",N261&gt;=L_Conversion!$C$123,N261&lt;=L_Conversion!$D$123),"-",
IF(AND(M261="07",N261&gt;=L_Conversion!$C$124,N261&lt;=L_Conversion!$D$124),"-",
IF(AND(M261="08",N261&gt;=L_Conversion!$C$125,N261&lt;=L_Conversion!$D$125),"-",
IF(AND(M261="09",N261&gt;=L_Conversion!$C$126,N261&lt;=L_Conversion!$D$126),"-",
IF(AND(M261="10",N261&gt;=L_Conversion!$C$127,N261&lt;=L_Conversion!$D$127),"-",
IF(AND(M261="11",N261&gt;=L_Conversion!$C$128,N261&lt;=L_Conversion!$D$128),"-",
IF(AND(M261="12",N261&gt;=L_Conversion!$C$129,N261&lt;=L_Conversion!$D$129),"-",
IF(AND(M261="13",N261&gt;=L_Conversion!$C$116,N261&lt;=L_Conversion!$D$116),"-",
IF(AND(M261="14",N261&gt;=L_Conversion!$C$117,N261&lt;=L_Conversion!$D$117),"-",
"PRIMER_DIA fuera de rango")))))))))))))))</f>
        <v>-</v>
      </c>
      <c r="AS261" s="94" t="str">
        <f t="shared" si="131"/>
        <v>-</v>
      </c>
      <c r="AT261" s="94" t="str">
        <f t="shared" si="132"/>
        <v>-</v>
      </c>
      <c r="AU261" s="94" t="str">
        <f t="shared" si="133"/>
        <v>-</v>
      </c>
      <c r="AV261" s="94" t="str">
        <f t="shared" si="134"/>
        <v>-</v>
      </c>
      <c r="AW261" s="94" t="str">
        <f t="shared" si="135"/>
        <v>-</v>
      </c>
      <c r="AX261" s="94" t="str">
        <f t="shared" si="136"/>
        <v>-</v>
      </c>
      <c r="AY261" s="94" t="str">
        <f t="shared" si="137"/>
        <v>-</v>
      </c>
      <c r="AZ261" s="94" t="str">
        <f t="shared" si="138"/>
        <v>-</v>
      </c>
      <c r="BA261" s="94" t="str">
        <f t="shared" si="139"/>
        <v>-</v>
      </c>
      <c r="BB261" s="94" t="str">
        <f t="shared" si="140"/>
        <v>-</v>
      </c>
      <c r="BC261" s="94" t="str">
        <f t="shared" si="141"/>
        <v>-</v>
      </c>
      <c r="BD261" s="94" t="str">
        <f t="shared" si="142"/>
        <v>-</v>
      </c>
      <c r="BE261" s="94" t="str">
        <f t="shared" si="143"/>
        <v>-</v>
      </c>
      <c r="BF261" s="94" t="str">
        <f t="shared" si="144"/>
        <v>-</v>
      </c>
    </row>
    <row r="262" spans="1:58" x14ac:dyDescent="0.2">
      <c r="A262" s="19" t="s">
        <v>1193</v>
      </c>
      <c r="B262" s="19" t="s">
        <v>76</v>
      </c>
      <c r="C262" s="19">
        <v>18303226</v>
      </c>
      <c r="D262" s="19">
        <v>7</v>
      </c>
      <c r="E262" s="19" t="s">
        <v>1415</v>
      </c>
      <c r="F262" s="19" t="s">
        <v>1416</v>
      </c>
      <c r="G262" s="19" t="s">
        <v>1417</v>
      </c>
      <c r="H262" s="19" t="s">
        <v>1018</v>
      </c>
      <c r="I262" s="19" t="s">
        <v>653</v>
      </c>
      <c r="J262" s="19">
        <v>80</v>
      </c>
      <c r="K262" s="19" t="s">
        <v>560</v>
      </c>
      <c r="L262" s="19" t="s">
        <v>495</v>
      </c>
      <c r="M262" s="19" t="s">
        <v>16</v>
      </c>
      <c r="N262" s="19">
        <v>45724</v>
      </c>
      <c r="O262" s="19">
        <v>14</v>
      </c>
      <c r="P262" s="83">
        <v>7</v>
      </c>
      <c r="Q262" s="19" t="s">
        <v>23</v>
      </c>
      <c r="R262" s="19" t="s">
        <v>11</v>
      </c>
      <c r="S262" s="19" t="s">
        <v>23</v>
      </c>
      <c r="T262" s="19">
        <v>14</v>
      </c>
      <c r="U262" s="19" t="s">
        <v>11</v>
      </c>
      <c r="V262" s="19" t="s">
        <v>11</v>
      </c>
      <c r="W262" s="19" t="s">
        <v>11</v>
      </c>
      <c r="X262" s="19">
        <v>0</v>
      </c>
      <c r="Y262" s="19" t="s">
        <v>730</v>
      </c>
      <c r="Z262" s="19">
        <v>0</v>
      </c>
      <c r="AA262" s="19">
        <v>0</v>
      </c>
      <c r="AB262" s="19">
        <v>0</v>
      </c>
      <c r="AC262" s="186" t="str">
        <f>IF(OR(M262="13",M262="14",P262=8),"",IF(     AND(OR(S262="AUTORIZADO", S262="PENDIENTE", S262="REDUCIDO", S262="AMPLIADO"),L262&lt;&gt;"HONORARIO" ), _xlfn.CONCAT(IF(H262="X","H",H262),"_",IF(OR(P262=5,P262=6),_xlfn.CONCAT(P262,"A"),P262),"_",VLOOKUP(T262,Datos!$B$2:$C$5,2,TRUE)),""))</f>
        <v>M_7_[11 +]</v>
      </c>
      <c r="AD262" s="186">
        <f t="shared" si="118"/>
        <v>0</v>
      </c>
      <c r="AE262" s="90" t="str">
        <f t="shared" si="119"/>
        <v>-</v>
      </c>
      <c r="AF262" s="91" t="str">
        <f t="shared" si="120"/>
        <v>070601</v>
      </c>
      <c r="AG262" s="92"/>
      <c r="AH262" s="93" t="str">
        <f t="shared" si="121"/>
        <v>Corporación de Fomento de la Producción</v>
      </c>
      <c r="AI262" s="90" t="str">
        <f t="shared" si="122"/>
        <v>-</v>
      </c>
      <c r="AJ262" s="90">
        <f t="shared" si="123"/>
        <v>7</v>
      </c>
      <c r="AK262" s="90" t="str">
        <f t="shared" si="124"/>
        <v>-</v>
      </c>
      <c r="AL262" s="90" t="str">
        <f t="shared" si="125"/>
        <v>Identifica este registro como MUJER</v>
      </c>
      <c r="AM262" s="90" t="str">
        <f t="shared" si="126"/>
        <v>-</v>
      </c>
      <c r="AN262" s="90" t="str">
        <f t="shared" si="127"/>
        <v>-</v>
      </c>
      <c r="AO262" s="90" t="str">
        <f t="shared" si="128"/>
        <v>-</v>
      </c>
      <c r="AP262" s="58" t="str">
        <f t="shared" si="129"/>
        <v>-</v>
      </c>
      <c r="AQ262" s="94" t="str">
        <f t="shared" si="130"/>
        <v>-</v>
      </c>
      <c r="AR262" s="94" t="str">
        <f>IF(N262="","PRIMER_DIA en blanco",
IF(AND(M262="01",N262&gt;=L_Conversion!$C$118,N262&lt;=L_Conversion!$D$118),"-",
IF(AND(M262="02",N262&gt;=L_Conversion!$C$119,N262&lt;=L_Conversion!$D$119),"-",
IF(AND(M262="03",N262&gt;=L_Conversion!$C$120,N262&lt;=L_Conversion!$D$120),"-",
IF(AND(M262="04",N262&gt;=L_Conversion!$C$121,N262&lt;=L_Conversion!$D$121),"-",
IF(AND(M262="05",N262&gt;=L_Conversion!$C$122,N262&lt;=L_Conversion!$D$122),"-",
IF(AND(M262="06",N262&gt;=L_Conversion!$C$123,N262&lt;=L_Conversion!$D$123),"-",
IF(AND(M262="07",N262&gt;=L_Conversion!$C$124,N262&lt;=L_Conversion!$D$124),"-",
IF(AND(M262="08",N262&gt;=L_Conversion!$C$125,N262&lt;=L_Conversion!$D$125),"-",
IF(AND(M262="09",N262&gt;=L_Conversion!$C$126,N262&lt;=L_Conversion!$D$126),"-",
IF(AND(M262="10",N262&gt;=L_Conversion!$C$127,N262&lt;=L_Conversion!$D$127),"-",
IF(AND(M262="11",N262&gt;=L_Conversion!$C$128,N262&lt;=L_Conversion!$D$128),"-",
IF(AND(M262="12",N262&gt;=L_Conversion!$C$129,N262&lt;=L_Conversion!$D$129),"-",
IF(AND(M262="13",N262&gt;=L_Conversion!$C$116,N262&lt;=L_Conversion!$D$116),"-",
IF(AND(M262="14",N262&gt;=L_Conversion!$C$117,N262&lt;=L_Conversion!$D$117),"-",
"PRIMER_DIA fuera de rango")))))))))))))))</f>
        <v>-</v>
      </c>
      <c r="AS262" s="94" t="str">
        <f t="shared" si="131"/>
        <v>-</v>
      </c>
      <c r="AT262" s="94" t="str">
        <f t="shared" si="132"/>
        <v>-</v>
      </c>
      <c r="AU262" s="94" t="str">
        <f t="shared" si="133"/>
        <v>-</v>
      </c>
      <c r="AV262" s="94" t="str">
        <f t="shared" si="134"/>
        <v>-</v>
      </c>
      <c r="AW262" s="94" t="str">
        <f t="shared" si="135"/>
        <v>-</v>
      </c>
      <c r="AX262" s="94" t="str">
        <f t="shared" si="136"/>
        <v>-</v>
      </c>
      <c r="AY262" s="94" t="str">
        <f t="shared" si="137"/>
        <v>-</v>
      </c>
      <c r="AZ262" s="94" t="str">
        <f t="shared" si="138"/>
        <v>-</v>
      </c>
      <c r="BA262" s="94" t="str">
        <f t="shared" si="139"/>
        <v>-</v>
      </c>
      <c r="BB262" s="94" t="str">
        <f t="shared" si="140"/>
        <v>-</v>
      </c>
      <c r="BC262" s="94" t="str">
        <f t="shared" si="141"/>
        <v>-</v>
      </c>
      <c r="BD262" s="94" t="str">
        <f t="shared" si="142"/>
        <v>-</v>
      </c>
      <c r="BE262" s="94" t="str">
        <f t="shared" si="143"/>
        <v>-</v>
      </c>
      <c r="BF262" s="94" t="str">
        <f t="shared" si="144"/>
        <v>-</v>
      </c>
    </row>
    <row r="263" spans="1:58" x14ac:dyDescent="0.2">
      <c r="A263" s="19" t="s">
        <v>1193</v>
      </c>
      <c r="B263" s="19" t="s">
        <v>76</v>
      </c>
      <c r="C263" s="19">
        <v>14621090</v>
      </c>
      <c r="D263" s="19">
        <v>2</v>
      </c>
      <c r="E263" s="19" t="s">
        <v>1611</v>
      </c>
      <c r="F263" s="19" t="s">
        <v>1461</v>
      </c>
      <c r="G263" s="19" t="s">
        <v>1612</v>
      </c>
      <c r="H263" s="19" t="s">
        <v>1018</v>
      </c>
      <c r="I263" s="19" t="s">
        <v>653</v>
      </c>
      <c r="J263" s="19">
        <v>80</v>
      </c>
      <c r="K263" s="19" t="s">
        <v>556</v>
      </c>
      <c r="L263" s="19" t="s">
        <v>495</v>
      </c>
      <c r="M263" s="19" t="s">
        <v>16</v>
      </c>
      <c r="N263" s="19">
        <v>45726</v>
      </c>
      <c r="O263" s="19">
        <v>2</v>
      </c>
      <c r="P263" s="83">
        <v>1</v>
      </c>
      <c r="Q263" s="19" t="s">
        <v>23</v>
      </c>
      <c r="R263" s="19" t="s">
        <v>11</v>
      </c>
      <c r="S263" s="19" t="s">
        <v>23</v>
      </c>
      <c r="T263" s="19">
        <v>2</v>
      </c>
      <c r="U263" s="19" t="s">
        <v>11</v>
      </c>
      <c r="V263" s="19" t="s">
        <v>11</v>
      </c>
      <c r="W263" s="19" t="s">
        <v>11</v>
      </c>
      <c r="X263" s="19">
        <v>0</v>
      </c>
      <c r="Y263" s="19" t="s">
        <v>730</v>
      </c>
      <c r="Z263" s="19">
        <v>0</v>
      </c>
      <c r="AA263" s="19">
        <v>0</v>
      </c>
      <c r="AB263" s="19">
        <v>0</v>
      </c>
      <c r="AC263" s="186" t="str">
        <f>IF(OR(M263="13",M263="14",P263=8),"",IF(     AND(OR(S263="AUTORIZADO", S263="PENDIENTE", S263="REDUCIDO", S263="AMPLIADO"),L263&lt;&gt;"HONORARIO" ), _xlfn.CONCAT(IF(H263="X","H",H263),"_",IF(OR(P263=5,P263=6),_xlfn.CONCAT(P263,"A"),P263),"_",VLOOKUP(T263,Datos!$B$2:$C$5,2,TRUE)),""))</f>
        <v>M_1_[hasta 3]</v>
      </c>
      <c r="AD263" s="186">
        <f t="shared" si="118"/>
        <v>0</v>
      </c>
      <c r="AE263" s="90" t="str">
        <f t="shared" si="119"/>
        <v>-</v>
      </c>
      <c r="AF263" s="91" t="str">
        <f t="shared" si="120"/>
        <v>070601</v>
      </c>
      <c r="AG263" s="92"/>
      <c r="AH263" s="93" t="str">
        <f t="shared" si="121"/>
        <v>Corporación de Fomento de la Producción</v>
      </c>
      <c r="AI263" s="90" t="str">
        <f t="shared" si="122"/>
        <v>-</v>
      </c>
      <c r="AJ263" s="90">
        <f t="shared" si="123"/>
        <v>2</v>
      </c>
      <c r="AK263" s="90" t="str">
        <f t="shared" si="124"/>
        <v>-</v>
      </c>
      <c r="AL263" s="90" t="str">
        <f t="shared" si="125"/>
        <v>Identifica este registro como MUJER</v>
      </c>
      <c r="AM263" s="90" t="str">
        <f t="shared" si="126"/>
        <v>-</v>
      </c>
      <c r="AN263" s="90" t="str">
        <f t="shared" si="127"/>
        <v>-</v>
      </c>
      <c r="AO263" s="90" t="str">
        <f t="shared" si="128"/>
        <v>-</v>
      </c>
      <c r="AP263" s="58" t="str">
        <f t="shared" si="129"/>
        <v>-</v>
      </c>
      <c r="AQ263" s="94" t="str">
        <f t="shared" si="130"/>
        <v>-</v>
      </c>
      <c r="AR263" s="94" t="str">
        <f>IF(N263="","PRIMER_DIA en blanco",
IF(AND(M263="01",N263&gt;=L_Conversion!$C$118,N263&lt;=L_Conversion!$D$118),"-",
IF(AND(M263="02",N263&gt;=L_Conversion!$C$119,N263&lt;=L_Conversion!$D$119),"-",
IF(AND(M263="03",N263&gt;=L_Conversion!$C$120,N263&lt;=L_Conversion!$D$120),"-",
IF(AND(M263="04",N263&gt;=L_Conversion!$C$121,N263&lt;=L_Conversion!$D$121),"-",
IF(AND(M263="05",N263&gt;=L_Conversion!$C$122,N263&lt;=L_Conversion!$D$122),"-",
IF(AND(M263="06",N263&gt;=L_Conversion!$C$123,N263&lt;=L_Conversion!$D$123),"-",
IF(AND(M263="07",N263&gt;=L_Conversion!$C$124,N263&lt;=L_Conversion!$D$124),"-",
IF(AND(M263="08",N263&gt;=L_Conversion!$C$125,N263&lt;=L_Conversion!$D$125),"-",
IF(AND(M263="09",N263&gt;=L_Conversion!$C$126,N263&lt;=L_Conversion!$D$126),"-",
IF(AND(M263="10",N263&gt;=L_Conversion!$C$127,N263&lt;=L_Conversion!$D$127),"-",
IF(AND(M263="11",N263&gt;=L_Conversion!$C$128,N263&lt;=L_Conversion!$D$128),"-",
IF(AND(M263="12",N263&gt;=L_Conversion!$C$129,N263&lt;=L_Conversion!$D$129),"-",
IF(AND(M263="13",N263&gt;=L_Conversion!$C$116,N263&lt;=L_Conversion!$D$116),"-",
IF(AND(M263="14",N263&gt;=L_Conversion!$C$117,N263&lt;=L_Conversion!$D$117),"-",
"PRIMER_DIA fuera de rango")))))))))))))))</f>
        <v>-</v>
      </c>
      <c r="AS263" s="94" t="str">
        <f t="shared" si="131"/>
        <v>-</v>
      </c>
      <c r="AT263" s="94" t="str">
        <f t="shared" si="132"/>
        <v>-</v>
      </c>
      <c r="AU263" s="94" t="str">
        <f t="shared" si="133"/>
        <v>-</v>
      </c>
      <c r="AV263" s="94" t="str">
        <f t="shared" si="134"/>
        <v>-</v>
      </c>
      <c r="AW263" s="94" t="str">
        <f t="shared" si="135"/>
        <v>-</v>
      </c>
      <c r="AX263" s="94" t="str">
        <f t="shared" si="136"/>
        <v>-</v>
      </c>
      <c r="AY263" s="94" t="str">
        <f t="shared" si="137"/>
        <v>-</v>
      </c>
      <c r="AZ263" s="94" t="str">
        <f t="shared" si="138"/>
        <v>-</v>
      </c>
      <c r="BA263" s="94" t="str">
        <f t="shared" si="139"/>
        <v>-</v>
      </c>
      <c r="BB263" s="94" t="str">
        <f t="shared" si="140"/>
        <v>-</v>
      </c>
      <c r="BC263" s="94" t="str">
        <f t="shared" si="141"/>
        <v>-</v>
      </c>
      <c r="BD263" s="94" t="str">
        <f t="shared" si="142"/>
        <v>-</v>
      </c>
      <c r="BE263" s="94" t="str">
        <f t="shared" si="143"/>
        <v>-</v>
      </c>
      <c r="BF263" s="94" t="str">
        <f t="shared" si="144"/>
        <v>-</v>
      </c>
    </row>
    <row r="264" spans="1:58" x14ac:dyDescent="0.2">
      <c r="A264" s="19" t="s">
        <v>1193</v>
      </c>
      <c r="B264" s="19" t="s">
        <v>76</v>
      </c>
      <c r="C264" s="19">
        <v>15354381</v>
      </c>
      <c r="D264" s="19" t="s">
        <v>1197</v>
      </c>
      <c r="E264" s="19" t="s">
        <v>1613</v>
      </c>
      <c r="F264" s="19" t="s">
        <v>1250</v>
      </c>
      <c r="G264" s="19" t="s">
        <v>1614</v>
      </c>
      <c r="H264" s="19" t="s">
        <v>654</v>
      </c>
      <c r="I264" s="19" t="s">
        <v>653</v>
      </c>
      <c r="J264" s="19">
        <v>80</v>
      </c>
      <c r="K264" s="19" t="s">
        <v>556</v>
      </c>
      <c r="L264" s="19" t="s">
        <v>495</v>
      </c>
      <c r="M264" s="19" t="s">
        <v>16</v>
      </c>
      <c r="N264" s="19">
        <v>45726</v>
      </c>
      <c r="O264" s="19">
        <v>12</v>
      </c>
      <c r="P264" s="83">
        <v>1</v>
      </c>
      <c r="Q264" s="19" t="s">
        <v>23</v>
      </c>
      <c r="R264" s="19" t="s">
        <v>11</v>
      </c>
      <c r="S264" s="19" t="s">
        <v>23</v>
      </c>
      <c r="T264" s="19">
        <v>12</v>
      </c>
      <c r="U264" s="19" t="s">
        <v>11</v>
      </c>
      <c r="V264" s="19" t="s">
        <v>11</v>
      </c>
      <c r="W264" s="19" t="s">
        <v>11</v>
      </c>
      <c r="X264" s="19">
        <v>0</v>
      </c>
      <c r="Y264" s="19" t="s">
        <v>730</v>
      </c>
      <c r="Z264" s="19">
        <v>0</v>
      </c>
      <c r="AA264" s="19">
        <v>0</v>
      </c>
      <c r="AB264" s="19">
        <v>0</v>
      </c>
      <c r="AC264" s="186" t="str">
        <f>IF(OR(M264="13",M264="14",P264=8),"",IF(     AND(OR(S264="AUTORIZADO", S264="PENDIENTE", S264="REDUCIDO", S264="AMPLIADO"),L264&lt;&gt;"HONORARIO" ), _xlfn.CONCAT(IF(H264="X","H",H264),"_",IF(OR(P264=5,P264=6),_xlfn.CONCAT(P264,"A"),P264),"_",VLOOKUP(T264,Datos!$B$2:$C$5,2,TRUE)),""))</f>
        <v>H_1_[11 +]</v>
      </c>
      <c r="AD264" s="186">
        <f t="shared" si="118"/>
        <v>0</v>
      </c>
      <c r="AE264" s="90" t="str">
        <f t="shared" si="119"/>
        <v>-</v>
      </c>
      <c r="AF264" s="91" t="str">
        <f t="shared" si="120"/>
        <v>070601</v>
      </c>
      <c r="AG264" s="92"/>
      <c r="AH264" s="93" t="str">
        <f t="shared" si="121"/>
        <v>Corporación de Fomento de la Producción</v>
      </c>
      <c r="AI264" s="90" t="str">
        <f t="shared" si="122"/>
        <v>-</v>
      </c>
      <c r="AJ264" s="90" t="str">
        <f t="shared" si="123"/>
        <v>K</v>
      </c>
      <c r="AK264" s="90" t="str">
        <f t="shared" si="124"/>
        <v>-</v>
      </c>
      <c r="AL264" s="90" t="str">
        <f t="shared" si="125"/>
        <v>Identifica este registro como HOMBRE</v>
      </c>
      <c r="AM264" s="90" t="str">
        <f t="shared" si="126"/>
        <v>-</v>
      </c>
      <c r="AN264" s="90" t="str">
        <f t="shared" si="127"/>
        <v>-</v>
      </c>
      <c r="AO264" s="90" t="str">
        <f t="shared" si="128"/>
        <v>-</v>
      </c>
      <c r="AP264" s="58" t="str">
        <f t="shared" si="129"/>
        <v>-</v>
      </c>
      <c r="AQ264" s="94" t="str">
        <f t="shared" si="130"/>
        <v>-</v>
      </c>
      <c r="AR264" s="94" t="str">
        <f>IF(N264="","PRIMER_DIA en blanco",
IF(AND(M264="01",N264&gt;=L_Conversion!$C$118,N264&lt;=L_Conversion!$D$118),"-",
IF(AND(M264="02",N264&gt;=L_Conversion!$C$119,N264&lt;=L_Conversion!$D$119),"-",
IF(AND(M264="03",N264&gt;=L_Conversion!$C$120,N264&lt;=L_Conversion!$D$120),"-",
IF(AND(M264="04",N264&gt;=L_Conversion!$C$121,N264&lt;=L_Conversion!$D$121),"-",
IF(AND(M264="05",N264&gt;=L_Conversion!$C$122,N264&lt;=L_Conversion!$D$122),"-",
IF(AND(M264="06",N264&gt;=L_Conversion!$C$123,N264&lt;=L_Conversion!$D$123),"-",
IF(AND(M264="07",N264&gt;=L_Conversion!$C$124,N264&lt;=L_Conversion!$D$124),"-",
IF(AND(M264="08",N264&gt;=L_Conversion!$C$125,N264&lt;=L_Conversion!$D$125),"-",
IF(AND(M264="09",N264&gt;=L_Conversion!$C$126,N264&lt;=L_Conversion!$D$126),"-",
IF(AND(M264="10",N264&gt;=L_Conversion!$C$127,N264&lt;=L_Conversion!$D$127),"-",
IF(AND(M264="11",N264&gt;=L_Conversion!$C$128,N264&lt;=L_Conversion!$D$128),"-",
IF(AND(M264="12",N264&gt;=L_Conversion!$C$129,N264&lt;=L_Conversion!$D$129),"-",
IF(AND(M264="13",N264&gt;=L_Conversion!$C$116,N264&lt;=L_Conversion!$D$116),"-",
IF(AND(M264="14",N264&gt;=L_Conversion!$C$117,N264&lt;=L_Conversion!$D$117),"-",
"PRIMER_DIA fuera de rango")))))))))))))))</f>
        <v>-</v>
      </c>
      <c r="AS264" s="94" t="str">
        <f t="shared" si="131"/>
        <v>-</v>
      </c>
      <c r="AT264" s="94" t="str">
        <f t="shared" si="132"/>
        <v>-</v>
      </c>
      <c r="AU264" s="94" t="str">
        <f t="shared" si="133"/>
        <v>-</v>
      </c>
      <c r="AV264" s="94" t="str">
        <f t="shared" si="134"/>
        <v>-</v>
      </c>
      <c r="AW264" s="94" t="str">
        <f t="shared" si="135"/>
        <v>-</v>
      </c>
      <c r="AX264" s="94" t="str">
        <f t="shared" si="136"/>
        <v>-</v>
      </c>
      <c r="AY264" s="94" t="str">
        <f t="shared" si="137"/>
        <v>-</v>
      </c>
      <c r="AZ264" s="94" t="str">
        <f t="shared" si="138"/>
        <v>-</v>
      </c>
      <c r="BA264" s="94" t="str">
        <f t="shared" si="139"/>
        <v>-</v>
      </c>
      <c r="BB264" s="94" t="str">
        <f t="shared" si="140"/>
        <v>-</v>
      </c>
      <c r="BC264" s="94" t="str">
        <f t="shared" si="141"/>
        <v>-</v>
      </c>
      <c r="BD264" s="94" t="str">
        <f t="shared" si="142"/>
        <v>-</v>
      </c>
      <c r="BE264" s="94" t="str">
        <f t="shared" si="143"/>
        <v>-</v>
      </c>
      <c r="BF264" s="94" t="str">
        <f t="shared" si="144"/>
        <v>-</v>
      </c>
    </row>
    <row r="265" spans="1:58" x14ac:dyDescent="0.2">
      <c r="A265" s="19" t="s">
        <v>1193</v>
      </c>
      <c r="B265" s="19" t="s">
        <v>76</v>
      </c>
      <c r="C265" s="19">
        <v>17316812</v>
      </c>
      <c r="D265" s="19">
        <v>8</v>
      </c>
      <c r="E265" s="19" t="s">
        <v>1436</v>
      </c>
      <c r="F265" s="19" t="s">
        <v>1437</v>
      </c>
      <c r="G265" s="19" t="s">
        <v>1438</v>
      </c>
      <c r="H265" s="19" t="s">
        <v>654</v>
      </c>
      <c r="I265" s="19" t="s">
        <v>653</v>
      </c>
      <c r="J265" s="19">
        <v>80</v>
      </c>
      <c r="K265" s="19" t="s">
        <v>556</v>
      </c>
      <c r="L265" s="19" t="s">
        <v>495</v>
      </c>
      <c r="M265" s="19" t="s">
        <v>16</v>
      </c>
      <c r="N265" s="19">
        <v>45726</v>
      </c>
      <c r="O265" s="19">
        <v>15</v>
      </c>
      <c r="P265" s="83">
        <v>1</v>
      </c>
      <c r="Q265" s="19" t="s">
        <v>23</v>
      </c>
      <c r="R265" s="19" t="s">
        <v>11</v>
      </c>
      <c r="S265" s="19" t="s">
        <v>23</v>
      </c>
      <c r="T265" s="19">
        <v>15</v>
      </c>
      <c r="U265" s="19" t="s">
        <v>11</v>
      </c>
      <c r="V265" s="19" t="s">
        <v>11</v>
      </c>
      <c r="W265" s="19" t="s">
        <v>11</v>
      </c>
      <c r="X265" s="19">
        <v>0</v>
      </c>
      <c r="Y265" s="19" t="s">
        <v>730</v>
      </c>
      <c r="Z265" s="19">
        <v>0</v>
      </c>
      <c r="AA265" s="19">
        <v>0</v>
      </c>
      <c r="AB265" s="19">
        <v>0</v>
      </c>
      <c r="AC265" s="186" t="str">
        <f>IF(OR(M265="13",M265="14",P265=8),"",IF(     AND(OR(S265="AUTORIZADO", S265="PENDIENTE", S265="REDUCIDO", S265="AMPLIADO"),L265&lt;&gt;"HONORARIO" ), _xlfn.CONCAT(IF(H265="X","H",H265),"_",IF(OR(P265=5,P265=6),_xlfn.CONCAT(P265,"A"),P265),"_",VLOOKUP(T265,Datos!$B$2:$C$5,2,TRUE)),""))</f>
        <v>H_1_[11 +]</v>
      </c>
      <c r="AD265" s="186">
        <f t="shared" si="118"/>
        <v>0</v>
      </c>
      <c r="AE265" s="90" t="str">
        <f t="shared" si="119"/>
        <v>-</v>
      </c>
      <c r="AF265" s="91" t="str">
        <f t="shared" si="120"/>
        <v>070601</v>
      </c>
      <c r="AG265" s="92"/>
      <c r="AH265" s="93" t="str">
        <f t="shared" si="121"/>
        <v>Corporación de Fomento de la Producción</v>
      </c>
      <c r="AI265" s="90" t="str">
        <f t="shared" si="122"/>
        <v>-</v>
      </c>
      <c r="AJ265" s="90">
        <f t="shared" si="123"/>
        <v>8</v>
      </c>
      <c r="AK265" s="90" t="str">
        <f t="shared" si="124"/>
        <v>-</v>
      </c>
      <c r="AL265" s="90" t="str">
        <f t="shared" si="125"/>
        <v>Identifica este registro como HOMBRE</v>
      </c>
      <c r="AM265" s="90" t="str">
        <f t="shared" si="126"/>
        <v>-</v>
      </c>
      <c r="AN265" s="90" t="str">
        <f t="shared" si="127"/>
        <v>-</v>
      </c>
      <c r="AO265" s="90" t="str">
        <f t="shared" si="128"/>
        <v>-</v>
      </c>
      <c r="AP265" s="58" t="str">
        <f t="shared" si="129"/>
        <v>-</v>
      </c>
      <c r="AQ265" s="94" t="str">
        <f t="shared" si="130"/>
        <v>-</v>
      </c>
      <c r="AR265" s="94" t="str">
        <f>IF(N265="","PRIMER_DIA en blanco",
IF(AND(M265="01",N265&gt;=L_Conversion!$C$118,N265&lt;=L_Conversion!$D$118),"-",
IF(AND(M265="02",N265&gt;=L_Conversion!$C$119,N265&lt;=L_Conversion!$D$119),"-",
IF(AND(M265="03",N265&gt;=L_Conversion!$C$120,N265&lt;=L_Conversion!$D$120),"-",
IF(AND(M265="04",N265&gt;=L_Conversion!$C$121,N265&lt;=L_Conversion!$D$121),"-",
IF(AND(M265="05",N265&gt;=L_Conversion!$C$122,N265&lt;=L_Conversion!$D$122),"-",
IF(AND(M265="06",N265&gt;=L_Conversion!$C$123,N265&lt;=L_Conversion!$D$123),"-",
IF(AND(M265="07",N265&gt;=L_Conversion!$C$124,N265&lt;=L_Conversion!$D$124),"-",
IF(AND(M265="08",N265&gt;=L_Conversion!$C$125,N265&lt;=L_Conversion!$D$125),"-",
IF(AND(M265="09",N265&gt;=L_Conversion!$C$126,N265&lt;=L_Conversion!$D$126),"-",
IF(AND(M265="10",N265&gt;=L_Conversion!$C$127,N265&lt;=L_Conversion!$D$127),"-",
IF(AND(M265="11",N265&gt;=L_Conversion!$C$128,N265&lt;=L_Conversion!$D$128),"-",
IF(AND(M265="12",N265&gt;=L_Conversion!$C$129,N265&lt;=L_Conversion!$D$129),"-",
IF(AND(M265="13",N265&gt;=L_Conversion!$C$116,N265&lt;=L_Conversion!$D$116),"-",
IF(AND(M265="14",N265&gt;=L_Conversion!$C$117,N265&lt;=L_Conversion!$D$117),"-",
"PRIMER_DIA fuera de rango")))))))))))))))</f>
        <v>-</v>
      </c>
      <c r="AS265" s="94" t="str">
        <f t="shared" si="131"/>
        <v>-</v>
      </c>
      <c r="AT265" s="94" t="str">
        <f t="shared" si="132"/>
        <v>-</v>
      </c>
      <c r="AU265" s="94" t="str">
        <f t="shared" si="133"/>
        <v>-</v>
      </c>
      <c r="AV265" s="94" t="str">
        <f t="shared" si="134"/>
        <v>-</v>
      </c>
      <c r="AW265" s="94" t="str">
        <f t="shared" si="135"/>
        <v>-</v>
      </c>
      <c r="AX265" s="94" t="str">
        <f t="shared" si="136"/>
        <v>-</v>
      </c>
      <c r="AY265" s="94" t="str">
        <f t="shared" si="137"/>
        <v>-</v>
      </c>
      <c r="AZ265" s="94" t="str">
        <f t="shared" si="138"/>
        <v>-</v>
      </c>
      <c r="BA265" s="94" t="str">
        <f t="shared" si="139"/>
        <v>-</v>
      </c>
      <c r="BB265" s="94" t="str">
        <f t="shared" si="140"/>
        <v>-</v>
      </c>
      <c r="BC265" s="94" t="str">
        <f t="shared" si="141"/>
        <v>-</v>
      </c>
      <c r="BD265" s="94" t="str">
        <f t="shared" si="142"/>
        <v>-</v>
      </c>
      <c r="BE265" s="94" t="str">
        <f t="shared" si="143"/>
        <v>-</v>
      </c>
      <c r="BF265" s="94" t="str">
        <f t="shared" si="144"/>
        <v>-</v>
      </c>
    </row>
    <row r="266" spans="1:58" x14ac:dyDescent="0.2">
      <c r="A266" s="19" t="s">
        <v>1193</v>
      </c>
      <c r="B266" s="19" t="s">
        <v>76</v>
      </c>
      <c r="C266" s="19">
        <v>10721671</v>
      </c>
      <c r="D266" s="19">
        <v>5</v>
      </c>
      <c r="E266" s="19" t="s">
        <v>1615</v>
      </c>
      <c r="F266" s="19" t="s">
        <v>1616</v>
      </c>
      <c r="G266" s="19" t="s">
        <v>1617</v>
      </c>
      <c r="H266" s="19" t="s">
        <v>1018</v>
      </c>
      <c r="I266" s="19" t="s">
        <v>653</v>
      </c>
      <c r="J266" s="19">
        <v>80</v>
      </c>
      <c r="K266" s="19" t="s">
        <v>556</v>
      </c>
      <c r="L266" s="19" t="s">
        <v>495</v>
      </c>
      <c r="M266" s="19" t="s">
        <v>16</v>
      </c>
      <c r="N266" s="19">
        <v>45726</v>
      </c>
      <c r="O266" s="19">
        <v>19</v>
      </c>
      <c r="P266" s="83">
        <v>1</v>
      </c>
      <c r="Q266" s="19" t="s">
        <v>23</v>
      </c>
      <c r="R266" s="19" t="s">
        <v>11</v>
      </c>
      <c r="S266" s="19" t="s">
        <v>23</v>
      </c>
      <c r="T266" s="19">
        <v>19</v>
      </c>
      <c r="U266" s="19" t="s">
        <v>11</v>
      </c>
      <c r="V266" s="19" t="s">
        <v>11</v>
      </c>
      <c r="W266" s="19" t="s">
        <v>11</v>
      </c>
      <c r="X266" s="19">
        <v>0</v>
      </c>
      <c r="Y266" s="19" t="s">
        <v>730</v>
      </c>
      <c r="Z266" s="19">
        <v>0</v>
      </c>
      <c r="AA266" s="19">
        <v>0</v>
      </c>
      <c r="AB266" s="19">
        <v>0</v>
      </c>
      <c r="AC266" s="186" t="str">
        <f>IF(OR(M266="13",M266="14",P266=8),"",IF(     AND(OR(S266="AUTORIZADO", S266="PENDIENTE", S266="REDUCIDO", S266="AMPLIADO"),L266&lt;&gt;"HONORARIO" ), _xlfn.CONCAT(IF(H266="X","H",H266),"_",IF(OR(P266=5,P266=6),_xlfn.CONCAT(P266,"A"),P266),"_",VLOOKUP(T266,Datos!$B$2:$C$5,2,TRUE)),""))</f>
        <v>M_1_[11 +]</v>
      </c>
      <c r="AD266" s="186">
        <f t="shared" si="118"/>
        <v>0</v>
      </c>
      <c r="AE266" s="90" t="str">
        <f t="shared" si="119"/>
        <v>-</v>
      </c>
      <c r="AF266" s="91" t="str">
        <f t="shared" si="120"/>
        <v>070601</v>
      </c>
      <c r="AG266" s="92"/>
      <c r="AH266" s="93" t="str">
        <f t="shared" si="121"/>
        <v>Corporación de Fomento de la Producción</v>
      </c>
      <c r="AI266" s="90" t="str">
        <f t="shared" si="122"/>
        <v>-</v>
      </c>
      <c r="AJ266" s="90">
        <f t="shared" si="123"/>
        <v>5</v>
      </c>
      <c r="AK266" s="90" t="str">
        <f t="shared" si="124"/>
        <v>-</v>
      </c>
      <c r="AL266" s="90" t="str">
        <f t="shared" si="125"/>
        <v>Identifica este registro como MUJER</v>
      </c>
      <c r="AM266" s="90" t="str">
        <f t="shared" si="126"/>
        <v>-</v>
      </c>
      <c r="AN266" s="90" t="str">
        <f t="shared" si="127"/>
        <v>-</v>
      </c>
      <c r="AO266" s="90" t="str">
        <f t="shared" si="128"/>
        <v>-</v>
      </c>
      <c r="AP266" s="58" t="str">
        <f t="shared" si="129"/>
        <v>-</v>
      </c>
      <c r="AQ266" s="94" t="str">
        <f t="shared" si="130"/>
        <v>-</v>
      </c>
      <c r="AR266" s="94" t="str">
        <f>IF(N266="","PRIMER_DIA en blanco",
IF(AND(M266="01",N266&gt;=L_Conversion!$C$118,N266&lt;=L_Conversion!$D$118),"-",
IF(AND(M266="02",N266&gt;=L_Conversion!$C$119,N266&lt;=L_Conversion!$D$119),"-",
IF(AND(M266="03",N266&gt;=L_Conversion!$C$120,N266&lt;=L_Conversion!$D$120),"-",
IF(AND(M266="04",N266&gt;=L_Conversion!$C$121,N266&lt;=L_Conversion!$D$121),"-",
IF(AND(M266="05",N266&gt;=L_Conversion!$C$122,N266&lt;=L_Conversion!$D$122),"-",
IF(AND(M266="06",N266&gt;=L_Conversion!$C$123,N266&lt;=L_Conversion!$D$123),"-",
IF(AND(M266="07",N266&gt;=L_Conversion!$C$124,N266&lt;=L_Conversion!$D$124),"-",
IF(AND(M266="08",N266&gt;=L_Conversion!$C$125,N266&lt;=L_Conversion!$D$125),"-",
IF(AND(M266="09",N266&gt;=L_Conversion!$C$126,N266&lt;=L_Conversion!$D$126),"-",
IF(AND(M266="10",N266&gt;=L_Conversion!$C$127,N266&lt;=L_Conversion!$D$127),"-",
IF(AND(M266="11",N266&gt;=L_Conversion!$C$128,N266&lt;=L_Conversion!$D$128),"-",
IF(AND(M266="12",N266&gt;=L_Conversion!$C$129,N266&lt;=L_Conversion!$D$129),"-",
IF(AND(M266="13",N266&gt;=L_Conversion!$C$116,N266&lt;=L_Conversion!$D$116),"-",
IF(AND(M266="14",N266&gt;=L_Conversion!$C$117,N266&lt;=L_Conversion!$D$117),"-",
"PRIMER_DIA fuera de rango")))))))))))))))</f>
        <v>-</v>
      </c>
      <c r="AS266" s="94" t="str">
        <f t="shared" si="131"/>
        <v>-</v>
      </c>
      <c r="AT266" s="94" t="str">
        <f t="shared" si="132"/>
        <v>-</v>
      </c>
      <c r="AU266" s="94" t="str">
        <f t="shared" si="133"/>
        <v>-</v>
      </c>
      <c r="AV266" s="94" t="str">
        <f t="shared" si="134"/>
        <v>-</v>
      </c>
      <c r="AW266" s="94" t="str">
        <f t="shared" si="135"/>
        <v>-</v>
      </c>
      <c r="AX266" s="94" t="str">
        <f t="shared" si="136"/>
        <v>-</v>
      </c>
      <c r="AY266" s="94" t="str">
        <f t="shared" si="137"/>
        <v>-</v>
      </c>
      <c r="AZ266" s="94" t="str">
        <f t="shared" si="138"/>
        <v>-</v>
      </c>
      <c r="BA266" s="94" t="str">
        <f t="shared" si="139"/>
        <v>-</v>
      </c>
      <c r="BB266" s="94" t="str">
        <f t="shared" si="140"/>
        <v>-</v>
      </c>
      <c r="BC266" s="94" t="str">
        <f t="shared" si="141"/>
        <v>-</v>
      </c>
      <c r="BD266" s="94" t="str">
        <f t="shared" si="142"/>
        <v>-</v>
      </c>
      <c r="BE266" s="94" t="str">
        <f t="shared" si="143"/>
        <v>-</v>
      </c>
      <c r="BF266" s="94" t="str">
        <f t="shared" si="144"/>
        <v>-</v>
      </c>
    </row>
    <row r="267" spans="1:58" x14ac:dyDescent="0.2">
      <c r="A267" s="19" t="s">
        <v>1193</v>
      </c>
      <c r="B267" s="19" t="s">
        <v>76</v>
      </c>
      <c r="C267" s="19">
        <v>14191188</v>
      </c>
      <c r="D267" s="19">
        <v>0</v>
      </c>
      <c r="E267" s="19" t="s">
        <v>1484</v>
      </c>
      <c r="F267" s="19" t="s">
        <v>1485</v>
      </c>
      <c r="G267" s="19" t="s">
        <v>1486</v>
      </c>
      <c r="H267" s="19" t="s">
        <v>1018</v>
      </c>
      <c r="I267" s="19" t="s">
        <v>653</v>
      </c>
      <c r="J267" s="19">
        <v>80</v>
      </c>
      <c r="K267" s="19" t="s">
        <v>556</v>
      </c>
      <c r="L267" s="19" t="s">
        <v>495</v>
      </c>
      <c r="M267" s="19" t="s">
        <v>16</v>
      </c>
      <c r="N267" s="19">
        <v>45726</v>
      </c>
      <c r="O267" s="19">
        <v>5</v>
      </c>
      <c r="P267" s="83">
        <v>1</v>
      </c>
      <c r="Q267" s="19" t="s">
        <v>23</v>
      </c>
      <c r="R267" s="19" t="s">
        <v>11</v>
      </c>
      <c r="S267" s="19" t="s">
        <v>23</v>
      </c>
      <c r="T267" s="19">
        <v>5</v>
      </c>
      <c r="U267" s="19" t="s">
        <v>11</v>
      </c>
      <c r="V267" s="19" t="s">
        <v>11</v>
      </c>
      <c r="W267" s="19" t="s">
        <v>11</v>
      </c>
      <c r="X267" s="19">
        <v>0</v>
      </c>
      <c r="Y267" s="19" t="s">
        <v>730</v>
      </c>
      <c r="Z267" s="19">
        <v>0</v>
      </c>
      <c r="AA267" s="19">
        <v>0</v>
      </c>
      <c r="AB267" s="19">
        <v>0</v>
      </c>
      <c r="AC267" s="186" t="str">
        <f>IF(OR(M267="13",M267="14",P267=8),"",IF(     AND(OR(S267="AUTORIZADO", S267="PENDIENTE", S267="REDUCIDO", S267="AMPLIADO"),L267&lt;&gt;"HONORARIO" ), _xlfn.CONCAT(IF(H267="X","H",H267),"_",IF(OR(P267=5,P267=6),_xlfn.CONCAT(P267,"A"),P267),"_",VLOOKUP(T267,Datos!$B$2:$C$5,2,TRUE)),""))</f>
        <v>M_1_[4 a 10]</v>
      </c>
      <c r="AD267" s="186">
        <f t="shared" si="118"/>
        <v>0</v>
      </c>
      <c r="AE267" s="90" t="str">
        <f t="shared" si="119"/>
        <v>-</v>
      </c>
      <c r="AF267" s="91" t="str">
        <f t="shared" si="120"/>
        <v>070601</v>
      </c>
      <c r="AG267" s="92"/>
      <c r="AH267" s="93" t="str">
        <f t="shared" si="121"/>
        <v>Corporación de Fomento de la Producción</v>
      </c>
      <c r="AI267" s="90" t="str">
        <f t="shared" si="122"/>
        <v>-</v>
      </c>
      <c r="AJ267" s="90">
        <f t="shared" si="123"/>
        <v>0</v>
      </c>
      <c r="AK267" s="90" t="str">
        <f t="shared" si="124"/>
        <v>-</v>
      </c>
      <c r="AL267" s="90" t="str">
        <f t="shared" si="125"/>
        <v>Identifica este registro como MUJER</v>
      </c>
      <c r="AM267" s="90" t="str">
        <f t="shared" si="126"/>
        <v>-</v>
      </c>
      <c r="AN267" s="90" t="str">
        <f t="shared" si="127"/>
        <v>-</v>
      </c>
      <c r="AO267" s="90" t="str">
        <f t="shared" si="128"/>
        <v>-</v>
      </c>
      <c r="AP267" s="58" t="str">
        <f t="shared" si="129"/>
        <v>-</v>
      </c>
      <c r="AQ267" s="94" t="str">
        <f t="shared" si="130"/>
        <v>-</v>
      </c>
      <c r="AR267" s="94" t="str">
        <f>IF(N267="","PRIMER_DIA en blanco",
IF(AND(M267="01",N267&gt;=L_Conversion!$C$118,N267&lt;=L_Conversion!$D$118),"-",
IF(AND(M267="02",N267&gt;=L_Conversion!$C$119,N267&lt;=L_Conversion!$D$119),"-",
IF(AND(M267="03",N267&gt;=L_Conversion!$C$120,N267&lt;=L_Conversion!$D$120),"-",
IF(AND(M267="04",N267&gt;=L_Conversion!$C$121,N267&lt;=L_Conversion!$D$121),"-",
IF(AND(M267="05",N267&gt;=L_Conversion!$C$122,N267&lt;=L_Conversion!$D$122),"-",
IF(AND(M267="06",N267&gt;=L_Conversion!$C$123,N267&lt;=L_Conversion!$D$123),"-",
IF(AND(M267="07",N267&gt;=L_Conversion!$C$124,N267&lt;=L_Conversion!$D$124),"-",
IF(AND(M267="08",N267&gt;=L_Conversion!$C$125,N267&lt;=L_Conversion!$D$125),"-",
IF(AND(M267="09",N267&gt;=L_Conversion!$C$126,N267&lt;=L_Conversion!$D$126),"-",
IF(AND(M267="10",N267&gt;=L_Conversion!$C$127,N267&lt;=L_Conversion!$D$127),"-",
IF(AND(M267="11",N267&gt;=L_Conversion!$C$128,N267&lt;=L_Conversion!$D$128),"-",
IF(AND(M267="12",N267&gt;=L_Conversion!$C$129,N267&lt;=L_Conversion!$D$129),"-",
IF(AND(M267="13",N267&gt;=L_Conversion!$C$116,N267&lt;=L_Conversion!$D$116),"-",
IF(AND(M267="14",N267&gt;=L_Conversion!$C$117,N267&lt;=L_Conversion!$D$117),"-",
"PRIMER_DIA fuera de rango")))))))))))))))</f>
        <v>-</v>
      </c>
      <c r="AS267" s="94" t="str">
        <f t="shared" si="131"/>
        <v>-</v>
      </c>
      <c r="AT267" s="94" t="str">
        <f t="shared" si="132"/>
        <v>-</v>
      </c>
      <c r="AU267" s="94" t="str">
        <f t="shared" si="133"/>
        <v>-</v>
      </c>
      <c r="AV267" s="94" t="str">
        <f t="shared" si="134"/>
        <v>-</v>
      </c>
      <c r="AW267" s="94" t="str">
        <f t="shared" si="135"/>
        <v>-</v>
      </c>
      <c r="AX267" s="94" t="str">
        <f t="shared" si="136"/>
        <v>-</v>
      </c>
      <c r="AY267" s="94" t="str">
        <f t="shared" si="137"/>
        <v>-</v>
      </c>
      <c r="AZ267" s="94" t="str">
        <f t="shared" si="138"/>
        <v>-</v>
      </c>
      <c r="BA267" s="94" t="str">
        <f t="shared" si="139"/>
        <v>-</v>
      </c>
      <c r="BB267" s="94" t="str">
        <f t="shared" si="140"/>
        <v>-</v>
      </c>
      <c r="BC267" s="94" t="str">
        <f t="shared" si="141"/>
        <v>-</v>
      </c>
      <c r="BD267" s="94" t="str">
        <f t="shared" si="142"/>
        <v>-</v>
      </c>
      <c r="BE267" s="94" t="str">
        <f t="shared" si="143"/>
        <v>-</v>
      </c>
      <c r="BF267" s="94" t="str">
        <f t="shared" si="144"/>
        <v>-</v>
      </c>
    </row>
    <row r="268" spans="1:58" x14ac:dyDescent="0.2">
      <c r="A268" s="19" t="s">
        <v>1193</v>
      </c>
      <c r="B268" s="19" t="s">
        <v>76</v>
      </c>
      <c r="C268" s="19">
        <v>16512648</v>
      </c>
      <c r="D268" s="19">
        <v>3</v>
      </c>
      <c r="E268" s="19" t="s">
        <v>1534</v>
      </c>
      <c r="F268" s="19" t="s">
        <v>1618</v>
      </c>
      <c r="G268" s="19" t="s">
        <v>1619</v>
      </c>
      <c r="H268" s="19" t="s">
        <v>654</v>
      </c>
      <c r="I268" s="19" t="s">
        <v>654</v>
      </c>
      <c r="J268" s="19">
        <v>80</v>
      </c>
      <c r="K268" s="19" t="s">
        <v>556</v>
      </c>
      <c r="L268" s="19" t="s">
        <v>509</v>
      </c>
      <c r="M268" s="19" t="s">
        <v>16</v>
      </c>
      <c r="N268" s="19">
        <v>45726</v>
      </c>
      <c r="O268" s="19">
        <v>2</v>
      </c>
      <c r="P268" s="83">
        <v>1</v>
      </c>
      <c r="Q268" s="19" t="s">
        <v>23</v>
      </c>
      <c r="R268" s="19" t="s">
        <v>11</v>
      </c>
      <c r="S268" s="19" t="s">
        <v>23</v>
      </c>
      <c r="T268" s="19">
        <v>2</v>
      </c>
      <c r="U268" s="19" t="s">
        <v>11</v>
      </c>
      <c r="V268" s="19" t="s">
        <v>11</v>
      </c>
      <c r="W268" s="19" t="s">
        <v>11</v>
      </c>
      <c r="X268" s="19">
        <v>0</v>
      </c>
      <c r="Y268" s="19" t="s">
        <v>730</v>
      </c>
      <c r="Z268" s="19">
        <v>0</v>
      </c>
      <c r="AA268" s="19">
        <v>0</v>
      </c>
      <c r="AB268" s="19">
        <v>0</v>
      </c>
      <c r="AC268" s="186" t="str">
        <f>IF(OR(M268="13",M268="14",P268=8),"",IF(     AND(OR(S268="AUTORIZADO", S268="PENDIENTE", S268="REDUCIDO", S268="AMPLIADO"),L268&lt;&gt;"HONORARIO" ), _xlfn.CONCAT(IF(H268="X","H",H268),"_",IF(OR(P268=5,P268=6),_xlfn.CONCAT(P268,"A"),P268),"_",VLOOKUP(T268,Datos!$B$2:$C$5,2,TRUE)),""))</f>
        <v>H_1_[hasta 3]</v>
      </c>
      <c r="AD268" s="186">
        <f t="shared" si="118"/>
        <v>0</v>
      </c>
      <c r="AE268" s="90" t="str">
        <f t="shared" si="119"/>
        <v>-</v>
      </c>
      <c r="AF268" s="91" t="str">
        <f t="shared" si="120"/>
        <v>070601</v>
      </c>
      <c r="AG268" s="92"/>
      <c r="AH268" s="93" t="str">
        <f t="shared" si="121"/>
        <v>Corporación de Fomento de la Producción</v>
      </c>
      <c r="AI268" s="90" t="str">
        <f t="shared" si="122"/>
        <v>-</v>
      </c>
      <c r="AJ268" s="90">
        <f t="shared" si="123"/>
        <v>3</v>
      </c>
      <c r="AK268" s="90" t="str">
        <f t="shared" si="124"/>
        <v>-</v>
      </c>
      <c r="AL268" s="90" t="str">
        <f t="shared" si="125"/>
        <v>Identifica este registro como HOMBRE</v>
      </c>
      <c r="AM268" s="90" t="str">
        <f t="shared" si="126"/>
        <v>-</v>
      </c>
      <c r="AN268" s="90" t="str">
        <f t="shared" si="127"/>
        <v>-</v>
      </c>
      <c r="AO268" s="90" t="str">
        <f t="shared" si="128"/>
        <v>-</v>
      </c>
      <c r="AP268" s="58" t="str">
        <f t="shared" si="129"/>
        <v>-</v>
      </c>
      <c r="AQ268" s="94" t="str">
        <f t="shared" si="130"/>
        <v>-</v>
      </c>
      <c r="AR268" s="94" t="str">
        <f>IF(N268="","PRIMER_DIA en blanco",
IF(AND(M268="01",N268&gt;=L_Conversion!$C$118,N268&lt;=L_Conversion!$D$118),"-",
IF(AND(M268="02",N268&gt;=L_Conversion!$C$119,N268&lt;=L_Conversion!$D$119),"-",
IF(AND(M268="03",N268&gt;=L_Conversion!$C$120,N268&lt;=L_Conversion!$D$120),"-",
IF(AND(M268="04",N268&gt;=L_Conversion!$C$121,N268&lt;=L_Conversion!$D$121),"-",
IF(AND(M268="05",N268&gt;=L_Conversion!$C$122,N268&lt;=L_Conversion!$D$122),"-",
IF(AND(M268="06",N268&gt;=L_Conversion!$C$123,N268&lt;=L_Conversion!$D$123),"-",
IF(AND(M268="07",N268&gt;=L_Conversion!$C$124,N268&lt;=L_Conversion!$D$124),"-",
IF(AND(M268="08",N268&gt;=L_Conversion!$C$125,N268&lt;=L_Conversion!$D$125),"-",
IF(AND(M268="09",N268&gt;=L_Conversion!$C$126,N268&lt;=L_Conversion!$D$126),"-",
IF(AND(M268="10",N268&gt;=L_Conversion!$C$127,N268&lt;=L_Conversion!$D$127),"-",
IF(AND(M268="11",N268&gt;=L_Conversion!$C$128,N268&lt;=L_Conversion!$D$128),"-",
IF(AND(M268="12",N268&gt;=L_Conversion!$C$129,N268&lt;=L_Conversion!$D$129),"-",
IF(AND(M268="13",N268&gt;=L_Conversion!$C$116,N268&lt;=L_Conversion!$D$116),"-",
IF(AND(M268="14",N268&gt;=L_Conversion!$C$117,N268&lt;=L_Conversion!$D$117),"-",
"PRIMER_DIA fuera de rango")))))))))))))))</f>
        <v>-</v>
      </c>
      <c r="AS268" s="94" t="str">
        <f t="shared" si="131"/>
        <v>-</v>
      </c>
      <c r="AT268" s="94" t="str">
        <f t="shared" si="132"/>
        <v>-</v>
      </c>
      <c r="AU268" s="94" t="str">
        <f t="shared" si="133"/>
        <v>-</v>
      </c>
      <c r="AV268" s="94" t="str">
        <f t="shared" si="134"/>
        <v>-</v>
      </c>
      <c r="AW268" s="94" t="str">
        <f t="shared" si="135"/>
        <v>-</v>
      </c>
      <c r="AX268" s="94" t="str">
        <f t="shared" si="136"/>
        <v>-</v>
      </c>
      <c r="AY268" s="94" t="str">
        <f t="shared" si="137"/>
        <v>-</v>
      </c>
      <c r="AZ268" s="94" t="str">
        <f t="shared" si="138"/>
        <v>-</v>
      </c>
      <c r="BA268" s="94" t="str">
        <f t="shared" si="139"/>
        <v>-</v>
      </c>
      <c r="BB268" s="94" t="str">
        <f t="shared" si="140"/>
        <v>-</v>
      </c>
      <c r="BC268" s="94" t="str">
        <f t="shared" si="141"/>
        <v>-</v>
      </c>
      <c r="BD268" s="94" t="str">
        <f t="shared" si="142"/>
        <v>-</v>
      </c>
      <c r="BE268" s="94" t="str">
        <f t="shared" si="143"/>
        <v>-</v>
      </c>
      <c r="BF268" s="94" t="str">
        <f t="shared" si="144"/>
        <v>-</v>
      </c>
    </row>
    <row r="269" spans="1:58" x14ac:dyDescent="0.2">
      <c r="A269" s="19" t="s">
        <v>1193</v>
      </c>
      <c r="B269" s="19" t="s">
        <v>875</v>
      </c>
      <c r="C269" s="19">
        <v>18502227</v>
      </c>
      <c r="D269" s="19">
        <v>7</v>
      </c>
      <c r="E269" s="19" t="s">
        <v>1598</v>
      </c>
      <c r="F269" s="19" t="s">
        <v>1599</v>
      </c>
      <c r="G269" s="19" t="s">
        <v>1600</v>
      </c>
      <c r="H269" s="19" t="s">
        <v>1018</v>
      </c>
      <c r="I269" s="19" t="s">
        <v>653</v>
      </c>
      <c r="J269" s="19">
        <v>80</v>
      </c>
      <c r="K269" s="19" t="s">
        <v>556</v>
      </c>
      <c r="L269" s="19" t="s">
        <v>495</v>
      </c>
      <c r="M269" s="19" t="s">
        <v>16</v>
      </c>
      <c r="N269" s="19">
        <v>45726</v>
      </c>
      <c r="O269" s="19">
        <v>3</v>
      </c>
      <c r="P269" s="83">
        <v>1</v>
      </c>
      <c r="Q269" s="19" t="s">
        <v>23</v>
      </c>
      <c r="R269" s="19" t="s">
        <v>11</v>
      </c>
      <c r="S269" s="19" t="s">
        <v>23</v>
      </c>
      <c r="T269" s="19">
        <v>3</v>
      </c>
      <c r="U269" s="19" t="s">
        <v>11</v>
      </c>
      <c r="V269" s="19" t="s">
        <v>11</v>
      </c>
      <c r="W269" s="19" t="s">
        <v>11</v>
      </c>
      <c r="X269" s="19">
        <v>0</v>
      </c>
      <c r="Y269" s="19" t="s">
        <v>730</v>
      </c>
      <c r="Z269" s="19">
        <v>0</v>
      </c>
      <c r="AA269" s="19">
        <v>0</v>
      </c>
      <c r="AB269" s="19">
        <v>0</v>
      </c>
      <c r="AC269" s="186" t="str">
        <f>IF(OR(M269="13",M269="14",P269=8),"",IF(     AND(OR(S269="AUTORIZADO", S269="PENDIENTE", S269="REDUCIDO", S269="AMPLIADO"),L269&lt;&gt;"HONORARIO" ), _xlfn.CONCAT(IF(H269="X","H",H269),"_",IF(OR(P269=5,P269=6),_xlfn.CONCAT(P269,"A"),P269),"_",VLOOKUP(T269,Datos!$B$2:$C$5,2,TRUE)),""))</f>
        <v>M_1_[hasta 3]</v>
      </c>
      <c r="AD269" s="186">
        <f t="shared" si="118"/>
        <v>0</v>
      </c>
      <c r="AE269" s="90" t="str">
        <f t="shared" si="119"/>
        <v>-</v>
      </c>
      <c r="AF269" s="91" t="str">
        <f t="shared" si="120"/>
        <v>070606</v>
      </c>
      <c r="AG269" s="92"/>
      <c r="AH269" s="93" t="str">
        <f t="shared" si="121"/>
        <v>Corporación de Fomento de la Producción</v>
      </c>
      <c r="AI269" s="90" t="str">
        <f t="shared" si="122"/>
        <v>-</v>
      </c>
      <c r="AJ269" s="90">
        <f t="shared" si="123"/>
        <v>7</v>
      </c>
      <c r="AK269" s="90" t="str">
        <f t="shared" si="124"/>
        <v>-</v>
      </c>
      <c r="AL269" s="90" t="str">
        <f t="shared" si="125"/>
        <v>Identifica este registro como MUJER</v>
      </c>
      <c r="AM269" s="90" t="str">
        <f t="shared" si="126"/>
        <v>-</v>
      </c>
      <c r="AN269" s="90" t="str">
        <f t="shared" si="127"/>
        <v>-</v>
      </c>
      <c r="AO269" s="90" t="str">
        <f t="shared" si="128"/>
        <v>-</v>
      </c>
      <c r="AP269" s="58" t="str">
        <f t="shared" si="129"/>
        <v>-</v>
      </c>
      <c r="AQ269" s="94" t="str">
        <f t="shared" si="130"/>
        <v>-</v>
      </c>
      <c r="AR269" s="94" t="str">
        <f>IF(N269="","PRIMER_DIA en blanco",
IF(AND(M269="01",N269&gt;=L_Conversion!$C$118,N269&lt;=L_Conversion!$D$118),"-",
IF(AND(M269="02",N269&gt;=L_Conversion!$C$119,N269&lt;=L_Conversion!$D$119),"-",
IF(AND(M269="03",N269&gt;=L_Conversion!$C$120,N269&lt;=L_Conversion!$D$120),"-",
IF(AND(M269="04",N269&gt;=L_Conversion!$C$121,N269&lt;=L_Conversion!$D$121),"-",
IF(AND(M269="05",N269&gt;=L_Conversion!$C$122,N269&lt;=L_Conversion!$D$122),"-",
IF(AND(M269="06",N269&gt;=L_Conversion!$C$123,N269&lt;=L_Conversion!$D$123),"-",
IF(AND(M269="07",N269&gt;=L_Conversion!$C$124,N269&lt;=L_Conversion!$D$124),"-",
IF(AND(M269="08",N269&gt;=L_Conversion!$C$125,N269&lt;=L_Conversion!$D$125),"-",
IF(AND(M269="09",N269&gt;=L_Conversion!$C$126,N269&lt;=L_Conversion!$D$126),"-",
IF(AND(M269="10",N269&gt;=L_Conversion!$C$127,N269&lt;=L_Conversion!$D$127),"-",
IF(AND(M269="11",N269&gt;=L_Conversion!$C$128,N269&lt;=L_Conversion!$D$128),"-",
IF(AND(M269="12",N269&gt;=L_Conversion!$C$129,N269&lt;=L_Conversion!$D$129),"-",
IF(AND(M269="13",N269&gt;=L_Conversion!$C$116,N269&lt;=L_Conversion!$D$116),"-",
IF(AND(M269="14",N269&gt;=L_Conversion!$C$117,N269&lt;=L_Conversion!$D$117),"-",
"PRIMER_DIA fuera de rango")))))))))))))))</f>
        <v>-</v>
      </c>
      <c r="AS269" s="94" t="str">
        <f t="shared" si="131"/>
        <v>-</v>
      </c>
      <c r="AT269" s="94" t="str">
        <f t="shared" si="132"/>
        <v>-</v>
      </c>
      <c r="AU269" s="94" t="str">
        <f t="shared" si="133"/>
        <v>-</v>
      </c>
      <c r="AV269" s="94" t="str">
        <f t="shared" si="134"/>
        <v>-</v>
      </c>
      <c r="AW269" s="94" t="str">
        <f t="shared" si="135"/>
        <v>-</v>
      </c>
      <c r="AX269" s="94" t="str">
        <f t="shared" si="136"/>
        <v>-</v>
      </c>
      <c r="AY269" s="94" t="str">
        <f t="shared" si="137"/>
        <v>-</v>
      </c>
      <c r="AZ269" s="94" t="str">
        <f t="shared" si="138"/>
        <v>-</v>
      </c>
      <c r="BA269" s="94" t="str">
        <f t="shared" si="139"/>
        <v>-</v>
      </c>
      <c r="BB269" s="94" t="str">
        <f t="shared" si="140"/>
        <v>-</v>
      </c>
      <c r="BC269" s="94" t="str">
        <f t="shared" si="141"/>
        <v>-</v>
      </c>
      <c r="BD269" s="94" t="str">
        <f t="shared" si="142"/>
        <v>-</v>
      </c>
      <c r="BE269" s="94" t="str">
        <f t="shared" si="143"/>
        <v>-</v>
      </c>
      <c r="BF269" s="94" t="str">
        <f t="shared" si="144"/>
        <v>-</v>
      </c>
    </row>
    <row r="270" spans="1:58" x14ac:dyDescent="0.2">
      <c r="A270" s="19" t="s">
        <v>1193</v>
      </c>
      <c r="B270" s="19" t="s">
        <v>667</v>
      </c>
      <c r="C270" s="19">
        <v>12021775</v>
      </c>
      <c r="D270" s="19">
        <v>5</v>
      </c>
      <c r="E270" s="19" t="s">
        <v>1256</v>
      </c>
      <c r="F270" s="19" t="s">
        <v>1334</v>
      </c>
      <c r="G270" s="19" t="s">
        <v>1620</v>
      </c>
      <c r="H270" s="19" t="s">
        <v>1018</v>
      </c>
      <c r="I270" s="19" t="s">
        <v>654</v>
      </c>
      <c r="J270" s="19">
        <v>80</v>
      </c>
      <c r="K270" s="19" t="s">
        <v>556</v>
      </c>
      <c r="L270" s="19" t="s">
        <v>509</v>
      </c>
      <c r="M270" s="19" t="s">
        <v>16</v>
      </c>
      <c r="N270" s="19">
        <v>45727</v>
      </c>
      <c r="O270" s="19">
        <v>3</v>
      </c>
      <c r="P270" s="83">
        <v>1</v>
      </c>
      <c r="Q270" s="19" t="s">
        <v>23</v>
      </c>
      <c r="R270" s="19" t="s">
        <v>11</v>
      </c>
      <c r="S270" s="19" t="s">
        <v>23</v>
      </c>
      <c r="T270" s="19">
        <v>3</v>
      </c>
      <c r="U270" s="19" t="s">
        <v>11</v>
      </c>
      <c r="V270" s="19" t="s">
        <v>11</v>
      </c>
      <c r="W270" s="19" t="s">
        <v>11</v>
      </c>
      <c r="X270" s="19">
        <v>0</v>
      </c>
      <c r="Y270" s="19" t="s">
        <v>730</v>
      </c>
      <c r="Z270" s="19">
        <v>0</v>
      </c>
      <c r="AA270" s="19">
        <v>0</v>
      </c>
      <c r="AB270" s="19">
        <v>0</v>
      </c>
      <c r="AC270" s="186" t="str">
        <f>IF(OR(M270="13",M270="14",P270=8),"",IF(     AND(OR(S270="AUTORIZADO", S270="PENDIENTE", S270="REDUCIDO", S270="AMPLIADO"),L270&lt;&gt;"HONORARIO" ), _xlfn.CONCAT(IF(H270="X","H",H270),"_",IF(OR(P270=5,P270=6),_xlfn.CONCAT(P270,"A"),P270),"_",VLOOKUP(T270,Datos!$B$2:$C$5,2,TRUE)),""))</f>
        <v>M_1_[hasta 3]</v>
      </c>
      <c r="AD270" s="186">
        <f t="shared" si="118"/>
        <v>0</v>
      </c>
      <c r="AE270" s="90" t="str">
        <f t="shared" si="119"/>
        <v>-</v>
      </c>
      <c r="AF270" s="91" t="str">
        <f t="shared" si="120"/>
        <v>Revisar</v>
      </c>
      <c r="AG270" s="92"/>
      <c r="AH270" s="93" t="str">
        <f t="shared" si="121"/>
        <v>Corporación de Fomento de la Producción</v>
      </c>
      <c r="AI270" s="90" t="str">
        <f t="shared" si="122"/>
        <v>-</v>
      </c>
      <c r="AJ270" s="90">
        <f t="shared" si="123"/>
        <v>5</v>
      </c>
      <c r="AK270" s="90" t="str">
        <f t="shared" si="124"/>
        <v>-</v>
      </c>
      <c r="AL270" s="90" t="str">
        <f t="shared" si="125"/>
        <v>Identifica este registro como MUJER</v>
      </c>
      <c r="AM270" s="90" t="str">
        <f t="shared" si="126"/>
        <v>-</v>
      </c>
      <c r="AN270" s="90" t="str">
        <f t="shared" si="127"/>
        <v>-</v>
      </c>
      <c r="AO270" s="90" t="str">
        <f t="shared" si="128"/>
        <v>-</v>
      </c>
      <c r="AP270" s="58" t="str">
        <f t="shared" si="129"/>
        <v>-</v>
      </c>
      <c r="AQ270" s="94" t="str">
        <f t="shared" si="130"/>
        <v>-</v>
      </c>
      <c r="AR270" s="94" t="str">
        <f>IF(N270="","PRIMER_DIA en blanco",
IF(AND(M270="01",N270&gt;=L_Conversion!$C$118,N270&lt;=L_Conversion!$D$118),"-",
IF(AND(M270="02",N270&gt;=L_Conversion!$C$119,N270&lt;=L_Conversion!$D$119),"-",
IF(AND(M270="03",N270&gt;=L_Conversion!$C$120,N270&lt;=L_Conversion!$D$120),"-",
IF(AND(M270="04",N270&gt;=L_Conversion!$C$121,N270&lt;=L_Conversion!$D$121),"-",
IF(AND(M270="05",N270&gt;=L_Conversion!$C$122,N270&lt;=L_Conversion!$D$122),"-",
IF(AND(M270="06",N270&gt;=L_Conversion!$C$123,N270&lt;=L_Conversion!$D$123),"-",
IF(AND(M270="07",N270&gt;=L_Conversion!$C$124,N270&lt;=L_Conversion!$D$124),"-",
IF(AND(M270="08",N270&gt;=L_Conversion!$C$125,N270&lt;=L_Conversion!$D$125),"-",
IF(AND(M270="09",N270&gt;=L_Conversion!$C$126,N270&lt;=L_Conversion!$D$126),"-",
IF(AND(M270="10",N270&gt;=L_Conversion!$C$127,N270&lt;=L_Conversion!$D$127),"-",
IF(AND(M270="11",N270&gt;=L_Conversion!$C$128,N270&lt;=L_Conversion!$D$128),"-",
IF(AND(M270="12",N270&gt;=L_Conversion!$C$129,N270&lt;=L_Conversion!$D$129),"-",
IF(AND(M270="13",N270&gt;=L_Conversion!$C$116,N270&lt;=L_Conversion!$D$116),"-",
IF(AND(M270="14",N270&gt;=L_Conversion!$C$117,N270&lt;=L_Conversion!$D$117),"-",
"PRIMER_DIA fuera de rango")))))))))))))))</f>
        <v>-</v>
      </c>
      <c r="AS270" s="94" t="str">
        <f t="shared" si="131"/>
        <v>-</v>
      </c>
      <c r="AT270" s="94" t="str">
        <f t="shared" si="132"/>
        <v>-</v>
      </c>
      <c r="AU270" s="94" t="str">
        <f t="shared" si="133"/>
        <v>-</v>
      </c>
      <c r="AV270" s="94" t="str">
        <f t="shared" si="134"/>
        <v>-</v>
      </c>
      <c r="AW270" s="94" t="str">
        <f t="shared" si="135"/>
        <v>-</v>
      </c>
      <c r="AX270" s="94" t="str">
        <f t="shared" si="136"/>
        <v>-</v>
      </c>
      <c r="AY270" s="94" t="str">
        <f t="shared" si="137"/>
        <v>-</v>
      </c>
      <c r="AZ270" s="94" t="str">
        <f t="shared" si="138"/>
        <v>-</v>
      </c>
      <c r="BA270" s="94" t="str">
        <f t="shared" si="139"/>
        <v>-</v>
      </c>
      <c r="BB270" s="94" t="str">
        <f t="shared" si="140"/>
        <v>-</v>
      </c>
      <c r="BC270" s="94" t="str">
        <f t="shared" si="141"/>
        <v>-</v>
      </c>
      <c r="BD270" s="94" t="str">
        <f t="shared" si="142"/>
        <v>-</v>
      </c>
      <c r="BE270" s="94" t="str">
        <f t="shared" si="143"/>
        <v>-</v>
      </c>
      <c r="BF270" s="94" t="str">
        <f t="shared" si="144"/>
        <v>-</v>
      </c>
    </row>
    <row r="271" spans="1:58" x14ac:dyDescent="0.2">
      <c r="A271" s="19" t="s">
        <v>1193</v>
      </c>
      <c r="B271" s="19" t="s">
        <v>876</v>
      </c>
      <c r="C271" s="19">
        <v>17602203</v>
      </c>
      <c r="D271" s="19">
        <v>5</v>
      </c>
      <c r="E271" s="19" t="s">
        <v>1621</v>
      </c>
      <c r="F271" s="19" t="s">
        <v>1622</v>
      </c>
      <c r="G271" s="19" t="s">
        <v>1623</v>
      </c>
      <c r="H271" s="19" t="s">
        <v>1018</v>
      </c>
      <c r="I271" s="19" t="s">
        <v>653</v>
      </c>
      <c r="J271" s="19">
        <v>80</v>
      </c>
      <c r="K271" s="19" t="s">
        <v>556</v>
      </c>
      <c r="L271" s="19" t="s">
        <v>495</v>
      </c>
      <c r="M271" s="19" t="s">
        <v>16</v>
      </c>
      <c r="N271" s="19">
        <v>45727</v>
      </c>
      <c r="O271" s="19">
        <v>1</v>
      </c>
      <c r="P271" s="83">
        <v>1</v>
      </c>
      <c r="Q271" s="19" t="s">
        <v>23</v>
      </c>
      <c r="R271" s="19" t="s">
        <v>11</v>
      </c>
      <c r="S271" s="19" t="s">
        <v>23</v>
      </c>
      <c r="T271" s="19">
        <v>1</v>
      </c>
      <c r="U271" s="19" t="s">
        <v>11</v>
      </c>
      <c r="V271" s="19" t="s">
        <v>11</v>
      </c>
      <c r="W271" s="19" t="s">
        <v>11</v>
      </c>
      <c r="X271" s="19">
        <v>0</v>
      </c>
      <c r="Y271" s="19" t="s">
        <v>730</v>
      </c>
      <c r="Z271" s="19">
        <v>0</v>
      </c>
      <c r="AA271" s="19">
        <v>0</v>
      </c>
      <c r="AB271" s="19">
        <v>0</v>
      </c>
      <c r="AC271" s="186" t="str">
        <f>IF(OR(M271="13",M271="14",P271=8),"",IF(     AND(OR(S271="AUTORIZADO", S271="PENDIENTE", S271="REDUCIDO", S271="AMPLIADO"),L271&lt;&gt;"HONORARIO" ), _xlfn.CONCAT(IF(H271="X","H",H271),"_",IF(OR(P271=5,P271=6),_xlfn.CONCAT(P271,"A"),P271),"_",VLOOKUP(T271,Datos!$B$2:$C$5,2,TRUE)),""))</f>
        <v>M_1_[hasta 3]</v>
      </c>
      <c r="AD271" s="186">
        <f t="shared" si="118"/>
        <v>0</v>
      </c>
      <c r="AE271" s="90" t="str">
        <f t="shared" si="119"/>
        <v>-</v>
      </c>
      <c r="AF271" s="91" t="str">
        <f t="shared" si="120"/>
        <v>070607</v>
      </c>
      <c r="AG271" s="92"/>
      <c r="AH271" s="93" t="str">
        <f t="shared" si="121"/>
        <v>Corporación de Fomento de la Producción</v>
      </c>
      <c r="AI271" s="90" t="str">
        <f t="shared" si="122"/>
        <v>-</v>
      </c>
      <c r="AJ271" s="90">
        <f t="shared" si="123"/>
        <v>5</v>
      </c>
      <c r="AK271" s="90" t="str">
        <f t="shared" si="124"/>
        <v>-</v>
      </c>
      <c r="AL271" s="90" t="str">
        <f t="shared" si="125"/>
        <v>Identifica este registro como MUJER</v>
      </c>
      <c r="AM271" s="90" t="str">
        <f t="shared" si="126"/>
        <v>-</v>
      </c>
      <c r="AN271" s="90" t="str">
        <f t="shared" si="127"/>
        <v>-</v>
      </c>
      <c r="AO271" s="90" t="str">
        <f t="shared" si="128"/>
        <v>-</v>
      </c>
      <c r="AP271" s="58" t="str">
        <f t="shared" si="129"/>
        <v>-</v>
      </c>
      <c r="AQ271" s="94" t="str">
        <f t="shared" si="130"/>
        <v>-</v>
      </c>
      <c r="AR271" s="94" t="str">
        <f>IF(N271="","PRIMER_DIA en blanco",
IF(AND(M271="01",N271&gt;=L_Conversion!$C$118,N271&lt;=L_Conversion!$D$118),"-",
IF(AND(M271="02",N271&gt;=L_Conversion!$C$119,N271&lt;=L_Conversion!$D$119),"-",
IF(AND(M271="03",N271&gt;=L_Conversion!$C$120,N271&lt;=L_Conversion!$D$120),"-",
IF(AND(M271="04",N271&gt;=L_Conversion!$C$121,N271&lt;=L_Conversion!$D$121),"-",
IF(AND(M271="05",N271&gt;=L_Conversion!$C$122,N271&lt;=L_Conversion!$D$122),"-",
IF(AND(M271="06",N271&gt;=L_Conversion!$C$123,N271&lt;=L_Conversion!$D$123),"-",
IF(AND(M271="07",N271&gt;=L_Conversion!$C$124,N271&lt;=L_Conversion!$D$124),"-",
IF(AND(M271="08",N271&gt;=L_Conversion!$C$125,N271&lt;=L_Conversion!$D$125),"-",
IF(AND(M271="09",N271&gt;=L_Conversion!$C$126,N271&lt;=L_Conversion!$D$126),"-",
IF(AND(M271="10",N271&gt;=L_Conversion!$C$127,N271&lt;=L_Conversion!$D$127),"-",
IF(AND(M271="11",N271&gt;=L_Conversion!$C$128,N271&lt;=L_Conversion!$D$128),"-",
IF(AND(M271="12",N271&gt;=L_Conversion!$C$129,N271&lt;=L_Conversion!$D$129),"-",
IF(AND(M271="13",N271&gt;=L_Conversion!$C$116,N271&lt;=L_Conversion!$D$116),"-",
IF(AND(M271="14",N271&gt;=L_Conversion!$C$117,N271&lt;=L_Conversion!$D$117),"-",
"PRIMER_DIA fuera de rango")))))))))))))))</f>
        <v>-</v>
      </c>
      <c r="AS271" s="94" t="str">
        <f t="shared" si="131"/>
        <v>-</v>
      </c>
      <c r="AT271" s="94" t="str">
        <f t="shared" si="132"/>
        <v>-</v>
      </c>
      <c r="AU271" s="94" t="str">
        <f t="shared" si="133"/>
        <v>-</v>
      </c>
      <c r="AV271" s="94" t="str">
        <f t="shared" si="134"/>
        <v>-</v>
      </c>
      <c r="AW271" s="94" t="str">
        <f t="shared" si="135"/>
        <v>-</v>
      </c>
      <c r="AX271" s="94" t="str">
        <f t="shared" si="136"/>
        <v>-</v>
      </c>
      <c r="AY271" s="94" t="str">
        <f t="shared" si="137"/>
        <v>-</v>
      </c>
      <c r="AZ271" s="94" t="str">
        <f t="shared" si="138"/>
        <v>-</v>
      </c>
      <c r="BA271" s="94" t="str">
        <f t="shared" si="139"/>
        <v>-</v>
      </c>
      <c r="BB271" s="94" t="str">
        <f t="shared" si="140"/>
        <v>-</v>
      </c>
      <c r="BC271" s="94" t="str">
        <f t="shared" si="141"/>
        <v>-</v>
      </c>
      <c r="BD271" s="94" t="str">
        <f t="shared" si="142"/>
        <v>-</v>
      </c>
      <c r="BE271" s="94" t="str">
        <f t="shared" si="143"/>
        <v>-</v>
      </c>
      <c r="BF271" s="94" t="str">
        <f t="shared" si="144"/>
        <v>-</v>
      </c>
    </row>
    <row r="272" spans="1:58" x14ac:dyDescent="0.2">
      <c r="A272" s="19" t="s">
        <v>1193</v>
      </c>
      <c r="B272" s="19" t="s">
        <v>76</v>
      </c>
      <c r="C272" s="19">
        <v>14491929</v>
      </c>
      <c r="D272" s="19">
        <v>7</v>
      </c>
      <c r="E272" s="19" t="s">
        <v>1624</v>
      </c>
      <c r="F272" s="19" t="s">
        <v>1625</v>
      </c>
      <c r="G272" s="19" t="s">
        <v>1513</v>
      </c>
      <c r="H272" s="19" t="s">
        <v>1018</v>
      </c>
      <c r="I272" s="19" t="s">
        <v>653</v>
      </c>
      <c r="J272" s="19">
        <v>80</v>
      </c>
      <c r="K272" s="19" t="s">
        <v>556</v>
      </c>
      <c r="L272" s="19" t="s">
        <v>495</v>
      </c>
      <c r="M272" s="19" t="s">
        <v>16</v>
      </c>
      <c r="N272" s="19">
        <v>45727</v>
      </c>
      <c r="O272" s="19">
        <v>1</v>
      </c>
      <c r="P272" s="83">
        <v>1</v>
      </c>
      <c r="Q272" s="19" t="s">
        <v>23</v>
      </c>
      <c r="R272" s="19" t="s">
        <v>11</v>
      </c>
      <c r="S272" s="19" t="s">
        <v>23</v>
      </c>
      <c r="T272" s="19">
        <v>1</v>
      </c>
      <c r="U272" s="19" t="s">
        <v>11</v>
      </c>
      <c r="V272" s="19" t="s">
        <v>11</v>
      </c>
      <c r="W272" s="19" t="s">
        <v>11</v>
      </c>
      <c r="X272" s="19">
        <v>0</v>
      </c>
      <c r="Y272" s="19" t="s">
        <v>730</v>
      </c>
      <c r="Z272" s="19">
        <v>0</v>
      </c>
      <c r="AA272" s="19">
        <v>0</v>
      </c>
      <c r="AB272" s="19">
        <v>0</v>
      </c>
      <c r="AC272" s="186" t="str">
        <f>IF(OR(M272="13",M272="14",P272=8),"",IF(     AND(OR(S272="AUTORIZADO", S272="PENDIENTE", S272="REDUCIDO", S272="AMPLIADO"),L272&lt;&gt;"HONORARIO" ), _xlfn.CONCAT(IF(H272="X","H",H272),"_",IF(OR(P272=5,P272=6),_xlfn.CONCAT(P272,"A"),P272),"_",VLOOKUP(T272,Datos!$B$2:$C$5,2,TRUE)),""))</f>
        <v>M_1_[hasta 3]</v>
      </c>
      <c r="AD272" s="186">
        <f t="shared" si="118"/>
        <v>0</v>
      </c>
      <c r="AE272" s="90" t="str">
        <f t="shared" si="119"/>
        <v>-</v>
      </c>
      <c r="AF272" s="91" t="str">
        <f t="shared" si="120"/>
        <v>070601</v>
      </c>
      <c r="AG272" s="92"/>
      <c r="AH272" s="93" t="str">
        <f t="shared" si="121"/>
        <v>Corporación de Fomento de la Producción</v>
      </c>
      <c r="AI272" s="90" t="str">
        <f t="shared" si="122"/>
        <v>-</v>
      </c>
      <c r="AJ272" s="90">
        <f t="shared" si="123"/>
        <v>7</v>
      </c>
      <c r="AK272" s="90" t="str">
        <f t="shared" si="124"/>
        <v>-</v>
      </c>
      <c r="AL272" s="90" t="str">
        <f t="shared" si="125"/>
        <v>Identifica este registro como MUJER</v>
      </c>
      <c r="AM272" s="90" t="str">
        <f t="shared" si="126"/>
        <v>-</v>
      </c>
      <c r="AN272" s="90" t="str">
        <f t="shared" si="127"/>
        <v>-</v>
      </c>
      <c r="AO272" s="90" t="str">
        <f t="shared" si="128"/>
        <v>-</v>
      </c>
      <c r="AP272" s="58" t="str">
        <f t="shared" si="129"/>
        <v>-</v>
      </c>
      <c r="AQ272" s="94" t="str">
        <f t="shared" si="130"/>
        <v>-</v>
      </c>
      <c r="AR272" s="94" t="str">
        <f>IF(N272="","PRIMER_DIA en blanco",
IF(AND(M272="01",N272&gt;=L_Conversion!$C$118,N272&lt;=L_Conversion!$D$118),"-",
IF(AND(M272="02",N272&gt;=L_Conversion!$C$119,N272&lt;=L_Conversion!$D$119),"-",
IF(AND(M272="03",N272&gt;=L_Conversion!$C$120,N272&lt;=L_Conversion!$D$120),"-",
IF(AND(M272="04",N272&gt;=L_Conversion!$C$121,N272&lt;=L_Conversion!$D$121),"-",
IF(AND(M272="05",N272&gt;=L_Conversion!$C$122,N272&lt;=L_Conversion!$D$122),"-",
IF(AND(M272="06",N272&gt;=L_Conversion!$C$123,N272&lt;=L_Conversion!$D$123),"-",
IF(AND(M272="07",N272&gt;=L_Conversion!$C$124,N272&lt;=L_Conversion!$D$124),"-",
IF(AND(M272="08",N272&gt;=L_Conversion!$C$125,N272&lt;=L_Conversion!$D$125),"-",
IF(AND(M272="09",N272&gt;=L_Conversion!$C$126,N272&lt;=L_Conversion!$D$126),"-",
IF(AND(M272="10",N272&gt;=L_Conversion!$C$127,N272&lt;=L_Conversion!$D$127),"-",
IF(AND(M272="11",N272&gt;=L_Conversion!$C$128,N272&lt;=L_Conversion!$D$128),"-",
IF(AND(M272="12",N272&gt;=L_Conversion!$C$129,N272&lt;=L_Conversion!$D$129),"-",
IF(AND(M272="13",N272&gt;=L_Conversion!$C$116,N272&lt;=L_Conversion!$D$116),"-",
IF(AND(M272="14",N272&gt;=L_Conversion!$C$117,N272&lt;=L_Conversion!$D$117),"-",
"PRIMER_DIA fuera de rango")))))))))))))))</f>
        <v>-</v>
      </c>
      <c r="AS272" s="94" t="str">
        <f t="shared" si="131"/>
        <v>-</v>
      </c>
      <c r="AT272" s="94" t="str">
        <f t="shared" si="132"/>
        <v>-</v>
      </c>
      <c r="AU272" s="94" t="str">
        <f t="shared" si="133"/>
        <v>-</v>
      </c>
      <c r="AV272" s="94" t="str">
        <f t="shared" si="134"/>
        <v>-</v>
      </c>
      <c r="AW272" s="94" t="str">
        <f t="shared" si="135"/>
        <v>-</v>
      </c>
      <c r="AX272" s="94" t="str">
        <f t="shared" si="136"/>
        <v>-</v>
      </c>
      <c r="AY272" s="94" t="str">
        <f t="shared" si="137"/>
        <v>-</v>
      </c>
      <c r="AZ272" s="94" t="str">
        <f t="shared" si="138"/>
        <v>-</v>
      </c>
      <c r="BA272" s="94" t="str">
        <f t="shared" si="139"/>
        <v>-</v>
      </c>
      <c r="BB272" s="94" t="str">
        <f t="shared" si="140"/>
        <v>-</v>
      </c>
      <c r="BC272" s="94" t="str">
        <f t="shared" si="141"/>
        <v>-</v>
      </c>
      <c r="BD272" s="94" t="str">
        <f t="shared" si="142"/>
        <v>-</v>
      </c>
      <c r="BE272" s="94" t="str">
        <f t="shared" si="143"/>
        <v>-</v>
      </c>
      <c r="BF272" s="94" t="str">
        <f t="shared" si="144"/>
        <v>-</v>
      </c>
    </row>
    <row r="273" spans="1:58" x14ac:dyDescent="0.2">
      <c r="A273" s="19" t="s">
        <v>1193</v>
      </c>
      <c r="B273" s="19" t="s">
        <v>76</v>
      </c>
      <c r="C273" s="19">
        <v>15929926</v>
      </c>
      <c r="D273" s="19">
        <v>0</v>
      </c>
      <c r="E273" s="19" t="s">
        <v>1626</v>
      </c>
      <c r="F273" s="19" t="s">
        <v>1373</v>
      </c>
      <c r="G273" s="19" t="s">
        <v>1627</v>
      </c>
      <c r="H273" s="19" t="s">
        <v>1018</v>
      </c>
      <c r="I273" s="19" t="s">
        <v>653</v>
      </c>
      <c r="J273" s="19">
        <v>80</v>
      </c>
      <c r="K273" s="19" t="s">
        <v>556</v>
      </c>
      <c r="L273" s="19" t="s">
        <v>495</v>
      </c>
      <c r="M273" s="19" t="s">
        <v>16</v>
      </c>
      <c r="N273" s="19">
        <v>45727</v>
      </c>
      <c r="O273" s="19">
        <v>3</v>
      </c>
      <c r="P273" s="83">
        <v>1</v>
      </c>
      <c r="Q273" s="19" t="s">
        <v>23</v>
      </c>
      <c r="R273" s="19" t="s">
        <v>11</v>
      </c>
      <c r="S273" s="19" t="s">
        <v>23</v>
      </c>
      <c r="T273" s="19">
        <v>3</v>
      </c>
      <c r="U273" s="19" t="s">
        <v>11</v>
      </c>
      <c r="V273" s="19" t="s">
        <v>11</v>
      </c>
      <c r="W273" s="19" t="s">
        <v>11</v>
      </c>
      <c r="X273" s="19">
        <v>0</v>
      </c>
      <c r="Y273" s="19" t="s">
        <v>730</v>
      </c>
      <c r="Z273" s="19">
        <v>0</v>
      </c>
      <c r="AA273" s="19">
        <v>0</v>
      </c>
      <c r="AB273" s="19">
        <v>0</v>
      </c>
      <c r="AC273" s="186" t="str">
        <f>IF(OR(M273="13",M273="14",P273=8),"",IF(     AND(OR(S273="AUTORIZADO", S273="PENDIENTE", S273="REDUCIDO", S273="AMPLIADO"),L273&lt;&gt;"HONORARIO" ), _xlfn.CONCAT(IF(H273="X","H",H273),"_",IF(OR(P273=5,P273=6),_xlfn.CONCAT(P273,"A"),P273),"_",VLOOKUP(T273,Datos!$B$2:$C$5,2,TRUE)),""))</f>
        <v>M_1_[hasta 3]</v>
      </c>
      <c r="AD273" s="186">
        <f t="shared" si="118"/>
        <v>0</v>
      </c>
      <c r="AE273" s="90" t="str">
        <f t="shared" si="119"/>
        <v>-</v>
      </c>
      <c r="AF273" s="91" t="str">
        <f t="shared" si="120"/>
        <v>070601</v>
      </c>
      <c r="AG273" s="92"/>
      <c r="AH273" s="93" t="str">
        <f t="shared" si="121"/>
        <v>Corporación de Fomento de la Producción</v>
      </c>
      <c r="AI273" s="90" t="str">
        <f t="shared" si="122"/>
        <v>-</v>
      </c>
      <c r="AJ273" s="90">
        <f t="shared" si="123"/>
        <v>0</v>
      </c>
      <c r="AK273" s="90" t="str">
        <f t="shared" si="124"/>
        <v>-</v>
      </c>
      <c r="AL273" s="90" t="str">
        <f t="shared" si="125"/>
        <v>Identifica este registro como MUJER</v>
      </c>
      <c r="AM273" s="90" t="str">
        <f t="shared" si="126"/>
        <v>-</v>
      </c>
      <c r="AN273" s="90" t="str">
        <f t="shared" si="127"/>
        <v>-</v>
      </c>
      <c r="AO273" s="90" t="str">
        <f t="shared" si="128"/>
        <v>-</v>
      </c>
      <c r="AP273" s="58" t="str">
        <f t="shared" si="129"/>
        <v>-</v>
      </c>
      <c r="AQ273" s="94" t="str">
        <f t="shared" si="130"/>
        <v>-</v>
      </c>
      <c r="AR273" s="94" t="str">
        <f>IF(N273="","PRIMER_DIA en blanco",
IF(AND(M273="01",N273&gt;=L_Conversion!$C$118,N273&lt;=L_Conversion!$D$118),"-",
IF(AND(M273="02",N273&gt;=L_Conversion!$C$119,N273&lt;=L_Conversion!$D$119),"-",
IF(AND(M273="03",N273&gt;=L_Conversion!$C$120,N273&lt;=L_Conversion!$D$120),"-",
IF(AND(M273="04",N273&gt;=L_Conversion!$C$121,N273&lt;=L_Conversion!$D$121),"-",
IF(AND(M273="05",N273&gt;=L_Conversion!$C$122,N273&lt;=L_Conversion!$D$122),"-",
IF(AND(M273="06",N273&gt;=L_Conversion!$C$123,N273&lt;=L_Conversion!$D$123),"-",
IF(AND(M273="07",N273&gt;=L_Conversion!$C$124,N273&lt;=L_Conversion!$D$124),"-",
IF(AND(M273="08",N273&gt;=L_Conversion!$C$125,N273&lt;=L_Conversion!$D$125),"-",
IF(AND(M273="09",N273&gt;=L_Conversion!$C$126,N273&lt;=L_Conversion!$D$126),"-",
IF(AND(M273="10",N273&gt;=L_Conversion!$C$127,N273&lt;=L_Conversion!$D$127),"-",
IF(AND(M273="11",N273&gt;=L_Conversion!$C$128,N273&lt;=L_Conversion!$D$128),"-",
IF(AND(M273="12",N273&gt;=L_Conversion!$C$129,N273&lt;=L_Conversion!$D$129),"-",
IF(AND(M273="13",N273&gt;=L_Conversion!$C$116,N273&lt;=L_Conversion!$D$116),"-",
IF(AND(M273="14",N273&gt;=L_Conversion!$C$117,N273&lt;=L_Conversion!$D$117),"-",
"PRIMER_DIA fuera de rango")))))))))))))))</f>
        <v>-</v>
      </c>
      <c r="AS273" s="94" t="str">
        <f t="shared" si="131"/>
        <v>-</v>
      </c>
      <c r="AT273" s="94" t="str">
        <f t="shared" si="132"/>
        <v>-</v>
      </c>
      <c r="AU273" s="94" t="str">
        <f t="shared" si="133"/>
        <v>-</v>
      </c>
      <c r="AV273" s="94" t="str">
        <f t="shared" si="134"/>
        <v>-</v>
      </c>
      <c r="AW273" s="94" t="str">
        <f t="shared" si="135"/>
        <v>-</v>
      </c>
      <c r="AX273" s="94" t="str">
        <f t="shared" si="136"/>
        <v>-</v>
      </c>
      <c r="AY273" s="94" t="str">
        <f t="shared" si="137"/>
        <v>-</v>
      </c>
      <c r="AZ273" s="94" t="str">
        <f t="shared" si="138"/>
        <v>-</v>
      </c>
      <c r="BA273" s="94" t="str">
        <f t="shared" si="139"/>
        <v>-</v>
      </c>
      <c r="BB273" s="94" t="str">
        <f t="shared" si="140"/>
        <v>-</v>
      </c>
      <c r="BC273" s="94" t="str">
        <f t="shared" si="141"/>
        <v>-</v>
      </c>
      <c r="BD273" s="94" t="str">
        <f t="shared" si="142"/>
        <v>-</v>
      </c>
      <c r="BE273" s="94" t="str">
        <f t="shared" si="143"/>
        <v>-</v>
      </c>
      <c r="BF273" s="94" t="str">
        <f t="shared" si="144"/>
        <v>-</v>
      </c>
    </row>
    <row r="274" spans="1:58" x14ac:dyDescent="0.2">
      <c r="A274" s="19" t="s">
        <v>1193</v>
      </c>
      <c r="B274" s="19" t="s">
        <v>76</v>
      </c>
      <c r="C274" s="19">
        <v>8396904</v>
      </c>
      <c r="D274" s="19">
        <v>0</v>
      </c>
      <c r="E274" s="19" t="s">
        <v>1628</v>
      </c>
      <c r="F274" s="19" t="s">
        <v>1629</v>
      </c>
      <c r="G274" s="19" t="s">
        <v>1630</v>
      </c>
      <c r="H274" s="19" t="s">
        <v>1018</v>
      </c>
      <c r="I274" s="19" t="s">
        <v>653</v>
      </c>
      <c r="J274" s="19">
        <v>80</v>
      </c>
      <c r="K274" s="19" t="s">
        <v>556</v>
      </c>
      <c r="L274" s="19" t="s">
        <v>495</v>
      </c>
      <c r="M274" s="19" t="s">
        <v>16</v>
      </c>
      <c r="N274" s="19">
        <v>45727</v>
      </c>
      <c r="O274" s="19">
        <v>7</v>
      </c>
      <c r="P274" s="83">
        <v>1</v>
      </c>
      <c r="Q274" s="19" t="s">
        <v>23</v>
      </c>
      <c r="R274" s="19" t="s">
        <v>11</v>
      </c>
      <c r="S274" s="19" t="s">
        <v>23</v>
      </c>
      <c r="T274" s="19">
        <v>7</v>
      </c>
      <c r="U274" s="19" t="s">
        <v>11</v>
      </c>
      <c r="V274" s="19" t="s">
        <v>11</v>
      </c>
      <c r="W274" s="19" t="s">
        <v>11</v>
      </c>
      <c r="X274" s="19">
        <v>0</v>
      </c>
      <c r="Y274" s="19" t="s">
        <v>730</v>
      </c>
      <c r="Z274" s="19">
        <v>0</v>
      </c>
      <c r="AA274" s="19">
        <v>0</v>
      </c>
      <c r="AB274" s="19">
        <v>0</v>
      </c>
      <c r="AC274" s="186" t="str">
        <f>IF(OR(M274="13",M274="14",P274=8),"",IF(     AND(OR(S274="AUTORIZADO", S274="PENDIENTE", S274="REDUCIDO", S274="AMPLIADO"),L274&lt;&gt;"HONORARIO" ), _xlfn.CONCAT(IF(H274="X","H",H274),"_",IF(OR(P274=5,P274=6),_xlfn.CONCAT(P274,"A"),P274),"_",VLOOKUP(T274,Datos!$B$2:$C$5,2,TRUE)),""))</f>
        <v>M_1_[4 a 10]</v>
      </c>
      <c r="AD274" s="186">
        <f t="shared" si="118"/>
        <v>0</v>
      </c>
      <c r="AE274" s="90" t="str">
        <f t="shared" si="119"/>
        <v>-</v>
      </c>
      <c r="AF274" s="91" t="str">
        <f t="shared" si="120"/>
        <v>070601</v>
      </c>
      <c r="AG274" s="92"/>
      <c r="AH274" s="93" t="str">
        <f t="shared" si="121"/>
        <v>Corporación de Fomento de la Producción</v>
      </c>
      <c r="AI274" s="90" t="str">
        <f t="shared" si="122"/>
        <v>-</v>
      </c>
      <c r="AJ274" s="90">
        <f t="shared" si="123"/>
        <v>0</v>
      </c>
      <c r="AK274" s="90" t="str">
        <f t="shared" si="124"/>
        <v>-</v>
      </c>
      <c r="AL274" s="90" t="str">
        <f t="shared" si="125"/>
        <v>Identifica este registro como MUJER</v>
      </c>
      <c r="AM274" s="90" t="str">
        <f t="shared" si="126"/>
        <v>-</v>
      </c>
      <c r="AN274" s="90" t="str">
        <f t="shared" si="127"/>
        <v>-</v>
      </c>
      <c r="AO274" s="90" t="str">
        <f t="shared" si="128"/>
        <v>-</v>
      </c>
      <c r="AP274" s="58" t="str">
        <f t="shared" si="129"/>
        <v>-</v>
      </c>
      <c r="AQ274" s="94" t="str">
        <f t="shared" si="130"/>
        <v>-</v>
      </c>
      <c r="AR274" s="94" t="str">
        <f>IF(N274="","PRIMER_DIA en blanco",
IF(AND(M274="01",N274&gt;=L_Conversion!$C$118,N274&lt;=L_Conversion!$D$118),"-",
IF(AND(M274="02",N274&gt;=L_Conversion!$C$119,N274&lt;=L_Conversion!$D$119),"-",
IF(AND(M274="03",N274&gt;=L_Conversion!$C$120,N274&lt;=L_Conversion!$D$120),"-",
IF(AND(M274="04",N274&gt;=L_Conversion!$C$121,N274&lt;=L_Conversion!$D$121),"-",
IF(AND(M274="05",N274&gt;=L_Conversion!$C$122,N274&lt;=L_Conversion!$D$122),"-",
IF(AND(M274="06",N274&gt;=L_Conversion!$C$123,N274&lt;=L_Conversion!$D$123),"-",
IF(AND(M274="07",N274&gt;=L_Conversion!$C$124,N274&lt;=L_Conversion!$D$124),"-",
IF(AND(M274="08",N274&gt;=L_Conversion!$C$125,N274&lt;=L_Conversion!$D$125),"-",
IF(AND(M274="09",N274&gt;=L_Conversion!$C$126,N274&lt;=L_Conversion!$D$126),"-",
IF(AND(M274="10",N274&gt;=L_Conversion!$C$127,N274&lt;=L_Conversion!$D$127),"-",
IF(AND(M274="11",N274&gt;=L_Conversion!$C$128,N274&lt;=L_Conversion!$D$128),"-",
IF(AND(M274="12",N274&gt;=L_Conversion!$C$129,N274&lt;=L_Conversion!$D$129),"-",
IF(AND(M274="13",N274&gt;=L_Conversion!$C$116,N274&lt;=L_Conversion!$D$116),"-",
IF(AND(M274="14",N274&gt;=L_Conversion!$C$117,N274&lt;=L_Conversion!$D$117),"-",
"PRIMER_DIA fuera de rango")))))))))))))))</f>
        <v>-</v>
      </c>
      <c r="AS274" s="94" t="str">
        <f t="shared" si="131"/>
        <v>-</v>
      </c>
      <c r="AT274" s="94" t="str">
        <f t="shared" si="132"/>
        <v>-</v>
      </c>
      <c r="AU274" s="94" t="str">
        <f t="shared" si="133"/>
        <v>-</v>
      </c>
      <c r="AV274" s="94" t="str">
        <f t="shared" si="134"/>
        <v>-</v>
      </c>
      <c r="AW274" s="94" t="str">
        <f t="shared" si="135"/>
        <v>-</v>
      </c>
      <c r="AX274" s="94" t="str">
        <f t="shared" si="136"/>
        <v>-</v>
      </c>
      <c r="AY274" s="94" t="str">
        <f t="shared" si="137"/>
        <v>-</v>
      </c>
      <c r="AZ274" s="94" t="str">
        <f t="shared" si="138"/>
        <v>-</v>
      </c>
      <c r="BA274" s="94" t="str">
        <f t="shared" si="139"/>
        <v>-</v>
      </c>
      <c r="BB274" s="94" t="str">
        <f t="shared" si="140"/>
        <v>-</v>
      </c>
      <c r="BC274" s="94" t="str">
        <f t="shared" si="141"/>
        <v>-</v>
      </c>
      <c r="BD274" s="94" t="str">
        <f t="shared" si="142"/>
        <v>-</v>
      </c>
      <c r="BE274" s="94" t="str">
        <f t="shared" si="143"/>
        <v>-</v>
      </c>
      <c r="BF274" s="94" t="str">
        <f t="shared" si="144"/>
        <v>-</v>
      </c>
    </row>
    <row r="275" spans="1:58" x14ac:dyDescent="0.2">
      <c r="A275" s="19" t="s">
        <v>1193</v>
      </c>
      <c r="B275" s="19" t="s">
        <v>76</v>
      </c>
      <c r="C275" s="19">
        <v>12630178</v>
      </c>
      <c r="D275" s="19">
        <v>2</v>
      </c>
      <c r="E275" s="19" t="s">
        <v>1302</v>
      </c>
      <c r="F275" s="19" t="s">
        <v>1303</v>
      </c>
      <c r="G275" s="19" t="s">
        <v>1304</v>
      </c>
      <c r="H275" s="19" t="s">
        <v>1018</v>
      </c>
      <c r="I275" s="19" t="s">
        <v>653</v>
      </c>
      <c r="J275" s="19">
        <v>80</v>
      </c>
      <c r="K275" s="19" t="s">
        <v>556</v>
      </c>
      <c r="L275" s="19" t="s">
        <v>495</v>
      </c>
      <c r="M275" s="19" t="s">
        <v>16</v>
      </c>
      <c r="N275" s="19">
        <v>45727</v>
      </c>
      <c r="O275" s="19">
        <v>29</v>
      </c>
      <c r="P275" s="83">
        <v>1</v>
      </c>
      <c r="Q275" s="19" t="s">
        <v>23</v>
      </c>
      <c r="R275" s="19" t="s">
        <v>11</v>
      </c>
      <c r="S275" s="19" t="s">
        <v>23</v>
      </c>
      <c r="T275" s="19">
        <v>29</v>
      </c>
      <c r="U275" s="19" t="s">
        <v>11</v>
      </c>
      <c r="V275" s="19" t="s">
        <v>11</v>
      </c>
      <c r="W275" s="19" t="s">
        <v>11</v>
      </c>
      <c r="X275" s="19">
        <v>0</v>
      </c>
      <c r="Y275" s="19" t="s">
        <v>730</v>
      </c>
      <c r="Z275" s="19">
        <v>0</v>
      </c>
      <c r="AA275" s="19">
        <v>0</v>
      </c>
      <c r="AB275" s="19">
        <v>0</v>
      </c>
      <c r="AC275" s="186" t="str">
        <f>IF(OR(M275="13",M275="14",P275=8),"",IF(     AND(OR(S275="AUTORIZADO", S275="PENDIENTE", S275="REDUCIDO", S275="AMPLIADO"),L275&lt;&gt;"HONORARIO" ), _xlfn.CONCAT(IF(H275="X","H",H275),"_",IF(OR(P275=5,P275=6),_xlfn.CONCAT(P275,"A"),P275),"_",VLOOKUP(T275,Datos!$B$2:$C$5,2,TRUE)),""))</f>
        <v>M_1_[11 +]</v>
      </c>
      <c r="AD275" s="186">
        <f t="shared" si="118"/>
        <v>0</v>
      </c>
      <c r="AE275" s="90" t="str">
        <f t="shared" si="119"/>
        <v>-</v>
      </c>
      <c r="AF275" s="91" t="str">
        <f t="shared" si="120"/>
        <v>070601</v>
      </c>
      <c r="AG275" s="92"/>
      <c r="AH275" s="93" t="str">
        <f t="shared" si="121"/>
        <v>Corporación de Fomento de la Producción</v>
      </c>
      <c r="AI275" s="90" t="str">
        <f t="shared" si="122"/>
        <v>-</v>
      </c>
      <c r="AJ275" s="90">
        <f t="shared" si="123"/>
        <v>2</v>
      </c>
      <c r="AK275" s="90" t="str">
        <f t="shared" si="124"/>
        <v>-</v>
      </c>
      <c r="AL275" s="90" t="str">
        <f t="shared" si="125"/>
        <v>Identifica este registro como MUJER</v>
      </c>
      <c r="AM275" s="90" t="str">
        <f t="shared" si="126"/>
        <v>-</v>
      </c>
      <c r="AN275" s="90" t="str">
        <f t="shared" si="127"/>
        <v>-</v>
      </c>
      <c r="AO275" s="90" t="str">
        <f t="shared" si="128"/>
        <v>-</v>
      </c>
      <c r="AP275" s="58" t="str">
        <f t="shared" si="129"/>
        <v>-</v>
      </c>
      <c r="AQ275" s="94" t="str">
        <f t="shared" si="130"/>
        <v>-</v>
      </c>
      <c r="AR275" s="94" t="str">
        <f>IF(N275="","PRIMER_DIA en blanco",
IF(AND(M275="01",N275&gt;=L_Conversion!$C$118,N275&lt;=L_Conversion!$D$118),"-",
IF(AND(M275="02",N275&gt;=L_Conversion!$C$119,N275&lt;=L_Conversion!$D$119),"-",
IF(AND(M275="03",N275&gt;=L_Conversion!$C$120,N275&lt;=L_Conversion!$D$120),"-",
IF(AND(M275="04",N275&gt;=L_Conversion!$C$121,N275&lt;=L_Conversion!$D$121),"-",
IF(AND(M275="05",N275&gt;=L_Conversion!$C$122,N275&lt;=L_Conversion!$D$122),"-",
IF(AND(M275="06",N275&gt;=L_Conversion!$C$123,N275&lt;=L_Conversion!$D$123),"-",
IF(AND(M275="07",N275&gt;=L_Conversion!$C$124,N275&lt;=L_Conversion!$D$124),"-",
IF(AND(M275="08",N275&gt;=L_Conversion!$C$125,N275&lt;=L_Conversion!$D$125),"-",
IF(AND(M275="09",N275&gt;=L_Conversion!$C$126,N275&lt;=L_Conversion!$D$126),"-",
IF(AND(M275="10",N275&gt;=L_Conversion!$C$127,N275&lt;=L_Conversion!$D$127),"-",
IF(AND(M275="11",N275&gt;=L_Conversion!$C$128,N275&lt;=L_Conversion!$D$128),"-",
IF(AND(M275="12",N275&gt;=L_Conversion!$C$129,N275&lt;=L_Conversion!$D$129),"-",
IF(AND(M275="13",N275&gt;=L_Conversion!$C$116,N275&lt;=L_Conversion!$D$116),"-",
IF(AND(M275="14",N275&gt;=L_Conversion!$C$117,N275&lt;=L_Conversion!$D$117),"-",
"PRIMER_DIA fuera de rango")))))))))))))))</f>
        <v>-</v>
      </c>
      <c r="AS275" s="94" t="str">
        <f t="shared" si="131"/>
        <v>-</v>
      </c>
      <c r="AT275" s="94" t="str">
        <f t="shared" si="132"/>
        <v>-</v>
      </c>
      <c r="AU275" s="94" t="str">
        <f t="shared" si="133"/>
        <v>-</v>
      </c>
      <c r="AV275" s="94" t="str">
        <f t="shared" si="134"/>
        <v>-</v>
      </c>
      <c r="AW275" s="94" t="str">
        <f t="shared" si="135"/>
        <v>-</v>
      </c>
      <c r="AX275" s="94" t="str">
        <f t="shared" si="136"/>
        <v>-</v>
      </c>
      <c r="AY275" s="94" t="str">
        <f t="shared" si="137"/>
        <v>-</v>
      </c>
      <c r="AZ275" s="94" t="str">
        <f t="shared" si="138"/>
        <v>-</v>
      </c>
      <c r="BA275" s="94" t="str">
        <f t="shared" si="139"/>
        <v>-</v>
      </c>
      <c r="BB275" s="94" t="str">
        <f t="shared" si="140"/>
        <v>-</v>
      </c>
      <c r="BC275" s="94" t="str">
        <f t="shared" si="141"/>
        <v>-</v>
      </c>
      <c r="BD275" s="94" t="str">
        <f t="shared" si="142"/>
        <v>-</v>
      </c>
      <c r="BE275" s="94" t="str">
        <f t="shared" si="143"/>
        <v>-</v>
      </c>
      <c r="BF275" s="94" t="str">
        <f t="shared" si="144"/>
        <v>-</v>
      </c>
    </row>
    <row r="276" spans="1:58" x14ac:dyDescent="0.2">
      <c r="A276" s="19" t="s">
        <v>1193</v>
      </c>
      <c r="B276" s="19" t="s">
        <v>76</v>
      </c>
      <c r="C276" s="19">
        <v>7944963</v>
      </c>
      <c r="D276" s="19">
        <v>6</v>
      </c>
      <c r="E276" s="19" t="s">
        <v>1278</v>
      </c>
      <c r="F276" s="19" t="s">
        <v>1279</v>
      </c>
      <c r="G276" s="19" t="s">
        <v>1280</v>
      </c>
      <c r="H276" s="19" t="s">
        <v>654</v>
      </c>
      <c r="I276" s="19" t="s">
        <v>653</v>
      </c>
      <c r="J276" s="19">
        <v>60</v>
      </c>
      <c r="K276" s="19" t="s">
        <v>556</v>
      </c>
      <c r="L276" s="19" t="s">
        <v>490</v>
      </c>
      <c r="M276" s="19" t="s">
        <v>16</v>
      </c>
      <c r="N276" s="19">
        <v>45727</v>
      </c>
      <c r="O276" s="19">
        <v>4</v>
      </c>
      <c r="P276" s="83">
        <v>1</v>
      </c>
      <c r="Q276" s="19" t="s">
        <v>23</v>
      </c>
      <c r="R276" s="19" t="s">
        <v>11</v>
      </c>
      <c r="S276" s="19" t="s">
        <v>23</v>
      </c>
      <c r="T276" s="19">
        <v>4</v>
      </c>
      <c r="U276" s="19" t="s">
        <v>11</v>
      </c>
      <c r="V276" s="19" t="s">
        <v>11</v>
      </c>
      <c r="W276" s="19" t="s">
        <v>11</v>
      </c>
      <c r="X276" s="19">
        <v>0</v>
      </c>
      <c r="Y276" s="19" t="s">
        <v>732</v>
      </c>
      <c r="Z276" s="19">
        <v>0</v>
      </c>
      <c r="AA276" s="19">
        <v>0</v>
      </c>
      <c r="AB276" s="19">
        <v>0</v>
      </c>
      <c r="AC276" s="186" t="str">
        <f>IF(OR(M276="13",M276="14",P276=8),"",IF(     AND(OR(S276="AUTORIZADO", S276="PENDIENTE", S276="REDUCIDO", S276="AMPLIADO"),L276&lt;&gt;"HONORARIO" ), _xlfn.CONCAT(IF(H276="X","H",H276),"_",IF(OR(P276=5,P276=6),_xlfn.CONCAT(P276,"A"),P276),"_",VLOOKUP(T276,Datos!$B$2:$C$5,2,TRUE)),""))</f>
        <v>H_1_[4 a 10]</v>
      </c>
      <c r="AD276" s="186">
        <f t="shared" si="118"/>
        <v>0</v>
      </c>
      <c r="AE276" s="90" t="str">
        <f t="shared" si="119"/>
        <v>-</v>
      </c>
      <c r="AF276" s="91" t="str">
        <f t="shared" si="120"/>
        <v>070601</v>
      </c>
      <c r="AG276" s="92"/>
      <c r="AH276" s="93" t="str">
        <f t="shared" si="121"/>
        <v>Corporación de Fomento de la Producción</v>
      </c>
      <c r="AI276" s="90" t="str">
        <f t="shared" si="122"/>
        <v>-</v>
      </c>
      <c r="AJ276" s="90">
        <f t="shared" si="123"/>
        <v>6</v>
      </c>
      <c r="AK276" s="90" t="str">
        <f t="shared" si="124"/>
        <v>-</v>
      </c>
      <c r="AL276" s="90" t="str">
        <f t="shared" si="125"/>
        <v>Identifica este registro como HOMBRE</v>
      </c>
      <c r="AM276" s="90" t="str">
        <f t="shared" si="126"/>
        <v>-</v>
      </c>
      <c r="AN276" s="90" t="str">
        <f t="shared" si="127"/>
        <v>-</v>
      </c>
      <c r="AO276" s="90" t="str">
        <f t="shared" si="128"/>
        <v>-</v>
      </c>
      <c r="AP276" s="58" t="str">
        <f t="shared" si="129"/>
        <v>-</v>
      </c>
      <c r="AQ276" s="94" t="str">
        <f t="shared" si="130"/>
        <v>-</v>
      </c>
      <c r="AR276" s="94" t="str">
        <f>IF(N276="","PRIMER_DIA en blanco",
IF(AND(M276="01",N276&gt;=L_Conversion!$C$118,N276&lt;=L_Conversion!$D$118),"-",
IF(AND(M276="02",N276&gt;=L_Conversion!$C$119,N276&lt;=L_Conversion!$D$119),"-",
IF(AND(M276="03",N276&gt;=L_Conversion!$C$120,N276&lt;=L_Conversion!$D$120),"-",
IF(AND(M276="04",N276&gt;=L_Conversion!$C$121,N276&lt;=L_Conversion!$D$121),"-",
IF(AND(M276="05",N276&gt;=L_Conversion!$C$122,N276&lt;=L_Conversion!$D$122),"-",
IF(AND(M276="06",N276&gt;=L_Conversion!$C$123,N276&lt;=L_Conversion!$D$123),"-",
IF(AND(M276="07",N276&gt;=L_Conversion!$C$124,N276&lt;=L_Conversion!$D$124),"-",
IF(AND(M276="08",N276&gt;=L_Conversion!$C$125,N276&lt;=L_Conversion!$D$125),"-",
IF(AND(M276="09",N276&gt;=L_Conversion!$C$126,N276&lt;=L_Conversion!$D$126),"-",
IF(AND(M276="10",N276&gt;=L_Conversion!$C$127,N276&lt;=L_Conversion!$D$127),"-",
IF(AND(M276="11",N276&gt;=L_Conversion!$C$128,N276&lt;=L_Conversion!$D$128),"-",
IF(AND(M276="12",N276&gt;=L_Conversion!$C$129,N276&lt;=L_Conversion!$D$129),"-",
IF(AND(M276="13",N276&gt;=L_Conversion!$C$116,N276&lt;=L_Conversion!$D$116),"-",
IF(AND(M276="14",N276&gt;=L_Conversion!$C$117,N276&lt;=L_Conversion!$D$117),"-",
"PRIMER_DIA fuera de rango")))))))))))))))</f>
        <v>-</v>
      </c>
      <c r="AS276" s="94" t="str">
        <f t="shared" si="131"/>
        <v>-</v>
      </c>
      <c r="AT276" s="94" t="str">
        <f t="shared" si="132"/>
        <v>-</v>
      </c>
      <c r="AU276" s="94" t="str">
        <f t="shared" si="133"/>
        <v>-</v>
      </c>
      <c r="AV276" s="94" t="str">
        <f t="shared" si="134"/>
        <v>-</v>
      </c>
      <c r="AW276" s="94" t="str">
        <f t="shared" si="135"/>
        <v>-</v>
      </c>
      <c r="AX276" s="94" t="str">
        <f t="shared" si="136"/>
        <v>-</v>
      </c>
      <c r="AY276" s="94" t="str">
        <f t="shared" si="137"/>
        <v>-</v>
      </c>
      <c r="AZ276" s="94" t="str">
        <f t="shared" si="138"/>
        <v>-</v>
      </c>
      <c r="BA276" s="94" t="str">
        <f t="shared" si="139"/>
        <v>-</v>
      </c>
      <c r="BB276" s="94" t="str">
        <f t="shared" si="140"/>
        <v>-</v>
      </c>
      <c r="BC276" s="94" t="str">
        <f t="shared" si="141"/>
        <v>-</v>
      </c>
      <c r="BD276" s="94" t="str">
        <f t="shared" si="142"/>
        <v>-</v>
      </c>
      <c r="BE276" s="94" t="str">
        <f t="shared" si="143"/>
        <v>-</v>
      </c>
      <c r="BF276" s="94" t="str">
        <f t="shared" si="144"/>
        <v>-</v>
      </c>
    </row>
    <row r="277" spans="1:58" x14ac:dyDescent="0.2">
      <c r="A277" s="19" t="s">
        <v>1193</v>
      </c>
      <c r="B277" s="19" t="s">
        <v>76</v>
      </c>
      <c r="C277" s="19">
        <v>9212310</v>
      </c>
      <c r="D277" s="19">
        <v>3</v>
      </c>
      <c r="E277" s="19" t="s">
        <v>1631</v>
      </c>
      <c r="F277" s="19" t="s">
        <v>1212</v>
      </c>
      <c r="G277" s="19" t="s">
        <v>1632</v>
      </c>
      <c r="H277" s="19" t="s">
        <v>654</v>
      </c>
      <c r="I277" s="19" t="s">
        <v>653</v>
      </c>
      <c r="J277" s="19">
        <v>60</v>
      </c>
      <c r="K277" s="19" t="s">
        <v>560</v>
      </c>
      <c r="L277" s="19" t="s">
        <v>490</v>
      </c>
      <c r="M277" s="19" t="s">
        <v>16</v>
      </c>
      <c r="N277" s="19">
        <v>45728</v>
      </c>
      <c r="O277" s="19">
        <v>17</v>
      </c>
      <c r="P277" s="83">
        <v>1</v>
      </c>
      <c r="Q277" s="19" t="s">
        <v>23</v>
      </c>
      <c r="R277" s="19" t="s">
        <v>11</v>
      </c>
      <c r="S277" s="19" t="s">
        <v>23</v>
      </c>
      <c r="T277" s="19">
        <v>17</v>
      </c>
      <c r="U277" s="19" t="s">
        <v>11</v>
      </c>
      <c r="V277" s="19" t="s">
        <v>11</v>
      </c>
      <c r="W277" s="19" t="s">
        <v>19</v>
      </c>
      <c r="X277" s="19">
        <v>1191487</v>
      </c>
      <c r="Y277" s="19" t="s">
        <v>726</v>
      </c>
      <c r="Z277" s="19">
        <v>17</v>
      </c>
      <c r="AA277" s="19">
        <v>1191487</v>
      </c>
      <c r="AB277" s="19">
        <v>1191487</v>
      </c>
      <c r="AC277" s="186" t="str">
        <f>IF(OR(M277="13",M277="14",P277=8),"",IF(     AND(OR(S277="AUTORIZADO", S277="PENDIENTE", S277="REDUCIDO", S277="AMPLIADO"),L277&lt;&gt;"HONORARIO" ), _xlfn.CONCAT(IF(H277="X","H",H277),"_",IF(OR(P277=5,P277=6),_xlfn.CONCAT(P277,"A"),P277),"_",VLOOKUP(T277,Datos!$B$2:$C$5,2,TRUE)),""))</f>
        <v>H_1_[11 +]</v>
      </c>
      <c r="AD277" s="186">
        <f t="shared" si="118"/>
        <v>2382974</v>
      </c>
      <c r="AE277" s="90" t="str">
        <f t="shared" si="119"/>
        <v>-</v>
      </c>
      <c r="AF277" s="91" t="str">
        <f t="shared" si="120"/>
        <v>070601</v>
      </c>
      <c r="AG277" s="92"/>
      <c r="AH277" s="93" t="str">
        <f t="shared" si="121"/>
        <v>Corporación de Fomento de la Producción</v>
      </c>
      <c r="AI277" s="90" t="str">
        <f t="shared" si="122"/>
        <v>-</v>
      </c>
      <c r="AJ277" s="90">
        <f t="shared" si="123"/>
        <v>3</v>
      </c>
      <c r="AK277" s="90" t="str">
        <f t="shared" si="124"/>
        <v>-</v>
      </c>
      <c r="AL277" s="90" t="str">
        <f t="shared" si="125"/>
        <v>Identifica este registro como HOMBRE</v>
      </c>
      <c r="AM277" s="90" t="str">
        <f t="shared" si="126"/>
        <v>-</v>
      </c>
      <c r="AN277" s="90" t="str">
        <f t="shared" si="127"/>
        <v>-</v>
      </c>
      <c r="AO277" s="90" t="str">
        <f t="shared" si="128"/>
        <v>-</v>
      </c>
      <c r="AP277" s="58" t="str">
        <f t="shared" si="129"/>
        <v>-</v>
      </c>
      <c r="AQ277" s="94" t="str">
        <f t="shared" si="130"/>
        <v>-</v>
      </c>
      <c r="AR277" s="94" t="str">
        <f>IF(N277="","PRIMER_DIA en blanco",
IF(AND(M277="01",N277&gt;=L_Conversion!$C$118,N277&lt;=L_Conversion!$D$118),"-",
IF(AND(M277="02",N277&gt;=L_Conversion!$C$119,N277&lt;=L_Conversion!$D$119),"-",
IF(AND(M277="03",N277&gt;=L_Conversion!$C$120,N277&lt;=L_Conversion!$D$120),"-",
IF(AND(M277="04",N277&gt;=L_Conversion!$C$121,N277&lt;=L_Conversion!$D$121),"-",
IF(AND(M277="05",N277&gt;=L_Conversion!$C$122,N277&lt;=L_Conversion!$D$122),"-",
IF(AND(M277="06",N277&gt;=L_Conversion!$C$123,N277&lt;=L_Conversion!$D$123),"-",
IF(AND(M277="07",N277&gt;=L_Conversion!$C$124,N277&lt;=L_Conversion!$D$124),"-",
IF(AND(M277="08",N277&gt;=L_Conversion!$C$125,N277&lt;=L_Conversion!$D$125),"-",
IF(AND(M277="09",N277&gt;=L_Conversion!$C$126,N277&lt;=L_Conversion!$D$126),"-",
IF(AND(M277="10",N277&gt;=L_Conversion!$C$127,N277&lt;=L_Conversion!$D$127),"-",
IF(AND(M277="11",N277&gt;=L_Conversion!$C$128,N277&lt;=L_Conversion!$D$128),"-",
IF(AND(M277="12",N277&gt;=L_Conversion!$C$129,N277&lt;=L_Conversion!$D$129),"-",
IF(AND(M277="13",N277&gt;=L_Conversion!$C$116,N277&lt;=L_Conversion!$D$116),"-",
IF(AND(M277="14",N277&gt;=L_Conversion!$C$117,N277&lt;=L_Conversion!$D$117),"-",
"PRIMER_DIA fuera de rango")))))))))))))))</f>
        <v>-</v>
      </c>
      <c r="AS277" s="94" t="str">
        <f t="shared" si="131"/>
        <v>-</v>
      </c>
      <c r="AT277" s="94" t="str">
        <f t="shared" si="132"/>
        <v>-</v>
      </c>
      <c r="AU277" s="94" t="str">
        <f t="shared" si="133"/>
        <v>-</v>
      </c>
      <c r="AV277" s="94" t="str">
        <f t="shared" si="134"/>
        <v>-</v>
      </c>
      <c r="AW277" s="94" t="str">
        <f t="shared" si="135"/>
        <v>-</v>
      </c>
      <c r="AX277" s="94" t="str">
        <f t="shared" si="136"/>
        <v>-</v>
      </c>
      <c r="AY277" s="94" t="str">
        <f t="shared" si="137"/>
        <v>-</v>
      </c>
      <c r="AZ277" s="94" t="str">
        <f t="shared" si="138"/>
        <v>-</v>
      </c>
      <c r="BA277" s="94" t="str">
        <f t="shared" si="139"/>
        <v>-</v>
      </c>
      <c r="BB277" s="94" t="str">
        <f t="shared" si="140"/>
        <v>-</v>
      </c>
      <c r="BC277" s="94" t="str">
        <f t="shared" si="141"/>
        <v>-</v>
      </c>
      <c r="BD277" s="94" t="str">
        <f t="shared" si="142"/>
        <v>-</v>
      </c>
      <c r="BE277" s="94" t="str">
        <f t="shared" si="143"/>
        <v>-</v>
      </c>
      <c r="BF277" s="94" t="str">
        <f t="shared" si="144"/>
        <v>-</v>
      </c>
    </row>
    <row r="278" spans="1:58" x14ac:dyDescent="0.2">
      <c r="A278" s="19" t="s">
        <v>1193</v>
      </c>
      <c r="B278" s="19" t="s">
        <v>76</v>
      </c>
      <c r="C278" s="19">
        <v>12644650</v>
      </c>
      <c r="D278" s="19">
        <v>0</v>
      </c>
      <c r="E278" s="19" t="s">
        <v>1633</v>
      </c>
      <c r="F278" s="19" t="s">
        <v>1634</v>
      </c>
      <c r="G278" s="19" t="s">
        <v>1635</v>
      </c>
      <c r="H278" s="19" t="s">
        <v>654</v>
      </c>
      <c r="I278" s="19" t="s">
        <v>653</v>
      </c>
      <c r="J278" s="19">
        <v>80</v>
      </c>
      <c r="K278" s="19" t="s">
        <v>556</v>
      </c>
      <c r="L278" s="19" t="s">
        <v>495</v>
      </c>
      <c r="M278" s="19" t="s">
        <v>16</v>
      </c>
      <c r="N278" s="19">
        <v>45729</v>
      </c>
      <c r="O278" s="19">
        <v>2</v>
      </c>
      <c r="P278" s="83">
        <v>1</v>
      </c>
      <c r="Q278" s="19" t="s">
        <v>23</v>
      </c>
      <c r="R278" s="19" t="s">
        <v>11</v>
      </c>
      <c r="S278" s="19" t="s">
        <v>23</v>
      </c>
      <c r="T278" s="19">
        <v>2</v>
      </c>
      <c r="U278" s="19" t="s">
        <v>11</v>
      </c>
      <c r="V278" s="19" t="s">
        <v>11</v>
      </c>
      <c r="W278" s="19" t="s">
        <v>11</v>
      </c>
      <c r="X278" s="19">
        <v>0</v>
      </c>
      <c r="Y278" s="19" t="s">
        <v>730</v>
      </c>
      <c r="Z278" s="19">
        <v>0</v>
      </c>
      <c r="AA278" s="19">
        <v>0</v>
      </c>
      <c r="AB278" s="19">
        <v>0</v>
      </c>
      <c r="AC278" s="186" t="str">
        <f>IF(OR(M278="13",M278="14",P278=8),"",IF(     AND(OR(S278="AUTORIZADO", S278="PENDIENTE", S278="REDUCIDO", S278="AMPLIADO"),L278&lt;&gt;"HONORARIO" ), _xlfn.CONCAT(IF(H278="X","H",H278),"_",IF(OR(P278=5,P278=6),_xlfn.CONCAT(P278,"A"),P278),"_",VLOOKUP(T278,Datos!$B$2:$C$5,2,TRUE)),""))</f>
        <v>H_1_[hasta 3]</v>
      </c>
      <c r="AD278" s="186">
        <f t="shared" si="118"/>
        <v>0</v>
      </c>
      <c r="AE278" s="90" t="str">
        <f t="shared" si="119"/>
        <v>-</v>
      </c>
      <c r="AF278" s="91" t="str">
        <f t="shared" si="120"/>
        <v>070601</v>
      </c>
      <c r="AG278" s="92"/>
      <c r="AH278" s="93" t="str">
        <f t="shared" si="121"/>
        <v>Corporación de Fomento de la Producción</v>
      </c>
      <c r="AI278" s="90" t="str">
        <f t="shared" si="122"/>
        <v>-</v>
      </c>
      <c r="AJ278" s="90">
        <f t="shared" si="123"/>
        <v>0</v>
      </c>
      <c r="AK278" s="90" t="str">
        <f t="shared" si="124"/>
        <v>-</v>
      </c>
      <c r="AL278" s="90" t="str">
        <f t="shared" si="125"/>
        <v>Identifica este registro como HOMBRE</v>
      </c>
      <c r="AM278" s="90" t="str">
        <f t="shared" si="126"/>
        <v>-</v>
      </c>
      <c r="AN278" s="90" t="str">
        <f t="shared" si="127"/>
        <v>-</v>
      </c>
      <c r="AO278" s="90" t="str">
        <f t="shared" si="128"/>
        <v>-</v>
      </c>
      <c r="AP278" s="58" t="str">
        <f t="shared" si="129"/>
        <v>-</v>
      </c>
      <c r="AQ278" s="94" t="str">
        <f t="shared" si="130"/>
        <v>-</v>
      </c>
      <c r="AR278" s="94" t="str">
        <f>IF(N278="","PRIMER_DIA en blanco",
IF(AND(M278="01",N278&gt;=L_Conversion!$C$118,N278&lt;=L_Conversion!$D$118),"-",
IF(AND(M278="02",N278&gt;=L_Conversion!$C$119,N278&lt;=L_Conversion!$D$119),"-",
IF(AND(M278="03",N278&gt;=L_Conversion!$C$120,N278&lt;=L_Conversion!$D$120),"-",
IF(AND(M278="04",N278&gt;=L_Conversion!$C$121,N278&lt;=L_Conversion!$D$121),"-",
IF(AND(M278="05",N278&gt;=L_Conversion!$C$122,N278&lt;=L_Conversion!$D$122),"-",
IF(AND(M278="06",N278&gt;=L_Conversion!$C$123,N278&lt;=L_Conversion!$D$123),"-",
IF(AND(M278="07",N278&gt;=L_Conversion!$C$124,N278&lt;=L_Conversion!$D$124),"-",
IF(AND(M278="08",N278&gt;=L_Conversion!$C$125,N278&lt;=L_Conversion!$D$125),"-",
IF(AND(M278="09",N278&gt;=L_Conversion!$C$126,N278&lt;=L_Conversion!$D$126),"-",
IF(AND(M278="10",N278&gt;=L_Conversion!$C$127,N278&lt;=L_Conversion!$D$127),"-",
IF(AND(M278="11",N278&gt;=L_Conversion!$C$128,N278&lt;=L_Conversion!$D$128),"-",
IF(AND(M278="12",N278&gt;=L_Conversion!$C$129,N278&lt;=L_Conversion!$D$129),"-",
IF(AND(M278="13",N278&gt;=L_Conversion!$C$116,N278&lt;=L_Conversion!$D$116),"-",
IF(AND(M278="14",N278&gt;=L_Conversion!$C$117,N278&lt;=L_Conversion!$D$117),"-",
"PRIMER_DIA fuera de rango")))))))))))))))</f>
        <v>-</v>
      </c>
      <c r="AS278" s="94" t="str">
        <f t="shared" si="131"/>
        <v>-</v>
      </c>
      <c r="AT278" s="94" t="str">
        <f t="shared" si="132"/>
        <v>-</v>
      </c>
      <c r="AU278" s="94" t="str">
        <f t="shared" si="133"/>
        <v>-</v>
      </c>
      <c r="AV278" s="94" t="str">
        <f t="shared" si="134"/>
        <v>-</v>
      </c>
      <c r="AW278" s="94" t="str">
        <f t="shared" si="135"/>
        <v>-</v>
      </c>
      <c r="AX278" s="94" t="str">
        <f t="shared" si="136"/>
        <v>-</v>
      </c>
      <c r="AY278" s="94" t="str">
        <f t="shared" si="137"/>
        <v>-</v>
      </c>
      <c r="AZ278" s="94" t="str">
        <f t="shared" si="138"/>
        <v>-</v>
      </c>
      <c r="BA278" s="94" t="str">
        <f t="shared" si="139"/>
        <v>-</v>
      </c>
      <c r="BB278" s="94" t="str">
        <f t="shared" si="140"/>
        <v>-</v>
      </c>
      <c r="BC278" s="94" t="str">
        <f t="shared" si="141"/>
        <v>-</v>
      </c>
      <c r="BD278" s="94" t="str">
        <f t="shared" si="142"/>
        <v>-</v>
      </c>
      <c r="BE278" s="94" t="str">
        <f t="shared" si="143"/>
        <v>-</v>
      </c>
      <c r="BF278" s="94" t="str">
        <f t="shared" si="144"/>
        <v>-</v>
      </c>
    </row>
    <row r="279" spans="1:58" x14ac:dyDescent="0.2">
      <c r="A279" s="19" t="s">
        <v>1193</v>
      </c>
      <c r="B279" s="19" t="s">
        <v>76</v>
      </c>
      <c r="C279" s="19">
        <v>15589312</v>
      </c>
      <c r="D279" s="19">
        <v>5</v>
      </c>
      <c r="E279" s="19" t="s">
        <v>1636</v>
      </c>
      <c r="F279" s="19" t="s">
        <v>1219</v>
      </c>
      <c r="G279" s="19" t="s">
        <v>1637</v>
      </c>
      <c r="H279" s="19" t="s">
        <v>1018</v>
      </c>
      <c r="I279" s="19" t="s">
        <v>653</v>
      </c>
      <c r="J279" s="19">
        <v>60</v>
      </c>
      <c r="K279" s="19" t="s">
        <v>554</v>
      </c>
      <c r="L279" s="19" t="s">
        <v>490</v>
      </c>
      <c r="M279" s="19" t="s">
        <v>16</v>
      </c>
      <c r="N279" s="19">
        <v>45729</v>
      </c>
      <c r="O279" s="19">
        <v>1</v>
      </c>
      <c r="P279" s="83">
        <v>1</v>
      </c>
      <c r="Q279" s="19" t="s">
        <v>23</v>
      </c>
      <c r="R279" s="19" t="s">
        <v>11</v>
      </c>
      <c r="S279" s="19" t="s">
        <v>23</v>
      </c>
      <c r="T279" s="19">
        <v>1</v>
      </c>
      <c r="U279" s="19" t="s">
        <v>11</v>
      </c>
      <c r="V279" s="19" t="s">
        <v>11</v>
      </c>
      <c r="W279" s="19" t="s">
        <v>11</v>
      </c>
      <c r="X279" s="19">
        <v>0</v>
      </c>
      <c r="Y279" s="19" t="s">
        <v>732</v>
      </c>
      <c r="Z279" s="19">
        <v>0</v>
      </c>
      <c r="AA279" s="19">
        <v>0</v>
      </c>
      <c r="AB279" s="19">
        <v>0</v>
      </c>
      <c r="AC279" s="186" t="str">
        <f>IF(OR(M279="13",M279="14",P279=8),"",IF(     AND(OR(S279="AUTORIZADO", S279="PENDIENTE", S279="REDUCIDO", S279="AMPLIADO"),L279&lt;&gt;"HONORARIO" ), _xlfn.CONCAT(IF(H279="X","H",H279),"_",IF(OR(P279=5,P279=6),_xlfn.CONCAT(P279,"A"),P279),"_",VLOOKUP(T279,Datos!$B$2:$C$5,2,TRUE)),""))</f>
        <v>M_1_[hasta 3]</v>
      </c>
      <c r="AD279" s="186">
        <f t="shared" si="118"/>
        <v>0</v>
      </c>
      <c r="AE279" s="90" t="str">
        <f t="shared" si="119"/>
        <v>-</v>
      </c>
      <c r="AF279" s="91" t="str">
        <f t="shared" si="120"/>
        <v>070601</v>
      </c>
      <c r="AG279" s="92"/>
      <c r="AH279" s="93" t="str">
        <f t="shared" si="121"/>
        <v>Corporación de Fomento de la Producción</v>
      </c>
      <c r="AI279" s="90" t="str">
        <f t="shared" si="122"/>
        <v>-</v>
      </c>
      <c r="AJ279" s="90">
        <f t="shared" si="123"/>
        <v>5</v>
      </c>
      <c r="AK279" s="90" t="str">
        <f t="shared" si="124"/>
        <v>-</v>
      </c>
      <c r="AL279" s="90" t="str">
        <f t="shared" si="125"/>
        <v>Identifica este registro como MUJER</v>
      </c>
      <c r="AM279" s="90" t="str">
        <f t="shared" si="126"/>
        <v>-</v>
      </c>
      <c r="AN279" s="90" t="str">
        <f t="shared" si="127"/>
        <v>-</v>
      </c>
      <c r="AO279" s="90" t="str">
        <f t="shared" si="128"/>
        <v>-</v>
      </c>
      <c r="AP279" s="58" t="str">
        <f t="shared" si="129"/>
        <v>-</v>
      </c>
      <c r="AQ279" s="94" t="str">
        <f t="shared" si="130"/>
        <v>-</v>
      </c>
      <c r="AR279" s="94" t="str">
        <f>IF(N279="","PRIMER_DIA en blanco",
IF(AND(M279="01",N279&gt;=L_Conversion!$C$118,N279&lt;=L_Conversion!$D$118),"-",
IF(AND(M279="02",N279&gt;=L_Conversion!$C$119,N279&lt;=L_Conversion!$D$119),"-",
IF(AND(M279="03",N279&gt;=L_Conversion!$C$120,N279&lt;=L_Conversion!$D$120),"-",
IF(AND(M279="04",N279&gt;=L_Conversion!$C$121,N279&lt;=L_Conversion!$D$121),"-",
IF(AND(M279="05",N279&gt;=L_Conversion!$C$122,N279&lt;=L_Conversion!$D$122),"-",
IF(AND(M279="06",N279&gt;=L_Conversion!$C$123,N279&lt;=L_Conversion!$D$123),"-",
IF(AND(M279="07",N279&gt;=L_Conversion!$C$124,N279&lt;=L_Conversion!$D$124),"-",
IF(AND(M279="08",N279&gt;=L_Conversion!$C$125,N279&lt;=L_Conversion!$D$125),"-",
IF(AND(M279="09",N279&gt;=L_Conversion!$C$126,N279&lt;=L_Conversion!$D$126),"-",
IF(AND(M279="10",N279&gt;=L_Conversion!$C$127,N279&lt;=L_Conversion!$D$127),"-",
IF(AND(M279="11",N279&gt;=L_Conversion!$C$128,N279&lt;=L_Conversion!$D$128),"-",
IF(AND(M279="12",N279&gt;=L_Conversion!$C$129,N279&lt;=L_Conversion!$D$129),"-",
IF(AND(M279="13",N279&gt;=L_Conversion!$C$116,N279&lt;=L_Conversion!$D$116),"-",
IF(AND(M279="14",N279&gt;=L_Conversion!$C$117,N279&lt;=L_Conversion!$D$117),"-",
"PRIMER_DIA fuera de rango")))))))))))))))</f>
        <v>-</v>
      </c>
      <c r="AS279" s="94" t="str">
        <f t="shared" si="131"/>
        <v>-</v>
      </c>
      <c r="AT279" s="94" t="str">
        <f t="shared" si="132"/>
        <v>-</v>
      </c>
      <c r="AU279" s="94" t="str">
        <f t="shared" si="133"/>
        <v>-</v>
      </c>
      <c r="AV279" s="94" t="str">
        <f t="shared" si="134"/>
        <v>-</v>
      </c>
      <c r="AW279" s="94" t="str">
        <f t="shared" si="135"/>
        <v>-</v>
      </c>
      <c r="AX279" s="94" t="str">
        <f t="shared" si="136"/>
        <v>-</v>
      </c>
      <c r="AY279" s="94" t="str">
        <f t="shared" si="137"/>
        <v>-</v>
      </c>
      <c r="AZ279" s="94" t="str">
        <f t="shared" si="138"/>
        <v>-</v>
      </c>
      <c r="BA279" s="94" t="str">
        <f t="shared" si="139"/>
        <v>-</v>
      </c>
      <c r="BB279" s="94" t="str">
        <f t="shared" si="140"/>
        <v>-</v>
      </c>
      <c r="BC279" s="94" t="str">
        <f t="shared" si="141"/>
        <v>-</v>
      </c>
      <c r="BD279" s="94" t="str">
        <f t="shared" si="142"/>
        <v>-</v>
      </c>
      <c r="BE279" s="94" t="str">
        <f t="shared" si="143"/>
        <v>-</v>
      </c>
      <c r="BF279" s="94" t="str">
        <f t="shared" si="144"/>
        <v>-</v>
      </c>
    </row>
    <row r="280" spans="1:58" x14ac:dyDescent="0.2">
      <c r="A280" s="19" t="s">
        <v>1193</v>
      </c>
      <c r="B280" s="19" t="s">
        <v>76</v>
      </c>
      <c r="C280" s="19">
        <v>16532452</v>
      </c>
      <c r="D280" s="19">
        <v>8</v>
      </c>
      <c r="E280" s="19" t="s">
        <v>1638</v>
      </c>
      <c r="F280" s="19" t="s">
        <v>1639</v>
      </c>
      <c r="G280" s="19" t="s">
        <v>1640</v>
      </c>
      <c r="H280" s="19" t="s">
        <v>1018</v>
      </c>
      <c r="I280" s="19" t="s">
        <v>653</v>
      </c>
      <c r="J280" s="19">
        <v>80</v>
      </c>
      <c r="K280" s="19" t="s">
        <v>556</v>
      </c>
      <c r="L280" s="19" t="s">
        <v>495</v>
      </c>
      <c r="M280" s="19" t="s">
        <v>16</v>
      </c>
      <c r="N280" s="19">
        <v>45730</v>
      </c>
      <c r="O280" s="19">
        <v>1</v>
      </c>
      <c r="P280" s="83">
        <v>1</v>
      </c>
      <c r="Q280" s="19" t="s">
        <v>23</v>
      </c>
      <c r="R280" s="19" t="s">
        <v>11</v>
      </c>
      <c r="S280" s="19" t="s">
        <v>23</v>
      </c>
      <c r="T280" s="19">
        <v>1</v>
      </c>
      <c r="U280" s="19" t="s">
        <v>11</v>
      </c>
      <c r="V280" s="19" t="s">
        <v>11</v>
      </c>
      <c r="W280" s="19" t="s">
        <v>11</v>
      </c>
      <c r="X280" s="19">
        <v>0</v>
      </c>
      <c r="Y280" s="19" t="s">
        <v>730</v>
      </c>
      <c r="Z280" s="19">
        <v>0</v>
      </c>
      <c r="AA280" s="19">
        <v>0</v>
      </c>
      <c r="AB280" s="19">
        <v>0</v>
      </c>
      <c r="AC280" s="186" t="str">
        <f>IF(OR(M280="13",M280="14",P280=8),"",IF(     AND(OR(S280="AUTORIZADO", S280="PENDIENTE", S280="REDUCIDO", S280="AMPLIADO"),L280&lt;&gt;"HONORARIO" ), _xlfn.CONCAT(IF(H280="X","H",H280),"_",IF(OR(P280=5,P280=6),_xlfn.CONCAT(P280,"A"),P280),"_",VLOOKUP(T280,Datos!$B$2:$C$5,2,TRUE)),""))</f>
        <v>M_1_[hasta 3]</v>
      </c>
      <c r="AD280" s="186">
        <f t="shared" si="118"/>
        <v>0</v>
      </c>
      <c r="AE280" s="90" t="str">
        <f t="shared" si="119"/>
        <v>-</v>
      </c>
      <c r="AF280" s="91" t="str">
        <f t="shared" si="120"/>
        <v>070601</v>
      </c>
      <c r="AG280" s="92"/>
      <c r="AH280" s="93" t="str">
        <f t="shared" si="121"/>
        <v>Corporación de Fomento de la Producción</v>
      </c>
      <c r="AI280" s="90" t="str">
        <f t="shared" si="122"/>
        <v>-</v>
      </c>
      <c r="AJ280" s="90">
        <f t="shared" si="123"/>
        <v>8</v>
      </c>
      <c r="AK280" s="90" t="str">
        <f t="shared" si="124"/>
        <v>-</v>
      </c>
      <c r="AL280" s="90" t="str">
        <f t="shared" si="125"/>
        <v>Identifica este registro como MUJER</v>
      </c>
      <c r="AM280" s="90" t="str">
        <f t="shared" si="126"/>
        <v>-</v>
      </c>
      <c r="AN280" s="90" t="str">
        <f t="shared" si="127"/>
        <v>-</v>
      </c>
      <c r="AO280" s="90" t="str">
        <f t="shared" si="128"/>
        <v>-</v>
      </c>
      <c r="AP280" s="58" t="str">
        <f t="shared" si="129"/>
        <v>-</v>
      </c>
      <c r="AQ280" s="94" t="str">
        <f t="shared" si="130"/>
        <v>-</v>
      </c>
      <c r="AR280" s="94" t="str">
        <f>IF(N280="","PRIMER_DIA en blanco",
IF(AND(M280="01",N280&gt;=L_Conversion!$C$118,N280&lt;=L_Conversion!$D$118),"-",
IF(AND(M280="02",N280&gt;=L_Conversion!$C$119,N280&lt;=L_Conversion!$D$119),"-",
IF(AND(M280="03",N280&gt;=L_Conversion!$C$120,N280&lt;=L_Conversion!$D$120),"-",
IF(AND(M280="04",N280&gt;=L_Conversion!$C$121,N280&lt;=L_Conversion!$D$121),"-",
IF(AND(M280="05",N280&gt;=L_Conversion!$C$122,N280&lt;=L_Conversion!$D$122),"-",
IF(AND(M280="06",N280&gt;=L_Conversion!$C$123,N280&lt;=L_Conversion!$D$123),"-",
IF(AND(M280="07",N280&gt;=L_Conversion!$C$124,N280&lt;=L_Conversion!$D$124),"-",
IF(AND(M280="08",N280&gt;=L_Conversion!$C$125,N280&lt;=L_Conversion!$D$125),"-",
IF(AND(M280="09",N280&gt;=L_Conversion!$C$126,N280&lt;=L_Conversion!$D$126),"-",
IF(AND(M280="10",N280&gt;=L_Conversion!$C$127,N280&lt;=L_Conversion!$D$127),"-",
IF(AND(M280="11",N280&gt;=L_Conversion!$C$128,N280&lt;=L_Conversion!$D$128),"-",
IF(AND(M280="12",N280&gt;=L_Conversion!$C$129,N280&lt;=L_Conversion!$D$129),"-",
IF(AND(M280="13",N280&gt;=L_Conversion!$C$116,N280&lt;=L_Conversion!$D$116),"-",
IF(AND(M280="14",N280&gt;=L_Conversion!$C$117,N280&lt;=L_Conversion!$D$117),"-",
"PRIMER_DIA fuera de rango")))))))))))))))</f>
        <v>-</v>
      </c>
      <c r="AS280" s="94" t="str">
        <f t="shared" si="131"/>
        <v>-</v>
      </c>
      <c r="AT280" s="94" t="str">
        <f t="shared" si="132"/>
        <v>-</v>
      </c>
      <c r="AU280" s="94" t="str">
        <f t="shared" si="133"/>
        <v>-</v>
      </c>
      <c r="AV280" s="94" t="str">
        <f t="shared" si="134"/>
        <v>-</v>
      </c>
      <c r="AW280" s="94" t="str">
        <f t="shared" si="135"/>
        <v>-</v>
      </c>
      <c r="AX280" s="94" t="str">
        <f t="shared" si="136"/>
        <v>-</v>
      </c>
      <c r="AY280" s="94" t="str">
        <f t="shared" si="137"/>
        <v>-</v>
      </c>
      <c r="AZ280" s="94" t="str">
        <f t="shared" si="138"/>
        <v>-</v>
      </c>
      <c r="BA280" s="94" t="str">
        <f t="shared" si="139"/>
        <v>-</v>
      </c>
      <c r="BB280" s="94" t="str">
        <f t="shared" si="140"/>
        <v>-</v>
      </c>
      <c r="BC280" s="94" t="str">
        <f t="shared" si="141"/>
        <v>-</v>
      </c>
      <c r="BD280" s="94" t="str">
        <f t="shared" si="142"/>
        <v>-</v>
      </c>
      <c r="BE280" s="94" t="str">
        <f t="shared" si="143"/>
        <v>-</v>
      </c>
      <c r="BF280" s="94" t="str">
        <f t="shared" si="144"/>
        <v>-</v>
      </c>
    </row>
    <row r="281" spans="1:58" x14ac:dyDescent="0.2">
      <c r="A281" s="19" t="s">
        <v>1193</v>
      </c>
      <c r="B281" s="19" t="s">
        <v>76</v>
      </c>
      <c r="C281" s="19">
        <v>10318089</v>
      </c>
      <c r="D281" s="19">
        <v>9</v>
      </c>
      <c r="E281" s="19" t="s">
        <v>1549</v>
      </c>
      <c r="F281" s="19" t="s">
        <v>1550</v>
      </c>
      <c r="G281" s="19" t="s">
        <v>1551</v>
      </c>
      <c r="H281" s="19" t="s">
        <v>1018</v>
      </c>
      <c r="I281" s="19" t="s">
        <v>655</v>
      </c>
      <c r="J281" s="19">
        <v>80</v>
      </c>
      <c r="K281" s="19" t="s">
        <v>556</v>
      </c>
      <c r="L281" s="19" t="s">
        <v>495</v>
      </c>
      <c r="M281" s="19" t="s">
        <v>16</v>
      </c>
      <c r="N281" s="19">
        <v>45731</v>
      </c>
      <c r="O281" s="19">
        <v>15</v>
      </c>
      <c r="P281" s="83">
        <v>1</v>
      </c>
      <c r="Q281" s="19" t="s">
        <v>23</v>
      </c>
      <c r="R281" s="19" t="s">
        <v>11</v>
      </c>
      <c r="S281" s="19" t="s">
        <v>23</v>
      </c>
      <c r="T281" s="19">
        <v>15</v>
      </c>
      <c r="U281" s="19" t="s">
        <v>11</v>
      </c>
      <c r="V281" s="19" t="s">
        <v>11</v>
      </c>
      <c r="W281" s="19" t="s">
        <v>11</v>
      </c>
      <c r="X281" s="19">
        <v>0</v>
      </c>
      <c r="Y281" s="19" t="s">
        <v>730</v>
      </c>
      <c r="Z281" s="19">
        <v>0</v>
      </c>
      <c r="AA281" s="19">
        <v>0</v>
      </c>
      <c r="AB281" s="19">
        <v>0</v>
      </c>
      <c r="AC281" s="186" t="str">
        <f>IF(OR(M281="13",M281="14",P281=8),"",IF(     AND(OR(S281="AUTORIZADO", S281="PENDIENTE", S281="REDUCIDO", S281="AMPLIADO"),L281&lt;&gt;"HONORARIO" ), _xlfn.CONCAT(IF(H281="X","H",H281),"_",IF(OR(P281=5,P281=6),_xlfn.CONCAT(P281,"A"),P281),"_",VLOOKUP(T281,Datos!$B$2:$C$5,2,TRUE)),""))</f>
        <v>M_1_[11 +]</v>
      </c>
      <c r="AD281" s="186">
        <f t="shared" si="118"/>
        <v>0</v>
      </c>
      <c r="AE281" s="90" t="str">
        <f t="shared" si="119"/>
        <v>-</v>
      </c>
      <c r="AF281" s="91" t="str">
        <f t="shared" si="120"/>
        <v>070601</v>
      </c>
      <c r="AG281" s="92"/>
      <c r="AH281" s="93" t="str">
        <f t="shared" si="121"/>
        <v>Corporación de Fomento de la Producción</v>
      </c>
      <c r="AI281" s="90" t="str">
        <f t="shared" si="122"/>
        <v>-</v>
      </c>
      <c r="AJ281" s="90">
        <f t="shared" si="123"/>
        <v>9</v>
      </c>
      <c r="AK281" s="90" t="str">
        <f t="shared" si="124"/>
        <v>-</v>
      </c>
      <c r="AL281" s="90" t="str">
        <f t="shared" si="125"/>
        <v>Identifica este registro como MUJER</v>
      </c>
      <c r="AM281" s="90" t="str">
        <f t="shared" si="126"/>
        <v>-</v>
      </c>
      <c r="AN281" s="90" t="str">
        <f t="shared" si="127"/>
        <v>-</v>
      </c>
      <c r="AO281" s="90" t="str">
        <f t="shared" si="128"/>
        <v>-</v>
      </c>
      <c r="AP281" s="58" t="str">
        <f t="shared" si="129"/>
        <v>-</v>
      </c>
      <c r="AQ281" s="94" t="str">
        <f t="shared" si="130"/>
        <v>-</v>
      </c>
      <c r="AR281" s="94" t="str">
        <f>IF(N281="","PRIMER_DIA en blanco",
IF(AND(M281="01",N281&gt;=L_Conversion!$C$118,N281&lt;=L_Conversion!$D$118),"-",
IF(AND(M281="02",N281&gt;=L_Conversion!$C$119,N281&lt;=L_Conversion!$D$119),"-",
IF(AND(M281="03",N281&gt;=L_Conversion!$C$120,N281&lt;=L_Conversion!$D$120),"-",
IF(AND(M281="04",N281&gt;=L_Conversion!$C$121,N281&lt;=L_Conversion!$D$121),"-",
IF(AND(M281="05",N281&gt;=L_Conversion!$C$122,N281&lt;=L_Conversion!$D$122),"-",
IF(AND(M281="06",N281&gt;=L_Conversion!$C$123,N281&lt;=L_Conversion!$D$123),"-",
IF(AND(M281="07",N281&gt;=L_Conversion!$C$124,N281&lt;=L_Conversion!$D$124),"-",
IF(AND(M281="08",N281&gt;=L_Conversion!$C$125,N281&lt;=L_Conversion!$D$125),"-",
IF(AND(M281="09",N281&gt;=L_Conversion!$C$126,N281&lt;=L_Conversion!$D$126),"-",
IF(AND(M281="10",N281&gt;=L_Conversion!$C$127,N281&lt;=L_Conversion!$D$127),"-",
IF(AND(M281="11",N281&gt;=L_Conversion!$C$128,N281&lt;=L_Conversion!$D$128),"-",
IF(AND(M281="12",N281&gt;=L_Conversion!$C$129,N281&lt;=L_Conversion!$D$129),"-",
IF(AND(M281="13",N281&gt;=L_Conversion!$C$116,N281&lt;=L_Conversion!$D$116),"-",
IF(AND(M281="14",N281&gt;=L_Conversion!$C$117,N281&lt;=L_Conversion!$D$117),"-",
"PRIMER_DIA fuera de rango")))))))))))))))</f>
        <v>-</v>
      </c>
      <c r="AS281" s="94" t="str">
        <f t="shared" si="131"/>
        <v>-</v>
      </c>
      <c r="AT281" s="94" t="str">
        <f t="shared" si="132"/>
        <v>-</v>
      </c>
      <c r="AU281" s="94" t="str">
        <f t="shared" si="133"/>
        <v>-</v>
      </c>
      <c r="AV281" s="94" t="str">
        <f t="shared" si="134"/>
        <v>-</v>
      </c>
      <c r="AW281" s="94" t="str">
        <f t="shared" si="135"/>
        <v>-</v>
      </c>
      <c r="AX281" s="94" t="str">
        <f t="shared" si="136"/>
        <v>-</v>
      </c>
      <c r="AY281" s="94" t="str">
        <f t="shared" si="137"/>
        <v>-</v>
      </c>
      <c r="AZ281" s="94" t="str">
        <f t="shared" si="138"/>
        <v>-</v>
      </c>
      <c r="BA281" s="94" t="str">
        <f t="shared" si="139"/>
        <v>-</v>
      </c>
      <c r="BB281" s="94" t="str">
        <f t="shared" si="140"/>
        <v>-</v>
      </c>
      <c r="BC281" s="94" t="str">
        <f t="shared" si="141"/>
        <v>-</v>
      </c>
      <c r="BD281" s="94" t="str">
        <f t="shared" si="142"/>
        <v>-</v>
      </c>
      <c r="BE281" s="94" t="str">
        <f t="shared" si="143"/>
        <v>-</v>
      </c>
      <c r="BF281" s="94" t="str">
        <f t="shared" si="144"/>
        <v>-</v>
      </c>
    </row>
    <row r="282" spans="1:58" x14ac:dyDescent="0.2">
      <c r="A282" s="19" t="s">
        <v>1193</v>
      </c>
      <c r="B282" s="19" t="s">
        <v>76</v>
      </c>
      <c r="C282" s="19">
        <v>10464332</v>
      </c>
      <c r="D282" s="19">
        <v>9</v>
      </c>
      <c r="E282" s="19" t="s">
        <v>1325</v>
      </c>
      <c r="F282" s="19" t="s">
        <v>1326</v>
      </c>
      <c r="G282" s="19" t="s">
        <v>1327</v>
      </c>
      <c r="H282" s="19" t="s">
        <v>654</v>
      </c>
      <c r="I282" s="19" t="s">
        <v>654</v>
      </c>
      <c r="J282" s="19">
        <v>80</v>
      </c>
      <c r="K282" s="19" t="s">
        <v>560</v>
      </c>
      <c r="L282" s="19" t="s">
        <v>512</v>
      </c>
      <c r="M282" s="19" t="s">
        <v>16</v>
      </c>
      <c r="N282" s="19">
        <v>45731</v>
      </c>
      <c r="O282" s="19">
        <v>30</v>
      </c>
      <c r="P282" s="83">
        <v>1</v>
      </c>
      <c r="Q282" s="19" t="s">
        <v>23</v>
      </c>
      <c r="R282" s="19" t="s">
        <v>11</v>
      </c>
      <c r="S282" s="19" t="s">
        <v>23</v>
      </c>
      <c r="T282" s="19">
        <v>30</v>
      </c>
      <c r="U282" s="19" t="s">
        <v>11</v>
      </c>
      <c r="V282" s="19" t="s">
        <v>11</v>
      </c>
      <c r="W282" s="19" t="s">
        <v>11</v>
      </c>
      <c r="X282" s="19">
        <v>0</v>
      </c>
      <c r="Y282" s="19" t="s">
        <v>730</v>
      </c>
      <c r="Z282" s="19">
        <v>0</v>
      </c>
      <c r="AA282" s="19">
        <v>0</v>
      </c>
      <c r="AB282" s="19">
        <v>0</v>
      </c>
      <c r="AC282" s="186" t="str">
        <f>IF(OR(M282="13",M282="14",P282=8),"",IF(     AND(OR(S282="AUTORIZADO", S282="PENDIENTE", S282="REDUCIDO", S282="AMPLIADO"),L282&lt;&gt;"HONORARIO" ), _xlfn.CONCAT(IF(H282="X","H",H282),"_",IF(OR(P282=5,P282=6),_xlfn.CONCAT(P282,"A"),P282),"_",VLOOKUP(T282,Datos!$B$2:$C$5,2,TRUE)),""))</f>
        <v>H_1_[11 +]</v>
      </c>
      <c r="AD282" s="186">
        <f t="shared" si="118"/>
        <v>0</v>
      </c>
      <c r="AE282" s="90" t="str">
        <f t="shared" si="119"/>
        <v>-</v>
      </c>
      <c r="AF282" s="91" t="str">
        <f t="shared" si="120"/>
        <v>070601</v>
      </c>
      <c r="AG282" s="92"/>
      <c r="AH282" s="93" t="str">
        <f t="shared" si="121"/>
        <v>Corporación de Fomento de la Producción</v>
      </c>
      <c r="AI282" s="90" t="str">
        <f t="shared" si="122"/>
        <v>-</v>
      </c>
      <c r="AJ282" s="90">
        <f t="shared" si="123"/>
        <v>9</v>
      </c>
      <c r="AK282" s="90" t="str">
        <f t="shared" si="124"/>
        <v>-</v>
      </c>
      <c r="AL282" s="90" t="str">
        <f t="shared" si="125"/>
        <v>Identifica este registro como HOMBRE</v>
      </c>
      <c r="AM282" s="90" t="str">
        <f t="shared" si="126"/>
        <v>-</v>
      </c>
      <c r="AN282" s="90" t="str">
        <f t="shared" si="127"/>
        <v>-</v>
      </c>
      <c r="AO282" s="90" t="str">
        <f t="shared" si="128"/>
        <v>-</v>
      </c>
      <c r="AP282" s="58" t="str">
        <f t="shared" si="129"/>
        <v>-</v>
      </c>
      <c r="AQ282" s="94" t="str">
        <f t="shared" si="130"/>
        <v>-</v>
      </c>
      <c r="AR282" s="94" t="str">
        <f>IF(N282="","PRIMER_DIA en blanco",
IF(AND(M282="01",N282&gt;=L_Conversion!$C$118,N282&lt;=L_Conversion!$D$118),"-",
IF(AND(M282="02",N282&gt;=L_Conversion!$C$119,N282&lt;=L_Conversion!$D$119),"-",
IF(AND(M282="03",N282&gt;=L_Conversion!$C$120,N282&lt;=L_Conversion!$D$120),"-",
IF(AND(M282="04",N282&gt;=L_Conversion!$C$121,N282&lt;=L_Conversion!$D$121),"-",
IF(AND(M282="05",N282&gt;=L_Conversion!$C$122,N282&lt;=L_Conversion!$D$122),"-",
IF(AND(M282="06",N282&gt;=L_Conversion!$C$123,N282&lt;=L_Conversion!$D$123),"-",
IF(AND(M282="07",N282&gt;=L_Conversion!$C$124,N282&lt;=L_Conversion!$D$124),"-",
IF(AND(M282="08",N282&gt;=L_Conversion!$C$125,N282&lt;=L_Conversion!$D$125),"-",
IF(AND(M282="09",N282&gt;=L_Conversion!$C$126,N282&lt;=L_Conversion!$D$126),"-",
IF(AND(M282="10",N282&gt;=L_Conversion!$C$127,N282&lt;=L_Conversion!$D$127),"-",
IF(AND(M282="11",N282&gt;=L_Conversion!$C$128,N282&lt;=L_Conversion!$D$128),"-",
IF(AND(M282="12",N282&gt;=L_Conversion!$C$129,N282&lt;=L_Conversion!$D$129),"-",
IF(AND(M282="13",N282&gt;=L_Conversion!$C$116,N282&lt;=L_Conversion!$D$116),"-",
IF(AND(M282="14",N282&gt;=L_Conversion!$C$117,N282&lt;=L_Conversion!$D$117),"-",
"PRIMER_DIA fuera de rango")))))))))))))))</f>
        <v>-</v>
      </c>
      <c r="AS282" s="94" t="str">
        <f t="shared" si="131"/>
        <v>-</v>
      </c>
      <c r="AT282" s="94" t="str">
        <f t="shared" si="132"/>
        <v>-</v>
      </c>
      <c r="AU282" s="94" t="str">
        <f t="shared" si="133"/>
        <v>-</v>
      </c>
      <c r="AV282" s="94" t="str">
        <f t="shared" si="134"/>
        <v>-</v>
      </c>
      <c r="AW282" s="94" t="str">
        <f t="shared" si="135"/>
        <v>-</v>
      </c>
      <c r="AX282" s="94" t="str">
        <f t="shared" si="136"/>
        <v>-</v>
      </c>
      <c r="AY282" s="94" t="str">
        <f t="shared" si="137"/>
        <v>-</v>
      </c>
      <c r="AZ282" s="94" t="str">
        <f t="shared" si="138"/>
        <v>-</v>
      </c>
      <c r="BA282" s="94" t="str">
        <f t="shared" si="139"/>
        <v>-</v>
      </c>
      <c r="BB282" s="94" t="str">
        <f t="shared" si="140"/>
        <v>-</v>
      </c>
      <c r="BC282" s="94" t="str">
        <f t="shared" si="141"/>
        <v>-</v>
      </c>
      <c r="BD282" s="94" t="str">
        <f t="shared" si="142"/>
        <v>-</v>
      </c>
      <c r="BE282" s="94" t="str">
        <f t="shared" si="143"/>
        <v>-</v>
      </c>
      <c r="BF282" s="94" t="str">
        <f t="shared" si="144"/>
        <v>-</v>
      </c>
    </row>
    <row r="283" spans="1:58" x14ac:dyDescent="0.2">
      <c r="A283" s="19" t="s">
        <v>1193</v>
      </c>
      <c r="B283" s="19" t="s">
        <v>76</v>
      </c>
      <c r="C283" s="19">
        <v>15664863</v>
      </c>
      <c r="D283" s="19">
        <v>9</v>
      </c>
      <c r="E283" s="19" t="s">
        <v>1336</v>
      </c>
      <c r="F283" s="19" t="s">
        <v>1337</v>
      </c>
      <c r="G283" s="19" t="s">
        <v>1338</v>
      </c>
      <c r="H283" s="19" t="s">
        <v>1018</v>
      </c>
      <c r="I283" s="19" t="s">
        <v>654</v>
      </c>
      <c r="J283" s="19">
        <v>80</v>
      </c>
      <c r="K283" s="19" t="s">
        <v>556</v>
      </c>
      <c r="L283" s="19" t="s">
        <v>509</v>
      </c>
      <c r="M283" s="19" t="s">
        <v>16</v>
      </c>
      <c r="N283" s="19">
        <v>45732</v>
      </c>
      <c r="O283" s="19">
        <v>30</v>
      </c>
      <c r="P283" s="83">
        <v>4</v>
      </c>
      <c r="Q283" s="19" t="s">
        <v>23</v>
      </c>
      <c r="R283" s="19" t="s">
        <v>11</v>
      </c>
      <c r="S283" s="19" t="s">
        <v>23</v>
      </c>
      <c r="T283" s="19">
        <v>30</v>
      </c>
      <c r="U283" s="19" t="s">
        <v>11</v>
      </c>
      <c r="V283" s="19" t="s">
        <v>11</v>
      </c>
      <c r="W283" s="19" t="s">
        <v>11</v>
      </c>
      <c r="X283" s="19">
        <v>0</v>
      </c>
      <c r="Y283" s="19" t="s">
        <v>730</v>
      </c>
      <c r="Z283" s="19">
        <v>0</v>
      </c>
      <c r="AA283" s="19">
        <v>0</v>
      </c>
      <c r="AB283" s="19">
        <v>0</v>
      </c>
      <c r="AC283" s="186" t="str">
        <f>IF(OR(M283="13",M283="14",P283=8),"",IF(     AND(OR(S283="AUTORIZADO", S283="PENDIENTE", S283="REDUCIDO", S283="AMPLIADO"),L283&lt;&gt;"HONORARIO" ), _xlfn.CONCAT(IF(H283="X","H",H283),"_",IF(OR(P283=5,P283=6),_xlfn.CONCAT(P283,"A"),P283),"_",VLOOKUP(T283,Datos!$B$2:$C$5,2,TRUE)),""))</f>
        <v>M_4_[11 +]</v>
      </c>
      <c r="AD283" s="186">
        <f t="shared" si="118"/>
        <v>0</v>
      </c>
      <c r="AE283" s="90" t="str">
        <f t="shared" si="119"/>
        <v>-</v>
      </c>
      <c r="AF283" s="91" t="str">
        <f t="shared" si="120"/>
        <v>070601</v>
      </c>
      <c r="AG283" s="92"/>
      <c r="AH283" s="93" t="str">
        <f t="shared" si="121"/>
        <v>Corporación de Fomento de la Producción</v>
      </c>
      <c r="AI283" s="90" t="str">
        <f t="shared" si="122"/>
        <v>-</v>
      </c>
      <c r="AJ283" s="90">
        <f t="shared" si="123"/>
        <v>9</v>
      </c>
      <c r="AK283" s="90" t="str">
        <f t="shared" si="124"/>
        <v>-</v>
      </c>
      <c r="AL283" s="90" t="str">
        <f t="shared" si="125"/>
        <v>Identifica este registro como MUJER</v>
      </c>
      <c r="AM283" s="90" t="str">
        <f t="shared" si="126"/>
        <v>-</v>
      </c>
      <c r="AN283" s="90" t="str">
        <f t="shared" si="127"/>
        <v>-</v>
      </c>
      <c r="AO283" s="90" t="str">
        <f t="shared" si="128"/>
        <v>-</v>
      </c>
      <c r="AP283" s="58" t="str">
        <f t="shared" si="129"/>
        <v>-</v>
      </c>
      <c r="AQ283" s="94" t="str">
        <f t="shared" si="130"/>
        <v>-</v>
      </c>
      <c r="AR283" s="94" t="str">
        <f>IF(N283="","PRIMER_DIA en blanco",
IF(AND(M283="01",N283&gt;=L_Conversion!$C$118,N283&lt;=L_Conversion!$D$118),"-",
IF(AND(M283="02",N283&gt;=L_Conversion!$C$119,N283&lt;=L_Conversion!$D$119),"-",
IF(AND(M283="03",N283&gt;=L_Conversion!$C$120,N283&lt;=L_Conversion!$D$120),"-",
IF(AND(M283="04",N283&gt;=L_Conversion!$C$121,N283&lt;=L_Conversion!$D$121),"-",
IF(AND(M283="05",N283&gt;=L_Conversion!$C$122,N283&lt;=L_Conversion!$D$122),"-",
IF(AND(M283="06",N283&gt;=L_Conversion!$C$123,N283&lt;=L_Conversion!$D$123),"-",
IF(AND(M283="07",N283&gt;=L_Conversion!$C$124,N283&lt;=L_Conversion!$D$124),"-",
IF(AND(M283="08",N283&gt;=L_Conversion!$C$125,N283&lt;=L_Conversion!$D$125),"-",
IF(AND(M283="09",N283&gt;=L_Conversion!$C$126,N283&lt;=L_Conversion!$D$126),"-",
IF(AND(M283="10",N283&gt;=L_Conversion!$C$127,N283&lt;=L_Conversion!$D$127),"-",
IF(AND(M283="11",N283&gt;=L_Conversion!$C$128,N283&lt;=L_Conversion!$D$128),"-",
IF(AND(M283="12",N283&gt;=L_Conversion!$C$129,N283&lt;=L_Conversion!$D$129),"-",
IF(AND(M283="13",N283&gt;=L_Conversion!$C$116,N283&lt;=L_Conversion!$D$116),"-",
IF(AND(M283="14",N283&gt;=L_Conversion!$C$117,N283&lt;=L_Conversion!$D$117),"-",
"PRIMER_DIA fuera de rango")))))))))))))))</f>
        <v>-</v>
      </c>
      <c r="AS283" s="94" t="str">
        <f t="shared" si="131"/>
        <v>-</v>
      </c>
      <c r="AT283" s="94" t="str">
        <f t="shared" si="132"/>
        <v>-</v>
      </c>
      <c r="AU283" s="94" t="str">
        <f t="shared" si="133"/>
        <v>-</v>
      </c>
      <c r="AV283" s="94" t="str">
        <f t="shared" si="134"/>
        <v>-</v>
      </c>
      <c r="AW283" s="94" t="str">
        <f t="shared" si="135"/>
        <v>-</v>
      </c>
      <c r="AX283" s="94" t="str">
        <f t="shared" si="136"/>
        <v>-</v>
      </c>
      <c r="AY283" s="94" t="str">
        <f t="shared" si="137"/>
        <v>-</v>
      </c>
      <c r="AZ283" s="94" t="str">
        <f t="shared" si="138"/>
        <v>-</v>
      </c>
      <c r="BA283" s="94" t="str">
        <f t="shared" si="139"/>
        <v>-</v>
      </c>
      <c r="BB283" s="94" t="str">
        <f t="shared" si="140"/>
        <v>-</v>
      </c>
      <c r="BC283" s="94" t="str">
        <f t="shared" si="141"/>
        <v>-</v>
      </c>
      <c r="BD283" s="94" t="str">
        <f t="shared" si="142"/>
        <v>-</v>
      </c>
      <c r="BE283" s="94" t="str">
        <f t="shared" si="143"/>
        <v>-</v>
      </c>
      <c r="BF283" s="94" t="str">
        <f t="shared" si="144"/>
        <v>-</v>
      </c>
    </row>
    <row r="284" spans="1:58" x14ac:dyDescent="0.2">
      <c r="A284" s="19" t="s">
        <v>1193</v>
      </c>
      <c r="B284" s="19" t="s">
        <v>76</v>
      </c>
      <c r="C284" s="19">
        <v>13913709</v>
      </c>
      <c r="D284" s="19">
        <v>4</v>
      </c>
      <c r="E284" s="19" t="s">
        <v>1218</v>
      </c>
      <c r="F284" s="19" t="s">
        <v>1246</v>
      </c>
      <c r="G284" s="19" t="s">
        <v>1641</v>
      </c>
      <c r="H284" s="19" t="s">
        <v>1018</v>
      </c>
      <c r="I284" s="19" t="s">
        <v>653</v>
      </c>
      <c r="J284" s="19">
        <v>80</v>
      </c>
      <c r="K284" s="19" t="s">
        <v>562</v>
      </c>
      <c r="L284" s="19" t="s">
        <v>495</v>
      </c>
      <c r="M284" s="19" t="s">
        <v>16</v>
      </c>
      <c r="N284" s="19">
        <v>45733</v>
      </c>
      <c r="O284" s="19">
        <v>2</v>
      </c>
      <c r="P284" s="83">
        <v>1</v>
      </c>
      <c r="Q284" s="19" t="s">
        <v>23</v>
      </c>
      <c r="R284" s="19" t="s">
        <v>11</v>
      </c>
      <c r="S284" s="19" t="s">
        <v>23</v>
      </c>
      <c r="T284" s="19">
        <v>2</v>
      </c>
      <c r="U284" s="19" t="s">
        <v>11</v>
      </c>
      <c r="V284" s="19" t="s">
        <v>11</v>
      </c>
      <c r="W284" s="19" t="s">
        <v>11</v>
      </c>
      <c r="X284" s="19">
        <v>0</v>
      </c>
      <c r="Y284" s="19" t="s">
        <v>730</v>
      </c>
      <c r="Z284" s="19">
        <v>0</v>
      </c>
      <c r="AA284" s="19">
        <v>0</v>
      </c>
      <c r="AB284" s="19">
        <v>0</v>
      </c>
      <c r="AC284" s="186" t="str">
        <f>IF(OR(M284="13",M284="14",P284=8),"",IF(     AND(OR(S284="AUTORIZADO", S284="PENDIENTE", S284="REDUCIDO", S284="AMPLIADO"),L284&lt;&gt;"HONORARIO" ), _xlfn.CONCAT(IF(H284="X","H",H284),"_",IF(OR(P284=5,P284=6),_xlfn.CONCAT(P284,"A"),P284),"_",VLOOKUP(T284,Datos!$B$2:$C$5,2,TRUE)),""))</f>
        <v>M_1_[hasta 3]</v>
      </c>
      <c r="AD284" s="186">
        <f t="shared" si="118"/>
        <v>0</v>
      </c>
      <c r="AE284" s="90" t="str">
        <f t="shared" si="119"/>
        <v>-</v>
      </c>
      <c r="AF284" s="91" t="str">
        <f t="shared" si="120"/>
        <v>070601</v>
      </c>
      <c r="AG284" s="92"/>
      <c r="AH284" s="93" t="str">
        <f t="shared" si="121"/>
        <v>Corporación de Fomento de la Producción</v>
      </c>
      <c r="AI284" s="90" t="str">
        <f t="shared" si="122"/>
        <v>-</v>
      </c>
      <c r="AJ284" s="90">
        <f t="shared" si="123"/>
        <v>4</v>
      </c>
      <c r="AK284" s="90" t="str">
        <f t="shared" si="124"/>
        <v>-</v>
      </c>
      <c r="AL284" s="90" t="str">
        <f t="shared" si="125"/>
        <v>Identifica este registro como MUJER</v>
      </c>
      <c r="AM284" s="90" t="str">
        <f t="shared" si="126"/>
        <v>-</v>
      </c>
      <c r="AN284" s="90" t="str">
        <f t="shared" si="127"/>
        <v>-</v>
      </c>
      <c r="AO284" s="90" t="str">
        <f t="shared" si="128"/>
        <v>-</v>
      </c>
      <c r="AP284" s="58" t="str">
        <f t="shared" si="129"/>
        <v>-</v>
      </c>
      <c r="AQ284" s="94" t="str">
        <f t="shared" si="130"/>
        <v>-</v>
      </c>
      <c r="AR284" s="94" t="str">
        <f>IF(N284="","PRIMER_DIA en blanco",
IF(AND(M284="01",N284&gt;=L_Conversion!$C$118,N284&lt;=L_Conversion!$D$118),"-",
IF(AND(M284="02",N284&gt;=L_Conversion!$C$119,N284&lt;=L_Conversion!$D$119),"-",
IF(AND(M284="03",N284&gt;=L_Conversion!$C$120,N284&lt;=L_Conversion!$D$120),"-",
IF(AND(M284="04",N284&gt;=L_Conversion!$C$121,N284&lt;=L_Conversion!$D$121),"-",
IF(AND(M284="05",N284&gt;=L_Conversion!$C$122,N284&lt;=L_Conversion!$D$122),"-",
IF(AND(M284="06",N284&gt;=L_Conversion!$C$123,N284&lt;=L_Conversion!$D$123),"-",
IF(AND(M284="07",N284&gt;=L_Conversion!$C$124,N284&lt;=L_Conversion!$D$124),"-",
IF(AND(M284="08",N284&gt;=L_Conversion!$C$125,N284&lt;=L_Conversion!$D$125),"-",
IF(AND(M284="09",N284&gt;=L_Conversion!$C$126,N284&lt;=L_Conversion!$D$126),"-",
IF(AND(M284="10",N284&gt;=L_Conversion!$C$127,N284&lt;=L_Conversion!$D$127),"-",
IF(AND(M284="11",N284&gt;=L_Conversion!$C$128,N284&lt;=L_Conversion!$D$128),"-",
IF(AND(M284="12",N284&gt;=L_Conversion!$C$129,N284&lt;=L_Conversion!$D$129),"-",
IF(AND(M284="13",N284&gt;=L_Conversion!$C$116,N284&lt;=L_Conversion!$D$116),"-",
IF(AND(M284="14",N284&gt;=L_Conversion!$C$117,N284&lt;=L_Conversion!$D$117),"-",
"PRIMER_DIA fuera de rango")))))))))))))))</f>
        <v>-</v>
      </c>
      <c r="AS284" s="94" t="str">
        <f t="shared" si="131"/>
        <v>-</v>
      </c>
      <c r="AT284" s="94" t="str">
        <f t="shared" si="132"/>
        <v>-</v>
      </c>
      <c r="AU284" s="94" t="str">
        <f t="shared" si="133"/>
        <v>-</v>
      </c>
      <c r="AV284" s="94" t="str">
        <f t="shared" si="134"/>
        <v>-</v>
      </c>
      <c r="AW284" s="94" t="str">
        <f t="shared" si="135"/>
        <v>-</v>
      </c>
      <c r="AX284" s="94" t="str">
        <f t="shared" si="136"/>
        <v>-</v>
      </c>
      <c r="AY284" s="94" t="str">
        <f t="shared" si="137"/>
        <v>-</v>
      </c>
      <c r="AZ284" s="94" t="str">
        <f t="shared" si="138"/>
        <v>-</v>
      </c>
      <c r="BA284" s="94" t="str">
        <f t="shared" si="139"/>
        <v>-</v>
      </c>
      <c r="BB284" s="94" t="str">
        <f t="shared" si="140"/>
        <v>-</v>
      </c>
      <c r="BC284" s="94" t="str">
        <f t="shared" si="141"/>
        <v>-</v>
      </c>
      <c r="BD284" s="94" t="str">
        <f t="shared" si="142"/>
        <v>-</v>
      </c>
      <c r="BE284" s="94" t="str">
        <f t="shared" si="143"/>
        <v>-</v>
      </c>
      <c r="BF284" s="94" t="str">
        <f t="shared" si="144"/>
        <v>-</v>
      </c>
    </row>
    <row r="285" spans="1:58" x14ac:dyDescent="0.2">
      <c r="A285" s="19" t="s">
        <v>1193</v>
      </c>
      <c r="B285" s="19" t="s">
        <v>76</v>
      </c>
      <c r="C285" s="19">
        <v>12431825</v>
      </c>
      <c r="D285" s="19">
        <v>4</v>
      </c>
      <c r="E285" s="19" t="s">
        <v>1201</v>
      </c>
      <c r="F285" s="19" t="s">
        <v>1642</v>
      </c>
      <c r="G285" s="19" t="s">
        <v>1643</v>
      </c>
      <c r="H285" s="19" t="s">
        <v>1018</v>
      </c>
      <c r="I285" s="19" t="s">
        <v>653</v>
      </c>
      <c r="J285" s="19">
        <v>80</v>
      </c>
      <c r="K285" s="19" t="s">
        <v>560</v>
      </c>
      <c r="L285" s="19" t="s">
        <v>495</v>
      </c>
      <c r="M285" s="19" t="s">
        <v>16</v>
      </c>
      <c r="N285" s="19">
        <v>45733</v>
      </c>
      <c r="O285" s="19">
        <v>3</v>
      </c>
      <c r="P285" s="83">
        <v>1</v>
      </c>
      <c r="Q285" s="19" t="s">
        <v>23</v>
      </c>
      <c r="R285" s="19" t="s">
        <v>11</v>
      </c>
      <c r="S285" s="19" t="s">
        <v>23</v>
      </c>
      <c r="T285" s="19">
        <v>3</v>
      </c>
      <c r="U285" s="19" t="s">
        <v>11</v>
      </c>
      <c r="V285" s="19" t="s">
        <v>11</v>
      </c>
      <c r="W285" s="19" t="s">
        <v>11</v>
      </c>
      <c r="X285" s="19">
        <v>0</v>
      </c>
      <c r="Y285" s="19" t="s">
        <v>730</v>
      </c>
      <c r="Z285" s="19">
        <v>0</v>
      </c>
      <c r="AA285" s="19">
        <v>0</v>
      </c>
      <c r="AB285" s="19">
        <v>0</v>
      </c>
      <c r="AC285" s="186" t="str">
        <f>IF(OR(M285="13",M285="14",P285=8),"",IF(     AND(OR(S285="AUTORIZADO", S285="PENDIENTE", S285="REDUCIDO", S285="AMPLIADO"),L285&lt;&gt;"HONORARIO" ), _xlfn.CONCAT(IF(H285="X","H",H285),"_",IF(OR(P285=5,P285=6),_xlfn.CONCAT(P285,"A"),P285),"_",VLOOKUP(T285,Datos!$B$2:$C$5,2,TRUE)),""))</f>
        <v>M_1_[hasta 3]</v>
      </c>
      <c r="AD285" s="186">
        <f t="shared" si="118"/>
        <v>0</v>
      </c>
      <c r="AE285" s="90" t="str">
        <f t="shared" si="119"/>
        <v>-</v>
      </c>
      <c r="AF285" s="91" t="str">
        <f t="shared" si="120"/>
        <v>070601</v>
      </c>
      <c r="AG285" s="92"/>
      <c r="AH285" s="93" t="str">
        <f t="shared" si="121"/>
        <v>Corporación de Fomento de la Producción</v>
      </c>
      <c r="AI285" s="90" t="str">
        <f t="shared" si="122"/>
        <v>-</v>
      </c>
      <c r="AJ285" s="90">
        <f t="shared" si="123"/>
        <v>4</v>
      </c>
      <c r="AK285" s="90" t="str">
        <f t="shared" si="124"/>
        <v>-</v>
      </c>
      <c r="AL285" s="90" t="str">
        <f t="shared" si="125"/>
        <v>Identifica este registro como MUJER</v>
      </c>
      <c r="AM285" s="90" t="str">
        <f t="shared" si="126"/>
        <v>-</v>
      </c>
      <c r="AN285" s="90" t="str">
        <f t="shared" si="127"/>
        <v>-</v>
      </c>
      <c r="AO285" s="90" t="str">
        <f t="shared" si="128"/>
        <v>-</v>
      </c>
      <c r="AP285" s="58" t="str">
        <f t="shared" si="129"/>
        <v>-</v>
      </c>
      <c r="AQ285" s="94" t="str">
        <f t="shared" si="130"/>
        <v>-</v>
      </c>
      <c r="AR285" s="94" t="str">
        <f>IF(N285="","PRIMER_DIA en blanco",
IF(AND(M285="01",N285&gt;=L_Conversion!$C$118,N285&lt;=L_Conversion!$D$118),"-",
IF(AND(M285="02",N285&gt;=L_Conversion!$C$119,N285&lt;=L_Conversion!$D$119),"-",
IF(AND(M285="03",N285&gt;=L_Conversion!$C$120,N285&lt;=L_Conversion!$D$120),"-",
IF(AND(M285="04",N285&gt;=L_Conversion!$C$121,N285&lt;=L_Conversion!$D$121),"-",
IF(AND(M285="05",N285&gt;=L_Conversion!$C$122,N285&lt;=L_Conversion!$D$122),"-",
IF(AND(M285="06",N285&gt;=L_Conversion!$C$123,N285&lt;=L_Conversion!$D$123),"-",
IF(AND(M285="07",N285&gt;=L_Conversion!$C$124,N285&lt;=L_Conversion!$D$124),"-",
IF(AND(M285="08",N285&gt;=L_Conversion!$C$125,N285&lt;=L_Conversion!$D$125),"-",
IF(AND(M285="09",N285&gt;=L_Conversion!$C$126,N285&lt;=L_Conversion!$D$126),"-",
IF(AND(M285="10",N285&gt;=L_Conversion!$C$127,N285&lt;=L_Conversion!$D$127),"-",
IF(AND(M285="11",N285&gt;=L_Conversion!$C$128,N285&lt;=L_Conversion!$D$128),"-",
IF(AND(M285="12",N285&gt;=L_Conversion!$C$129,N285&lt;=L_Conversion!$D$129),"-",
IF(AND(M285="13",N285&gt;=L_Conversion!$C$116,N285&lt;=L_Conversion!$D$116),"-",
IF(AND(M285="14",N285&gt;=L_Conversion!$C$117,N285&lt;=L_Conversion!$D$117),"-",
"PRIMER_DIA fuera de rango")))))))))))))))</f>
        <v>-</v>
      </c>
      <c r="AS285" s="94" t="str">
        <f t="shared" si="131"/>
        <v>-</v>
      </c>
      <c r="AT285" s="94" t="str">
        <f t="shared" si="132"/>
        <v>-</v>
      </c>
      <c r="AU285" s="94" t="str">
        <f t="shared" si="133"/>
        <v>-</v>
      </c>
      <c r="AV285" s="94" t="str">
        <f t="shared" si="134"/>
        <v>-</v>
      </c>
      <c r="AW285" s="94" t="str">
        <f t="shared" si="135"/>
        <v>-</v>
      </c>
      <c r="AX285" s="94" t="str">
        <f t="shared" si="136"/>
        <v>-</v>
      </c>
      <c r="AY285" s="94" t="str">
        <f t="shared" si="137"/>
        <v>-</v>
      </c>
      <c r="AZ285" s="94" t="str">
        <f t="shared" si="138"/>
        <v>-</v>
      </c>
      <c r="BA285" s="94" t="str">
        <f t="shared" si="139"/>
        <v>-</v>
      </c>
      <c r="BB285" s="94" t="str">
        <f t="shared" si="140"/>
        <v>-</v>
      </c>
      <c r="BC285" s="94" t="str">
        <f t="shared" si="141"/>
        <v>-</v>
      </c>
      <c r="BD285" s="94" t="str">
        <f t="shared" si="142"/>
        <v>-</v>
      </c>
      <c r="BE285" s="94" t="str">
        <f t="shared" si="143"/>
        <v>-</v>
      </c>
      <c r="BF285" s="94" t="str">
        <f t="shared" si="144"/>
        <v>-</v>
      </c>
    </row>
    <row r="286" spans="1:58" x14ac:dyDescent="0.2">
      <c r="A286" s="19" t="s">
        <v>1193</v>
      </c>
      <c r="B286" s="19" t="s">
        <v>76</v>
      </c>
      <c r="C286" s="19">
        <v>18114965</v>
      </c>
      <c r="D286" s="19">
        <v>5</v>
      </c>
      <c r="E286" s="19" t="s">
        <v>1644</v>
      </c>
      <c r="F286" s="19" t="s">
        <v>1645</v>
      </c>
      <c r="G286" s="19" t="s">
        <v>1646</v>
      </c>
      <c r="H286" s="19" t="s">
        <v>1018</v>
      </c>
      <c r="I286" s="19" t="s">
        <v>653</v>
      </c>
      <c r="J286" s="19">
        <v>80</v>
      </c>
      <c r="K286" s="19" t="s">
        <v>556</v>
      </c>
      <c r="L286" s="19" t="s">
        <v>495</v>
      </c>
      <c r="M286" s="19" t="s">
        <v>16</v>
      </c>
      <c r="N286" s="19">
        <v>45733</v>
      </c>
      <c r="O286" s="19">
        <v>3</v>
      </c>
      <c r="P286" s="83">
        <v>1</v>
      </c>
      <c r="Q286" s="19" t="s">
        <v>23</v>
      </c>
      <c r="R286" s="19" t="s">
        <v>11</v>
      </c>
      <c r="S286" s="19" t="s">
        <v>23</v>
      </c>
      <c r="T286" s="19">
        <v>3</v>
      </c>
      <c r="U286" s="19" t="s">
        <v>11</v>
      </c>
      <c r="V286" s="19" t="s">
        <v>11</v>
      </c>
      <c r="W286" s="19" t="s">
        <v>11</v>
      </c>
      <c r="X286" s="19">
        <v>0</v>
      </c>
      <c r="Y286" s="19" t="s">
        <v>730</v>
      </c>
      <c r="Z286" s="19">
        <v>0</v>
      </c>
      <c r="AA286" s="19">
        <v>0</v>
      </c>
      <c r="AB286" s="19">
        <v>0</v>
      </c>
      <c r="AC286" s="186" t="str">
        <f>IF(OR(M286="13",M286="14",P286=8),"",IF(     AND(OR(S286="AUTORIZADO", S286="PENDIENTE", S286="REDUCIDO", S286="AMPLIADO"),L286&lt;&gt;"HONORARIO" ), _xlfn.CONCAT(IF(H286="X","H",H286),"_",IF(OR(P286=5,P286=6),_xlfn.CONCAT(P286,"A"),P286),"_",VLOOKUP(T286,Datos!$B$2:$C$5,2,TRUE)),""))</f>
        <v>M_1_[hasta 3]</v>
      </c>
      <c r="AD286" s="186">
        <f t="shared" si="118"/>
        <v>0</v>
      </c>
      <c r="AE286" s="90" t="str">
        <f t="shared" si="119"/>
        <v>-</v>
      </c>
      <c r="AF286" s="91" t="str">
        <f t="shared" si="120"/>
        <v>070601</v>
      </c>
      <c r="AG286" s="92"/>
      <c r="AH286" s="93" t="str">
        <f t="shared" si="121"/>
        <v>Corporación de Fomento de la Producción</v>
      </c>
      <c r="AI286" s="90" t="str">
        <f t="shared" si="122"/>
        <v>-</v>
      </c>
      <c r="AJ286" s="90">
        <f t="shared" si="123"/>
        <v>5</v>
      </c>
      <c r="AK286" s="90" t="str">
        <f t="shared" si="124"/>
        <v>-</v>
      </c>
      <c r="AL286" s="90" t="str">
        <f t="shared" si="125"/>
        <v>Identifica este registro como MUJER</v>
      </c>
      <c r="AM286" s="90" t="str">
        <f t="shared" si="126"/>
        <v>-</v>
      </c>
      <c r="AN286" s="90" t="str">
        <f t="shared" si="127"/>
        <v>-</v>
      </c>
      <c r="AO286" s="90" t="str">
        <f t="shared" si="128"/>
        <v>-</v>
      </c>
      <c r="AP286" s="58" t="str">
        <f t="shared" si="129"/>
        <v>-</v>
      </c>
      <c r="AQ286" s="94" t="str">
        <f t="shared" si="130"/>
        <v>-</v>
      </c>
      <c r="AR286" s="94" t="str">
        <f>IF(N286="","PRIMER_DIA en blanco",
IF(AND(M286="01",N286&gt;=L_Conversion!$C$118,N286&lt;=L_Conversion!$D$118),"-",
IF(AND(M286="02",N286&gt;=L_Conversion!$C$119,N286&lt;=L_Conversion!$D$119),"-",
IF(AND(M286="03",N286&gt;=L_Conversion!$C$120,N286&lt;=L_Conversion!$D$120),"-",
IF(AND(M286="04",N286&gt;=L_Conversion!$C$121,N286&lt;=L_Conversion!$D$121),"-",
IF(AND(M286="05",N286&gt;=L_Conversion!$C$122,N286&lt;=L_Conversion!$D$122),"-",
IF(AND(M286="06",N286&gt;=L_Conversion!$C$123,N286&lt;=L_Conversion!$D$123),"-",
IF(AND(M286="07",N286&gt;=L_Conversion!$C$124,N286&lt;=L_Conversion!$D$124),"-",
IF(AND(M286="08",N286&gt;=L_Conversion!$C$125,N286&lt;=L_Conversion!$D$125),"-",
IF(AND(M286="09",N286&gt;=L_Conversion!$C$126,N286&lt;=L_Conversion!$D$126),"-",
IF(AND(M286="10",N286&gt;=L_Conversion!$C$127,N286&lt;=L_Conversion!$D$127),"-",
IF(AND(M286="11",N286&gt;=L_Conversion!$C$128,N286&lt;=L_Conversion!$D$128),"-",
IF(AND(M286="12",N286&gt;=L_Conversion!$C$129,N286&lt;=L_Conversion!$D$129),"-",
IF(AND(M286="13",N286&gt;=L_Conversion!$C$116,N286&lt;=L_Conversion!$D$116),"-",
IF(AND(M286="14",N286&gt;=L_Conversion!$C$117,N286&lt;=L_Conversion!$D$117),"-",
"PRIMER_DIA fuera de rango")))))))))))))))</f>
        <v>-</v>
      </c>
      <c r="AS286" s="94" t="str">
        <f t="shared" si="131"/>
        <v>-</v>
      </c>
      <c r="AT286" s="94" t="str">
        <f t="shared" si="132"/>
        <v>-</v>
      </c>
      <c r="AU286" s="94" t="str">
        <f t="shared" si="133"/>
        <v>-</v>
      </c>
      <c r="AV286" s="94" t="str">
        <f t="shared" si="134"/>
        <v>-</v>
      </c>
      <c r="AW286" s="94" t="str">
        <f t="shared" si="135"/>
        <v>-</v>
      </c>
      <c r="AX286" s="94" t="str">
        <f t="shared" si="136"/>
        <v>-</v>
      </c>
      <c r="AY286" s="94" t="str">
        <f t="shared" si="137"/>
        <v>-</v>
      </c>
      <c r="AZ286" s="94" t="str">
        <f t="shared" si="138"/>
        <v>-</v>
      </c>
      <c r="BA286" s="94" t="str">
        <f t="shared" si="139"/>
        <v>-</v>
      </c>
      <c r="BB286" s="94" t="str">
        <f t="shared" si="140"/>
        <v>-</v>
      </c>
      <c r="BC286" s="94" t="str">
        <f t="shared" si="141"/>
        <v>-</v>
      </c>
      <c r="BD286" s="94" t="str">
        <f t="shared" si="142"/>
        <v>-</v>
      </c>
      <c r="BE286" s="94" t="str">
        <f t="shared" si="143"/>
        <v>-</v>
      </c>
      <c r="BF286" s="94" t="str">
        <f t="shared" si="144"/>
        <v>-</v>
      </c>
    </row>
    <row r="287" spans="1:58" x14ac:dyDescent="0.2">
      <c r="A287" s="19" t="s">
        <v>1193</v>
      </c>
      <c r="B287" s="19" t="s">
        <v>76</v>
      </c>
      <c r="C287" s="19">
        <v>20389156</v>
      </c>
      <c r="D287" s="19">
        <v>3</v>
      </c>
      <c r="E287" s="19" t="s">
        <v>1487</v>
      </c>
      <c r="F287" s="19" t="s">
        <v>1487</v>
      </c>
      <c r="G287" s="19" t="s">
        <v>1647</v>
      </c>
      <c r="H287" s="19" t="s">
        <v>654</v>
      </c>
      <c r="I287" s="19" t="s">
        <v>653</v>
      </c>
      <c r="J287" s="19">
        <v>80</v>
      </c>
      <c r="K287" s="19" t="s">
        <v>556</v>
      </c>
      <c r="L287" s="19" t="s">
        <v>495</v>
      </c>
      <c r="M287" s="19" t="s">
        <v>16</v>
      </c>
      <c r="N287" s="19">
        <v>45733</v>
      </c>
      <c r="O287" s="19">
        <v>2</v>
      </c>
      <c r="P287" s="83">
        <v>1</v>
      </c>
      <c r="Q287" s="19" t="s">
        <v>23</v>
      </c>
      <c r="R287" s="19" t="s">
        <v>11</v>
      </c>
      <c r="S287" s="19" t="s">
        <v>23</v>
      </c>
      <c r="T287" s="19">
        <v>2</v>
      </c>
      <c r="U287" s="19" t="s">
        <v>11</v>
      </c>
      <c r="V287" s="19" t="s">
        <v>11</v>
      </c>
      <c r="W287" s="19" t="s">
        <v>11</v>
      </c>
      <c r="X287" s="19">
        <v>0</v>
      </c>
      <c r="Y287" s="19" t="s">
        <v>730</v>
      </c>
      <c r="Z287" s="19">
        <v>0</v>
      </c>
      <c r="AA287" s="19">
        <v>0</v>
      </c>
      <c r="AB287" s="19">
        <v>0</v>
      </c>
      <c r="AC287" s="186" t="str">
        <f>IF(OR(M287="13",M287="14",P287=8),"",IF(     AND(OR(S287="AUTORIZADO", S287="PENDIENTE", S287="REDUCIDO", S287="AMPLIADO"),L287&lt;&gt;"HONORARIO" ), _xlfn.CONCAT(IF(H287="X","H",H287),"_",IF(OR(P287=5,P287=6),_xlfn.CONCAT(P287,"A"),P287),"_",VLOOKUP(T287,Datos!$B$2:$C$5,2,TRUE)),""))</f>
        <v>H_1_[hasta 3]</v>
      </c>
      <c r="AD287" s="186">
        <f t="shared" si="118"/>
        <v>0</v>
      </c>
      <c r="AE287" s="90" t="str">
        <f t="shared" si="119"/>
        <v>-</v>
      </c>
      <c r="AF287" s="91" t="str">
        <f t="shared" si="120"/>
        <v>070601</v>
      </c>
      <c r="AG287" s="92"/>
      <c r="AH287" s="93" t="str">
        <f t="shared" si="121"/>
        <v>Corporación de Fomento de la Producción</v>
      </c>
      <c r="AI287" s="90" t="str">
        <f t="shared" si="122"/>
        <v>-</v>
      </c>
      <c r="AJ287" s="90">
        <f t="shared" si="123"/>
        <v>3</v>
      </c>
      <c r="AK287" s="90" t="str">
        <f t="shared" si="124"/>
        <v>-</v>
      </c>
      <c r="AL287" s="90" t="str">
        <f t="shared" si="125"/>
        <v>Identifica este registro como HOMBRE</v>
      </c>
      <c r="AM287" s="90" t="str">
        <f t="shared" si="126"/>
        <v>-</v>
      </c>
      <c r="AN287" s="90" t="str">
        <f t="shared" si="127"/>
        <v>-</v>
      </c>
      <c r="AO287" s="90" t="str">
        <f t="shared" si="128"/>
        <v>-</v>
      </c>
      <c r="AP287" s="58" t="str">
        <f t="shared" si="129"/>
        <v>-</v>
      </c>
      <c r="AQ287" s="94" t="str">
        <f t="shared" si="130"/>
        <v>-</v>
      </c>
      <c r="AR287" s="94" t="str">
        <f>IF(N287="","PRIMER_DIA en blanco",
IF(AND(M287="01",N287&gt;=L_Conversion!$C$118,N287&lt;=L_Conversion!$D$118),"-",
IF(AND(M287="02",N287&gt;=L_Conversion!$C$119,N287&lt;=L_Conversion!$D$119),"-",
IF(AND(M287="03",N287&gt;=L_Conversion!$C$120,N287&lt;=L_Conversion!$D$120),"-",
IF(AND(M287="04",N287&gt;=L_Conversion!$C$121,N287&lt;=L_Conversion!$D$121),"-",
IF(AND(M287="05",N287&gt;=L_Conversion!$C$122,N287&lt;=L_Conversion!$D$122),"-",
IF(AND(M287="06",N287&gt;=L_Conversion!$C$123,N287&lt;=L_Conversion!$D$123),"-",
IF(AND(M287="07",N287&gt;=L_Conversion!$C$124,N287&lt;=L_Conversion!$D$124),"-",
IF(AND(M287="08",N287&gt;=L_Conversion!$C$125,N287&lt;=L_Conversion!$D$125),"-",
IF(AND(M287="09",N287&gt;=L_Conversion!$C$126,N287&lt;=L_Conversion!$D$126),"-",
IF(AND(M287="10",N287&gt;=L_Conversion!$C$127,N287&lt;=L_Conversion!$D$127),"-",
IF(AND(M287="11",N287&gt;=L_Conversion!$C$128,N287&lt;=L_Conversion!$D$128),"-",
IF(AND(M287="12",N287&gt;=L_Conversion!$C$129,N287&lt;=L_Conversion!$D$129),"-",
IF(AND(M287="13",N287&gt;=L_Conversion!$C$116,N287&lt;=L_Conversion!$D$116),"-",
IF(AND(M287="14",N287&gt;=L_Conversion!$C$117,N287&lt;=L_Conversion!$D$117),"-",
"PRIMER_DIA fuera de rango")))))))))))))))</f>
        <v>-</v>
      </c>
      <c r="AS287" s="94" t="str">
        <f t="shared" si="131"/>
        <v>-</v>
      </c>
      <c r="AT287" s="94" t="str">
        <f t="shared" si="132"/>
        <v>-</v>
      </c>
      <c r="AU287" s="94" t="str">
        <f t="shared" si="133"/>
        <v>-</v>
      </c>
      <c r="AV287" s="94" t="str">
        <f t="shared" si="134"/>
        <v>-</v>
      </c>
      <c r="AW287" s="94" t="str">
        <f t="shared" si="135"/>
        <v>-</v>
      </c>
      <c r="AX287" s="94" t="str">
        <f t="shared" si="136"/>
        <v>-</v>
      </c>
      <c r="AY287" s="94" t="str">
        <f t="shared" si="137"/>
        <v>-</v>
      </c>
      <c r="AZ287" s="94" t="str">
        <f t="shared" si="138"/>
        <v>-</v>
      </c>
      <c r="BA287" s="94" t="str">
        <f t="shared" si="139"/>
        <v>-</v>
      </c>
      <c r="BB287" s="94" t="str">
        <f t="shared" si="140"/>
        <v>-</v>
      </c>
      <c r="BC287" s="94" t="str">
        <f t="shared" si="141"/>
        <v>-</v>
      </c>
      <c r="BD287" s="94" t="str">
        <f t="shared" si="142"/>
        <v>-</v>
      </c>
      <c r="BE287" s="94" t="str">
        <f t="shared" si="143"/>
        <v>-</v>
      </c>
      <c r="BF287" s="94" t="str">
        <f t="shared" si="144"/>
        <v>-</v>
      </c>
    </row>
    <row r="288" spans="1:58" x14ac:dyDescent="0.2">
      <c r="A288" s="19" t="s">
        <v>1193</v>
      </c>
      <c r="B288" s="19" t="s">
        <v>76</v>
      </c>
      <c r="C288" s="19">
        <v>11897179</v>
      </c>
      <c r="D288" s="19">
        <v>5</v>
      </c>
      <c r="E288" s="19" t="s">
        <v>1468</v>
      </c>
      <c r="F288" s="19" t="s">
        <v>1300</v>
      </c>
      <c r="G288" s="19" t="s">
        <v>1469</v>
      </c>
      <c r="H288" s="19" t="s">
        <v>1018</v>
      </c>
      <c r="I288" s="19" t="s">
        <v>653</v>
      </c>
      <c r="J288" s="19">
        <v>80</v>
      </c>
      <c r="K288" s="19" t="s">
        <v>560</v>
      </c>
      <c r="L288" s="19" t="s">
        <v>495</v>
      </c>
      <c r="M288" s="19" t="s">
        <v>16</v>
      </c>
      <c r="N288" s="19">
        <v>45733</v>
      </c>
      <c r="O288" s="19">
        <v>14</v>
      </c>
      <c r="P288" s="83">
        <v>1</v>
      </c>
      <c r="Q288" s="19" t="s">
        <v>23</v>
      </c>
      <c r="R288" s="19" t="s">
        <v>11</v>
      </c>
      <c r="S288" s="19" t="s">
        <v>23</v>
      </c>
      <c r="T288" s="19">
        <v>14</v>
      </c>
      <c r="U288" s="19" t="s">
        <v>11</v>
      </c>
      <c r="V288" s="19" t="s">
        <v>11</v>
      </c>
      <c r="W288" s="19" t="s">
        <v>11</v>
      </c>
      <c r="X288" s="19">
        <v>0</v>
      </c>
      <c r="Y288" s="19" t="s">
        <v>730</v>
      </c>
      <c r="Z288" s="19">
        <v>0</v>
      </c>
      <c r="AA288" s="19">
        <v>0</v>
      </c>
      <c r="AB288" s="19">
        <v>0</v>
      </c>
      <c r="AC288" s="186" t="str">
        <f>IF(OR(M288="13",M288="14",P288=8),"",IF(     AND(OR(S288="AUTORIZADO", S288="PENDIENTE", S288="REDUCIDO", S288="AMPLIADO"),L288&lt;&gt;"HONORARIO" ), _xlfn.CONCAT(IF(H288="X","H",H288),"_",IF(OR(P288=5,P288=6),_xlfn.CONCAT(P288,"A"),P288),"_",VLOOKUP(T288,Datos!$B$2:$C$5,2,TRUE)),""))</f>
        <v>M_1_[11 +]</v>
      </c>
      <c r="AD288" s="186">
        <f t="shared" si="118"/>
        <v>0</v>
      </c>
      <c r="AE288" s="90" t="str">
        <f t="shared" si="119"/>
        <v>-</v>
      </c>
      <c r="AF288" s="91" t="str">
        <f t="shared" si="120"/>
        <v>070601</v>
      </c>
      <c r="AG288" s="92"/>
      <c r="AH288" s="93" t="str">
        <f t="shared" si="121"/>
        <v>Corporación de Fomento de la Producción</v>
      </c>
      <c r="AI288" s="90" t="str">
        <f t="shared" si="122"/>
        <v>-</v>
      </c>
      <c r="AJ288" s="90">
        <f t="shared" si="123"/>
        <v>5</v>
      </c>
      <c r="AK288" s="90" t="str">
        <f t="shared" si="124"/>
        <v>-</v>
      </c>
      <c r="AL288" s="90" t="str">
        <f t="shared" si="125"/>
        <v>Identifica este registro como MUJER</v>
      </c>
      <c r="AM288" s="90" t="str">
        <f t="shared" si="126"/>
        <v>-</v>
      </c>
      <c r="AN288" s="90" t="str">
        <f t="shared" si="127"/>
        <v>-</v>
      </c>
      <c r="AO288" s="90" t="str">
        <f t="shared" si="128"/>
        <v>-</v>
      </c>
      <c r="AP288" s="58" t="str">
        <f t="shared" si="129"/>
        <v>-</v>
      </c>
      <c r="AQ288" s="94" t="str">
        <f t="shared" si="130"/>
        <v>-</v>
      </c>
      <c r="AR288" s="94" t="str">
        <f>IF(N288="","PRIMER_DIA en blanco",
IF(AND(M288="01",N288&gt;=L_Conversion!$C$118,N288&lt;=L_Conversion!$D$118),"-",
IF(AND(M288="02",N288&gt;=L_Conversion!$C$119,N288&lt;=L_Conversion!$D$119),"-",
IF(AND(M288="03",N288&gt;=L_Conversion!$C$120,N288&lt;=L_Conversion!$D$120),"-",
IF(AND(M288="04",N288&gt;=L_Conversion!$C$121,N288&lt;=L_Conversion!$D$121),"-",
IF(AND(M288="05",N288&gt;=L_Conversion!$C$122,N288&lt;=L_Conversion!$D$122),"-",
IF(AND(M288="06",N288&gt;=L_Conversion!$C$123,N288&lt;=L_Conversion!$D$123),"-",
IF(AND(M288="07",N288&gt;=L_Conversion!$C$124,N288&lt;=L_Conversion!$D$124),"-",
IF(AND(M288="08",N288&gt;=L_Conversion!$C$125,N288&lt;=L_Conversion!$D$125),"-",
IF(AND(M288="09",N288&gt;=L_Conversion!$C$126,N288&lt;=L_Conversion!$D$126),"-",
IF(AND(M288="10",N288&gt;=L_Conversion!$C$127,N288&lt;=L_Conversion!$D$127),"-",
IF(AND(M288="11",N288&gt;=L_Conversion!$C$128,N288&lt;=L_Conversion!$D$128),"-",
IF(AND(M288="12",N288&gt;=L_Conversion!$C$129,N288&lt;=L_Conversion!$D$129),"-",
IF(AND(M288="13",N288&gt;=L_Conversion!$C$116,N288&lt;=L_Conversion!$D$116),"-",
IF(AND(M288="14",N288&gt;=L_Conversion!$C$117,N288&lt;=L_Conversion!$D$117),"-",
"PRIMER_DIA fuera de rango")))))))))))))))</f>
        <v>-</v>
      </c>
      <c r="AS288" s="94" t="str">
        <f t="shared" si="131"/>
        <v>-</v>
      </c>
      <c r="AT288" s="94" t="str">
        <f t="shared" si="132"/>
        <v>-</v>
      </c>
      <c r="AU288" s="94" t="str">
        <f t="shared" si="133"/>
        <v>-</v>
      </c>
      <c r="AV288" s="94" t="str">
        <f t="shared" si="134"/>
        <v>-</v>
      </c>
      <c r="AW288" s="94" t="str">
        <f t="shared" si="135"/>
        <v>-</v>
      </c>
      <c r="AX288" s="94" t="str">
        <f t="shared" si="136"/>
        <v>-</v>
      </c>
      <c r="AY288" s="94" t="str">
        <f t="shared" si="137"/>
        <v>-</v>
      </c>
      <c r="AZ288" s="94" t="str">
        <f t="shared" si="138"/>
        <v>-</v>
      </c>
      <c r="BA288" s="94" t="str">
        <f t="shared" si="139"/>
        <v>-</v>
      </c>
      <c r="BB288" s="94" t="str">
        <f t="shared" si="140"/>
        <v>-</v>
      </c>
      <c r="BC288" s="94" t="str">
        <f t="shared" si="141"/>
        <v>-</v>
      </c>
      <c r="BD288" s="94" t="str">
        <f t="shared" si="142"/>
        <v>-</v>
      </c>
      <c r="BE288" s="94" t="str">
        <f t="shared" si="143"/>
        <v>-</v>
      </c>
      <c r="BF288" s="94" t="str">
        <f t="shared" si="144"/>
        <v>-</v>
      </c>
    </row>
    <row r="289" spans="1:58" x14ac:dyDescent="0.2">
      <c r="A289" s="19" t="s">
        <v>1193</v>
      </c>
      <c r="B289" s="19" t="s">
        <v>76</v>
      </c>
      <c r="C289" s="19">
        <v>11582989</v>
      </c>
      <c r="D289" s="19">
        <v>0</v>
      </c>
      <c r="E289" s="19" t="s">
        <v>1312</v>
      </c>
      <c r="F289" s="19" t="s">
        <v>1648</v>
      </c>
      <c r="G289" s="19" t="s">
        <v>1649</v>
      </c>
      <c r="H289" s="19" t="s">
        <v>1018</v>
      </c>
      <c r="I289" s="19" t="s">
        <v>653</v>
      </c>
      <c r="J289" s="19">
        <v>80</v>
      </c>
      <c r="K289" s="19" t="s">
        <v>556</v>
      </c>
      <c r="L289" s="19" t="s">
        <v>495</v>
      </c>
      <c r="M289" s="19" t="s">
        <v>16</v>
      </c>
      <c r="N289" s="19">
        <v>45733</v>
      </c>
      <c r="O289" s="19">
        <v>3</v>
      </c>
      <c r="P289" s="83">
        <v>1</v>
      </c>
      <c r="Q289" s="19" t="s">
        <v>23</v>
      </c>
      <c r="R289" s="19" t="s">
        <v>11</v>
      </c>
      <c r="S289" s="19" t="s">
        <v>23</v>
      </c>
      <c r="T289" s="19">
        <v>3</v>
      </c>
      <c r="U289" s="19" t="s">
        <v>11</v>
      </c>
      <c r="V289" s="19" t="s">
        <v>11</v>
      </c>
      <c r="W289" s="19" t="s">
        <v>11</v>
      </c>
      <c r="X289" s="19">
        <v>0</v>
      </c>
      <c r="Y289" s="19" t="s">
        <v>730</v>
      </c>
      <c r="Z289" s="19">
        <v>0</v>
      </c>
      <c r="AA289" s="19">
        <v>0</v>
      </c>
      <c r="AB289" s="19">
        <v>0</v>
      </c>
      <c r="AC289" s="186" t="str">
        <f>IF(OR(M289="13",M289="14",P289=8),"",IF(     AND(OR(S289="AUTORIZADO", S289="PENDIENTE", S289="REDUCIDO", S289="AMPLIADO"),L289&lt;&gt;"HONORARIO" ), _xlfn.CONCAT(IF(H289="X","H",H289),"_",IF(OR(P289=5,P289=6),_xlfn.CONCAT(P289,"A"),P289),"_",VLOOKUP(T289,Datos!$B$2:$C$5,2,TRUE)),""))</f>
        <v>M_1_[hasta 3]</v>
      </c>
      <c r="AD289" s="186">
        <f t="shared" si="118"/>
        <v>0</v>
      </c>
      <c r="AE289" s="90" t="str">
        <f t="shared" si="119"/>
        <v>-</v>
      </c>
      <c r="AF289" s="91" t="str">
        <f t="shared" si="120"/>
        <v>070601</v>
      </c>
      <c r="AG289" s="92"/>
      <c r="AH289" s="93" t="str">
        <f t="shared" si="121"/>
        <v>Corporación de Fomento de la Producción</v>
      </c>
      <c r="AI289" s="90" t="str">
        <f t="shared" si="122"/>
        <v>-</v>
      </c>
      <c r="AJ289" s="90">
        <f t="shared" si="123"/>
        <v>0</v>
      </c>
      <c r="AK289" s="90" t="str">
        <f t="shared" si="124"/>
        <v>-</v>
      </c>
      <c r="AL289" s="90" t="str">
        <f t="shared" si="125"/>
        <v>Identifica este registro como MUJER</v>
      </c>
      <c r="AM289" s="90" t="str">
        <f t="shared" si="126"/>
        <v>-</v>
      </c>
      <c r="AN289" s="90" t="str">
        <f t="shared" si="127"/>
        <v>-</v>
      </c>
      <c r="AO289" s="90" t="str">
        <f t="shared" si="128"/>
        <v>-</v>
      </c>
      <c r="AP289" s="58" t="str">
        <f t="shared" si="129"/>
        <v>-</v>
      </c>
      <c r="AQ289" s="94" t="str">
        <f t="shared" si="130"/>
        <v>-</v>
      </c>
      <c r="AR289" s="94" t="str">
        <f>IF(N289="","PRIMER_DIA en blanco",
IF(AND(M289="01",N289&gt;=L_Conversion!$C$118,N289&lt;=L_Conversion!$D$118),"-",
IF(AND(M289="02",N289&gt;=L_Conversion!$C$119,N289&lt;=L_Conversion!$D$119),"-",
IF(AND(M289="03",N289&gt;=L_Conversion!$C$120,N289&lt;=L_Conversion!$D$120),"-",
IF(AND(M289="04",N289&gt;=L_Conversion!$C$121,N289&lt;=L_Conversion!$D$121),"-",
IF(AND(M289="05",N289&gt;=L_Conversion!$C$122,N289&lt;=L_Conversion!$D$122),"-",
IF(AND(M289="06",N289&gt;=L_Conversion!$C$123,N289&lt;=L_Conversion!$D$123),"-",
IF(AND(M289="07",N289&gt;=L_Conversion!$C$124,N289&lt;=L_Conversion!$D$124),"-",
IF(AND(M289="08",N289&gt;=L_Conversion!$C$125,N289&lt;=L_Conversion!$D$125),"-",
IF(AND(M289="09",N289&gt;=L_Conversion!$C$126,N289&lt;=L_Conversion!$D$126),"-",
IF(AND(M289="10",N289&gt;=L_Conversion!$C$127,N289&lt;=L_Conversion!$D$127),"-",
IF(AND(M289="11",N289&gt;=L_Conversion!$C$128,N289&lt;=L_Conversion!$D$128),"-",
IF(AND(M289="12",N289&gt;=L_Conversion!$C$129,N289&lt;=L_Conversion!$D$129),"-",
IF(AND(M289="13",N289&gt;=L_Conversion!$C$116,N289&lt;=L_Conversion!$D$116),"-",
IF(AND(M289="14",N289&gt;=L_Conversion!$C$117,N289&lt;=L_Conversion!$D$117),"-",
"PRIMER_DIA fuera de rango")))))))))))))))</f>
        <v>-</v>
      </c>
      <c r="AS289" s="94" t="str">
        <f t="shared" si="131"/>
        <v>-</v>
      </c>
      <c r="AT289" s="94" t="str">
        <f t="shared" si="132"/>
        <v>-</v>
      </c>
      <c r="AU289" s="94" t="str">
        <f t="shared" si="133"/>
        <v>-</v>
      </c>
      <c r="AV289" s="94" t="str">
        <f t="shared" si="134"/>
        <v>-</v>
      </c>
      <c r="AW289" s="94" t="str">
        <f t="shared" si="135"/>
        <v>-</v>
      </c>
      <c r="AX289" s="94" t="str">
        <f t="shared" si="136"/>
        <v>-</v>
      </c>
      <c r="AY289" s="94" t="str">
        <f t="shared" si="137"/>
        <v>-</v>
      </c>
      <c r="AZ289" s="94" t="str">
        <f t="shared" si="138"/>
        <v>-</v>
      </c>
      <c r="BA289" s="94" t="str">
        <f t="shared" si="139"/>
        <v>-</v>
      </c>
      <c r="BB289" s="94" t="str">
        <f t="shared" si="140"/>
        <v>-</v>
      </c>
      <c r="BC289" s="94" t="str">
        <f t="shared" si="141"/>
        <v>-</v>
      </c>
      <c r="BD289" s="94" t="str">
        <f t="shared" si="142"/>
        <v>-</v>
      </c>
      <c r="BE289" s="94" t="str">
        <f t="shared" si="143"/>
        <v>-</v>
      </c>
      <c r="BF289" s="94" t="str">
        <f t="shared" si="144"/>
        <v>-</v>
      </c>
    </row>
    <row r="290" spans="1:58" x14ac:dyDescent="0.2">
      <c r="A290" s="19" t="s">
        <v>1193</v>
      </c>
      <c r="B290" s="19" t="s">
        <v>76</v>
      </c>
      <c r="C290" s="19">
        <v>10027670</v>
      </c>
      <c r="D290" s="19">
        <v>4</v>
      </c>
      <c r="E290" s="19" t="s">
        <v>1358</v>
      </c>
      <c r="F290" s="19" t="s">
        <v>1359</v>
      </c>
      <c r="G290" s="19" t="s">
        <v>1360</v>
      </c>
      <c r="H290" s="19" t="s">
        <v>654</v>
      </c>
      <c r="I290" s="19" t="s">
        <v>653</v>
      </c>
      <c r="J290" s="19">
        <v>80</v>
      </c>
      <c r="K290" s="19" t="s">
        <v>560</v>
      </c>
      <c r="L290" s="19" t="s">
        <v>495</v>
      </c>
      <c r="M290" s="19" t="s">
        <v>16</v>
      </c>
      <c r="N290" s="19">
        <v>45733</v>
      </c>
      <c r="O290" s="19">
        <v>45</v>
      </c>
      <c r="P290" s="83">
        <v>1</v>
      </c>
      <c r="Q290" s="19" t="s">
        <v>23</v>
      </c>
      <c r="R290" s="19" t="s">
        <v>11</v>
      </c>
      <c r="S290" s="19" t="s">
        <v>23</v>
      </c>
      <c r="T290" s="19">
        <v>45</v>
      </c>
      <c r="U290" s="19" t="s">
        <v>11</v>
      </c>
      <c r="V290" s="19" t="s">
        <v>11</v>
      </c>
      <c r="W290" s="19" t="s">
        <v>11</v>
      </c>
      <c r="X290" s="19">
        <v>0</v>
      </c>
      <c r="Y290" s="19" t="s">
        <v>730</v>
      </c>
      <c r="Z290" s="19">
        <v>0</v>
      </c>
      <c r="AA290" s="19">
        <v>0</v>
      </c>
      <c r="AB290" s="19">
        <v>0</v>
      </c>
      <c r="AC290" s="186" t="str">
        <f>IF(OR(M290="13",M290="14",P290=8),"",IF(     AND(OR(S290="AUTORIZADO", S290="PENDIENTE", S290="REDUCIDO", S290="AMPLIADO"),L290&lt;&gt;"HONORARIO" ), _xlfn.CONCAT(IF(H290="X","H",H290),"_",IF(OR(P290=5,P290=6),_xlfn.CONCAT(P290,"A"),P290),"_",VLOOKUP(T290,Datos!$B$2:$C$5,2,TRUE)),""))</f>
        <v>H_1_[11 +]</v>
      </c>
      <c r="AD290" s="186">
        <f t="shared" si="118"/>
        <v>0</v>
      </c>
      <c r="AE290" s="90" t="str">
        <f t="shared" si="119"/>
        <v>-</v>
      </c>
      <c r="AF290" s="91" t="str">
        <f t="shared" si="120"/>
        <v>070601</v>
      </c>
      <c r="AG290" s="92"/>
      <c r="AH290" s="93" t="str">
        <f t="shared" si="121"/>
        <v>Corporación de Fomento de la Producción</v>
      </c>
      <c r="AI290" s="90" t="str">
        <f t="shared" si="122"/>
        <v>-</v>
      </c>
      <c r="AJ290" s="90">
        <f t="shared" si="123"/>
        <v>4</v>
      </c>
      <c r="AK290" s="90" t="str">
        <f t="shared" si="124"/>
        <v>-</v>
      </c>
      <c r="AL290" s="90" t="str">
        <f t="shared" si="125"/>
        <v>Identifica este registro como HOMBRE</v>
      </c>
      <c r="AM290" s="90" t="str">
        <f t="shared" si="126"/>
        <v>-</v>
      </c>
      <c r="AN290" s="90" t="str">
        <f t="shared" si="127"/>
        <v>-</v>
      </c>
      <c r="AO290" s="90" t="str">
        <f t="shared" si="128"/>
        <v>-</v>
      </c>
      <c r="AP290" s="58" t="str">
        <f t="shared" si="129"/>
        <v>-</v>
      </c>
      <c r="AQ290" s="94" t="str">
        <f t="shared" si="130"/>
        <v>-</v>
      </c>
      <c r="AR290" s="94" t="str">
        <f>IF(N290="","PRIMER_DIA en blanco",
IF(AND(M290="01",N290&gt;=L_Conversion!$C$118,N290&lt;=L_Conversion!$D$118),"-",
IF(AND(M290="02",N290&gt;=L_Conversion!$C$119,N290&lt;=L_Conversion!$D$119),"-",
IF(AND(M290="03",N290&gt;=L_Conversion!$C$120,N290&lt;=L_Conversion!$D$120),"-",
IF(AND(M290="04",N290&gt;=L_Conversion!$C$121,N290&lt;=L_Conversion!$D$121),"-",
IF(AND(M290="05",N290&gt;=L_Conversion!$C$122,N290&lt;=L_Conversion!$D$122),"-",
IF(AND(M290="06",N290&gt;=L_Conversion!$C$123,N290&lt;=L_Conversion!$D$123),"-",
IF(AND(M290="07",N290&gt;=L_Conversion!$C$124,N290&lt;=L_Conversion!$D$124),"-",
IF(AND(M290="08",N290&gt;=L_Conversion!$C$125,N290&lt;=L_Conversion!$D$125),"-",
IF(AND(M290="09",N290&gt;=L_Conversion!$C$126,N290&lt;=L_Conversion!$D$126),"-",
IF(AND(M290="10",N290&gt;=L_Conversion!$C$127,N290&lt;=L_Conversion!$D$127),"-",
IF(AND(M290="11",N290&gt;=L_Conversion!$C$128,N290&lt;=L_Conversion!$D$128),"-",
IF(AND(M290="12",N290&gt;=L_Conversion!$C$129,N290&lt;=L_Conversion!$D$129),"-",
IF(AND(M290="13",N290&gt;=L_Conversion!$C$116,N290&lt;=L_Conversion!$D$116),"-",
IF(AND(M290="14",N290&gt;=L_Conversion!$C$117,N290&lt;=L_Conversion!$D$117),"-",
"PRIMER_DIA fuera de rango")))))))))))))))</f>
        <v>-</v>
      </c>
      <c r="AS290" s="94" t="str">
        <f t="shared" si="131"/>
        <v>-</v>
      </c>
      <c r="AT290" s="94" t="str">
        <f t="shared" si="132"/>
        <v>-</v>
      </c>
      <c r="AU290" s="94" t="str">
        <f t="shared" si="133"/>
        <v>-</v>
      </c>
      <c r="AV290" s="94" t="str">
        <f t="shared" si="134"/>
        <v>-</v>
      </c>
      <c r="AW290" s="94" t="str">
        <f t="shared" si="135"/>
        <v>-</v>
      </c>
      <c r="AX290" s="94" t="str">
        <f t="shared" si="136"/>
        <v>-</v>
      </c>
      <c r="AY290" s="94" t="str">
        <f t="shared" si="137"/>
        <v>-</v>
      </c>
      <c r="AZ290" s="94" t="str">
        <f t="shared" si="138"/>
        <v>-</v>
      </c>
      <c r="BA290" s="94" t="str">
        <f t="shared" si="139"/>
        <v>-</v>
      </c>
      <c r="BB290" s="94" t="str">
        <f t="shared" si="140"/>
        <v>-</v>
      </c>
      <c r="BC290" s="94" t="str">
        <f t="shared" si="141"/>
        <v>-</v>
      </c>
      <c r="BD290" s="94" t="str">
        <f t="shared" si="142"/>
        <v>-</v>
      </c>
      <c r="BE290" s="94" t="str">
        <f t="shared" si="143"/>
        <v>-</v>
      </c>
      <c r="BF290" s="94" t="str">
        <f t="shared" si="144"/>
        <v>-</v>
      </c>
    </row>
    <row r="291" spans="1:58" x14ac:dyDescent="0.2">
      <c r="A291" s="19" t="s">
        <v>1193</v>
      </c>
      <c r="B291" s="19" t="s">
        <v>76</v>
      </c>
      <c r="C291" s="19">
        <v>8649147</v>
      </c>
      <c r="D291" s="19">
        <v>8</v>
      </c>
      <c r="E291" s="19" t="s">
        <v>1373</v>
      </c>
      <c r="F291" s="19" t="s">
        <v>1534</v>
      </c>
      <c r="G291" s="19" t="s">
        <v>1535</v>
      </c>
      <c r="H291" s="19" t="s">
        <v>1018</v>
      </c>
      <c r="I291" s="19" t="s">
        <v>653</v>
      </c>
      <c r="J291" s="19">
        <v>60</v>
      </c>
      <c r="K291" s="19" t="s">
        <v>560</v>
      </c>
      <c r="L291" s="19" t="s">
        <v>490</v>
      </c>
      <c r="M291" s="19" t="s">
        <v>16</v>
      </c>
      <c r="N291" s="19">
        <v>45734</v>
      </c>
      <c r="O291" s="19">
        <v>2</v>
      </c>
      <c r="P291" s="83">
        <v>1</v>
      </c>
      <c r="Q291" s="19" t="s">
        <v>23</v>
      </c>
      <c r="R291" s="19" t="s">
        <v>11</v>
      </c>
      <c r="S291" s="19" t="s">
        <v>23</v>
      </c>
      <c r="T291" s="19">
        <v>2</v>
      </c>
      <c r="U291" s="19" t="s">
        <v>11</v>
      </c>
      <c r="V291" s="19" t="s">
        <v>19</v>
      </c>
      <c r="W291" s="19" t="s">
        <v>19</v>
      </c>
      <c r="X291" s="19">
        <v>30129</v>
      </c>
      <c r="Y291" s="19" t="s">
        <v>726</v>
      </c>
      <c r="Z291" s="19">
        <v>2</v>
      </c>
      <c r="AA291" s="19">
        <v>30129</v>
      </c>
      <c r="AB291" s="19">
        <v>30129</v>
      </c>
      <c r="AC291" s="186" t="str">
        <f>IF(OR(M291="13",M291="14",P291=8),"",IF(     AND(OR(S291="AUTORIZADO", S291="PENDIENTE", S291="REDUCIDO", S291="AMPLIADO"),L291&lt;&gt;"HONORARIO" ), _xlfn.CONCAT(IF(H291="X","H",H291),"_",IF(OR(P291=5,P291=6),_xlfn.CONCAT(P291,"A"),P291),"_",VLOOKUP(T291,Datos!$B$2:$C$5,2,TRUE)),""))</f>
        <v>M_1_[hasta 3]</v>
      </c>
      <c r="AD291" s="186">
        <f t="shared" si="118"/>
        <v>60258</v>
      </c>
      <c r="AE291" s="90" t="str">
        <f t="shared" si="119"/>
        <v>-</v>
      </c>
      <c r="AF291" s="91" t="str">
        <f t="shared" si="120"/>
        <v>070601</v>
      </c>
      <c r="AG291" s="92"/>
      <c r="AH291" s="93" t="str">
        <f t="shared" si="121"/>
        <v>Corporación de Fomento de la Producción</v>
      </c>
      <c r="AI291" s="90" t="str">
        <f t="shared" si="122"/>
        <v>-</v>
      </c>
      <c r="AJ291" s="90">
        <f t="shared" si="123"/>
        <v>8</v>
      </c>
      <c r="AK291" s="90" t="str">
        <f t="shared" si="124"/>
        <v>-</v>
      </c>
      <c r="AL291" s="90" t="str">
        <f t="shared" si="125"/>
        <v>Identifica este registro como MUJER</v>
      </c>
      <c r="AM291" s="90" t="str">
        <f t="shared" si="126"/>
        <v>-</v>
      </c>
      <c r="AN291" s="90" t="str">
        <f t="shared" si="127"/>
        <v>-</v>
      </c>
      <c r="AO291" s="90" t="str">
        <f t="shared" si="128"/>
        <v>-</v>
      </c>
      <c r="AP291" s="58" t="str">
        <f t="shared" si="129"/>
        <v>-</v>
      </c>
      <c r="AQ291" s="94" t="str">
        <f t="shared" si="130"/>
        <v>-</v>
      </c>
      <c r="AR291" s="94" t="str">
        <f>IF(N291="","PRIMER_DIA en blanco",
IF(AND(M291="01",N291&gt;=L_Conversion!$C$118,N291&lt;=L_Conversion!$D$118),"-",
IF(AND(M291="02",N291&gt;=L_Conversion!$C$119,N291&lt;=L_Conversion!$D$119),"-",
IF(AND(M291="03",N291&gt;=L_Conversion!$C$120,N291&lt;=L_Conversion!$D$120),"-",
IF(AND(M291="04",N291&gt;=L_Conversion!$C$121,N291&lt;=L_Conversion!$D$121),"-",
IF(AND(M291="05",N291&gt;=L_Conversion!$C$122,N291&lt;=L_Conversion!$D$122),"-",
IF(AND(M291="06",N291&gt;=L_Conversion!$C$123,N291&lt;=L_Conversion!$D$123),"-",
IF(AND(M291="07",N291&gt;=L_Conversion!$C$124,N291&lt;=L_Conversion!$D$124),"-",
IF(AND(M291="08",N291&gt;=L_Conversion!$C$125,N291&lt;=L_Conversion!$D$125),"-",
IF(AND(M291="09",N291&gt;=L_Conversion!$C$126,N291&lt;=L_Conversion!$D$126),"-",
IF(AND(M291="10",N291&gt;=L_Conversion!$C$127,N291&lt;=L_Conversion!$D$127),"-",
IF(AND(M291="11",N291&gt;=L_Conversion!$C$128,N291&lt;=L_Conversion!$D$128),"-",
IF(AND(M291="12",N291&gt;=L_Conversion!$C$129,N291&lt;=L_Conversion!$D$129),"-",
IF(AND(M291="13",N291&gt;=L_Conversion!$C$116,N291&lt;=L_Conversion!$D$116),"-",
IF(AND(M291="14",N291&gt;=L_Conversion!$C$117,N291&lt;=L_Conversion!$D$117),"-",
"PRIMER_DIA fuera de rango")))))))))))))))</f>
        <v>-</v>
      </c>
      <c r="AS291" s="94" t="str">
        <f t="shared" si="131"/>
        <v>-</v>
      </c>
      <c r="AT291" s="94" t="str">
        <f t="shared" si="132"/>
        <v>-</v>
      </c>
      <c r="AU291" s="94" t="str">
        <f t="shared" si="133"/>
        <v>-</v>
      </c>
      <c r="AV291" s="94" t="str">
        <f t="shared" si="134"/>
        <v>-</v>
      </c>
      <c r="AW291" s="94" t="str">
        <f t="shared" si="135"/>
        <v>-</v>
      </c>
      <c r="AX291" s="94" t="str">
        <f t="shared" si="136"/>
        <v>-</v>
      </c>
      <c r="AY291" s="94" t="str">
        <f t="shared" si="137"/>
        <v>-</v>
      </c>
      <c r="AZ291" s="94" t="str">
        <f t="shared" si="138"/>
        <v>-</v>
      </c>
      <c r="BA291" s="94" t="str">
        <f t="shared" si="139"/>
        <v>-</v>
      </c>
      <c r="BB291" s="94" t="str">
        <f t="shared" si="140"/>
        <v>-</v>
      </c>
      <c r="BC291" s="94" t="str">
        <f t="shared" si="141"/>
        <v>-</v>
      </c>
      <c r="BD291" s="94" t="str">
        <f t="shared" si="142"/>
        <v>-</v>
      </c>
      <c r="BE291" s="94" t="str">
        <f t="shared" si="143"/>
        <v>-</v>
      </c>
      <c r="BF291" s="94" t="str">
        <f t="shared" si="144"/>
        <v>-</v>
      </c>
    </row>
    <row r="292" spans="1:58" x14ac:dyDescent="0.2">
      <c r="A292" s="19" t="s">
        <v>1193</v>
      </c>
      <c r="B292" s="19" t="s">
        <v>76</v>
      </c>
      <c r="C292" s="19">
        <v>16094298</v>
      </c>
      <c r="D292" s="19">
        <v>3</v>
      </c>
      <c r="E292" s="19" t="s">
        <v>1532</v>
      </c>
      <c r="F292" s="19" t="s">
        <v>1212</v>
      </c>
      <c r="G292" s="19" t="s">
        <v>1650</v>
      </c>
      <c r="H292" s="19" t="s">
        <v>654</v>
      </c>
      <c r="I292" s="19" t="s">
        <v>653</v>
      </c>
      <c r="J292" s="19">
        <v>80</v>
      </c>
      <c r="K292" s="19" t="s">
        <v>556</v>
      </c>
      <c r="L292" s="19" t="s">
        <v>495</v>
      </c>
      <c r="M292" s="19" t="s">
        <v>16</v>
      </c>
      <c r="N292" s="19">
        <v>45734</v>
      </c>
      <c r="O292" s="19">
        <v>3</v>
      </c>
      <c r="P292" s="83">
        <v>1</v>
      </c>
      <c r="Q292" s="19" t="s">
        <v>23</v>
      </c>
      <c r="R292" s="19" t="s">
        <v>11</v>
      </c>
      <c r="S292" s="19" t="s">
        <v>23</v>
      </c>
      <c r="T292" s="19">
        <v>3</v>
      </c>
      <c r="U292" s="19" t="s">
        <v>11</v>
      </c>
      <c r="V292" s="19" t="s">
        <v>11</v>
      </c>
      <c r="W292" s="19" t="s">
        <v>11</v>
      </c>
      <c r="X292" s="19">
        <v>0</v>
      </c>
      <c r="Y292" s="19" t="s">
        <v>730</v>
      </c>
      <c r="Z292" s="19">
        <v>0</v>
      </c>
      <c r="AA292" s="19">
        <v>0</v>
      </c>
      <c r="AB292" s="19">
        <v>0</v>
      </c>
      <c r="AC292" s="186" t="str">
        <f>IF(OR(M292="13",M292="14",P292=8),"",IF(     AND(OR(S292="AUTORIZADO", S292="PENDIENTE", S292="REDUCIDO", S292="AMPLIADO"),L292&lt;&gt;"HONORARIO" ), _xlfn.CONCAT(IF(H292="X","H",H292),"_",IF(OR(P292=5,P292=6),_xlfn.CONCAT(P292,"A"),P292),"_",VLOOKUP(T292,Datos!$B$2:$C$5,2,TRUE)),""))</f>
        <v>H_1_[hasta 3]</v>
      </c>
      <c r="AD292" s="186">
        <f t="shared" si="118"/>
        <v>0</v>
      </c>
      <c r="AE292" s="90" t="str">
        <f t="shared" si="119"/>
        <v>-</v>
      </c>
      <c r="AF292" s="91" t="str">
        <f t="shared" si="120"/>
        <v>070601</v>
      </c>
      <c r="AG292" s="92"/>
      <c r="AH292" s="93" t="str">
        <f t="shared" si="121"/>
        <v>Corporación de Fomento de la Producción</v>
      </c>
      <c r="AI292" s="90" t="str">
        <f t="shared" si="122"/>
        <v>-</v>
      </c>
      <c r="AJ292" s="90">
        <f t="shared" si="123"/>
        <v>3</v>
      </c>
      <c r="AK292" s="90" t="str">
        <f t="shared" si="124"/>
        <v>-</v>
      </c>
      <c r="AL292" s="90" t="str">
        <f t="shared" si="125"/>
        <v>Identifica este registro como HOMBRE</v>
      </c>
      <c r="AM292" s="90" t="str">
        <f t="shared" si="126"/>
        <v>-</v>
      </c>
      <c r="AN292" s="90" t="str">
        <f t="shared" si="127"/>
        <v>-</v>
      </c>
      <c r="AO292" s="90" t="str">
        <f t="shared" si="128"/>
        <v>-</v>
      </c>
      <c r="AP292" s="58" t="str">
        <f t="shared" si="129"/>
        <v>-</v>
      </c>
      <c r="AQ292" s="94" t="str">
        <f t="shared" si="130"/>
        <v>-</v>
      </c>
      <c r="AR292" s="94" t="str">
        <f>IF(N292="","PRIMER_DIA en blanco",
IF(AND(M292="01",N292&gt;=L_Conversion!$C$118,N292&lt;=L_Conversion!$D$118),"-",
IF(AND(M292="02",N292&gt;=L_Conversion!$C$119,N292&lt;=L_Conversion!$D$119),"-",
IF(AND(M292="03",N292&gt;=L_Conversion!$C$120,N292&lt;=L_Conversion!$D$120),"-",
IF(AND(M292="04",N292&gt;=L_Conversion!$C$121,N292&lt;=L_Conversion!$D$121),"-",
IF(AND(M292="05",N292&gt;=L_Conversion!$C$122,N292&lt;=L_Conversion!$D$122),"-",
IF(AND(M292="06",N292&gt;=L_Conversion!$C$123,N292&lt;=L_Conversion!$D$123),"-",
IF(AND(M292="07",N292&gt;=L_Conversion!$C$124,N292&lt;=L_Conversion!$D$124),"-",
IF(AND(M292="08",N292&gt;=L_Conversion!$C$125,N292&lt;=L_Conversion!$D$125),"-",
IF(AND(M292="09",N292&gt;=L_Conversion!$C$126,N292&lt;=L_Conversion!$D$126),"-",
IF(AND(M292="10",N292&gt;=L_Conversion!$C$127,N292&lt;=L_Conversion!$D$127),"-",
IF(AND(M292="11",N292&gt;=L_Conversion!$C$128,N292&lt;=L_Conversion!$D$128),"-",
IF(AND(M292="12",N292&gt;=L_Conversion!$C$129,N292&lt;=L_Conversion!$D$129),"-",
IF(AND(M292="13",N292&gt;=L_Conversion!$C$116,N292&lt;=L_Conversion!$D$116),"-",
IF(AND(M292="14",N292&gt;=L_Conversion!$C$117,N292&lt;=L_Conversion!$D$117),"-",
"PRIMER_DIA fuera de rango")))))))))))))))</f>
        <v>-</v>
      </c>
      <c r="AS292" s="94" t="str">
        <f t="shared" si="131"/>
        <v>-</v>
      </c>
      <c r="AT292" s="94" t="str">
        <f t="shared" si="132"/>
        <v>-</v>
      </c>
      <c r="AU292" s="94" t="str">
        <f t="shared" si="133"/>
        <v>-</v>
      </c>
      <c r="AV292" s="94" t="str">
        <f t="shared" si="134"/>
        <v>-</v>
      </c>
      <c r="AW292" s="94" t="str">
        <f t="shared" si="135"/>
        <v>-</v>
      </c>
      <c r="AX292" s="94" t="str">
        <f t="shared" si="136"/>
        <v>-</v>
      </c>
      <c r="AY292" s="94" t="str">
        <f t="shared" si="137"/>
        <v>-</v>
      </c>
      <c r="AZ292" s="94" t="str">
        <f t="shared" si="138"/>
        <v>-</v>
      </c>
      <c r="BA292" s="94" t="str">
        <f t="shared" si="139"/>
        <v>-</v>
      </c>
      <c r="BB292" s="94" t="str">
        <f t="shared" si="140"/>
        <v>-</v>
      </c>
      <c r="BC292" s="94" t="str">
        <f t="shared" si="141"/>
        <v>-</v>
      </c>
      <c r="BD292" s="94" t="str">
        <f t="shared" si="142"/>
        <v>-</v>
      </c>
      <c r="BE292" s="94" t="str">
        <f t="shared" si="143"/>
        <v>-</v>
      </c>
      <c r="BF292" s="94" t="str">
        <f t="shared" si="144"/>
        <v>-</v>
      </c>
    </row>
    <row r="293" spans="1:58" x14ac:dyDescent="0.2">
      <c r="A293" s="19" t="s">
        <v>1193</v>
      </c>
      <c r="B293" s="19" t="s">
        <v>76</v>
      </c>
      <c r="C293" s="19">
        <v>13227546</v>
      </c>
      <c r="D293" s="19">
        <v>7</v>
      </c>
      <c r="E293" s="19" t="s">
        <v>1339</v>
      </c>
      <c r="F293" s="19" t="s">
        <v>1294</v>
      </c>
      <c r="G293" s="19" t="s">
        <v>1340</v>
      </c>
      <c r="H293" s="19" t="s">
        <v>1018</v>
      </c>
      <c r="I293" s="19" t="s">
        <v>653</v>
      </c>
      <c r="J293" s="19">
        <v>80</v>
      </c>
      <c r="K293" s="19" t="s">
        <v>556</v>
      </c>
      <c r="L293" s="19" t="s">
        <v>495</v>
      </c>
      <c r="M293" s="19" t="s">
        <v>16</v>
      </c>
      <c r="N293" s="19">
        <v>45734</v>
      </c>
      <c r="O293" s="19">
        <v>11</v>
      </c>
      <c r="P293" s="83">
        <v>1</v>
      </c>
      <c r="Q293" s="19" t="s">
        <v>23</v>
      </c>
      <c r="R293" s="19" t="s">
        <v>11</v>
      </c>
      <c r="S293" s="19" t="s">
        <v>23</v>
      </c>
      <c r="T293" s="19">
        <v>11</v>
      </c>
      <c r="U293" s="19" t="s">
        <v>11</v>
      </c>
      <c r="V293" s="19" t="s">
        <v>11</v>
      </c>
      <c r="W293" s="19" t="s">
        <v>11</v>
      </c>
      <c r="X293" s="19">
        <v>0</v>
      </c>
      <c r="Y293" s="19" t="s">
        <v>730</v>
      </c>
      <c r="Z293" s="19">
        <v>0</v>
      </c>
      <c r="AA293" s="19">
        <v>0</v>
      </c>
      <c r="AB293" s="19">
        <v>0</v>
      </c>
      <c r="AC293" s="186" t="str">
        <f>IF(OR(M293="13",M293="14",P293=8),"",IF(     AND(OR(S293="AUTORIZADO", S293="PENDIENTE", S293="REDUCIDO", S293="AMPLIADO"),L293&lt;&gt;"HONORARIO" ), _xlfn.CONCAT(IF(H293="X","H",H293),"_",IF(OR(P293=5,P293=6),_xlfn.CONCAT(P293,"A"),P293),"_",VLOOKUP(T293,Datos!$B$2:$C$5,2,TRUE)),""))</f>
        <v>M_1_[11 +]</v>
      </c>
      <c r="AD293" s="186">
        <f t="shared" si="118"/>
        <v>0</v>
      </c>
      <c r="AE293" s="90" t="str">
        <f t="shared" si="119"/>
        <v>-</v>
      </c>
      <c r="AF293" s="91" t="str">
        <f t="shared" si="120"/>
        <v>070601</v>
      </c>
      <c r="AG293" s="92"/>
      <c r="AH293" s="93" t="str">
        <f t="shared" si="121"/>
        <v>Corporación de Fomento de la Producción</v>
      </c>
      <c r="AI293" s="90" t="str">
        <f t="shared" si="122"/>
        <v>-</v>
      </c>
      <c r="AJ293" s="90">
        <f t="shared" si="123"/>
        <v>7</v>
      </c>
      <c r="AK293" s="90" t="str">
        <f t="shared" si="124"/>
        <v>-</v>
      </c>
      <c r="AL293" s="90" t="str">
        <f t="shared" si="125"/>
        <v>Identifica este registro como MUJER</v>
      </c>
      <c r="AM293" s="90" t="str">
        <f t="shared" si="126"/>
        <v>-</v>
      </c>
      <c r="AN293" s="90" t="str">
        <f t="shared" si="127"/>
        <v>-</v>
      </c>
      <c r="AO293" s="90" t="str">
        <f t="shared" si="128"/>
        <v>-</v>
      </c>
      <c r="AP293" s="58" t="str">
        <f t="shared" si="129"/>
        <v>-</v>
      </c>
      <c r="AQ293" s="94" t="str">
        <f t="shared" si="130"/>
        <v>-</v>
      </c>
      <c r="AR293" s="94" t="str">
        <f>IF(N293="","PRIMER_DIA en blanco",
IF(AND(M293="01",N293&gt;=L_Conversion!$C$118,N293&lt;=L_Conversion!$D$118),"-",
IF(AND(M293="02",N293&gt;=L_Conversion!$C$119,N293&lt;=L_Conversion!$D$119),"-",
IF(AND(M293="03",N293&gt;=L_Conversion!$C$120,N293&lt;=L_Conversion!$D$120),"-",
IF(AND(M293="04",N293&gt;=L_Conversion!$C$121,N293&lt;=L_Conversion!$D$121),"-",
IF(AND(M293="05",N293&gt;=L_Conversion!$C$122,N293&lt;=L_Conversion!$D$122),"-",
IF(AND(M293="06",N293&gt;=L_Conversion!$C$123,N293&lt;=L_Conversion!$D$123),"-",
IF(AND(M293="07",N293&gt;=L_Conversion!$C$124,N293&lt;=L_Conversion!$D$124),"-",
IF(AND(M293="08",N293&gt;=L_Conversion!$C$125,N293&lt;=L_Conversion!$D$125),"-",
IF(AND(M293="09",N293&gt;=L_Conversion!$C$126,N293&lt;=L_Conversion!$D$126),"-",
IF(AND(M293="10",N293&gt;=L_Conversion!$C$127,N293&lt;=L_Conversion!$D$127),"-",
IF(AND(M293="11",N293&gt;=L_Conversion!$C$128,N293&lt;=L_Conversion!$D$128),"-",
IF(AND(M293="12",N293&gt;=L_Conversion!$C$129,N293&lt;=L_Conversion!$D$129),"-",
IF(AND(M293="13",N293&gt;=L_Conversion!$C$116,N293&lt;=L_Conversion!$D$116),"-",
IF(AND(M293="14",N293&gt;=L_Conversion!$C$117,N293&lt;=L_Conversion!$D$117),"-",
"PRIMER_DIA fuera de rango")))))))))))))))</f>
        <v>-</v>
      </c>
      <c r="AS293" s="94" t="str">
        <f t="shared" si="131"/>
        <v>-</v>
      </c>
      <c r="AT293" s="94" t="str">
        <f t="shared" si="132"/>
        <v>-</v>
      </c>
      <c r="AU293" s="94" t="str">
        <f t="shared" si="133"/>
        <v>-</v>
      </c>
      <c r="AV293" s="94" t="str">
        <f t="shared" si="134"/>
        <v>-</v>
      </c>
      <c r="AW293" s="94" t="str">
        <f t="shared" si="135"/>
        <v>-</v>
      </c>
      <c r="AX293" s="94" t="str">
        <f t="shared" si="136"/>
        <v>-</v>
      </c>
      <c r="AY293" s="94" t="str">
        <f t="shared" si="137"/>
        <v>-</v>
      </c>
      <c r="AZ293" s="94" t="str">
        <f t="shared" si="138"/>
        <v>-</v>
      </c>
      <c r="BA293" s="94" t="str">
        <f t="shared" si="139"/>
        <v>-</v>
      </c>
      <c r="BB293" s="94" t="str">
        <f t="shared" si="140"/>
        <v>-</v>
      </c>
      <c r="BC293" s="94" t="str">
        <f t="shared" si="141"/>
        <v>-</v>
      </c>
      <c r="BD293" s="94" t="str">
        <f t="shared" si="142"/>
        <v>-</v>
      </c>
      <c r="BE293" s="94" t="str">
        <f t="shared" si="143"/>
        <v>-</v>
      </c>
      <c r="BF293" s="94" t="str">
        <f t="shared" si="144"/>
        <v>-</v>
      </c>
    </row>
    <row r="294" spans="1:58" x14ac:dyDescent="0.2">
      <c r="A294" s="19" t="s">
        <v>1193</v>
      </c>
      <c r="B294" s="19" t="s">
        <v>76</v>
      </c>
      <c r="C294" s="19">
        <v>13913709</v>
      </c>
      <c r="D294" s="19">
        <v>4</v>
      </c>
      <c r="E294" s="19" t="s">
        <v>1218</v>
      </c>
      <c r="F294" s="19" t="s">
        <v>1246</v>
      </c>
      <c r="G294" s="19" t="s">
        <v>1641</v>
      </c>
      <c r="H294" s="19" t="s">
        <v>1018</v>
      </c>
      <c r="I294" s="19" t="s">
        <v>653</v>
      </c>
      <c r="J294" s="19">
        <v>80</v>
      </c>
      <c r="K294" s="19" t="s">
        <v>562</v>
      </c>
      <c r="L294" s="19" t="s">
        <v>495</v>
      </c>
      <c r="M294" s="19" t="s">
        <v>16</v>
      </c>
      <c r="N294" s="19">
        <v>45735</v>
      </c>
      <c r="O294" s="19">
        <v>3</v>
      </c>
      <c r="P294" s="83">
        <v>1</v>
      </c>
      <c r="Q294" s="19" t="s">
        <v>23</v>
      </c>
      <c r="R294" s="19" t="s">
        <v>11</v>
      </c>
      <c r="S294" s="19" t="s">
        <v>23</v>
      </c>
      <c r="T294" s="19">
        <v>3</v>
      </c>
      <c r="U294" s="19" t="s">
        <v>11</v>
      </c>
      <c r="V294" s="19" t="s">
        <v>11</v>
      </c>
      <c r="W294" s="19" t="s">
        <v>11</v>
      </c>
      <c r="X294" s="19">
        <v>0</v>
      </c>
      <c r="Y294" s="19" t="s">
        <v>730</v>
      </c>
      <c r="Z294" s="19">
        <v>0</v>
      </c>
      <c r="AA294" s="19">
        <v>0</v>
      </c>
      <c r="AB294" s="19">
        <v>0</v>
      </c>
      <c r="AC294" s="186" t="str">
        <f>IF(OR(M294="13",M294="14",P294=8),"",IF(     AND(OR(S294="AUTORIZADO", S294="PENDIENTE", S294="REDUCIDO", S294="AMPLIADO"),L294&lt;&gt;"HONORARIO" ), _xlfn.CONCAT(IF(H294="X","H",H294),"_",IF(OR(P294=5,P294=6),_xlfn.CONCAT(P294,"A"),P294),"_",VLOOKUP(T294,Datos!$B$2:$C$5,2,TRUE)),""))</f>
        <v>M_1_[hasta 3]</v>
      </c>
      <c r="AD294" s="186">
        <f t="shared" si="118"/>
        <v>0</v>
      </c>
      <c r="AE294" s="90" t="str">
        <f t="shared" si="119"/>
        <v>-</v>
      </c>
      <c r="AF294" s="91" t="str">
        <f t="shared" si="120"/>
        <v>070601</v>
      </c>
      <c r="AG294" s="92"/>
      <c r="AH294" s="93" t="str">
        <f t="shared" si="121"/>
        <v>Corporación de Fomento de la Producción</v>
      </c>
      <c r="AI294" s="90" t="str">
        <f t="shared" si="122"/>
        <v>-</v>
      </c>
      <c r="AJ294" s="90">
        <f t="shared" si="123"/>
        <v>4</v>
      </c>
      <c r="AK294" s="90" t="str">
        <f t="shared" si="124"/>
        <v>-</v>
      </c>
      <c r="AL294" s="90" t="str">
        <f t="shared" si="125"/>
        <v>Identifica este registro como MUJER</v>
      </c>
      <c r="AM294" s="90" t="str">
        <f t="shared" si="126"/>
        <v>-</v>
      </c>
      <c r="AN294" s="90" t="str">
        <f t="shared" si="127"/>
        <v>-</v>
      </c>
      <c r="AO294" s="90" t="str">
        <f t="shared" si="128"/>
        <v>-</v>
      </c>
      <c r="AP294" s="58" t="str">
        <f t="shared" si="129"/>
        <v>-</v>
      </c>
      <c r="AQ294" s="94" t="str">
        <f t="shared" si="130"/>
        <v>-</v>
      </c>
      <c r="AR294" s="94" t="str">
        <f>IF(N294="","PRIMER_DIA en blanco",
IF(AND(M294="01",N294&gt;=L_Conversion!$C$118,N294&lt;=L_Conversion!$D$118),"-",
IF(AND(M294="02",N294&gt;=L_Conversion!$C$119,N294&lt;=L_Conversion!$D$119),"-",
IF(AND(M294="03",N294&gt;=L_Conversion!$C$120,N294&lt;=L_Conversion!$D$120),"-",
IF(AND(M294="04",N294&gt;=L_Conversion!$C$121,N294&lt;=L_Conversion!$D$121),"-",
IF(AND(M294="05",N294&gt;=L_Conversion!$C$122,N294&lt;=L_Conversion!$D$122),"-",
IF(AND(M294="06",N294&gt;=L_Conversion!$C$123,N294&lt;=L_Conversion!$D$123),"-",
IF(AND(M294="07",N294&gt;=L_Conversion!$C$124,N294&lt;=L_Conversion!$D$124),"-",
IF(AND(M294="08",N294&gt;=L_Conversion!$C$125,N294&lt;=L_Conversion!$D$125),"-",
IF(AND(M294="09",N294&gt;=L_Conversion!$C$126,N294&lt;=L_Conversion!$D$126),"-",
IF(AND(M294="10",N294&gt;=L_Conversion!$C$127,N294&lt;=L_Conversion!$D$127),"-",
IF(AND(M294="11",N294&gt;=L_Conversion!$C$128,N294&lt;=L_Conversion!$D$128),"-",
IF(AND(M294="12",N294&gt;=L_Conversion!$C$129,N294&lt;=L_Conversion!$D$129),"-",
IF(AND(M294="13",N294&gt;=L_Conversion!$C$116,N294&lt;=L_Conversion!$D$116),"-",
IF(AND(M294="14",N294&gt;=L_Conversion!$C$117,N294&lt;=L_Conversion!$D$117),"-",
"PRIMER_DIA fuera de rango")))))))))))))))</f>
        <v>-</v>
      </c>
      <c r="AS294" s="94" t="str">
        <f t="shared" si="131"/>
        <v>-</v>
      </c>
      <c r="AT294" s="94" t="str">
        <f t="shared" si="132"/>
        <v>-</v>
      </c>
      <c r="AU294" s="94" t="str">
        <f t="shared" si="133"/>
        <v>-</v>
      </c>
      <c r="AV294" s="94" t="str">
        <f t="shared" si="134"/>
        <v>-</v>
      </c>
      <c r="AW294" s="94" t="str">
        <f t="shared" si="135"/>
        <v>-</v>
      </c>
      <c r="AX294" s="94" t="str">
        <f t="shared" si="136"/>
        <v>-</v>
      </c>
      <c r="AY294" s="94" t="str">
        <f t="shared" si="137"/>
        <v>-</v>
      </c>
      <c r="AZ294" s="94" t="str">
        <f t="shared" si="138"/>
        <v>-</v>
      </c>
      <c r="BA294" s="94" t="str">
        <f t="shared" si="139"/>
        <v>-</v>
      </c>
      <c r="BB294" s="94" t="str">
        <f t="shared" si="140"/>
        <v>-</v>
      </c>
      <c r="BC294" s="94" t="str">
        <f t="shared" si="141"/>
        <v>-</v>
      </c>
      <c r="BD294" s="94" t="str">
        <f t="shared" si="142"/>
        <v>-</v>
      </c>
      <c r="BE294" s="94" t="str">
        <f t="shared" si="143"/>
        <v>-</v>
      </c>
      <c r="BF294" s="94" t="str">
        <f t="shared" si="144"/>
        <v>-</v>
      </c>
    </row>
    <row r="295" spans="1:58" x14ac:dyDescent="0.2">
      <c r="A295" s="19" t="s">
        <v>1193</v>
      </c>
      <c r="B295" s="19" t="s">
        <v>666</v>
      </c>
      <c r="C295" s="19">
        <v>17702868</v>
      </c>
      <c r="D295" s="19">
        <v>1</v>
      </c>
      <c r="E295" s="19" t="s">
        <v>1195</v>
      </c>
      <c r="F295" s="19" t="s">
        <v>1651</v>
      </c>
      <c r="G295" s="19" t="s">
        <v>1652</v>
      </c>
      <c r="H295" s="19" t="s">
        <v>1018</v>
      </c>
      <c r="I295" s="19" t="s">
        <v>654</v>
      </c>
      <c r="J295" s="19">
        <v>80</v>
      </c>
      <c r="K295" s="19" t="s">
        <v>554</v>
      </c>
      <c r="L295" s="19" t="s">
        <v>509</v>
      </c>
      <c r="M295" s="19" t="s">
        <v>16</v>
      </c>
      <c r="N295" s="19">
        <v>45735</v>
      </c>
      <c r="O295" s="19">
        <v>2</v>
      </c>
      <c r="P295" s="83">
        <v>1</v>
      </c>
      <c r="Q295" s="19" t="s">
        <v>23</v>
      </c>
      <c r="R295" s="19" t="s">
        <v>11</v>
      </c>
      <c r="S295" s="19" t="s">
        <v>23</v>
      </c>
      <c r="T295" s="19">
        <v>2</v>
      </c>
      <c r="U295" s="19" t="s">
        <v>11</v>
      </c>
      <c r="V295" s="19" t="s">
        <v>11</v>
      </c>
      <c r="W295" s="19" t="s">
        <v>11</v>
      </c>
      <c r="X295" s="19">
        <v>0</v>
      </c>
      <c r="Y295" s="19" t="s">
        <v>730</v>
      </c>
      <c r="Z295" s="19">
        <v>0</v>
      </c>
      <c r="AA295" s="19">
        <v>0</v>
      </c>
      <c r="AB295" s="19">
        <v>0</v>
      </c>
      <c r="AC295" s="186" t="str">
        <f>IF(OR(M295="13",M295="14",P295=8),"",IF(     AND(OR(S295="AUTORIZADO", S295="PENDIENTE", S295="REDUCIDO", S295="AMPLIADO"),L295&lt;&gt;"HONORARIO" ), _xlfn.CONCAT(IF(H295="X","H",H295),"_",IF(OR(P295=5,P295=6),_xlfn.CONCAT(P295,"A"),P295),"_",VLOOKUP(T295,Datos!$B$2:$C$5,2,TRUE)),""))</f>
        <v>M_1_[hasta 3]</v>
      </c>
      <c r="AD295" s="186">
        <f t="shared" si="118"/>
        <v>0</v>
      </c>
      <c r="AE295" s="90" t="str">
        <f t="shared" si="119"/>
        <v>-</v>
      </c>
      <c r="AF295" s="91" t="str">
        <f t="shared" si="120"/>
        <v>Revisar</v>
      </c>
      <c r="AG295" s="92"/>
      <c r="AH295" s="93" t="str">
        <f t="shared" si="121"/>
        <v>Corporación de Fomento de la Producción</v>
      </c>
      <c r="AI295" s="90" t="str">
        <f t="shared" si="122"/>
        <v>-</v>
      </c>
      <c r="AJ295" s="90">
        <f t="shared" si="123"/>
        <v>1</v>
      </c>
      <c r="AK295" s="90" t="str">
        <f t="shared" si="124"/>
        <v>-</v>
      </c>
      <c r="AL295" s="90" t="str">
        <f t="shared" si="125"/>
        <v>Identifica este registro como MUJER</v>
      </c>
      <c r="AM295" s="90" t="str">
        <f t="shared" si="126"/>
        <v>-</v>
      </c>
      <c r="AN295" s="90" t="str">
        <f t="shared" si="127"/>
        <v>-</v>
      </c>
      <c r="AO295" s="90" t="str">
        <f t="shared" si="128"/>
        <v>-</v>
      </c>
      <c r="AP295" s="58" t="str">
        <f t="shared" si="129"/>
        <v>-</v>
      </c>
      <c r="AQ295" s="94" t="str">
        <f t="shared" si="130"/>
        <v>-</v>
      </c>
      <c r="AR295" s="94" t="str">
        <f>IF(N295="","PRIMER_DIA en blanco",
IF(AND(M295="01",N295&gt;=L_Conversion!$C$118,N295&lt;=L_Conversion!$D$118),"-",
IF(AND(M295="02",N295&gt;=L_Conversion!$C$119,N295&lt;=L_Conversion!$D$119),"-",
IF(AND(M295="03",N295&gt;=L_Conversion!$C$120,N295&lt;=L_Conversion!$D$120),"-",
IF(AND(M295="04",N295&gt;=L_Conversion!$C$121,N295&lt;=L_Conversion!$D$121),"-",
IF(AND(M295="05",N295&gt;=L_Conversion!$C$122,N295&lt;=L_Conversion!$D$122),"-",
IF(AND(M295="06",N295&gt;=L_Conversion!$C$123,N295&lt;=L_Conversion!$D$123),"-",
IF(AND(M295="07",N295&gt;=L_Conversion!$C$124,N295&lt;=L_Conversion!$D$124),"-",
IF(AND(M295="08",N295&gt;=L_Conversion!$C$125,N295&lt;=L_Conversion!$D$125),"-",
IF(AND(M295="09",N295&gt;=L_Conversion!$C$126,N295&lt;=L_Conversion!$D$126),"-",
IF(AND(M295="10",N295&gt;=L_Conversion!$C$127,N295&lt;=L_Conversion!$D$127),"-",
IF(AND(M295="11",N295&gt;=L_Conversion!$C$128,N295&lt;=L_Conversion!$D$128),"-",
IF(AND(M295="12",N295&gt;=L_Conversion!$C$129,N295&lt;=L_Conversion!$D$129),"-",
IF(AND(M295="13",N295&gt;=L_Conversion!$C$116,N295&lt;=L_Conversion!$D$116),"-",
IF(AND(M295="14",N295&gt;=L_Conversion!$C$117,N295&lt;=L_Conversion!$D$117),"-",
"PRIMER_DIA fuera de rango")))))))))))))))</f>
        <v>-</v>
      </c>
      <c r="AS295" s="94" t="str">
        <f t="shared" si="131"/>
        <v>-</v>
      </c>
      <c r="AT295" s="94" t="str">
        <f t="shared" si="132"/>
        <v>-</v>
      </c>
      <c r="AU295" s="94" t="str">
        <f t="shared" si="133"/>
        <v>-</v>
      </c>
      <c r="AV295" s="94" t="str">
        <f t="shared" si="134"/>
        <v>-</v>
      </c>
      <c r="AW295" s="94" t="str">
        <f t="shared" si="135"/>
        <v>-</v>
      </c>
      <c r="AX295" s="94" t="str">
        <f t="shared" si="136"/>
        <v>-</v>
      </c>
      <c r="AY295" s="94" t="str">
        <f t="shared" si="137"/>
        <v>-</v>
      </c>
      <c r="AZ295" s="94" t="str">
        <f t="shared" si="138"/>
        <v>-</v>
      </c>
      <c r="BA295" s="94" t="str">
        <f t="shared" si="139"/>
        <v>-</v>
      </c>
      <c r="BB295" s="94" t="str">
        <f t="shared" si="140"/>
        <v>-</v>
      </c>
      <c r="BC295" s="94" t="str">
        <f t="shared" si="141"/>
        <v>-</v>
      </c>
      <c r="BD295" s="94" t="str">
        <f t="shared" si="142"/>
        <v>-</v>
      </c>
      <c r="BE295" s="94" t="str">
        <f t="shared" si="143"/>
        <v>-</v>
      </c>
      <c r="BF295" s="94" t="str">
        <f t="shared" si="144"/>
        <v>-</v>
      </c>
    </row>
    <row r="296" spans="1:58" x14ac:dyDescent="0.2">
      <c r="A296" s="19" t="s">
        <v>1193</v>
      </c>
      <c r="B296" s="19" t="s">
        <v>76</v>
      </c>
      <c r="C296" s="19">
        <v>13243945</v>
      </c>
      <c r="D296" s="19">
        <v>1</v>
      </c>
      <c r="E296" s="19" t="s">
        <v>1653</v>
      </c>
      <c r="F296" s="19" t="s">
        <v>1654</v>
      </c>
      <c r="G296" s="19" t="s">
        <v>1655</v>
      </c>
      <c r="H296" s="19" t="s">
        <v>654</v>
      </c>
      <c r="I296" s="19" t="s">
        <v>653</v>
      </c>
      <c r="J296" s="19">
        <v>80</v>
      </c>
      <c r="K296" s="19" t="s">
        <v>556</v>
      </c>
      <c r="L296" s="19" t="s">
        <v>495</v>
      </c>
      <c r="M296" s="19" t="s">
        <v>16</v>
      </c>
      <c r="N296" s="19">
        <v>45735</v>
      </c>
      <c r="O296" s="19">
        <v>3</v>
      </c>
      <c r="P296" s="83">
        <v>1</v>
      </c>
      <c r="Q296" s="19" t="s">
        <v>23</v>
      </c>
      <c r="R296" s="19" t="s">
        <v>11</v>
      </c>
      <c r="S296" s="19" t="s">
        <v>23</v>
      </c>
      <c r="T296" s="19">
        <v>3</v>
      </c>
      <c r="U296" s="19" t="s">
        <v>11</v>
      </c>
      <c r="V296" s="19" t="s">
        <v>11</v>
      </c>
      <c r="W296" s="19" t="s">
        <v>11</v>
      </c>
      <c r="X296" s="19">
        <v>0</v>
      </c>
      <c r="Y296" s="19" t="s">
        <v>730</v>
      </c>
      <c r="Z296" s="19">
        <v>0</v>
      </c>
      <c r="AA296" s="19">
        <v>0</v>
      </c>
      <c r="AB296" s="19">
        <v>0</v>
      </c>
      <c r="AC296" s="186" t="str">
        <f>IF(OR(M296="13",M296="14",P296=8),"",IF(     AND(OR(S296="AUTORIZADO", S296="PENDIENTE", S296="REDUCIDO", S296="AMPLIADO"),L296&lt;&gt;"HONORARIO" ), _xlfn.CONCAT(IF(H296="X","H",H296),"_",IF(OR(P296=5,P296=6),_xlfn.CONCAT(P296,"A"),P296),"_",VLOOKUP(T296,Datos!$B$2:$C$5,2,TRUE)),""))</f>
        <v>H_1_[hasta 3]</v>
      </c>
      <c r="AD296" s="186">
        <f t="shared" si="118"/>
        <v>0</v>
      </c>
      <c r="AE296" s="90" t="str">
        <f t="shared" si="119"/>
        <v>-</v>
      </c>
      <c r="AF296" s="91" t="str">
        <f t="shared" si="120"/>
        <v>070601</v>
      </c>
      <c r="AG296" s="92"/>
      <c r="AH296" s="93" t="str">
        <f t="shared" si="121"/>
        <v>Corporación de Fomento de la Producción</v>
      </c>
      <c r="AI296" s="90" t="str">
        <f t="shared" si="122"/>
        <v>-</v>
      </c>
      <c r="AJ296" s="90">
        <f t="shared" si="123"/>
        <v>1</v>
      </c>
      <c r="AK296" s="90" t="str">
        <f t="shared" si="124"/>
        <v>-</v>
      </c>
      <c r="AL296" s="90" t="str">
        <f t="shared" si="125"/>
        <v>Identifica este registro como HOMBRE</v>
      </c>
      <c r="AM296" s="90" t="str">
        <f t="shared" si="126"/>
        <v>-</v>
      </c>
      <c r="AN296" s="90" t="str">
        <f t="shared" si="127"/>
        <v>-</v>
      </c>
      <c r="AO296" s="90" t="str">
        <f t="shared" si="128"/>
        <v>-</v>
      </c>
      <c r="AP296" s="58" t="str">
        <f t="shared" si="129"/>
        <v>-</v>
      </c>
      <c r="AQ296" s="94" t="str">
        <f t="shared" si="130"/>
        <v>-</v>
      </c>
      <c r="AR296" s="94" t="str">
        <f>IF(N296="","PRIMER_DIA en blanco",
IF(AND(M296="01",N296&gt;=L_Conversion!$C$118,N296&lt;=L_Conversion!$D$118),"-",
IF(AND(M296="02",N296&gt;=L_Conversion!$C$119,N296&lt;=L_Conversion!$D$119),"-",
IF(AND(M296="03",N296&gt;=L_Conversion!$C$120,N296&lt;=L_Conversion!$D$120),"-",
IF(AND(M296="04",N296&gt;=L_Conversion!$C$121,N296&lt;=L_Conversion!$D$121),"-",
IF(AND(M296="05",N296&gt;=L_Conversion!$C$122,N296&lt;=L_Conversion!$D$122),"-",
IF(AND(M296="06",N296&gt;=L_Conversion!$C$123,N296&lt;=L_Conversion!$D$123),"-",
IF(AND(M296="07",N296&gt;=L_Conversion!$C$124,N296&lt;=L_Conversion!$D$124),"-",
IF(AND(M296="08",N296&gt;=L_Conversion!$C$125,N296&lt;=L_Conversion!$D$125),"-",
IF(AND(M296="09",N296&gt;=L_Conversion!$C$126,N296&lt;=L_Conversion!$D$126),"-",
IF(AND(M296="10",N296&gt;=L_Conversion!$C$127,N296&lt;=L_Conversion!$D$127),"-",
IF(AND(M296="11",N296&gt;=L_Conversion!$C$128,N296&lt;=L_Conversion!$D$128),"-",
IF(AND(M296="12",N296&gt;=L_Conversion!$C$129,N296&lt;=L_Conversion!$D$129),"-",
IF(AND(M296="13",N296&gt;=L_Conversion!$C$116,N296&lt;=L_Conversion!$D$116),"-",
IF(AND(M296="14",N296&gt;=L_Conversion!$C$117,N296&lt;=L_Conversion!$D$117),"-",
"PRIMER_DIA fuera de rango")))))))))))))))</f>
        <v>-</v>
      </c>
      <c r="AS296" s="94" t="str">
        <f t="shared" si="131"/>
        <v>-</v>
      </c>
      <c r="AT296" s="94" t="str">
        <f t="shared" si="132"/>
        <v>-</v>
      </c>
      <c r="AU296" s="94" t="str">
        <f t="shared" si="133"/>
        <v>-</v>
      </c>
      <c r="AV296" s="94" t="str">
        <f t="shared" si="134"/>
        <v>-</v>
      </c>
      <c r="AW296" s="94" t="str">
        <f t="shared" si="135"/>
        <v>-</v>
      </c>
      <c r="AX296" s="94" t="str">
        <f t="shared" si="136"/>
        <v>-</v>
      </c>
      <c r="AY296" s="94" t="str">
        <f t="shared" si="137"/>
        <v>-</v>
      </c>
      <c r="AZ296" s="94" t="str">
        <f t="shared" si="138"/>
        <v>-</v>
      </c>
      <c r="BA296" s="94" t="str">
        <f t="shared" si="139"/>
        <v>-</v>
      </c>
      <c r="BB296" s="94" t="str">
        <f t="shared" si="140"/>
        <v>-</v>
      </c>
      <c r="BC296" s="94" t="str">
        <f t="shared" si="141"/>
        <v>-</v>
      </c>
      <c r="BD296" s="94" t="str">
        <f t="shared" si="142"/>
        <v>-</v>
      </c>
      <c r="BE296" s="94" t="str">
        <f t="shared" si="143"/>
        <v>-</v>
      </c>
      <c r="BF296" s="94" t="str">
        <f t="shared" si="144"/>
        <v>-</v>
      </c>
    </row>
    <row r="297" spans="1:58" x14ac:dyDescent="0.2">
      <c r="A297" s="19" t="s">
        <v>1193</v>
      </c>
      <c r="B297" s="19" t="s">
        <v>76</v>
      </c>
      <c r="C297" s="19">
        <v>12849139</v>
      </c>
      <c r="D297" s="19">
        <v>2</v>
      </c>
      <c r="E297" s="19" t="s">
        <v>1656</v>
      </c>
      <c r="F297" s="19" t="s">
        <v>1550</v>
      </c>
      <c r="G297" s="19" t="s">
        <v>1657</v>
      </c>
      <c r="H297" s="19" t="s">
        <v>1018</v>
      </c>
      <c r="I297" s="19" t="s">
        <v>653</v>
      </c>
      <c r="J297" s="19">
        <v>80</v>
      </c>
      <c r="K297" s="19" t="s">
        <v>556</v>
      </c>
      <c r="L297" s="19" t="s">
        <v>495</v>
      </c>
      <c r="M297" s="19" t="s">
        <v>16</v>
      </c>
      <c r="N297" s="19">
        <v>45735</v>
      </c>
      <c r="O297" s="19">
        <v>3</v>
      </c>
      <c r="P297" s="83">
        <v>1</v>
      </c>
      <c r="Q297" s="19" t="s">
        <v>23</v>
      </c>
      <c r="R297" s="19" t="s">
        <v>11</v>
      </c>
      <c r="S297" s="19" t="s">
        <v>23</v>
      </c>
      <c r="T297" s="19">
        <v>3</v>
      </c>
      <c r="U297" s="19" t="s">
        <v>11</v>
      </c>
      <c r="V297" s="19" t="s">
        <v>11</v>
      </c>
      <c r="W297" s="19" t="s">
        <v>11</v>
      </c>
      <c r="X297" s="19">
        <v>0</v>
      </c>
      <c r="Y297" s="19" t="s">
        <v>730</v>
      </c>
      <c r="Z297" s="19">
        <v>0</v>
      </c>
      <c r="AA297" s="19">
        <v>0</v>
      </c>
      <c r="AB297" s="19">
        <v>0</v>
      </c>
      <c r="AC297" s="186" t="str">
        <f>IF(OR(M297="13",M297="14",P297=8),"",IF(     AND(OR(S297="AUTORIZADO", S297="PENDIENTE", S297="REDUCIDO", S297="AMPLIADO"),L297&lt;&gt;"HONORARIO" ), _xlfn.CONCAT(IF(H297="X","H",H297),"_",IF(OR(P297=5,P297=6),_xlfn.CONCAT(P297,"A"),P297),"_",VLOOKUP(T297,Datos!$B$2:$C$5,2,TRUE)),""))</f>
        <v>M_1_[hasta 3]</v>
      </c>
      <c r="AD297" s="186">
        <f t="shared" si="118"/>
        <v>0</v>
      </c>
      <c r="AE297" s="90" t="str">
        <f t="shared" si="119"/>
        <v>-</v>
      </c>
      <c r="AF297" s="91" t="str">
        <f t="shared" si="120"/>
        <v>070601</v>
      </c>
      <c r="AG297" s="92"/>
      <c r="AH297" s="93" t="str">
        <f t="shared" si="121"/>
        <v>Corporación de Fomento de la Producción</v>
      </c>
      <c r="AI297" s="90" t="str">
        <f t="shared" si="122"/>
        <v>-</v>
      </c>
      <c r="AJ297" s="90">
        <f t="shared" si="123"/>
        <v>2</v>
      </c>
      <c r="AK297" s="90" t="str">
        <f t="shared" si="124"/>
        <v>-</v>
      </c>
      <c r="AL297" s="90" t="str">
        <f t="shared" si="125"/>
        <v>Identifica este registro como MUJER</v>
      </c>
      <c r="AM297" s="90" t="str">
        <f t="shared" si="126"/>
        <v>-</v>
      </c>
      <c r="AN297" s="90" t="str">
        <f t="shared" si="127"/>
        <v>-</v>
      </c>
      <c r="AO297" s="90" t="str">
        <f t="shared" si="128"/>
        <v>-</v>
      </c>
      <c r="AP297" s="58" t="str">
        <f t="shared" si="129"/>
        <v>-</v>
      </c>
      <c r="AQ297" s="94" t="str">
        <f t="shared" si="130"/>
        <v>-</v>
      </c>
      <c r="AR297" s="94" t="str">
        <f>IF(N297="","PRIMER_DIA en blanco",
IF(AND(M297="01",N297&gt;=L_Conversion!$C$118,N297&lt;=L_Conversion!$D$118),"-",
IF(AND(M297="02",N297&gt;=L_Conversion!$C$119,N297&lt;=L_Conversion!$D$119),"-",
IF(AND(M297="03",N297&gt;=L_Conversion!$C$120,N297&lt;=L_Conversion!$D$120),"-",
IF(AND(M297="04",N297&gt;=L_Conversion!$C$121,N297&lt;=L_Conversion!$D$121),"-",
IF(AND(M297="05",N297&gt;=L_Conversion!$C$122,N297&lt;=L_Conversion!$D$122),"-",
IF(AND(M297="06",N297&gt;=L_Conversion!$C$123,N297&lt;=L_Conversion!$D$123),"-",
IF(AND(M297="07",N297&gt;=L_Conversion!$C$124,N297&lt;=L_Conversion!$D$124),"-",
IF(AND(M297="08",N297&gt;=L_Conversion!$C$125,N297&lt;=L_Conversion!$D$125),"-",
IF(AND(M297="09",N297&gt;=L_Conversion!$C$126,N297&lt;=L_Conversion!$D$126),"-",
IF(AND(M297="10",N297&gt;=L_Conversion!$C$127,N297&lt;=L_Conversion!$D$127),"-",
IF(AND(M297="11",N297&gt;=L_Conversion!$C$128,N297&lt;=L_Conversion!$D$128),"-",
IF(AND(M297="12",N297&gt;=L_Conversion!$C$129,N297&lt;=L_Conversion!$D$129),"-",
IF(AND(M297="13",N297&gt;=L_Conversion!$C$116,N297&lt;=L_Conversion!$D$116),"-",
IF(AND(M297="14",N297&gt;=L_Conversion!$C$117,N297&lt;=L_Conversion!$D$117),"-",
"PRIMER_DIA fuera de rango")))))))))))))))</f>
        <v>-</v>
      </c>
      <c r="AS297" s="94" t="str">
        <f t="shared" si="131"/>
        <v>-</v>
      </c>
      <c r="AT297" s="94" t="str">
        <f t="shared" si="132"/>
        <v>-</v>
      </c>
      <c r="AU297" s="94" t="str">
        <f t="shared" si="133"/>
        <v>-</v>
      </c>
      <c r="AV297" s="94" t="str">
        <f t="shared" si="134"/>
        <v>-</v>
      </c>
      <c r="AW297" s="94" t="str">
        <f t="shared" si="135"/>
        <v>-</v>
      </c>
      <c r="AX297" s="94" t="str">
        <f t="shared" si="136"/>
        <v>-</v>
      </c>
      <c r="AY297" s="94" t="str">
        <f t="shared" si="137"/>
        <v>-</v>
      </c>
      <c r="AZ297" s="94" t="str">
        <f t="shared" si="138"/>
        <v>-</v>
      </c>
      <c r="BA297" s="94" t="str">
        <f t="shared" si="139"/>
        <v>-</v>
      </c>
      <c r="BB297" s="94" t="str">
        <f t="shared" si="140"/>
        <v>-</v>
      </c>
      <c r="BC297" s="94" t="str">
        <f t="shared" si="141"/>
        <v>-</v>
      </c>
      <c r="BD297" s="94" t="str">
        <f t="shared" si="142"/>
        <v>-</v>
      </c>
      <c r="BE297" s="94" t="str">
        <f t="shared" si="143"/>
        <v>-</v>
      </c>
      <c r="BF297" s="94" t="str">
        <f t="shared" si="144"/>
        <v>-</v>
      </c>
    </row>
    <row r="298" spans="1:58" x14ac:dyDescent="0.2">
      <c r="A298" s="19" t="s">
        <v>1193</v>
      </c>
      <c r="B298" s="19" t="s">
        <v>76</v>
      </c>
      <c r="C298" s="19">
        <v>10523367</v>
      </c>
      <c r="D298" s="19">
        <v>1</v>
      </c>
      <c r="E298" s="19" t="s">
        <v>1456</v>
      </c>
      <c r="F298" s="19" t="s">
        <v>1658</v>
      </c>
      <c r="G298" s="19" t="s">
        <v>1635</v>
      </c>
      <c r="H298" s="19" t="s">
        <v>654</v>
      </c>
      <c r="I298" s="19" t="s">
        <v>653</v>
      </c>
      <c r="J298" s="19">
        <v>80</v>
      </c>
      <c r="K298" s="19" t="s">
        <v>556</v>
      </c>
      <c r="L298" s="19" t="s">
        <v>495</v>
      </c>
      <c r="M298" s="19" t="s">
        <v>16</v>
      </c>
      <c r="N298" s="19">
        <v>45736</v>
      </c>
      <c r="O298" s="19">
        <v>7</v>
      </c>
      <c r="P298" s="83">
        <v>1</v>
      </c>
      <c r="Q298" s="19" t="s">
        <v>23</v>
      </c>
      <c r="R298" s="19" t="s">
        <v>11</v>
      </c>
      <c r="S298" s="19" t="s">
        <v>23</v>
      </c>
      <c r="T298" s="19">
        <v>7</v>
      </c>
      <c r="U298" s="19" t="s">
        <v>11</v>
      </c>
      <c r="V298" s="19" t="s">
        <v>11</v>
      </c>
      <c r="W298" s="19" t="s">
        <v>11</v>
      </c>
      <c r="X298" s="19">
        <v>0</v>
      </c>
      <c r="Y298" s="19" t="s">
        <v>730</v>
      </c>
      <c r="Z298" s="19">
        <v>0</v>
      </c>
      <c r="AA298" s="19">
        <v>0</v>
      </c>
      <c r="AB298" s="19">
        <v>0</v>
      </c>
      <c r="AC298" s="186" t="str">
        <f>IF(OR(M298="13",M298="14",P298=8),"",IF(     AND(OR(S298="AUTORIZADO", S298="PENDIENTE", S298="REDUCIDO", S298="AMPLIADO"),L298&lt;&gt;"HONORARIO" ), _xlfn.CONCAT(IF(H298="X","H",H298),"_",IF(OR(P298=5,P298=6),_xlfn.CONCAT(P298,"A"),P298),"_",VLOOKUP(T298,Datos!$B$2:$C$5,2,TRUE)),""))</f>
        <v>H_1_[4 a 10]</v>
      </c>
      <c r="AD298" s="186">
        <f t="shared" si="118"/>
        <v>0</v>
      </c>
      <c r="AE298" s="90" t="str">
        <f t="shared" si="119"/>
        <v>-</v>
      </c>
      <c r="AF298" s="91" t="str">
        <f t="shared" si="120"/>
        <v>070601</v>
      </c>
      <c r="AG298" s="92"/>
      <c r="AH298" s="93" t="str">
        <f t="shared" si="121"/>
        <v>Corporación de Fomento de la Producción</v>
      </c>
      <c r="AI298" s="90" t="str">
        <f t="shared" si="122"/>
        <v>-</v>
      </c>
      <c r="AJ298" s="90">
        <f t="shared" si="123"/>
        <v>1</v>
      </c>
      <c r="AK298" s="90" t="str">
        <f t="shared" si="124"/>
        <v>-</v>
      </c>
      <c r="AL298" s="90" t="str">
        <f t="shared" si="125"/>
        <v>Identifica este registro como HOMBRE</v>
      </c>
      <c r="AM298" s="90" t="str">
        <f t="shared" si="126"/>
        <v>-</v>
      </c>
      <c r="AN298" s="90" t="str">
        <f t="shared" si="127"/>
        <v>-</v>
      </c>
      <c r="AO298" s="90" t="str">
        <f t="shared" si="128"/>
        <v>-</v>
      </c>
      <c r="AP298" s="58" t="str">
        <f t="shared" si="129"/>
        <v>-</v>
      </c>
      <c r="AQ298" s="94" t="str">
        <f t="shared" si="130"/>
        <v>-</v>
      </c>
      <c r="AR298" s="94" t="str">
        <f>IF(N298="","PRIMER_DIA en blanco",
IF(AND(M298="01",N298&gt;=L_Conversion!$C$118,N298&lt;=L_Conversion!$D$118),"-",
IF(AND(M298="02",N298&gt;=L_Conversion!$C$119,N298&lt;=L_Conversion!$D$119),"-",
IF(AND(M298="03",N298&gt;=L_Conversion!$C$120,N298&lt;=L_Conversion!$D$120),"-",
IF(AND(M298="04",N298&gt;=L_Conversion!$C$121,N298&lt;=L_Conversion!$D$121),"-",
IF(AND(M298="05",N298&gt;=L_Conversion!$C$122,N298&lt;=L_Conversion!$D$122),"-",
IF(AND(M298="06",N298&gt;=L_Conversion!$C$123,N298&lt;=L_Conversion!$D$123),"-",
IF(AND(M298="07",N298&gt;=L_Conversion!$C$124,N298&lt;=L_Conversion!$D$124),"-",
IF(AND(M298="08",N298&gt;=L_Conversion!$C$125,N298&lt;=L_Conversion!$D$125),"-",
IF(AND(M298="09",N298&gt;=L_Conversion!$C$126,N298&lt;=L_Conversion!$D$126),"-",
IF(AND(M298="10",N298&gt;=L_Conversion!$C$127,N298&lt;=L_Conversion!$D$127),"-",
IF(AND(M298="11",N298&gt;=L_Conversion!$C$128,N298&lt;=L_Conversion!$D$128),"-",
IF(AND(M298="12",N298&gt;=L_Conversion!$C$129,N298&lt;=L_Conversion!$D$129),"-",
IF(AND(M298="13",N298&gt;=L_Conversion!$C$116,N298&lt;=L_Conversion!$D$116),"-",
IF(AND(M298="14",N298&gt;=L_Conversion!$C$117,N298&lt;=L_Conversion!$D$117),"-",
"PRIMER_DIA fuera de rango")))))))))))))))</f>
        <v>-</v>
      </c>
      <c r="AS298" s="94" t="str">
        <f t="shared" si="131"/>
        <v>-</v>
      </c>
      <c r="AT298" s="94" t="str">
        <f t="shared" si="132"/>
        <v>-</v>
      </c>
      <c r="AU298" s="94" t="str">
        <f t="shared" si="133"/>
        <v>-</v>
      </c>
      <c r="AV298" s="94" t="str">
        <f t="shared" si="134"/>
        <v>-</v>
      </c>
      <c r="AW298" s="94" t="str">
        <f t="shared" si="135"/>
        <v>-</v>
      </c>
      <c r="AX298" s="94" t="str">
        <f t="shared" si="136"/>
        <v>-</v>
      </c>
      <c r="AY298" s="94" t="str">
        <f t="shared" si="137"/>
        <v>-</v>
      </c>
      <c r="AZ298" s="94" t="str">
        <f t="shared" si="138"/>
        <v>-</v>
      </c>
      <c r="BA298" s="94" t="str">
        <f t="shared" si="139"/>
        <v>-</v>
      </c>
      <c r="BB298" s="94" t="str">
        <f t="shared" si="140"/>
        <v>-</v>
      </c>
      <c r="BC298" s="94" t="str">
        <f t="shared" si="141"/>
        <v>-</v>
      </c>
      <c r="BD298" s="94" t="str">
        <f t="shared" si="142"/>
        <v>-</v>
      </c>
      <c r="BE298" s="94" t="str">
        <f t="shared" si="143"/>
        <v>-</v>
      </c>
      <c r="BF298" s="94" t="str">
        <f t="shared" si="144"/>
        <v>-</v>
      </c>
    </row>
    <row r="299" spans="1:58" x14ac:dyDescent="0.2">
      <c r="A299" s="19" t="s">
        <v>1193</v>
      </c>
      <c r="B299" s="19" t="s">
        <v>1132</v>
      </c>
      <c r="C299" s="19">
        <v>9400812</v>
      </c>
      <c r="D299" s="19">
        <v>3</v>
      </c>
      <c r="E299" s="19" t="s">
        <v>1659</v>
      </c>
      <c r="F299" s="19" t="s">
        <v>1660</v>
      </c>
      <c r="G299" s="19" t="s">
        <v>1661</v>
      </c>
      <c r="H299" s="19" t="s">
        <v>654</v>
      </c>
      <c r="I299" s="19" t="s">
        <v>654</v>
      </c>
      <c r="J299" s="19">
        <v>80</v>
      </c>
      <c r="K299" s="19" t="s">
        <v>554</v>
      </c>
      <c r="L299" s="19" t="s">
        <v>509</v>
      </c>
      <c r="M299" s="19" t="s">
        <v>16</v>
      </c>
      <c r="N299" s="19">
        <v>45737</v>
      </c>
      <c r="O299" s="19">
        <v>1</v>
      </c>
      <c r="P299" s="83">
        <v>1</v>
      </c>
      <c r="Q299" s="19" t="s">
        <v>23</v>
      </c>
      <c r="R299" s="19" t="s">
        <v>11</v>
      </c>
      <c r="S299" s="19" t="s">
        <v>23</v>
      </c>
      <c r="T299" s="19">
        <v>1</v>
      </c>
      <c r="U299" s="19" t="s">
        <v>11</v>
      </c>
      <c r="V299" s="19" t="s">
        <v>11</v>
      </c>
      <c r="W299" s="19" t="s">
        <v>11</v>
      </c>
      <c r="X299" s="19">
        <v>0</v>
      </c>
      <c r="Y299" s="19" t="s">
        <v>730</v>
      </c>
      <c r="Z299" s="19">
        <v>0</v>
      </c>
      <c r="AA299" s="19">
        <v>0</v>
      </c>
      <c r="AB299" s="19">
        <v>0</v>
      </c>
      <c r="AC299" s="186" t="str">
        <f>IF(OR(M299="13",M299="14",P299=8),"",IF(     AND(OR(S299="AUTORIZADO", S299="PENDIENTE", S299="REDUCIDO", S299="AMPLIADO"),L299&lt;&gt;"HONORARIO" ), _xlfn.CONCAT(IF(H299="X","H",H299),"_",IF(OR(P299=5,P299=6),_xlfn.CONCAT(P299,"A"),P299),"_",VLOOKUP(T299,Datos!$B$2:$C$5,2,TRUE)),""))</f>
        <v>H_1_[hasta 3]</v>
      </c>
      <c r="AD299" s="186">
        <f t="shared" si="118"/>
        <v>0</v>
      </c>
      <c r="AE299" s="90" t="str">
        <f t="shared" si="119"/>
        <v>-</v>
      </c>
      <c r="AF299" s="91" t="str">
        <f t="shared" si="120"/>
        <v>Revisar</v>
      </c>
      <c r="AG299" s="92"/>
      <c r="AH299" s="93" t="str">
        <f t="shared" si="121"/>
        <v>Corporación de Fomento de la Producción</v>
      </c>
      <c r="AI299" s="90" t="str">
        <f t="shared" si="122"/>
        <v>-</v>
      </c>
      <c r="AJ299" s="90">
        <f t="shared" si="123"/>
        <v>3</v>
      </c>
      <c r="AK299" s="90" t="str">
        <f t="shared" si="124"/>
        <v>-</v>
      </c>
      <c r="AL299" s="90" t="str">
        <f t="shared" si="125"/>
        <v>Identifica este registro como HOMBRE</v>
      </c>
      <c r="AM299" s="90" t="str">
        <f t="shared" si="126"/>
        <v>-</v>
      </c>
      <c r="AN299" s="90" t="str">
        <f t="shared" si="127"/>
        <v>-</v>
      </c>
      <c r="AO299" s="90" t="str">
        <f t="shared" si="128"/>
        <v>-</v>
      </c>
      <c r="AP299" s="58" t="str">
        <f t="shared" si="129"/>
        <v>-</v>
      </c>
      <c r="AQ299" s="94" t="str">
        <f t="shared" si="130"/>
        <v>-</v>
      </c>
      <c r="AR299" s="94" t="str">
        <f>IF(N299="","PRIMER_DIA en blanco",
IF(AND(M299="01",N299&gt;=L_Conversion!$C$118,N299&lt;=L_Conversion!$D$118),"-",
IF(AND(M299="02",N299&gt;=L_Conversion!$C$119,N299&lt;=L_Conversion!$D$119),"-",
IF(AND(M299="03",N299&gt;=L_Conversion!$C$120,N299&lt;=L_Conversion!$D$120),"-",
IF(AND(M299="04",N299&gt;=L_Conversion!$C$121,N299&lt;=L_Conversion!$D$121),"-",
IF(AND(M299="05",N299&gt;=L_Conversion!$C$122,N299&lt;=L_Conversion!$D$122),"-",
IF(AND(M299="06",N299&gt;=L_Conversion!$C$123,N299&lt;=L_Conversion!$D$123),"-",
IF(AND(M299="07",N299&gt;=L_Conversion!$C$124,N299&lt;=L_Conversion!$D$124),"-",
IF(AND(M299="08",N299&gt;=L_Conversion!$C$125,N299&lt;=L_Conversion!$D$125),"-",
IF(AND(M299="09",N299&gt;=L_Conversion!$C$126,N299&lt;=L_Conversion!$D$126),"-",
IF(AND(M299="10",N299&gt;=L_Conversion!$C$127,N299&lt;=L_Conversion!$D$127),"-",
IF(AND(M299="11",N299&gt;=L_Conversion!$C$128,N299&lt;=L_Conversion!$D$128),"-",
IF(AND(M299="12",N299&gt;=L_Conversion!$C$129,N299&lt;=L_Conversion!$D$129),"-",
IF(AND(M299="13",N299&gt;=L_Conversion!$C$116,N299&lt;=L_Conversion!$D$116),"-",
IF(AND(M299="14",N299&gt;=L_Conversion!$C$117,N299&lt;=L_Conversion!$D$117),"-",
"PRIMER_DIA fuera de rango")))))))))))))))</f>
        <v>-</v>
      </c>
      <c r="AS299" s="94" t="str">
        <f t="shared" si="131"/>
        <v>-</v>
      </c>
      <c r="AT299" s="94" t="str">
        <f t="shared" si="132"/>
        <v>-</v>
      </c>
      <c r="AU299" s="94" t="str">
        <f t="shared" si="133"/>
        <v>-</v>
      </c>
      <c r="AV299" s="94" t="str">
        <f t="shared" si="134"/>
        <v>-</v>
      </c>
      <c r="AW299" s="94" t="str">
        <f t="shared" si="135"/>
        <v>-</v>
      </c>
      <c r="AX299" s="94" t="str">
        <f t="shared" si="136"/>
        <v>-</v>
      </c>
      <c r="AY299" s="94" t="str">
        <f t="shared" si="137"/>
        <v>-</v>
      </c>
      <c r="AZ299" s="94" t="str">
        <f t="shared" si="138"/>
        <v>-</v>
      </c>
      <c r="BA299" s="94" t="str">
        <f t="shared" si="139"/>
        <v>-</v>
      </c>
      <c r="BB299" s="94" t="str">
        <f t="shared" si="140"/>
        <v>-</v>
      </c>
      <c r="BC299" s="94" t="str">
        <f t="shared" si="141"/>
        <v>-</v>
      </c>
      <c r="BD299" s="94" t="str">
        <f t="shared" si="142"/>
        <v>-</v>
      </c>
      <c r="BE299" s="94" t="str">
        <f t="shared" si="143"/>
        <v>-</v>
      </c>
      <c r="BF299" s="94" t="str">
        <f t="shared" si="144"/>
        <v>-</v>
      </c>
    </row>
    <row r="300" spans="1:58" x14ac:dyDescent="0.2">
      <c r="A300" s="19" t="s">
        <v>1193</v>
      </c>
      <c r="B300" s="19" t="s">
        <v>76</v>
      </c>
      <c r="C300" s="19">
        <v>9796664</v>
      </c>
      <c r="D300" s="19">
        <v>8</v>
      </c>
      <c r="E300" s="19" t="s">
        <v>1662</v>
      </c>
      <c r="F300" s="19" t="s">
        <v>1663</v>
      </c>
      <c r="G300" s="19" t="s">
        <v>1664</v>
      </c>
      <c r="H300" s="19" t="s">
        <v>1018</v>
      </c>
      <c r="I300" s="19" t="s">
        <v>655</v>
      </c>
      <c r="J300" s="19">
        <v>60</v>
      </c>
      <c r="K300" s="19" t="s">
        <v>560</v>
      </c>
      <c r="L300" s="19" t="s">
        <v>490</v>
      </c>
      <c r="M300" s="19" t="s">
        <v>16</v>
      </c>
      <c r="N300" s="19">
        <v>45737</v>
      </c>
      <c r="O300" s="19">
        <v>1</v>
      </c>
      <c r="P300" s="83">
        <v>1</v>
      </c>
      <c r="Q300" s="19" t="s">
        <v>23</v>
      </c>
      <c r="R300" s="19" t="s">
        <v>11</v>
      </c>
      <c r="S300" s="19" t="s">
        <v>23</v>
      </c>
      <c r="T300" s="19">
        <v>1</v>
      </c>
      <c r="U300" s="19" t="s">
        <v>11</v>
      </c>
      <c r="V300" s="19" t="s">
        <v>11</v>
      </c>
      <c r="W300" s="19" t="s">
        <v>11</v>
      </c>
      <c r="X300" s="19">
        <v>0</v>
      </c>
      <c r="Y300" s="19" t="s">
        <v>732</v>
      </c>
      <c r="Z300" s="19">
        <v>0</v>
      </c>
      <c r="AA300" s="19">
        <v>0</v>
      </c>
      <c r="AB300" s="19">
        <v>0</v>
      </c>
      <c r="AC300" s="186" t="str">
        <f>IF(OR(M300="13",M300="14",P300=8),"",IF(     AND(OR(S300="AUTORIZADO", S300="PENDIENTE", S300="REDUCIDO", S300="AMPLIADO"),L300&lt;&gt;"HONORARIO" ), _xlfn.CONCAT(IF(H300="X","H",H300),"_",IF(OR(P300=5,P300=6),_xlfn.CONCAT(P300,"A"),P300),"_",VLOOKUP(T300,Datos!$B$2:$C$5,2,TRUE)),""))</f>
        <v>M_1_[hasta 3]</v>
      </c>
      <c r="AD300" s="186">
        <f t="shared" si="118"/>
        <v>0</v>
      </c>
      <c r="AE300" s="90" t="str">
        <f t="shared" si="119"/>
        <v>-</v>
      </c>
      <c r="AF300" s="91" t="str">
        <f t="shared" si="120"/>
        <v>070601</v>
      </c>
      <c r="AG300" s="92"/>
      <c r="AH300" s="93" t="str">
        <f t="shared" si="121"/>
        <v>Corporación de Fomento de la Producción</v>
      </c>
      <c r="AI300" s="90" t="str">
        <f t="shared" si="122"/>
        <v>-</v>
      </c>
      <c r="AJ300" s="90">
        <f t="shared" si="123"/>
        <v>8</v>
      </c>
      <c r="AK300" s="90" t="str">
        <f t="shared" si="124"/>
        <v>-</v>
      </c>
      <c r="AL300" s="90" t="str">
        <f t="shared" si="125"/>
        <v>Identifica este registro como MUJER</v>
      </c>
      <c r="AM300" s="90" t="str">
        <f t="shared" si="126"/>
        <v>-</v>
      </c>
      <c r="AN300" s="90" t="str">
        <f t="shared" si="127"/>
        <v>-</v>
      </c>
      <c r="AO300" s="90" t="str">
        <f t="shared" si="128"/>
        <v>-</v>
      </c>
      <c r="AP300" s="58" t="str">
        <f t="shared" si="129"/>
        <v>-</v>
      </c>
      <c r="AQ300" s="94" t="str">
        <f t="shared" si="130"/>
        <v>-</v>
      </c>
      <c r="AR300" s="94" t="str">
        <f>IF(N300="","PRIMER_DIA en blanco",
IF(AND(M300="01",N300&gt;=L_Conversion!$C$118,N300&lt;=L_Conversion!$D$118),"-",
IF(AND(M300="02",N300&gt;=L_Conversion!$C$119,N300&lt;=L_Conversion!$D$119),"-",
IF(AND(M300="03",N300&gt;=L_Conversion!$C$120,N300&lt;=L_Conversion!$D$120),"-",
IF(AND(M300="04",N300&gt;=L_Conversion!$C$121,N300&lt;=L_Conversion!$D$121),"-",
IF(AND(M300="05",N300&gt;=L_Conversion!$C$122,N300&lt;=L_Conversion!$D$122),"-",
IF(AND(M300="06",N300&gt;=L_Conversion!$C$123,N300&lt;=L_Conversion!$D$123),"-",
IF(AND(M300="07",N300&gt;=L_Conversion!$C$124,N300&lt;=L_Conversion!$D$124),"-",
IF(AND(M300="08",N300&gt;=L_Conversion!$C$125,N300&lt;=L_Conversion!$D$125),"-",
IF(AND(M300="09",N300&gt;=L_Conversion!$C$126,N300&lt;=L_Conversion!$D$126),"-",
IF(AND(M300="10",N300&gt;=L_Conversion!$C$127,N300&lt;=L_Conversion!$D$127),"-",
IF(AND(M300="11",N300&gt;=L_Conversion!$C$128,N300&lt;=L_Conversion!$D$128),"-",
IF(AND(M300="12",N300&gt;=L_Conversion!$C$129,N300&lt;=L_Conversion!$D$129),"-",
IF(AND(M300="13",N300&gt;=L_Conversion!$C$116,N300&lt;=L_Conversion!$D$116),"-",
IF(AND(M300="14",N300&gt;=L_Conversion!$C$117,N300&lt;=L_Conversion!$D$117),"-",
"PRIMER_DIA fuera de rango")))))))))))))))</f>
        <v>-</v>
      </c>
      <c r="AS300" s="94" t="str">
        <f t="shared" si="131"/>
        <v>-</v>
      </c>
      <c r="AT300" s="94" t="str">
        <f t="shared" si="132"/>
        <v>-</v>
      </c>
      <c r="AU300" s="94" t="str">
        <f t="shared" si="133"/>
        <v>-</v>
      </c>
      <c r="AV300" s="94" t="str">
        <f t="shared" si="134"/>
        <v>-</v>
      </c>
      <c r="AW300" s="94" t="str">
        <f t="shared" si="135"/>
        <v>-</v>
      </c>
      <c r="AX300" s="94" t="str">
        <f t="shared" si="136"/>
        <v>-</v>
      </c>
      <c r="AY300" s="94" t="str">
        <f t="shared" si="137"/>
        <v>-</v>
      </c>
      <c r="AZ300" s="94" t="str">
        <f t="shared" si="138"/>
        <v>-</v>
      </c>
      <c r="BA300" s="94" t="str">
        <f t="shared" si="139"/>
        <v>-</v>
      </c>
      <c r="BB300" s="94" t="str">
        <f t="shared" si="140"/>
        <v>-</v>
      </c>
      <c r="BC300" s="94" t="str">
        <f t="shared" si="141"/>
        <v>-</v>
      </c>
      <c r="BD300" s="94" t="str">
        <f t="shared" si="142"/>
        <v>-</v>
      </c>
      <c r="BE300" s="94" t="str">
        <f t="shared" si="143"/>
        <v>-</v>
      </c>
      <c r="BF300" s="94" t="str">
        <f t="shared" si="144"/>
        <v>-</v>
      </c>
    </row>
    <row r="301" spans="1:58" x14ac:dyDescent="0.2">
      <c r="A301" s="19" t="s">
        <v>1193</v>
      </c>
      <c r="B301" s="19" t="s">
        <v>76</v>
      </c>
      <c r="C301" s="19">
        <v>8001291</v>
      </c>
      <c r="D301" s="19">
        <v>8</v>
      </c>
      <c r="E301" s="19" t="s">
        <v>1534</v>
      </c>
      <c r="F301" s="19" t="s">
        <v>1312</v>
      </c>
      <c r="G301" s="19" t="s">
        <v>1665</v>
      </c>
      <c r="H301" s="19" t="s">
        <v>654</v>
      </c>
      <c r="I301" s="19" t="s">
        <v>653</v>
      </c>
      <c r="J301" s="19">
        <v>60</v>
      </c>
      <c r="K301" s="19" t="s">
        <v>560</v>
      </c>
      <c r="L301" s="19" t="s">
        <v>490</v>
      </c>
      <c r="M301" s="19" t="s">
        <v>16</v>
      </c>
      <c r="N301" s="19">
        <v>45737</v>
      </c>
      <c r="O301" s="19">
        <v>1</v>
      </c>
      <c r="P301" s="83">
        <v>1</v>
      </c>
      <c r="Q301" s="19" t="s">
        <v>23</v>
      </c>
      <c r="R301" s="19" t="s">
        <v>11</v>
      </c>
      <c r="S301" s="19" t="s">
        <v>23</v>
      </c>
      <c r="T301" s="19">
        <v>1</v>
      </c>
      <c r="U301" s="19" t="s">
        <v>11</v>
      </c>
      <c r="V301" s="19" t="s">
        <v>19</v>
      </c>
      <c r="W301" s="19" t="s">
        <v>19</v>
      </c>
      <c r="X301" s="19">
        <v>12875</v>
      </c>
      <c r="Y301" s="19" t="s">
        <v>726</v>
      </c>
      <c r="Z301" s="19">
        <v>1</v>
      </c>
      <c r="AA301" s="19">
        <v>12875</v>
      </c>
      <c r="AB301" s="19">
        <v>12875</v>
      </c>
      <c r="AC301" s="186" t="str">
        <f>IF(OR(M301="13",M301="14",P301=8),"",IF(     AND(OR(S301="AUTORIZADO", S301="PENDIENTE", S301="REDUCIDO", S301="AMPLIADO"),L301&lt;&gt;"HONORARIO" ), _xlfn.CONCAT(IF(H301="X","H",H301),"_",IF(OR(P301=5,P301=6),_xlfn.CONCAT(P301,"A"),P301),"_",VLOOKUP(T301,Datos!$B$2:$C$5,2,TRUE)),""))</f>
        <v>H_1_[hasta 3]</v>
      </c>
      <c r="AD301" s="186">
        <f t="shared" si="118"/>
        <v>25750</v>
      </c>
      <c r="AE301" s="90" t="str">
        <f t="shared" si="119"/>
        <v>-</v>
      </c>
      <c r="AF301" s="91" t="str">
        <f t="shared" si="120"/>
        <v>070601</v>
      </c>
      <c r="AG301" s="92"/>
      <c r="AH301" s="93" t="str">
        <f t="shared" si="121"/>
        <v>Corporación de Fomento de la Producción</v>
      </c>
      <c r="AI301" s="90" t="str">
        <f t="shared" si="122"/>
        <v>-</v>
      </c>
      <c r="AJ301" s="90">
        <f t="shared" si="123"/>
        <v>8</v>
      </c>
      <c r="AK301" s="90" t="str">
        <f t="shared" si="124"/>
        <v>-</v>
      </c>
      <c r="AL301" s="90" t="str">
        <f t="shared" si="125"/>
        <v>Identifica este registro como HOMBRE</v>
      </c>
      <c r="AM301" s="90" t="str">
        <f t="shared" si="126"/>
        <v>-</v>
      </c>
      <c r="AN301" s="90" t="str">
        <f t="shared" si="127"/>
        <v>-</v>
      </c>
      <c r="AO301" s="90" t="str">
        <f t="shared" si="128"/>
        <v>-</v>
      </c>
      <c r="AP301" s="58" t="str">
        <f t="shared" si="129"/>
        <v>-</v>
      </c>
      <c r="AQ301" s="94" t="str">
        <f t="shared" si="130"/>
        <v>-</v>
      </c>
      <c r="AR301" s="94" t="str">
        <f>IF(N301="","PRIMER_DIA en blanco",
IF(AND(M301="01",N301&gt;=L_Conversion!$C$118,N301&lt;=L_Conversion!$D$118),"-",
IF(AND(M301="02",N301&gt;=L_Conversion!$C$119,N301&lt;=L_Conversion!$D$119),"-",
IF(AND(M301="03",N301&gt;=L_Conversion!$C$120,N301&lt;=L_Conversion!$D$120),"-",
IF(AND(M301="04",N301&gt;=L_Conversion!$C$121,N301&lt;=L_Conversion!$D$121),"-",
IF(AND(M301="05",N301&gt;=L_Conversion!$C$122,N301&lt;=L_Conversion!$D$122),"-",
IF(AND(M301="06",N301&gt;=L_Conversion!$C$123,N301&lt;=L_Conversion!$D$123),"-",
IF(AND(M301="07",N301&gt;=L_Conversion!$C$124,N301&lt;=L_Conversion!$D$124),"-",
IF(AND(M301="08",N301&gt;=L_Conversion!$C$125,N301&lt;=L_Conversion!$D$125),"-",
IF(AND(M301="09",N301&gt;=L_Conversion!$C$126,N301&lt;=L_Conversion!$D$126),"-",
IF(AND(M301="10",N301&gt;=L_Conversion!$C$127,N301&lt;=L_Conversion!$D$127),"-",
IF(AND(M301="11",N301&gt;=L_Conversion!$C$128,N301&lt;=L_Conversion!$D$128),"-",
IF(AND(M301="12",N301&gt;=L_Conversion!$C$129,N301&lt;=L_Conversion!$D$129),"-",
IF(AND(M301="13",N301&gt;=L_Conversion!$C$116,N301&lt;=L_Conversion!$D$116),"-",
IF(AND(M301="14",N301&gt;=L_Conversion!$C$117,N301&lt;=L_Conversion!$D$117),"-",
"PRIMER_DIA fuera de rango")))))))))))))))</f>
        <v>-</v>
      </c>
      <c r="AS301" s="94" t="str">
        <f t="shared" si="131"/>
        <v>-</v>
      </c>
      <c r="AT301" s="94" t="str">
        <f t="shared" si="132"/>
        <v>-</v>
      </c>
      <c r="AU301" s="94" t="str">
        <f t="shared" si="133"/>
        <v>-</v>
      </c>
      <c r="AV301" s="94" t="str">
        <f t="shared" si="134"/>
        <v>-</v>
      </c>
      <c r="AW301" s="94" t="str">
        <f t="shared" si="135"/>
        <v>-</v>
      </c>
      <c r="AX301" s="94" t="str">
        <f t="shared" si="136"/>
        <v>-</v>
      </c>
      <c r="AY301" s="94" t="str">
        <f t="shared" si="137"/>
        <v>-</v>
      </c>
      <c r="AZ301" s="94" t="str">
        <f t="shared" si="138"/>
        <v>-</v>
      </c>
      <c r="BA301" s="94" t="str">
        <f t="shared" si="139"/>
        <v>-</v>
      </c>
      <c r="BB301" s="94" t="str">
        <f t="shared" si="140"/>
        <v>-</v>
      </c>
      <c r="BC301" s="94" t="str">
        <f t="shared" si="141"/>
        <v>-</v>
      </c>
      <c r="BD301" s="94" t="str">
        <f t="shared" si="142"/>
        <v>-</v>
      </c>
      <c r="BE301" s="94" t="str">
        <f t="shared" si="143"/>
        <v>-</v>
      </c>
      <c r="BF301" s="94" t="str">
        <f t="shared" si="144"/>
        <v>-</v>
      </c>
    </row>
    <row r="302" spans="1:58" x14ac:dyDescent="0.2">
      <c r="A302" s="19" t="s">
        <v>1193</v>
      </c>
      <c r="B302" s="19" t="s">
        <v>875</v>
      </c>
      <c r="C302" s="19">
        <v>13879535</v>
      </c>
      <c r="D302" s="19">
        <v>7</v>
      </c>
      <c r="E302" s="19" t="s">
        <v>1296</v>
      </c>
      <c r="F302" s="19" t="s">
        <v>1235</v>
      </c>
      <c r="G302" s="19" t="s">
        <v>1666</v>
      </c>
      <c r="H302" s="19" t="s">
        <v>654</v>
      </c>
      <c r="I302" s="19" t="s">
        <v>654</v>
      </c>
      <c r="J302" s="19">
        <v>80</v>
      </c>
      <c r="K302" s="19" t="s">
        <v>556</v>
      </c>
      <c r="L302" s="19" t="s">
        <v>509</v>
      </c>
      <c r="M302" s="19" t="s">
        <v>16</v>
      </c>
      <c r="N302" s="19">
        <v>45737</v>
      </c>
      <c r="O302" s="19">
        <v>15</v>
      </c>
      <c r="P302" s="83">
        <v>1</v>
      </c>
      <c r="Q302" s="19" t="s">
        <v>23</v>
      </c>
      <c r="R302" s="19" t="s">
        <v>11</v>
      </c>
      <c r="S302" s="19" t="s">
        <v>23</v>
      </c>
      <c r="T302" s="19">
        <v>15</v>
      </c>
      <c r="U302" s="19" t="s">
        <v>11</v>
      </c>
      <c r="V302" s="19" t="s">
        <v>11</v>
      </c>
      <c r="W302" s="19" t="s">
        <v>11</v>
      </c>
      <c r="X302" s="19">
        <v>0</v>
      </c>
      <c r="Y302" s="19" t="s">
        <v>730</v>
      </c>
      <c r="Z302" s="19">
        <v>0</v>
      </c>
      <c r="AA302" s="19">
        <v>0</v>
      </c>
      <c r="AB302" s="19">
        <v>0</v>
      </c>
      <c r="AC302" s="186" t="str">
        <f>IF(OR(M302="13",M302="14",P302=8),"",IF(     AND(OR(S302="AUTORIZADO", S302="PENDIENTE", S302="REDUCIDO", S302="AMPLIADO"),L302&lt;&gt;"HONORARIO" ), _xlfn.CONCAT(IF(H302="X","H",H302),"_",IF(OR(P302=5,P302=6),_xlfn.CONCAT(P302,"A"),P302),"_",VLOOKUP(T302,Datos!$B$2:$C$5,2,TRUE)),""))</f>
        <v>H_1_[11 +]</v>
      </c>
      <c r="AD302" s="186">
        <f t="shared" si="118"/>
        <v>0</v>
      </c>
      <c r="AE302" s="90" t="str">
        <f t="shared" si="119"/>
        <v>-</v>
      </c>
      <c r="AF302" s="91" t="str">
        <f t="shared" si="120"/>
        <v>070606</v>
      </c>
      <c r="AG302" s="92"/>
      <c r="AH302" s="93" t="str">
        <f t="shared" si="121"/>
        <v>Corporación de Fomento de la Producción</v>
      </c>
      <c r="AI302" s="90" t="str">
        <f t="shared" si="122"/>
        <v>-</v>
      </c>
      <c r="AJ302" s="90">
        <f t="shared" si="123"/>
        <v>7</v>
      </c>
      <c r="AK302" s="90" t="str">
        <f t="shared" si="124"/>
        <v>-</v>
      </c>
      <c r="AL302" s="90" t="str">
        <f t="shared" si="125"/>
        <v>Identifica este registro como HOMBRE</v>
      </c>
      <c r="AM302" s="90" t="str">
        <f t="shared" si="126"/>
        <v>-</v>
      </c>
      <c r="AN302" s="90" t="str">
        <f t="shared" si="127"/>
        <v>-</v>
      </c>
      <c r="AO302" s="90" t="str">
        <f t="shared" si="128"/>
        <v>-</v>
      </c>
      <c r="AP302" s="58" t="str">
        <f t="shared" si="129"/>
        <v>-</v>
      </c>
      <c r="AQ302" s="94" t="str">
        <f t="shared" si="130"/>
        <v>-</v>
      </c>
      <c r="AR302" s="94" t="str">
        <f>IF(N302="","PRIMER_DIA en blanco",
IF(AND(M302="01",N302&gt;=L_Conversion!$C$118,N302&lt;=L_Conversion!$D$118),"-",
IF(AND(M302="02",N302&gt;=L_Conversion!$C$119,N302&lt;=L_Conversion!$D$119),"-",
IF(AND(M302="03",N302&gt;=L_Conversion!$C$120,N302&lt;=L_Conversion!$D$120),"-",
IF(AND(M302="04",N302&gt;=L_Conversion!$C$121,N302&lt;=L_Conversion!$D$121),"-",
IF(AND(M302="05",N302&gt;=L_Conversion!$C$122,N302&lt;=L_Conversion!$D$122),"-",
IF(AND(M302="06",N302&gt;=L_Conversion!$C$123,N302&lt;=L_Conversion!$D$123),"-",
IF(AND(M302="07",N302&gt;=L_Conversion!$C$124,N302&lt;=L_Conversion!$D$124),"-",
IF(AND(M302="08",N302&gt;=L_Conversion!$C$125,N302&lt;=L_Conversion!$D$125),"-",
IF(AND(M302="09",N302&gt;=L_Conversion!$C$126,N302&lt;=L_Conversion!$D$126),"-",
IF(AND(M302="10",N302&gt;=L_Conversion!$C$127,N302&lt;=L_Conversion!$D$127),"-",
IF(AND(M302="11",N302&gt;=L_Conversion!$C$128,N302&lt;=L_Conversion!$D$128),"-",
IF(AND(M302="12",N302&gt;=L_Conversion!$C$129,N302&lt;=L_Conversion!$D$129),"-",
IF(AND(M302="13",N302&gt;=L_Conversion!$C$116,N302&lt;=L_Conversion!$D$116),"-",
IF(AND(M302="14",N302&gt;=L_Conversion!$C$117,N302&lt;=L_Conversion!$D$117),"-",
"PRIMER_DIA fuera de rango")))))))))))))))</f>
        <v>-</v>
      </c>
      <c r="AS302" s="94" t="str">
        <f t="shared" si="131"/>
        <v>-</v>
      </c>
      <c r="AT302" s="94" t="str">
        <f t="shared" si="132"/>
        <v>-</v>
      </c>
      <c r="AU302" s="94" t="str">
        <f t="shared" si="133"/>
        <v>-</v>
      </c>
      <c r="AV302" s="94" t="str">
        <f t="shared" si="134"/>
        <v>-</v>
      </c>
      <c r="AW302" s="94" t="str">
        <f t="shared" si="135"/>
        <v>-</v>
      </c>
      <c r="AX302" s="94" t="str">
        <f t="shared" si="136"/>
        <v>-</v>
      </c>
      <c r="AY302" s="94" t="str">
        <f t="shared" si="137"/>
        <v>-</v>
      </c>
      <c r="AZ302" s="94" t="str">
        <f t="shared" si="138"/>
        <v>-</v>
      </c>
      <c r="BA302" s="94" t="str">
        <f t="shared" si="139"/>
        <v>-</v>
      </c>
      <c r="BB302" s="94" t="str">
        <f t="shared" si="140"/>
        <v>-</v>
      </c>
      <c r="BC302" s="94" t="str">
        <f t="shared" si="141"/>
        <v>-</v>
      </c>
      <c r="BD302" s="94" t="str">
        <f t="shared" si="142"/>
        <v>-</v>
      </c>
      <c r="BE302" s="94" t="str">
        <f t="shared" si="143"/>
        <v>-</v>
      </c>
      <c r="BF302" s="94" t="str">
        <f t="shared" si="144"/>
        <v>-</v>
      </c>
    </row>
    <row r="303" spans="1:58" x14ac:dyDescent="0.2">
      <c r="A303" s="19" t="s">
        <v>1193</v>
      </c>
      <c r="B303" s="19" t="s">
        <v>76</v>
      </c>
      <c r="C303" s="19">
        <v>16513630</v>
      </c>
      <c r="D303" s="19">
        <v>6</v>
      </c>
      <c r="E303" s="19" t="s">
        <v>1219</v>
      </c>
      <c r="F303" s="19" t="s">
        <v>1258</v>
      </c>
      <c r="G303" s="19" t="s">
        <v>1259</v>
      </c>
      <c r="H303" s="19" t="s">
        <v>1018</v>
      </c>
      <c r="I303" s="19" t="s">
        <v>653</v>
      </c>
      <c r="J303" s="19">
        <v>80</v>
      </c>
      <c r="K303" s="19" t="s">
        <v>556</v>
      </c>
      <c r="L303" s="19" t="s">
        <v>495</v>
      </c>
      <c r="M303" s="19" t="s">
        <v>16</v>
      </c>
      <c r="N303" s="19">
        <v>45737</v>
      </c>
      <c r="O303" s="19">
        <v>4</v>
      </c>
      <c r="P303" s="83">
        <v>1</v>
      </c>
      <c r="Q303" s="19" t="s">
        <v>23</v>
      </c>
      <c r="R303" s="19" t="s">
        <v>11</v>
      </c>
      <c r="S303" s="19" t="s">
        <v>23</v>
      </c>
      <c r="T303" s="19">
        <v>4</v>
      </c>
      <c r="U303" s="19" t="s">
        <v>11</v>
      </c>
      <c r="V303" s="19" t="s">
        <v>11</v>
      </c>
      <c r="W303" s="19" t="s">
        <v>11</v>
      </c>
      <c r="X303" s="19">
        <v>0</v>
      </c>
      <c r="Y303" s="19" t="s">
        <v>730</v>
      </c>
      <c r="Z303" s="19">
        <v>0</v>
      </c>
      <c r="AA303" s="19">
        <v>0</v>
      </c>
      <c r="AB303" s="19">
        <v>0</v>
      </c>
      <c r="AC303" s="186" t="str">
        <f>IF(OR(M303="13",M303="14",P303=8),"",IF(     AND(OR(S303="AUTORIZADO", S303="PENDIENTE", S303="REDUCIDO", S303="AMPLIADO"),L303&lt;&gt;"HONORARIO" ), _xlfn.CONCAT(IF(H303="X","H",H303),"_",IF(OR(P303=5,P303=6),_xlfn.CONCAT(P303,"A"),P303),"_",VLOOKUP(T303,Datos!$B$2:$C$5,2,TRUE)),""))</f>
        <v>M_1_[4 a 10]</v>
      </c>
      <c r="AD303" s="186">
        <f t="shared" si="118"/>
        <v>0</v>
      </c>
      <c r="AE303" s="90" t="str">
        <f t="shared" si="119"/>
        <v>-</v>
      </c>
      <c r="AF303" s="91" t="str">
        <f t="shared" si="120"/>
        <v>070601</v>
      </c>
      <c r="AG303" s="92"/>
      <c r="AH303" s="93" t="str">
        <f t="shared" si="121"/>
        <v>Corporación de Fomento de la Producción</v>
      </c>
      <c r="AI303" s="90" t="str">
        <f t="shared" si="122"/>
        <v>-</v>
      </c>
      <c r="AJ303" s="90">
        <f t="shared" si="123"/>
        <v>6</v>
      </c>
      <c r="AK303" s="90" t="str">
        <f t="shared" si="124"/>
        <v>-</v>
      </c>
      <c r="AL303" s="90" t="str">
        <f t="shared" si="125"/>
        <v>Identifica este registro como MUJER</v>
      </c>
      <c r="AM303" s="90" t="str">
        <f t="shared" si="126"/>
        <v>-</v>
      </c>
      <c r="AN303" s="90" t="str">
        <f t="shared" si="127"/>
        <v>-</v>
      </c>
      <c r="AO303" s="90" t="str">
        <f t="shared" si="128"/>
        <v>-</v>
      </c>
      <c r="AP303" s="58" t="str">
        <f t="shared" si="129"/>
        <v>-</v>
      </c>
      <c r="AQ303" s="94" t="str">
        <f t="shared" si="130"/>
        <v>-</v>
      </c>
      <c r="AR303" s="94" t="str">
        <f>IF(N303="","PRIMER_DIA en blanco",
IF(AND(M303="01",N303&gt;=L_Conversion!$C$118,N303&lt;=L_Conversion!$D$118),"-",
IF(AND(M303="02",N303&gt;=L_Conversion!$C$119,N303&lt;=L_Conversion!$D$119),"-",
IF(AND(M303="03",N303&gt;=L_Conversion!$C$120,N303&lt;=L_Conversion!$D$120),"-",
IF(AND(M303="04",N303&gt;=L_Conversion!$C$121,N303&lt;=L_Conversion!$D$121),"-",
IF(AND(M303="05",N303&gt;=L_Conversion!$C$122,N303&lt;=L_Conversion!$D$122),"-",
IF(AND(M303="06",N303&gt;=L_Conversion!$C$123,N303&lt;=L_Conversion!$D$123),"-",
IF(AND(M303="07",N303&gt;=L_Conversion!$C$124,N303&lt;=L_Conversion!$D$124),"-",
IF(AND(M303="08",N303&gt;=L_Conversion!$C$125,N303&lt;=L_Conversion!$D$125),"-",
IF(AND(M303="09",N303&gt;=L_Conversion!$C$126,N303&lt;=L_Conversion!$D$126),"-",
IF(AND(M303="10",N303&gt;=L_Conversion!$C$127,N303&lt;=L_Conversion!$D$127),"-",
IF(AND(M303="11",N303&gt;=L_Conversion!$C$128,N303&lt;=L_Conversion!$D$128),"-",
IF(AND(M303="12",N303&gt;=L_Conversion!$C$129,N303&lt;=L_Conversion!$D$129),"-",
IF(AND(M303="13",N303&gt;=L_Conversion!$C$116,N303&lt;=L_Conversion!$D$116),"-",
IF(AND(M303="14",N303&gt;=L_Conversion!$C$117,N303&lt;=L_Conversion!$D$117),"-",
"PRIMER_DIA fuera de rango")))))))))))))))</f>
        <v>-</v>
      </c>
      <c r="AS303" s="94" t="str">
        <f t="shared" si="131"/>
        <v>-</v>
      </c>
      <c r="AT303" s="94" t="str">
        <f t="shared" si="132"/>
        <v>-</v>
      </c>
      <c r="AU303" s="94" t="str">
        <f t="shared" si="133"/>
        <v>-</v>
      </c>
      <c r="AV303" s="94" t="str">
        <f t="shared" si="134"/>
        <v>-</v>
      </c>
      <c r="AW303" s="94" t="str">
        <f t="shared" si="135"/>
        <v>-</v>
      </c>
      <c r="AX303" s="94" t="str">
        <f t="shared" si="136"/>
        <v>-</v>
      </c>
      <c r="AY303" s="94" t="str">
        <f t="shared" si="137"/>
        <v>-</v>
      </c>
      <c r="AZ303" s="94" t="str">
        <f t="shared" si="138"/>
        <v>-</v>
      </c>
      <c r="BA303" s="94" t="str">
        <f t="shared" si="139"/>
        <v>-</v>
      </c>
      <c r="BB303" s="94" t="str">
        <f t="shared" si="140"/>
        <v>-</v>
      </c>
      <c r="BC303" s="94" t="str">
        <f t="shared" si="141"/>
        <v>-</v>
      </c>
      <c r="BD303" s="94" t="str">
        <f t="shared" si="142"/>
        <v>-</v>
      </c>
      <c r="BE303" s="94" t="str">
        <f t="shared" si="143"/>
        <v>-</v>
      </c>
      <c r="BF303" s="94" t="str">
        <f t="shared" si="144"/>
        <v>-</v>
      </c>
    </row>
    <row r="304" spans="1:58" x14ac:dyDescent="0.2">
      <c r="A304" s="19" t="s">
        <v>1193</v>
      </c>
      <c r="B304" s="19" t="s">
        <v>76</v>
      </c>
      <c r="C304" s="19">
        <v>12633657</v>
      </c>
      <c r="D304" s="19">
        <v>8</v>
      </c>
      <c r="E304" s="19" t="s">
        <v>1667</v>
      </c>
      <c r="F304" s="19" t="s">
        <v>1508</v>
      </c>
      <c r="G304" s="19" t="s">
        <v>1668</v>
      </c>
      <c r="H304" s="19" t="s">
        <v>1018</v>
      </c>
      <c r="I304" s="19" t="s">
        <v>654</v>
      </c>
      <c r="J304" s="19">
        <v>80</v>
      </c>
      <c r="K304" s="19" t="s">
        <v>560</v>
      </c>
      <c r="L304" s="19" t="s">
        <v>509</v>
      </c>
      <c r="M304" s="19" t="s">
        <v>16</v>
      </c>
      <c r="N304" s="19">
        <v>45737</v>
      </c>
      <c r="O304" s="19">
        <v>3</v>
      </c>
      <c r="P304" s="83">
        <v>1</v>
      </c>
      <c r="Q304" s="19" t="s">
        <v>23</v>
      </c>
      <c r="R304" s="19" t="s">
        <v>11</v>
      </c>
      <c r="S304" s="19" t="s">
        <v>23</v>
      </c>
      <c r="T304" s="19">
        <v>3</v>
      </c>
      <c r="U304" s="19" t="s">
        <v>11</v>
      </c>
      <c r="V304" s="19" t="s">
        <v>11</v>
      </c>
      <c r="W304" s="19" t="s">
        <v>11</v>
      </c>
      <c r="X304" s="19">
        <v>0</v>
      </c>
      <c r="Y304" s="19" t="s">
        <v>730</v>
      </c>
      <c r="Z304" s="19">
        <v>0</v>
      </c>
      <c r="AA304" s="19">
        <v>0</v>
      </c>
      <c r="AB304" s="19">
        <v>0</v>
      </c>
      <c r="AC304" s="186" t="str">
        <f>IF(OR(M304="13",M304="14",P304=8),"",IF(     AND(OR(S304="AUTORIZADO", S304="PENDIENTE", S304="REDUCIDO", S304="AMPLIADO"),L304&lt;&gt;"HONORARIO" ), _xlfn.CONCAT(IF(H304="X","H",H304),"_",IF(OR(P304=5,P304=6),_xlfn.CONCAT(P304,"A"),P304),"_",VLOOKUP(T304,Datos!$B$2:$C$5,2,TRUE)),""))</f>
        <v>M_1_[hasta 3]</v>
      </c>
      <c r="AD304" s="186">
        <f t="shared" si="118"/>
        <v>0</v>
      </c>
      <c r="AE304" s="90" t="str">
        <f t="shared" si="119"/>
        <v>-</v>
      </c>
      <c r="AF304" s="91" t="str">
        <f t="shared" si="120"/>
        <v>070601</v>
      </c>
      <c r="AG304" s="92"/>
      <c r="AH304" s="93" t="str">
        <f t="shared" si="121"/>
        <v>Corporación de Fomento de la Producción</v>
      </c>
      <c r="AI304" s="90" t="str">
        <f t="shared" si="122"/>
        <v>-</v>
      </c>
      <c r="AJ304" s="90">
        <f t="shared" si="123"/>
        <v>8</v>
      </c>
      <c r="AK304" s="90" t="str">
        <f t="shared" si="124"/>
        <v>-</v>
      </c>
      <c r="AL304" s="90" t="str">
        <f t="shared" si="125"/>
        <v>Identifica este registro como MUJER</v>
      </c>
      <c r="AM304" s="90" t="str">
        <f t="shared" si="126"/>
        <v>-</v>
      </c>
      <c r="AN304" s="90" t="str">
        <f t="shared" si="127"/>
        <v>-</v>
      </c>
      <c r="AO304" s="90" t="str">
        <f t="shared" si="128"/>
        <v>-</v>
      </c>
      <c r="AP304" s="58" t="str">
        <f t="shared" si="129"/>
        <v>-</v>
      </c>
      <c r="AQ304" s="94" t="str">
        <f t="shared" si="130"/>
        <v>-</v>
      </c>
      <c r="AR304" s="94" t="str">
        <f>IF(N304="","PRIMER_DIA en blanco",
IF(AND(M304="01",N304&gt;=L_Conversion!$C$118,N304&lt;=L_Conversion!$D$118),"-",
IF(AND(M304="02",N304&gt;=L_Conversion!$C$119,N304&lt;=L_Conversion!$D$119),"-",
IF(AND(M304="03",N304&gt;=L_Conversion!$C$120,N304&lt;=L_Conversion!$D$120),"-",
IF(AND(M304="04",N304&gt;=L_Conversion!$C$121,N304&lt;=L_Conversion!$D$121),"-",
IF(AND(M304="05",N304&gt;=L_Conversion!$C$122,N304&lt;=L_Conversion!$D$122),"-",
IF(AND(M304="06",N304&gt;=L_Conversion!$C$123,N304&lt;=L_Conversion!$D$123),"-",
IF(AND(M304="07",N304&gt;=L_Conversion!$C$124,N304&lt;=L_Conversion!$D$124),"-",
IF(AND(M304="08",N304&gt;=L_Conversion!$C$125,N304&lt;=L_Conversion!$D$125),"-",
IF(AND(M304="09",N304&gt;=L_Conversion!$C$126,N304&lt;=L_Conversion!$D$126),"-",
IF(AND(M304="10",N304&gt;=L_Conversion!$C$127,N304&lt;=L_Conversion!$D$127),"-",
IF(AND(M304="11",N304&gt;=L_Conversion!$C$128,N304&lt;=L_Conversion!$D$128),"-",
IF(AND(M304="12",N304&gt;=L_Conversion!$C$129,N304&lt;=L_Conversion!$D$129),"-",
IF(AND(M304="13",N304&gt;=L_Conversion!$C$116,N304&lt;=L_Conversion!$D$116),"-",
IF(AND(M304="14",N304&gt;=L_Conversion!$C$117,N304&lt;=L_Conversion!$D$117),"-",
"PRIMER_DIA fuera de rango")))))))))))))))</f>
        <v>-</v>
      </c>
      <c r="AS304" s="94" t="str">
        <f t="shared" si="131"/>
        <v>-</v>
      </c>
      <c r="AT304" s="94" t="str">
        <f t="shared" si="132"/>
        <v>-</v>
      </c>
      <c r="AU304" s="94" t="str">
        <f t="shared" si="133"/>
        <v>-</v>
      </c>
      <c r="AV304" s="94" t="str">
        <f t="shared" si="134"/>
        <v>-</v>
      </c>
      <c r="AW304" s="94" t="str">
        <f t="shared" si="135"/>
        <v>-</v>
      </c>
      <c r="AX304" s="94" t="str">
        <f t="shared" si="136"/>
        <v>-</v>
      </c>
      <c r="AY304" s="94" t="str">
        <f t="shared" si="137"/>
        <v>-</v>
      </c>
      <c r="AZ304" s="94" t="str">
        <f t="shared" si="138"/>
        <v>-</v>
      </c>
      <c r="BA304" s="94" t="str">
        <f t="shared" si="139"/>
        <v>-</v>
      </c>
      <c r="BB304" s="94" t="str">
        <f t="shared" si="140"/>
        <v>-</v>
      </c>
      <c r="BC304" s="94" t="str">
        <f t="shared" si="141"/>
        <v>-</v>
      </c>
      <c r="BD304" s="94" t="str">
        <f t="shared" si="142"/>
        <v>-</v>
      </c>
      <c r="BE304" s="94" t="str">
        <f t="shared" si="143"/>
        <v>-</v>
      </c>
      <c r="BF304" s="94" t="str">
        <f t="shared" si="144"/>
        <v>-</v>
      </c>
    </row>
    <row r="305" spans="1:58" x14ac:dyDescent="0.2">
      <c r="A305" s="19" t="s">
        <v>1193</v>
      </c>
      <c r="B305" s="19" t="s">
        <v>76</v>
      </c>
      <c r="C305" s="19">
        <v>16339293</v>
      </c>
      <c r="D305" s="19">
        <v>3</v>
      </c>
      <c r="E305" s="19" t="s">
        <v>1317</v>
      </c>
      <c r="F305" s="19" t="s">
        <v>1482</v>
      </c>
      <c r="G305" s="19" t="s">
        <v>1483</v>
      </c>
      <c r="H305" s="19" t="s">
        <v>654</v>
      </c>
      <c r="I305" s="19" t="s">
        <v>654</v>
      </c>
      <c r="J305" s="19">
        <v>80</v>
      </c>
      <c r="K305" s="19" t="s">
        <v>556</v>
      </c>
      <c r="L305" s="19" t="s">
        <v>509</v>
      </c>
      <c r="M305" s="19" t="s">
        <v>16</v>
      </c>
      <c r="N305" s="19">
        <v>45738</v>
      </c>
      <c r="O305" s="19">
        <v>15</v>
      </c>
      <c r="P305" s="83">
        <v>1</v>
      </c>
      <c r="Q305" s="19" t="s">
        <v>23</v>
      </c>
      <c r="R305" s="19" t="s">
        <v>11</v>
      </c>
      <c r="S305" s="19" t="s">
        <v>23</v>
      </c>
      <c r="T305" s="19">
        <v>15</v>
      </c>
      <c r="U305" s="19" t="s">
        <v>11</v>
      </c>
      <c r="V305" s="19" t="s">
        <v>11</v>
      </c>
      <c r="W305" s="19" t="s">
        <v>11</v>
      </c>
      <c r="X305" s="19">
        <v>0</v>
      </c>
      <c r="Y305" s="19" t="s">
        <v>730</v>
      </c>
      <c r="Z305" s="19">
        <v>0</v>
      </c>
      <c r="AA305" s="19">
        <v>0</v>
      </c>
      <c r="AB305" s="19">
        <v>0</v>
      </c>
      <c r="AC305" s="186" t="str">
        <f>IF(OR(M305="13",M305="14",P305=8),"",IF(     AND(OR(S305="AUTORIZADO", S305="PENDIENTE", S305="REDUCIDO", S305="AMPLIADO"),L305&lt;&gt;"HONORARIO" ), _xlfn.CONCAT(IF(H305="X","H",H305),"_",IF(OR(P305=5,P305=6),_xlfn.CONCAT(P305,"A"),P305),"_",VLOOKUP(T305,Datos!$B$2:$C$5,2,TRUE)),""))</f>
        <v>H_1_[11 +]</v>
      </c>
      <c r="AD305" s="186">
        <f t="shared" si="118"/>
        <v>0</v>
      </c>
      <c r="AE305" s="90" t="str">
        <f t="shared" si="119"/>
        <v>-</v>
      </c>
      <c r="AF305" s="91" t="str">
        <f t="shared" si="120"/>
        <v>070601</v>
      </c>
      <c r="AG305" s="92"/>
      <c r="AH305" s="93" t="str">
        <f t="shared" si="121"/>
        <v>Corporación de Fomento de la Producción</v>
      </c>
      <c r="AI305" s="90" t="str">
        <f t="shared" si="122"/>
        <v>-</v>
      </c>
      <c r="AJ305" s="90">
        <f t="shared" si="123"/>
        <v>3</v>
      </c>
      <c r="AK305" s="90" t="str">
        <f t="shared" si="124"/>
        <v>-</v>
      </c>
      <c r="AL305" s="90" t="str">
        <f t="shared" si="125"/>
        <v>Identifica este registro como HOMBRE</v>
      </c>
      <c r="AM305" s="90" t="str">
        <f t="shared" si="126"/>
        <v>-</v>
      </c>
      <c r="AN305" s="90" t="str">
        <f t="shared" si="127"/>
        <v>-</v>
      </c>
      <c r="AO305" s="90" t="str">
        <f t="shared" si="128"/>
        <v>-</v>
      </c>
      <c r="AP305" s="58" t="str">
        <f t="shared" si="129"/>
        <v>-</v>
      </c>
      <c r="AQ305" s="94" t="str">
        <f t="shared" si="130"/>
        <v>-</v>
      </c>
      <c r="AR305" s="94" t="str">
        <f>IF(N305="","PRIMER_DIA en blanco",
IF(AND(M305="01",N305&gt;=L_Conversion!$C$118,N305&lt;=L_Conversion!$D$118),"-",
IF(AND(M305="02",N305&gt;=L_Conversion!$C$119,N305&lt;=L_Conversion!$D$119),"-",
IF(AND(M305="03",N305&gt;=L_Conversion!$C$120,N305&lt;=L_Conversion!$D$120),"-",
IF(AND(M305="04",N305&gt;=L_Conversion!$C$121,N305&lt;=L_Conversion!$D$121),"-",
IF(AND(M305="05",N305&gt;=L_Conversion!$C$122,N305&lt;=L_Conversion!$D$122),"-",
IF(AND(M305="06",N305&gt;=L_Conversion!$C$123,N305&lt;=L_Conversion!$D$123),"-",
IF(AND(M305="07",N305&gt;=L_Conversion!$C$124,N305&lt;=L_Conversion!$D$124),"-",
IF(AND(M305="08",N305&gt;=L_Conversion!$C$125,N305&lt;=L_Conversion!$D$125),"-",
IF(AND(M305="09",N305&gt;=L_Conversion!$C$126,N305&lt;=L_Conversion!$D$126),"-",
IF(AND(M305="10",N305&gt;=L_Conversion!$C$127,N305&lt;=L_Conversion!$D$127),"-",
IF(AND(M305="11",N305&gt;=L_Conversion!$C$128,N305&lt;=L_Conversion!$D$128),"-",
IF(AND(M305="12",N305&gt;=L_Conversion!$C$129,N305&lt;=L_Conversion!$D$129),"-",
IF(AND(M305="13",N305&gt;=L_Conversion!$C$116,N305&lt;=L_Conversion!$D$116),"-",
IF(AND(M305="14",N305&gt;=L_Conversion!$C$117,N305&lt;=L_Conversion!$D$117),"-",
"PRIMER_DIA fuera de rango")))))))))))))))</f>
        <v>-</v>
      </c>
      <c r="AS305" s="94" t="str">
        <f t="shared" si="131"/>
        <v>-</v>
      </c>
      <c r="AT305" s="94" t="str">
        <f t="shared" si="132"/>
        <v>-</v>
      </c>
      <c r="AU305" s="94" t="str">
        <f t="shared" si="133"/>
        <v>-</v>
      </c>
      <c r="AV305" s="94" t="str">
        <f t="shared" si="134"/>
        <v>-</v>
      </c>
      <c r="AW305" s="94" t="str">
        <f t="shared" si="135"/>
        <v>-</v>
      </c>
      <c r="AX305" s="94" t="str">
        <f t="shared" si="136"/>
        <v>-</v>
      </c>
      <c r="AY305" s="94" t="str">
        <f t="shared" si="137"/>
        <v>-</v>
      </c>
      <c r="AZ305" s="94" t="str">
        <f t="shared" si="138"/>
        <v>-</v>
      </c>
      <c r="BA305" s="94" t="str">
        <f t="shared" si="139"/>
        <v>-</v>
      </c>
      <c r="BB305" s="94" t="str">
        <f t="shared" si="140"/>
        <v>-</v>
      </c>
      <c r="BC305" s="94" t="str">
        <f t="shared" si="141"/>
        <v>-</v>
      </c>
      <c r="BD305" s="94" t="str">
        <f t="shared" si="142"/>
        <v>-</v>
      </c>
      <c r="BE305" s="94" t="str">
        <f t="shared" si="143"/>
        <v>-</v>
      </c>
      <c r="BF305" s="94" t="str">
        <f t="shared" si="144"/>
        <v>-</v>
      </c>
    </row>
    <row r="306" spans="1:58" x14ac:dyDescent="0.2">
      <c r="A306" s="19" t="s">
        <v>1193</v>
      </c>
      <c r="B306" s="19" t="s">
        <v>76</v>
      </c>
      <c r="C306" s="19">
        <v>17594431</v>
      </c>
      <c r="D306" s="19">
        <v>1</v>
      </c>
      <c r="E306" s="19" t="s">
        <v>1669</v>
      </c>
      <c r="F306" s="19" t="s">
        <v>1550</v>
      </c>
      <c r="G306" s="19" t="s">
        <v>1670</v>
      </c>
      <c r="H306" s="19" t="s">
        <v>1018</v>
      </c>
      <c r="I306" s="19" t="s">
        <v>654</v>
      </c>
      <c r="J306" s="19">
        <v>80</v>
      </c>
      <c r="K306" s="19" t="s">
        <v>556</v>
      </c>
      <c r="L306" s="19" t="s">
        <v>509</v>
      </c>
      <c r="M306" s="19" t="s">
        <v>16</v>
      </c>
      <c r="N306" s="19">
        <v>45738</v>
      </c>
      <c r="O306" s="19">
        <v>84</v>
      </c>
      <c r="P306" s="83">
        <v>8</v>
      </c>
      <c r="Q306" s="19" t="s">
        <v>23</v>
      </c>
      <c r="R306" s="19" t="s">
        <v>11</v>
      </c>
      <c r="S306" s="19" t="s">
        <v>23</v>
      </c>
      <c r="T306" s="19">
        <v>84</v>
      </c>
      <c r="U306" s="19" t="s">
        <v>11</v>
      </c>
      <c r="V306" s="19" t="s">
        <v>11</v>
      </c>
      <c r="W306" s="19" t="s">
        <v>11</v>
      </c>
      <c r="X306" s="19">
        <v>0</v>
      </c>
      <c r="Y306" s="19" t="s">
        <v>730</v>
      </c>
      <c r="Z306" s="19">
        <v>0</v>
      </c>
      <c r="AA306" s="19">
        <v>0</v>
      </c>
      <c r="AB306" s="19">
        <v>0</v>
      </c>
      <c r="AC306" s="186" t="str">
        <f>IF(OR(M306="13",M306="14",P306=8),"",IF(     AND(OR(S306="AUTORIZADO", S306="PENDIENTE", S306="REDUCIDO", S306="AMPLIADO"),L306&lt;&gt;"HONORARIO" ), _xlfn.CONCAT(IF(H306="X","H",H306),"_",IF(OR(P306=5,P306=6),_xlfn.CONCAT(P306,"A"),P306),"_",VLOOKUP(T306,Datos!$B$2:$C$5,2,TRUE)),""))</f>
        <v/>
      </c>
      <c r="AD306" s="186">
        <f t="shared" si="118"/>
        <v>0</v>
      </c>
      <c r="AE306" s="90" t="str">
        <f t="shared" si="119"/>
        <v>-</v>
      </c>
      <c r="AF306" s="91" t="str">
        <f t="shared" si="120"/>
        <v>070601</v>
      </c>
      <c r="AG306" s="92"/>
      <c r="AH306" s="93" t="str">
        <f t="shared" si="121"/>
        <v>Corporación de Fomento de la Producción</v>
      </c>
      <c r="AI306" s="90" t="str">
        <f t="shared" si="122"/>
        <v>-</v>
      </c>
      <c r="AJ306" s="90">
        <f t="shared" si="123"/>
        <v>1</v>
      </c>
      <c r="AK306" s="90" t="str">
        <f t="shared" si="124"/>
        <v>-</v>
      </c>
      <c r="AL306" s="90" t="str">
        <f t="shared" si="125"/>
        <v>Identifica este registro como MUJER</v>
      </c>
      <c r="AM306" s="90" t="str">
        <f t="shared" si="126"/>
        <v>-</v>
      </c>
      <c r="AN306" s="90" t="str">
        <f t="shared" si="127"/>
        <v>-</v>
      </c>
      <c r="AO306" s="90" t="str">
        <f t="shared" si="128"/>
        <v>-</v>
      </c>
      <c r="AP306" s="58" t="str">
        <f t="shared" si="129"/>
        <v>-</v>
      </c>
      <c r="AQ306" s="94" t="str">
        <f t="shared" si="130"/>
        <v>-</v>
      </c>
      <c r="AR306" s="94" t="str">
        <f>IF(N306="","PRIMER_DIA en blanco",
IF(AND(M306="01",N306&gt;=L_Conversion!$C$118,N306&lt;=L_Conversion!$D$118),"-",
IF(AND(M306="02",N306&gt;=L_Conversion!$C$119,N306&lt;=L_Conversion!$D$119),"-",
IF(AND(M306="03",N306&gt;=L_Conversion!$C$120,N306&lt;=L_Conversion!$D$120),"-",
IF(AND(M306="04",N306&gt;=L_Conversion!$C$121,N306&lt;=L_Conversion!$D$121),"-",
IF(AND(M306="05",N306&gt;=L_Conversion!$C$122,N306&lt;=L_Conversion!$D$122),"-",
IF(AND(M306="06",N306&gt;=L_Conversion!$C$123,N306&lt;=L_Conversion!$D$123),"-",
IF(AND(M306="07",N306&gt;=L_Conversion!$C$124,N306&lt;=L_Conversion!$D$124),"-",
IF(AND(M306="08",N306&gt;=L_Conversion!$C$125,N306&lt;=L_Conversion!$D$125),"-",
IF(AND(M306="09",N306&gt;=L_Conversion!$C$126,N306&lt;=L_Conversion!$D$126),"-",
IF(AND(M306="10",N306&gt;=L_Conversion!$C$127,N306&lt;=L_Conversion!$D$127),"-",
IF(AND(M306="11",N306&gt;=L_Conversion!$C$128,N306&lt;=L_Conversion!$D$128),"-",
IF(AND(M306="12",N306&gt;=L_Conversion!$C$129,N306&lt;=L_Conversion!$D$129),"-",
IF(AND(M306="13",N306&gt;=L_Conversion!$C$116,N306&lt;=L_Conversion!$D$116),"-",
IF(AND(M306="14",N306&gt;=L_Conversion!$C$117,N306&lt;=L_Conversion!$D$117),"-",
"PRIMER_DIA fuera de rango")))))))))))))))</f>
        <v>-</v>
      </c>
      <c r="AS306" s="94" t="str">
        <f t="shared" si="131"/>
        <v>-</v>
      </c>
      <c r="AT306" s="94" t="str">
        <f t="shared" si="132"/>
        <v>-</v>
      </c>
      <c r="AU306" s="94" t="str">
        <f t="shared" si="133"/>
        <v>-</v>
      </c>
      <c r="AV306" s="94" t="str">
        <f t="shared" si="134"/>
        <v>-</v>
      </c>
      <c r="AW306" s="94" t="str">
        <f t="shared" si="135"/>
        <v>-</v>
      </c>
      <c r="AX306" s="94" t="str">
        <f t="shared" si="136"/>
        <v>-</v>
      </c>
      <c r="AY306" s="94" t="str">
        <f t="shared" si="137"/>
        <v>-</v>
      </c>
      <c r="AZ306" s="94" t="str">
        <f t="shared" si="138"/>
        <v>-</v>
      </c>
      <c r="BA306" s="94" t="str">
        <f t="shared" si="139"/>
        <v>-</v>
      </c>
      <c r="BB306" s="94" t="str">
        <f t="shared" si="140"/>
        <v>-</v>
      </c>
      <c r="BC306" s="94" t="str">
        <f t="shared" si="141"/>
        <v>-</v>
      </c>
      <c r="BD306" s="94" t="str">
        <f t="shared" si="142"/>
        <v>-</v>
      </c>
      <c r="BE306" s="94" t="str">
        <f t="shared" si="143"/>
        <v>-</v>
      </c>
      <c r="BF306" s="94" t="str">
        <f t="shared" si="144"/>
        <v>-</v>
      </c>
    </row>
    <row r="307" spans="1:58" x14ac:dyDescent="0.2">
      <c r="A307" s="19" t="s">
        <v>1193</v>
      </c>
      <c r="B307" s="19" t="s">
        <v>76</v>
      </c>
      <c r="C307" s="19">
        <v>18303226</v>
      </c>
      <c r="D307" s="19">
        <v>7</v>
      </c>
      <c r="E307" s="19" t="s">
        <v>1415</v>
      </c>
      <c r="F307" s="19" t="s">
        <v>1416</v>
      </c>
      <c r="G307" s="19" t="s">
        <v>1417</v>
      </c>
      <c r="H307" s="19" t="s">
        <v>1018</v>
      </c>
      <c r="I307" s="19" t="s">
        <v>653</v>
      </c>
      <c r="J307" s="19">
        <v>80</v>
      </c>
      <c r="K307" s="19" t="s">
        <v>560</v>
      </c>
      <c r="L307" s="19" t="s">
        <v>495</v>
      </c>
      <c r="M307" s="19" t="s">
        <v>16</v>
      </c>
      <c r="N307" s="19">
        <v>45738</v>
      </c>
      <c r="O307" s="19">
        <v>13</v>
      </c>
      <c r="P307" s="83">
        <v>7</v>
      </c>
      <c r="Q307" s="19" t="s">
        <v>23</v>
      </c>
      <c r="R307" s="19" t="s">
        <v>11</v>
      </c>
      <c r="S307" s="19" t="s">
        <v>23</v>
      </c>
      <c r="T307" s="19">
        <v>13</v>
      </c>
      <c r="U307" s="19" t="s">
        <v>11</v>
      </c>
      <c r="V307" s="19" t="s">
        <v>11</v>
      </c>
      <c r="W307" s="19" t="s">
        <v>11</v>
      </c>
      <c r="X307" s="19">
        <v>0</v>
      </c>
      <c r="Y307" s="19" t="s">
        <v>730</v>
      </c>
      <c r="Z307" s="19">
        <v>0</v>
      </c>
      <c r="AA307" s="19">
        <v>0</v>
      </c>
      <c r="AB307" s="19">
        <v>0</v>
      </c>
      <c r="AC307" s="186" t="str">
        <f>IF(OR(M307="13",M307="14",P307=8),"",IF(     AND(OR(S307="AUTORIZADO", S307="PENDIENTE", S307="REDUCIDO", S307="AMPLIADO"),L307&lt;&gt;"HONORARIO" ), _xlfn.CONCAT(IF(H307="X","H",H307),"_",IF(OR(P307=5,P307=6),_xlfn.CONCAT(P307,"A"),P307),"_",VLOOKUP(T307,Datos!$B$2:$C$5,2,TRUE)),""))</f>
        <v>M_7_[11 +]</v>
      </c>
      <c r="AD307" s="186">
        <f t="shared" si="118"/>
        <v>0</v>
      </c>
      <c r="AE307" s="90" t="str">
        <f t="shared" si="119"/>
        <v>-</v>
      </c>
      <c r="AF307" s="91" t="str">
        <f t="shared" si="120"/>
        <v>070601</v>
      </c>
      <c r="AG307" s="92"/>
      <c r="AH307" s="93" t="str">
        <f t="shared" si="121"/>
        <v>Corporación de Fomento de la Producción</v>
      </c>
      <c r="AI307" s="90" t="str">
        <f t="shared" si="122"/>
        <v>-</v>
      </c>
      <c r="AJ307" s="90">
        <f t="shared" si="123"/>
        <v>7</v>
      </c>
      <c r="AK307" s="90" t="str">
        <f t="shared" si="124"/>
        <v>-</v>
      </c>
      <c r="AL307" s="90" t="str">
        <f t="shared" si="125"/>
        <v>Identifica este registro como MUJER</v>
      </c>
      <c r="AM307" s="90" t="str">
        <f t="shared" si="126"/>
        <v>-</v>
      </c>
      <c r="AN307" s="90" t="str">
        <f t="shared" si="127"/>
        <v>-</v>
      </c>
      <c r="AO307" s="90" t="str">
        <f t="shared" si="128"/>
        <v>-</v>
      </c>
      <c r="AP307" s="58" t="str">
        <f t="shared" si="129"/>
        <v>-</v>
      </c>
      <c r="AQ307" s="94" t="str">
        <f t="shared" si="130"/>
        <v>-</v>
      </c>
      <c r="AR307" s="94" t="str">
        <f>IF(N307="","PRIMER_DIA en blanco",
IF(AND(M307="01",N307&gt;=L_Conversion!$C$118,N307&lt;=L_Conversion!$D$118),"-",
IF(AND(M307="02",N307&gt;=L_Conversion!$C$119,N307&lt;=L_Conversion!$D$119),"-",
IF(AND(M307="03",N307&gt;=L_Conversion!$C$120,N307&lt;=L_Conversion!$D$120),"-",
IF(AND(M307="04",N307&gt;=L_Conversion!$C$121,N307&lt;=L_Conversion!$D$121),"-",
IF(AND(M307="05",N307&gt;=L_Conversion!$C$122,N307&lt;=L_Conversion!$D$122),"-",
IF(AND(M307="06",N307&gt;=L_Conversion!$C$123,N307&lt;=L_Conversion!$D$123),"-",
IF(AND(M307="07",N307&gt;=L_Conversion!$C$124,N307&lt;=L_Conversion!$D$124),"-",
IF(AND(M307="08",N307&gt;=L_Conversion!$C$125,N307&lt;=L_Conversion!$D$125),"-",
IF(AND(M307="09",N307&gt;=L_Conversion!$C$126,N307&lt;=L_Conversion!$D$126),"-",
IF(AND(M307="10",N307&gt;=L_Conversion!$C$127,N307&lt;=L_Conversion!$D$127),"-",
IF(AND(M307="11",N307&gt;=L_Conversion!$C$128,N307&lt;=L_Conversion!$D$128),"-",
IF(AND(M307="12",N307&gt;=L_Conversion!$C$129,N307&lt;=L_Conversion!$D$129),"-",
IF(AND(M307="13",N307&gt;=L_Conversion!$C$116,N307&lt;=L_Conversion!$D$116),"-",
IF(AND(M307="14",N307&gt;=L_Conversion!$C$117,N307&lt;=L_Conversion!$D$117),"-",
"PRIMER_DIA fuera de rango")))))))))))))))</f>
        <v>-</v>
      </c>
      <c r="AS307" s="94" t="str">
        <f t="shared" si="131"/>
        <v>-</v>
      </c>
      <c r="AT307" s="94" t="str">
        <f t="shared" si="132"/>
        <v>-</v>
      </c>
      <c r="AU307" s="94" t="str">
        <f t="shared" si="133"/>
        <v>-</v>
      </c>
      <c r="AV307" s="94" t="str">
        <f t="shared" si="134"/>
        <v>-</v>
      </c>
      <c r="AW307" s="94" t="str">
        <f t="shared" si="135"/>
        <v>-</v>
      </c>
      <c r="AX307" s="94" t="str">
        <f t="shared" si="136"/>
        <v>-</v>
      </c>
      <c r="AY307" s="94" t="str">
        <f t="shared" si="137"/>
        <v>-</v>
      </c>
      <c r="AZ307" s="94" t="str">
        <f t="shared" si="138"/>
        <v>-</v>
      </c>
      <c r="BA307" s="94" t="str">
        <f t="shared" si="139"/>
        <v>-</v>
      </c>
      <c r="BB307" s="94" t="str">
        <f t="shared" si="140"/>
        <v>-</v>
      </c>
      <c r="BC307" s="94" t="str">
        <f t="shared" si="141"/>
        <v>-</v>
      </c>
      <c r="BD307" s="94" t="str">
        <f t="shared" si="142"/>
        <v>-</v>
      </c>
      <c r="BE307" s="94" t="str">
        <f t="shared" si="143"/>
        <v>-</v>
      </c>
      <c r="BF307" s="94" t="str">
        <f t="shared" si="144"/>
        <v>-</v>
      </c>
    </row>
    <row r="308" spans="1:58" x14ac:dyDescent="0.2">
      <c r="A308" s="19" t="s">
        <v>1193</v>
      </c>
      <c r="B308" s="19" t="s">
        <v>876</v>
      </c>
      <c r="C308" s="19">
        <v>13496357</v>
      </c>
      <c r="D308" s="19">
        <v>3</v>
      </c>
      <c r="E308" s="19" t="s">
        <v>1474</v>
      </c>
      <c r="F308" s="19" t="s">
        <v>1671</v>
      </c>
      <c r="G308" s="19" t="s">
        <v>1672</v>
      </c>
      <c r="H308" s="19" t="s">
        <v>1018</v>
      </c>
      <c r="I308" s="19" t="s">
        <v>653</v>
      </c>
      <c r="J308" s="19">
        <v>80</v>
      </c>
      <c r="K308" s="19" t="s">
        <v>556</v>
      </c>
      <c r="L308" s="19" t="s">
        <v>495</v>
      </c>
      <c r="M308" s="19" t="s">
        <v>16</v>
      </c>
      <c r="N308" s="19">
        <v>45740</v>
      </c>
      <c r="O308" s="19">
        <v>5</v>
      </c>
      <c r="P308" s="83">
        <v>1</v>
      </c>
      <c r="Q308" s="19" t="s">
        <v>23</v>
      </c>
      <c r="R308" s="19" t="s">
        <v>11</v>
      </c>
      <c r="S308" s="19" t="s">
        <v>23</v>
      </c>
      <c r="T308" s="19">
        <v>5</v>
      </c>
      <c r="U308" s="19" t="s">
        <v>11</v>
      </c>
      <c r="V308" s="19" t="s">
        <v>11</v>
      </c>
      <c r="W308" s="19" t="s">
        <v>11</v>
      </c>
      <c r="X308" s="19">
        <v>0</v>
      </c>
      <c r="Y308" s="19" t="s">
        <v>730</v>
      </c>
      <c r="Z308" s="19">
        <v>0</v>
      </c>
      <c r="AA308" s="19">
        <v>0</v>
      </c>
      <c r="AB308" s="19">
        <v>0</v>
      </c>
      <c r="AC308" s="186" t="str">
        <f>IF(OR(M308="13",M308="14",P308=8),"",IF(     AND(OR(S308="AUTORIZADO", S308="PENDIENTE", S308="REDUCIDO", S308="AMPLIADO"),L308&lt;&gt;"HONORARIO" ), _xlfn.CONCAT(IF(H308="X","H",H308),"_",IF(OR(P308=5,P308=6),_xlfn.CONCAT(P308,"A"),P308),"_",VLOOKUP(T308,Datos!$B$2:$C$5,2,TRUE)),""))</f>
        <v>M_1_[4 a 10]</v>
      </c>
      <c r="AD308" s="186">
        <f t="shared" si="118"/>
        <v>0</v>
      </c>
      <c r="AE308" s="90" t="str">
        <f t="shared" si="119"/>
        <v>-</v>
      </c>
      <c r="AF308" s="91" t="str">
        <f t="shared" si="120"/>
        <v>070607</v>
      </c>
      <c r="AG308" s="92"/>
      <c r="AH308" s="93" t="str">
        <f t="shared" si="121"/>
        <v>Corporación de Fomento de la Producción</v>
      </c>
      <c r="AI308" s="90" t="str">
        <f t="shared" si="122"/>
        <v>-</v>
      </c>
      <c r="AJ308" s="90">
        <f t="shared" si="123"/>
        <v>3</v>
      </c>
      <c r="AK308" s="90" t="str">
        <f t="shared" si="124"/>
        <v>-</v>
      </c>
      <c r="AL308" s="90" t="str">
        <f t="shared" si="125"/>
        <v>Identifica este registro como MUJER</v>
      </c>
      <c r="AM308" s="90" t="str">
        <f t="shared" si="126"/>
        <v>-</v>
      </c>
      <c r="AN308" s="90" t="str">
        <f t="shared" si="127"/>
        <v>-</v>
      </c>
      <c r="AO308" s="90" t="str">
        <f t="shared" si="128"/>
        <v>-</v>
      </c>
      <c r="AP308" s="58" t="str">
        <f t="shared" si="129"/>
        <v>-</v>
      </c>
      <c r="AQ308" s="94" t="str">
        <f t="shared" si="130"/>
        <v>-</v>
      </c>
      <c r="AR308" s="94" t="str">
        <f>IF(N308="","PRIMER_DIA en blanco",
IF(AND(M308="01",N308&gt;=L_Conversion!$C$118,N308&lt;=L_Conversion!$D$118),"-",
IF(AND(M308="02",N308&gt;=L_Conversion!$C$119,N308&lt;=L_Conversion!$D$119),"-",
IF(AND(M308="03",N308&gt;=L_Conversion!$C$120,N308&lt;=L_Conversion!$D$120),"-",
IF(AND(M308="04",N308&gt;=L_Conversion!$C$121,N308&lt;=L_Conversion!$D$121),"-",
IF(AND(M308="05",N308&gt;=L_Conversion!$C$122,N308&lt;=L_Conversion!$D$122),"-",
IF(AND(M308="06",N308&gt;=L_Conversion!$C$123,N308&lt;=L_Conversion!$D$123),"-",
IF(AND(M308="07",N308&gt;=L_Conversion!$C$124,N308&lt;=L_Conversion!$D$124),"-",
IF(AND(M308="08",N308&gt;=L_Conversion!$C$125,N308&lt;=L_Conversion!$D$125),"-",
IF(AND(M308="09",N308&gt;=L_Conversion!$C$126,N308&lt;=L_Conversion!$D$126),"-",
IF(AND(M308="10",N308&gt;=L_Conversion!$C$127,N308&lt;=L_Conversion!$D$127),"-",
IF(AND(M308="11",N308&gt;=L_Conversion!$C$128,N308&lt;=L_Conversion!$D$128),"-",
IF(AND(M308="12",N308&gt;=L_Conversion!$C$129,N308&lt;=L_Conversion!$D$129),"-",
IF(AND(M308="13",N308&gt;=L_Conversion!$C$116,N308&lt;=L_Conversion!$D$116),"-",
IF(AND(M308="14",N308&gt;=L_Conversion!$C$117,N308&lt;=L_Conversion!$D$117),"-",
"PRIMER_DIA fuera de rango")))))))))))))))</f>
        <v>-</v>
      </c>
      <c r="AS308" s="94" t="str">
        <f t="shared" si="131"/>
        <v>-</v>
      </c>
      <c r="AT308" s="94" t="str">
        <f t="shared" si="132"/>
        <v>-</v>
      </c>
      <c r="AU308" s="94" t="str">
        <f t="shared" si="133"/>
        <v>-</v>
      </c>
      <c r="AV308" s="94" t="str">
        <f t="shared" si="134"/>
        <v>-</v>
      </c>
      <c r="AW308" s="94" t="str">
        <f t="shared" si="135"/>
        <v>-</v>
      </c>
      <c r="AX308" s="94" t="str">
        <f t="shared" si="136"/>
        <v>-</v>
      </c>
      <c r="AY308" s="94" t="str">
        <f t="shared" si="137"/>
        <v>-</v>
      </c>
      <c r="AZ308" s="94" t="str">
        <f t="shared" si="138"/>
        <v>-</v>
      </c>
      <c r="BA308" s="94" t="str">
        <f t="shared" si="139"/>
        <v>-</v>
      </c>
      <c r="BB308" s="94" t="str">
        <f t="shared" si="140"/>
        <v>-</v>
      </c>
      <c r="BC308" s="94" t="str">
        <f t="shared" si="141"/>
        <v>-</v>
      </c>
      <c r="BD308" s="94" t="str">
        <f t="shared" si="142"/>
        <v>-</v>
      </c>
      <c r="BE308" s="94" t="str">
        <f t="shared" si="143"/>
        <v>-</v>
      </c>
      <c r="BF308" s="94" t="str">
        <f t="shared" si="144"/>
        <v>-</v>
      </c>
    </row>
    <row r="309" spans="1:58" x14ac:dyDescent="0.2">
      <c r="A309" s="19" t="s">
        <v>1193</v>
      </c>
      <c r="B309" s="19" t="s">
        <v>76</v>
      </c>
      <c r="C309" s="19">
        <v>18876314</v>
      </c>
      <c r="D309" s="19">
        <v>6</v>
      </c>
      <c r="E309" s="19" t="s">
        <v>1576</v>
      </c>
      <c r="F309" s="19" t="s">
        <v>1673</v>
      </c>
      <c r="G309" s="19" t="s">
        <v>1674</v>
      </c>
      <c r="H309" s="19" t="s">
        <v>654</v>
      </c>
      <c r="I309" s="19" t="s">
        <v>653</v>
      </c>
      <c r="J309" s="19">
        <v>80</v>
      </c>
      <c r="K309" s="19" t="s">
        <v>556</v>
      </c>
      <c r="L309" s="19" t="s">
        <v>495</v>
      </c>
      <c r="M309" s="19" t="s">
        <v>16</v>
      </c>
      <c r="N309" s="19">
        <v>45740</v>
      </c>
      <c r="O309" s="19">
        <v>5</v>
      </c>
      <c r="P309" s="83">
        <v>1</v>
      </c>
      <c r="Q309" s="19" t="s">
        <v>23</v>
      </c>
      <c r="R309" s="19" t="s">
        <v>11</v>
      </c>
      <c r="S309" s="19" t="s">
        <v>23</v>
      </c>
      <c r="T309" s="19">
        <v>5</v>
      </c>
      <c r="U309" s="19" t="s">
        <v>11</v>
      </c>
      <c r="V309" s="19" t="s">
        <v>11</v>
      </c>
      <c r="W309" s="19" t="s">
        <v>11</v>
      </c>
      <c r="X309" s="19">
        <v>0</v>
      </c>
      <c r="Y309" s="19" t="s">
        <v>730</v>
      </c>
      <c r="Z309" s="19">
        <v>0</v>
      </c>
      <c r="AA309" s="19">
        <v>0</v>
      </c>
      <c r="AB309" s="19">
        <v>0</v>
      </c>
      <c r="AC309" s="186" t="str">
        <f>IF(OR(M309="13",M309="14",P309=8),"",IF(     AND(OR(S309="AUTORIZADO", S309="PENDIENTE", S309="REDUCIDO", S309="AMPLIADO"),L309&lt;&gt;"HONORARIO" ), _xlfn.CONCAT(IF(H309="X","H",H309),"_",IF(OR(P309=5,P309=6),_xlfn.CONCAT(P309,"A"),P309),"_",VLOOKUP(T309,Datos!$B$2:$C$5,2,TRUE)),""))</f>
        <v>H_1_[4 a 10]</v>
      </c>
      <c r="AD309" s="186">
        <f t="shared" si="118"/>
        <v>0</v>
      </c>
      <c r="AE309" s="90" t="str">
        <f t="shared" si="119"/>
        <v>-</v>
      </c>
      <c r="AF309" s="91" t="str">
        <f t="shared" si="120"/>
        <v>070601</v>
      </c>
      <c r="AG309" s="92"/>
      <c r="AH309" s="93" t="str">
        <f t="shared" si="121"/>
        <v>Corporación de Fomento de la Producción</v>
      </c>
      <c r="AI309" s="90" t="str">
        <f t="shared" si="122"/>
        <v>-</v>
      </c>
      <c r="AJ309" s="90">
        <f t="shared" si="123"/>
        <v>6</v>
      </c>
      <c r="AK309" s="90" t="str">
        <f t="shared" si="124"/>
        <v>-</v>
      </c>
      <c r="AL309" s="90" t="str">
        <f t="shared" si="125"/>
        <v>Identifica este registro como HOMBRE</v>
      </c>
      <c r="AM309" s="90" t="str">
        <f t="shared" si="126"/>
        <v>-</v>
      </c>
      <c r="AN309" s="90" t="str">
        <f t="shared" si="127"/>
        <v>-</v>
      </c>
      <c r="AO309" s="90" t="str">
        <f t="shared" si="128"/>
        <v>-</v>
      </c>
      <c r="AP309" s="58" t="str">
        <f t="shared" si="129"/>
        <v>-</v>
      </c>
      <c r="AQ309" s="94" t="str">
        <f t="shared" si="130"/>
        <v>-</v>
      </c>
      <c r="AR309" s="94" t="str">
        <f>IF(N309="","PRIMER_DIA en blanco",
IF(AND(M309="01",N309&gt;=L_Conversion!$C$118,N309&lt;=L_Conversion!$D$118),"-",
IF(AND(M309="02",N309&gt;=L_Conversion!$C$119,N309&lt;=L_Conversion!$D$119),"-",
IF(AND(M309="03",N309&gt;=L_Conversion!$C$120,N309&lt;=L_Conversion!$D$120),"-",
IF(AND(M309="04",N309&gt;=L_Conversion!$C$121,N309&lt;=L_Conversion!$D$121),"-",
IF(AND(M309="05",N309&gt;=L_Conversion!$C$122,N309&lt;=L_Conversion!$D$122),"-",
IF(AND(M309="06",N309&gt;=L_Conversion!$C$123,N309&lt;=L_Conversion!$D$123),"-",
IF(AND(M309="07",N309&gt;=L_Conversion!$C$124,N309&lt;=L_Conversion!$D$124),"-",
IF(AND(M309="08",N309&gt;=L_Conversion!$C$125,N309&lt;=L_Conversion!$D$125),"-",
IF(AND(M309="09",N309&gt;=L_Conversion!$C$126,N309&lt;=L_Conversion!$D$126),"-",
IF(AND(M309="10",N309&gt;=L_Conversion!$C$127,N309&lt;=L_Conversion!$D$127),"-",
IF(AND(M309="11",N309&gt;=L_Conversion!$C$128,N309&lt;=L_Conversion!$D$128),"-",
IF(AND(M309="12",N309&gt;=L_Conversion!$C$129,N309&lt;=L_Conversion!$D$129),"-",
IF(AND(M309="13",N309&gt;=L_Conversion!$C$116,N309&lt;=L_Conversion!$D$116),"-",
IF(AND(M309="14",N309&gt;=L_Conversion!$C$117,N309&lt;=L_Conversion!$D$117),"-",
"PRIMER_DIA fuera de rango")))))))))))))))</f>
        <v>-</v>
      </c>
      <c r="AS309" s="94" t="str">
        <f t="shared" si="131"/>
        <v>-</v>
      </c>
      <c r="AT309" s="94" t="str">
        <f t="shared" si="132"/>
        <v>-</v>
      </c>
      <c r="AU309" s="94" t="str">
        <f t="shared" si="133"/>
        <v>-</v>
      </c>
      <c r="AV309" s="94" t="str">
        <f t="shared" si="134"/>
        <v>-</v>
      </c>
      <c r="AW309" s="94" t="str">
        <f t="shared" si="135"/>
        <v>-</v>
      </c>
      <c r="AX309" s="94" t="str">
        <f t="shared" si="136"/>
        <v>-</v>
      </c>
      <c r="AY309" s="94" t="str">
        <f t="shared" si="137"/>
        <v>-</v>
      </c>
      <c r="AZ309" s="94" t="str">
        <f t="shared" si="138"/>
        <v>-</v>
      </c>
      <c r="BA309" s="94" t="str">
        <f t="shared" si="139"/>
        <v>-</v>
      </c>
      <c r="BB309" s="94" t="str">
        <f t="shared" si="140"/>
        <v>-</v>
      </c>
      <c r="BC309" s="94" t="str">
        <f t="shared" si="141"/>
        <v>-</v>
      </c>
      <c r="BD309" s="94" t="str">
        <f t="shared" si="142"/>
        <v>-</v>
      </c>
      <c r="BE309" s="94" t="str">
        <f t="shared" si="143"/>
        <v>-</v>
      </c>
      <c r="BF309" s="94" t="str">
        <f t="shared" si="144"/>
        <v>-</v>
      </c>
    </row>
    <row r="310" spans="1:58" x14ac:dyDescent="0.2">
      <c r="A310" s="19" t="s">
        <v>1193</v>
      </c>
      <c r="B310" s="19" t="s">
        <v>76</v>
      </c>
      <c r="C310" s="19">
        <v>10435188</v>
      </c>
      <c r="D310" s="19">
        <v>3</v>
      </c>
      <c r="E310" s="19" t="s">
        <v>1265</v>
      </c>
      <c r="F310" s="19" t="s">
        <v>1675</v>
      </c>
      <c r="G310" s="19" t="s">
        <v>1676</v>
      </c>
      <c r="H310" s="19" t="s">
        <v>654</v>
      </c>
      <c r="I310" s="19" t="s">
        <v>653</v>
      </c>
      <c r="J310" s="19">
        <v>80</v>
      </c>
      <c r="K310" s="19" t="s">
        <v>556</v>
      </c>
      <c r="L310" s="19" t="s">
        <v>495</v>
      </c>
      <c r="M310" s="19" t="s">
        <v>16</v>
      </c>
      <c r="N310" s="19">
        <v>45740</v>
      </c>
      <c r="O310" s="19">
        <v>5</v>
      </c>
      <c r="P310" s="83">
        <v>1</v>
      </c>
      <c r="Q310" s="19" t="s">
        <v>23</v>
      </c>
      <c r="R310" s="19" t="s">
        <v>11</v>
      </c>
      <c r="S310" s="19" t="s">
        <v>23</v>
      </c>
      <c r="T310" s="19">
        <v>5</v>
      </c>
      <c r="U310" s="19" t="s">
        <v>11</v>
      </c>
      <c r="V310" s="19" t="s">
        <v>11</v>
      </c>
      <c r="W310" s="19" t="s">
        <v>11</v>
      </c>
      <c r="X310" s="19">
        <v>0</v>
      </c>
      <c r="Y310" s="19" t="s">
        <v>730</v>
      </c>
      <c r="Z310" s="19">
        <v>0</v>
      </c>
      <c r="AA310" s="19">
        <v>0</v>
      </c>
      <c r="AB310" s="19">
        <v>0</v>
      </c>
      <c r="AC310" s="186" t="str">
        <f>IF(OR(M310="13",M310="14",P310=8),"",IF(     AND(OR(S310="AUTORIZADO", S310="PENDIENTE", S310="REDUCIDO", S310="AMPLIADO"),L310&lt;&gt;"HONORARIO" ), _xlfn.CONCAT(IF(H310="X","H",H310),"_",IF(OR(P310=5,P310=6),_xlfn.CONCAT(P310,"A"),P310),"_",VLOOKUP(T310,Datos!$B$2:$C$5,2,TRUE)),""))</f>
        <v>H_1_[4 a 10]</v>
      </c>
      <c r="AD310" s="186">
        <f t="shared" si="118"/>
        <v>0</v>
      </c>
      <c r="AE310" s="90" t="str">
        <f t="shared" si="119"/>
        <v>-</v>
      </c>
      <c r="AF310" s="91" t="str">
        <f t="shared" si="120"/>
        <v>070601</v>
      </c>
      <c r="AG310" s="92"/>
      <c r="AH310" s="93" t="str">
        <f t="shared" si="121"/>
        <v>Corporación de Fomento de la Producción</v>
      </c>
      <c r="AI310" s="90" t="str">
        <f t="shared" si="122"/>
        <v>-</v>
      </c>
      <c r="AJ310" s="90">
        <f t="shared" si="123"/>
        <v>3</v>
      </c>
      <c r="AK310" s="90" t="str">
        <f t="shared" si="124"/>
        <v>-</v>
      </c>
      <c r="AL310" s="90" t="str">
        <f t="shared" si="125"/>
        <v>Identifica este registro como HOMBRE</v>
      </c>
      <c r="AM310" s="90" t="str">
        <f t="shared" si="126"/>
        <v>-</v>
      </c>
      <c r="AN310" s="90" t="str">
        <f t="shared" si="127"/>
        <v>-</v>
      </c>
      <c r="AO310" s="90" t="str">
        <f t="shared" si="128"/>
        <v>-</v>
      </c>
      <c r="AP310" s="58" t="str">
        <f t="shared" si="129"/>
        <v>-</v>
      </c>
      <c r="AQ310" s="94" t="str">
        <f t="shared" si="130"/>
        <v>-</v>
      </c>
      <c r="AR310" s="94" t="str">
        <f>IF(N310="","PRIMER_DIA en blanco",
IF(AND(M310="01",N310&gt;=L_Conversion!$C$118,N310&lt;=L_Conversion!$D$118),"-",
IF(AND(M310="02",N310&gt;=L_Conversion!$C$119,N310&lt;=L_Conversion!$D$119),"-",
IF(AND(M310="03",N310&gt;=L_Conversion!$C$120,N310&lt;=L_Conversion!$D$120),"-",
IF(AND(M310="04",N310&gt;=L_Conversion!$C$121,N310&lt;=L_Conversion!$D$121),"-",
IF(AND(M310="05",N310&gt;=L_Conversion!$C$122,N310&lt;=L_Conversion!$D$122),"-",
IF(AND(M310="06",N310&gt;=L_Conversion!$C$123,N310&lt;=L_Conversion!$D$123),"-",
IF(AND(M310="07",N310&gt;=L_Conversion!$C$124,N310&lt;=L_Conversion!$D$124),"-",
IF(AND(M310="08",N310&gt;=L_Conversion!$C$125,N310&lt;=L_Conversion!$D$125),"-",
IF(AND(M310="09",N310&gt;=L_Conversion!$C$126,N310&lt;=L_Conversion!$D$126),"-",
IF(AND(M310="10",N310&gt;=L_Conversion!$C$127,N310&lt;=L_Conversion!$D$127),"-",
IF(AND(M310="11",N310&gt;=L_Conversion!$C$128,N310&lt;=L_Conversion!$D$128),"-",
IF(AND(M310="12",N310&gt;=L_Conversion!$C$129,N310&lt;=L_Conversion!$D$129),"-",
IF(AND(M310="13",N310&gt;=L_Conversion!$C$116,N310&lt;=L_Conversion!$D$116),"-",
IF(AND(M310="14",N310&gt;=L_Conversion!$C$117,N310&lt;=L_Conversion!$D$117),"-",
"PRIMER_DIA fuera de rango")))))))))))))))</f>
        <v>-</v>
      </c>
      <c r="AS310" s="94" t="str">
        <f t="shared" si="131"/>
        <v>-</v>
      </c>
      <c r="AT310" s="94" t="str">
        <f t="shared" si="132"/>
        <v>-</v>
      </c>
      <c r="AU310" s="94" t="str">
        <f t="shared" si="133"/>
        <v>-</v>
      </c>
      <c r="AV310" s="94" t="str">
        <f t="shared" si="134"/>
        <v>-</v>
      </c>
      <c r="AW310" s="94" t="str">
        <f t="shared" si="135"/>
        <v>-</v>
      </c>
      <c r="AX310" s="94" t="str">
        <f t="shared" si="136"/>
        <v>-</v>
      </c>
      <c r="AY310" s="94" t="str">
        <f t="shared" si="137"/>
        <v>-</v>
      </c>
      <c r="AZ310" s="94" t="str">
        <f t="shared" si="138"/>
        <v>-</v>
      </c>
      <c r="BA310" s="94" t="str">
        <f t="shared" si="139"/>
        <v>-</v>
      </c>
      <c r="BB310" s="94" t="str">
        <f t="shared" si="140"/>
        <v>-</v>
      </c>
      <c r="BC310" s="94" t="str">
        <f t="shared" si="141"/>
        <v>-</v>
      </c>
      <c r="BD310" s="94" t="str">
        <f t="shared" si="142"/>
        <v>-</v>
      </c>
      <c r="BE310" s="94" t="str">
        <f t="shared" si="143"/>
        <v>-</v>
      </c>
      <c r="BF310" s="94" t="str">
        <f t="shared" si="144"/>
        <v>-</v>
      </c>
    </row>
    <row r="311" spans="1:58" x14ac:dyDescent="0.2">
      <c r="A311" s="19" t="s">
        <v>1193</v>
      </c>
      <c r="B311" s="19" t="s">
        <v>76</v>
      </c>
      <c r="C311" s="19">
        <v>16941040</v>
      </c>
      <c r="D311" s="19">
        <v>2</v>
      </c>
      <c r="E311" s="19" t="s">
        <v>1458</v>
      </c>
      <c r="F311" s="19" t="s">
        <v>1194</v>
      </c>
      <c r="G311" s="19" t="s">
        <v>1459</v>
      </c>
      <c r="H311" s="19" t="s">
        <v>654</v>
      </c>
      <c r="I311" s="19" t="s">
        <v>653</v>
      </c>
      <c r="J311" s="19">
        <v>80</v>
      </c>
      <c r="K311" s="19" t="s">
        <v>556</v>
      </c>
      <c r="L311" s="19" t="s">
        <v>495</v>
      </c>
      <c r="M311" s="19" t="s">
        <v>16</v>
      </c>
      <c r="N311" s="19">
        <v>45740</v>
      </c>
      <c r="O311" s="19">
        <v>3</v>
      </c>
      <c r="P311" s="83">
        <v>1</v>
      </c>
      <c r="Q311" s="19" t="s">
        <v>23</v>
      </c>
      <c r="R311" s="19" t="s">
        <v>11</v>
      </c>
      <c r="S311" s="19" t="s">
        <v>23</v>
      </c>
      <c r="T311" s="19">
        <v>3</v>
      </c>
      <c r="U311" s="19" t="s">
        <v>11</v>
      </c>
      <c r="V311" s="19" t="s">
        <v>11</v>
      </c>
      <c r="W311" s="19" t="s">
        <v>11</v>
      </c>
      <c r="X311" s="19">
        <v>0</v>
      </c>
      <c r="Y311" s="19" t="s">
        <v>730</v>
      </c>
      <c r="Z311" s="19">
        <v>0</v>
      </c>
      <c r="AA311" s="19">
        <v>0</v>
      </c>
      <c r="AB311" s="19">
        <v>0</v>
      </c>
      <c r="AC311" s="186" t="str">
        <f>IF(OR(M311="13",M311="14",P311=8),"",IF(     AND(OR(S311="AUTORIZADO", S311="PENDIENTE", S311="REDUCIDO", S311="AMPLIADO"),L311&lt;&gt;"HONORARIO" ), _xlfn.CONCAT(IF(H311="X","H",H311),"_",IF(OR(P311=5,P311=6),_xlfn.CONCAT(P311,"A"),P311),"_",VLOOKUP(T311,Datos!$B$2:$C$5,2,TRUE)),""))</f>
        <v>H_1_[hasta 3]</v>
      </c>
      <c r="AD311" s="186">
        <f t="shared" si="118"/>
        <v>0</v>
      </c>
      <c r="AE311" s="90" t="str">
        <f t="shared" si="119"/>
        <v>-</v>
      </c>
      <c r="AF311" s="91" t="str">
        <f t="shared" si="120"/>
        <v>070601</v>
      </c>
      <c r="AG311" s="92"/>
      <c r="AH311" s="93" t="str">
        <f t="shared" si="121"/>
        <v>Corporación de Fomento de la Producción</v>
      </c>
      <c r="AI311" s="90" t="str">
        <f t="shared" si="122"/>
        <v>-</v>
      </c>
      <c r="AJ311" s="90">
        <f t="shared" si="123"/>
        <v>2</v>
      </c>
      <c r="AK311" s="90" t="str">
        <f t="shared" si="124"/>
        <v>-</v>
      </c>
      <c r="AL311" s="90" t="str">
        <f t="shared" si="125"/>
        <v>Identifica este registro como HOMBRE</v>
      </c>
      <c r="AM311" s="90" t="str">
        <f t="shared" si="126"/>
        <v>-</v>
      </c>
      <c r="AN311" s="90" t="str">
        <f t="shared" si="127"/>
        <v>-</v>
      </c>
      <c r="AO311" s="90" t="str">
        <f t="shared" si="128"/>
        <v>-</v>
      </c>
      <c r="AP311" s="58" t="str">
        <f t="shared" si="129"/>
        <v>-</v>
      </c>
      <c r="AQ311" s="94" t="str">
        <f t="shared" si="130"/>
        <v>-</v>
      </c>
      <c r="AR311" s="94" t="str">
        <f>IF(N311="","PRIMER_DIA en blanco",
IF(AND(M311="01",N311&gt;=L_Conversion!$C$118,N311&lt;=L_Conversion!$D$118),"-",
IF(AND(M311="02",N311&gt;=L_Conversion!$C$119,N311&lt;=L_Conversion!$D$119),"-",
IF(AND(M311="03",N311&gt;=L_Conversion!$C$120,N311&lt;=L_Conversion!$D$120),"-",
IF(AND(M311="04",N311&gt;=L_Conversion!$C$121,N311&lt;=L_Conversion!$D$121),"-",
IF(AND(M311="05",N311&gt;=L_Conversion!$C$122,N311&lt;=L_Conversion!$D$122),"-",
IF(AND(M311="06",N311&gt;=L_Conversion!$C$123,N311&lt;=L_Conversion!$D$123),"-",
IF(AND(M311="07",N311&gt;=L_Conversion!$C$124,N311&lt;=L_Conversion!$D$124),"-",
IF(AND(M311="08",N311&gt;=L_Conversion!$C$125,N311&lt;=L_Conversion!$D$125),"-",
IF(AND(M311="09",N311&gt;=L_Conversion!$C$126,N311&lt;=L_Conversion!$D$126),"-",
IF(AND(M311="10",N311&gt;=L_Conversion!$C$127,N311&lt;=L_Conversion!$D$127),"-",
IF(AND(M311="11",N311&gt;=L_Conversion!$C$128,N311&lt;=L_Conversion!$D$128),"-",
IF(AND(M311="12",N311&gt;=L_Conversion!$C$129,N311&lt;=L_Conversion!$D$129),"-",
IF(AND(M311="13",N311&gt;=L_Conversion!$C$116,N311&lt;=L_Conversion!$D$116),"-",
IF(AND(M311="14",N311&gt;=L_Conversion!$C$117,N311&lt;=L_Conversion!$D$117),"-",
"PRIMER_DIA fuera de rango")))))))))))))))</f>
        <v>-</v>
      </c>
      <c r="AS311" s="94" t="str">
        <f t="shared" si="131"/>
        <v>-</v>
      </c>
      <c r="AT311" s="94" t="str">
        <f t="shared" si="132"/>
        <v>-</v>
      </c>
      <c r="AU311" s="94" t="str">
        <f t="shared" si="133"/>
        <v>-</v>
      </c>
      <c r="AV311" s="94" t="str">
        <f t="shared" si="134"/>
        <v>-</v>
      </c>
      <c r="AW311" s="94" t="str">
        <f t="shared" si="135"/>
        <v>-</v>
      </c>
      <c r="AX311" s="94" t="str">
        <f t="shared" si="136"/>
        <v>-</v>
      </c>
      <c r="AY311" s="94" t="str">
        <f t="shared" si="137"/>
        <v>-</v>
      </c>
      <c r="AZ311" s="94" t="str">
        <f t="shared" si="138"/>
        <v>-</v>
      </c>
      <c r="BA311" s="94" t="str">
        <f t="shared" si="139"/>
        <v>-</v>
      </c>
      <c r="BB311" s="94" t="str">
        <f t="shared" si="140"/>
        <v>-</v>
      </c>
      <c r="BC311" s="94" t="str">
        <f t="shared" si="141"/>
        <v>-</v>
      </c>
      <c r="BD311" s="94" t="str">
        <f t="shared" si="142"/>
        <v>-</v>
      </c>
      <c r="BE311" s="94" t="str">
        <f t="shared" si="143"/>
        <v>-</v>
      </c>
      <c r="BF311" s="94" t="str">
        <f t="shared" si="144"/>
        <v>-</v>
      </c>
    </row>
    <row r="312" spans="1:58" x14ac:dyDescent="0.2">
      <c r="A312" s="19" t="s">
        <v>1193</v>
      </c>
      <c r="B312" s="19" t="s">
        <v>1134</v>
      </c>
      <c r="C312" s="19">
        <v>12669693</v>
      </c>
      <c r="D312" s="19">
        <v>0</v>
      </c>
      <c r="E312" s="19" t="s">
        <v>1677</v>
      </c>
      <c r="F312" s="19" t="s">
        <v>1678</v>
      </c>
      <c r="G312" s="19" t="s">
        <v>1679</v>
      </c>
      <c r="H312" s="19" t="s">
        <v>1018</v>
      </c>
      <c r="I312" s="19" t="s">
        <v>654</v>
      </c>
      <c r="J312" s="19">
        <v>80</v>
      </c>
      <c r="K312" s="19" t="s">
        <v>556</v>
      </c>
      <c r="L312" s="19" t="s">
        <v>509</v>
      </c>
      <c r="M312" s="19" t="s">
        <v>16</v>
      </c>
      <c r="N312" s="19">
        <v>45740</v>
      </c>
      <c r="O312" s="19">
        <v>11</v>
      </c>
      <c r="P312" s="83">
        <v>1</v>
      </c>
      <c r="Q312" s="19" t="s">
        <v>23</v>
      </c>
      <c r="R312" s="19" t="s">
        <v>11</v>
      </c>
      <c r="S312" s="19" t="s">
        <v>23</v>
      </c>
      <c r="T312" s="19">
        <v>11</v>
      </c>
      <c r="U312" s="19" t="s">
        <v>11</v>
      </c>
      <c r="V312" s="19" t="s">
        <v>11</v>
      </c>
      <c r="W312" s="19" t="s">
        <v>11</v>
      </c>
      <c r="X312" s="19">
        <v>0</v>
      </c>
      <c r="Y312" s="19" t="s">
        <v>730</v>
      </c>
      <c r="Z312" s="19">
        <v>0</v>
      </c>
      <c r="AA312" s="19">
        <v>0</v>
      </c>
      <c r="AB312" s="19">
        <v>0</v>
      </c>
      <c r="AC312" s="186" t="str">
        <f>IF(OR(M312="13",M312="14",P312=8),"",IF(     AND(OR(S312="AUTORIZADO", S312="PENDIENTE", S312="REDUCIDO", S312="AMPLIADO"),L312&lt;&gt;"HONORARIO" ), _xlfn.CONCAT(IF(H312="X","H",H312),"_",IF(OR(P312=5,P312=6),_xlfn.CONCAT(P312,"A"),P312),"_",VLOOKUP(T312,Datos!$B$2:$C$5,2,TRUE)),""))</f>
        <v>M_1_[11 +]</v>
      </c>
      <c r="AD312" s="186">
        <f t="shared" si="118"/>
        <v>0</v>
      </c>
      <c r="AE312" s="90" t="str">
        <f t="shared" si="119"/>
        <v>-</v>
      </c>
      <c r="AF312" s="91" t="str">
        <f t="shared" si="120"/>
        <v>Revisar</v>
      </c>
      <c r="AG312" s="92"/>
      <c r="AH312" s="93" t="str">
        <f t="shared" si="121"/>
        <v>Corporación de Fomento de la Producción</v>
      </c>
      <c r="AI312" s="90" t="str">
        <f t="shared" si="122"/>
        <v>-</v>
      </c>
      <c r="AJ312" s="90">
        <f t="shared" si="123"/>
        <v>0</v>
      </c>
      <c r="AK312" s="90" t="str">
        <f t="shared" si="124"/>
        <v>-</v>
      </c>
      <c r="AL312" s="90" t="str">
        <f t="shared" si="125"/>
        <v>Identifica este registro como MUJER</v>
      </c>
      <c r="AM312" s="90" t="str">
        <f t="shared" si="126"/>
        <v>-</v>
      </c>
      <c r="AN312" s="90" t="str">
        <f t="shared" si="127"/>
        <v>-</v>
      </c>
      <c r="AO312" s="90" t="str">
        <f t="shared" si="128"/>
        <v>-</v>
      </c>
      <c r="AP312" s="58" t="str">
        <f t="shared" si="129"/>
        <v>-</v>
      </c>
      <c r="AQ312" s="94" t="str">
        <f t="shared" si="130"/>
        <v>-</v>
      </c>
      <c r="AR312" s="94" t="str">
        <f>IF(N312="","PRIMER_DIA en blanco",
IF(AND(M312="01",N312&gt;=L_Conversion!$C$118,N312&lt;=L_Conversion!$D$118),"-",
IF(AND(M312="02",N312&gt;=L_Conversion!$C$119,N312&lt;=L_Conversion!$D$119),"-",
IF(AND(M312="03",N312&gt;=L_Conversion!$C$120,N312&lt;=L_Conversion!$D$120),"-",
IF(AND(M312="04",N312&gt;=L_Conversion!$C$121,N312&lt;=L_Conversion!$D$121),"-",
IF(AND(M312="05",N312&gt;=L_Conversion!$C$122,N312&lt;=L_Conversion!$D$122),"-",
IF(AND(M312="06",N312&gt;=L_Conversion!$C$123,N312&lt;=L_Conversion!$D$123),"-",
IF(AND(M312="07",N312&gt;=L_Conversion!$C$124,N312&lt;=L_Conversion!$D$124),"-",
IF(AND(M312="08",N312&gt;=L_Conversion!$C$125,N312&lt;=L_Conversion!$D$125),"-",
IF(AND(M312="09",N312&gt;=L_Conversion!$C$126,N312&lt;=L_Conversion!$D$126),"-",
IF(AND(M312="10",N312&gt;=L_Conversion!$C$127,N312&lt;=L_Conversion!$D$127),"-",
IF(AND(M312="11",N312&gt;=L_Conversion!$C$128,N312&lt;=L_Conversion!$D$128),"-",
IF(AND(M312="12",N312&gt;=L_Conversion!$C$129,N312&lt;=L_Conversion!$D$129),"-",
IF(AND(M312="13",N312&gt;=L_Conversion!$C$116,N312&lt;=L_Conversion!$D$116),"-",
IF(AND(M312="14",N312&gt;=L_Conversion!$C$117,N312&lt;=L_Conversion!$D$117),"-",
"PRIMER_DIA fuera de rango")))))))))))))))</f>
        <v>-</v>
      </c>
      <c r="AS312" s="94" t="str">
        <f t="shared" si="131"/>
        <v>-</v>
      </c>
      <c r="AT312" s="94" t="str">
        <f t="shared" si="132"/>
        <v>-</v>
      </c>
      <c r="AU312" s="94" t="str">
        <f t="shared" si="133"/>
        <v>-</v>
      </c>
      <c r="AV312" s="94" t="str">
        <f t="shared" si="134"/>
        <v>-</v>
      </c>
      <c r="AW312" s="94" t="str">
        <f t="shared" si="135"/>
        <v>-</v>
      </c>
      <c r="AX312" s="94" t="str">
        <f t="shared" si="136"/>
        <v>-</v>
      </c>
      <c r="AY312" s="94" t="str">
        <f t="shared" si="137"/>
        <v>-</v>
      </c>
      <c r="AZ312" s="94" t="str">
        <f t="shared" si="138"/>
        <v>-</v>
      </c>
      <c r="BA312" s="94" t="str">
        <f t="shared" si="139"/>
        <v>-</v>
      </c>
      <c r="BB312" s="94" t="str">
        <f t="shared" si="140"/>
        <v>-</v>
      </c>
      <c r="BC312" s="94" t="str">
        <f t="shared" si="141"/>
        <v>-</v>
      </c>
      <c r="BD312" s="94" t="str">
        <f t="shared" si="142"/>
        <v>-</v>
      </c>
      <c r="BE312" s="94" t="str">
        <f t="shared" si="143"/>
        <v>-</v>
      </c>
      <c r="BF312" s="94" t="str">
        <f t="shared" si="144"/>
        <v>-</v>
      </c>
    </row>
    <row r="313" spans="1:58" x14ac:dyDescent="0.2">
      <c r="A313" s="19" t="s">
        <v>1193</v>
      </c>
      <c r="B313" s="19" t="s">
        <v>76</v>
      </c>
      <c r="C313" s="19">
        <v>8001291</v>
      </c>
      <c r="D313" s="19">
        <v>8</v>
      </c>
      <c r="E313" s="19" t="s">
        <v>1534</v>
      </c>
      <c r="F313" s="19" t="s">
        <v>1312</v>
      </c>
      <c r="G313" s="19" t="s">
        <v>1665</v>
      </c>
      <c r="H313" s="19" t="s">
        <v>654</v>
      </c>
      <c r="I313" s="19" t="s">
        <v>653</v>
      </c>
      <c r="J313" s="19">
        <v>60</v>
      </c>
      <c r="K313" s="19" t="s">
        <v>560</v>
      </c>
      <c r="L313" s="19" t="s">
        <v>490</v>
      </c>
      <c r="M313" s="19" t="s">
        <v>16</v>
      </c>
      <c r="N313" s="19">
        <v>45740</v>
      </c>
      <c r="O313" s="19">
        <v>5</v>
      </c>
      <c r="P313" s="83">
        <v>1</v>
      </c>
      <c r="Q313" s="19" t="s">
        <v>23</v>
      </c>
      <c r="R313" s="19" t="s">
        <v>11</v>
      </c>
      <c r="S313" s="19" t="s">
        <v>23</v>
      </c>
      <c r="T313" s="19">
        <v>5</v>
      </c>
      <c r="U313" s="19" t="s">
        <v>11</v>
      </c>
      <c r="V313" s="19" t="s">
        <v>11</v>
      </c>
      <c r="W313" s="19" t="s">
        <v>19</v>
      </c>
      <c r="X313" s="19">
        <v>188991</v>
      </c>
      <c r="Y313" s="19" t="s">
        <v>726</v>
      </c>
      <c r="Z313" s="19">
        <v>5</v>
      </c>
      <c r="AA313" s="19">
        <v>188991</v>
      </c>
      <c r="AB313" s="19">
        <v>188991</v>
      </c>
      <c r="AC313" s="186" t="str">
        <f>IF(OR(M313="13",M313="14",P313=8),"",IF(     AND(OR(S313="AUTORIZADO", S313="PENDIENTE", S313="REDUCIDO", S313="AMPLIADO"),L313&lt;&gt;"HONORARIO" ), _xlfn.CONCAT(IF(H313="X","H",H313),"_",IF(OR(P313=5,P313=6),_xlfn.CONCAT(P313,"A"),P313),"_",VLOOKUP(T313,Datos!$B$2:$C$5,2,TRUE)),""))</f>
        <v>H_1_[4 a 10]</v>
      </c>
      <c r="AD313" s="186">
        <f t="shared" si="118"/>
        <v>377982</v>
      </c>
      <c r="AE313" s="90" t="str">
        <f t="shared" si="119"/>
        <v>-</v>
      </c>
      <c r="AF313" s="91" t="str">
        <f t="shared" si="120"/>
        <v>070601</v>
      </c>
      <c r="AG313" s="92"/>
      <c r="AH313" s="93" t="str">
        <f t="shared" si="121"/>
        <v>Corporación de Fomento de la Producción</v>
      </c>
      <c r="AI313" s="90" t="str">
        <f t="shared" si="122"/>
        <v>-</v>
      </c>
      <c r="AJ313" s="90">
        <f t="shared" si="123"/>
        <v>8</v>
      </c>
      <c r="AK313" s="90" t="str">
        <f t="shared" si="124"/>
        <v>-</v>
      </c>
      <c r="AL313" s="90" t="str">
        <f t="shared" si="125"/>
        <v>Identifica este registro como HOMBRE</v>
      </c>
      <c r="AM313" s="90" t="str">
        <f t="shared" si="126"/>
        <v>-</v>
      </c>
      <c r="AN313" s="90" t="str">
        <f t="shared" si="127"/>
        <v>-</v>
      </c>
      <c r="AO313" s="90" t="str">
        <f t="shared" si="128"/>
        <v>-</v>
      </c>
      <c r="AP313" s="58" t="str">
        <f t="shared" si="129"/>
        <v>-</v>
      </c>
      <c r="AQ313" s="94" t="str">
        <f t="shared" si="130"/>
        <v>-</v>
      </c>
      <c r="AR313" s="94" t="str">
        <f>IF(N313="","PRIMER_DIA en blanco",
IF(AND(M313="01",N313&gt;=L_Conversion!$C$118,N313&lt;=L_Conversion!$D$118),"-",
IF(AND(M313="02",N313&gt;=L_Conversion!$C$119,N313&lt;=L_Conversion!$D$119),"-",
IF(AND(M313="03",N313&gt;=L_Conversion!$C$120,N313&lt;=L_Conversion!$D$120),"-",
IF(AND(M313="04",N313&gt;=L_Conversion!$C$121,N313&lt;=L_Conversion!$D$121),"-",
IF(AND(M313="05",N313&gt;=L_Conversion!$C$122,N313&lt;=L_Conversion!$D$122),"-",
IF(AND(M313="06",N313&gt;=L_Conversion!$C$123,N313&lt;=L_Conversion!$D$123),"-",
IF(AND(M313="07",N313&gt;=L_Conversion!$C$124,N313&lt;=L_Conversion!$D$124),"-",
IF(AND(M313="08",N313&gt;=L_Conversion!$C$125,N313&lt;=L_Conversion!$D$125),"-",
IF(AND(M313="09",N313&gt;=L_Conversion!$C$126,N313&lt;=L_Conversion!$D$126),"-",
IF(AND(M313="10",N313&gt;=L_Conversion!$C$127,N313&lt;=L_Conversion!$D$127),"-",
IF(AND(M313="11",N313&gt;=L_Conversion!$C$128,N313&lt;=L_Conversion!$D$128),"-",
IF(AND(M313="12",N313&gt;=L_Conversion!$C$129,N313&lt;=L_Conversion!$D$129),"-",
IF(AND(M313="13",N313&gt;=L_Conversion!$C$116,N313&lt;=L_Conversion!$D$116),"-",
IF(AND(M313="14",N313&gt;=L_Conversion!$C$117,N313&lt;=L_Conversion!$D$117),"-",
"PRIMER_DIA fuera de rango")))))))))))))))</f>
        <v>-</v>
      </c>
      <c r="AS313" s="94" t="str">
        <f t="shared" si="131"/>
        <v>-</v>
      </c>
      <c r="AT313" s="94" t="str">
        <f t="shared" si="132"/>
        <v>-</v>
      </c>
      <c r="AU313" s="94" t="str">
        <f t="shared" si="133"/>
        <v>-</v>
      </c>
      <c r="AV313" s="94" t="str">
        <f t="shared" si="134"/>
        <v>-</v>
      </c>
      <c r="AW313" s="94" t="str">
        <f t="shared" si="135"/>
        <v>-</v>
      </c>
      <c r="AX313" s="94" t="str">
        <f t="shared" si="136"/>
        <v>-</v>
      </c>
      <c r="AY313" s="94" t="str">
        <f t="shared" si="137"/>
        <v>-</v>
      </c>
      <c r="AZ313" s="94" t="str">
        <f t="shared" si="138"/>
        <v>-</v>
      </c>
      <c r="BA313" s="94" t="str">
        <f t="shared" si="139"/>
        <v>-</v>
      </c>
      <c r="BB313" s="94" t="str">
        <f t="shared" si="140"/>
        <v>-</v>
      </c>
      <c r="BC313" s="94" t="str">
        <f t="shared" si="141"/>
        <v>-</v>
      </c>
      <c r="BD313" s="94" t="str">
        <f t="shared" si="142"/>
        <v>-</v>
      </c>
      <c r="BE313" s="94" t="str">
        <f t="shared" si="143"/>
        <v>-</v>
      </c>
      <c r="BF313" s="94" t="str">
        <f t="shared" si="144"/>
        <v>-</v>
      </c>
    </row>
    <row r="314" spans="1:58" x14ac:dyDescent="0.2">
      <c r="A314" s="19" t="s">
        <v>1193</v>
      </c>
      <c r="B314" s="19" t="s">
        <v>876</v>
      </c>
      <c r="C314" s="19">
        <v>16662030</v>
      </c>
      <c r="D314" s="19">
        <v>9</v>
      </c>
      <c r="E314" s="19" t="s">
        <v>1680</v>
      </c>
      <c r="F314" s="19" t="s">
        <v>1442</v>
      </c>
      <c r="G314" s="19" t="s">
        <v>1681</v>
      </c>
      <c r="H314" s="19" t="s">
        <v>654</v>
      </c>
      <c r="I314" s="19" t="s">
        <v>653</v>
      </c>
      <c r="J314" s="19">
        <v>80</v>
      </c>
      <c r="K314" s="19" t="s">
        <v>556</v>
      </c>
      <c r="L314" s="19" t="s">
        <v>495</v>
      </c>
      <c r="M314" s="19" t="s">
        <v>16</v>
      </c>
      <c r="N314" s="19">
        <v>45740</v>
      </c>
      <c r="O314" s="19">
        <v>1</v>
      </c>
      <c r="P314" s="83">
        <v>1</v>
      </c>
      <c r="Q314" s="19" t="s">
        <v>23</v>
      </c>
      <c r="R314" s="19" t="s">
        <v>11</v>
      </c>
      <c r="S314" s="19" t="s">
        <v>23</v>
      </c>
      <c r="T314" s="19">
        <v>1</v>
      </c>
      <c r="U314" s="19" t="s">
        <v>11</v>
      </c>
      <c r="V314" s="19" t="s">
        <v>11</v>
      </c>
      <c r="W314" s="19" t="s">
        <v>11</v>
      </c>
      <c r="X314" s="19">
        <v>0</v>
      </c>
      <c r="Y314" s="19" t="s">
        <v>730</v>
      </c>
      <c r="Z314" s="19">
        <v>0</v>
      </c>
      <c r="AA314" s="19">
        <v>0</v>
      </c>
      <c r="AB314" s="19">
        <v>0</v>
      </c>
      <c r="AC314" s="186" t="str">
        <f>IF(OR(M314="13",M314="14",P314=8),"",IF(     AND(OR(S314="AUTORIZADO", S314="PENDIENTE", S314="REDUCIDO", S314="AMPLIADO"),L314&lt;&gt;"HONORARIO" ), _xlfn.CONCAT(IF(H314="X","H",H314),"_",IF(OR(P314=5,P314=6),_xlfn.CONCAT(P314,"A"),P314),"_",VLOOKUP(T314,Datos!$B$2:$C$5,2,TRUE)),""))</f>
        <v>H_1_[hasta 3]</v>
      </c>
      <c r="AD314" s="186">
        <f t="shared" si="118"/>
        <v>0</v>
      </c>
      <c r="AE314" s="90" t="str">
        <f t="shared" si="119"/>
        <v>-</v>
      </c>
      <c r="AF314" s="91" t="str">
        <f t="shared" si="120"/>
        <v>070607</v>
      </c>
      <c r="AG314" s="92"/>
      <c r="AH314" s="93" t="str">
        <f t="shared" si="121"/>
        <v>Corporación de Fomento de la Producción</v>
      </c>
      <c r="AI314" s="90" t="str">
        <f t="shared" si="122"/>
        <v>-</v>
      </c>
      <c r="AJ314" s="90">
        <f t="shared" si="123"/>
        <v>9</v>
      </c>
      <c r="AK314" s="90" t="str">
        <f t="shared" si="124"/>
        <v>-</v>
      </c>
      <c r="AL314" s="90" t="str">
        <f t="shared" si="125"/>
        <v>Identifica este registro como HOMBRE</v>
      </c>
      <c r="AM314" s="90" t="str">
        <f t="shared" si="126"/>
        <v>-</v>
      </c>
      <c r="AN314" s="90" t="str">
        <f t="shared" si="127"/>
        <v>-</v>
      </c>
      <c r="AO314" s="90" t="str">
        <f t="shared" si="128"/>
        <v>-</v>
      </c>
      <c r="AP314" s="58" t="str">
        <f t="shared" si="129"/>
        <v>-</v>
      </c>
      <c r="AQ314" s="94" t="str">
        <f t="shared" si="130"/>
        <v>-</v>
      </c>
      <c r="AR314" s="94" t="str">
        <f>IF(N314="","PRIMER_DIA en blanco",
IF(AND(M314="01",N314&gt;=L_Conversion!$C$118,N314&lt;=L_Conversion!$D$118),"-",
IF(AND(M314="02",N314&gt;=L_Conversion!$C$119,N314&lt;=L_Conversion!$D$119),"-",
IF(AND(M314="03",N314&gt;=L_Conversion!$C$120,N314&lt;=L_Conversion!$D$120),"-",
IF(AND(M314="04",N314&gt;=L_Conversion!$C$121,N314&lt;=L_Conversion!$D$121),"-",
IF(AND(M314="05",N314&gt;=L_Conversion!$C$122,N314&lt;=L_Conversion!$D$122),"-",
IF(AND(M314="06",N314&gt;=L_Conversion!$C$123,N314&lt;=L_Conversion!$D$123),"-",
IF(AND(M314="07",N314&gt;=L_Conversion!$C$124,N314&lt;=L_Conversion!$D$124),"-",
IF(AND(M314="08",N314&gt;=L_Conversion!$C$125,N314&lt;=L_Conversion!$D$125),"-",
IF(AND(M314="09",N314&gt;=L_Conversion!$C$126,N314&lt;=L_Conversion!$D$126),"-",
IF(AND(M314="10",N314&gt;=L_Conversion!$C$127,N314&lt;=L_Conversion!$D$127),"-",
IF(AND(M314="11",N314&gt;=L_Conversion!$C$128,N314&lt;=L_Conversion!$D$128),"-",
IF(AND(M314="12",N314&gt;=L_Conversion!$C$129,N314&lt;=L_Conversion!$D$129),"-",
IF(AND(M314="13",N314&gt;=L_Conversion!$C$116,N314&lt;=L_Conversion!$D$116),"-",
IF(AND(M314="14",N314&gt;=L_Conversion!$C$117,N314&lt;=L_Conversion!$D$117),"-",
"PRIMER_DIA fuera de rango")))))))))))))))</f>
        <v>-</v>
      </c>
      <c r="AS314" s="94" t="str">
        <f t="shared" si="131"/>
        <v>-</v>
      </c>
      <c r="AT314" s="94" t="str">
        <f t="shared" si="132"/>
        <v>-</v>
      </c>
      <c r="AU314" s="94" t="str">
        <f t="shared" si="133"/>
        <v>-</v>
      </c>
      <c r="AV314" s="94" t="str">
        <f t="shared" si="134"/>
        <v>-</v>
      </c>
      <c r="AW314" s="94" t="str">
        <f t="shared" si="135"/>
        <v>-</v>
      </c>
      <c r="AX314" s="94" t="str">
        <f t="shared" si="136"/>
        <v>-</v>
      </c>
      <c r="AY314" s="94" t="str">
        <f t="shared" si="137"/>
        <v>-</v>
      </c>
      <c r="AZ314" s="94" t="str">
        <f t="shared" si="138"/>
        <v>-</v>
      </c>
      <c r="BA314" s="94" t="str">
        <f t="shared" si="139"/>
        <v>-</v>
      </c>
      <c r="BB314" s="94" t="str">
        <f t="shared" si="140"/>
        <v>-</v>
      </c>
      <c r="BC314" s="94" t="str">
        <f t="shared" si="141"/>
        <v>-</v>
      </c>
      <c r="BD314" s="94" t="str">
        <f t="shared" si="142"/>
        <v>-</v>
      </c>
      <c r="BE314" s="94" t="str">
        <f t="shared" si="143"/>
        <v>-</v>
      </c>
      <c r="BF314" s="94" t="str">
        <f t="shared" si="144"/>
        <v>-</v>
      </c>
    </row>
    <row r="315" spans="1:58" x14ac:dyDescent="0.2">
      <c r="A315" s="19" t="s">
        <v>1193</v>
      </c>
      <c r="B315" s="19" t="s">
        <v>669</v>
      </c>
      <c r="C315" s="19">
        <v>13830596</v>
      </c>
      <c r="D315" s="19">
        <v>1</v>
      </c>
      <c r="E315" s="19" t="s">
        <v>1682</v>
      </c>
      <c r="F315" s="19" t="s">
        <v>1683</v>
      </c>
      <c r="G315" s="19" t="s">
        <v>1684</v>
      </c>
      <c r="H315" s="19" t="s">
        <v>654</v>
      </c>
      <c r="I315" s="19" t="s">
        <v>654</v>
      </c>
      <c r="J315" s="19">
        <v>80</v>
      </c>
      <c r="K315" s="19" t="s">
        <v>556</v>
      </c>
      <c r="L315" s="19" t="s">
        <v>509</v>
      </c>
      <c r="M315" s="19" t="s">
        <v>16</v>
      </c>
      <c r="N315" s="19">
        <v>45740</v>
      </c>
      <c r="O315" s="19">
        <v>2</v>
      </c>
      <c r="P315" s="83">
        <v>1</v>
      </c>
      <c r="Q315" s="19" t="s">
        <v>23</v>
      </c>
      <c r="R315" s="19" t="s">
        <v>11</v>
      </c>
      <c r="S315" s="19" t="s">
        <v>23</v>
      </c>
      <c r="T315" s="19">
        <v>2</v>
      </c>
      <c r="U315" s="19" t="s">
        <v>11</v>
      </c>
      <c r="V315" s="19" t="s">
        <v>11</v>
      </c>
      <c r="W315" s="19" t="s">
        <v>11</v>
      </c>
      <c r="X315" s="19">
        <v>0</v>
      </c>
      <c r="Y315" s="19" t="s">
        <v>730</v>
      </c>
      <c r="Z315" s="19">
        <v>0</v>
      </c>
      <c r="AA315" s="19">
        <v>0</v>
      </c>
      <c r="AB315" s="19">
        <v>0</v>
      </c>
      <c r="AC315" s="186" t="str">
        <f>IF(OR(M315="13",M315="14",P315=8),"",IF(     AND(OR(S315="AUTORIZADO", S315="PENDIENTE", S315="REDUCIDO", S315="AMPLIADO"),L315&lt;&gt;"HONORARIO" ), _xlfn.CONCAT(IF(H315="X","H",H315),"_",IF(OR(P315=5,P315=6),_xlfn.CONCAT(P315,"A"),P315),"_",VLOOKUP(T315,Datos!$B$2:$C$5,2,TRUE)),""))</f>
        <v>H_1_[hasta 3]</v>
      </c>
      <c r="AD315" s="186">
        <f t="shared" si="118"/>
        <v>0</v>
      </c>
      <c r="AE315" s="90" t="str">
        <f t="shared" si="119"/>
        <v>-</v>
      </c>
      <c r="AF315" s="91" t="str">
        <f t="shared" si="120"/>
        <v>Revisar</v>
      </c>
      <c r="AG315" s="92"/>
      <c r="AH315" s="93" t="str">
        <f t="shared" si="121"/>
        <v>Corporación de Fomento de la Producción</v>
      </c>
      <c r="AI315" s="90" t="str">
        <f t="shared" si="122"/>
        <v>-</v>
      </c>
      <c r="AJ315" s="90">
        <f t="shared" si="123"/>
        <v>1</v>
      </c>
      <c r="AK315" s="90" t="str">
        <f t="shared" si="124"/>
        <v>-</v>
      </c>
      <c r="AL315" s="90" t="str">
        <f t="shared" si="125"/>
        <v>Identifica este registro como HOMBRE</v>
      </c>
      <c r="AM315" s="90" t="str">
        <f t="shared" si="126"/>
        <v>-</v>
      </c>
      <c r="AN315" s="90" t="str">
        <f t="shared" si="127"/>
        <v>-</v>
      </c>
      <c r="AO315" s="90" t="str">
        <f t="shared" si="128"/>
        <v>-</v>
      </c>
      <c r="AP315" s="58" t="str">
        <f t="shared" si="129"/>
        <v>-</v>
      </c>
      <c r="AQ315" s="94" t="str">
        <f t="shared" si="130"/>
        <v>-</v>
      </c>
      <c r="AR315" s="94" t="str">
        <f>IF(N315="","PRIMER_DIA en blanco",
IF(AND(M315="01",N315&gt;=L_Conversion!$C$118,N315&lt;=L_Conversion!$D$118),"-",
IF(AND(M315="02",N315&gt;=L_Conversion!$C$119,N315&lt;=L_Conversion!$D$119),"-",
IF(AND(M315="03",N315&gt;=L_Conversion!$C$120,N315&lt;=L_Conversion!$D$120),"-",
IF(AND(M315="04",N315&gt;=L_Conversion!$C$121,N315&lt;=L_Conversion!$D$121),"-",
IF(AND(M315="05",N315&gt;=L_Conversion!$C$122,N315&lt;=L_Conversion!$D$122),"-",
IF(AND(M315="06",N315&gt;=L_Conversion!$C$123,N315&lt;=L_Conversion!$D$123),"-",
IF(AND(M315="07",N315&gt;=L_Conversion!$C$124,N315&lt;=L_Conversion!$D$124),"-",
IF(AND(M315="08",N315&gt;=L_Conversion!$C$125,N315&lt;=L_Conversion!$D$125),"-",
IF(AND(M315="09",N315&gt;=L_Conversion!$C$126,N315&lt;=L_Conversion!$D$126),"-",
IF(AND(M315="10",N315&gt;=L_Conversion!$C$127,N315&lt;=L_Conversion!$D$127),"-",
IF(AND(M315="11",N315&gt;=L_Conversion!$C$128,N315&lt;=L_Conversion!$D$128),"-",
IF(AND(M315="12",N315&gt;=L_Conversion!$C$129,N315&lt;=L_Conversion!$D$129),"-",
IF(AND(M315="13",N315&gt;=L_Conversion!$C$116,N315&lt;=L_Conversion!$D$116),"-",
IF(AND(M315="14",N315&gt;=L_Conversion!$C$117,N315&lt;=L_Conversion!$D$117),"-",
"PRIMER_DIA fuera de rango")))))))))))))))</f>
        <v>-</v>
      </c>
      <c r="AS315" s="94" t="str">
        <f t="shared" si="131"/>
        <v>-</v>
      </c>
      <c r="AT315" s="94" t="str">
        <f t="shared" si="132"/>
        <v>-</v>
      </c>
      <c r="AU315" s="94" t="str">
        <f t="shared" si="133"/>
        <v>-</v>
      </c>
      <c r="AV315" s="94" t="str">
        <f t="shared" si="134"/>
        <v>-</v>
      </c>
      <c r="AW315" s="94" t="str">
        <f t="shared" si="135"/>
        <v>-</v>
      </c>
      <c r="AX315" s="94" t="str">
        <f t="shared" si="136"/>
        <v>-</v>
      </c>
      <c r="AY315" s="94" t="str">
        <f t="shared" si="137"/>
        <v>-</v>
      </c>
      <c r="AZ315" s="94" t="str">
        <f t="shared" si="138"/>
        <v>-</v>
      </c>
      <c r="BA315" s="94" t="str">
        <f t="shared" si="139"/>
        <v>-</v>
      </c>
      <c r="BB315" s="94" t="str">
        <f t="shared" si="140"/>
        <v>-</v>
      </c>
      <c r="BC315" s="94" t="str">
        <f t="shared" si="141"/>
        <v>-</v>
      </c>
      <c r="BD315" s="94" t="str">
        <f t="shared" si="142"/>
        <v>-</v>
      </c>
      <c r="BE315" s="94" t="str">
        <f t="shared" si="143"/>
        <v>-</v>
      </c>
      <c r="BF315" s="94" t="str">
        <f t="shared" si="144"/>
        <v>-</v>
      </c>
    </row>
    <row r="316" spans="1:58" x14ac:dyDescent="0.2">
      <c r="A316" s="19" t="s">
        <v>1193</v>
      </c>
      <c r="B316" s="19" t="s">
        <v>76</v>
      </c>
      <c r="C316" s="19">
        <v>13420676</v>
      </c>
      <c r="D316" s="19">
        <v>4</v>
      </c>
      <c r="E316" s="19" t="s">
        <v>1685</v>
      </c>
      <c r="F316" s="19" t="s">
        <v>1686</v>
      </c>
      <c r="G316" s="19" t="s">
        <v>1687</v>
      </c>
      <c r="H316" s="19" t="s">
        <v>654</v>
      </c>
      <c r="I316" s="19" t="s">
        <v>653</v>
      </c>
      <c r="J316" s="19">
        <v>80</v>
      </c>
      <c r="K316" s="19" t="s">
        <v>556</v>
      </c>
      <c r="L316" s="19" t="s">
        <v>495</v>
      </c>
      <c r="M316" s="19" t="s">
        <v>16</v>
      </c>
      <c r="N316" s="19">
        <v>45740</v>
      </c>
      <c r="O316" s="19">
        <v>21</v>
      </c>
      <c r="P316" s="83">
        <v>1</v>
      </c>
      <c r="Q316" s="19" t="s">
        <v>23</v>
      </c>
      <c r="R316" s="19" t="s">
        <v>11</v>
      </c>
      <c r="S316" s="19" t="s">
        <v>23</v>
      </c>
      <c r="T316" s="19">
        <v>21</v>
      </c>
      <c r="U316" s="19" t="s">
        <v>11</v>
      </c>
      <c r="V316" s="19" t="s">
        <v>11</v>
      </c>
      <c r="W316" s="19" t="s">
        <v>11</v>
      </c>
      <c r="X316" s="19">
        <v>0</v>
      </c>
      <c r="Y316" s="19" t="s">
        <v>730</v>
      </c>
      <c r="Z316" s="19">
        <v>0</v>
      </c>
      <c r="AA316" s="19">
        <v>0</v>
      </c>
      <c r="AB316" s="19">
        <v>0</v>
      </c>
      <c r="AC316" s="186" t="str">
        <f>IF(OR(M316="13",M316="14",P316=8),"",IF(     AND(OR(S316="AUTORIZADO", S316="PENDIENTE", S316="REDUCIDO", S316="AMPLIADO"),L316&lt;&gt;"HONORARIO" ), _xlfn.CONCAT(IF(H316="X","H",H316),"_",IF(OR(P316=5,P316=6),_xlfn.CONCAT(P316,"A"),P316),"_",VLOOKUP(T316,Datos!$B$2:$C$5,2,TRUE)),""))</f>
        <v>H_1_[11 +]</v>
      </c>
      <c r="AD316" s="186">
        <f t="shared" si="118"/>
        <v>0</v>
      </c>
      <c r="AE316" s="90" t="str">
        <f t="shared" si="119"/>
        <v>-</v>
      </c>
      <c r="AF316" s="91" t="str">
        <f t="shared" si="120"/>
        <v>070601</v>
      </c>
      <c r="AG316" s="92"/>
      <c r="AH316" s="93" t="str">
        <f t="shared" si="121"/>
        <v>Corporación de Fomento de la Producción</v>
      </c>
      <c r="AI316" s="90" t="str">
        <f t="shared" si="122"/>
        <v>-</v>
      </c>
      <c r="AJ316" s="90">
        <f t="shared" si="123"/>
        <v>4</v>
      </c>
      <c r="AK316" s="90" t="str">
        <f t="shared" si="124"/>
        <v>-</v>
      </c>
      <c r="AL316" s="90" t="str">
        <f t="shared" si="125"/>
        <v>Identifica este registro como HOMBRE</v>
      </c>
      <c r="AM316" s="90" t="str">
        <f t="shared" si="126"/>
        <v>-</v>
      </c>
      <c r="AN316" s="90" t="str">
        <f t="shared" si="127"/>
        <v>-</v>
      </c>
      <c r="AO316" s="90" t="str">
        <f t="shared" si="128"/>
        <v>-</v>
      </c>
      <c r="AP316" s="58" t="str">
        <f t="shared" si="129"/>
        <v>-</v>
      </c>
      <c r="AQ316" s="94" t="str">
        <f t="shared" si="130"/>
        <v>-</v>
      </c>
      <c r="AR316" s="94" t="str">
        <f>IF(N316="","PRIMER_DIA en blanco",
IF(AND(M316="01",N316&gt;=L_Conversion!$C$118,N316&lt;=L_Conversion!$D$118),"-",
IF(AND(M316="02",N316&gt;=L_Conversion!$C$119,N316&lt;=L_Conversion!$D$119),"-",
IF(AND(M316="03",N316&gt;=L_Conversion!$C$120,N316&lt;=L_Conversion!$D$120),"-",
IF(AND(M316="04",N316&gt;=L_Conversion!$C$121,N316&lt;=L_Conversion!$D$121),"-",
IF(AND(M316="05",N316&gt;=L_Conversion!$C$122,N316&lt;=L_Conversion!$D$122),"-",
IF(AND(M316="06",N316&gt;=L_Conversion!$C$123,N316&lt;=L_Conversion!$D$123),"-",
IF(AND(M316="07",N316&gt;=L_Conversion!$C$124,N316&lt;=L_Conversion!$D$124),"-",
IF(AND(M316="08",N316&gt;=L_Conversion!$C$125,N316&lt;=L_Conversion!$D$125),"-",
IF(AND(M316="09",N316&gt;=L_Conversion!$C$126,N316&lt;=L_Conversion!$D$126),"-",
IF(AND(M316="10",N316&gt;=L_Conversion!$C$127,N316&lt;=L_Conversion!$D$127),"-",
IF(AND(M316="11",N316&gt;=L_Conversion!$C$128,N316&lt;=L_Conversion!$D$128),"-",
IF(AND(M316="12",N316&gt;=L_Conversion!$C$129,N316&lt;=L_Conversion!$D$129),"-",
IF(AND(M316="13",N316&gt;=L_Conversion!$C$116,N316&lt;=L_Conversion!$D$116),"-",
IF(AND(M316="14",N316&gt;=L_Conversion!$C$117,N316&lt;=L_Conversion!$D$117),"-",
"PRIMER_DIA fuera de rango")))))))))))))))</f>
        <v>-</v>
      </c>
      <c r="AS316" s="94" t="str">
        <f t="shared" si="131"/>
        <v>-</v>
      </c>
      <c r="AT316" s="94" t="str">
        <f t="shared" si="132"/>
        <v>-</v>
      </c>
      <c r="AU316" s="94" t="str">
        <f t="shared" si="133"/>
        <v>-</v>
      </c>
      <c r="AV316" s="94" t="str">
        <f t="shared" si="134"/>
        <v>-</v>
      </c>
      <c r="AW316" s="94" t="str">
        <f t="shared" si="135"/>
        <v>-</v>
      </c>
      <c r="AX316" s="94" t="str">
        <f t="shared" si="136"/>
        <v>-</v>
      </c>
      <c r="AY316" s="94" t="str">
        <f t="shared" si="137"/>
        <v>-</v>
      </c>
      <c r="AZ316" s="94" t="str">
        <f t="shared" si="138"/>
        <v>-</v>
      </c>
      <c r="BA316" s="94" t="str">
        <f t="shared" si="139"/>
        <v>-</v>
      </c>
      <c r="BB316" s="94" t="str">
        <f t="shared" si="140"/>
        <v>-</v>
      </c>
      <c r="BC316" s="94" t="str">
        <f t="shared" si="141"/>
        <v>-</v>
      </c>
      <c r="BD316" s="94" t="str">
        <f t="shared" si="142"/>
        <v>-</v>
      </c>
      <c r="BE316" s="94" t="str">
        <f t="shared" si="143"/>
        <v>-</v>
      </c>
      <c r="BF316" s="94" t="str">
        <f t="shared" si="144"/>
        <v>-</v>
      </c>
    </row>
    <row r="317" spans="1:58" x14ac:dyDescent="0.2">
      <c r="A317" s="19" t="s">
        <v>1193</v>
      </c>
      <c r="B317" s="19" t="s">
        <v>76</v>
      </c>
      <c r="C317" s="19">
        <v>9921999</v>
      </c>
      <c r="D317" s="19">
        <v>8</v>
      </c>
      <c r="E317" s="19" t="s">
        <v>1576</v>
      </c>
      <c r="F317" s="19" t="s">
        <v>1414</v>
      </c>
      <c r="G317" s="19" t="s">
        <v>1688</v>
      </c>
      <c r="H317" s="19" t="s">
        <v>1018</v>
      </c>
      <c r="I317" s="19" t="s">
        <v>654</v>
      </c>
      <c r="J317" s="19">
        <v>80</v>
      </c>
      <c r="K317" s="19" t="s">
        <v>556</v>
      </c>
      <c r="L317" s="19" t="s">
        <v>509</v>
      </c>
      <c r="M317" s="19" t="s">
        <v>16</v>
      </c>
      <c r="N317" s="19">
        <v>45741</v>
      </c>
      <c r="O317" s="19">
        <v>1</v>
      </c>
      <c r="P317" s="83">
        <v>1</v>
      </c>
      <c r="Q317" s="19" t="s">
        <v>23</v>
      </c>
      <c r="R317" s="19" t="s">
        <v>11</v>
      </c>
      <c r="S317" s="19" t="s">
        <v>23</v>
      </c>
      <c r="T317" s="19">
        <v>1</v>
      </c>
      <c r="U317" s="19" t="s">
        <v>11</v>
      </c>
      <c r="V317" s="19" t="s">
        <v>11</v>
      </c>
      <c r="W317" s="19" t="s">
        <v>11</v>
      </c>
      <c r="X317" s="19">
        <v>0</v>
      </c>
      <c r="Y317" s="19" t="s">
        <v>730</v>
      </c>
      <c r="Z317" s="19">
        <v>0</v>
      </c>
      <c r="AA317" s="19">
        <v>0</v>
      </c>
      <c r="AB317" s="19">
        <v>0</v>
      </c>
      <c r="AC317" s="186" t="str">
        <f>IF(OR(M317="13",M317="14",P317=8),"",IF(     AND(OR(S317="AUTORIZADO", S317="PENDIENTE", S317="REDUCIDO", S317="AMPLIADO"),L317&lt;&gt;"HONORARIO" ), _xlfn.CONCAT(IF(H317="X","H",H317),"_",IF(OR(P317=5,P317=6),_xlfn.CONCAT(P317,"A"),P317),"_",VLOOKUP(T317,Datos!$B$2:$C$5,2,TRUE)),""))</f>
        <v>M_1_[hasta 3]</v>
      </c>
      <c r="AD317" s="186">
        <f t="shared" si="118"/>
        <v>0</v>
      </c>
      <c r="AE317" s="90" t="str">
        <f t="shared" si="119"/>
        <v>-</v>
      </c>
      <c r="AF317" s="91" t="str">
        <f t="shared" si="120"/>
        <v>070601</v>
      </c>
      <c r="AG317" s="92"/>
      <c r="AH317" s="93" t="str">
        <f t="shared" si="121"/>
        <v>Corporación de Fomento de la Producción</v>
      </c>
      <c r="AI317" s="90" t="str">
        <f t="shared" si="122"/>
        <v>-</v>
      </c>
      <c r="AJ317" s="90">
        <f t="shared" si="123"/>
        <v>8</v>
      </c>
      <c r="AK317" s="90" t="str">
        <f t="shared" si="124"/>
        <v>-</v>
      </c>
      <c r="AL317" s="90" t="str">
        <f t="shared" si="125"/>
        <v>Identifica este registro como MUJER</v>
      </c>
      <c r="AM317" s="90" t="str">
        <f t="shared" si="126"/>
        <v>-</v>
      </c>
      <c r="AN317" s="90" t="str">
        <f t="shared" si="127"/>
        <v>-</v>
      </c>
      <c r="AO317" s="90" t="str">
        <f t="shared" si="128"/>
        <v>-</v>
      </c>
      <c r="AP317" s="58" t="str">
        <f t="shared" si="129"/>
        <v>-</v>
      </c>
      <c r="AQ317" s="94" t="str">
        <f t="shared" si="130"/>
        <v>-</v>
      </c>
      <c r="AR317" s="94" t="str">
        <f>IF(N317="","PRIMER_DIA en blanco",
IF(AND(M317="01",N317&gt;=L_Conversion!$C$118,N317&lt;=L_Conversion!$D$118),"-",
IF(AND(M317="02",N317&gt;=L_Conversion!$C$119,N317&lt;=L_Conversion!$D$119),"-",
IF(AND(M317="03",N317&gt;=L_Conversion!$C$120,N317&lt;=L_Conversion!$D$120),"-",
IF(AND(M317="04",N317&gt;=L_Conversion!$C$121,N317&lt;=L_Conversion!$D$121),"-",
IF(AND(M317="05",N317&gt;=L_Conversion!$C$122,N317&lt;=L_Conversion!$D$122),"-",
IF(AND(M317="06",N317&gt;=L_Conversion!$C$123,N317&lt;=L_Conversion!$D$123),"-",
IF(AND(M317="07",N317&gt;=L_Conversion!$C$124,N317&lt;=L_Conversion!$D$124),"-",
IF(AND(M317="08",N317&gt;=L_Conversion!$C$125,N317&lt;=L_Conversion!$D$125),"-",
IF(AND(M317="09",N317&gt;=L_Conversion!$C$126,N317&lt;=L_Conversion!$D$126),"-",
IF(AND(M317="10",N317&gt;=L_Conversion!$C$127,N317&lt;=L_Conversion!$D$127),"-",
IF(AND(M317="11",N317&gt;=L_Conversion!$C$128,N317&lt;=L_Conversion!$D$128),"-",
IF(AND(M317="12",N317&gt;=L_Conversion!$C$129,N317&lt;=L_Conversion!$D$129),"-",
IF(AND(M317="13",N317&gt;=L_Conversion!$C$116,N317&lt;=L_Conversion!$D$116),"-",
IF(AND(M317="14",N317&gt;=L_Conversion!$C$117,N317&lt;=L_Conversion!$D$117),"-",
"PRIMER_DIA fuera de rango")))))))))))))))</f>
        <v>-</v>
      </c>
      <c r="AS317" s="94" t="str">
        <f t="shared" si="131"/>
        <v>-</v>
      </c>
      <c r="AT317" s="94" t="str">
        <f t="shared" si="132"/>
        <v>-</v>
      </c>
      <c r="AU317" s="94" t="str">
        <f t="shared" si="133"/>
        <v>-</v>
      </c>
      <c r="AV317" s="94" t="str">
        <f t="shared" si="134"/>
        <v>-</v>
      </c>
      <c r="AW317" s="94" t="str">
        <f t="shared" si="135"/>
        <v>-</v>
      </c>
      <c r="AX317" s="94" t="str">
        <f t="shared" si="136"/>
        <v>-</v>
      </c>
      <c r="AY317" s="94" t="str">
        <f t="shared" si="137"/>
        <v>-</v>
      </c>
      <c r="AZ317" s="94" t="str">
        <f t="shared" si="138"/>
        <v>-</v>
      </c>
      <c r="BA317" s="94" t="str">
        <f t="shared" si="139"/>
        <v>-</v>
      </c>
      <c r="BB317" s="94" t="str">
        <f t="shared" si="140"/>
        <v>-</v>
      </c>
      <c r="BC317" s="94" t="str">
        <f t="shared" si="141"/>
        <v>-</v>
      </c>
      <c r="BD317" s="94" t="str">
        <f t="shared" si="142"/>
        <v>-</v>
      </c>
      <c r="BE317" s="94" t="str">
        <f t="shared" si="143"/>
        <v>-</v>
      </c>
      <c r="BF317" s="94" t="str">
        <f t="shared" si="144"/>
        <v>-</v>
      </c>
    </row>
    <row r="318" spans="1:58" x14ac:dyDescent="0.2">
      <c r="A318" s="19" t="s">
        <v>1193</v>
      </c>
      <c r="B318" s="19" t="s">
        <v>76</v>
      </c>
      <c r="C318" s="19">
        <v>13450578</v>
      </c>
      <c r="D318" s="19">
        <v>8</v>
      </c>
      <c r="E318" s="19" t="s">
        <v>1413</v>
      </c>
      <c r="F318" s="19" t="s">
        <v>1414</v>
      </c>
      <c r="G318" s="19" t="s">
        <v>1314</v>
      </c>
      <c r="H318" s="19" t="s">
        <v>1018</v>
      </c>
      <c r="I318" s="19" t="s">
        <v>653</v>
      </c>
      <c r="J318" s="19">
        <v>80</v>
      </c>
      <c r="K318" s="19" t="s">
        <v>560</v>
      </c>
      <c r="L318" s="19" t="s">
        <v>495</v>
      </c>
      <c r="M318" s="19" t="s">
        <v>16</v>
      </c>
      <c r="N318" s="19">
        <v>45741</v>
      </c>
      <c r="O318" s="19">
        <v>15</v>
      </c>
      <c r="P318" s="83">
        <v>1</v>
      </c>
      <c r="Q318" s="19" t="s">
        <v>23</v>
      </c>
      <c r="R318" s="19" t="s">
        <v>11</v>
      </c>
      <c r="S318" s="19" t="s">
        <v>23</v>
      </c>
      <c r="T318" s="19">
        <v>15</v>
      </c>
      <c r="U318" s="19" t="s">
        <v>11</v>
      </c>
      <c r="V318" s="19" t="s">
        <v>11</v>
      </c>
      <c r="W318" s="19" t="s">
        <v>11</v>
      </c>
      <c r="X318" s="19">
        <v>0</v>
      </c>
      <c r="Y318" s="19" t="s">
        <v>730</v>
      </c>
      <c r="Z318" s="19">
        <v>0</v>
      </c>
      <c r="AA318" s="19">
        <v>0</v>
      </c>
      <c r="AB318" s="19">
        <v>0</v>
      </c>
      <c r="AC318" s="186" t="str">
        <f>IF(OR(M318="13",M318="14",P318=8),"",IF(     AND(OR(S318="AUTORIZADO", S318="PENDIENTE", S318="REDUCIDO", S318="AMPLIADO"),L318&lt;&gt;"HONORARIO" ), _xlfn.CONCAT(IF(H318="X","H",H318),"_",IF(OR(P318=5,P318=6),_xlfn.CONCAT(P318,"A"),P318),"_",VLOOKUP(T318,Datos!$B$2:$C$5,2,TRUE)),""))</f>
        <v>M_1_[11 +]</v>
      </c>
      <c r="AD318" s="186">
        <f t="shared" si="118"/>
        <v>0</v>
      </c>
      <c r="AE318" s="90" t="str">
        <f t="shared" si="119"/>
        <v>-</v>
      </c>
      <c r="AF318" s="91" t="str">
        <f t="shared" si="120"/>
        <v>070601</v>
      </c>
      <c r="AG318" s="92"/>
      <c r="AH318" s="93" t="str">
        <f t="shared" si="121"/>
        <v>Corporación de Fomento de la Producción</v>
      </c>
      <c r="AI318" s="90" t="str">
        <f t="shared" si="122"/>
        <v>-</v>
      </c>
      <c r="AJ318" s="90">
        <f t="shared" si="123"/>
        <v>8</v>
      </c>
      <c r="AK318" s="90" t="str">
        <f t="shared" si="124"/>
        <v>-</v>
      </c>
      <c r="AL318" s="90" t="str">
        <f t="shared" si="125"/>
        <v>Identifica este registro como MUJER</v>
      </c>
      <c r="AM318" s="90" t="str">
        <f t="shared" si="126"/>
        <v>-</v>
      </c>
      <c r="AN318" s="90" t="str">
        <f t="shared" si="127"/>
        <v>-</v>
      </c>
      <c r="AO318" s="90" t="str">
        <f t="shared" si="128"/>
        <v>-</v>
      </c>
      <c r="AP318" s="58" t="str">
        <f t="shared" si="129"/>
        <v>-</v>
      </c>
      <c r="AQ318" s="94" t="str">
        <f t="shared" si="130"/>
        <v>-</v>
      </c>
      <c r="AR318" s="94" t="str">
        <f>IF(N318="","PRIMER_DIA en blanco",
IF(AND(M318="01",N318&gt;=L_Conversion!$C$118,N318&lt;=L_Conversion!$D$118),"-",
IF(AND(M318="02",N318&gt;=L_Conversion!$C$119,N318&lt;=L_Conversion!$D$119),"-",
IF(AND(M318="03",N318&gt;=L_Conversion!$C$120,N318&lt;=L_Conversion!$D$120),"-",
IF(AND(M318="04",N318&gt;=L_Conversion!$C$121,N318&lt;=L_Conversion!$D$121),"-",
IF(AND(M318="05",N318&gt;=L_Conversion!$C$122,N318&lt;=L_Conversion!$D$122),"-",
IF(AND(M318="06",N318&gt;=L_Conversion!$C$123,N318&lt;=L_Conversion!$D$123),"-",
IF(AND(M318="07",N318&gt;=L_Conversion!$C$124,N318&lt;=L_Conversion!$D$124),"-",
IF(AND(M318="08",N318&gt;=L_Conversion!$C$125,N318&lt;=L_Conversion!$D$125),"-",
IF(AND(M318="09",N318&gt;=L_Conversion!$C$126,N318&lt;=L_Conversion!$D$126),"-",
IF(AND(M318="10",N318&gt;=L_Conversion!$C$127,N318&lt;=L_Conversion!$D$127),"-",
IF(AND(M318="11",N318&gt;=L_Conversion!$C$128,N318&lt;=L_Conversion!$D$128),"-",
IF(AND(M318="12",N318&gt;=L_Conversion!$C$129,N318&lt;=L_Conversion!$D$129),"-",
IF(AND(M318="13",N318&gt;=L_Conversion!$C$116,N318&lt;=L_Conversion!$D$116),"-",
IF(AND(M318="14",N318&gt;=L_Conversion!$C$117,N318&lt;=L_Conversion!$D$117),"-",
"PRIMER_DIA fuera de rango")))))))))))))))</f>
        <v>-</v>
      </c>
      <c r="AS318" s="94" t="str">
        <f t="shared" si="131"/>
        <v>-</v>
      </c>
      <c r="AT318" s="94" t="str">
        <f t="shared" si="132"/>
        <v>-</v>
      </c>
      <c r="AU318" s="94" t="str">
        <f t="shared" si="133"/>
        <v>-</v>
      </c>
      <c r="AV318" s="94" t="str">
        <f t="shared" si="134"/>
        <v>-</v>
      </c>
      <c r="AW318" s="94" t="str">
        <f t="shared" si="135"/>
        <v>-</v>
      </c>
      <c r="AX318" s="94" t="str">
        <f t="shared" si="136"/>
        <v>-</v>
      </c>
      <c r="AY318" s="94" t="str">
        <f t="shared" si="137"/>
        <v>-</v>
      </c>
      <c r="AZ318" s="94" t="str">
        <f t="shared" si="138"/>
        <v>-</v>
      </c>
      <c r="BA318" s="94" t="str">
        <f t="shared" si="139"/>
        <v>-</v>
      </c>
      <c r="BB318" s="94" t="str">
        <f t="shared" si="140"/>
        <v>-</v>
      </c>
      <c r="BC318" s="94" t="str">
        <f t="shared" si="141"/>
        <v>-</v>
      </c>
      <c r="BD318" s="94" t="str">
        <f t="shared" si="142"/>
        <v>-</v>
      </c>
      <c r="BE318" s="94" t="str">
        <f t="shared" si="143"/>
        <v>-</v>
      </c>
      <c r="BF318" s="94" t="str">
        <f t="shared" si="144"/>
        <v>-</v>
      </c>
    </row>
    <row r="319" spans="1:58" x14ac:dyDescent="0.2">
      <c r="A319" s="19" t="s">
        <v>1193</v>
      </c>
      <c r="B319" s="19" t="s">
        <v>76</v>
      </c>
      <c r="C319" s="19">
        <v>15419934</v>
      </c>
      <c r="D319" s="19">
        <v>9</v>
      </c>
      <c r="E319" s="19" t="s">
        <v>1689</v>
      </c>
      <c r="F319" s="19" t="s">
        <v>1194</v>
      </c>
      <c r="G319" s="19" t="s">
        <v>1690</v>
      </c>
      <c r="H319" s="19" t="s">
        <v>654</v>
      </c>
      <c r="I319" s="19" t="s">
        <v>653</v>
      </c>
      <c r="J319" s="19">
        <v>80</v>
      </c>
      <c r="K319" s="19" t="s">
        <v>556</v>
      </c>
      <c r="L319" s="19" t="s">
        <v>495</v>
      </c>
      <c r="M319" s="19" t="s">
        <v>16</v>
      </c>
      <c r="N319" s="19">
        <v>45741</v>
      </c>
      <c r="O319" s="19">
        <v>2</v>
      </c>
      <c r="P319" s="83">
        <v>1</v>
      </c>
      <c r="Q319" s="19" t="s">
        <v>23</v>
      </c>
      <c r="R319" s="19" t="s">
        <v>11</v>
      </c>
      <c r="S319" s="19" t="s">
        <v>23</v>
      </c>
      <c r="T319" s="19">
        <v>2</v>
      </c>
      <c r="U319" s="19" t="s">
        <v>11</v>
      </c>
      <c r="V319" s="19" t="s">
        <v>11</v>
      </c>
      <c r="W319" s="19" t="s">
        <v>11</v>
      </c>
      <c r="X319" s="19">
        <v>0</v>
      </c>
      <c r="Y319" s="19" t="s">
        <v>730</v>
      </c>
      <c r="Z319" s="19">
        <v>0</v>
      </c>
      <c r="AA319" s="19">
        <v>0</v>
      </c>
      <c r="AB319" s="19">
        <v>0</v>
      </c>
      <c r="AC319" s="186" t="str">
        <f>IF(OR(M319="13",M319="14",P319=8),"",IF(     AND(OR(S319="AUTORIZADO", S319="PENDIENTE", S319="REDUCIDO", S319="AMPLIADO"),L319&lt;&gt;"HONORARIO" ), _xlfn.CONCAT(IF(H319="X","H",H319),"_",IF(OR(P319=5,P319=6),_xlfn.CONCAT(P319,"A"),P319),"_",VLOOKUP(T319,Datos!$B$2:$C$5,2,TRUE)),""))</f>
        <v>H_1_[hasta 3]</v>
      </c>
      <c r="AD319" s="186">
        <f t="shared" si="118"/>
        <v>0</v>
      </c>
      <c r="AE319" s="90" t="str">
        <f t="shared" si="119"/>
        <v>-</v>
      </c>
      <c r="AF319" s="91" t="str">
        <f t="shared" si="120"/>
        <v>070601</v>
      </c>
      <c r="AG319" s="92"/>
      <c r="AH319" s="93" t="str">
        <f t="shared" si="121"/>
        <v>Corporación de Fomento de la Producción</v>
      </c>
      <c r="AI319" s="90" t="str">
        <f t="shared" si="122"/>
        <v>-</v>
      </c>
      <c r="AJ319" s="90">
        <f t="shared" si="123"/>
        <v>9</v>
      </c>
      <c r="AK319" s="90" t="str">
        <f t="shared" si="124"/>
        <v>-</v>
      </c>
      <c r="AL319" s="90" t="str">
        <f t="shared" si="125"/>
        <v>Identifica este registro como HOMBRE</v>
      </c>
      <c r="AM319" s="90" t="str">
        <f t="shared" si="126"/>
        <v>-</v>
      </c>
      <c r="AN319" s="90" t="str">
        <f t="shared" si="127"/>
        <v>-</v>
      </c>
      <c r="AO319" s="90" t="str">
        <f t="shared" si="128"/>
        <v>-</v>
      </c>
      <c r="AP319" s="58" t="str">
        <f t="shared" si="129"/>
        <v>-</v>
      </c>
      <c r="AQ319" s="94" t="str">
        <f t="shared" si="130"/>
        <v>-</v>
      </c>
      <c r="AR319" s="94" t="str">
        <f>IF(N319="","PRIMER_DIA en blanco",
IF(AND(M319="01",N319&gt;=L_Conversion!$C$118,N319&lt;=L_Conversion!$D$118),"-",
IF(AND(M319="02",N319&gt;=L_Conversion!$C$119,N319&lt;=L_Conversion!$D$119),"-",
IF(AND(M319="03",N319&gt;=L_Conversion!$C$120,N319&lt;=L_Conversion!$D$120),"-",
IF(AND(M319="04",N319&gt;=L_Conversion!$C$121,N319&lt;=L_Conversion!$D$121),"-",
IF(AND(M319="05",N319&gt;=L_Conversion!$C$122,N319&lt;=L_Conversion!$D$122),"-",
IF(AND(M319="06",N319&gt;=L_Conversion!$C$123,N319&lt;=L_Conversion!$D$123),"-",
IF(AND(M319="07",N319&gt;=L_Conversion!$C$124,N319&lt;=L_Conversion!$D$124),"-",
IF(AND(M319="08",N319&gt;=L_Conversion!$C$125,N319&lt;=L_Conversion!$D$125),"-",
IF(AND(M319="09",N319&gt;=L_Conversion!$C$126,N319&lt;=L_Conversion!$D$126),"-",
IF(AND(M319="10",N319&gt;=L_Conversion!$C$127,N319&lt;=L_Conversion!$D$127),"-",
IF(AND(M319="11",N319&gt;=L_Conversion!$C$128,N319&lt;=L_Conversion!$D$128),"-",
IF(AND(M319="12",N319&gt;=L_Conversion!$C$129,N319&lt;=L_Conversion!$D$129),"-",
IF(AND(M319="13",N319&gt;=L_Conversion!$C$116,N319&lt;=L_Conversion!$D$116),"-",
IF(AND(M319="14",N319&gt;=L_Conversion!$C$117,N319&lt;=L_Conversion!$D$117),"-",
"PRIMER_DIA fuera de rango")))))))))))))))</f>
        <v>-</v>
      </c>
      <c r="AS319" s="94" t="str">
        <f t="shared" si="131"/>
        <v>-</v>
      </c>
      <c r="AT319" s="94" t="str">
        <f t="shared" si="132"/>
        <v>-</v>
      </c>
      <c r="AU319" s="94" t="str">
        <f t="shared" si="133"/>
        <v>-</v>
      </c>
      <c r="AV319" s="94" t="str">
        <f t="shared" si="134"/>
        <v>-</v>
      </c>
      <c r="AW319" s="94" t="str">
        <f t="shared" si="135"/>
        <v>-</v>
      </c>
      <c r="AX319" s="94" t="str">
        <f t="shared" si="136"/>
        <v>-</v>
      </c>
      <c r="AY319" s="94" t="str">
        <f t="shared" si="137"/>
        <v>-</v>
      </c>
      <c r="AZ319" s="94" t="str">
        <f t="shared" si="138"/>
        <v>-</v>
      </c>
      <c r="BA319" s="94" t="str">
        <f t="shared" si="139"/>
        <v>-</v>
      </c>
      <c r="BB319" s="94" t="str">
        <f t="shared" si="140"/>
        <v>-</v>
      </c>
      <c r="BC319" s="94" t="str">
        <f t="shared" si="141"/>
        <v>-</v>
      </c>
      <c r="BD319" s="94" t="str">
        <f t="shared" si="142"/>
        <v>-</v>
      </c>
      <c r="BE319" s="94" t="str">
        <f t="shared" si="143"/>
        <v>-</v>
      </c>
      <c r="BF319" s="94" t="str">
        <f t="shared" si="144"/>
        <v>-</v>
      </c>
    </row>
    <row r="320" spans="1:58" x14ac:dyDescent="0.2">
      <c r="A320" s="19" t="s">
        <v>1193</v>
      </c>
      <c r="B320" s="19" t="s">
        <v>76</v>
      </c>
      <c r="C320" s="19">
        <v>9117458</v>
      </c>
      <c r="D320" s="19">
        <v>8</v>
      </c>
      <c r="E320" s="19" t="s">
        <v>1371</v>
      </c>
      <c r="F320" s="19" t="s">
        <v>1691</v>
      </c>
      <c r="G320" s="19" t="s">
        <v>1692</v>
      </c>
      <c r="H320" s="19" t="s">
        <v>654</v>
      </c>
      <c r="I320" s="19" t="s">
        <v>653</v>
      </c>
      <c r="J320" s="19">
        <v>60</v>
      </c>
      <c r="K320" s="19" t="s">
        <v>562</v>
      </c>
      <c r="L320" s="19" t="s">
        <v>490</v>
      </c>
      <c r="M320" s="19" t="s">
        <v>16</v>
      </c>
      <c r="N320" s="19">
        <v>45741</v>
      </c>
      <c r="O320" s="19">
        <v>4</v>
      </c>
      <c r="P320" s="83">
        <v>1</v>
      </c>
      <c r="Q320" s="19" t="s">
        <v>23</v>
      </c>
      <c r="R320" s="19" t="s">
        <v>11</v>
      </c>
      <c r="S320" s="19" t="s">
        <v>23</v>
      </c>
      <c r="T320" s="19">
        <v>4</v>
      </c>
      <c r="U320" s="19" t="s">
        <v>11</v>
      </c>
      <c r="V320" s="19" t="s">
        <v>11</v>
      </c>
      <c r="W320" s="19" t="s">
        <v>19</v>
      </c>
      <c r="X320" s="19">
        <v>57132</v>
      </c>
      <c r="Y320" s="19" t="s">
        <v>726</v>
      </c>
      <c r="Z320" s="19">
        <v>4</v>
      </c>
      <c r="AA320" s="19">
        <v>57132</v>
      </c>
      <c r="AB320" s="19">
        <v>57132</v>
      </c>
      <c r="AC320" s="186" t="str">
        <f>IF(OR(M320="13",M320="14",P320=8),"",IF(     AND(OR(S320="AUTORIZADO", S320="PENDIENTE", S320="REDUCIDO", S320="AMPLIADO"),L320&lt;&gt;"HONORARIO" ), _xlfn.CONCAT(IF(H320="X","H",H320),"_",IF(OR(P320=5,P320=6),_xlfn.CONCAT(P320,"A"),P320),"_",VLOOKUP(T320,Datos!$B$2:$C$5,2,TRUE)),""))</f>
        <v>H_1_[4 a 10]</v>
      </c>
      <c r="AD320" s="186">
        <f t="shared" si="118"/>
        <v>114264</v>
      </c>
      <c r="AE320" s="90" t="str">
        <f t="shared" si="119"/>
        <v>-</v>
      </c>
      <c r="AF320" s="91" t="str">
        <f t="shared" si="120"/>
        <v>070601</v>
      </c>
      <c r="AG320" s="92"/>
      <c r="AH320" s="93" t="str">
        <f t="shared" si="121"/>
        <v>Corporación de Fomento de la Producción</v>
      </c>
      <c r="AI320" s="90" t="str">
        <f t="shared" si="122"/>
        <v>-</v>
      </c>
      <c r="AJ320" s="90">
        <f t="shared" si="123"/>
        <v>8</v>
      </c>
      <c r="AK320" s="90" t="str">
        <f t="shared" si="124"/>
        <v>-</v>
      </c>
      <c r="AL320" s="90" t="str">
        <f t="shared" si="125"/>
        <v>Identifica este registro como HOMBRE</v>
      </c>
      <c r="AM320" s="90" t="str">
        <f t="shared" si="126"/>
        <v>-</v>
      </c>
      <c r="AN320" s="90" t="str">
        <f t="shared" si="127"/>
        <v>-</v>
      </c>
      <c r="AO320" s="90" t="str">
        <f t="shared" si="128"/>
        <v>-</v>
      </c>
      <c r="AP320" s="58" t="str">
        <f t="shared" si="129"/>
        <v>-</v>
      </c>
      <c r="AQ320" s="94" t="str">
        <f t="shared" si="130"/>
        <v>-</v>
      </c>
      <c r="AR320" s="94" t="str">
        <f>IF(N320="","PRIMER_DIA en blanco",
IF(AND(M320="01",N320&gt;=L_Conversion!$C$118,N320&lt;=L_Conversion!$D$118),"-",
IF(AND(M320="02",N320&gt;=L_Conversion!$C$119,N320&lt;=L_Conversion!$D$119),"-",
IF(AND(M320="03",N320&gt;=L_Conversion!$C$120,N320&lt;=L_Conversion!$D$120),"-",
IF(AND(M320="04",N320&gt;=L_Conversion!$C$121,N320&lt;=L_Conversion!$D$121),"-",
IF(AND(M320="05",N320&gt;=L_Conversion!$C$122,N320&lt;=L_Conversion!$D$122),"-",
IF(AND(M320="06",N320&gt;=L_Conversion!$C$123,N320&lt;=L_Conversion!$D$123),"-",
IF(AND(M320="07",N320&gt;=L_Conversion!$C$124,N320&lt;=L_Conversion!$D$124),"-",
IF(AND(M320="08",N320&gt;=L_Conversion!$C$125,N320&lt;=L_Conversion!$D$125),"-",
IF(AND(M320="09",N320&gt;=L_Conversion!$C$126,N320&lt;=L_Conversion!$D$126),"-",
IF(AND(M320="10",N320&gt;=L_Conversion!$C$127,N320&lt;=L_Conversion!$D$127),"-",
IF(AND(M320="11",N320&gt;=L_Conversion!$C$128,N320&lt;=L_Conversion!$D$128),"-",
IF(AND(M320="12",N320&gt;=L_Conversion!$C$129,N320&lt;=L_Conversion!$D$129),"-",
IF(AND(M320="13",N320&gt;=L_Conversion!$C$116,N320&lt;=L_Conversion!$D$116),"-",
IF(AND(M320="14",N320&gt;=L_Conversion!$C$117,N320&lt;=L_Conversion!$D$117),"-",
"PRIMER_DIA fuera de rango")))))))))))))))</f>
        <v>-</v>
      </c>
      <c r="AS320" s="94" t="str">
        <f t="shared" si="131"/>
        <v>-</v>
      </c>
      <c r="AT320" s="94" t="str">
        <f t="shared" si="132"/>
        <v>-</v>
      </c>
      <c r="AU320" s="94" t="str">
        <f t="shared" si="133"/>
        <v>-</v>
      </c>
      <c r="AV320" s="94" t="str">
        <f t="shared" si="134"/>
        <v>-</v>
      </c>
      <c r="AW320" s="94" t="str">
        <f t="shared" si="135"/>
        <v>-</v>
      </c>
      <c r="AX320" s="94" t="str">
        <f t="shared" si="136"/>
        <v>-</v>
      </c>
      <c r="AY320" s="94" t="str">
        <f t="shared" si="137"/>
        <v>-</v>
      </c>
      <c r="AZ320" s="94" t="str">
        <f t="shared" si="138"/>
        <v>-</v>
      </c>
      <c r="BA320" s="94" t="str">
        <f t="shared" si="139"/>
        <v>-</v>
      </c>
      <c r="BB320" s="94" t="str">
        <f t="shared" si="140"/>
        <v>-</v>
      </c>
      <c r="BC320" s="94" t="str">
        <f t="shared" si="141"/>
        <v>-</v>
      </c>
      <c r="BD320" s="94" t="str">
        <f t="shared" si="142"/>
        <v>-</v>
      </c>
      <c r="BE320" s="94" t="str">
        <f t="shared" si="143"/>
        <v>-</v>
      </c>
      <c r="BF320" s="94" t="str">
        <f t="shared" si="144"/>
        <v>-</v>
      </c>
    </row>
    <row r="321" spans="1:58" x14ac:dyDescent="0.2">
      <c r="A321" s="19" t="s">
        <v>1193</v>
      </c>
      <c r="B321" s="19" t="s">
        <v>1132</v>
      </c>
      <c r="C321" s="19">
        <v>10367707</v>
      </c>
      <c r="D321" s="19">
        <v>6</v>
      </c>
      <c r="E321" s="19" t="s">
        <v>1219</v>
      </c>
      <c r="F321" s="19" t="s">
        <v>1201</v>
      </c>
      <c r="G321" s="19" t="s">
        <v>1693</v>
      </c>
      <c r="H321" s="19" t="s">
        <v>1018</v>
      </c>
      <c r="I321" s="19" t="s">
        <v>654</v>
      </c>
      <c r="J321" s="19">
        <v>80</v>
      </c>
      <c r="K321" s="19" t="s">
        <v>556</v>
      </c>
      <c r="L321" s="19" t="s">
        <v>509</v>
      </c>
      <c r="M321" s="19" t="s">
        <v>16</v>
      </c>
      <c r="N321" s="19">
        <v>45741</v>
      </c>
      <c r="O321" s="19">
        <v>5</v>
      </c>
      <c r="P321" s="83">
        <v>1</v>
      </c>
      <c r="Q321" s="19" t="s">
        <v>23</v>
      </c>
      <c r="R321" s="19" t="s">
        <v>11</v>
      </c>
      <c r="S321" s="19" t="s">
        <v>23</v>
      </c>
      <c r="T321" s="19">
        <v>5</v>
      </c>
      <c r="U321" s="19" t="s">
        <v>11</v>
      </c>
      <c r="V321" s="19" t="s">
        <v>11</v>
      </c>
      <c r="W321" s="19" t="s">
        <v>11</v>
      </c>
      <c r="X321" s="19">
        <v>0</v>
      </c>
      <c r="Y321" s="19" t="s">
        <v>730</v>
      </c>
      <c r="Z321" s="19">
        <v>0</v>
      </c>
      <c r="AA321" s="19">
        <v>0</v>
      </c>
      <c r="AB321" s="19">
        <v>0</v>
      </c>
      <c r="AC321" s="186" t="str">
        <f>IF(OR(M321="13",M321="14",P321=8),"",IF(     AND(OR(S321="AUTORIZADO", S321="PENDIENTE", S321="REDUCIDO", S321="AMPLIADO"),L321&lt;&gt;"HONORARIO" ), _xlfn.CONCAT(IF(H321="X","H",H321),"_",IF(OR(P321=5,P321=6),_xlfn.CONCAT(P321,"A"),P321),"_",VLOOKUP(T321,Datos!$B$2:$C$5,2,TRUE)),""))</f>
        <v>M_1_[4 a 10]</v>
      </c>
      <c r="AD321" s="186">
        <f t="shared" si="118"/>
        <v>0</v>
      </c>
      <c r="AE321" s="90" t="str">
        <f t="shared" si="119"/>
        <v>-</v>
      </c>
      <c r="AF321" s="91" t="str">
        <f t="shared" si="120"/>
        <v>Revisar</v>
      </c>
      <c r="AG321" s="92"/>
      <c r="AH321" s="93" t="str">
        <f t="shared" si="121"/>
        <v>Corporación de Fomento de la Producción</v>
      </c>
      <c r="AI321" s="90" t="str">
        <f t="shared" si="122"/>
        <v>-</v>
      </c>
      <c r="AJ321" s="90">
        <f t="shared" si="123"/>
        <v>6</v>
      </c>
      <c r="AK321" s="90" t="str">
        <f t="shared" si="124"/>
        <v>-</v>
      </c>
      <c r="AL321" s="90" t="str">
        <f t="shared" si="125"/>
        <v>Identifica este registro como MUJER</v>
      </c>
      <c r="AM321" s="90" t="str">
        <f t="shared" si="126"/>
        <v>-</v>
      </c>
      <c r="AN321" s="90" t="str">
        <f t="shared" si="127"/>
        <v>-</v>
      </c>
      <c r="AO321" s="90" t="str">
        <f t="shared" si="128"/>
        <v>-</v>
      </c>
      <c r="AP321" s="58" t="str">
        <f t="shared" si="129"/>
        <v>-</v>
      </c>
      <c r="AQ321" s="94" t="str">
        <f t="shared" si="130"/>
        <v>-</v>
      </c>
      <c r="AR321" s="94" t="str">
        <f>IF(N321="","PRIMER_DIA en blanco",
IF(AND(M321="01",N321&gt;=L_Conversion!$C$118,N321&lt;=L_Conversion!$D$118),"-",
IF(AND(M321="02",N321&gt;=L_Conversion!$C$119,N321&lt;=L_Conversion!$D$119),"-",
IF(AND(M321="03",N321&gt;=L_Conversion!$C$120,N321&lt;=L_Conversion!$D$120),"-",
IF(AND(M321="04",N321&gt;=L_Conversion!$C$121,N321&lt;=L_Conversion!$D$121),"-",
IF(AND(M321="05",N321&gt;=L_Conversion!$C$122,N321&lt;=L_Conversion!$D$122),"-",
IF(AND(M321="06",N321&gt;=L_Conversion!$C$123,N321&lt;=L_Conversion!$D$123),"-",
IF(AND(M321="07",N321&gt;=L_Conversion!$C$124,N321&lt;=L_Conversion!$D$124),"-",
IF(AND(M321="08",N321&gt;=L_Conversion!$C$125,N321&lt;=L_Conversion!$D$125),"-",
IF(AND(M321="09",N321&gt;=L_Conversion!$C$126,N321&lt;=L_Conversion!$D$126),"-",
IF(AND(M321="10",N321&gt;=L_Conversion!$C$127,N321&lt;=L_Conversion!$D$127),"-",
IF(AND(M321="11",N321&gt;=L_Conversion!$C$128,N321&lt;=L_Conversion!$D$128),"-",
IF(AND(M321="12",N321&gt;=L_Conversion!$C$129,N321&lt;=L_Conversion!$D$129),"-",
IF(AND(M321="13",N321&gt;=L_Conversion!$C$116,N321&lt;=L_Conversion!$D$116),"-",
IF(AND(M321="14",N321&gt;=L_Conversion!$C$117,N321&lt;=L_Conversion!$D$117),"-",
"PRIMER_DIA fuera de rango")))))))))))))))</f>
        <v>-</v>
      </c>
      <c r="AS321" s="94" t="str">
        <f t="shared" si="131"/>
        <v>-</v>
      </c>
      <c r="AT321" s="94" t="str">
        <f t="shared" si="132"/>
        <v>-</v>
      </c>
      <c r="AU321" s="94" t="str">
        <f t="shared" si="133"/>
        <v>-</v>
      </c>
      <c r="AV321" s="94" t="str">
        <f t="shared" si="134"/>
        <v>-</v>
      </c>
      <c r="AW321" s="94" t="str">
        <f t="shared" si="135"/>
        <v>-</v>
      </c>
      <c r="AX321" s="94" t="str">
        <f t="shared" si="136"/>
        <v>-</v>
      </c>
      <c r="AY321" s="94" t="str">
        <f t="shared" si="137"/>
        <v>-</v>
      </c>
      <c r="AZ321" s="94" t="str">
        <f t="shared" si="138"/>
        <v>-</v>
      </c>
      <c r="BA321" s="94" t="str">
        <f t="shared" si="139"/>
        <v>-</v>
      </c>
      <c r="BB321" s="94" t="str">
        <f t="shared" si="140"/>
        <v>-</v>
      </c>
      <c r="BC321" s="94" t="str">
        <f t="shared" si="141"/>
        <v>-</v>
      </c>
      <c r="BD321" s="94" t="str">
        <f t="shared" si="142"/>
        <v>-</v>
      </c>
      <c r="BE321" s="94" t="str">
        <f t="shared" si="143"/>
        <v>-</v>
      </c>
      <c r="BF321" s="94" t="str">
        <f t="shared" si="144"/>
        <v>-</v>
      </c>
    </row>
    <row r="322" spans="1:58" x14ac:dyDescent="0.2">
      <c r="A322" s="19" t="s">
        <v>1193</v>
      </c>
      <c r="B322" s="19" t="s">
        <v>76</v>
      </c>
      <c r="C322" s="19">
        <v>11846118</v>
      </c>
      <c r="D322" s="19">
        <v>5</v>
      </c>
      <c r="E322" s="19" t="s">
        <v>1194</v>
      </c>
      <c r="F322" s="19" t="s">
        <v>1474</v>
      </c>
      <c r="G322" s="19" t="s">
        <v>1417</v>
      </c>
      <c r="H322" s="19" t="s">
        <v>1018</v>
      </c>
      <c r="I322" s="19" t="s">
        <v>653</v>
      </c>
      <c r="J322" s="19">
        <v>80</v>
      </c>
      <c r="K322" s="19" t="s">
        <v>560</v>
      </c>
      <c r="L322" s="19" t="s">
        <v>495</v>
      </c>
      <c r="M322" s="19" t="s">
        <v>16</v>
      </c>
      <c r="N322" s="19">
        <v>45741</v>
      </c>
      <c r="O322" s="19">
        <v>8</v>
      </c>
      <c r="P322" s="83" t="s">
        <v>740</v>
      </c>
      <c r="Q322" s="19" t="s">
        <v>23</v>
      </c>
      <c r="R322" s="19" t="s">
        <v>11</v>
      </c>
      <c r="S322" s="19" t="s">
        <v>23</v>
      </c>
      <c r="T322" s="19">
        <v>8</v>
      </c>
      <c r="U322" s="19" t="s">
        <v>11</v>
      </c>
      <c r="V322" s="19" t="s">
        <v>11</v>
      </c>
      <c r="W322" s="19" t="s">
        <v>19</v>
      </c>
      <c r="X322" s="19">
        <v>509352</v>
      </c>
      <c r="Y322" s="19" t="s">
        <v>726</v>
      </c>
      <c r="Z322" s="19">
        <v>8</v>
      </c>
      <c r="AA322" s="19">
        <v>509352</v>
      </c>
      <c r="AB322" s="19">
        <v>509352</v>
      </c>
      <c r="AC322" s="186" t="str">
        <f>IF(OR(M322="13",M322="14",P322=8),"",IF(     AND(OR(S322="AUTORIZADO", S322="PENDIENTE", S322="REDUCIDO", S322="AMPLIADO"),L322&lt;&gt;"HONORARIO" ), _xlfn.CONCAT(IF(H322="X","H",H322),"_",IF(OR(P322=5,P322=6),_xlfn.CONCAT(P322,"A"),P322),"_",VLOOKUP(T322,Datos!$B$2:$C$5,2,TRUE)),""))</f>
        <v>M_6B_[4 a 10]</v>
      </c>
      <c r="AD322" s="186">
        <f t="shared" si="118"/>
        <v>1018704</v>
      </c>
      <c r="AE322" s="90" t="str">
        <f t="shared" si="119"/>
        <v>-</v>
      </c>
      <c r="AF322" s="91" t="str">
        <f t="shared" si="120"/>
        <v>070601</v>
      </c>
      <c r="AG322" s="92"/>
      <c r="AH322" s="93" t="str">
        <f t="shared" si="121"/>
        <v>Corporación de Fomento de la Producción</v>
      </c>
      <c r="AI322" s="90" t="str">
        <f t="shared" si="122"/>
        <v>-</v>
      </c>
      <c r="AJ322" s="90">
        <f t="shared" si="123"/>
        <v>5</v>
      </c>
      <c r="AK322" s="90" t="str">
        <f t="shared" si="124"/>
        <v>-</v>
      </c>
      <c r="AL322" s="90" t="str">
        <f t="shared" si="125"/>
        <v>Identifica este registro como MUJER</v>
      </c>
      <c r="AM322" s="90" t="str">
        <f t="shared" si="126"/>
        <v>-</v>
      </c>
      <c r="AN322" s="90" t="str">
        <f t="shared" si="127"/>
        <v>-</v>
      </c>
      <c r="AO322" s="90" t="str">
        <f t="shared" si="128"/>
        <v>-</v>
      </c>
      <c r="AP322" s="58" t="str">
        <f t="shared" si="129"/>
        <v>-</v>
      </c>
      <c r="AQ322" s="94" t="str">
        <f t="shared" si="130"/>
        <v>-</v>
      </c>
      <c r="AR322" s="94" t="str">
        <f>IF(N322="","PRIMER_DIA en blanco",
IF(AND(M322="01",N322&gt;=L_Conversion!$C$118,N322&lt;=L_Conversion!$D$118),"-",
IF(AND(M322="02",N322&gt;=L_Conversion!$C$119,N322&lt;=L_Conversion!$D$119),"-",
IF(AND(M322="03",N322&gt;=L_Conversion!$C$120,N322&lt;=L_Conversion!$D$120),"-",
IF(AND(M322="04",N322&gt;=L_Conversion!$C$121,N322&lt;=L_Conversion!$D$121),"-",
IF(AND(M322="05",N322&gt;=L_Conversion!$C$122,N322&lt;=L_Conversion!$D$122),"-",
IF(AND(M322="06",N322&gt;=L_Conversion!$C$123,N322&lt;=L_Conversion!$D$123),"-",
IF(AND(M322="07",N322&gt;=L_Conversion!$C$124,N322&lt;=L_Conversion!$D$124),"-",
IF(AND(M322="08",N322&gt;=L_Conversion!$C$125,N322&lt;=L_Conversion!$D$125),"-",
IF(AND(M322="09",N322&gt;=L_Conversion!$C$126,N322&lt;=L_Conversion!$D$126),"-",
IF(AND(M322="10",N322&gt;=L_Conversion!$C$127,N322&lt;=L_Conversion!$D$127),"-",
IF(AND(M322="11",N322&gt;=L_Conversion!$C$128,N322&lt;=L_Conversion!$D$128),"-",
IF(AND(M322="12",N322&gt;=L_Conversion!$C$129,N322&lt;=L_Conversion!$D$129),"-",
IF(AND(M322="13",N322&gt;=L_Conversion!$C$116,N322&lt;=L_Conversion!$D$116),"-",
IF(AND(M322="14",N322&gt;=L_Conversion!$C$117,N322&lt;=L_Conversion!$D$117),"-",
"PRIMER_DIA fuera de rango")))))))))))))))</f>
        <v>-</v>
      </c>
      <c r="AS322" s="94" t="str">
        <f t="shared" si="131"/>
        <v>-</v>
      </c>
      <c r="AT322" s="94" t="str">
        <f t="shared" si="132"/>
        <v>-</v>
      </c>
      <c r="AU322" s="94" t="str">
        <f t="shared" si="133"/>
        <v>-</v>
      </c>
      <c r="AV322" s="94" t="str">
        <f t="shared" si="134"/>
        <v>-</v>
      </c>
      <c r="AW322" s="94" t="str">
        <f t="shared" si="135"/>
        <v>-</v>
      </c>
      <c r="AX322" s="94" t="str">
        <f t="shared" si="136"/>
        <v>-</v>
      </c>
      <c r="AY322" s="94" t="str">
        <f t="shared" si="137"/>
        <v>-</v>
      </c>
      <c r="AZ322" s="94" t="str">
        <f t="shared" si="138"/>
        <v>-</v>
      </c>
      <c r="BA322" s="94" t="str">
        <f t="shared" si="139"/>
        <v>-</v>
      </c>
      <c r="BB322" s="94" t="str">
        <f t="shared" si="140"/>
        <v>-</v>
      </c>
      <c r="BC322" s="94" t="str">
        <f t="shared" si="141"/>
        <v>-</v>
      </c>
      <c r="BD322" s="94" t="str">
        <f t="shared" si="142"/>
        <v>-</v>
      </c>
      <c r="BE322" s="94" t="str">
        <f t="shared" si="143"/>
        <v>-</v>
      </c>
      <c r="BF322" s="94" t="str">
        <f t="shared" si="144"/>
        <v>-</v>
      </c>
    </row>
    <row r="323" spans="1:58" x14ac:dyDescent="0.2">
      <c r="A323" s="19" t="s">
        <v>1193</v>
      </c>
      <c r="B323" s="19" t="s">
        <v>76</v>
      </c>
      <c r="C323" s="19">
        <v>17063928</v>
      </c>
      <c r="D323" s="19">
        <v>6</v>
      </c>
      <c r="E323" s="19" t="s">
        <v>1606</v>
      </c>
      <c r="F323" s="19" t="s">
        <v>1202</v>
      </c>
      <c r="G323" s="19" t="s">
        <v>1607</v>
      </c>
      <c r="H323" s="19" t="s">
        <v>1018</v>
      </c>
      <c r="I323" s="19" t="s">
        <v>653</v>
      </c>
      <c r="J323" s="19">
        <v>80</v>
      </c>
      <c r="K323" s="19" t="s">
        <v>560</v>
      </c>
      <c r="L323" s="19" t="s">
        <v>495</v>
      </c>
      <c r="M323" s="19" t="s">
        <v>16</v>
      </c>
      <c r="N323" s="19">
        <v>45741</v>
      </c>
      <c r="O323" s="19">
        <v>11</v>
      </c>
      <c r="P323" s="83">
        <v>1</v>
      </c>
      <c r="Q323" s="19" t="s">
        <v>23</v>
      </c>
      <c r="R323" s="19" t="s">
        <v>11</v>
      </c>
      <c r="S323" s="19" t="s">
        <v>23</v>
      </c>
      <c r="T323" s="19">
        <v>11</v>
      </c>
      <c r="U323" s="19" t="s">
        <v>11</v>
      </c>
      <c r="V323" s="19" t="s">
        <v>11</v>
      </c>
      <c r="W323" s="19" t="s">
        <v>11</v>
      </c>
      <c r="X323" s="19">
        <v>0</v>
      </c>
      <c r="Y323" s="19" t="s">
        <v>730</v>
      </c>
      <c r="Z323" s="19">
        <v>0</v>
      </c>
      <c r="AA323" s="19">
        <v>0</v>
      </c>
      <c r="AB323" s="19">
        <v>0</v>
      </c>
      <c r="AC323" s="186" t="str">
        <f>IF(OR(M323="13",M323="14",P323=8),"",IF(     AND(OR(S323="AUTORIZADO", S323="PENDIENTE", S323="REDUCIDO", S323="AMPLIADO"),L323&lt;&gt;"HONORARIO" ), _xlfn.CONCAT(IF(H323="X","H",H323),"_",IF(OR(P323=5,P323=6),_xlfn.CONCAT(P323,"A"),P323),"_",VLOOKUP(T323,Datos!$B$2:$C$5,2,TRUE)),""))</f>
        <v>M_1_[11 +]</v>
      </c>
      <c r="AD323" s="186">
        <f t="shared" ref="AD323:AD386" si="145">IF(AC323="",0,AA323+AB323)</f>
        <v>0</v>
      </c>
      <c r="AE323" s="90" t="str">
        <f t="shared" ref="AE323:AE386" si="146">IF(A323="","Celda vacía",IF(A323="L","-","Revisar"))</f>
        <v>-</v>
      </c>
      <c r="AF323" s="91" t="str">
        <f t="shared" ref="AF323:AF386" si="147">IF(B323="","Celda vacía",IF(LEN(B323)=4,REPLACE(B323,1,6,CONCATENATE("00",B323)),IF(LEN(B323)=5,REPLACE(B323,1,6,CONCATENATE("0",B323)),IF(LEN(B323)=6,REPLACE(B323,1,6,B323),IF(AND(LEN(B323)&gt;6,OR(LEFT(B323,4)="1202", LEFT(B323,4)="1703")),REPLACE(B323,1,LEN(B323),B323),"Revisar")))))</f>
        <v>070601</v>
      </c>
      <c r="AG323" s="92"/>
      <c r="AH323" s="93" t="str">
        <f t="shared" ref="AH323:AH386" si="148">IF(B323="","Celda Vacía",IF(ISERROR(IF(B323="","",VLOOKUP(B323,Codigo,3,0))),"Corregir código servicio",IF(B323="","",VLOOKUP(B323,Codigo,3,0))))</f>
        <v>Corporación de Fomento de la Producción</v>
      </c>
      <c r="AI323" s="90" t="str">
        <f t="shared" ref="AI323:AI386" si="149">IF(C323="","Celda vacía",IF(C323&gt;1000000,"-","Revisar con Edad"))</f>
        <v>-</v>
      </c>
      <c r="AJ323" s="90">
        <f t="shared" ref="AJ323:AJ386" si="150">IF(D323="","Celda vacía",IF(IF(IF(LEN(C323)=6,(11-((RIGHT(C323,1)*2+MID(C323,5,1)*3+MID(C323,4,1)*4+MID(C323,3,1)*5+MID(C323,2,1)*6+LEFT(C323,1)*7)-(INT((RIGHT(C323,1)*2+MID(C323,5,1)*3+MID(C323,4,1)*4+MID(C323,3,1)*5+MID(C323,2,1)*6+LEFT(C323,1)*7)/11)*11))),IF(LEN(C323)=7,(11-((RIGHT(C323,1)*2+MID(C323,6,1)*3+MID(C323,5,1)*4+MID(C323,4,1)*5+MID(C323,3,1)*6+MID(C323,2,1)*7+LEFT(C323,1)*2)-(INT((RIGHT(C323,1)*2+MID(C323,6,1)*3+MID(C323,5,1)*4+MID(C323,4,1)*5+MID(C323,3,1)*6+MID(C323,2,1)*7+LEFT(C323,1)*2)/11)*11))),(11-((RIGHT(C323,1)*2+MID(C323,7,1)*3+MID(C323,6,1)*4+MID(C323,5,1)*5+MID(C323,4,1)*6+MID(C323,3,1)*7+MID(C323,2,1)*2+LEFT(C323,1)*3)-(INT((RIGHT(C323,1)*2+MID(C323,7,1)*3+MID(C323,6,1)*4+MID(C323,5,1)*5+MID(C323,4,1)*6+MID(C323,3,1)*7+MID(C323,2,1)*2+LEFT(C323,1)*3)/11)*11)))))=11,0,IF(LEN(C323)=6,(11-((RIGHT(C323,1)*2+MID(C323,5,1)*3+MID(C323,4,1)*4+MID(C323,3,1)*5+MID(C323,2,1)*6+LEFT(C323,1)*7)-(INT((RIGHT(C323,1)*2+MID(C323,5,1)*3+MID(C323,4,1)*4+MID(C323,3,1)*5+MID(C323,2,1)*6+LEFT(C323,1)*7)/11)*11))),IF(LEN(C323)=7,(11-((RIGHT(C323,1)*2+MID(C323,6,1)*3+MID(C323,5,1)*4+MID(C323,4,1)*5+MID(C323,3,1)*6+MID(C323,2,1)*7+LEFT(C323,1)*2)-(INT((RIGHT(C323,1)*2+MID(C323,6,1)*3+MID(C323,5,1)*4+MID(C323,4,1)*5+MID(C323,3,1)*6+MID(C323,2,1)*7+LEFT(C323,1)*2)/11)*11))),(11-((RIGHT(C323,1)*2+MID(C323,7,1)*3+MID(C323,6,1)*4+MID(C323,5,1)*5+MID(C323,4,1)*6+MID(C323,3,1)*7+MID(C323,2,1)*2+LEFT(C323,1)*3)-(INT((RIGHT(C323,1)*2+MID(C323,7,1)*3+MID(C323,6,1)*4+MID(C323,5,1)*5+MID(C323,4,1)*6+MID(C323,3,1)*7+MID(C323,2,1)*2+LEFT(C323,1)*3)/11)*11))))))=10,"K",IF(IF(LEN(C323)=6,(11-((RIGHT(C323,1)*2+MID(C323,5,1)*3+MID(C323,4,1)*4+MID(C323,3,1)*5+MID(C323,2,1)*6+LEFT(C323,1)*7)-(INT((RIGHT(C323,1)*2+MID(C323,5,1)*3+MID(C323,4,1)*4+MID(C323,3,1)*5+MID(C323,2,1)*6+LEFT(C323,1)*7)/11)*11))),IF(LEN(C323)=7,(11-((RIGHT(C323,1)*2+MID(C323,6,1)*3+MID(C323,5,1)*4+MID(C323,4,1)*5+MID(C323,3,1)*6+MID(C323,2,1)*7+LEFT(C323,1)*2)-(INT((RIGHT(C323,1)*2+MID(C323,6,1)*3+MID(C323,5,1)*4+MID(C323,4,1)*5+MID(C323,3,1)*6+MID(C323,2,1)*7+LEFT(C323,1)*2)/11)*11))),(11-((RIGHT(C323,1)*2+MID(C323,7,1)*3+MID(C323,6,1)*4+MID(C323,5,1)*5+MID(C323,4,1)*6+MID(C323,3,1)*7+MID(C323,2,1)*2+LEFT(C323,1)*3)-(INT((RIGHT(C323,1)*2+MID(C323,7,1)*3+MID(C323,6,1)*4+MID(C323,5,1)*5+MID(C323,4,1)*6+MID(C323,3,1)*7+MID(C323,2,1)*2+LEFT(C323,1)*3)/11)*11)))))=11,0,IF(LEN(C323)=6,(11-((RIGHT(C323,1)*2+MID(C323,5,1)*3+MID(C323,4,1)*4+MID(C323,3,1)*5+MID(C323,2,1)*6+LEFT(C323,1)*7)-(INT((RIGHT(C323,1)*2+MID(C323,5,1)*3+MID(C323,4,1)*4+MID(C323,3,1)*5+MID(C323,2,1)*6+LEFT(C323,1)*7)/11)*11))),IF(LEN(C323)=7,(11-((RIGHT(C323,1)*2+MID(C323,6,1)*3+MID(C323,5,1)*4+MID(C323,4,1)*5+MID(C323,3,1)*6+MID(C323,2,1)*7+LEFT(C323,1)*2)-(INT((RIGHT(C323,1)*2+MID(C323,6,1)*3+MID(C323,5,1)*4+MID(C323,4,1)*5+MID(C323,3,1)*6+MID(C323,2,1)*7+LEFT(C323,1)*2)/11)*11))),(11-((RIGHT(C323,1)*2+MID(C323,7,1)*3+MID(C323,6,1)*4+MID(C323,5,1)*5+MID(C323,4,1)*6+MID(C323,3,1)*7+MID(C323,2,1)*2+LEFT(C323,1)*3)-(INT((RIGHT(C323,1)*2+MID(C323,7,1)*3+MID(C323,6,1)*4+MID(C323,5,1)*5+MID(C323,4,1)*6+MID(C323,3,1)*7+MID(C323,2,1)*2+LEFT(C323,1)*3)/11)*11))))))))</f>
        <v>6</v>
      </c>
      <c r="AK323" s="90" t="str">
        <f t="shared" ref="AK323:AK386" si="151">IF(C323="","Celda vacía",IF(C323="E","-",IF(IF(AJ323=11,0,IF(AJ323=10,"K",AJ323))=D323,"-","Corregir RUN")))</f>
        <v>-</v>
      </c>
      <c r="AL323" s="90" t="str">
        <f t="shared" ref="AL323:AL386" si="152">IF(H323="","Celda vacía",IF(OR(H323="M",H323="H",H323="X"),  IF(H323="M", "Identifica este registro como MUJER",  IF(H323="H","Identifica este registro como HOMBRE", IF(H323="X","Identifica este registro como NO BINARIO"))),  "Validar con Tabla N°01")   )</f>
        <v>Identifica este registro como MUJER</v>
      </c>
      <c r="AM323" s="90" t="str">
        <f t="shared" ref="AM323:AM386" si="153">IF(I323="","Celda vacía",IF(ISERROR(VLOOKUP(I323,Tabla_27_Matriz_Base,1,0)),"Revisar","-"))</f>
        <v>-</v>
      </c>
      <c r="AN323" s="90" t="str">
        <f t="shared" ref="AN323:AN386" si="154">IF(J323="","Celda vacía",IF(ISERROR(VLOOKUP(J323,Tabla_04_Sist.Rem,1,0)),"Revisar","-"))</f>
        <v>-</v>
      </c>
      <c r="AO323" s="90" t="str">
        <f t="shared" ref="AO323:AO386" si="155">IF(J323="","SIST_REM vacío, no permite validar estamento",IF(OR(J323=10,J323=40,J323=60,J323=70),IF(ISERROR(VLOOKUP(K323,Tabla_06_10_40_60_70_EUS,1,0)),"Revisar. Estamento no corresponde a sist. Rem.","-"),
IF(AND(A323="l",J323=11,K323="DIRECTIVO"),"Dual",
IF(OR(J323=11,J323=12),IF(ISERROR(VLOOKUP(K323,Tabla_06_11_12_15076_19664,1,0)),"Revisar. Estamento no corresponde a sist. Rem.","-"),
IF(J323=13,IF(ISERROR(VLOOKUP(K323,Tabla_06_13,1,0)),"Revisar. Estamento no corresponde a sist. Rem.","-"),
IF(J323=14,IF(ISERROR(VLOOKUP(K323,Tabla_06_14,1,0)),"Revisar. Estamento no corresponde a sist. Rem.","-"),
IF(J323=15,IF(ISERROR(VLOOKUP(K323,Tabla_06_15,1,0)),"Revisar. Estamento no corresponde a sist. Rem.","-"),
IF(OR(J323=90),IF(ISERROR(VLOOKUP(K323,Tabla_06_90_Personal_Fuera_de_Dotacion,1,0)),"Revisar. Estamento no corresponde a sist. Rem.","-"),
IF(J323=61,IF(ISERROR(VLOOKUP(K323,Tabla_06_DFL29_61_Experimentales,1,0)),"Revisar. Estamento no corresponde a sist. Rem.","-"),IF(J323=20,IF(ISERROR(VLOOKUP(K323,Tabla_06_20_Fiscalizadores,1,0)),"Revisar. Estamento no corresponde a sist. Rem.","-"),IF(J323=80,IF(ISERROR(VLOOKUP(K323,Tabla_06_80_Codigo_del_Trabajo,1,0)),"Revisar. Estamento no corresponde a sist. Rem.","-"),                    IF(J323=30,IF(ISERROR(VLOOKUP(K323,Tabla_06_30_Poder_Judicial,1,0)),"Revisar. Estamento no corresponde a sist. Rem.","-"),IF(ISERROR(VLOOKUP(K323,Tabla_06_50_Ministerio_Publico,1,0)),"Revisar","-")))))))))))))</f>
        <v>-</v>
      </c>
      <c r="AP323" s="58" t="str">
        <f t="shared" ref="AP323:AP386" si="156">IF(L323="","Celda vacía",IF(ISERROR(VLOOKUP(L323,Tabla_Personal,1,0)),"Revisar","-"))</f>
        <v>-</v>
      </c>
      <c r="AQ323" s="94" t="str">
        <f t="shared" ref="AQ323:AQ386" si="157">IF(M323="","Celda vacía",IF(ISERROR(VLOOKUP(M323,Tabla_01_Mes,1,0)),"Revisar","-"))</f>
        <v>-</v>
      </c>
      <c r="AR323" s="94" t="str">
        <f>IF(N323="","PRIMER_DIA en blanco",
IF(AND(M323="01",N323&gt;=L_Conversion!$C$118,N323&lt;=L_Conversion!$D$118),"-",
IF(AND(M323="02",N323&gt;=L_Conversion!$C$119,N323&lt;=L_Conversion!$D$119),"-",
IF(AND(M323="03",N323&gt;=L_Conversion!$C$120,N323&lt;=L_Conversion!$D$120),"-",
IF(AND(M323="04",N323&gt;=L_Conversion!$C$121,N323&lt;=L_Conversion!$D$121),"-",
IF(AND(M323="05",N323&gt;=L_Conversion!$C$122,N323&lt;=L_Conversion!$D$122),"-",
IF(AND(M323="06",N323&gt;=L_Conversion!$C$123,N323&lt;=L_Conversion!$D$123),"-",
IF(AND(M323="07",N323&gt;=L_Conversion!$C$124,N323&lt;=L_Conversion!$D$124),"-",
IF(AND(M323="08",N323&gt;=L_Conversion!$C$125,N323&lt;=L_Conversion!$D$125),"-",
IF(AND(M323="09",N323&gt;=L_Conversion!$C$126,N323&lt;=L_Conversion!$D$126),"-",
IF(AND(M323="10",N323&gt;=L_Conversion!$C$127,N323&lt;=L_Conversion!$D$127),"-",
IF(AND(M323="11",N323&gt;=L_Conversion!$C$128,N323&lt;=L_Conversion!$D$128),"-",
IF(AND(M323="12",N323&gt;=L_Conversion!$C$129,N323&lt;=L_Conversion!$D$129),"-",
IF(AND(M323="13",N323&gt;=L_Conversion!$C$116,N323&lt;=L_Conversion!$D$116),"-",
IF(AND(M323="14",N323&gt;=L_Conversion!$C$117,N323&lt;=L_Conversion!$D$117),"-",
"PRIMER_DIA fuera de rango")))))))))))))))</f>
        <v>-</v>
      </c>
      <c r="AS323" s="94" t="str">
        <f t="shared" ref="AS323:AS386" si="158">IF(O323="","Celda vacía",IF(AND(ISERROR(VLOOKUP(P323,Tabla_18_Tipos_licencias,1,FALSE))=FALSE,O323&gt;=0,O323&lt;=365),IF(P323=8,IF(H323="M",IF(ISERROR(VLOOKUP(O323,Dias_Licencia_Tipo_8_M,1,0)),"Revisar días licencia tipo 8","-"),IF(ISERROR(VLOOKUP(O323,Dias_licencia_tipo_8_H,1,0)),"Revisar días licencia tipo 8","-")),"-"),"Se debe revisar los campos TIPO_LM y N_DIAS"))</f>
        <v>-</v>
      </c>
      <c r="AT323" s="94" t="str">
        <f t="shared" ref="AT323:AT386" si="159">IF(P323="","Celda vacía",IF(ISERROR(VLOOKUP(P323,Tabla_18_Tipos_licencias,1,FALSE))=FALSE,IF(H323="M","-",IF(P323=7,"Revisar","-")),"Revisar"))</f>
        <v>-</v>
      </c>
      <c r="AU323" s="94" t="str">
        <f t="shared" ref="AU323:AU386" si="160">IF(Q323="","Celda vacía",IF(AND(OR(L323="HAG",L323="HONORARIO"),OR(Q323="AUTORIZADO",Q323="REDUCIDO",Q323="RECHAZADO",Q323="PENDIENTE",Q323="AMPLIADO")),"Revisar Calidad Jurídica",IF(AND(OR(L323="HAG",L323="HONORARIO"),Q323="NC"),"-",IF(ISERROR(VLOOKUP(Q323,Tabla_04_Estado_Resolucion,1,0)),"Revisar",IF(AND(Q323="PENDIENTE",($BG$1-N323)&gt;60),"Validar estado PENDIENTE",  IF(AND(OR(L323="CONTRATA",L323="PLANTA", L323="CT", L323="JP", L323="JORNAL", L323="CONTRATA_FD", L323="CT_FD", L323="ADSCRITO", L323="LGN", L323="VIGILANTE", L323="BECARIOS", L323="PLANTA_FD"),Q323&lt;&gt;"NC"),"-","Revisar Calidad Jurídica"))))))</f>
        <v>-</v>
      </c>
      <c r="AV323" s="94" t="str">
        <f t="shared" ref="AV323:AV386" si="161">IF(R323="","Celda vacía",IF(AND(OR(Q323="AUTORIZADO",Q323="PENDIENTE",Q323="NC",Q323="AMPLIADO"),R323="N"),"-",IF(AND(OR(Q323="REDUCIDO",Q323="RECHAZADO"),OR(R323="S",R323="N")),"-","Revisar")))</f>
        <v>-</v>
      </c>
      <c r="AW323" s="94" t="str">
        <f t="shared" ref="AW323:AW386" si="162">IF(Q323="","Celda vacía",IF(AND(R323="N",Q323=S323),"-",IF(AND(S323="PENDIENTE",($BG$1-N323)&gt;60),"Validar estado PENDIENTE",IF(AND(R323="S",OR(S323="AUTORIZADO",S323="PENDIENTE"),T323=O323),"-",IF(AND(R323="S",S323="REDUCIDO",T323&lt;O323,T323&gt;0),"-",IF(AND(R323="S",S323="RECHAZADO",T323=0),"-",IF(AND(Q323="NC",S323="NC",T323=O323),"-","Revisar")))))))</f>
        <v>-</v>
      </c>
      <c r="AX323" s="94" t="str">
        <f t="shared" ref="AX323:AX386" si="163">IF(T323="","Celda Vacía",IF(AND(OR(S323="AUTORIZADO",S323="PENDIENTE",S323="NC"),O323=T323),"-",IF(AND(S323="REDUCIDO",T323&gt;0,T323&lt;O323),"-",IF(AND(S323="RECHAZADO",T323=0),"-",   IF(AND(S323="AMPLIADO",T323&gt;O323),"-",       "Revisar" )))))</f>
        <v>-</v>
      </c>
      <c r="AY323" s="94" t="str">
        <f t="shared" ref="AY323:AY386" si="164">IF(U323="","Celda vacía",IF(OR(U323="S",U323="N"),"-","Revisar"))</f>
        <v>-</v>
      </c>
      <c r="AZ323" s="94" t="str">
        <f t="shared" ref="AZ323:AZ386" si="165">IF(V323="","Celda vacía",IF(OR(V323="S",V323="N"),"-","Revisar"))</f>
        <v>-</v>
      </c>
      <c r="BA323" s="94" t="str">
        <f t="shared" ref="BA323:BA386" si="166">IF(W323="","Celda vacía",IF(OR(W323="S",W323="N"),"-","Revisar"))</f>
        <v>-</v>
      </c>
      <c r="BB323" s="94" t="str">
        <f t="shared" ref="BB323:BB386" si="167">IF(X323="","Celda Vacia",IF(  OR(          AND(X323=0,W323="S"),AND(X323&lt;&gt;0,W323="N")),"Revisar valor del campo MONTO_SUB","-"))</f>
        <v>-</v>
      </c>
      <c r="BC323" s="94" t="str">
        <f t="shared" ref="BC323:BC386" si="168">IF(Y323="","Celda Vacia",IF(ISERROR(VLOOKUP(Y323,Tabla_33_estado_recuperacion,1,FALSE)),"Se debe corregir el valor según Tabla Nro 33",IF(Y323="SDR",IF(OR(S323="RECHAZADO",W323="N"),"-","Se debe revisar  ESTADO SDR"),IF(Y323="PEN",IF(OR(S323="AUTORIZADO",S323="REDUCIDO",S323="PENDIENTE"),"-","Se debe revisar ESTADO PEN"),IF(AND(OR(W323="S",W323="N"),OR(Y323="TOT",Y323="PAR"),OR(S323="AUTORIZADO",S323="REDUCIDO")),"-","Revisar ER2 Y ESTADO_REC")))))</f>
        <v>-</v>
      </c>
      <c r="BD323" s="94" t="str">
        <f t="shared" ref="BD323:BD386" si="169">IF(Z323="","Celda Vacia", IF(Z323&gt;T323,"Dias recuperados no puede ser mayor a dias autorizados", IF(ISNUMBER(Z323)=TRUE,IF(Z323=0,IF(OR(Y323="SDR",Y323="PEN"),"-",IF(AND(T323&lt;4,OR(Y323="TOT",Y323="PAR")),"-","Se debe revisar los Campos N_DIAS_REC y ESTADO_REC")),IF(AND(Z323&gt;0,Z323&lt;366,OR(Y323="TOT",Y323="PAR")),"-","Se debe revisar los campos ESTADO_REC y N_DIAS_REC")),"Valor del campo N_DIAS_REC no es numérico"))    )</f>
        <v>-</v>
      </c>
      <c r="BE323" s="94" t="str">
        <f t="shared" ref="BE323:BE386" si="170">IF(AA323="","Celda vacia",
IF( AND(AA323=0,(OR(Y323="PEN",Y323="SDR"))),"-",
IF(AND(T323&lt;4,OR(P323="5A",P323="5B",P323="6A",P323="6B"),AA323&gt;=0),"-",
IF(AND(T323&lt;4,P323&lt;&gt;"5A",P323&lt;&gt;"5B",P323&lt;&gt;"6A",P323&lt;&gt;"6B",AA323=0),"-",
IF(AND(T323&lt;4,P323&lt;&gt;"5A",P323&lt;&gt;"5B",P323&lt;&gt;"6A",P323&lt;&gt;"6B",V323="S",AA323&gt;=0),"-",
IF(AND(T323&gt;=4,AA323&gt;0, OR(Y323="TOT",Y323="PAR")),"-",
"Revisar el tipo de licencia medica, dias de licencia para el monto de recuperación declarado"))))))</f>
        <v>-</v>
      </c>
      <c r="BF323" s="94" t="str">
        <f t="shared" ref="BF323:BF386" si="171">IF(AB323="","Celda vacia",IF(ISNUMBER(AB323)=TRUE,IF(AB323=0,IF(OR(Y323="PEN",Y323="SDR"),"-","revisar "),IF(OR(Y323="TOT",Y323="PAR"),"-","Revisar")),"Valor del campo no es numérico"))</f>
        <v>-</v>
      </c>
    </row>
    <row r="324" spans="1:58" x14ac:dyDescent="0.2">
      <c r="A324" s="19" t="s">
        <v>1193</v>
      </c>
      <c r="B324" s="19" t="s">
        <v>76</v>
      </c>
      <c r="C324" s="19">
        <v>8376358</v>
      </c>
      <c r="D324" s="19">
        <v>2</v>
      </c>
      <c r="E324" s="19" t="s">
        <v>1355</v>
      </c>
      <c r="F324" s="19" t="s">
        <v>1557</v>
      </c>
      <c r="G324" s="19" t="s">
        <v>1558</v>
      </c>
      <c r="H324" s="19" t="s">
        <v>1018</v>
      </c>
      <c r="I324" s="19" t="s">
        <v>653</v>
      </c>
      <c r="J324" s="19">
        <v>60</v>
      </c>
      <c r="K324" s="19" t="s">
        <v>560</v>
      </c>
      <c r="L324" s="19" t="s">
        <v>490</v>
      </c>
      <c r="M324" s="19" t="s">
        <v>16</v>
      </c>
      <c r="N324" s="19">
        <v>45741</v>
      </c>
      <c r="O324" s="19">
        <v>7</v>
      </c>
      <c r="P324" s="83">
        <v>1</v>
      </c>
      <c r="Q324" s="19" t="s">
        <v>23</v>
      </c>
      <c r="R324" s="19" t="s">
        <v>11</v>
      </c>
      <c r="S324" s="19" t="s">
        <v>23</v>
      </c>
      <c r="T324" s="19">
        <v>7</v>
      </c>
      <c r="U324" s="19" t="s">
        <v>11</v>
      </c>
      <c r="V324" s="19" t="s">
        <v>11</v>
      </c>
      <c r="W324" s="19" t="s">
        <v>19</v>
      </c>
      <c r="X324" s="19">
        <v>321731</v>
      </c>
      <c r="Y324" s="19" t="s">
        <v>726</v>
      </c>
      <c r="Z324" s="19">
        <v>7</v>
      </c>
      <c r="AA324" s="19">
        <v>321731</v>
      </c>
      <c r="AB324" s="19">
        <v>321731</v>
      </c>
      <c r="AC324" s="186" t="str">
        <f>IF(OR(M324="13",M324="14",P324=8),"",IF(     AND(OR(S324="AUTORIZADO", S324="PENDIENTE", S324="REDUCIDO", S324="AMPLIADO"),L324&lt;&gt;"HONORARIO" ), _xlfn.CONCAT(IF(H324="X","H",H324),"_",IF(OR(P324=5,P324=6),_xlfn.CONCAT(P324,"A"),P324),"_",VLOOKUP(T324,Datos!$B$2:$C$5,2,TRUE)),""))</f>
        <v>M_1_[4 a 10]</v>
      </c>
      <c r="AD324" s="186">
        <f t="shared" si="145"/>
        <v>643462</v>
      </c>
      <c r="AE324" s="90" t="str">
        <f t="shared" si="146"/>
        <v>-</v>
      </c>
      <c r="AF324" s="91" t="str">
        <f t="shared" si="147"/>
        <v>070601</v>
      </c>
      <c r="AG324" s="92"/>
      <c r="AH324" s="93" t="str">
        <f t="shared" si="148"/>
        <v>Corporación de Fomento de la Producción</v>
      </c>
      <c r="AI324" s="90" t="str">
        <f t="shared" si="149"/>
        <v>-</v>
      </c>
      <c r="AJ324" s="90">
        <f t="shared" si="150"/>
        <v>2</v>
      </c>
      <c r="AK324" s="90" t="str">
        <f t="shared" si="151"/>
        <v>-</v>
      </c>
      <c r="AL324" s="90" t="str">
        <f t="shared" si="152"/>
        <v>Identifica este registro como MUJER</v>
      </c>
      <c r="AM324" s="90" t="str">
        <f t="shared" si="153"/>
        <v>-</v>
      </c>
      <c r="AN324" s="90" t="str">
        <f t="shared" si="154"/>
        <v>-</v>
      </c>
      <c r="AO324" s="90" t="str">
        <f t="shared" si="155"/>
        <v>-</v>
      </c>
      <c r="AP324" s="58" t="str">
        <f t="shared" si="156"/>
        <v>-</v>
      </c>
      <c r="AQ324" s="94" t="str">
        <f t="shared" si="157"/>
        <v>-</v>
      </c>
      <c r="AR324" s="94" t="str">
        <f>IF(N324="","PRIMER_DIA en blanco",
IF(AND(M324="01",N324&gt;=L_Conversion!$C$118,N324&lt;=L_Conversion!$D$118),"-",
IF(AND(M324="02",N324&gt;=L_Conversion!$C$119,N324&lt;=L_Conversion!$D$119),"-",
IF(AND(M324="03",N324&gt;=L_Conversion!$C$120,N324&lt;=L_Conversion!$D$120),"-",
IF(AND(M324="04",N324&gt;=L_Conversion!$C$121,N324&lt;=L_Conversion!$D$121),"-",
IF(AND(M324="05",N324&gt;=L_Conversion!$C$122,N324&lt;=L_Conversion!$D$122),"-",
IF(AND(M324="06",N324&gt;=L_Conversion!$C$123,N324&lt;=L_Conversion!$D$123),"-",
IF(AND(M324="07",N324&gt;=L_Conversion!$C$124,N324&lt;=L_Conversion!$D$124),"-",
IF(AND(M324="08",N324&gt;=L_Conversion!$C$125,N324&lt;=L_Conversion!$D$125),"-",
IF(AND(M324="09",N324&gt;=L_Conversion!$C$126,N324&lt;=L_Conversion!$D$126),"-",
IF(AND(M324="10",N324&gt;=L_Conversion!$C$127,N324&lt;=L_Conversion!$D$127),"-",
IF(AND(M324="11",N324&gt;=L_Conversion!$C$128,N324&lt;=L_Conversion!$D$128),"-",
IF(AND(M324="12",N324&gt;=L_Conversion!$C$129,N324&lt;=L_Conversion!$D$129),"-",
IF(AND(M324="13",N324&gt;=L_Conversion!$C$116,N324&lt;=L_Conversion!$D$116),"-",
IF(AND(M324="14",N324&gt;=L_Conversion!$C$117,N324&lt;=L_Conversion!$D$117),"-",
"PRIMER_DIA fuera de rango")))))))))))))))</f>
        <v>-</v>
      </c>
      <c r="AS324" s="94" t="str">
        <f t="shared" si="158"/>
        <v>-</v>
      </c>
      <c r="AT324" s="94" t="str">
        <f t="shared" si="159"/>
        <v>-</v>
      </c>
      <c r="AU324" s="94" t="str">
        <f t="shared" si="160"/>
        <v>-</v>
      </c>
      <c r="AV324" s="94" t="str">
        <f t="shared" si="161"/>
        <v>-</v>
      </c>
      <c r="AW324" s="94" t="str">
        <f t="shared" si="162"/>
        <v>-</v>
      </c>
      <c r="AX324" s="94" t="str">
        <f t="shared" si="163"/>
        <v>-</v>
      </c>
      <c r="AY324" s="94" t="str">
        <f t="shared" si="164"/>
        <v>-</v>
      </c>
      <c r="AZ324" s="94" t="str">
        <f t="shared" si="165"/>
        <v>-</v>
      </c>
      <c r="BA324" s="94" t="str">
        <f t="shared" si="166"/>
        <v>-</v>
      </c>
      <c r="BB324" s="94" t="str">
        <f t="shared" si="167"/>
        <v>-</v>
      </c>
      <c r="BC324" s="94" t="str">
        <f t="shared" si="168"/>
        <v>-</v>
      </c>
      <c r="BD324" s="94" t="str">
        <f t="shared" si="169"/>
        <v>-</v>
      </c>
      <c r="BE324" s="94" t="str">
        <f t="shared" si="170"/>
        <v>-</v>
      </c>
      <c r="BF324" s="94" t="str">
        <f t="shared" si="171"/>
        <v>-</v>
      </c>
    </row>
    <row r="325" spans="1:58" x14ac:dyDescent="0.2">
      <c r="A325" s="19" t="s">
        <v>1193</v>
      </c>
      <c r="B325" s="19" t="s">
        <v>76</v>
      </c>
      <c r="C325" s="19">
        <v>15385426</v>
      </c>
      <c r="D325" s="19">
        <v>2</v>
      </c>
      <c r="E325" s="19" t="s">
        <v>1478</v>
      </c>
      <c r="F325" s="19" t="s">
        <v>1694</v>
      </c>
      <c r="G325" s="19" t="s">
        <v>1292</v>
      </c>
      <c r="H325" s="19" t="s">
        <v>1018</v>
      </c>
      <c r="I325" s="19" t="s">
        <v>653</v>
      </c>
      <c r="J325" s="19">
        <v>60</v>
      </c>
      <c r="K325" s="19" t="s">
        <v>554</v>
      </c>
      <c r="L325" s="19" t="s">
        <v>490</v>
      </c>
      <c r="M325" s="19" t="s">
        <v>16</v>
      </c>
      <c r="N325" s="19">
        <v>45741</v>
      </c>
      <c r="O325" s="19">
        <v>4</v>
      </c>
      <c r="P325" s="83">
        <v>1</v>
      </c>
      <c r="Q325" s="19" t="s">
        <v>23</v>
      </c>
      <c r="R325" s="19" t="s">
        <v>11</v>
      </c>
      <c r="S325" s="19" t="s">
        <v>23</v>
      </c>
      <c r="T325" s="19">
        <v>4</v>
      </c>
      <c r="U325" s="19" t="s">
        <v>11</v>
      </c>
      <c r="V325" s="19" t="s">
        <v>11</v>
      </c>
      <c r="W325" s="19" t="s">
        <v>19</v>
      </c>
      <c r="X325" s="19">
        <v>431094</v>
      </c>
      <c r="Y325" s="19" t="s">
        <v>726</v>
      </c>
      <c r="Z325" s="19">
        <v>4</v>
      </c>
      <c r="AA325" s="19">
        <v>431094</v>
      </c>
      <c r="AB325" s="19">
        <v>431094</v>
      </c>
      <c r="AC325" s="186" t="str">
        <f>IF(OR(M325="13",M325="14",P325=8),"",IF(     AND(OR(S325="AUTORIZADO", S325="PENDIENTE", S325="REDUCIDO", S325="AMPLIADO"),L325&lt;&gt;"HONORARIO" ), _xlfn.CONCAT(IF(H325="X","H",H325),"_",IF(OR(P325=5,P325=6),_xlfn.CONCAT(P325,"A"),P325),"_",VLOOKUP(T325,Datos!$B$2:$C$5,2,TRUE)),""))</f>
        <v>M_1_[4 a 10]</v>
      </c>
      <c r="AD325" s="186">
        <f t="shared" si="145"/>
        <v>862188</v>
      </c>
      <c r="AE325" s="90" t="str">
        <f t="shared" si="146"/>
        <v>-</v>
      </c>
      <c r="AF325" s="91" t="str">
        <f t="shared" si="147"/>
        <v>070601</v>
      </c>
      <c r="AG325" s="92"/>
      <c r="AH325" s="93" t="str">
        <f t="shared" si="148"/>
        <v>Corporación de Fomento de la Producción</v>
      </c>
      <c r="AI325" s="90" t="str">
        <f t="shared" si="149"/>
        <v>-</v>
      </c>
      <c r="AJ325" s="90">
        <f t="shared" si="150"/>
        <v>2</v>
      </c>
      <c r="AK325" s="90" t="str">
        <f t="shared" si="151"/>
        <v>-</v>
      </c>
      <c r="AL325" s="90" t="str">
        <f t="shared" si="152"/>
        <v>Identifica este registro como MUJER</v>
      </c>
      <c r="AM325" s="90" t="str">
        <f t="shared" si="153"/>
        <v>-</v>
      </c>
      <c r="AN325" s="90" t="str">
        <f t="shared" si="154"/>
        <v>-</v>
      </c>
      <c r="AO325" s="90" t="str">
        <f t="shared" si="155"/>
        <v>-</v>
      </c>
      <c r="AP325" s="58" t="str">
        <f t="shared" si="156"/>
        <v>-</v>
      </c>
      <c r="AQ325" s="94" t="str">
        <f t="shared" si="157"/>
        <v>-</v>
      </c>
      <c r="AR325" s="94" t="str">
        <f>IF(N325="","PRIMER_DIA en blanco",
IF(AND(M325="01",N325&gt;=L_Conversion!$C$118,N325&lt;=L_Conversion!$D$118),"-",
IF(AND(M325="02",N325&gt;=L_Conversion!$C$119,N325&lt;=L_Conversion!$D$119),"-",
IF(AND(M325="03",N325&gt;=L_Conversion!$C$120,N325&lt;=L_Conversion!$D$120),"-",
IF(AND(M325="04",N325&gt;=L_Conversion!$C$121,N325&lt;=L_Conversion!$D$121),"-",
IF(AND(M325="05",N325&gt;=L_Conversion!$C$122,N325&lt;=L_Conversion!$D$122),"-",
IF(AND(M325="06",N325&gt;=L_Conversion!$C$123,N325&lt;=L_Conversion!$D$123),"-",
IF(AND(M325="07",N325&gt;=L_Conversion!$C$124,N325&lt;=L_Conversion!$D$124),"-",
IF(AND(M325="08",N325&gt;=L_Conversion!$C$125,N325&lt;=L_Conversion!$D$125),"-",
IF(AND(M325="09",N325&gt;=L_Conversion!$C$126,N325&lt;=L_Conversion!$D$126),"-",
IF(AND(M325="10",N325&gt;=L_Conversion!$C$127,N325&lt;=L_Conversion!$D$127),"-",
IF(AND(M325="11",N325&gt;=L_Conversion!$C$128,N325&lt;=L_Conversion!$D$128),"-",
IF(AND(M325="12",N325&gt;=L_Conversion!$C$129,N325&lt;=L_Conversion!$D$129),"-",
IF(AND(M325="13",N325&gt;=L_Conversion!$C$116,N325&lt;=L_Conversion!$D$116),"-",
IF(AND(M325="14",N325&gt;=L_Conversion!$C$117,N325&lt;=L_Conversion!$D$117),"-",
"PRIMER_DIA fuera de rango")))))))))))))))</f>
        <v>-</v>
      </c>
      <c r="AS325" s="94" t="str">
        <f t="shared" si="158"/>
        <v>-</v>
      </c>
      <c r="AT325" s="94" t="str">
        <f t="shared" si="159"/>
        <v>-</v>
      </c>
      <c r="AU325" s="94" t="str">
        <f t="shared" si="160"/>
        <v>-</v>
      </c>
      <c r="AV325" s="94" t="str">
        <f t="shared" si="161"/>
        <v>-</v>
      </c>
      <c r="AW325" s="94" t="str">
        <f t="shared" si="162"/>
        <v>-</v>
      </c>
      <c r="AX325" s="94" t="str">
        <f t="shared" si="163"/>
        <v>-</v>
      </c>
      <c r="AY325" s="94" t="str">
        <f t="shared" si="164"/>
        <v>-</v>
      </c>
      <c r="AZ325" s="94" t="str">
        <f t="shared" si="165"/>
        <v>-</v>
      </c>
      <c r="BA325" s="94" t="str">
        <f t="shared" si="166"/>
        <v>-</v>
      </c>
      <c r="BB325" s="94" t="str">
        <f t="shared" si="167"/>
        <v>-</v>
      </c>
      <c r="BC325" s="94" t="str">
        <f t="shared" si="168"/>
        <v>-</v>
      </c>
      <c r="BD325" s="94" t="str">
        <f t="shared" si="169"/>
        <v>-</v>
      </c>
      <c r="BE325" s="94" t="str">
        <f t="shared" si="170"/>
        <v>-</v>
      </c>
      <c r="BF325" s="94" t="str">
        <f t="shared" si="171"/>
        <v>-</v>
      </c>
    </row>
    <row r="326" spans="1:58" x14ac:dyDescent="0.2">
      <c r="A326" s="19" t="s">
        <v>1193</v>
      </c>
      <c r="B326" s="19" t="s">
        <v>76</v>
      </c>
      <c r="C326" s="19">
        <v>15057493</v>
      </c>
      <c r="D326" s="19">
        <v>5</v>
      </c>
      <c r="E326" s="19" t="s">
        <v>1695</v>
      </c>
      <c r="F326" s="19" t="s">
        <v>1696</v>
      </c>
      <c r="G326" s="19" t="s">
        <v>1697</v>
      </c>
      <c r="H326" s="19" t="s">
        <v>654</v>
      </c>
      <c r="I326" s="19" t="s">
        <v>654</v>
      </c>
      <c r="J326" s="19">
        <v>80</v>
      </c>
      <c r="K326" s="19" t="s">
        <v>556</v>
      </c>
      <c r="L326" s="19" t="s">
        <v>509</v>
      </c>
      <c r="M326" s="19" t="s">
        <v>16</v>
      </c>
      <c r="N326" s="19">
        <v>45741</v>
      </c>
      <c r="O326" s="19">
        <v>4</v>
      </c>
      <c r="P326" s="83">
        <v>1</v>
      </c>
      <c r="Q326" s="19" t="s">
        <v>23</v>
      </c>
      <c r="R326" s="19" t="s">
        <v>11</v>
      </c>
      <c r="S326" s="19" t="s">
        <v>23</v>
      </c>
      <c r="T326" s="19">
        <v>4</v>
      </c>
      <c r="U326" s="19" t="s">
        <v>11</v>
      </c>
      <c r="V326" s="19" t="s">
        <v>11</v>
      </c>
      <c r="W326" s="19" t="s">
        <v>11</v>
      </c>
      <c r="X326" s="19">
        <v>0</v>
      </c>
      <c r="Y326" s="19" t="s">
        <v>730</v>
      </c>
      <c r="Z326" s="19">
        <v>0</v>
      </c>
      <c r="AA326" s="19">
        <v>0</v>
      </c>
      <c r="AB326" s="19">
        <v>0</v>
      </c>
      <c r="AC326" s="186" t="str">
        <f>IF(OR(M326="13",M326="14",P326=8),"",IF(     AND(OR(S326="AUTORIZADO", S326="PENDIENTE", S326="REDUCIDO", S326="AMPLIADO"),L326&lt;&gt;"HONORARIO" ), _xlfn.CONCAT(IF(H326="X","H",H326),"_",IF(OR(P326=5,P326=6),_xlfn.CONCAT(P326,"A"),P326),"_",VLOOKUP(T326,Datos!$B$2:$C$5,2,TRUE)),""))</f>
        <v>H_1_[4 a 10]</v>
      </c>
      <c r="AD326" s="186">
        <f t="shared" si="145"/>
        <v>0</v>
      </c>
      <c r="AE326" s="90" t="str">
        <f t="shared" si="146"/>
        <v>-</v>
      </c>
      <c r="AF326" s="91" t="str">
        <f t="shared" si="147"/>
        <v>070601</v>
      </c>
      <c r="AG326" s="92"/>
      <c r="AH326" s="93" t="str">
        <f t="shared" si="148"/>
        <v>Corporación de Fomento de la Producción</v>
      </c>
      <c r="AI326" s="90" t="str">
        <f t="shared" si="149"/>
        <v>-</v>
      </c>
      <c r="AJ326" s="90">
        <f t="shared" si="150"/>
        <v>5</v>
      </c>
      <c r="AK326" s="90" t="str">
        <f t="shared" si="151"/>
        <v>-</v>
      </c>
      <c r="AL326" s="90" t="str">
        <f t="shared" si="152"/>
        <v>Identifica este registro como HOMBRE</v>
      </c>
      <c r="AM326" s="90" t="str">
        <f t="shared" si="153"/>
        <v>-</v>
      </c>
      <c r="AN326" s="90" t="str">
        <f t="shared" si="154"/>
        <v>-</v>
      </c>
      <c r="AO326" s="90" t="str">
        <f t="shared" si="155"/>
        <v>-</v>
      </c>
      <c r="AP326" s="58" t="str">
        <f t="shared" si="156"/>
        <v>-</v>
      </c>
      <c r="AQ326" s="94" t="str">
        <f t="shared" si="157"/>
        <v>-</v>
      </c>
      <c r="AR326" s="94" t="str">
        <f>IF(N326="","PRIMER_DIA en blanco",
IF(AND(M326="01",N326&gt;=L_Conversion!$C$118,N326&lt;=L_Conversion!$D$118),"-",
IF(AND(M326="02",N326&gt;=L_Conversion!$C$119,N326&lt;=L_Conversion!$D$119),"-",
IF(AND(M326="03",N326&gt;=L_Conversion!$C$120,N326&lt;=L_Conversion!$D$120),"-",
IF(AND(M326="04",N326&gt;=L_Conversion!$C$121,N326&lt;=L_Conversion!$D$121),"-",
IF(AND(M326="05",N326&gt;=L_Conversion!$C$122,N326&lt;=L_Conversion!$D$122),"-",
IF(AND(M326="06",N326&gt;=L_Conversion!$C$123,N326&lt;=L_Conversion!$D$123),"-",
IF(AND(M326="07",N326&gt;=L_Conversion!$C$124,N326&lt;=L_Conversion!$D$124),"-",
IF(AND(M326="08",N326&gt;=L_Conversion!$C$125,N326&lt;=L_Conversion!$D$125),"-",
IF(AND(M326="09",N326&gt;=L_Conversion!$C$126,N326&lt;=L_Conversion!$D$126),"-",
IF(AND(M326="10",N326&gt;=L_Conversion!$C$127,N326&lt;=L_Conversion!$D$127),"-",
IF(AND(M326="11",N326&gt;=L_Conversion!$C$128,N326&lt;=L_Conversion!$D$128),"-",
IF(AND(M326="12",N326&gt;=L_Conversion!$C$129,N326&lt;=L_Conversion!$D$129),"-",
IF(AND(M326="13",N326&gt;=L_Conversion!$C$116,N326&lt;=L_Conversion!$D$116),"-",
IF(AND(M326="14",N326&gt;=L_Conversion!$C$117,N326&lt;=L_Conversion!$D$117),"-",
"PRIMER_DIA fuera de rango")))))))))))))))</f>
        <v>-</v>
      </c>
      <c r="AS326" s="94" t="str">
        <f t="shared" si="158"/>
        <v>-</v>
      </c>
      <c r="AT326" s="94" t="str">
        <f t="shared" si="159"/>
        <v>-</v>
      </c>
      <c r="AU326" s="94" t="str">
        <f t="shared" si="160"/>
        <v>-</v>
      </c>
      <c r="AV326" s="94" t="str">
        <f t="shared" si="161"/>
        <v>-</v>
      </c>
      <c r="AW326" s="94" t="str">
        <f t="shared" si="162"/>
        <v>-</v>
      </c>
      <c r="AX326" s="94" t="str">
        <f t="shared" si="163"/>
        <v>-</v>
      </c>
      <c r="AY326" s="94" t="str">
        <f t="shared" si="164"/>
        <v>-</v>
      </c>
      <c r="AZ326" s="94" t="str">
        <f t="shared" si="165"/>
        <v>-</v>
      </c>
      <c r="BA326" s="94" t="str">
        <f t="shared" si="166"/>
        <v>-</v>
      </c>
      <c r="BB326" s="94" t="str">
        <f t="shared" si="167"/>
        <v>-</v>
      </c>
      <c r="BC326" s="94" t="str">
        <f t="shared" si="168"/>
        <v>-</v>
      </c>
      <c r="BD326" s="94" t="str">
        <f t="shared" si="169"/>
        <v>-</v>
      </c>
      <c r="BE326" s="94" t="str">
        <f t="shared" si="170"/>
        <v>-</v>
      </c>
      <c r="BF326" s="94" t="str">
        <f t="shared" si="171"/>
        <v>-</v>
      </c>
    </row>
    <row r="327" spans="1:58" x14ac:dyDescent="0.2">
      <c r="A327" s="19" t="s">
        <v>1193</v>
      </c>
      <c r="B327" s="19" t="s">
        <v>76</v>
      </c>
      <c r="C327" s="19">
        <v>6903434</v>
      </c>
      <c r="D327" s="19">
        <v>9</v>
      </c>
      <c r="E327" s="19" t="s">
        <v>1698</v>
      </c>
      <c r="F327" s="19" t="s">
        <v>1308</v>
      </c>
      <c r="G327" s="19" t="s">
        <v>1507</v>
      </c>
      <c r="H327" s="19" t="s">
        <v>1018</v>
      </c>
      <c r="I327" s="19" t="s">
        <v>653</v>
      </c>
      <c r="J327" s="19">
        <v>80</v>
      </c>
      <c r="K327" s="19" t="s">
        <v>556</v>
      </c>
      <c r="L327" s="19" t="s">
        <v>495</v>
      </c>
      <c r="M327" s="19" t="s">
        <v>16</v>
      </c>
      <c r="N327" s="19">
        <v>45742</v>
      </c>
      <c r="O327" s="19">
        <v>3</v>
      </c>
      <c r="P327" s="83">
        <v>1</v>
      </c>
      <c r="Q327" s="19" t="s">
        <v>23</v>
      </c>
      <c r="R327" s="19" t="s">
        <v>11</v>
      </c>
      <c r="S327" s="19" t="s">
        <v>23</v>
      </c>
      <c r="T327" s="19">
        <v>3</v>
      </c>
      <c r="U327" s="19" t="s">
        <v>11</v>
      </c>
      <c r="V327" s="19" t="s">
        <v>11</v>
      </c>
      <c r="W327" s="19" t="s">
        <v>11</v>
      </c>
      <c r="X327" s="19">
        <v>0</v>
      </c>
      <c r="Y327" s="19" t="s">
        <v>730</v>
      </c>
      <c r="Z327" s="19">
        <v>0</v>
      </c>
      <c r="AA327" s="19">
        <v>0</v>
      </c>
      <c r="AB327" s="19">
        <v>0</v>
      </c>
      <c r="AC327" s="186" t="str">
        <f>IF(OR(M327="13",M327="14",P327=8),"",IF(     AND(OR(S327="AUTORIZADO", S327="PENDIENTE", S327="REDUCIDO", S327="AMPLIADO"),L327&lt;&gt;"HONORARIO" ), _xlfn.CONCAT(IF(H327="X","H",H327),"_",IF(OR(P327=5,P327=6),_xlfn.CONCAT(P327,"A"),P327),"_",VLOOKUP(T327,Datos!$B$2:$C$5,2,TRUE)),""))</f>
        <v>M_1_[hasta 3]</v>
      </c>
      <c r="AD327" s="186">
        <f t="shared" si="145"/>
        <v>0</v>
      </c>
      <c r="AE327" s="90" t="str">
        <f t="shared" si="146"/>
        <v>-</v>
      </c>
      <c r="AF327" s="91" t="str">
        <f t="shared" si="147"/>
        <v>070601</v>
      </c>
      <c r="AG327" s="92"/>
      <c r="AH327" s="93" t="str">
        <f t="shared" si="148"/>
        <v>Corporación de Fomento de la Producción</v>
      </c>
      <c r="AI327" s="90" t="str">
        <f t="shared" si="149"/>
        <v>-</v>
      </c>
      <c r="AJ327" s="90">
        <f t="shared" si="150"/>
        <v>9</v>
      </c>
      <c r="AK327" s="90" t="str">
        <f t="shared" si="151"/>
        <v>-</v>
      </c>
      <c r="AL327" s="90" t="str">
        <f t="shared" si="152"/>
        <v>Identifica este registro como MUJER</v>
      </c>
      <c r="AM327" s="90" t="str">
        <f t="shared" si="153"/>
        <v>-</v>
      </c>
      <c r="AN327" s="90" t="str">
        <f t="shared" si="154"/>
        <v>-</v>
      </c>
      <c r="AO327" s="90" t="str">
        <f t="shared" si="155"/>
        <v>-</v>
      </c>
      <c r="AP327" s="58" t="str">
        <f t="shared" si="156"/>
        <v>-</v>
      </c>
      <c r="AQ327" s="94" t="str">
        <f t="shared" si="157"/>
        <v>-</v>
      </c>
      <c r="AR327" s="94" t="str">
        <f>IF(N327="","PRIMER_DIA en blanco",
IF(AND(M327="01",N327&gt;=L_Conversion!$C$118,N327&lt;=L_Conversion!$D$118),"-",
IF(AND(M327="02",N327&gt;=L_Conversion!$C$119,N327&lt;=L_Conversion!$D$119),"-",
IF(AND(M327="03",N327&gt;=L_Conversion!$C$120,N327&lt;=L_Conversion!$D$120),"-",
IF(AND(M327="04",N327&gt;=L_Conversion!$C$121,N327&lt;=L_Conversion!$D$121),"-",
IF(AND(M327="05",N327&gt;=L_Conversion!$C$122,N327&lt;=L_Conversion!$D$122),"-",
IF(AND(M327="06",N327&gt;=L_Conversion!$C$123,N327&lt;=L_Conversion!$D$123),"-",
IF(AND(M327="07",N327&gt;=L_Conversion!$C$124,N327&lt;=L_Conversion!$D$124),"-",
IF(AND(M327="08",N327&gt;=L_Conversion!$C$125,N327&lt;=L_Conversion!$D$125),"-",
IF(AND(M327="09",N327&gt;=L_Conversion!$C$126,N327&lt;=L_Conversion!$D$126),"-",
IF(AND(M327="10",N327&gt;=L_Conversion!$C$127,N327&lt;=L_Conversion!$D$127),"-",
IF(AND(M327="11",N327&gt;=L_Conversion!$C$128,N327&lt;=L_Conversion!$D$128),"-",
IF(AND(M327="12",N327&gt;=L_Conversion!$C$129,N327&lt;=L_Conversion!$D$129),"-",
IF(AND(M327="13",N327&gt;=L_Conversion!$C$116,N327&lt;=L_Conversion!$D$116),"-",
IF(AND(M327="14",N327&gt;=L_Conversion!$C$117,N327&lt;=L_Conversion!$D$117),"-",
"PRIMER_DIA fuera de rango")))))))))))))))</f>
        <v>-</v>
      </c>
      <c r="AS327" s="94" t="str">
        <f t="shared" si="158"/>
        <v>-</v>
      </c>
      <c r="AT327" s="94" t="str">
        <f t="shared" si="159"/>
        <v>-</v>
      </c>
      <c r="AU327" s="94" t="str">
        <f t="shared" si="160"/>
        <v>-</v>
      </c>
      <c r="AV327" s="94" t="str">
        <f t="shared" si="161"/>
        <v>-</v>
      </c>
      <c r="AW327" s="94" t="str">
        <f t="shared" si="162"/>
        <v>-</v>
      </c>
      <c r="AX327" s="94" t="str">
        <f t="shared" si="163"/>
        <v>-</v>
      </c>
      <c r="AY327" s="94" t="str">
        <f t="shared" si="164"/>
        <v>-</v>
      </c>
      <c r="AZ327" s="94" t="str">
        <f t="shared" si="165"/>
        <v>-</v>
      </c>
      <c r="BA327" s="94" t="str">
        <f t="shared" si="166"/>
        <v>-</v>
      </c>
      <c r="BB327" s="94" t="str">
        <f t="shared" si="167"/>
        <v>-</v>
      </c>
      <c r="BC327" s="94" t="str">
        <f t="shared" si="168"/>
        <v>-</v>
      </c>
      <c r="BD327" s="94" t="str">
        <f t="shared" si="169"/>
        <v>-</v>
      </c>
      <c r="BE327" s="94" t="str">
        <f t="shared" si="170"/>
        <v>-</v>
      </c>
      <c r="BF327" s="94" t="str">
        <f t="shared" si="171"/>
        <v>-</v>
      </c>
    </row>
    <row r="328" spans="1:58" x14ac:dyDescent="0.2">
      <c r="A328" s="19" t="s">
        <v>1193</v>
      </c>
      <c r="B328" s="19" t="s">
        <v>76</v>
      </c>
      <c r="C328" s="19">
        <v>19111574</v>
      </c>
      <c r="D328" s="19">
        <v>0</v>
      </c>
      <c r="E328" s="19" t="s">
        <v>1699</v>
      </c>
      <c r="F328" s="19" t="s">
        <v>1363</v>
      </c>
      <c r="G328" s="19" t="s">
        <v>1700</v>
      </c>
      <c r="H328" s="19" t="s">
        <v>1018</v>
      </c>
      <c r="I328" s="19" t="s">
        <v>653</v>
      </c>
      <c r="J328" s="19">
        <v>80</v>
      </c>
      <c r="K328" s="19" t="s">
        <v>556</v>
      </c>
      <c r="L328" s="19" t="s">
        <v>495</v>
      </c>
      <c r="M328" s="19" t="s">
        <v>16</v>
      </c>
      <c r="N328" s="19">
        <v>45742</v>
      </c>
      <c r="O328" s="19">
        <v>1</v>
      </c>
      <c r="P328" s="83">
        <v>1</v>
      </c>
      <c r="Q328" s="19" t="s">
        <v>23</v>
      </c>
      <c r="R328" s="19" t="s">
        <v>11</v>
      </c>
      <c r="S328" s="19" t="s">
        <v>23</v>
      </c>
      <c r="T328" s="19">
        <v>1</v>
      </c>
      <c r="U328" s="19" t="s">
        <v>11</v>
      </c>
      <c r="V328" s="19" t="s">
        <v>11</v>
      </c>
      <c r="W328" s="19" t="s">
        <v>11</v>
      </c>
      <c r="X328" s="19">
        <v>0</v>
      </c>
      <c r="Y328" s="19" t="s">
        <v>730</v>
      </c>
      <c r="Z328" s="19">
        <v>0</v>
      </c>
      <c r="AA328" s="19">
        <v>0</v>
      </c>
      <c r="AB328" s="19">
        <v>0</v>
      </c>
      <c r="AC328" s="186" t="str">
        <f>IF(OR(M328="13",M328="14",P328=8),"",IF(     AND(OR(S328="AUTORIZADO", S328="PENDIENTE", S328="REDUCIDO", S328="AMPLIADO"),L328&lt;&gt;"HONORARIO" ), _xlfn.CONCAT(IF(H328="X","H",H328),"_",IF(OR(P328=5,P328=6),_xlfn.CONCAT(P328,"A"),P328),"_",VLOOKUP(T328,Datos!$B$2:$C$5,2,TRUE)),""))</f>
        <v>M_1_[hasta 3]</v>
      </c>
      <c r="AD328" s="186">
        <f t="shared" si="145"/>
        <v>0</v>
      </c>
      <c r="AE328" s="90" t="str">
        <f t="shared" si="146"/>
        <v>-</v>
      </c>
      <c r="AF328" s="91" t="str">
        <f t="shared" si="147"/>
        <v>070601</v>
      </c>
      <c r="AG328" s="92"/>
      <c r="AH328" s="93" t="str">
        <f t="shared" si="148"/>
        <v>Corporación de Fomento de la Producción</v>
      </c>
      <c r="AI328" s="90" t="str">
        <f t="shared" si="149"/>
        <v>-</v>
      </c>
      <c r="AJ328" s="90">
        <f t="shared" si="150"/>
        <v>0</v>
      </c>
      <c r="AK328" s="90" t="str">
        <f t="shared" si="151"/>
        <v>-</v>
      </c>
      <c r="AL328" s="90" t="str">
        <f t="shared" si="152"/>
        <v>Identifica este registro como MUJER</v>
      </c>
      <c r="AM328" s="90" t="str">
        <f t="shared" si="153"/>
        <v>-</v>
      </c>
      <c r="AN328" s="90" t="str">
        <f t="shared" si="154"/>
        <v>-</v>
      </c>
      <c r="AO328" s="90" t="str">
        <f t="shared" si="155"/>
        <v>-</v>
      </c>
      <c r="AP328" s="58" t="str">
        <f t="shared" si="156"/>
        <v>-</v>
      </c>
      <c r="AQ328" s="94" t="str">
        <f t="shared" si="157"/>
        <v>-</v>
      </c>
      <c r="AR328" s="94" t="str">
        <f>IF(N328="","PRIMER_DIA en blanco",
IF(AND(M328="01",N328&gt;=L_Conversion!$C$118,N328&lt;=L_Conversion!$D$118),"-",
IF(AND(M328="02",N328&gt;=L_Conversion!$C$119,N328&lt;=L_Conversion!$D$119),"-",
IF(AND(M328="03",N328&gt;=L_Conversion!$C$120,N328&lt;=L_Conversion!$D$120),"-",
IF(AND(M328="04",N328&gt;=L_Conversion!$C$121,N328&lt;=L_Conversion!$D$121),"-",
IF(AND(M328="05",N328&gt;=L_Conversion!$C$122,N328&lt;=L_Conversion!$D$122),"-",
IF(AND(M328="06",N328&gt;=L_Conversion!$C$123,N328&lt;=L_Conversion!$D$123),"-",
IF(AND(M328="07",N328&gt;=L_Conversion!$C$124,N328&lt;=L_Conversion!$D$124),"-",
IF(AND(M328="08",N328&gt;=L_Conversion!$C$125,N328&lt;=L_Conversion!$D$125),"-",
IF(AND(M328="09",N328&gt;=L_Conversion!$C$126,N328&lt;=L_Conversion!$D$126),"-",
IF(AND(M328="10",N328&gt;=L_Conversion!$C$127,N328&lt;=L_Conversion!$D$127),"-",
IF(AND(M328="11",N328&gt;=L_Conversion!$C$128,N328&lt;=L_Conversion!$D$128),"-",
IF(AND(M328="12",N328&gt;=L_Conversion!$C$129,N328&lt;=L_Conversion!$D$129),"-",
IF(AND(M328="13",N328&gt;=L_Conversion!$C$116,N328&lt;=L_Conversion!$D$116),"-",
IF(AND(M328="14",N328&gt;=L_Conversion!$C$117,N328&lt;=L_Conversion!$D$117),"-",
"PRIMER_DIA fuera de rango")))))))))))))))</f>
        <v>-</v>
      </c>
      <c r="AS328" s="94" t="str">
        <f t="shared" si="158"/>
        <v>-</v>
      </c>
      <c r="AT328" s="94" t="str">
        <f t="shared" si="159"/>
        <v>-</v>
      </c>
      <c r="AU328" s="94" t="str">
        <f t="shared" si="160"/>
        <v>-</v>
      </c>
      <c r="AV328" s="94" t="str">
        <f t="shared" si="161"/>
        <v>-</v>
      </c>
      <c r="AW328" s="94" t="str">
        <f t="shared" si="162"/>
        <v>-</v>
      </c>
      <c r="AX328" s="94" t="str">
        <f t="shared" si="163"/>
        <v>-</v>
      </c>
      <c r="AY328" s="94" t="str">
        <f t="shared" si="164"/>
        <v>-</v>
      </c>
      <c r="AZ328" s="94" t="str">
        <f t="shared" si="165"/>
        <v>-</v>
      </c>
      <c r="BA328" s="94" t="str">
        <f t="shared" si="166"/>
        <v>-</v>
      </c>
      <c r="BB328" s="94" t="str">
        <f t="shared" si="167"/>
        <v>-</v>
      </c>
      <c r="BC328" s="94" t="str">
        <f t="shared" si="168"/>
        <v>-</v>
      </c>
      <c r="BD328" s="94" t="str">
        <f t="shared" si="169"/>
        <v>-</v>
      </c>
      <c r="BE328" s="94" t="str">
        <f t="shared" si="170"/>
        <v>-</v>
      </c>
      <c r="BF328" s="94" t="str">
        <f t="shared" si="171"/>
        <v>-</v>
      </c>
    </row>
    <row r="329" spans="1:58" x14ac:dyDescent="0.2">
      <c r="A329" s="19" t="s">
        <v>1193</v>
      </c>
      <c r="B329" s="19" t="s">
        <v>76</v>
      </c>
      <c r="C329" s="19">
        <v>16340776</v>
      </c>
      <c r="D329" s="19">
        <v>0</v>
      </c>
      <c r="E329" s="19" t="s">
        <v>1355</v>
      </c>
      <c r="F329" s="19" t="s">
        <v>1701</v>
      </c>
      <c r="G329" s="19" t="s">
        <v>1702</v>
      </c>
      <c r="H329" s="19" t="s">
        <v>1018</v>
      </c>
      <c r="I329" s="19" t="s">
        <v>653</v>
      </c>
      <c r="J329" s="19">
        <v>80</v>
      </c>
      <c r="K329" s="19" t="s">
        <v>560</v>
      </c>
      <c r="L329" s="19" t="s">
        <v>495</v>
      </c>
      <c r="M329" s="19" t="s">
        <v>16</v>
      </c>
      <c r="N329" s="19">
        <v>45742</v>
      </c>
      <c r="O329" s="19">
        <v>3</v>
      </c>
      <c r="P329" s="83">
        <v>1</v>
      </c>
      <c r="Q329" s="19" t="s">
        <v>23</v>
      </c>
      <c r="R329" s="19" t="s">
        <v>11</v>
      </c>
      <c r="S329" s="19" t="s">
        <v>23</v>
      </c>
      <c r="T329" s="19">
        <v>3</v>
      </c>
      <c r="U329" s="19" t="s">
        <v>11</v>
      </c>
      <c r="V329" s="19" t="s">
        <v>11</v>
      </c>
      <c r="W329" s="19" t="s">
        <v>11</v>
      </c>
      <c r="X329" s="19">
        <v>0</v>
      </c>
      <c r="Y329" s="19" t="s">
        <v>730</v>
      </c>
      <c r="Z329" s="19">
        <v>0</v>
      </c>
      <c r="AA329" s="19">
        <v>0</v>
      </c>
      <c r="AB329" s="19">
        <v>0</v>
      </c>
      <c r="AC329" s="186" t="str">
        <f>IF(OR(M329="13",M329="14",P329=8),"",IF(     AND(OR(S329="AUTORIZADO", S329="PENDIENTE", S329="REDUCIDO", S329="AMPLIADO"),L329&lt;&gt;"HONORARIO" ), _xlfn.CONCAT(IF(H329="X","H",H329),"_",IF(OR(P329=5,P329=6),_xlfn.CONCAT(P329,"A"),P329),"_",VLOOKUP(T329,Datos!$B$2:$C$5,2,TRUE)),""))</f>
        <v>M_1_[hasta 3]</v>
      </c>
      <c r="AD329" s="186">
        <f t="shared" si="145"/>
        <v>0</v>
      </c>
      <c r="AE329" s="90" t="str">
        <f t="shared" si="146"/>
        <v>-</v>
      </c>
      <c r="AF329" s="91" t="str">
        <f t="shared" si="147"/>
        <v>070601</v>
      </c>
      <c r="AG329" s="92"/>
      <c r="AH329" s="93" t="str">
        <f t="shared" si="148"/>
        <v>Corporación de Fomento de la Producción</v>
      </c>
      <c r="AI329" s="90" t="str">
        <f t="shared" si="149"/>
        <v>-</v>
      </c>
      <c r="AJ329" s="90">
        <f t="shared" si="150"/>
        <v>0</v>
      </c>
      <c r="AK329" s="90" t="str">
        <f t="shared" si="151"/>
        <v>-</v>
      </c>
      <c r="AL329" s="90" t="str">
        <f t="shared" si="152"/>
        <v>Identifica este registro como MUJER</v>
      </c>
      <c r="AM329" s="90" t="str">
        <f t="shared" si="153"/>
        <v>-</v>
      </c>
      <c r="AN329" s="90" t="str">
        <f t="shared" si="154"/>
        <v>-</v>
      </c>
      <c r="AO329" s="90" t="str">
        <f t="shared" si="155"/>
        <v>-</v>
      </c>
      <c r="AP329" s="58" t="str">
        <f t="shared" si="156"/>
        <v>-</v>
      </c>
      <c r="AQ329" s="94" t="str">
        <f t="shared" si="157"/>
        <v>-</v>
      </c>
      <c r="AR329" s="94" t="str">
        <f>IF(N329="","PRIMER_DIA en blanco",
IF(AND(M329="01",N329&gt;=L_Conversion!$C$118,N329&lt;=L_Conversion!$D$118),"-",
IF(AND(M329="02",N329&gt;=L_Conversion!$C$119,N329&lt;=L_Conversion!$D$119),"-",
IF(AND(M329="03",N329&gt;=L_Conversion!$C$120,N329&lt;=L_Conversion!$D$120),"-",
IF(AND(M329="04",N329&gt;=L_Conversion!$C$121,N329&lt;=L_Conversion!$D$121),"-",
IF(AND(M329="05",N329&gt;=L_Conversion!$C$122,N329&lt;=L_Conversion!$D$122),"-",
IF(AND(M329="06",N329&gt;=L_Conversion!$C$123,N329&lt;=L_Conversion!$D$123),"-",
IF(AND(M329="07",N329&gt;=L_Conversion!$C$124,N329&lt;=L_Conversion!$D$124),"-",
IF(AND(M329="08",N329&gt;=L_Conversion!$C$125,N329&lt;=L_Conversion!$D$125),"-",
IF(AND(M329="09",N329&gt;=L_Conversion!$C$126,N329&lt;=L_Conversion!$D$126),"-",
IF(AND(M329="10",N329&gt;=L_Conversion!$C$127,N329&lt;=L_Conversion!$D$127),"-",
IF(AND(M329="11",N329&gt;=L_Conversion!$C$128,N329&lt;=L_Conversion!$D$128),"-",
IF(AND(M329="12",N329&gt;=L_Conversion!$C$129,N329&lt;=L_Conversion!$D$129),"-",
IF(AND(M329="13",N329&gt;=L_Conversion!$C$116,N329&lt;=L_Conversion!$D$116),"-",
IF(AND(M329="14",N329&gt;=L_Conversion!$C$117,N329&lt;=L_Conversion!$D$117),"-",
"PRIMER_DIA fuera de rango")))))))))))))))</f>
        <v>-</v>
      </c>
      <c r="AS329" s="94" t="str">
        <f t="shared" si="158"/>
        <v>-</v>
      </c>
      <c r="AT329" s="94" t="str">
        <f t="shared" si="159"/>
        <v>-</v>
      </c>
      <c r="AU329" s="94" t="str">
        <f t="shared" si="160"/>
        <v>-</v>
      </c>
      <c r="AV329" s="94" t="str">
        <f t="shared" si="161"/>
        <v>-</v>
      </c>
      <c r="AW329" s="94" t="str">
        <f t="shared" si="162"/>
        <v>-</v>
      </c>
      <c r="AX329" s="94" t="str">
        <f t="shared" si="163"/>
        <v>-</v>
      </c>
      <c r="AY329" s="94" t="str">
        <f t="shared" si="164"/>
        <v>-</v>
      </c>
      <c r="AZ329" s="94" t="str">
        <f t="shared" si="165"/>
        <v>-</v>
      </c>
      <c r="BA329" s="94" t="str">
        <f t="shared" si="166"/>
        <v>-</v>
      </c>
      <c r="BB329" s="94" t="str">
        <f t="shared" si="167"/>
        <v>-</v>
      </c>
      <c r="BC329" s="94" t="str">
        <f t="shared" si="168"/>
        <v>-</v>
      </c>
      <c r="BD329" s="94" t="str">
        <f t="shared" si="169"/>
        <v>-</v>
      </c>
      <c r="BE329" s="94" t="str">
        <f t="shared" si="170"/>
        <v>-</v>
      </c>
      <c r="BF329" s="94" t="str">
        <f t="shared" si="171"/>
        <v>-</v>
      </c>
    </row>
    <row r="330" spans="1:58" x14ac:dyDescent="0.2">
      <c r="A330" s="19" t="s">
        <v>1193</v>
      </c>
      <c r="B330" s="19" t="s">
        <v>76</v>
      </c>
      <c r="C330" s="19">
        <v>13231766</v>
      </c>
      <c r="D330" s="19">
        <v>6</v>
      </c>
      <c r="E330" s="19" t="s">
        <v>1703</v>
      </c>
      <c r="F330" s="19" t="s">
        <v>1704</v>
      </c>
      <c r="G330" s="19" t="s">
        <v>1705</v>
      </c>
      <c r="H330" s="19" t="s">
        <v>654</v>
      </c>
      <c r="I330" s="19" t="s">
        <v>653</v>
      </c>
      <c r="J330" s="19">
        <v>80</v>
      </c>
      <c r="K330" s="19" t="s">
        <v>556</v>
      </c>
      <c r="L330" s="19" t="s">
        <v>495</v>
      </c>
      <c r="M330" s="19" t="s">
        <v>16</v>
      </c>
      <c r="N330" s="19">
        <v>45742</v>
      </c>
      <c r="O330" s="19">
        <v>3</v>
      </c>
      <c r="P330" s="83">
        <v>1</v>
      </c>
      <c r="Q330" s="19" t="s">
        <v>23</v>
      </c>
      <c r="R330" s="19" t="s">
        <v>11</v>
      </c>
      <c r="S330" s="19" t="s">
        <v>23</v>
      </c>
      <c r="T330" s="19">
        <v>3</v>
      </c>
      <c r="U330" s="19" t="s">
        <v>11</v>
      </c>
      <c r="V330" s="19" t="s">
        <v>11</v>
      </c>
      <c r="W330" s="19" t="s">
        <v>11</v>
      </c>
      <c r="X330" s="19">
        <v>0</v>
      </c>
      <c r="Y330" s="19" t="s">
        <v>730</v>
      </c>
      <c r="Z330" s="19">
        <v>0</v>
      </c>
      <c r="AA330" s="19">
        <v>0</v>
      </c>
      <c r="AB330" s="19">
        <v>0</v>
      </c>
      <c r="AC330" s="186" t="str">
        <f>IF(OR(M330="13",M330="14",P330=8),"",IF(     AND(OR(S330="AUTORIZADO", S330="PENDIENTE", S330="REDUCIDO", S330="AMPLIADO"),L330&lt;&gt;"HONORARIO" ), _xlfn.CONCAT(IF(H330="X","H",H330),"_",IF(OR(P330=5,P330=6),_xlfn.CONCAT(P330,"A"),P330),"_",VLOOKUP(T330,Datos!$B$2:$C$5,2,TRUE)),""))</f>
        <v>H_1_[hasta 3]</v>
      </c>
      <c r="AD330" s="186">
        <f t="shared" si="145"/>
        <v>0</v>
      </c>
      <c r="AE330" s="90" t="str">
        <f t="shared" si="146"/>
        <v>-</v>
      </c>
      <c r="AF330" s="91" t="str">
        <f t="shared" si="147"/>
        <v>070601</v>
      </c>
      <c r="AG330" s="92"/>
      <c r="AH330" s="93" t="str">
        <f t="shared" si="148"/>
        <v>Corporación de Fomento de la Producción</v>
      </c>
      <c r="AI330" s="90" t="str">
        <f t="shared" si="149"/>
        <v>-</v>
      </c>
      <c r="AJ330" s="90">
        <f t="shared" si="150"/>
        <v>6</v>
      </c>
      <c r="AK330" s="90" t="str">
        <f t="shared" si="151"/>
        <v>-</v>
      </c>
      <c r="AL330" s="90" t="str">
        <f t="shared" si="152"/>
        <v>Identifica este registro como HOMBRE</v>
      </c>
      <c r="AM330" s="90" t="str">
        <f t="shared" si="153"/>
        <v>-</v>
      </c>
      <c r="AN330" s="90" t="str">
        <f t="shared" si="154"/>
        <v>-</v>
      </c>
      <c r="AO330" s="90" t="str">
        <f t="shared" si="155"/>
        <v>-</v>
      </c>
      <c r="AP330" s="58" t="str">
        <f t="shared" si="156"/>
        <v>-</v>
      </c>
      <c r="AQ330" s="94" t="str">
        <f t="shared" si="157"/>
        <v>-</v>
      </c>
      <c r="AR330" s="94" t="str">
        <f>IF(N330="","PRIMER_DIA en blanco",
IF(AND(M330="01",N330&gt;=L_Conversion!$C$118,N330&lt;=L_Conversion!$D$118),"-",
IF(AND(M330="02",N330&gt;=L_Conversion!$C$119,N330&lt;=L_Conversion!$D$119),"-",
IF(AND(M330="03",N330&gt;=L_Conversion!$C$120,N330&lt;=L_Conversion!$D$120),"-",
IF(AND(M330="04",N330&gt;=L_Conversion!$C$121,N330&lt;=L_Conversion!$D$121),"-",
IF(AND(M330="05",N330&gt;=L_Conversion!$C$122,N330&lt;=L_Conversion!$D$122),"-",
IF(AND(M330="06",N330&gt;=L_Conversion!$C$123,N330&lt;=L_Conversion!$D$123),"-",
IF(AND(M330="07",N330&gt;=L_Conversion!$C$124,N330&lt;=L_Conversion!$D$124),"-",
IF(AND(M330="08",N330&gt;=L_Conversion!$C$125,N330&lt;=L_Conversion!$D$125),"-",
IF(AND(M330="09",N330&gt;=L_Conversion!$C$126,N330&lt;=L_Conversion!$D$126),"-",
IF(AND(M330="10",N330&gt;=L_Conversion!$C$127,N330&lt;=L_Conversion!$D$127),"-",
IF(AND(M330="11",N330&gt;=L_Conversion!$C$128,N330&lt;=L_Conversion!$D$128),"-",
IF(AND(M330="12",N330&gt;=L_Conversion!$C$129,N330&lt;=L_Conversion!$D$129),"-",
IF(AND(M330="13",N330&gt;=L_Conversion!$C$116,N330&lt;=L_Conversion!$D$116),"-",
IF(AND(M330="14",N330&gt;=L_Conversion!$C$117,N330&lt;=L_Conversion!$D$117),"-",
"PRIMER_DIA fuera de rango")))))))))))))))</f>
        <v>-</v>
      </c>
      <c r="AS330" s="94" t="str">
        <f t="shared" si="158"/>
        <v>-</v>
      </c>
      <c r="AT330" s="94" t="str">
        <f t="shared" si="159"/>
        <v>-</v>
      </c>
      <c r="AU330" s="94" t="str">
        <f t="shared" si="160"/>
        <v>-</v>
      </c>
      <c r="AV330" s="94" t="str">
        <f t="shared" si="161"/>
        <v>-</v>
      </c>
      <c r="AW330" s="94" t="str">
        <f t="shared" si="162"/>
        <v>-</v>
      </c>
      <c r="AX330" s="94" t="str">
        <f t="shared" si="163"/>
        <v>-</v>
      </c>
      <c r="AY330" s="94" t="str">
        <f t="shared" si="164"/>
        <v>-</v>
      </c>
      <c r="AZ330" s="94" t="str">
        <f t="shared" si="165"/>
        <v>-</v>
      </c>
      <c r="BA330" s="94" t="str">
        <f t="shared" si="166"/>
        <v>-</v>
      </c>
      <c r="BB330" s="94" t="str">
        <f t="shared" si="167"/>
        <v>-</v>
      </c>
      <c r="BC330" s="94" t="str">
        <f t="shared" si="168"/>
        <v>-</v>
      </c>
      <c r="BD330" s="94" t="str">
        <f t="shared" si="169"/>
        <v>-</v>
      </c>
      <c r="BE330" s="94" t="str">
        <f t="shared" si="170"/>
        <v>-</v>
      </c>
      <c r="BF330" s="94" t="str">
        <f t="shared" si="171"/>
        <v>-</v>
      </c>
    </row>
    <row r="331" spans="1:58" x14ac:dyDescent="0.2">
      <c r="A331" s="19" t="s">
        <v>1193</v>
      </c>
      <c r="B331" s="19" t="s">
        <v>76</v>
      </c>
      <c r="C331" s="19">
        <v>8863875</v>
      </c>
      <c r="D331" s="19">
        <v>1</v>
      </c>
      <c r="E331" s="19" t="s">
        <v>1245</v>
      </c>
      <c r="F331" s="19" t="s">
        <v>1375</v>
      </c>
      <c r="G331" s="19" t="s">
        <v>1706</v>
      </c>
      <c r="H331" s="19" t="s">
        <v>654</v>
      </c>
      <c r="I331" s="19" t="s">
        <v>653</v>
      </c>
      <c r="J331" s="19">
        <v>80</v>
      </c>
      <c r="K331" s="19" t="s">
        <v>560</v>
      </c>
      <c r="L331" s="19" t="s">
        <v>495</v>
      </c>
      <c r="M331" s="19" t="s">
        <v>16</v>
      </c>
      <c r="N331" s="19">
        <v>45742</v>
      </c>
      <c r="O331" s="19">
        <v>2</v>
      </c>
      <c r="P331" s="83" t="s">
        <v>736</v>
      </c>
      <c r="Q331" s="19" t="s">
        <v>23</v>
      </c>
      <c r="R331" s="19" t="s">
        <v>11</v>
      </c>
      <c r="S331" s="19" t="s">
        <v>23</v>
      </c>
      <c r="T331" s="19">
        <v>2</v>
      </c>
      <c r="U331" s="19" t="s">
        <v>11</v>
      </c>
      <c r="V331" s="19" t="s">
        <v>19</v>
      </c>
      <c r="W331" s="19" t="s">
        <v>19</v>
      </c>
      <c r="X331" s="19">
        <v>95238</v>
      </c>
      <c r="Y331" s="19" t="s">
        <v>726</v>
      </c>
      <c r="Z331" s="19">
        <v>2</v>
      </c>
      <c r="AA331" s="19">
        <v>95238</v>
      </c>
      <c r="AB331" s="19">
        <v>95238</v>
      </c>
      <c r="AC331" s="186" t="str">
        <f>IF(OR(M331="13",M331="14",P331=8),"",IF(     AND(OR(S331="AUTORIZADO", S331="PENDIENTE", S331="REDUCIDO", S331="AMPLIADO"),L331&lt;&gt;"HONORARIO" ), _xlfn.CONCAT(IF(H331="X","H",H331),"_",IF(OR(P331=5,P331=6),_xlfn.CONCAT(P331,"A"),P331),"_",VLOOKUP(T331,Datos!$B$2:$C$5,2,TRUE)),""))</f>
        <v>H_5B_[hasta 3]</v>
      </c>
      <c r="AD331" s="186">
        <f t="shared" si="145"/>
        <v>190476</v>
      </c>
      <c r="AE331" s="90" t="str">
        <f t="shared" si="146"/>
        <v>-</v>
      </c>
      <c r="AF331" s="91" t="str">
        <f t="shared" si="147"/>
        <v>070601</v>
      </c>
      <c r="AG331" s="92"/>
      <c r="AH331" s="93" t="str">
        <f t="shared" si="148"/>
        <v>Corporación de Fomento de la Producción</v>
      </c>
      <c r="AI331" s="90" t="str">
        <f t="shared" si="149"/>
        <v>-</v>
      </c>
      <c r="AJ331" s="90">
        <f t="shared" si="150"/>
        <v>1</v>
      </c>
      <c r="AK331" s="90" t="str">
        <f t="shared" si="151"/>
        <v>-</v>
      </c>
      <c r="AL331" s="90" t="str">
        <f t="shared" si="152"/>
        <v>Identifica este registro como HOMBRE</v>
      </c>
      <c r="AM331" s="90" t="str">
        <f t="shared" si="153"/>
        <v>-</v>
      </c>
      <c r="AN331" s="90" t="str">
        <f t="shared" si="154"/>
        <v>-</v>
      </c>
      <c r="AO331" s="90" t="str">
        <f t="shared" si="155"/>
        <v>-</v>
      </c>
      <c r="AP331" s="58" t="str">
        <f t="shared" si="156"/>
        <v>-</v>
      </c>
      <c r="AQ331" s="94" t="str">
        <f t="shared" si="157"/>
        <v>-</v>
      </c>
      <c r="AR331" s="94" t="str">
        <f>IF(N331="","PRIMER_DIA en blanco",
IF(AND(M331="01",N331&gt;=L_Conversion!$C$118,N331&lt;=L_Conversion!$D$118),"-",
IF(AND(M331="02",N331&gt;=L_Conversion!$C$119,N331&lt;=L_Conversion!$D$119),"-",
IF(AND(M331="03",N331&gt;=L_Conversion!$C$120,N331&lt;=L_Conversion!$D$120),"-",
IF(AND(M331="04",N331&gt;=L_Conversion!$C$121,N331&lt;=L_Conversion!$D$121),"-",
IF(AND(M331="05",N331&gt;=L_Conversion!$C$122,N331&lt;=L_Conversion!$D$122),"-",
IF(AND(M331="06",N331&gt;=L_Conversion!$C$123,N331&lt;=L_Conversion!$D$123),"-",
IF(AND(M331="07",N331&gt;=L_Conversion!$C$124,N331&lt;=L_Conversion!$D$124),"-",
IF(AND(M331="08",N331&gt;=L_Conversion!$C$125,N331&lt;=L_Conversion!$D$125),"-",
IF(AND(M331="09",N331&gt;=L_Conversion!$C$126,N331&lt;=L_Conversion!$D$126),"-",
IF(AND(M331="10",N331&gt;=L_Conversion!$C$127,N331&lt;=L_Conversion!$D$127),"-",
IF(AND(M331="11",N331&gt;=L_Conversion!$C$128,N331&lt;=L_Conversion!$D$128),"-",
IF(AND(M331="12",N331&gt;=L_Conversion!$C$129,N331&lt;=L_Conversion!$D$129),"-",
IF(AND(M331="13",N331&gt;=L_Conversion!$C$116,N331&lt;=L_Conversion!$D$116),"-",
IF(AND(M331="14",N331&gt;=L_Conversion!$C$117,N331&lt;=L_Conversion!$D$117),"-",
"PRIMER_DIA fuera de rango")))))))))))))))</f>
        <v>-</v>
      </c>
      <c r="AS331" s="94" t="str">
        <f t="shared" si="158"/>
        <v>-</v>
      </c>
      <c r="AT331" s="94" t="str">
        <f t="shared" si="159"/>
        <v>-</v>
      </c>
      <c r="AU331" s="94" t="str">
        <f t="shared" si="160"/>
        <v>-</v>
      </c>
      <c r="AV331" s="94" t="str">
        <f t="shared" si="161"/>
        <v>-</v>
      </c>
      <c r="AW331" s="94" t="str">
        <f t="shared" si="162"/>
        <v>-</v>
      </c>
      <c r="AX331" s="94" t="str">
        <f t="shared" si="163"/>
        <v>-</v>
      </c>
      <c r="AY331" s="94" t="str">
        <f t="shared" si="164"/>
        <v>-</v>
      </c>
      <c r="AZ331" s="94" t="str">
        <f t="shared" si="165"/>
        <v>-</v>
      </c>
      <c r="BA331" s="94" t="str">
        <f t="shared" si="166"/>
        <v>-</v>
      </c>
      <c r="BB331" s="94" t="str">
        <f t="shared" si="167"/>
        <v>-</v>
      </c>
      <c r="BC331" s="94" t="str">
        <f t="shared" si="168"/>
        <v>-</v>
      </c>
      <c r="BD331" s="94" t="str">
        <f t="shared" si="169"/>
        <v>-</v>
      </c>
      <c r="BE331" s="94" t="str">
        <f t="shared" si="170"/>
        <v>-</v>
      </c>
      <c r="BF331" s="94" t="str">
        <f t="shared" si="171"/>
        <v>-</v>
      </c>
    </row>
    <row r="332" spans="1:58" x14ac:dyDescent="0.2">
      <c r="A332" s="19" t="s">
        <v>1193</v>
      </c>
      <c r="B332" s="19" t="s">
        <v>76</v>
      </c>
      <c r="C332" s="19">
        <v>10911246</v>
      </c>
      <c r="D332" s="19">
        <v>1</v>
      </c>
      <c r="E332" s="19" t="s">
        <v>1707</v>
      </c>
      <c r="F332" s="19" t="s">
        <v>1285</v>
      </c>
      <c r="G332" s="19" t="s">
        <v>1708</v>
      </c>
      <c r="H332" s="19" t="s">
        <v>1018</v>
      </c>
      <c r="I332" s="19" t="s">
        <v>653</v>
      </c>
      <c r="J332" s="19">
        <v>80</v>
      </c>
      <c r="K332" s="19" t="s">
        <v>554</v>
      </c>
      <c r="L332" s="19" t="s">
        <v>495</v>
      </c>
      <c r="M332" s="19" t="s">
        <v>16</v>
      </c>
      <c r="N332" s="19">
        <v>45743</v>
      </c>
      <c r="O332" s="19">
        <v>2</v>
      </c>
      <c r="P332" s="83">
        <v>1</v>
      </c>
      <c r="Q332" s="19" t="s">
        <v>23</v>
      </c>
      <c r="R332" s="19" t="s">
        <v>11</v>
      </c>
      <c r="S332" s="19" t="s">
        <v>23</v>
      </c>
      <c r="T332" s="19">
        <v>2</v>
      </c>
      <c r="U332" s="19" t="s">
        <v>11</v>
      </c>
      <c r="V332" s="19" t="s">
        <v>11</v>
      </c>
      <c r="W332" s="19" t="s">
        <v>11</v>
      </c>
      <c r="X332" s="19">
        <v>0</v>
      </c>
      <c r="Y332" s="19" t="s">
        <v>730</v>
      </c>
      <c r="Z332" s="19">
        <v>0</v>
      </c>
      <c r="AA332" s="19">
        <v>0</v>
      </c>
      <c r="AB332" s="19">
        <v>0</v>
      </c>
      <c r="AC332" s="186" t="str">
        <f>IF(OR(M332="13",M332="14",P332=8),"",IF(     AND(OR(S332="AUTORIZADO", S332="PENDIENTE", S332="REDUCIDO", S332="AMPLIADO"),L332&lt;&gt;"HONORARIO" ), _xlfn.CONCAT(IF(H332="X","H",H332),"_",IF(OR(P332=5,P332=6),_xlfn.CONCAT(P332,"A"),P332),"_",VLOOKUP(T332,Datos!$B$2:$C$5,2,TRUE)),""))</f>
        <v>M_1_[hasta 3]</v>
      </c>
      <c r="AD332" s="186">
        <f t="shared" si="145"/>
        <v>0</v>
      </c>
      <c r="AE332" s="90" t="str">
        <f t="shared" si="146"/>
        <v>-</v>
      </c>
      <c r="AF332" s="91" t="str">
        <f t="shared" si="147"/>
        <v>070601</v>
      </c>
      <c r="AG332" s="92"/>
      <c r="AH332" s="93" t="str">
        <f t="shared" si="148"/>
        <v>Corporación de Fomento de la Producción</v>
      </c>
      <c r="AI332" s="90" t="str">
        <f t="shared" si="149"/>
        <v>-</v>
      </c>
      <c r="AJ332" s="90">
        <f t="shared" si="150"/>
        <v>1</v>
      </c>
      <c r="AK332" s="90" t="str">
        <f t="shared" si="151"/>
        <v>-</v>
      </c>
      <c r="AL332" s="90" t="str">
        <f t="shared" si="152"/>
        <v>Identifica este registro como MUJER</v>
      </c>
      <c r="AM332" s="90" t="str">
        <f t="shared" si="153"/>
        <v>-</v>
      </c>
      <c r="AN332" s="90" t="str">
        <f t="shared" si="154"/>
        <v>-</v>
      </c>
      <c r="AO332" s="90" t="str">
        <f t="shared" si="155"/>
        <v>-</v>
      </c>
      <c r="AP332" s="58" t="str">
        <f t="shared" si="156"/>
        <v>-</v>
      </c>
      <c r="AQ332" s="94" t="str">
        <f t="shared" si="157"/>
        <v>-</v>
      </c>
      <c r="AR332" s="94" t="str">
        <f>IF(N332="","PRIMER_DIA en blanco",
IF(AND(M332="01",N332&gt;=L_Conversion!$C$118,N332&lt;=L_Conversion!$D$118),"-",
IF(AND(M332="02",N332&gt;=L_Conversion!$C$119,N332&lt;=L_Conversion!$D$119),"-",
IF(AND(M332="03",N332&gt;=L_Conversion!$C$120,N332&lt;=L_Conversion!$D$120),"-",
IF(AND(M332="04",N332&gt;=L_Conversion!$C$121,N332&lt;=L_Conversion!$D$121),"-",
IF(AND(M332="05",N332&gt;=L_Conversion!$C$122,N332&lt;=L_Conversion!$D$122),"-",
IF(AND(M332="06",N332&gt;=L_Conversion!$C$123,N332&lt;=L_Conversion!$D$123),"-",
IF(AND(M332="07",N332&gt;=L_Conversion!$C$124,N332&lt;=L_Conversion!$D$124),"-",
IF(AND(M332="08",N332&gt;=L_Conversion!$C$125,N332&lt;=L_Conversion!$D$125),"-",
IF(AND(M332="09",N332&gt;=L_Conversion!$C$126,N332&lt;=L_Conversion!$D$126),"-",
IF(AND(M332="10",N332&gt;=L_Conversion!$C$127,N332&lt;=L_Conversion!$D$127),"-",
IF(AND(M332="11",N332&gt;=L_Conversion!$C$128,N332&lt;=L_Conversion!$D$128),"-",
IF(AND(M332="12",N332&gt;=L_Conversion!$C$129,N332&lt;=L_Conversion!$D$129),"-",
IF(AND(M332="13",N332&gt;=L_Conversion!$C$116,N332&lt;=L_Conversion!$D$116),"-",
IF(AND(M332="14",N332&gt;=L_Conversion!$C$117,N332&lt;=L_Conversion!$D$117),"-",
"PRIMER_DIA fuera de rango")))))))))))))))</f>
        <v>-</v>
      </c>
      <c r="AS332" s="94" t="str">
        <f t="shared" si="158"/>
        <v>-</v>
      </c>
      <c r="AT332" s="94" t="str">
        <f t="shared" si="159"/>
        <v>-</v>
      </c>
      <c r="AU332" s="94" t="str">
        <f t="shared" si="160"/>
        <v>-</v>
      </c>
      <c r="AV332" s="94" t="str">
        <f t="shared" si="161"/>
        <v>-</v>
      </c>
      <c r="AW332" s="94" t="str">
        <f t="shared" si="162"/>
        <v>-</v>
      </c>
      <c r="AX332" s="94" t="str">
        <f t="shared" si="163"/>
        <v>-</v>
      </c>
      <c r="AY332" s="94" t="str">
        <f t="shared" si="164"/>
        <v>-</v>
      </c>
      <c r="AZ332" s="94" t="str">
        <f t="shared" si="165"/>
        <v>-</v>
      </c>
      <c r="BA332" s="94" t="str">
        <f t="shared" si="166"/>
        <v>-</v>
      </c>
      <c r="BB332" s="94" t="str">
        <f t="shared" si="167"/>
        <v>-</v>
      </c>
      <c r="BC332" s="94" t="str">
        <f t="shared" si="168"/>
        <v>-</v>
      </c>
      <c r="BD332" s="94" t="str">
        <f t="shared" si="169"/>
        <v>-</v>
      </c>
      <c r="BE332" s="94" t="str">
        <f t="shared" si="170"/>
        <v>-</v>
      </c>
      <c r="BF332" s="94" t="str">
        <f t="shared" si="171"/>
        <v>-</v>
      </c>
    </row>
    <row r="333" spans="1:58" x14ac:dyDescent="0.2">
      <c r="A333" s="19" t="s">
        <v>1193</v>
      </c>
      <c r="B333" s="19" t="s">
        <v>76</v>
      </c>
      <c r="C333" s="19">
        <v>12421131</v>
      </c>
      <c r="D333" s="19" t="s">
        <v>1197</v>
      </c>
      <c r="E333" s="19" t="s">
        <v>1443</v>
      </c>
      <c r="F333" s="19" t="s">
        <v>1709</v>
      </c>
      <c r="G333" s="19" t="s">
        <v>1710</v>
      </c>
      <c r="H333" s="19" t="s">
        <v>1018</v>
      </c>
      <c r="I333" s="19" t="s">
        <v>653</v>
      </c>
      <c r="J333" s="19">
        <v>80</v>
      </c>
      <c r="K333" s="19" t="s">
        <v>560</v>
      </c>
      <c r="L333" s="19" t="s">
        <v>495</v>
      </c>
      <c r="M333" s="19" t="s">
        <v>16</v>
      </c>
      <c r="N333" s="19">
        <v>45743</v>
      </c>
      <c r="O333" s="19">
        <v>2</v>
      </c>
      <c r="P333" s="83">
        <v>1</v>
      </c>
      <c r="Q333" s="19" t="s">
        <v>23</v>
      </c>
      <c r="R333" s="19" t="s">
        <v>11</v>
      </c>
      <c r="S333" s="19" t="s">
        <v>23</v>
      </c>
      <c r="T333" s="19">
        <v>2</v>
      </c>
      <c r="U333" s="19" t="s">
        <v>11</v>
      </c>
      <c r="V333" s="19" t="s">
        <v>11</v>
      </c>
      <c r="W333" s="19" t="s">
        <v>11</v>
      </c>
      <c r="X333" s="19">
        <v>0</v>
      </c>
      <c r="Y333" s="19" t="s">
        <v>730</v>
      </c>
      <c r="Z333" s="19">
        <v>0</v>
      </c>
      <c r="AA333" s="19">
        <v>0</v>
      </c>
      <c r="AB333" s="19">
        <v>0</v>
      </c>
      <c r="AC333" s="186" t="str">
        <f>IF(OR(M333="13",M333="14",P333=8),"",IF(     AND(OR(S333="AUTORIZADO", S333="PENDIENTE", S333="REDUCIDO", S333="AMPLIADO"),L333&lt;&gt;"HONORARIO" ), _xlfn.CONCAT(IF(H333="X","H",H333),"_",IF(OR(P333=5,P333=6),_xlfn.CONCAT(P333,"A"),P333),"_",VLOOKUP(T333,Datos!$B$2:$C$5,2,TRUE)),""))</f>
        <v>M_1_[hasta 3]</v>
      </c>
      <c r="AD333" s="186">
        <f t="shared" si="145"/>
        <v>0</v>
      </c>
      <c r="AE333" s="90" t="str">
        <f t="shared" si="146"/>
        <v>-</v>
      </c>
      <c r="AF333" s="91" t="str">
        <f t="shared" si="147"/>
        <v>070601</v>
      </c>
      <c r="AG333" s="92"/>
      <c r="AH333" s="93" t="str">
        <f t="shared" si="148"/>
        <v>Corporación de Fomento de la Producción</v>
      </c>
      <c r="AI333" s="90" t="str">
        <f t="shared" si="149"/>
        <v>-</v>
      </c>
      <c r="AJ333" s="90" t="str">
        <f t="shared" si="150"/>
        <v>K</v>
      </c>
      <c r="AK333" s="90" t="str">
        <f t="shared" si="151"/>
        <v>-</v>
      </c>
      <c r="AL333" s="90" t="str">
        <f t="shared" si="152"/>
        <v>Identifica este registro como MUJER</v>
      </c>
      <c r="AM333" s="90" t="str">
        <f t="shared" si="153"/>
        <v>-</v>
      </c>
      <c r="AN333" s="90" t="str">
        <f t="shared" si="154"/>
        <v>-</v>
      </c>
      <c r="AO333" s="90" t="str">
        <f t="shared" si="155"/>
        <v>-</v>
      </c>
      <c r="AP333" s="58" t="str">
        <f t="shared" si="156"/>
        <v>-</v>
      </c>
      <c r="AQ333" s="94" t="str">
        <f t="shared" si="157"/>
        <v>-</v>
      </c>
      <c r="AR333" s="94" t="str">
        <f>IF(N333="","PRIMER_DIA en blanco",
IF(AND(M333="01",N333&gt;=L_Conversion!$C$118,N333&lt;=L_Conversion!$D$118),"-",
IF(AND(M333="02",N333&gt;=L_Conversion!$C$119,N333&lt;=L_Conversion!$D$119),"-",
IF(AND(M333="03",N333&gt;=L_Conversion!$C$120,N333&lt;=L_Conversion!$D$120),"-",
IF(AND(M333="04",N333&gt;=L_Conversion!$C$121,N333&lt;=L_Conversion!$D$121),"-",
IF(AND(M333="05",N333&gt;=L_Conversion!$C$122,N333&lt;=L_Conversion!$D$122),"-",
IF(AND(M333="06",N333&gt;=L_Conversion!$C$123,N333&lt;=L_Conversion!$D$123),"-",
IF(AND(M333="07",N333&gt;=L_Conversion!$C$124,N333&lt;=L_Conversion!$D$124),"-",
IF(AND(M333="08",N333&gt;=L_Conversion!$C$125,N333&lt;=L_Conversion!$D$125),"-",
IF(AND(M333="09",N333&gt;=L_Conversion!$C$126,N333&lt;=L_Conversion!$D$126),"-",
IF(AND(M333="10",N333&gt;=L_Conversion!$C$127,N333&lt;=L_Conversion!$D$127),"-",
IF(AND(M333="11",N333&gt;=L_Conversion!$C$128,N333&lt;=L_Conversion!$D$128),"-",
IF(AND(M333="12",N333&gt;=L_Conversion!$C$129,N333&lt;=L_Conversion!$D$129),"-",
IF(AND(M333="13",N333&gt;=L_Conversion!$C$116,N333&lt;=L_Conversion!$D$116),"-",
IF(AND(M333="14",N333&gt;=L_Conversion!$C$117,N333&lt;=L_Conversion!$D$117),"-",
"PRIMER_DIA fuera de rango")))))))))))))))</f>
        <v>-</v>
      </c>
      <c r="AS333" s="94" t="str">
        <f t="shared" si="158"/>
        <v>-</v>
      </c>
      <c r="AT333" s="94" t="str">
        <f t="shared" si="159"/>
        <v>-</v>
      </c>
      <c r="AU333" s="94" t="str">
        <f t="shared" si="160"/>
        <v>-</v>
      </c>
      <c r="AV333" s="94" t="str">
        <f t="shared" si="161"/>
        <v>-</v>
      </c>
      <c r="AW333" s="94" t="str">
        <f t="shared" si="162"/>
        <v>-</v>
      </c>
      <c r="AX333" s="94" t="str">
        <f t="shared" si="163"/>
        <v>-</v>
      </c>
      <c r="AY333" s="94" t="str">
        <f t="shared" si="164"/>
        <v>-</v>
      </c>
      <c r="AZ333" s="94" t="str">
        <f t="shared" si="165"/>
        <v>-</v>
      </c>
      <c r="BA333" s="94" t="str">
        <f t="shared" si="166"/>
        <v>-</v>
      </c>
      <c r="BB333" s="94" t="str">
        <f t="shared" si="167"/>
        <v>-</v>
      </c>
      <c r="BC333" s="94" t="str">
        <f t="shared" si="168"/>
        <v>-</v>
      </c>
      <c r="BD333" s="94" t="str">
        <f t="shared" si="169"/>
        <v>-</v>
      </c>
      <c r="BE333" s="94" t="str">
        <f t="shared" si="170"/>
        <v>-</v>
      </c>
      <c r="BF333" s="94" t="str">
        <f t="shared" si="171"/>
        <v>-</v>
      </c>
    </row>
    <row r="334" spans="1:58" x14ac:dyDescent="0.2">
      <c r="A334" s="19" t="s">
        <v>1193</v>
      </c>
      <c r="B334" s="19" t="s">
        <v>76</v>
      </c>
      <c r="C334" s="19">
        <v>12471311</v>
      </c>
      <c r="D334" s="19">
        <v>0</v>
      </c>
      <c r="E334" s="19" t="s">
        <v>1287</v>
      </c>
      <c r="F334" s="19" t="s">
        <v>1711</v>
      </c>
      <c r="G334" s="19" t="s">
        <v>1712</v>
      </c>
      <c r="H334" s="19" t="s">
        <v>1018</v>
      </c>
      <c r="I334" s="19" t="s">
        <v>653</v>
      </c>
      <c r="J334" s="19">
        <v>80</v>
      </c>
      <c r="K334" s="19" t="s">
        <v>556</v>
      </c>
      <c r="L334" s="19" t="s">
        <v>495</v>
      </c>
      <c r="M334" s="19" t="s">
        <v>16</v>
      </c>
      <c r="N334" s="19">
        <v>45743</v>
      </c>
      <c r="O334" s="19">
        <v>30</v>
      </c>
      <c r="P334" s="83">
        <v>1</v>
      </c>
      <c r="Q334" s="19" t="s">
        <v>23</v>
      </c>
      <c r="R334" s="19" t="s">
        <v>11</v>
      </c>
      <c r="S334" s="19" t="s">
        <v>23</v>
      </c>
      <c r="T334" s="19">
        <v>30</v>
      </c>
      <c r="U334" s="19" t="s">
        <v>11</v>
      </c>
      <c r="V334" s="19" t="s">
        <v>11</v>
      </c>
      <c r="W334" s="19" t="s">
        <v>11</v>
      </c>
      <c r="X334" s="19">
        <v>0</v>
      </c>
      <c r="Y334" s="19" t="s">
        <v>730</v>
      </c>
      <c r="Z334" s="19">
        <v>0</v>
      </c>
      <c r="AA334" s="19">
        <v>0</v>
      </c>
      <c r="AB334" s="19">
        <v>0</v>
      </c>
      <c r="AC334" s="186" t="str">
        <f>IF(OR(M334="13",M334="14",P334=8),"",IF(     AND(OR(S334="AUTORIZADO", S334="PENDIENTE", S334="REDUCIDO", S334="AMPLIADO"),L334&lt;&gt;"HONORARIO" ), _xlfn.CONCAT(IF(H334="X","H",H334),"_",IF(OR(P334=5,P334=6),_xlfn.CONCAT(P334,"A"),P334),"_",VLOOKUP(T334,Datos!$B$2:$C$5,2,TRUE)),""))</f>
        <v>M_1_[11 +]</v>
      </c>
      <c r="AD334" s="186">
        <f t="shared" si="145"/>
        <v>0</v>
      </c>
      <c r="AE334" s="90" t="str">
        <f t="shared" si="146"/>
        <v>-</v>
      </c>
      <c r="AF334" s="91" t="str">
        <f t="shared" si="147"/>
        <v>070601</v>
      </c>
      <c r="AG334" s="92"/>
      <c r="AH334" s="93" t="str">
        <f t="shared" si="148"/>
        <v>Corporación de Fomento de la Producción</v>
      </c>
      <c r="AI334" s="90" t="str">
        <f t="shared" si="149"/>
        <v>-</v>
      </c>
      <c r="AJ334" s="90">
        <f t="shared" si="150"/>
        <v>0</v>
      </c>
      <c r="AK334" s="90" t="str">
        <f t="shared" si="151"/>
        <v>-</v>
      </c>
      <c r="AL334" s="90" t="str">
        <f t="shared" si="152"/>
        <v>Identifica este registro como MUJER</v>
      </c>
      <c r="AM334" s="90" t="str">
        <f t="shared" si="153"/>
        <v>-</v>
      </c>
      <c r="AN334" s="90" t="str">
        <f t="shared" si="154"/>
        <v>-</v>
      </c>
      <c r="AO334" s="90" t="str">
        <f t="shared" si="155"/>
        <v>-</v>
      </c>
      <c r="AP334" s="58" t="str">
        <f t="shared" si="156"/>
        <v>-</v>
      </c>
      <c r="AQ334" s="94" t="str">
        <f t="shared" si="157"/>
        <v>-</v>
      </c>
      <c r="AR334" s="94" t="str">
        <f>IF(N334="","PRIMER_DIA en blanco",
IF(AND(M334="01",N334&gt;=L_Conversion!$C$118,N334&lt;=L_Conversion!$D$118),"-",
IF(AND(M334="02",N334&gt;=L_Conversion!$C$119,N334&lt;=L_Conversion!$D$119),"-",
IF(AND(M334="03",N334&gt;=L_Conversion!$C$120,N334&lt;=L_Conversion!$D$120),"-",
IF(AND(M334="04",N334&gt;=L_Conversion!$C$121,N334&lt;=L_Conversion!$D$121),"-",
IF(AND(M334="05",N334&gt;=L_Conversion!$C$122,N334&lt;=L_Conversion!$D$122),"-",
IF(AND(M334="06",N334&gt;=L_Conversion!$C$123,N334&lt;=L_Conversion!$D$123),"-",
IF(AND(M334="07",N334&gt;=L_Conversion!$C$124,N334&lt;=L_Conversion!$D$124),"-",
IF(AND(M334="08",N334&gt;=L_Conversion!$C$125,N334&lt;=L_Conversion!$D$125),"-",
IF(AND(M334="09",N334&gt;=L_Conversion!$C$126,N334&lt;=L_Conversion!$D$126),"-",
IF(AND(M334="10",N334&gt;=L_Conversion!$C$127,N334&lt;=L_Conversion!$D$127),"-",
IF(AND(M334="11",N334&gt;=L_Conversion!$C$128,N334&lt;=L_Conversion!$D$128),"-",
IF(AND(M334="12",N334&gt;=L_Conversion!$C$129,N334&lt;=L_Conversion!$D$129),"-",
IF(AND(M334="13",N334&gt;=L_Conversion!$C$116,N334&lt;=L_Conversion!$D$116),"-",
IF(AND(M334="14",N334&gt;=L_Conversion!$C$117,N334&lt;=L_Conversion!$D$117),"-",
"PRIMER_DIA fuera de rango")))))))))))))))</f>
        <v>-</v>
      </c>
      <c r="AS334" s="94" t="str">
        <f t="shared" si="158"/>
        <v>-</v>
      </c>
      <c r="AT334" s="94" t="str">
        <f t="shared" si="159"/>
        <v>-</v>
      </c>
      <c r="AU334" s="94" t="str">
        <f t="shared" si="160"/>
        <v>-</v>
      </c>
      <c r="AV334" s="94" t="str">
        <f t="shared" si="161"/>
        <v>-</v>
      </c>
      <c r="AW334" s="94" t="str">
        <f t="shared" si="162"/>
        <v>-</v>
      </c>
      <c r="AX334" s="94" t="str">
        <f t="shared" si="163"/>
        <v>-</v>
      </c>
      <c r="AY334" s="94" t="str">
        <f t="shared" si="164"/>
        <v>-</v>
      </c>
      <c r="AZ334" s="94" t="str">
        <f t="shared" si="165"/>
        <v>-</v>
      </c>
      <c r="BA334" s="94" t="str">
        <f t="shared" si="166"/>
        <v>-</v>
      </c>
      <c r="BB334" s="94" t="str">
        <f t="shared" si="167"/>
        <v>-</v>
      </c>
      <c r="BC334" s="94" t="str">
        <f t="shared" si="168"/>
        <v>-</v>
      </c>
      <c r="BD334" s="94" t="str">
        <f t="shared" si="169"/>
        <v>-</v>
      </c>
      <c r="BE334" s="94" t="str">
        <f t="shared" si="170"/>
        <v>-</v>
      </c>
      <c r="BF334" s="94" t="str">
        <f t="shared" si="171"/>
        <v>-</v>
      </c>
    </row>
    <row r="335" spans="1:58" x14ac:dyDescent="0.2">
      <c r="A335" s="19" t="s">
        <v>1193</v>
      </c>
      <c r="B335" s="19" t="s">
        <v>876</v>
      </c>
      <c r="C335" s="19">
        <v>15804728</v>
      </c>
      <c r="D335" s="19">
        <v>4</v>
      </c>
      <c r="E335" s="19" t="s">
        <v>1713</v>
      </c>
      <c r="F335" s="19" t="s">
        <v>1714</v>
      </c>
      <c r="G335" s="19" t="s">
        <v>1715</v>
      </c>
      <c r="H335" s="19" t="s">
        <v>1018</v>
      </c>
      <c r="I335" s="19" t="s">
        <v>653</v>
      </c>
      <c r="J335" s="19">
        <v>80</v>
      </c>
      <c r="K335" s="19" t="s">
        <v>556</v>
      </c>
      <c r="L335" s="19" t="s">
        <v>495</v>
      </c>
      <c r="M335" s="19" t="s">
        <v>16</v>
      </c>
      <c r="N335" s="19">
        <v>45743</v>
      </c>
      <c r="O335" s="19">
        <v>30</v>
      </c>
      <c r="P335" s="83">
        <v>1</v>
      </c>
      <c r="Q335" s="19" t="s">
        <v>23</v>
      </c>
      <c r="R335" s="19" t="s">
        <v>11</v>
      </c>
      <c r="S335" s="19" t="s">
        <v>23</v>
      </c>
      <c r="T335" s="19">
        <v>30</v>
      </c>
      <c r="U335" s="19" t="s">
        <v>11</v>
      </c>
      <c r="V335" s="19" t="s">
        <v>11</v>
      </c>
      <c r="W335" s="19" t="s">
        <v>11</v>
      </c>
      <c r="X335" s="19">
        <v>0</v>
      </c>
      <c r="Y335" s="19" t="s">
        <v>730</v>
      </c>
      <c r="Z335" s="19">
        <v>0</v>
      </c>
      <c r="AA335" s="19">
        <v>0</v>
      </c>
      <c r="AB335" s="19">
        <v>0</v>
      </c>
      <c r="AC335" s="186" t="str">
        <f>IF(OR(M335="13",M335="14",P335=8),"",IF(     AND(OR(S335="AUTORIZADO", S335="PENDIENTE", S335="REDUCIDO", S335="AMPLIADO"),L335&lt;&gt;"HONORARIO" ), _xlfn.CONCAT(IF(H335="X","H",H335),"_",IF(OR(P335=5,P335=6),_xlfn.CONCAT(P335,"A"),P335),"_",VLOOKUP(T335,Datos!$B$2:$C$5,2,TRUE)),""))</f>
        <v>M_1_[11 +]</v>
      </c>
      <c r="AD335" s="186">
        <f t="shared" si="145"/>
        <v>0</v>
      </c>
      <c r="AE335" s="90" t="str">
        <f t="shared" si="146"/>
        <v>-</v>
      </c>
      <c r="AF335" s="91" t="str">
        <f t="shared" si="147"/>
        <v>070607</v>
      </c>
      <c r="AG335" s="92"/>
      <c r="AH335" s="93" t="str">
        <f t="shared" si="148"/>
        <v>Corporación de Fomento de la Producción</v>
      </c>
      <c r="AI335" s="90" t="str">
        <f t="shared" si="149"/>
        <v>-</v>
      </c>
      <c r="AJ335" s="90">
        <f t="shared" si="150"/>
        <v>4</v>
      </c>
      <c r="AK335" s="90" t="str">
        <f t="shared" si="151"/>
        <v>-</v>
      </c>
      <c r="AL335" s="90" t="str">
        <f t="shared" si="152"/>
        <v>Identifica este registro como MUJER</v>
      </c>
      <c r="AM335" s="90" t="str">
        <f t="shared" si="153"/>
        <v>-</v>
      </c>
      <c r="AN335" s="90" t="str">
        <f t="shared" si="154"/>
        <v>-</v>
      </c>
      <c r="AO335" s="90" t="str">
        <f t="shared" si="155"/>
        <v>-</v>
      </c>
      <c r="AP335" s="58" t="str">
        <f t="shared" si="156"/>
        <v>-</v>
      </c>
      <c r="AQ335" s="94" t="str">
        <f t="shared" si="157"/>
        <v>-</v>
      </c>
      <c r="AR335" s="94" t="str">
        <f>IF(N335="","PRIMER_DIA en blanco",
IF(AND(M335="01",N335&gt;=L_Conversion!$C$118,N335&lt;=L_Conversion!$D$118),"-",
IF(AND(M335="02",N335&gt;=L_Conversion!$C$119,N335&lt;=L_Conversion!$D$119),"-",
IF(AND(M335="03",N335&gt;=L_Conversion!$C$120,N335&lt;=L_Conversion!$D$120),"-",
IF(AND(M335="04",N335&gt;=L_Conversion!$C$121,N335&lt;=L_Conversion!$D$121),"-",
IF(AND(M335="05",N335&gt;=L_Conversion!$C$122,N335&lt;=L_Conversion!$D$122),"-",
IF(AND(M335="06",N335&gt;=L_Conversion!$C$123,N335&lt;=L_Conversion!$D$123),"-",
IF(AND(M335="07",N335&gt;=L_Conversion!$C$124,N335&lt;=L_Conversion!$D$124),"-",
IF(AND(M335="08",N335&gt;=L_Conversion!$C$125,N335&lt;=L_Conversion!$D$125),"-",
IF(AND(M335="09",N335&gt;=L_Conversion!$C$126,N335&lt;=L_Conversion!$D$126),"-",
IF(AND(M335="10",N335&gt;=L_Conversion!$C$127,N335&lt;=L_Conversion!$D$127),"-",
IF(AND(M335="11",N335&gt;=L_Conversion!$C$128,N335&lt;=L_Conversion!$D$128),"-",
IF(AND(M335="12",N335&gt;=L_Conversion!$C$129,N335&lt;=L_Conversion!$D$129),"-",
IF(AND(M335="13",N335&gt;=L_Conversion!$C$116,N335&lt;=L_Conversion!$D$116),"-",
IF(AND(M335="14",N335&gt;=L_Conversion!$C$117,N335&lt;=L_Conversion!$D$117),"-",
"PRIMER_DIA fuera de rango")))))))))))))))</f>
        <v>-</v>
      </c>
      <c r="AS335" s="94" t="str">
        <f t="shared" si="158"/>
        <v>-</v>
      </c>
      <c r="AT335" s="94" t="str">
        <f t="shared" si="159"/>
        <v>-</v>
      </c>
      <c r="AU335" s="94" t="str">
        <f t="shared" si="160"/>
        <v>-</v>
      </c>
      <c r="AV335" s="94" t="str">
        <f t="shared" si="161"/>
        <v>-</v>
      </c>
      <c r="AW335" s="94" t="str">
        <f t="shared" si="162"/>
        <v>-</v>
      </c>
      <c r="AX335" s="94" t="str">
        <f t="shared" si="163"/>
        <v>-</v>
      </c>
      <c r="AY335" s="94" t="str">
        <f t="shared" si="164"/>
        <v>-</v>
      </c>
      <c r="AZ335" s="94" t="str">
        <f t="shared" si="165"/>
        <v>-</v>
      </c>
      <c r="BA335" s="94" t="str">
        <f t="shared" si="166"/>
        <v>-</v>
      </c>
      <c r="BB335" s="94" t="str">
        <f t="shared" si="167"/>
        <v>-</v>
      </c>
      <c r="BC335" s="94" t="str">
        <f t="shared" si="168"/>
        <v>-</v>
      </c>
      <c r="BD335" s="94" t="str">
        <f t="shared" si="169"/>
        <v>-</v>
      </c>
      <c r="BE335" s="94" t="str">
        <f t="shared" si="170"/>
        <v>-</v>
      </c>
      <c r="BF335" s="94" t="str">
        <f t="shared" si="171"/>
        <v>-</v>
      </c>
    </row>
    <row r="336" spans="1:58" x14ac:dyDescent="0.2">
      <c r="A336" s="19" t="s">
        <v>1193</v>
      </c>
      <c r="B336" s="19" t="s">
        <v>76</v>
      </c>
      <c r="C336" s="19">
        <v>12869864</v>
      </c>
      <c r="D336" s="19">
        <v>7</v>
      </c>
      <c r="E336" s="19" t="s">
        <v>1227</v>
      </c>
      <c r="F336" s="19" t="s">
        <v>1228</v>
      </c>
      <c r="G336" s="19" t="s">
        <v>1229</v>
      </c>
      <c r="H336" s="19" t="s">
        <v>1018</v>
      </c>
      <c r="I336" s="19" t="s">
        <v>653</v>
      </c>
      <c r="J336" s="19">
        <v>80</v>
      </c>
      <c r="K336" s="19" t="s">
        <v>554</v>
      </c>
      <c r="L336" s="19" t="s">
        <v>495</v>
      </c>
      <c r="M336" s="19" t="s">
        <v>16</v>
      </c>
      <c r="N336" s="19">
        <v>45743</v>
      </c>
      <c r="O336" s="19">
        <v>2</v>
      </c>
      <c r="P336" s="83">
        <v>1</v>
      </c>
      <c r="Q336" s="19" t="s">
        <v>23</v>
      </c>
      <c r="R336" s="19" t="s">
        <v>11</v>
      </c>
      <c r="S336" s="19" t="s">
        <v>23</v>
      </c>
      <c r="T336" s="19">
        <v>2</v>
      </c>
      <c r="U336" s="19" t="s">
        <v>11</v>
      </c>
      <c r="V336" s="19" t="s">
        <v>11</v>
      </c>
      <c r="W336" s="19" t="s">
        <v>11</v>
      </c>
      <c r="X336" s="19">
        <v>0</v>
      </c>
      <c r="Y336" s="19" t="s">
        <v>730</v>
      </c>
      <c r="Z336" s="19">
        <v>0</v>
      </c>
      <c r="AA336" s="19">
        <v>0</v>
      </c>
      <c r="AB336" s="19">
        <v>0</v>
      </c>
      <c r="AC336" s="186" t="str">
        <f>IF(OR(M336="13",M336="14",P336=8),"",IF(     AND(OR(S336="AUTORIZADO", S336="PENDIENTE", S336="REDUCIDO", S336="AMPLIADO"),L336&lt;&gt;"HONORARIO" ), _xlfn.CONCAT(IF(H336="X","H",H336),"_",IF(OR(P336=5,P336=6),_xlfn.CONCAT(P336,"A"),P336),"_",VLOOKUP(T336,Datos!$B$2:$C$5,2,TRUE)),""))</f>
        <v>M_1_[hasta 3]</v>
      </c>
      <c r="AD336" s="186">
        <f t="shared" si="145"/>
        <v>0</v>
      </c>
      <c r="AE336" s="90" t="str">
        <f t="shared" si="146"/>
        <v>-</v>
      </c>
      <c r="AF336" s="91" t="str">
        <f t="shared" si="147"/>
        <v>070601</v>
      </c>
      <c r="AG336" s="92"/>
      <c r="AH336" s="93" t="str">
        <f t="shared" si="148"/>
        <v>Corporación de Fomento de la Producción</v>
      </c>
      <c r="AI336" s="90" t="str">
        <f t="shared" si="149"/>
        <v>-</v>
      </c>
      <c r="AJ336" s="90">
        <f t="shared" si="150"/>
        <v>7</v>
      </c>
      <c r="AK336" s="90" t="str">
        <f t="shared" si="151"/>
        <v>-</v>
      </c>
      <c r="AL336" s="90" t="str">
        <f t="shared" si="152"/>
        <v>Identifica este registro como MUJER</v>
      </c>
      <c r="AM336" s="90" t="str">
        <f t="shared" si="153"/>
        <v>-</v>
      </c>
      <c r="AN336" s="90" t="str">
        <f t="shared" si="154"/>
        <v>-</v>
      </c>
      <c r="AO336" s="90" t="str">
        <f t="shared" si="155"/>
        <v>-</v>
      </c>
      <c r="AP336" s="58" t="str">
        <f t="shared" si="156"/>
        <v>-</v>
      </c>
      <c r="AQ336" s="94" t="str">
        <f t="shared" si="157"/>
        <v>-</v>
      </c>
      <c r="AR336" s="94" t="str">
        <f>IF(N336="","PRIMER_DIA en blanco",
IF(AND(M336="01",N336&gt;=L_Conversion!$C$118,N336&lt;=L_Conversion!$D$118),"-",
IF(AND(M336="02",N336&gt;=L_Conversion!$C$119,N336&lt;=L_Conversion!$D$119),"-",
IF(AND(M336="03",N336&gt;=L_Conversion!$C$120,N336&lt;=L_Conversion!$D$120),"-",
IF(AND(M336="04",N336&gt;=L_Conversion!$C$121,N336&lt;=L_Conversion!$D$121),"-",
IF(AND(M336="05",N336&gt;=L_Conversion!$C$122,N336&lt;=L_Conversion!$D$122),"-",
IF(AND(M336="06",N336&gt;=L_Conversion!$C$123,N336&lt;=L_Conversion!$D$123),"-",
IF(AND(M336="07",N336&gt;=L_Conversion!$C$124,N336&lt;=L_Conversion!$D$124),"-",
IF(AND(M336="08",N336&gt;=L_Conversion!$C$125,N336&lt;=L_Conversion!$D$125),"-",
IF(AND(M336="09",N336&gt;=L_Conversion!$C$126,N336&lt;=L_Conversion!$D$126),"-",
IF(AND(M336="10",N336&gt;=L_Conversion!$C$127,N336&lt;=L_Conversion!$D$127),"-",
IF(AND(M336="11",N336&gt;=L_Conversion!$C$128,N336&lt;=L_Conversion!$D$128),"-",
IF(AND(M336="12",N336&gt;=L_Conversion!$C$129,N336&lt;=L_Conversion!$D$129),"-",
IF(AND(M336="13",N336&gt;=L_Conversion!$C$116,N336&lt;=L_Conversion!$D$116),"-",
IF(AND(M336="14",N336&gt;=L_Conversion!$C$117,N336&lt;=L_Conversion!$D$117),"-",
"PRIMER_DIA fuera de rango")))))))))))))))</f>
        <v>-</v>
      </c>
      <c r="AS336" s="94" t="str">
        <f t="shared" si="158"/>
        <v>-</v>
      </c>
      <c r="AT336" s="94" t="str">
        <f t="shared" si="159"/>
        <v>-</v>
      </c>
      <c r="AU336" s="94" t="str">
        <f t="shared" si="160"/>
        <v>-</v>
      </c>
      <c r="AV336" s="94" t="str">
        <f t="shared" si="161"/>
        <v>-</v>
      </c>
      <c r="AW336" s="94" t="str">
        <f t="shared" si="162"/>
        <v>-</v>
      </c>
      <c r="AX336" s="94" t="str">
        <f t="shared" si="163"/>
        <v>-</v>
      </c>
      <c r="AY336" s="94" t="str">
        <f t="shared" si="164"/>
        <v>-</v>
      </c>
      <c r="AZ336" s="94" t="str">
        <f t="shared" si="165"/>
        <v>-</v>
      </c>
      <c r="BA336" s="94" t="str">
        <f t="shared" si="166"/>
        <v>-</v>
      </c>
      <c r="BB336" s="94" t="str">
        <f t="shared" si="167"/>
        <v>-</v>
      </c>
      <c r="BC336" s="94" t="str">
        <f t="shared" si="168"/>
        <v>-</v>
      </c>
      <c r="BD336" s="94" t="str">
        <f t="shared" si="169"/>
        <v>-</v>
      </c>
      <c r="BE336" s="94" t="str">
        <f t="shared" si="170"/>
        <v>-</v>
      </c>
      <c r="BF336" s="94" t="str">
        <f t="shared" si="171"/>
        <v>-</v>
      </c>
    </row>
    <row r="337" spans="1:58" x14ac:dyDescent="0.2">
      <c r="A337" s="19" t="s">
        <v>1193</v>
      </c>
      <c r="B337" s="19" t="s">
        <v>76</v>
      </c>
      <c r="C337" s="19">
        <v>8998704</v>
      </c>
      <c r="D337" s="19">
        <v>0</v>
      </c>
      <c r="E337" s="19" t="s">
        <v>1716</v>
      </c>
      <c r="F337" s="19" t="s">
        <v>1717</v>
      </c>
      <c r="G337" s="19" t="s">
        <v>1718</v>
      </c>
      <c r="H337" s="19" t="s">
        <v>1018</v>
      </c>
      <c r="I337" s="19" t="s">
        <v>653</v>
      </c>
      <c r="J337" s="19">
        <v>80</v>
      </c>
      <c r="K337" s="19" t="s">
        <v>560</v>
      </c>
      <c r="L337" s="19" t="s">
        <v>495</v>
      </c>
      <c r="M337" s="19" t="s">
        <v>16</v>
      </c>
      <c r="N337" s="19">
        <v>45743</v>
      </c>
      <c r="O337" s="19">
        <v>16</v>
      </c>
      <c r="P337" s="83">
        <v>1</v>
      </c>
      <c r="Q337" s="19" t="s">
        <v>23</v>
      </c>
      <c r="R337" s="19" t="s">
        <v>11</v>
      </c>
      <c r="S337" s="19" t="s">
        <v>23</v>
      </c>
      <c r="T337" s="19">
        <v>16</v>
      </c>
      <c r="U337" s="19" t="s">
        <v>11</v>
      </c>
      <c r="V337" s="19" t="s">
        <v>11</v>
      </c>
      <c r="W337" s="19" t="s">
        <v>11</v>
      </c>
      <c r="X337" s="19">
        <v>0</v>
      </c>
      <c r="Y337" s="19" t="s">
        <v>730</v>
      </c>
      <c r="Z337" s="19">
        <v>0</v>
      </c>
      <c r="AA337" s="19">
        <v>0</v>
      </c>
      <c r="AB337" s="19">
        <v>0</v>
      </c>
      <c r="AC337" s="186" t="str">
        <f>IF(OR(M337="13",M337="14",P337=8),"",IF(     AND(OR(S337="AUTORIZADO", S337="PENDIENTE", S337="REDUCIDO", S337="AMPLIADO"),L337&lt;&gt;"HONORARIO" ), _xlfn.CONCAT(IF(H337="X","H",H337),"_",IF(OR(P337=5,P337=6),_xlfn.CONCAT(P337,"A"),P337),"_",VLOOKUP(T337,Datos!$B$2:$C$5,2,TRUE)),""))</f>
        <v>M_1_[11 +]</v>
      </c>
      <c r="AD337" s="186">
        <f t="shared" si="145"/>
        <v>0</v>
      </c>
      <c r="AE337" s="90" t="str">
        <f t="shared" si="146"/>
        <v>-</v>
      </c>
      <c r="AF337" s="91" t="str">
        <f t="shared" si="147"/>
        <v>070601</v>
      </c>
      <c r="AG337" s="92"/>
      <c r="AH337" s="93" t="str">
        <f t="shared" si="148"/>
        <v>Corporación de Fomento de la Producción</v>
      </c>
      <c r="AI337" s="90" t="str">
        <f t="shared" si="149"/>
        <v>-</v>
      </c>
      <c r="AJ337" s="90">
        <f t="shared" si="150"/>
        <v>0</v>
      </c>
      <c r="AK337" s="90" t="str">
        <f t="shared" si="151"/>
        <v>-</v>
      </c>
      <c r="AL337" s="90" t="str">
        <f t="shared" si="152"/>
        <v>Identifica este registro como MUJER</v>
      </c>
      <c r="AM337" s="90" t="str">
        <f t="shared" si="153"/>
        <v>-</v>
      </c>
      <c r="AN337" s="90" t="str">
        <f t="shared" si="154"/>
        <v>-</v>
      </c>
      <c r="AO337" s="90" t="str">
        <f t="shared" si="155"/>
        <v>-</v>
      </c>
      <c r="AP337" s="58" t="str">
        <f t="shared" si="156"/>
        <v>-</v>
      </c>
      <c r="AQ337" s="94" t="str">
        <f t="shared" si="157"/>
        <v>-</v>
      </c>
      <c r="AR337" s="94" t="str">
        <f>IF(N337="","PRIMER_DIA en blanco",
IF(AND(M337="01",N337&gt;=L_Conversion!$C$118,N337&lt;=L_Conversion!$D$118),"-",
IF(AND(M337="02",N337&gt;=L_Conversion!$C$119,N337&lt;=L_Conversion!$D$119),"-",
IF(AND(M337="03",N337&gt;=L_Conversion!$C$120,N337&lt;=L_Conversion!$D$120),"-",
IF(AND(M337="04",N337&gt;=L_Conversion!$C$121,N337&lt;=L_Conversion!$D$121),"-",
IF(AND(M337="05",N337&gt;=L_Conversion!$C$122,N337&lt;=L_Conversion!$D$122),"-",
IF(AND(M337="06",N337&gt;=L_Conversion!$C$123,N337&lt;=L_Conversion!$D$123),"-",
IF(AND(M337="07",N337&gt;=L_Conversion!$C$124,N337&lt;=L_Conversion!$D$124),"-",
IF(AND(M337="08",N337&gt;=L_Conversion!$C$125,N337&lt;=L_Conversion!$D$125),"-",
IF(AND(M337="09",N337&gt;=L_Conversion!$C$126,N337&lt;=L_Conversion!$D$126),"-",
IF(AND(M337="10",N337&gt;=L_Conversion!$C$127,N337&lt;=L_Conversion!$D$127),"-",
IF(AND(M337="11",N337&gt;=L_Conversion!$C$128,N337&lt;=L_Conversion!$D$128),"-",
IF(AND(M337="12",N337&gt;=L_Conversion!$C$129,N337&lt;=L_Conversion!$D$129),"-",
IF(AND(M337="13",N337&gt;=L_Conversion!$C$116,N337&lt;=L_Conversion!$D$116),"-",
IF(AND(M337="14",N337&gt;=L_Conversion!$C$117,N337&lt;=L_Conversion!$D$117),"-",
"PRIMER_DIA fuera de rango")))))))))))))))</f>
        <v>-</v>
      </c>
      <c r="AS337" s="94" t="str">
        <f t="shared" si="158"/>
        <v>-</v>
      </c>
      <c r="AT337" s="94" t="str">
        <f t="shared" si="159"/>
        <v>-</v>
      </c>
      <c r="AU337" s="94" t="str">
        <f t="shared" si="160"/>
        <v>-</v>
      </c>
      <c r="AV337" s="94" t="str">
        <f t="shared" si="161"/>
        <v>-</v>
      </c>
      <c r="AW337" s="94" t="str">
        <f t="shared" si="162"/>
        <v>-</v>
      </c>
      <c r="AX337" s="94" t="str">
        <f t="shared" si="163"/>
        <v>-</v>
      </c>
      <c r="AY337" s="94" t="str">
        <f t="shared" si="164"/>
        <v>-</v>
      </c>
      <c r="AZ337" s="94" t="str">
        <f t="shared" si="165"/>
        <v>-</v>
      </c>
      <c r="BA337" s="94" t="str">
        <f t="shared" si="166"/>
        <v>-</v>
      </c>
      <c r="BB337" s="94" t="str">
        <f t="shared" si="167"/>
        <v>-</v>
      </c>
      <c r="BC337" s="94" t="str">
        <f t="shared" si="168"/>
        <v>-</v>
      </c>
      <c r="BD337" s="94" t="str">
        <f t="shared" si="169"/>
        <v>-</v>
      </c>
      <c r="BE337" s="94" t="str">
        <f t="shared" si="170"/>
        <v>-</v>
      </c>
      <c r="BF337" s="94" t="str">
        <f t="shared" si="171"/>
        <v>-</v>
      </c>
    </row>
    <row r="338" spans="1:58" x14ac:dyDescent="0.2">
      <c r="A338" s="19" t="s">
        <v>1193</v>
      </c>
      <c r="B338" s="19" t="s">
        <v>76</v>
      </c>
      <c r="C338" s="19">
        <v>9210273</v>
      </c>
      <c r="D338" s="19">
        <v>4</v>
      </c>
      <c r="E338" s="19" t="s">
        <v>1512</v>
      </c>
      <c r="F338" s="19" t="s">
        <v>1287</v>
      </c>
      <c r="G338" s="19" t="s">
        <v>1513</v>
      </c>
      <c r="H338" s="19" t="s">
        <v>1018</v>
      </c>
      <c r="I338" s="19" t="s">
        <v>653</v>
      </c>
      <c r="J338" s="19">
        <v>80</v>
      </c>
      <c r="K338" s="19" t="s">
        <v>556</v>
      </c>
      <c r="L338" s="19" t="s">
        <v>495</v>
      </c>
      <c r="M338" s="19" t="s">
        <v>16</v>
      </c>
      <c r="N338" s="19">
        <v>45743</v>
      </c>
      <c r="O338" s="19">
        <v>2</v>
      </c>
      <c r="P338" s="83">
        <v>1</v>
      </c>
      <c r="Q338" s="19" t="s">
        <v>23</v>
      </c>
      <c r="R338" s="19" t="s">
        <v>11</v>
      </c>
      <c r="S338" s="19" t="s">
        <v>23</v>
      </c>
      <c r="T338" s="19">
        <v>2</v>
      </c>
      <c r="U338" s="19" t="s">
        <v>11</v>
      </c>
      <c r="V338" s="19" t="s">
        <v>11</v>
      </c>
      <c r="W338" s="19" t="s">
        <v>11</v>
      </c>
      <c r="X338" s="19">
        <v>0</v>
      </c>
      <c r="Y338" s="19" t="s">
        <v>730</v>
      </c>
      <c r="Z338" s="19">
        <v>0</v>
      </c>
      <c r="AA338" s="19">
        <v>0</v>
      </c>
      <c r="AB338" s="19">
        <v>0</v>
      </c>
      <c r="AC338" s="186" t="str">
        <f>IF(OR(M338="13",M338="14",P338=8),"",IF(     AND(OR(S338="AUTORIZADO", S338="PENDIENTE", S338="REDUCIDO", S338="AMPLIADO"),L338&lt;&gt;"HONORARIO" ), _xlfn.CONCAT(IF(H338="X","H",H338),"_",IF(OR(P338=5,P338=6),_xlfn.CONCAT(P338,"A"),P338),"_",VLOOKUP(T338,Datos!$B$2:$C$5,2,TRUE)),""))</f>
        <v>M_1_[hasta 3]</v>
      </c>
      <c r="AD338" s="186">
        <f t="shared" si="145"/>
        <v>0</v>
      </c>
      <c r="AE338" s="90" t="str">
        <f t="shared" si="146"/>
        <v>-</v>
      </c>
      <c r="AF338" s="91" t="str">
        <f t="shared" si="147"/>
        <v>070601</v>
      </c>
      <c r="AG338" s="92"/>
      <c r="AH338" s="93" t="str">
        <f t="shared" si="148"/>
        <v>Corporación de Fomento de la Producción</v>
      </c>
      <c r="AI338" s="90" t="str">
        <f t="shared" si="149"/>
        <v>-</v>
      </c>
      <c r="AJ338" s="90">
        <f t="shared" si="150"/>
        <v>4</v>
      </c>
      <c r="AK338" s="90" t="str">
        <f t="shared" si="151"/>
        <v>-</v>
      </c>
      <c r="AL338" s="90" t="str">
        <f t="shared" si="152"/>
        <v>Identifica este registro como MUJER</v>
      </c>
      <c r="AM338" s="90" t="str">
        <f t="shared" si="153"/>
        <v>-</v>
      </c>
      <c r="AN338" s="90" t="str">
        <f t="shared" si="154"/>
        <v>-</v>
      </c>
      <c r="AO338" s="90" t="str">
        <f t="shared" si="155"/>
        <v>-</v>
      </c>
      <c r="AP338" s="58" t="str">
        <f t="shared" si="156"/>
        <v>-</v>
      </c>
      <c r="AQ338" s="94" t="str">
        <f t="shared" si="157"/>
        <v>-</v>
      </c>
      <c r="AR338" s="94" t="str">
        <f>IF(N338="","PRIMER_DIA en blanco",
IF(AND(M338="01",N338&gt;=L_Conversion!$C$118,N338&lt;=L_Conversion!$D$118),"-",
IF(AND(M338="02",N338&gt;=L_Conversion!$C$119,N338&lt;=L_Conversion!$D$119),"-",
IF(AND(M338="03",N338&gt;=L_Conversion!$C$120,N338&lt;=L_Conversion!$D$120),"-",
IF(AND(M338="04",N338&gt;=L_Conversion!$C$121,N338&lt;=L_Conversion!$D$121),"-",
IF(AND(M338="05",N338&gt;=L_Conversion!$C$122,N338&lt;=L_Conversion!$D$122),"-",
IF(AND(M338="06",N338&gt;=L_Conversion!$C$123,N338&lt;=L_Conversion!$D$123),"-",
IF(AND(M338="07",N338&gt;=L_Conversion!$C$124,N338&lt;=L_Conversion!$D$124),"-",
IF(AND(M338="08",N338&gt;=L_Conversion!$C$125,N338&lt;=L_Conversion!$D$125),"-",
IF(AND(M338="09",N338&gt;=L_Conversion!$C$126,N338&lt;=L_Conversion!$D$126),"-",
IF(AND(M338="10",N338&gt;=L_Conversion!$C$127,N338&lt;=L_Conversion!$D$127),"-",
IF(AND(M338="11",N338&gt;=L_Conversion!$C$128,N338&lt;=L_Conversion!$D$128),"-",
IF(AND(M338="12",N338&gt;=L_Conversion!$C$129,N338&lt;=L_Conversion!$D$129),"-",
IF(AND(M338="13",N338&gt;=L_Conversion!$C$116,N338&lt;=L_Conversion!$D$116),"-",
IF(AND(M338="14",N338&gt;=L_Conversion!$C$117,N338&lt;=L_Conversion!$D$117),"-",
"PRIMER_DIA fuera de rango")))))))))))))))</f>
        <v>-</v>
      </c>
      <c r="AS338" s="94" t="str">
        <f t="shared" si="158"/>
        <v>-</v>
      </c>
      <c r="AT338" s="94" t="str">
        <f t="shared" si="159"/>
        <v>-</v>
      </c>
      <c r="AU338" s="94" t="str">
        <f t="shared" si="160"/>
        <v>-</v>
      </c>
      <c r="AV338" s="94" t="str">
        <f t="shared" si="161"/>
        <v>-</v>
      </c>
      <c r="AW338" s="94" t="str">
        <f t="shared" si="162"/>
        <v>-</v>
      </c>
      <c r="AX338" s="94" t="str">
        <f t="shared" si="163"/>
        <v>-</v>
      </c>
      <c r="AY338" s="94" t="str">
        <f t="shared" si="164"/>
        <v>-</v>
      </c>
      <c r="AZ338" s="94" t="str">
        <f t="shared" si="165"/>
        <v>-</v>
      </c>
      <c r="BA338" s="94" t="str">
        <f t="shared" si="166"/>
        <v>-</v>
      </c>
      <c r="BB338" s="94" t="str">
        <f t="shared" si="167"/>
        <v>-</v>
      </c>
      <c r="BC338" s="94" t="str">
        <f t="shared" si="168"/>
        <v>-</v>
      </c>
      <c r="BD338" s="94" t="str">
        <f t="shared" si="169"/>
        <v>-</v>
      </c>
      <c r="BE338" s="94" t="str">
        <f t="shared" si="170"/>
        <v>-</v>
      </c>
      <c r="BF338" s="94" t="str">
        <f t="shared" si="171"/>
        <v>-</v>
      </c>
    </row>
    <row r="339" spans="1:58" x14ac:dyDescent="0.2">
      <c r="A339" s="19" t="s">
        <v>1193</v>
      </c>
      <c r="B339" s="19" t="s">
        <v>76</v>
      </c>
      <c r="C339" s="19">
        <v>10912720</v>
      </c>
      <c r="D339" s="19">
        <v>5</v>
      </c>
      <c r="E339" s="19" t="s">
        <v>1402</v>
      </c>
      <c r="F339" s="19" t="s">
        <v>1403</v>
      </c>
      <c r="G339" s="19" t="s">
        <v>1404</v>
      </c>
      <c r="H339" s="19" t="s">
        <v>1018</v>
      </c>
      <c r="I339" s="19" t="s">
        <v>653</v>
      </c>
      <c r="J339" s="19">
        <v>80</v>
      </c>
      <c r="K339" s="19" t="s">
        <v>556</v>
      </c>
      <c r="L339" s="19" t="s">
        <v>495</v>
      </c>
      <c r="M339" s="19" t="s">
        <v>16</v>
      </c>
      <c r="N339" s="19">
        <v>45744</v>
      </c>
      <c r="O339" s="19">
        <v>1</v>
      </c>
      <c r="P339" s="83">
        <v>1</v>
      </c>
      <c r="Q339" s="19" t="s">
        <v>23</v>
      </c>
      <c r="R339" s="19" t="s">
        <v>11</v>
      </c>
      <c r="S339" s="19" t="s">
        <v>23</v>
      </c>
      <c r="T339" s="19">
        <v>1</v>
      </c>
      <c r="U339" s="19" t="s">
        <v>11</v>
      </c>
      <c r="V339" s="19" t="s">
        <v>11</v>
      </c>
      <c r="W339" s="19" t="s">
        <v>11</v>
      </c>
      <c r="X339" s="19">
        <v>0</v>
      </c>
      <c r="Y339" s="19" t="s">
        <v>730</v>
      </c>
      <c r="Z339" s="19">
        <v>0</v>
      </c>
      <c r="AA339" s="19">
        <v>0</v>
      </c>
      <c r="AB339" s="19">
        <v>0</v>
      </c>
      <c r="AC339" s="186" t="str">
        <f>IF(OR(M339="13",M339="14",P339=8),"",IF(     AND(OR(S339="AUTORIZADO", S339="PENDIENTE", S339="REDUCIDO", S339="AMPLIADO"),L339&lt;&gt;"HONORARIO" ), _xlfn.CONCAT(IF(H339="X","H",H339),"_",IF(OR(P339=5,P339=6),_xlfn.CONCAT(P339,"A"),P339),"_",VLOOKUP(T339,Datos!$B$2:$C$5,2,TRUE)),""))</f>
        <v>M_1_[hasta 3]</v>
      </c>
      <c r="AD339" s="186">
        <f t="shared" si="145"/>
        <v>0</v>
      </c>
      <c r="AE339" s="90" t="str">
        <f t="shared" si="146"/>
        <v>-</v>
      </c>
      <c r="AF339" s="91" t="str">
        <f t="shared" si="147"/>
        <v>070601</v>
      </c>
      <c r="AG339" s="92"/>
      <c r="AH339" s="93" t="str">
        <f t="shared" si="148"/>
        <v>Corporación de Fomento de la Producción</v>
      </c>
      <c r="AI339" s="90" t="str">
        <f t="shared" si="149"/>
        <v>-</v>
      </c>
      <c r="AJ339" s="90">
        <f t="shared" si="150"/>
        <v>5</v>
      </c>
      <c r="AK339" s="90" t="str">
        <f t="shared" si="151"/>
        <v>-</v>
      </c>
      <c r="AL339" s="90" t="str">
        <f t="shared" si="152"/>
        <v>Identifica este registro como MUJER</v>
      </c>
      <c r="AM339" s="90" t="str">
        <f t="shared" si="153"/>
        <v>-</v>
      </c>
      <c r="AN339" s="90" t="str">
        <f t="shared" si="154"/>
        <v>-</v>
      </c>
      <c r="AO339" s="90" t="str">
        <f t="shared" si="155"/>
        <v>-</v>
      </c>
      <c r="AP339" s="58" t="str">
        <f t="shared" si="156"/>
        <v>-</v>
      </c>
      <c r="AQ339" s="94" t="str">
        <f t="shared" si="157"/>
        <v>-</v>
      </c>
      <c r="AR339" s="94" t="str">
        <f>IF(N339="","PRIMER_DIA en blanco",
IF(AND(M339="01",N339&gt;=L_Conversion!$C$118,N339&lt;=L_Conversion!$D$118),"-",
IF(AND(M339="02",N339&gt;=L_Conversion!$C$119,N339&lt;=L_Conversion!$D$119),"-",
IF(AND(M339="03",N339&gt;=L_Conversion!$C$120,N339&lt;=L_Conversion!$D$120),"-",
IF(AND(M339="04",N339&gt;=L_Conversion!$C$121,N339&lt;=L_Conversion!$D$121),"-",
IF(AND(M339="05",N339&gt;=L_Conversion!$C$122,N339&lt;=L_Conversion!$D$122),"-",
IF(AND(M339="06",N339&gt;=L_Conversion!$C$123,N339&lt;=L_Conversion!$D$123),"-",
IF(AND(M339="07",N339&gt;=L_Conversion!$C$124,N339&lt;=L_Conversion!$D$124),"-",
IF(AND(M339="08",N339&gt;=L_Conversion!$C$125,N339&lt;=L_Conversion!$D$125),"-",
IF(AND(M339="09",N339&gt;=L_Conversion!$C$126,N339&lt;=L_Conversion!$D$126),"-",
IF(AND(M339="10",N339&gt;=L_Conversion!$C$127,N339&lt;=L_Conversion!$D$127),"-",
IF(AND(M339="11",N339&gt;=L_Conversion!$C$128,N339&lt;=L_Conversion!$D$128),"-",
IF(AND(M339="12",N339&gt;=L_Conversion!$C$129,N339&lt;=L_Conversion!$D$129),"-",
IF(AND(M339="13",N339&gt;=L_Conversion!$C$116,N339&lt;=L_Conversion!$D$116),"-",
IF(AND(M339="14",N339&gt;=L_Conversion!$C$117,N339&lt;=L_Conversion!$D$117),"-",
"PRIMER_DIA fuera de rango")))))))))))))))</f>
        <v>-</v>
      </c>
      <c r="AS339" s="94" t="str">
        <f t="shared" si="158"/>
        <v>-</v>
      </c>
      <c r="AT339" s="94" t="str">
        <f t="shared" si="159"/>
        <v>-</v>
      </c>
      <c r="AU339" s="94" t="str">
        <f t="shared" si="160"/>
        <v>-</v>
      </c>
      <c r="AV339" s="94" t="str">
        <f t="shared" si="161"/>
        <v>-</v>
      </c>
      <c r="AW339" s="94" t="str">
        <f t="shared" si="162"/>
        <v>-</v>
      </c>
      <c r="AX339" s="94" t="str">
        <f t="shared" si="163"/>
        <v>-</v>
      </c>
      <c r="AY339" s="94" t="str">
        <f t="shared" si="164"/>
        <v>-</v>
      </c>
      <c r="AZ339" s="94" t="str">
        <f t="shared" si="165"/>
        <v>-</v>
      </c>
      <c r="BA339" s="94" t="str">
        <f t="shared" si="166"/>
        <v>-</v>
      </c>
      <c r="BB339" s="94" t="str">
        <f t="shared" si="167"/>
        <v>-</v>
      </c>
      <c r="BC339" s="94" t="str">
        <f t="shared" si="168"/>
        <v>-</v>
      </c>
      <c r="BD339" s="94" t="str">
        <f t="shared" si="169"/>
        <v>-</v>
      </c>
      <c r="BE339" s="94" t="str">
        <f t="shared" si="170"/>
        <v>-</v>
      </c>
      <c r="BF339" s="94" t="str">
        <f t="shared" si="171"/>
        <v>-</v>
      </c>
    </row>
    <row r="340" spans="1:58" x14ac:dyDescent="0.2">
      <c r="A340" s="19" t="s">
        <v>1193</v>
      </c>
      <c r="B340" s="19" t="s">
        <v>76</v>
      </c>
      <c r="C340" s="19">
        <v>15375340</v>
      </c>
      <c r="D340" s="19">
        <v>7</v>
      </c>
      <c r="E340" s="19" t="s">
        <v>1245</v>
      </c>
      <c r="F340" s="19" t="s">
        <v>1246</v>
      </c>
      <c r="G340" s="19" t="s">
        <v>1247</v>
      </c>
      <c r="H340" s="19" t="s">
        <v>1018</v>
      </c>
      <c r="I340" s="19" t="s">
        <v>653</v>
      </c>
      <c r="J340" s="19">
        <v>80</v>
      </c>
      <c r="K340" s="19" t="s">
        <v>556</v>
      </c>
      <c r="L340" s="19" t="s">
        <v>495</v>
      </c>
      <c r="M340" s="19" t="s">
        <v>16</v>
      </c>
      <c r="N340" s="19">
        <v>45744</v>
      </c>
      <c r="O340" s="19">
        <v>84</v>
      </c>
      <c r="P340" s="83">
        <v>3</v>
      </c>
      <c r="Q340" s="19" t="s">
        <v>23</v>
      </c>
      <c r="R340" s="19" t="s">
        <v>11</v>
      </c>
      <c r="S340" s="19" t="s">
        <v>23</v>
      </c>
      <c r="T340" s="19">
        <v>84</v>
      </c>
      <c r="U340" s="19" t="s">
        <v>11</v>
      </c>
      <c r="V340" s="19" t="s">
        <v>11</v>
      </c>
      <c r="W340" s="19" t="s">
        <v>11</v>
      </c>
      <c r="X340" s="19">
        <v>0</v>
      </c>
      <c r="Y340" s="19" t="s">
        <v>730</v>
      </c>
      <c r="Z340" s="19">
        <v>0</v>
      </c>
      <c r="AA340" s="19">
        <v>0</v>
      </c>
      <c r="AB340" s="19">
        <v>0</v>
      </c>
      <c r="AC340" s="186" t="str">
        <f>IF(OR(M340="13",M340="14",P340=8),"",IF(     AND(OR(S340="AUTORIZADO", S340="PENDIENTE", S340="REDUCIDO", S340="AMPLIADO"),L340&lt;&gt;"HONORARIO" ), _xlfn.CONCAT(IF(H340="X","H",H340),"_",IF(OR(P340=5,P340=6),_xlfn.CONCAT(P340,"A"),P340),"_",VLOOKUP(T340,Datos!$B$2:$C$5,2,TRUE)),""))</f>
        <v>M_3_[11 +]</v>
      </c>
      <c r="AD340" s="186">
        <f t="shared" si="145"/>
        <v>0</v>
      </c>
      <c r="AE340" s="90" t="str">
        <f t="shared" si="146"/>
        <v>-</v>
      </c>
      <c r="AF340" s="91" t="str">
        <f t="shared" si="147"/>
        <v>070601</v>
      </c>
      <c r="AG340" s="92"/>
      <c r="AH340" s="93" t="str">
        <f t="shared" si="148"/>
        <v>Corporación de Fomento de la Producción</v>
      </c>
      <c r="AI340" s="90" t="str">
        <f t="shared" si="149"/>
        <v>-</v>
      </c>
      <c r="AJ340" s="90">
        <f t="shared" si="150"/>
        <v>7</v>
      </c>
      <c r="AK340" s="90" t="str">
        <f t="shared" si="151"/>
        <v>-</v>
      </c>
      <c r="AL340" s="90" t="str">
        <f t="shared" si="152"/>
        <v>Identifica este registro como MUJER</v>
      </c>
      <c r="AM340" s="90" t="str">
        <f t="shared" si="153"/>
        <v>-</v>
      </c>
      <c r="AN340" s="90" t="str">
        <f t="shared" si="154"/>
        <v>-</v>
      </c>
      <c r="AO340" s="90" t="str">
        <f t="shared" si="155"/>
        <v>-</v>
      </c>
      <c r="AP340" s="58" t="str">
        <f t="shared" si="156"/>
        <v>-</v>
      </c>
      <c r="AQ340" s="94" t="str">
        <f t="shared" si="157"/>
        <v>-</v>
      </c>
      <c r="AR340" s="94" t="str">
        <f>IF(N340="","PRIMER_DIA en blanco",
IF(AND(M340="01",N340&gt;=L_Conversion!$C$118,N340&lt;=L_Conversion!$D$118),"-",
IF(AND(M340="02",N340&gt;=L_Conversion!$C$119,N340&lt;=L_Conversion!$D$119),"-",
IF(AND(M340="03",N340&gt;=L_Conversion!$C$120,N340&lt;=L_Conversion!$D$120),"-",
IF(AND(M340="04",N340&gt;=L_Conversion!$C$121,N340&lt;=L_Conversion!$D$121),"-",
IF(AND(M340="05",N340&gt;=L_Conversion!$C$122,N340&lt;=L_Conversion!$D$122),"-",
IF(AND(M340="06",N340&gt;=L_Conversion!$C$123,N340&lt;=L_Conversion!$D$123),"-",
IF(AND(M340="07",N340&gt;=L_Conversion!$C$124,N340&lt;=L_Conversion!$D$124),"-",
IF(AND(M340="08",N340&gt;=L_Conversion!$C$125,N340&lt;=L_Conversion!$D$125),"-",
IF(AND(M340="09",N340&gt;=L_Conversion!$C$126,N340&lt;=L_Conversion!$D$126),"-",
IF(AND(M340="10",N340&gt;=L_Conversion!$C$127,N340&lt;=L_Conversion!$D$127),"-",
IF(AND(M340="11",N340&gt;=L_Conversion!$C$128,N340&lt;=L_Conversion!$D$128),"-",
IF(AND(M340="12",N340&gt;=L_Conversion!$C$129,N340&lt;=L_Conversion!$D$129),"-",
IF(AND(M340="13",N340&gt;=L_Conversion!$C$116,N340&lt;=L_Conversion!$D$116),"-",
IF(AND(M340="14",N340&gt;=L_Conversion!$C$117,N340&lt;=L_Conversion!$D$117),"-",
"PRIMER_DIA fuera de rango")))))))))))))))</f>
        <v>-</v>
      </c>
      <c r="AS340" s="94" t="str">
        <f t="shared" si="158"/>
        <v>-</v>
      </c>
      <c r="AT340" s="94" t="str">
        <f t="shared" si="159"/>
        <v>-</v>
      </c>
      <c r="AU340" s="94" t="str">
        <f t="shared" si="160"/>
        <v>-</v>
      </c>
      <c r="AV340" s="94" t="str">
        <f t="shared" si="161"/>
        <v>-</v>
      </c>
      <c r="AW340" s="94" t="str">
        <f t="shared" si="162"/>
        <v>-</v>
      </c>
      <c r="AX340" s="94" t="str">
        <f t="shared" si="163"/>
        <v>-</v>
      </c>
      <c r="AY340" s="94" t="str">
        <f t="shared" si="164"/>
        <v>-</v>
      </c>
      <c r="AZ340" s="94" t="str">
        <f t="shared" si="165"/>
        <v>-</v>
      </c>
      <c r="BA340" s="94" t="str">
        <f t="shared" si="166"/>
        <v>-</v>
      </c>
      <c r="BB340" s="94" t="str">
        <f t="shared" si="167"/>
        <v>-</v>
      </c>
      <c r="BC340" s="94" t="str">
        <f t="shared" si="168"/>
        <v>-</v>
      </c>
      <c r="BD340" s="94" t="str">
        <f t="shared" si="169"/>
        <v>-</v>
      </c>
      <c r="BE340" s="94" t="str">
        <f t="shared" si="170"/>
        <v>-</v>
      </c>
      <c r="BF340" s="94" t="str">
        <f t="shared" si="171"/>
        <v>-</v>
      </c>
    </row>
    <row r="341" spans="1:58" x14ac:dyDescent="0.2">
      <c r="A341" s="19" t="s">
        <v>1193</v>
      </c>
      <c r="B341" s="19" t="s">
        <v>76</v>
      </c>
      <c r="C341" s="19">
        <v>16532452</v>
      </c>
      <c r="D341" s="19">
        <v>8</v>
      </c>
      <c r="E341" s="19" t="s">
        <v>1638</v>
      </c>
      <c r="F341" s="19" t="s">
        <v>1639</v>
      </c>
      <c r="G341" s="19" t="s">
        <v>1640</v>
      </c>
      <c r="H341" s="19" t="s">
        <v>1018</v>
      </c>
      <c r="I341" s="19" t="s">
        <v>653</v>
      </c>
      <c r="J341" s="19">
        <v>80</v>
      </c>
      <c r="K341" s="19" t="s">
        <v>556</v>
      </c>
      <c r="L341" s="19" t="s">
        <v>495</v>
      </c>
      <c r="M341" s="19" t="s">
        <v>16</v>
      </c>
      <c r="N341" s="19">
        <v>45744</v>
      </c>
      <c r="O341" s="19">
        <v>30</v>
      </c>
      <c r="P341" s="83">
        <v>1</v>
      </c>
      <c r="Q341" s="19" t="s">
        <v>23</v>
      </c>
      <c r="R341" s="19" t="s">
        <v>11</v>
      </c>
      <c r="S341" s="19" t="s">
        <v>23</v>
      </c>
      <c r="T341" s="19">
        <v>30</v>
      </c>
      <c r="U341" s="19" t="s">
        <v>11</v>
      </c>
      <c r="V341" s="19" t="s">
        <v>11</v>
      </c>
      <c r="W341" s="19" t="s">
        <v>11</v>
      </c>
      <c r="X341" s="19">
        <v>0</v>
      </c>
      <c r="Y341" s="19" t="s">
        <v>730</v>
      </c>
      <c r="Z341" s="19">
        <v>0</v>
      </c>
      <c r="AA341" s="19">
        <v>0</v>
      </c>
      <c r="AB341" s="19">
        <v>0</v>
      </c>
      <c r="AC341" s="186" t="str">
        <f>IF(OR(M341="13",M341="14",P341=8),"",IF(     AND(OR(S341="AUTORIZADO", S341="PENDIENTE", S341="REDUCIDO", S341="AMPLIADO"),L341&lt;&gt;"HONORARIO" ), _xlfn.CONCAT(IF(H341="X","H",H341),"_",IF(OR(P341=5,P341=6),_xlfn.CONCAT(P341,"A"),P341),"_",VLOOKUP(T341,Datos!$B$2:$C$5,2,TRUE)),""))</f>
        <v>M_1_[11 +]</v>
      </c>
      <c r="AD341" s="186">
        <f t="shared" si="145"/>
        <v>0</v>
      </c>
      <c r="AE341" s="90" t="str">
        <f t="shared" si="146"/>
        <v>-</v>
      </c>
      <c r="AF341" s="91" t="str">
        <f t="shared" si="147"/>
        <v>070601</v>
      </c>
      <c r="AG341" s="92"/>
      <c r="AH341" s="93" t="str">
        <f t="shared" si="148"/>
        <v>Corporación de Fomento de la Producción</v>
      </c>
      <c r="AI341" s="90" t="str">
        <f t="shared" si="149"/>
        <v>-</v>
      </c>
      <c r="AJ341" s="90">
        <f t="shared" si="150"/>
        <v>8</v>
      </c>
      <c r="AK341" s="90" t="str">
        <f t="shared" si="151"/>
        <v>-</v>
      </c>
      <c r="AL341" s="90" t="str">
        <f t="shared" si="152"/>
        <v>Identifica este registro como MUJER</v>
      </c>
      <c r="AM341" s="90" t="str">
        <f t="shared" si="153"/>
        <v>-</v>
      </c>
      <c r="AN341" s="90" t="str">
        <f t="shared" si="154"/>
        <v>-</v>
      </c>
      <c r="AO341" s="90" t="str">
        <f t="shared" si="155"/>
        <v>-</v>
      </c>
      <c r="AP341" s="58" t="str">
        <f t="shared" si="156"/>
        <v>-</v>
      </c>
      <c r="AQ341" s="94" t="str">
        <f t="shared" si="157"/>
        <v>-</v>
      </c>
      <c r="AR341" s="94" t="str">
        <f>IF(N341="","PRIMER_DIA en blanco",
IF(AND(M341="01",N341&gt;=L_Conversion!$C$118,N341&lt;=L_Conversion!$D$118),"-",
IF(AND(M341="02",N341&gt;=L_Conversion!$C$119,N341&lt;=L_Conversion!$D$119),"-",
IF(AND(M341="03",N341&gt;=L_Conversion!$C$120,N341&lt;=L_Conversion!$D$120),"-",
IF(AND(M341="04",N341&gt;=L_Conversion!$C$121,N341&lt;=L_Conversion!$D$121),"-",
IF(AND(M341="05",N341&gt;=L_Conversion!$C$122,N341&lt;=L_Conversion!$D$122),"-",
IF(AND(M341="06",N341&gt;=L_Conversion!$C$123,N341&lt;=L_Conversion!$D$123),"-",
IF(AND(M341="07",N341&gt;=L_Conversion!$C$124,N341&lt;=L_Conversion!$D$124),"-",
IF(AND(M341="08",N341&gt;=L_Conversion!$C$125,N341&lt;=L_Conversion!$D$125),"-",
IF(AND(M341="09",N341&gt;=L_Conversion!$C$126,N341&lt;=L_Conversion!$D$126),"-",
IF(AND(M341="10",N341&gt;=L_Conversion!$C$127,N341&lt;=L_Conversion!$D$127),"-",
IF(AND(M341="11",N341&gt;=L_Conversion!$C$128,N341&lt;=L_Conversion!$D$128),"-",
IF(AND(M341="12",N341&gt;=L_Conversion!$C$129,N341&lt;=L_Conversion!$D$129),"-",
IF(AND(M341="13",N341&gt;=L_Conversion!$C$116,N341&lt;=L_Conversion!$D$116),"-",
IF(AND(M341="14",N341&gt;=L_Conversion!$C$117,N341&lt;=L_Conversion!$D$117),"-",
"PRIMER_DIA fuera de rango")))))))))))))))</f>
        <v>-</v>
      </c>
      <c r="AS341" s="94" t="str">
        <f t="shared" si="158"/>
        <v>-</v>
      </c>
      <c r="AT341" s="94" t="str">
        <f t="shared" si="159"/>
        <v>-</v>
      </c>
      <c r="AU341" s="94" t="str">
        <f t="shared" si="160"/>
        <v>-</v>
      </c>
      <c r="AV341" s="94" t="str">
        <f t="shared" si="161"/>
        <v>-</v>
      </c>
      <c r="AW341" s="94" t="str">
        <f t="shared" si="162"/>
        <v>-</v>
      </c>
      <c r="AX341" s="94" t="str">
        <f t="shared" si="163"/>
        <v>-</v>
      </c>
      <c r="AY341" s="94" t="str">
        <f t="shared" si="164"/>
        <v>-</v>
      </c>
      <c r="AZ341" s="94" t="str">
        <f t="shared" si="165"/>
        <v>-</v>
      </c>
      <c r="BA341" s="94" t="str">
        <f t="shared" si="166"/>
        <v>-</v>
      </c>
      <c r="BB341" s="94" t="str">
        <f t="shared" si="167"/>
        <v>-</v>
      </c>
      <c r="BC341" s="94" t="str">
        <f t="shared" si="168"/>
        <v>-</v>
      </c>
      <c r="BD341" s="94" t="str">
        <f t="shared" si="169"/>
        <v>-</v>
      </c>
      <c r="BE341" s="94" t="str">
        <f t="shared" si="170"/>
        <v>-</v>
      </c>
      <c r="BF341" s="94" t="str">
        <f t="shared" si="171"/>
        <v>-</v>
      </c>
    </row>
    <row r="342" spans="1:58" x14ac:dyDescent="0.2">
      <c r="A342" s="19" t="s">
        <v>1193</v>
      </c>
      <c r="B342" s="19" t="s">
        <v>76</v>
      </c>
      <c r="C342" s="19">
        <v>10721671</v>
      </c>
      <c r="D342" s="19">
        <v>5</v>
      </c>
      <c r="E342" s="19" t="s">
        <v>1615</v>
      </c>
      <c r="F342" s="19" t="s">
        <v>1616</v>
      </c>
      <c r="G342" s="19" t="s">
        <v>1617</v>
      </c>
      <c r="H342" s="19" t="s">
        <v>1018</v>
      </c>
      <c r="I342" s="19" t="s">
        <v>653</v>
      </c>
      <c r="J342" s="19">
        <v>80</v>
      </c>
      <c r="K342" s="19" t="s">
        <v>556</v>
      </c>
      <c r="L342" s="19" t="s">
        <v>495</v>
      </c>
      <c r="M342" s="19" t="s">
        <v>16</v>
      </c>
      <c r="N342" s="19">
        <v>45745</v>
      </c>
      <c r="O342" s="19">
        <v>21</v>
      </c>
      <c r="P342" s="83">
        <v>1</v>
      </c>
      <c r="Q342" s="19" t="s">
        <v>23</v>
      </c>
      <c r="R342" s="19" t="s">
        <v>11</v>
      </c>
      <c r="S342" s="19" t="s">
        <v>23</v>
      </c>
      <c r="T342" s="19">
        <v>21</v>
      </c>
      <c r="U342" s="19" t="s">
        <v>11</v>
      </c>
      <c r="V342" s="19" t="s">
        <v>11</v>
      </c>
      <c r="W342" s="19" t="s">
        <v>11</v>
      </c>
      <c r="X342" s="19">
        <v>0</v>
      </c>
      <c r="Y342" s="19" t="s">
        <v>730</v>
      </c>
      <c r="Z342" s="19">
        <v>0</v>
      </c>
      <c r="AA342" s="19">
        <v>0</v>
      </c>
      <c r="AB342" s="19">
        <v>0</v>
      </c>
      <c r="AC342" s="186" t="str">
        <f>IF(OR(M342="13",M342="14",P342=8),"",IF(     AND(OR(S342="AUTORIZADO", S342="PENDIENTE", S342="REDUCIDO", S342="AMPLIADO"),L342&lt;&gt;"HONORARIO" ), _xlfn.CONCAT(IF(H342="X","H",H342),"_",IF(OR(P342=5,P342=6),_xlfn.CONCAT(P342,"A"),P342),"_",VLOOKUP(T342,Datos!$B$2:$C$5,2,TRUE)),""))</f>
        <v>M_1_[11 +]</v>
      </c>
      <c r="AD342" s="186">
        <f t="shared" si="145"/>
        <v>0</v>
      </c>
      <c r="AE342" s="90" t="str">
        <f t="shared" si="146"/>
        <v>-</v>
      </c>
      <c r="AF342" s="91" t="str">
        <f t="shared" si="147"/>
        <v>070601</v>
      </c>
      <c r="AG342" s="92"/>
      <c r="AH342" s="93" t="str">
        <f t="shared" si="148"/>
        <v>Corporación de Fomento de la Producción</v>
      </c>
      <c r="AI342" s="90" t="str">
        <f t="shared" si="149"/>
        <v>-</v>
      </c>
      <c r="AJ342" s="90">
        <f t="shared" si="150"/>
        <v>5</v>
      </c>
      <c r="AK342" s="90" t="str">
        <f t="shared" si="151"/>
        <v>-</v>
      </c>
      <c r="AL342" s="90" t="str">
        <f t="shared" si="152"/>
        <v>Identifica este registro como MUJER</v>
      </c>
      <c r="AM342" s="90" t="str">
        <f t="shared" si="153"/>
        <v>-</v>
      </c>
      <c r="AN342" s="90" t="str">
        <f t="shared" si="154"/>
        <v>-</v>
      </c>
      <c r="AO342" s="90" t="str">
        <f t="shared" si="155"/>
        <v>-</v>
      </c>
      <c r="AP342" s="58" t="str">
        <f t="shared" si="156"/>
        <v>-</v>
      </c>
      <c r="AQ342" s="94" t="str">
        <f t="shared" si="157"/>
        <v>-</v>
      </c>
      <c r="AR342" s="94" t="str">
        <f>IF(N342="","PRIMER_DIA en blanco",
IF(AND(M342="01",N342&gt;=L_Conversion!$C$118,N342&lt;=L_Conversion!$D$118),"-",
IF(AND(M342="02",N342&gt;=L_Conversion!$C$119,N342&lt;=L_Conversion!$D$119),"-",
IF(AND(M342="03",N342&gt;=L_Conversion!$C$120,N342&lt;=L_Conversion!$D$120),"-",
IF(AND(M342="04",N342&gt;=L_Conversion!$C$121,N342&lt;=L_Conversion!$D$121),"-",
IF(AND(M342="05",N342&gt;=L_Conversion!$C$122,N342&lt;=L_Conversion!$D$122),"-",
IF(AND(M342="06",N342&gt;=L_Conversion!$C$123,N342&lt;=L_Conversion!$D$123),"-",
IF(AND(M342="07",N342&gt;=L_Conversion!$C$124,N342&lt;=L_Conversion!$D$124),"-",
IF(AND(M342="08",N342&gt;=L_Conversion!$C$125,N342&lt;=L_Conversion!$D$125),"-",
IF(AND(M342="09",N342&gt;=L_Conversion!$C$126,N342&lt;=L_Conversion!$D$126),"-",
IF(AND(M342="10",N342&gt;=L_Conversion!$C$127,N342&lt;=L_Conversion!$D$127),"-",
IF(AND(M342="11",N342&gt;=L_Conversion!$C$128,N342&lt;=L_Conversion!$D$128),"-",
IF(AND(M342="12",N342&gt;=L_Conversion!$C$129,N342&lt;=L_Conversion!$D$129),"-",
IF(AND(M342="13",N342&gt;=L_Conversion!$C$116,N342&lt;=L_Conversion!$D$116),"-",
IF(AND(M342="14",N342&gt;=L_Conversion!$C$117,N342&lt;=L_Conversion!$D$117),"-",
"PRIMER_DIA fuera de rango")))))))))))))))</f>
        <v>-</v>
      </c>
      <c r="AS342" s="94" t="str">
        <f t="shared" si="158"/>
        <v>-</v>
      </c>
      <c r="AT342" s="94" t="str">
        <f t="shared" si="159"/>
        <v>-</v>
      </c>
      <c r="AU342" s="94" t="str">
        <f t="shared" si="160"/>
        <v>-</v>
      </c>
      <c r="AV342" s="94" t="str">
        <f t="shared" si="161"/>
        <v>-</v>
      </c>
      <c r="AW342" s="94" t="str">
        <f t="shared" si="162"/>
        <v>-</v>
      </c>
      <c r="AX342" s="94" t="str">
        <f t="shared" si="163"/>
        <v>-</v>
      </c>
      <c r="AY342" s="94" t="str">
        <f t="shared" si="164"/>
        <v>-</v>
      </c>
      <c r="AZ342" s="94" t="str">
        <f t="shared" si="165"/>
        <v>-</v>
      </c>
      <c r="BA342" s="94" t="str">
        <f t="shared" si="166"/>
        <v>-</v>
      </c>
      <c r="BB342" s="94" t="str">
        <f t="shared" si="167"/>
        <v>-</v>
      </c>
      <c r="BC342" s="94" t="str">
        <f t="shared" si="168"/>
        <v>-</v>
      </c>
      <c r="BD342" s="94" t="str">
        <f t="shared" si="169"/>
        <v>-</v>
      </c>
      <c r="BE342" s="94" t="str">
        <f t="shared" si="170"/>
        <v>-</v>
      </c>
      <c r="BF342" s="94" t="str">
        <f t="shared" si="171"/>
        <v>-</v>
      </c>
    </row>
    <row r="343" spans="1:58" x14ac:dyDescent="0.2">
      <c r="A343" s="19" t="s">
        <v>1193</v>
      </c>
      <c r="B343" s="19" t="s">
        <v>76</v>
      </c>
      <c r="C343" s="19">
        <v>8001291</v>
      </c>
      <c r="D343" s="19">
        <v>8</v>
      </c>
      <c r="E343" s="19" t="s">
        <v>1534</v>
      </c>
      <c r="F343" s="19" t="s">
        <v>1312</v>
      </c>
      <c r="G343" s="19" t="s">
        <v>1665</v>
      </c>
      <c r="H343" s="19" t="s">
        <v>654</v>
      </c>
      <c r="I343" s="19" t="s">
        <v>653</v>
      </c>
      <c r="J343" s="19">
        <v>60</v>
      </c>
      <c r="K343" s="19" t="s">
        <v>560</v>
      </c>
      <c r="L343" s="19" t="s">
        <v>490</v>
      </c>
      <c r="M343" s="19" t="s">
        <v>16</v>
      </c>
      <c r="N343" s="19">
        <v>45745</v>
      </c>
      <c r="O343" s="19">
        <v>5</v>
      </c>
      <c r="P343" s="83">
        <v>1</v>
      </c>
      <c r="Q343" s="19" t="s">
        <v>23</v>
      </c>
      <c r="R343" s="19" t="s">
        <v>11</v>
      </c>
      <c r="S343" s="19" t="s">
        <v>23</v>
      </c>
      <c r="T343" s="19">
        <v>5</v>
      </c>
      <c r="U343" s="19" t="s">
        <v>11</v>
      </c>
      <c r="V343" s="19" t="s">
        <v>11</v>
      </c>
      <c r="W343" s="19" t="s">
        <v>19</v>
      </c>
      <c r="X343" s="19">
        <v>375919</v>
      </c>
      <c r="Y343" s="19" t="s">
        <v>726</v>
      </c>
      <c r="Z343" s="19">
        <v>5</v>
      </c>
      <c r="AA343" s="19">
        <v>375919</v>
      </c>
      <c r="AB343" s="19">
        <v>375919</v>
      </c>
      <c r="AC343" s="186" t="str">
        <f>IF(OR(M343="13",M343="14",P343=8),"",IF(     AND(OR(S343="AUTORIZADO", S343="PENDIENTE", S343="REDUCIDO", S343="AMPLIADO"),L343&lt;&gt;"HONORARIO" ), _xlfn.CONCAT(IF(H343="X","H",H343),"_",IF(OR(P343=5,P343=6),_xlfn.CONCAT(P343,"A"),P343),"_",VLOOKUP(T343,Datos!$B$2:$C$5,2,TRUE)),""))</f>
        <v>H_1_[4 a 10]</v>
      </c>
      <c r="AD343" s="186">
        <f t="shared" si="145"/>
        <v>751838</v>
      </c>
      <c r="AE343" s="90" t="str">
        <f t="shared" si="146"/>
        <v>-</v>
      </c>
      <c r="AF343" s="91" t="str">
        <f t="shared" si="147"/>
        <v>070601</v>
      </c>
      <c r="AG343" s="92"/>
      <c r="AH343" s="93" t="str">
        <f t="shared" si="148"/>
        <v>Corporación de Fomento de la Producción</v>
      </c>
      <c r="AI343" s="90" t="str">
        <f t="shared" si="149"/>
        <v>-</v>
      </c>
      <c r="AJ343" s="90">
        <f t="shared" si="150"/>
        <v>8</v>
      </c>
      <c r="AK343" s="90" t="str">
        <f t="shared" si="151"/>
        <v>-</v>
      </c>
      <c r="AL343" s="90" t="str">
        <f t="shared" si="152"/>
        <v>Identifica este registro como HOMBRE</v>
      </c>
      <c r="AM343" s="90" t="str">
        <f t="shared" si="153"/>
        <v>-</v>
      </c>
      <c r="AN343" s="90" t="str">
        <f t="shared" si="154"/>
        <v>-</v>
      </c>
      <c r="AO343" s="90" t="str">
        <f t="shared" si="155"/>
        <v>-</v>
      </c>
      <c r="AP343" s="58" t="str">
        <f t="shared" si="156"/>
        <v>-</v>
      </c>
      <c r="AQ343" s="94" t="str">
        <f t="shared" si="157"/>
        <v>-</v>
      </c>
      <c r="AR343" s="94" t="str">
        <f>IF(N343="","PRIMER_DIA en blanco",
IF(AND(M343="01",N343&gt;=L_Conversion!$C$118,N343&lt;=L_Conversion!$D$118),"-",
IF(AND(M343="02",N343&gt;=L_Conversion!$C$119,N343&lt;=L_Conversion!$D$119),"-",
IF(AND(M343="03",N343&gt;=L_Conversion!$C$120,N343&lt;=L_Conversion!$D$120),"-",
IF(AND(M343="04",N343&gt;=L_Conversion!$C$121,N343&lt;=L_Conversion!$D$121),"-",
IF(AND(M343="05",N343&gt;=L_Conversion!$C$122,N343&lt;=L_Conversion!$D$122),"-",
IF(AND(M343="06",N343&gt;=L_Conversion!$C$123,N343&lt;=L_Conversion!$D$123),"-",
IF(AND(M343="07",N343&gt;=L_Conversion!$C$124,N343&lt;=L_Conversion!$D$124),"-",
IF(AND(M343="08",N343&gt;=L_Conversion!$C$125,N343&lt;=L_Conversion!$D$125),"-",
IF(AND(M343="09",N343&gt;=L_Conversion!$C$126,N343&lt;=L_Conversion!$D$126),"-",
IF(AND(M343="10",N343&gt;=L_Conversion!$C$127,N343&lt;=L_Conversion!$D$127),"-",
IF(AND(M343="11",N343&gt;=L_Conversion!$C$128,N343&lt;=L_Conversion!$D$128),"-",
IF(AND(M343="12",N343&gt;=L_Conversion!$C$129,N343&lt;=L_Conversion!$D$129),"-",
IF(AND(M343="13",N343&gt;=L_Conversion!$C$116,N343&lt;=L_Conversion!$D$116),"-",
IF(AND(M343="14",N343&gt;=L_Conversion!$C$117,N343&lt;=L_Conversion!$D$117),"-",
"PRIMER_DIA fuera de rango")))))))))))))))</f>
        <v>-</v>
      </c>
      <c r="AS343" s="94" t="str">
        <f t="shared" si="158"/>
        <v>-</v>
      </c>
      <c r="AT343" s="94" t="str">
        <f t="shared" si="159"/>
        <v>-</v>
      </c>
      <c r="AU343" s="94" t="str">
        <f t="shared" si="160"/>
        <v>-</v>
      </c>
      <c r="AV343" s="94" t="str">
        <f t="shared" si="161"/>
        <v>-</v>
      </c>
      <c r="AW343" s="94" t="str">
        <f t="shared" si="162"/>
        <v>-</v>
      </c>
      <c r="AX343" s="94" t="str">
        <f t="shared" si="163"/>
        <v>-</v>
      </c>
      <c r="AY343" s="94" t="str">
        <f t="shared" si="164"/>
        <v>-</v>
      </c>
      <c r="AZ343" s="94" t="str">
        <f t="shared" si="165"/>
        <v>-</v>
      </c>
      <c r="BA343" s="94" t="str">
        <f t="shared" si="166"/>
        <v>-</v>
      </c>
      <c r="BB343" s="94" t="str">
        <f t="shared" si="167"/>
        <v>-</v>
      </c>
      <c r="BC343" s="94" t="str">
        <f t="shared" si="168"/>
        <v>-</v>
      </c>
      <c r="BD343" s="94" t="str">
        <f t="shared" si="169"/>
        <v>-</v>
      </c>
      <c r="BE343" s="94" t="str">
        <f t="shared" si="170"/>
        <v>-</v>
      </c>
      <c r="BF343" s="94" t="str">
        <f t="shared" si="171"/>
        <v>-</v>
      </c>
    </row>
    <row r="344" spans="1:58" x14ac:dyDescent="0.2">
      <c r="A344" s="19" t="s">
        <v>1193</v>
      </c>
      <c r="B344" s="19" t="s">
        <v>76</v>
      </c>
      <c r="C344" s="19">
        <v>9117458</v>
      </c>
      <c r="D344" s="19">
        <v>8</v>
      </c>
      <c r="E344" s="19" t="s">
        <v>1371</v>
      </c>
      <c r="F344" s="19" t="s">
        <v>1691</v>
      </c>
      <c r="G344" s="19" t="s">
        <v>1692</v>
      </c>
      <c r="H344" s="19" t="s">
        <v>654</v>
      </c>
      <c r="I344" s="19" t="s">
        <v>653</v>
      </c>
      <c r="J344" s="19">
        <v>60</v>
      </c>
      <c r="K344" s="19" t="s">
        <v>562</v>
      </c>
      <c r="L344" s="19" t="s">
        <v>490</v>
      </c>
      <c r="M344" s="19" t="s">
        <v>16</v>
      </c>
      <c r="N344" s="19">
        <v>45745</v>
      </c>
      <c r="O344" s="19">
        <v>7</v>
      </c>
      <c r="P344" s="83">
        <v>1</v>
      </c>
      <c r="Q344" s="19" t="s">
        <v>23</v>
      </c>
      <c r="R344" s="19" t="s">
        <v>11</v>
      </c>
      <c r="S344" s="19" t="s">
        <v>23</v>
      </c>
      <c r="T344" s="19">
        <v>7</v>
      </c>
      <c r="U344" s="19" t="s">
        <v>11</v>
      </c>
      <c r="V344" s="19" t="s">
        <v>11</v>
      </c>
      <c r="W344" s="19" t="s">
        <v>19</v>
      </c>
      <c r="X344" s="19">
        <v>121506</v>
      </c>
      <c r="Y344" s="19" t="s">
        <v>728</v>
      </c>
      <c r="Z344" s="19">
        <v>1</v>
      </c>
      <c r="AA344" s="19">
        <v>121506</v>
      </c>
      <c r="AB344" s="19">
        <v>121506</v>
      </c>
      <c r="AC344" s="186" t="str">
        <f>IF(OR(M344="13",M344="14",P344=8),"",IF(     AND(OR(S344="AUTORIZADO", S344="PENDIENTE", S344="REDUCIDO", S344="AMPLIADO"),L344&lt;&gt;"HONORARIO" ), _xlfn.CONCAT(IF(H344="X","H",H344),"_",IF(OR(P344=5,P344=6),_xlfn.CONCAT(P344,"A"),P344),"_",VLOOKUP(T344,Datos!$B$2:$C$5,2,TRUE)),""))</f>
        <v>H_1_[4 a 10]</v>
      </c>
      <c r="AD344" s="186">
        <f t="shared" si="145"/>
        <v>243012</v>
      </c>
      <c r="AE344" s="90" t="str">
        <f t="shared" si="146"/>
        <v>-</v>
      </c>
      <c r="AF344" s="91" t="str">
        <f t="shared" si="147"/>
        <v>070601</v>
      </c>
      <c r="AG344" s="92"/>
      <c r="AH344" s="93" t="str">
        <f t="shared" si="148"/>
        <v>Corporación de Fomento de la Producción</v>
      </c>
      <c r="AI344" s="90" t="str">
        <f t="shared" si="149"/>
        <v>-</v>
      </c>
      <c r="AJ344" s="90">
        <f t="shared" si="150"/>
        <v>8</v>
      </c>
      <c r="AK344" s="90" t="str">
        <f t="shared" si="151"/>
        <v>-</v>
      </c>
      <c r="AL344" s="90" t="str">
        <f t="shared" si="152"/>
        <v>Identifica este registro como HOMBRE</v>
      </c>
      <c r="AM344" s="90" t="str">
        <f t="shared" si="153"/>
        <v>-</v>
      </c>
      <c r="AN344" s="90" t="str">
        <f t="shared" si="154"/>
        <v>-</v>
      </c>
      <c r="AO344" s="90" t="str">
        <f t="shared" si="155"/>
        <v>-</v>
      </c>
      <c r="AP344" s="58" t="str">
        <f t="shared" si="156"/>
        <v>-</v>
      </c>
      <c r="AQ344" s="94" t="str">
        <f t="shared" si="157"/>
        <v>-</v>
      </c>
      <c r="AR344" s="94" t="str">
        <f>IF(N344="","PRIMER_DIA en blanco",
IF(AND(M344="01",N344&gt;=L_Conversion!$C$118,N344&lt;=L_Conversion!$D$118),"-",
IF(AND(M344="02",N344&gt;=L_Conversion!$C$119,N344&lt;=L_Conversion!$D$119),"-",
IF(AND(M344="03",N344&gt;=L_Conversion!$C$120,N344&lt;=L_Conversion!$D$120),"-",
IF(AND(M344="04",N344&gt;=L_Conversion!$C$121,N344&lt;=L_Conversion!$D$121),"-",
IF(AND(M344="05",N344&gt;=L_Conversion!$C$122,N344&lt;=L_Conversion!$D$122),"-",
IF(AND(M344="06",N344&gt;=L_Conversion!$C$123,N344&lt;=L_Conversion!$D$123),"-",
IF(AND(M344="07",N344&gt;=L_Conversion!$C$124,N344&lt;=L_Conversion!$D$124),"-",
IF(AND(M344="08",N344&gt;=L_Conversion!$C$125,N344&lt;=L_Conversion!$D$125),"-",
IF(AND(M344="09",N344&gt;=L_Conversion!$C$126,N344&lt;=L_Conversion!$D$126),"-",
IF(AND(M344="10",N344&gt;=L_Conversion!$C$127,N344&lt;=L_Conversion!$D$127),"-",
IF(AND(M344="11",N344&gt;=L_Conversion!$C$128,N344&lt;=L_Conversion!$D$128),"-",
IF(AND(M344="12",N344&gt;=L_Conversion!$C$129,N344&lt;=L_Conversion!$D$129),"-",
IF(AND(M344="13",N344&gt;=L_Conversion!$C$116,N344&lt;=L_Conversion!$D$116),"-",
IF(AND(M344="14",N344&gt;=L_Conversion!$C$117,N344&lt;=L_Conversion!$D$117),"-",
"PRIMER_DIA fuera de rango")))))))))))))))</f>
        <v>-</v>
      </c>
      <c r="AS344" s="94" t="str">
        <f t="shared" si="158"/>
        <v>-</v>
      </c>
      <c r="AT344" s="94" t="str">
        <f t="shared" si="159"/>
        <v>-</v>
      </c>
      <c r="AU344" s="94" t="str">
        <f t="shared" si="160"/>
        <v>-</v>
      </c>
      <c r="AV344" s="94" t="str">
        <f t="shared" si="161"/>
        <v>-</v>
      </c>
      <c r="AW344" s="94" t="str">
        <f t="shared" si="162"/>
        <v>-</v>
      </c>
      <c r="AX344" s="94" t="str">
        <f t="shared" si="163"/>
        <v>-</v>
      </c>
      <c r="AY344" s="94" t="str">
        <f t="shared" si="164"/>
        <v>-</v>
      </c>
      <c r="AZ344" s="94" t="str">
        <f t="shared" si="165"/>
        <v>-</v>
      </c>
      <c r="BA344" s="94" t="str">
        <f t="shared" si="166"/>
        <v>-</v>
      </c>
      <c r="BB344" s="94" t="str">
        <f t="shared" si="167"/>
        <v>-</v>
      </c>
      <c r="BC344" s="94" t="str">
        <f t="shared" si="168"/>
        <v>-</v>
      </c>
      <c r="BD344" s="94" t="str">
        <f t="shared" si="169"/>
        <v>-</v>
      </c>
      <c r="BE344" s="94" t="str">
        <f t="shared" si="170"/>
        <v>-</v>
      </c>
      <c r="BF344" s="94" t="str">
        <f t="shared" si="171"/>
        <v>-</v>
      </c>
    </row>
    <row r="345" spans="1:58" x14ac:dyDescent="0.2">
      <c r="A345" s="19" t="s">
        <v>1193</v>
      </c>
      <c r="B345" s="19" t="s">
        <v>76</v>
      </c>
      <c r="C345" s="19">
        <v>10213912</v>
      </c>
      <c r="D345" s="19">
        <v>7</v>
      </c>
      <c r="E345" s="19" t="s">
        <v>1433</v>
      </c>
      <c r="F345" s="19" t="s">
        <v>1212</v>
      </c>
      <c r="G345" s="19" t="s">
        <v>1434</v>
      </c>
      <c r="H345" s="19" t="s">
        <v>1018</v>
      </c>
      <c r="I345" s="19" t="s">
        <v>653</v>
      </c>
      <c r="J345" s="19">
        <v>80</v>
      </c>
      <c r="K345" s="19" t="s">
        <v>556</v>
      </c>
      <c r="L345" s="19" t="s">
        <v>495</v>
      </c>
      <c r="M345" s="19" t="s">
        <v>16</v>
      </c>
      <c r="N345" s="19">
        <v>45746</v>
      </c>
      <c r="O345" s="19">
        <v>30</v>
      </c>
      <c r="P345" s="83">
        <v>1</v>
      </c>
      <c r="Q345" s="19" t="s">
        <v>23</v>
      </c>
      <c r="R345" s="19" t="s">
        <v>11</v>
      </c>
      <c r="S345" s="19" t="s">
        <v>23</v>
      </c>
      <c r="T345" s="19">
        <v>30</v>
      </c>
      <c r="U345" s="19" t="s">
        <v>11</v>
      </c>
      <c r="V345" s="19" t="s">
        <v>11</v>
      </c>
      <c r="W345" s="19" t="s">
        <v>11</v>
      </c>
      <c r="X345" s="19">
        <v>0</v>
      </c>
      <c r="Y345" s="19" t="s">
        <v>730</v>
      </c>
      <c r="Z345" s="19">
        <v>0</v>
      </c>
      <c r="AA345" s="19">
        <v>0</v>
      </c>
      <c r="AB345" s="19">
        <v>0</v>
      </c>
      <c r="AC345" s="186" t="str">
        <f>IF(OR(M345="13",M345="14",P345=8),"",IF(     AND(OR(S345="AUTORIZADO", S345="PENDIENTE", S345="REDUCIDO", S345="AMPLIADO"),L345&lt;&gt;"HONORARIO" ), _xlfn.CONCAT(IF(H345="X","H",H345),"_",IF(OR(P345=5,P345=6),_xlfn.CONCAT(P345,"A"),P345),"_",VLOOKUP(T345,Datos!$B$2:$C$5,2,TRUE)),""))</f>
        <v>M_1_[11 +]</v>
      </c>
      <c r="AD345" s="186">
        <f t="shared" si="145"/>
        <v>0</v>
      </c>
      <c r="AE345" s="90" t="str">
        <f t="shared" si="146"/>
        <v>-</v>
      </c>
      <c r="AF345" s="91" t="str">
        <f t="shared" si="147"/>
        <v>070601</v>
      </c>
      <c r="AG345" s="92"/>
      <c r="AH345" s="93" t="str">
        <f t="shared" si="148"/>
        <v>Corporación de Fomento de la Producción</v>
      </c>
      <c r="AI345" s="90" t="str">
        <f t="shared" si="149"/>
        <v>-</v>
      </c>
      <c r="AJ345" s="90">
        <f t="shared" si="150"/>
        <v>7</v>
      </c>
      <c r="AK345" s="90" t="str">
        <f t="shared" si="151"/>
        <v>-</v>
      </c>
      <c r="AL345" s="90" t="str">
        <f t="shared" si="152"/>
        <v>Identifica este registro como MUJER</v>
      </c>
      <c r="AM345" s="90" t="str">
        <f t="shared" si="153"/>
        <v>-</v>
      </c>
      <c r="AN345" s="90" t="str">
        <f t="shared" si="154"/>
        <v>-</v>
      </c>
      <c r="AO345" s="90" t="str">
        <f t="shared" si="155"/>
        <v>-</v>
      </c>
      <c r="AP345" s="58" t="str">
        <f t="shared" si="156"/>
        <v>-</v>
      </c>
      <c r="AQ345" s="94" t="str">
        <f t="shared" si="157"/>
        <v>-</v>
      </c>
      <c r="AR345" s="94" t="str">
        <f>IF(N345="","PRIMER_DIA en blanco",
IF(AND(M345="01",N345&gt;=L_Conversion!$C$118,N345&lt;=L_Conversion!$D$118),"-",
IF(AND(M345="02",N345&gt;=L_Conversion!$C$119,N345&lt;=L_Conversion!$D$119),"-",
IF(AND(M345="03",N345&gt;=L_Conversion!$C$120,N345&lt;=L_Conversion!$D$120),"-",
IF(AND(M345="04",N345&gt;=L_Conversion!$C$121,N345&lt;=L_Conversion!$D$121),"-",
IF(AND(M345="05",N345&gt;=L_Conversion!$C$122,N345&lt;=L_Conversion!$D$122),"-",
IF(AND(M345="06",N345&gt;=L_Conversion!$C$123,N345&lt;=L_Conversion!$D$123),"-",
IF(AND(M345="07",N345&gt;=L_Conversion!$C$124,N345&lt;=L_Conversion!$D$124),"-",
IF(AND(M345="08",N345&gt;=L_Conversion!$C$125,N345&lt;=L_Conversion!$D$125),"-",
IF(AND(M345="09",N345&gt;=L_Conversion!$C$126,N345&lt;=L_Conversion!$D$126),"-",
IF(AND(M345="10",N345&gt;=L_Conversion!$C$127,N345&lt;=L_Conversion!$D$127),"-",
IF(AND(M345="11",N345&gt;=L_Conversion!$C$128,N345&lt;=L_Conversion!$D$128),"-",
IF(AND(M345="12",N345&gt;=L_Conversion!$C$129,N345&lt;=L_Conversion!$D$129),"-",
IF(AND(M345="13",N345&gt;=L_Conversion!$C$116,N345&lt;=L_Conversion!$D$116),"-",
IF(AND(M345="14",N345&gt;=L_Conversion!$C$117,N345&lt;=L_Conversion!$D$117),"-",
"PRIMER_DIA fuera de rango")))))))))))))))</f>
        <v>-</v>
      </c>
      <c r="AS345" s="94" t="str">
        <f t="shared" si="158"/>
        <v>-</v>
      </c>
      <c r="AT345" s="94" t="str">
        <f t="shared" si="159"/>
        <v>-</v>
      </c>
      <c r="AU345" s="94" t="str">
        <f t="shared" si="160"/>
        <v>-</v>
      </c>
      <c r="AV345" s="94" t="str">
        <f t="shared" si="161"/>
        <v>-</v>
      </c>
      <c r="AW345" s="94" t="str">
        <f t="shared" si="162"/>
        <v>-</v>
      </c>
      <c r="AX345" s="94" t="str">
        <f t="shared" si="163"/>
        <v>-</v>
      </c>
      <c r="AY345" s="94" t="str">
        <f t="shared" si="164"/>
        <v>-</v>
      </c>
      <c r="AZ345" s="94" t="str">
        <f t="shared" si="165"/>
        <v>-</v>
      </c>
      <c r="BA345" s="94" t="str">
        <f t="shared" si="166"/>
        <v>-</v>
      </c>
      <c r="BB345" s="94" t="str">
        <f t="shared" si="167"/>
        <v>-</v>
      </c>
      <c r="BC345" s="94" t="str">
        <f t="shared" si="168"/>
        <v>-</v>
      </c>
      <c r="BD345" s="94" t="str">
        <f t="shared" si="169"/>
        <v>-</v>
      </c>
      <c r="BE345" s="94" t="str">
        <f t="shared" si="170"/>
        <v>-</v>
      </c>
      <c r="BF345" s="94" t="str">
        <f t="shared" si="171"/>
        <v>-</v>
      </c>
    </row>
    <row r="346" spans="1:58" x14ac:dyDescent="0.2">
      <c r="A346" s="19" t="s">
        <v>1193</v>
      </c>
      <c r="B346" s="19" t="s">
        <v>76</v>
      </c>
      <c r="C346" s="19">
        <v>12634622</v>
      </c>
      <c r="D346" s="19">
        <v>0</v>
      </c>
      <c r="E346" s="19" t="s">
        <v>1719</v>
      </c>
      <c r="F346" s="19" t="s">
        <v>1363</v>
      </c>
      <c r="G346" s="19" t="s">
        <v>1720</v>
      </c>
      <c r="H346" s="19" t="s">
        <v>1018</v>
      </c>
      <c r="I346" s="19" t="s">
        <v>653</v>
      </c>
      <c r="J346" s="19">
        <v>60</v>
      </c>
      <c r="K346" s="19" t="s">
        <v>554</v>
      </c>
      <c r="L346" s="19" t="s">
        <v>490</v>
      </c>
      <c r="M346" s="19" t="s">
        <v>16</v>
      </c>
      <c r="N346" s="19">
        <v>45747</v>
      </c>
      <c r="O346" s="19">
        <v>3</v>
      </c>
      <c r="P346" s="83">
        <v>1</v>
      </c>
      <c r="Q346" s="19" t="s">
        <v>23</v>
      </c>
      <c r="R346" s="19" t="s">
        <v>11</v>
      </c>
      <c r="S346" s="19" t="s">
        <v>23</v>
      </c>
      <c r="T346" s="19">
        <v>3</v>
      </c>
      <c r="U346" s="19" t="s">
        <v>11</v>
      </c>
      <c r="V346" s="19" t="s">
        <v>19</v>
      </c>
      <c r="W346" s="19" t="s">
        <v>19</v>
      </c>
      <c r="X346" s="19">
        <v>68104</v>
      </c>
      <c r="Y346" s="19" t="s">
        <v>726</v>
      </c>
      <c r="Z346" s="19">
        <v>3</v>
      </c>
      <c r="AA346" s="19">
        <v>68104</v>
      </c>
      <c r="AB346" s="19">
        <v>68104</v>
      </c>
      <c r="AC346" s="186" t="str">
        <f>IF(OR(M346="13",M346="14",P346=8),"",IF(     AND(OR(S346="AUTORIZADO", S346="PENDIENTE", S346="REDUCIDO", S346="AMPLIADO"),L346&lt;&gt;"HONORARIO" ), _xlfn.CONCAT(IF(H346="X","H",H346),"_",IF(OR(P346=5,P346=6),_xlfn.CONCAT(P346,"A"),P346),"_",VLOOKUP(T346,Datos!$B$2:$C$5,2,TRUE)),""))</f>
        <v>M_1_[hasta 3]</v>
      </c>
      <c r="AD346" s="186">
        <f t="shared" si="145"/>
        <v>136208</v>
      </c>
      <c r="AE346" s="90" t="str">
        <f t="shared" si="146"/>
        <v>-</v>
      </c>
      <c r="AF346" s="91" t="str">
        <f t="shared" si="147"/>
        <v>070601</v>
      </c>
      <c r="AG346" s="92"/>
      <c r="AH346" s="93" t="str">
        <f t="shared" si="148"/>
        <v>Corporación de Fomento de la Producción</v>
      </c>
      <c r="AI346" s="90" t="str">
        <f t="shared" si="149"/>
        <v>-</v>
      </c>
      <c r="AJ346" s="90">
        <f t="shared" si="150"/>
        <v>0</v>
      </c>
      <c r="AK346" s="90" t="str">
        <f t="shared" si="151"/>
        <v>-</v>
      </c>
      <c r="AL346" s="90" t="str">
        <f t="shared" si="152"/>
        <v>Identifica este registro como MUJER</v>
      </c>
      <c r="AM346" s="90" t="str">
        <f t="shared" si="153"/>
        <v>-</v>
      </c>
      <c r="AN346" s="90" t="str">
        <f t="shared" si="154"/>
        <v>-</v>
      </c>
      <c r="AO346" s="90" t="str">
        <f t="shared" si="155"/>
        <v>-</v>
      </c>
      <c r="AP346" s="58" t="str">
        <f t="shared" si="156"/>
        <v>-</v>
      </c>
      <c r="AQ346" s="94" t="str">
        <f t="shared" si="157"/>
        <v>-</v>
      </c>
      <c r="AR346" s="94" t="str">
        <f>IF(N346="","PRIMER_DIA en blanco",
IF(AND(M346="01",N346&gt;=L_Conversion!$C$118,N346&lt;=L_Conversion!$D$118),"-",
IF(AND(M346="02",N346&gt;=L_Conversion!$C$119,N346&lt;=L_Conversion!$D$119),"-",
IF(AND(M346="03",N346&gt;=L_Conversion!$C$120,N346&lt;=L_Conversion!$D$120),"-",
IF(AND(M346="04",N346&gt;=L_Conversion!$C$121,N346&lt;=L_Conversion!$D$121),"-",
IF(AND(M346="05",N346&gt;=L_Conversion!$C$122,N346&lt;=L_Conversion!$D$122),"-",
IF(AND(M346="06",N346&gt;=L_Conversion!$C$123,N346&lt;=L_Conversion!$D$123),"-",
IF(AND(M346="07",N346&gt;=L_Conversion!$C$124,N346&lt;=L_Conversion!$D$124),"-",
IF(AND(M346="08",N346&gt;=L_Conversion!$C$125,N346&lt;=L_Conversion!$D$125),"-",
IF(AND(M346="09",N346&gt;=L_Conversion!$C$126,N346&lt;=L_Conversion!$D$126),"-",
IF(AND(M346="10",N346&gt;=L_Conversion!$C$127,N346&lt;=L_Conversion!$D$127),"-",
IF(AND(M346="11",N346&gt;=L_Conversion!$C$128,N346&lt;=L_Conversion!$D$128),"-",
IF(AND(M346="12",N346&gt;=L_Conversion!$C$129,N346&lt;=L_Conversion!$D$129),"-",
IF(AND(M346="13",N346&gt;=L_Conversion!$C$116,N346&lt;=L_Conversion!$D$116),"-",
IF(AND(M346="14",N346&gt;=L_Conversion!$C$117,N346&lt;=L_Conversion!$D$117),"-",
"PRIMER_DIA fuera de rango")))))))))))))))</f>
        <v>-</v>
      </c>
      <c r="AS346" s="94" t="str">
        <f t="shared" si="158"/>
        <v>-</v>
      </c>
      <c r="AT346" s="94" t="str">
        <f t="shared" si="159"/>
        <v>-</v>
      </c>
      <c r="AU346" s="94" t="str">
        <f t="shared" si="160"/>
        <v>-</v>
      </c>
      <c r="AV346" s="94" t="str">
        <f t="shared" si="161"/>
        <v>-</v>
      </c>
      <c r="AW346" s="94" t="str">
        <f t="shared" si="162"/>
        <v>-</v>
      </c>
      <c r="AX346" s="94" t="str">
        <f t="shared" si="163"/>
        <v>-</v>
      </c>
      <c r="AY346" s="94" t="str">
        <f t="shared" si="164"/>
        <v>-</v>
      </c>
      <c r="AZ346" s="94" t="str">
        <f t="shared" si="165"/>
        <v>-</v>
      </c>
      <c r="BA346" s="94" t="str">
        <f t="shared" si="166"/>
        <v>-</v>
      </c>
      <c r="BB346" s="94" t="str">
        <f t="shared" si="167"/>
        <v>-</v>
      </c>
      <c r="BC346" s="94" t="str">
        <f t="shared" si="168"/>
        <v>-</v>
      </c>
      <c r="BD346" s="94" t="str">
        <f t="shared" si="169"/>
        <v>-</v>
      </c>
      <c r="BE346" s="94" t="str">
        <f t="shared" si="170"/>
        <v>-</v>
      </c>
      <c r="BF346" s="94" t="str">
        <f t="shared" si="171"/>
        <v>-</v>
      </c>
    </row>
    <row r="347" spans="1:58" x14ac:dyDescent="0.2">
      <c r="A347" s="19" t="s">
        <v>1193</v>
      </c>
      <c r="B347" s="19" t="s">
        <v>76</v>
      </c>
      <c r="C347" s="19">
        <v>9921999</v>
      </c>
      <c r="D347" s="19">
        <v>8</v>
      </c>
      <c r="E347" s="19" t="s">
        <v>1576</v>
      </c>
      <c r="F347" s="19" t="s">
        <v>1414</v>
      </c>
      <c r="G347" s="19" t="s">
        <v>1688</v>
      </c>
      <c r="H347" s="19" t="s">
        <v>1018</v>
      </c>
      <c r="I347" s="19" t="s">
        <v>654</v>
      </c>
      <c r="J347" s="19">
        <v>80</v>
      </c>
      <c r="K347" s="19" t="s">
        <v>556</v>
      </c>
      <c r="L347" s="19" t="s">
        <v>509</v>
      </c>
      <c r="M347" s="19" t="s">
        <v>16</v>
      </c>
      <c r="N347" s="19">
        <v>45747</v>
      </c>
      <c r="O347" s="19">
        <v>2</v>
      </c>
      <c r="P347" s="83">
        <v>1</v>
      </c>
      <c r="Q347" s="19" t="s">
        <v>23</v>
      </c>
      <c r="R347" s="19" t="s">
        <v>11</v>
      </c>
      <c r="S347" s="19" t="s">
        <v>23</v>
      </c>
      <c r="T347" s="19">
        <v>2</v>
      </c>
      <c r="U347" s="19" t="s">
        <v>11</v>
      </c>
      <c r="V347" s="19" t="s">
        <v>11</v>
      </c>
      <c r="W347" s="19" t="s">
        <v>11</v>
      </c>
      <c r="X347" s="19">
        <v>0</v>
      </c>
      <c r="Y347" s="19" t="s">
        <v>730</v>
      </c>
      <c r="Z347" s="19">
        <v>0</v>
      </c>
      <c r="AA347" s="19">
        <v>0</v>
      </c>
      <c r="AB347" s="19">
        <v>0</v>
      </c>
      <c r="AC347" s="186" t="str">
        <f>IF(OR(M347="13",M347="14",P347=8),"",IF(     AND(OR(S347="AUTORIZADO", S347="PENDIENTE", S347="REDUCIDO", S347="AMPLIADO"),L347&lt;&gt;"HONORARIO" ), _xlfn.CONCAT(IF(H347="X","H",H347),"_",IF(OR(P347=5,P347=6),_xlfn.CONCAT(P347,"A"),P347),"_",VLOOKUP(T347,Datos!$B$2:$C$5,2,TRUE)),""))</f>
        <v>M_1_[hasta 3]</v>
      </c>
      <c r="AD347" s="186">
        <f t="shared" si="145"/>
        <v>0</v>
      </c>
      <c r="AE347" s="90" t="str">
        <f t="shared" si="146"/>
        <v>-</v>
      </c>
      <c r="AF347" s="91" t="str">
        <f t="shared" si="147"/>
        <v>070601</v>
      </c>
      <c r="AG347" s="92"/>
      <c r="AH347" s="93" t="str">
        <f t="shared" si="148"/>
        <v>Corporación de Fomento de la Producción</v>
      </c>
      <c r="AI347" s="90" t="str">
        <f t="shared" si="149"/>
        <v>-</v>
      </c>
      <c r="AJ347" s="90">
        <f t="shared" si="150"/>
        <v>8</v>
      </c>
      <c r="AK347" s="90" t="str">
        <f t="shared" si="151"/>
        <v>-</v>
      </c>
      <c r="AL347" s="90" t="str">
        <f t="shared" si="152"/>
        <v>Identifica este registro como MUJER</v>
      </c>
      <c r="AM347" s="90" t="str">
        <f t="shared" si="153"/>
        <v>-</v>
      </c>
      <c r="AN347" s="90" t="str">
        <f t="shared" si="154"/>
        <v>-</v>
      </c>
      <c r="AO347" s="90" t="str">
        <f t="shared" si="155"/>
        <v>-</v>
      </c>
      <c r="AP347" s="58" t="str">
        <f t="shared" si="156"/>
        <v>-</v>
      </c>
      <c r="AQ347" s="94" t="str">
        <f t="shared" si="157"/>
        <v>-</v>
      </c>
      <c r="AR347" s="94" t="str">
        <f>IF(N347="","PRIMER_DIA en blanco",
IF(AND(M347="01",N347&gt;=L_Conversion!$C$118,N347&lt;=L_Conversion!$D$118),"-",
IF(AND(M347="02",N347&gt;=L_Conversion!$C$119,N347&lt;=L_Conversion!$D$119),"-",
IF(AND(M347="03",N347&gt;=L_Conversion!$C$120,N347&lt;=L_Conversion!$D$120),"-",
IF(AND(M347="04",N347&gt;=L_Conversion!$C$121,N347&lt;=L_Conversion!$D$121),"-",
IF(AND(M347="05",N347&gt;=L_Conversion!$C$122,N347&lt;=L_Conversion!$D$122),"-",
IF(AND(M347="06",N347&gt;=L_Conversion!$C$123,N347&lt;=L_Conversion!$D$123),"-",
IF(AND(M347="07",N347&gt;=L_Conversion!$C$124,N347&lt;=L_Conversion!$D$124),"-",
IF(AND(M347="08",N347&gt;=L_Conversion!$C$125,N347&lt;=L_Conversion!$D$125),"-",
IF(AND(M347="09",N347&gt;=L_Conversion!$C$126,N347&lt;=L_Conversion!$D$126),"-",
IF(AND(M347="10",N347&gt;=L_Conversion!$C$127,N347&lt;=L_Conversion!$D$127),"-",
IF(AND(M347="11",N347&gt;=L_Conversion!$C$128,N347&lt;=L_Conversion!$D$128),"-",
IF(AND(M347="12",N347&gt;=L_Conversion!$C$129,N347&lt;=L_Conversion!$D$129),"-",
IF(AND(M347="13",N347&gt;=L_Conversion!$C$116,N347&lt;=L_Conversion!$D$116),"-",
IF(AND(M347="14",N347&gt;=L_Conversion!$C$117,N347&lt;=L_Conversion!$D$117),"-",
"PRIMER_DIA fuera de rango")))))))))))))))</f>
        <v>-</v>
      </c>
      <c r="AS347" s="94" t="str">
        <f t="shared" si="158"/>
        <v>-</v>
      </c>
      <c r="AT347" s="94" t="str">
        <f t="shared" si="159"/>
        <v>-</v>
      </c>
      <c r="AU347" s="94" t="str">
        <f t="shared" si="160"/>
        <v>-</v>
      </c>
      <c r="AV347" s="94" t="str">
        <f t="shared" si="161"/>
        <v>-</v>
      </c>
      <c r="AW347" s="94" t="str">
        <f t="shared" si="162"/>
        <v>-</v>
      </c>
      <c r="AX347" s="94" t="str">
        <f t="shared" si="163"/>
        <v>-</v>
      </c>
      <c r="AY347" s="94" t="str">
        <f t="shared" si="164"/>
        <v>-</v>
      </c>
      <c r="AZ347" s="94" t="str">
        <f t="shared" si="165"/>
        <v>-</v>
      </c>
      <c r="BA347" s="94" t="str">
        <f t="shared" si="166"/>
        <v>-</v>
      </c>
      <c r="BB347" s="94" t="str">
        <f t="shared" si="167"/>
        <v>-</v>
      </c>
      <c r="BC347" s="94" t="str">
        <f t="shared" si="168"/>
        <v>-</v>
      </c>
      <c r="BD347" s="94" t="str">
        <f t="shared" si="169"/>
        <v>-</v>
      </c>
      <c r="BE347" s="94" t="str">
        <f t="shared" si="170"/>
        <v>-</v>
      </c>
      <c r="BF347" s="94" t="str">
        <f t="shared" si="171"/>
        <v>-</v>
      </c>
    </row>
    <row r="348" spans="1:58" x14ac:dyDescent="0.2">
      <c r="A348" s="19" t="s">
        <v>1193</v>
      </c>
      <c r="B348" s="19" t="s">
        <v>76</v>
      </c>
      <c r="C348" s="19">
        <v>18693838</v>
      </c>
      <c r="D348" s="19">
        <v>0</v>
      </c>
      <c r="E348" s="19" t="s">
        <v>1202</v>
      </c>
      <c r="F348" s="19" t="s">
        <v>1393</v>
      </c>
      <c r="G348" s="19" t="s">
        <v>1394</v>
      </c>
      <c r="H348" s="19" t="s">
        <v>1018</v>
      </c>
      <c r="I348" s="19" t="s">
        <v>655</v>
      </c>
      <c r="J348" s="19">
        <v>80</v>
      </c>
      <c r="K348" s="19" t="s">
        <v>556</v>
      </c>
      <c r="L348" s="19" t="s">
        <v>495</v>
      </c>
      <c r="M348" s="19" t="s">
        <v>16</v>
      </c>
      <c r="N348" s="19">
        <v>45747</v>
      </c>
      <c r="O348" s="19">
        <v>14</v>
      </c>
      <c r="P348" s="83">
        <v>1</v>
      </c>
      <c r="Q348" s="19" t="s">
        <v>23</v>
      </c>
      <c r="R348" s="19" t="s">
        <v>11</v>
      </c>
      <c r="S348" s="19" t="s">
        <v>23</v>
      </c>
      <c r="T348" s="19">
        <v>14</v>
      </c>
      <c r="U348" s="19" t="s">
        <v>11</v>
      </c>
      <c r="V348" s="19" t="s">
        <v>11</v>
      </c>
      <c r="W348" s="19" t="s">
        <v>11</v>
      </c>
      <c r="X348" s="19">
        <v>0</v>
      </c>
      <c r="Y348" s="19" t="s">
        <v>730</v>
      </c>
      <c r="Z348" s="19">
        <v>0</v>
      </c>
      <c r="AA348" s="19">
        <v>0</v>
      </c>
      <c r="AB348" s="19">
        <v>0</v>
      </c>
      <c r="AC348" s="186" t="str">
        <f>IF(OR(M348="13",M348="14",P348=8),"",IF(     AND(OR(S348="AUTORIZADO", S348="PENDIENTE", S348="REDUCIDO", S348="AMPLIADO"),L348&lt;&gt;"HONORARIO" ), _xlfn.CONCAT(IF(H348="X","H",H348),"_",IF(OR(P348=5,P348=6),_xlfn.CONCAT(P348,"A"),P348),"_",VLOOKUP(T348,Datos!$B$2:$C$5,2,TRUE)),""))</f>
        <v>M_1_[11 +]</v>
      </c>
      <c r="AD348" s="186">
        <f t="shared" si="145"/>
        <v>0</v>
      </c>
      <c r="AE348" s="90" t="str">
        <f t="shared" si="146"/>
        <v>-</v>
      </c>
      <c r="AF348" s="91" t="str">
        <f t="shared" si="147"/>
        <v>070601</v>
      </c>
      <c r="AG348" s="92"/>
      <c r="AH348" s="93" t="str">
        <f t="shared" si="148"/>
        <v>Corporación de Fomento de la Producción</v>
      </c>
      <c r="AI348" s="90" t="str">
        <f t="shared" si="149"/>
        <v>-</v>
      </c>
      <c r="AJ348" s="90">
        <f t="shared" si="150"/>
        <v>0</v>
      </c>
      <c r="AK348" s="90" t="str">
        <f t="shared" si="151"/>
        <v>-</v>
      </c>
      <c r="AL348" s="90" t="str">
        <f t="shared" si="152"/>
        <v>Identifica este registro como MUJER</v>
      </c>
      <c r="AM348" s="90" t="str">
        <f t="shared" si="153"/>
        <v>-</v>
      </c>
      <c r="AN348" s="90" t="str">
        <f t="shared" si="154"/>
        <v>-</v>
      </c>
      <c r="AO348" s="90" t="str">
        <f t="shared" si="155"/>
        <v>-</v>
      </c>
      <c r="AP348" s="58" t="str">
        <f t="shared" si="156"/>
        <v>-</v>
      </c>
      <c r="AQ348" s="94" t="str">
        <f t="shared" si="157"/>
        <v>-</v>
      </c>
      <c r="AR348" s="94" t="str">
        <f>IF(N348="","PRIMER_DIA en blanco",
IF(AND(M348="01",N348&gt;=L_Conversion!$C$118,N348&lt;=L_Conversion!$D$118),"-",
IF(AND(M348="02",N348&gt;=L_Conversion!$C$119,N348&lt;=L_Conversion!$D$119),"-",
IF(AND(M348="03",N348&gt;=L_Conversion!$C$120,N348&lt;=L_Conversion!$D$120),"-",
IF(AND(M348="04",N348&gt;=L_Conversion!$C$121,N348&lt;=L_Conversion!$D$121),"-",
IF(AND(M348="05",N348&gt;=L_Conversion!$C$122,N348&lt;=L_Conversion!$D$122),"-",
IF(AND(M348="06",N348&gt;=L_Conversion!$C$123,N348&lt;=L_Conversion!$D$123),"-",
IF(AND(M348="07",N348&gt;=L_Conversion!$C$124,N348&lt;=L_Conversion!$D$124),"-",
IF(AND(M348="08",N348&gt;=L_Conversion!$C$125,N348&lt;=L_Conversion!$D$125),"-",
IF(AND(M348="09",N348&gt;=L_Conversion!$C$126,N348&lt;=L_Conversion!$D$126),"-",
IF(AND(M348="10",N348&gt;=L_Conversion!$C$127,N348&lt;=L_Conversion!$D$127),"-",
IF(AND(M348="11",N348&gt;=L_Conversion!$C$128,N348&lt;=L_Conversion!$D$128),"-",
IF(AND(M348="12",N348&gt;=L_Conversion!$C$129,N348&lt;=L_Conversion!$D$129),"-",
IF(AND(M348="13",N348&gt;=L_Conversion!$C$116,N348&lt;=L_Conversion!$D$116),"-",
IF(AND(M348="14",N348&gt;=L_Conversion!$C$117,N348&lt;=L_Conversion!$D$117),"-",
"PRIMER_DIA fuera de rango")))))))))))))))</f>
        <v>-</v>
      </c>
      <c r="AS348" s="94" t="str">
        <f t="shared" si="158"/>
        <v>-</v>
      </c>
      <c r="AT348" s="94" t="str">
        <f t="shared" si="159"/>
        <v>-</v>
      </c>
      <c r="AU348" s="94" t="str">
        <f t="shared" si="160"/>
        <v>-</v>
      </c>
      <c r="AV348" s="94" t="str">
        <f t="shared" si="161"/>
        <v>-</v>
      </c>
      <c r="AW348" s="94" t="str">
        <f t="shared" si="162"/>
        <v>-</v>
      </c>
      <c r="AX348" s="94" t="str">
        <f t="shared" si="163"/>
        <v>-</v>
      </c>
      <c r="AY348" s="94" t="str">
        <f t="shared" si="164"/>
        <v>-</v>
      </c>
      <c r="AZ348" s="94" t="str">
        <f t="shared" si="165"/>
        <v>-</v>
      </c>
      <c r="BA348" s="94" t="str">
        <f t="shared" si="166"/>
        <v>-</v>
      </c>
      <c r="BB348" s="94" t="str">
        <f t="shared" si="167"/>
        <v>-</v>
      </c>
      <c r="BC348" s="94" t="str">
        <f t="shared" si="168"/>
        <v>-</v>
      </c>
      <c r="BD348" s="94" t="str">
        <f t="shared" si="169"/>
        <v>-</v>
      </c>
      <c r="BE348" s="94" t="str">
        <f t="shared" si="170"/>
        <v>-</v>
      </c>
      <c r="BF348" s="94" t="str">
        <f t="shared" si="171"/>
        <v>-</v>
      </c>
    </row>
    <row r="349" spans="1:58" x14ac:dyDescent="0.2">
      <c r="A349" s="19" t="s">
        <v>1193</v>
      </c>
      <c r="B349" s="19" t="s">
        <v>76</v>
      </c>
      <c r="C349" s="19">
        <v>11831422</v>
      </c>
      <c r="D349" s="19">
        <v>0</v>
      </c>
      <c r="E349" s="19" t="s">
        <v>1414</v>
      </c>
      <c r="F349" s="19" t="s">
        <v>1721</v>
      </c>
      <c r="G349" s="19" t="s">
        <v>1722</v>
      </c>
      <c r="H349" s="19" t="s">
        <v>1018</v>
      </c>
      <c r="I349" s="19" t="s">
        <v>653</v>
      </c>
      <c r="J349" s="19">
        <v>80</v>
      </c>
      <c r="K349" s="19" t="s">
        <v>556</v>
      </c>
      <c r="L349" s="19" t="s">
        <v>495</v>
      </c>
      <c r="M349" s="19" t="s">
        <v>16</v>
      </c>
      <c r="N349" s="19">
        <v>45747</v>
      </c>
      <c r="O349" s="19">
        <v>2</v>
      </c>
      <c r="P349" s="83">
        <v>1</v>
      </c>
      <c r="Q349" s="19" t="s">
        <v>23</v>
      </c>
      <c r="R349" s="19" t="s">
        <v>11</v>
      </c>
      <c r="S349" s="19" t="s">
        <v>23</v>
      </c>
      <c r="T349" s="19">
        <v>2</v>
      </c>
      <c r="U349" s="19" t="s">
        <v>11</v>
      </c>
      <c r="V349" s="19" t="s">
        <v>11</v>
      </c>
      <c r="W349" s="19" t="s">
        <v>11</v>
      </c>
      <c r="X349" s="19">
        <v>0</v>
      </c>
      <c r="Y349" s="19" t="s">
        <v>730</v>
      </c>
      <c r="Z349" s="19">
        <v>0</v>
      </c>
      <c r="AA349" s="19">
        <v>0</v>
      </c>
      <c r="AB349" s="19">
        <v>0</v>
      </c>
      <c r="AC349" s="186" t="str">
        <f>IF(OR(M349="13",M349="14",P349=8),"",IF(     AND(OR(S349="AUTORIZADO", S349="PENDIENTE", S349="REDUCIDO", S349="AMPLIADO"),L349&lt;&gt;"HONORARIO" ), _xlfn.CONCAT(IF(H349="X","H",H349),"_",IF(OR(P349=5,P349=6),_xlfn.CONCAT(P349,"A"),P349),"_",VLOOKUP(T349,Datos!$B$2:$C$5,2,TRUE)),""))</f>
        <v>M_1_[hasta 3]</v>
      </c>
      <c r="AD349" s="186">
        <f t="shared" si="145"/>
        <v>0</v>
      </c>
      <c r="AE349" s="90" t="str">
        <f t="shared" si="146"/>
        <v>-</v>
      </c>
      <c r="AF349" s="91" t="str">
        <f t="shared" si="147"/>
        <v>070601</v>
      </c>
      <c r="AG349" s="92"/>
      <c r="AH349" s="93" t="str">
        <f t="shared" si="148"/>
        <v>Corporación de Fomento de la Producción</v>
      </c>
      <c r="AI349" s="90" t="str">
        <f t="shared" si="149"/>
        <v>-</v>
      </c>
      <c r="AJ349" s="90">
        <f t="shared" si="150"/>
        <v>0</v>
      </c>
      <c r="AK349" s="90" t="str">
        <f t="shared" si="151"/>
        <v>-</v>
      </c>
      <c r="AL349" s="90" t="str">
        <f t="shared" si="152"/>
        <v>Identifica este registro como MUJER</v>
      </c>
      <c r="AM349" s="90" t="str">
        <f t="shared" si="153"/>
        <v>-</v>
      </c>
      <c r="AN349" s="90" t="str">
        <f t="shared" si="154"/>
        <v>-</v>
      </c>
      <c r="AO349" s="90" t="str">
        <f t="shared" si="155"/>
        <v>-</v>
      </c>
      <c r="AP349" s="58" t="str">
        <f t="shared" si="156"/>
        <v>-</v>
      </c>
      <c r="AQ349" s="94" t="str">
        <f t="shared" si="157"/>
        <v>-</v>
      </c>
      <c r="AR349" s="94" t="str">
        <f>IF(N349="","PRIMER_DIA en blanco",
IF(AND(M349="01",N349&gt;=L_Conversion!$C$118,N349&lt;=L_Conversion!$D$118),"-",
IF(AND(M349="02",N349&gt;=L_Conversion!$C$119,N349&lt;=L_Conversion!$D$119),"-",
IF(AND(M349="03",N349&gt;=L_Conversion!$C$120,N349&lt;=L_Conversion!$D$120),"-",
IF(AND(M349="04",N349&gt;=L_Conversion!$C$121,N349&lt;=L_Conversion!$D$121),"-",
IF(AND(M349="05",N349&gt;=L_Conversion!$C$122,N349&lt;=L_Conversion!$D$122),"-",
IF(AND(M349="06",N349&gt;=L_Conversion!$C$123,N349&lt;=L_Conversion!$D$123),"-",
IF(AND(M349="07",N349&gt;=L_Conversion!$C$124,N349&lt;=L_Conversion!$D$124),"-",
IF(AND(M349="08",N349&gt;=L_Conversion!$C$125,N349&lt;=L_Conversion!$D$125),"-",
IF(AND(M349="09",N349&gt;=L_Conversion!$C$126,N349&lt;=L_Conversion!$D$126),"-",
IF(AND(M349="10",N349&gt;=L_Conversion!$C$127,N349&lt;=L_Conversion!$D$127),"-",
IF(AND(M349="11",N349&gt;=L_Conversion!$C$128,N349&lt;=L_Conversion!$D$128),"-",
IF(AND(M349="12",N349&gt;=L_Conversion!$C$129,N349&lt;=L_Conversion!$D$129),"-",
IF(AND(M349="13",N349&gt;=L_Conversion!$C$116,N349&lt;=L_Conversion!$D$116),"-",
IF(AND(M349="14",N349&gt;=L_Conversion!$C$117,N349&lt;=L_Conversion!$D$117),"-",
"PRIMER_DIA fuera de rango")))))))))))))))</f>
        <v>-</v>
      </c>
      <c r="AS349" s="94" t="str">
        <f t="shared" si="158"/>
        <v>-</v>
      </c>
      <c r="AT349" s="94" t="str">
        <f t="shared" si="159"/>
        <v>-</v>
      </c>
      <c r="AU349" s="94" t="str">
        <f t="shared" si="160"/>
        <v>-</v>
      </c>
      <c r="AV349" s="94" t="str">
        <f t="shared" si="161"/>
        <v>-</v>
      </c>
      <c r="AW349" s="94" t="str">
        <f t="shared" si="162"/>
        <v>-</v>
      </c>
      <c r="AX349" s="94" t="str">
        <f t="shared" si="163"/>
        <v>-</v>
      </c>
      <c r="AY349" s="94" t="str">
        <f t="shared" si="164"/>
        <v>-</v>
      </c>
      <c r="AZ349" s="94" t="str">
        <f t="shared" si="165"/>
        <v>-</v>
      </c>
      <c r="BA349" s="94" t="str">
        <f t="shared" si="166"/>
        <v>-</v>
      </c>
      <c r="BB349" s="94" t="str">
        <f t="shared" si="167"/>
        <v>-</v>
      </c>
      <c r="BC349" s="94" t="str">
        <f t="shared" si="168"/>
        <v>-</v>
      </c>
      <c r="BD349" s="94" t="str">
        <f t="shared" si="169"/>
        <v>-</v>
      </c>
      <c r="BE349" s="94" t="str">
        <f t="shared" si="170"/>
        <v>-</v>
      </c>
      <c r="BF349" s="94" t="str">
        <f t="shared" si="171"/>
        <v>-</v>
      </c>
    </row>
    <row r="350" spans="1:58" x14ac:dyDescent="0.2">
      <c r="A350" s="19" t="s">
        <v>1193</v>
      </c>
      <c r="B350" s="19" t="s">
        <v>76</v>
      </c>
      <c r="C350" s="19">
        <v>11897179</v>
      </c>
      <c r="D350" s="19">
        <v>5</v>
      </c>
      <c r="E350" s="19" t="s">
        <v>1468</v>
      </c>
      <c r="F350" s="19" t="s">
        <v>1300</v>
      </c>
      <c r="G350" s="19" t="s">
        <v>1469</v>
      </c>
      <c r="H350" s="19" t="s">
        <v>1018</v>
      </c>
      <c r="I350" s="19" t="s">
        <v>653</v>
      </c>
      <c r="J350" s="19">
        <v>80</v>
      </c>
      <c r="K350" s="19" t="s">
        <v>560</v>
      </c>
      <c r="L350" s="19" t="s">
        <v>495</v>
      </c>
      <c r="M350" s="19" t="s">
        <v>16</v>
      </c>
      <c r="N350" s="19">
        <v>45747</v>
      </c>
      <c r="O350" s="19">
        <v>14</v>
      </c>
      <c r="P350" s="83">
        <v>1</v>
      </c>
      <c r="Q350" s="19" t="s">
        <v>23</v>
      </c>
      <c r="R350" s="19" t="s">
        <v>11</v>
      </c>
      <c r="S350" s="19" t="s">
        <v>23</v>
      </c>
      <c r="T350" s="19">
        <v>14</v>
      </c>
      <c r="U350" s="19" t="s">
        <v>11</v>
      </c>
      <c r="V350" s="19" t="s">
        <v>11</v>
      </c>
      <c r="W350" s="19" t="s">
        <v>11</v>
      </c>
      <c r="X350" s="19">
        <v>0</v>
      </c>
      <c r="Y350" s="19" t="s">
        <v>730</v>
      </c>
      <c r="Z350" s="19">
        <v>0</v>
      </c>
      <c r="AA350" s="19">
        <v>0</v>
      </c>
      <c r="AB350" s="19">
        <v>0</v>
      </c>
      <c r="AC350" s="186" t="str">
        <f>IF(OR(M350="13",M350="14",P350=8),"",IF(     AND(OR(S350="AUTORIZADO", S350="PENDIENTE", S350="REDUCIDO", S350="AMPLIADO"),L350&lt;&gt;"HONORARIO" ), _xlfn.CONCAT(IF(H350="X","H",H350),"_",IF(OR(P350=5,P350=6),_xlfn.CONCAT(P350,"A"),P350),"_",VLOOKUP(T350,Datos!$B$2:$C$5,2,TRUE)),""))</f>
        <v>M_1_[11 +]</v>
      </c>
      <c r="AD350" s="186">
        <f t="shared" si="145"/>
        <v>0</v>
      </c>
      <c r="AE350" s="90" t="str">
        <f t="shared" si="146"/>
        <v>-</v>
      </c>
      <c r="AF350" s="91" t="str">
        <f t="shared" si="147"/>
        <v>070601</v>
      </c>
      <c r="AG350" s="92"/>
      <c r="AH350" s="93" t="str">
        <f t="shared" si="148"/>
        <v>Corporación de Fomento de la Producción</v>
      </c>
      <c r="AI350" s="90" t="str">
        <f t="shared" si="149"/>
        <v>-</v>
      </c>
      <c r="AJ350" s="90">
        <f t="shared" si="150"/>
        <v>5</v>
      </c>
      <c r="AK350" s="90" t="str">
        <f t="shared" si="151"/>
        <v>-</v>
      </c>
      <c r="AL350" s="90" t="str">
        <f t="shared" si="152"/>
        <v>Identifica este registro como MUJER</v>
      </c>
      <c r="AM350" s="90" t="str">
        <f t="shared" si="153"/>
        <v>-</v>
      </c>
      <c r="AN350" s="90" t="str">
        <f t="shared" si="154"/>
        <v>-</v>
      </c>
      <c r="AO350" s="90" t="str">
        <f t="shared" si="155"/>
        <v>-</v>
      </c>
      <c r="AP350" s="58" t="str">
        <f t="shared" si="156"/>
        <v>-</v>
      </c>
      <c r="AQ350" s="94" t="str">
        <f t="shared" si="157"/>
        <v>-</v>
      </c>
      <c r="AR350" s="94" t="str">
        <f>IF(N350="","PRIMER_DIA en blanco",
IF(AND(M350="01",N350&gt;=L_Conversion!$C$118,N350&lt;=L_Conversion!$D$118),"-",
IF(AND(M350="02",N350&gt;=L_Conversion!$C$119,N350&lt;=L_Conversion!$D$119),"-",
IF(AND(M350="03",N350&gt;=L_Conversion!$C$120,N350&lt;=L_Conversion!$D$120),"-",
IF(AND(M350="04",N350&gt;=L_Conversion!$C$121,N350&lt;=L_Conversion!$D$121),"-",
IF(AND(M350="05",N350&gt;=L_Conversion!$C$122,N350&lt;=L_Conversion!$D$122),"-",
IF(AND(M350="06",N350&gt;=L_Conversion!$C$123,N350&lt;=L_Conversion!$D$123),"-",
IF(AND(M350="07",N350&gt;=L_Conversion!$C$124,N350&lt;=L_Conversion!$D$124),"-",
IF(AND(M350="08",N350&gt;=L_Conversion!$C$125,N350&lt;=L_Conversion!$D$125),"-",
IF(AND(M350="09",N350&gt;=L_Conversion!$C$126,N350&lt;=L_Conversion!$D$126),"-",
IF(AND(M350="10",N350&gt;=L_Conversion!$C$127,N350&lt;=L_Conversion!$D$127),"-",
IF(AND(M350="11",N350&gt;=L_Conversion!$C$128,N350&lt;=L_Conversion!$D$128),"-",
IF(AND(M350="12",N350&gt;=L_Conversion!$C$129,N350&lt;=L_Conversion!$D$129),"-",
IF(AND(M350="13",N350&gt;=L_Conversion!$C$116,N350&lt;=L_Conversion!$D$116),"-",
IF(AND(M350="14",N350&gt;=L_Conversion!$C$117,N350&lt;=L_Conversion!$D$117),"-",
"PRIMER_DIA fuera de rango")))))))))))))))</f>
        <v>-</v>
      </c>
      <c r="AS350" s="94" t="str">
        <f t="shared" si="158"/>
        <v>-</v>
      </c>
      <c r="AT350" s="94" t="str">
        <f t="shared" si="159"/>
        <v>-</v>
      </c>
      <c r="AU350" s="94" t="str">
        <f t="shared" si="160"/>
        <v>-</v>
      </c>
      <c r="AV350" s="94" t="str">
        <f t="shared" si="161"/>
        <v>-</v>
      </c>
      <c r="AW350" s="94" t="str">
        <f t="shared" si="162"/>
        <v>-</v>
      </c>
      <c r="AX350" s="94" t="str">
        <f t="shared" si="163"/>
        <v>-</v>
      </c>
      <c r="AY350" s="94" t="str">
        <f t="shared" si="164"/>
        <v>-</v>
      </c>
      <c r="AZ350" s="94" t="str">
        <f t="shared" si="165"/>
        <v>-</v>
      </c>
      <c r="BA350" s="94" t="str">
        <f t="shared" si="166"/>
        <v>-</v>
      </c>
      <c r="BB350" s="94" t="str">
        <f t="shared" si="167"/>
        <v>-</v>
      </c>
      <c r="BC350" s="94" t="str">
        <f t="shared" si="168"/>
        <v>-</v>
      </c>
      <c r="BD350" s="94" t="str">
        <f t="shared" si="169"/>
        <v>-</v>
      </c>
      <c r="BE350" s="94" t="str">
        <f t="shared" si="170"/>
        <v>-</v>
      </c>
      <c r="BF350" s="94" t="str">
        <f t="shared" si="171"/>
        <v>-</v>
      </c>
    </row>
    <row r="351" spans="1:58" x14ac:dyDescent="0.2">
      <c r="A351" s="19" t="s">
        <v>1193</v>
      </c>
      <c r="B351" s="19" t="s">
        <v>76</v>
      </c>
      <c r="C351" s="19">
        <v>17311708</v>
      </c>
      <c r="D351" s="19">
        <v>6</v>
      </c>
      <c r="E351" s="19" t="s">
        <v>1723</v>
      </c>
      <c r="F351" s="19" t="s">
        <v>1724</v>
      </c>
      <c r="G351" s="19" t="s">
        <v>1725</v>
      </c>
      <c r="H351" s="19" t="s">
        <v>1018</v>
      </c>
      <c r="I351" s="19" t="s">
        <v>653</v>
      </c>
      <c r="J351" s="19">
        <v>80</v>
      </c>
      <c r="K351" s="19" t="s">
        <v>556</v>
      </c>
      <c r="L351" s="19" t="s">
        <v>495</v>
      </c>
      <c r="M351" s="19" t="s">
        <v>16</v>
      </c>
      <c r="N351" s="19">
        <v>45747</v>
      </c>
      <c r="O351" s="19">
        <v>11</v>
      </c>
      <c r="P351" s="83">
        <v>7</v>
      </c>
      <c r="Q351" s="19" t="s">
        <v>23</v>
      </c>
      <c r="R351" s="19" t="s">
        <v>11</v>
      </c>
      <c r="S351" s="19" t="s">
        <v>23</v>
      </c>
      <c r="T351" s="19">
        <v>11</v>
      </c>
      <c r="U351" s="19" t="s">
        <v>11</v>
      </c>
      <c r="V351" s="19" t="s">
        <v>11</v>
      </c>
      <c r="W351" s="19" t="s">
        <v>11</v>
      </c>
      <c r="X351" s="19">
        <v>0</v>
      </c>
      <c r="Y351" s="19" t="s">
        <v>730</v>
      </c>
      <c r="Z351" s="19">
        <v>0</v>
      </c>
      <c r="AA351" s="19">
        <v>0</v>
      </c>
      <c r="AB351" s="19">
        <v>0</v>
      </c>
      <c r="AC351" s="186" t="str">
        <f>IF(OR(M351="13",M351="14",P351=8),"",IF(     AND(OR(S351="AUTORIZADO", S351="PENDIENTE", S351="REDUCIDO", S351="AMPLIADO"),L351&lt;&gt;"HONORARIO" ), _xlfn.CONCAT(IF(H351="X","H",H351),"_",IF(OR(P351=5,P351=6),_xlfn.CONCAT(P351,"A"),P351),"_",VLOOKUP(T351,Datos!$B$2:$C$5,2,TRUE)),""))</f>
        <v>M_7_[11 +]</v>
      </c>
      <c r="AD351" s="186">
        <f t="shared" si="145"/>
        <v>0</v>
      </c>
      <c r="AE351" s="90" t="str">
        <f t="shared" si="146"/>
        <v>-</v>
      </c>
      <c r="AF351" s="91" t="str">
        <f t="shared" si="147"/>
        <v>070601</v>
      </c>
      <c r="AG351" s="92"/>
      <c r="AH351" s="93" t="str">
        <f t="shared" si="148"/>
        <v>Corporación de Fomento de la Producción</v>
      </c>
      <c r="AI351" s="90" t="str">
        <f t="shared" si="149"/>
        <v>-</v>
      </c>
      <c r="AJ351" s="90">
        <f t="shared" si="150"/>
        <v>6</v>
      </c>
      <c r="AK351" s="90" t="str">
        <f t="shared" si="151"/>
        <v>-</v>
      </c>
      <c r="AL351" s="90" t="str">
        <f t="shared" si="152"/>
        <v>Identifica este registro como MUJER</v>
      </c>
      <c r="AM351" s="90" t="str">
        <f t="shared" si="153"/>
        <v>-</v>
      </c>
      <c r="AN351" s="90" t="str">
        <f t="shared" si="154"/>
        <v>-</v>
      </c>
      <c r="AO351" s="90" t="str">
        <f t="shared" si="155"/>
        <v>-</v>
      </c>
      <c r="AP351" s="58" t="str">
        <f t="shared" si="156"/>
        <v>-</v>
      </c>
      <c r="AQ351" s="94" t="str">
        <f t="shared" si="157"/>
        <v>-</v>
      </c>
      <c r="AR351" s="94" t="str">
        <f>IF(N351="","PRIMER_DIA en blanco",
IF(AND(M351="01",N351&gt;=L_Conversion!$C$118,N351&lt;=L_Conversion!$D$118),"-",
IF(AND(M351="02",N351&gt;=L_Conversion!$C$119,N351&lt;=L_Conversion!$D$119),"-",
IF(AND(M351="03",N351&gt;=L_Conversion!$C$120,N351&lt;=L_Conversion!$D$120),"-",
IF(AND(M351="04",N351&gt;=L_Conversion!$C$121,N351&lt;=L_Conversion!$D$121),"-",
IF(AND(M351="05",N351&gt;=L_Conversion!$C$122,N351&lt;=L_Conversion!$D$122),"-",
IF(AND(M351="06",N351&gt;=L_Conversion!$C$123,N351&lt;=L_Conversion!$D$123),"-",
IF(AND(M351="07",N351&gt;=L_Conversion!$C$124,N351&lt;=L_Conversion!$D$124),"-",
IF(AND(M351="08",N351&gt;=L_Conversion!$C$125,N351&lt;=L_Conversion!$D$125),"-",
IF(AND(M351="09",N351&gt;=L_Conversion!$C$126,N351&lt;=L_Conversion!$D$126),"-",
IF(AND(M351="10",N351&gt;=L_Conversion!$C$127,N351&lt;=L_Conversion!$D$127),"-",
IF(AND(M351="11",N351&gt;=L_Conversion!$C$128,N351&lt;=L_Conversion!$D$128),"-",
IF(AND(M351="12",N351&gt;=L_Conversion!$C$129,N351&lt;=L_Conversion!$D$129),"-",
IF(AND(M351="13",N351&gt;=L_Conversion!$C$116,N351&lt;=L_Conversion!$D$116),"-",
IF(AND(M351="14",N351&gt;=L_Conversion!$C$117,N351&lt;=L_Conversion!$D$117),"-",
"PRIMER_DIA fuera de rango")))))))))))))))</f>
        <v>-</v>
      </c>
      <c r="AS351" s="94" t="str">
        <f t="shared" si="158"/>
        <v>-</v>
      </c>
      <c r="AT351" s="94" t="str">
        <f t="shared" si="159"/>
        <v>-</v>
      </c>
      <c r="AU351" s="94" t="str">
        <f t="shared" si="160"/>
        <v>-</v>
      </c>
      <c r="AV351" s="94" t="str">
        <f t="shared" si="161"/>
        <v>-</v>
      </c>
      <c r="AW351" s="94" t="str">
        <f t="shared" si="162"/>
        <v>-</v>
      </c>
      <c r="AX351" s="94" t="str">
        <f t="shared" si="163"/>
        <v>-</v>
      </c>
      <c r="AY351" s="94" t="str">
        <f t="shared" si="164"/>
        <v>-</v>
      </c>
      <c r="AZ351" s="94" t="str">
        <f t="shared" si="165"/>
        <v>-</v>
      </c>
      <c r="BA351" s="94" t="str">
        <f t="shared" si="166"/>
        <v>-</v>
      </c>
      <c r="BB351" s="94" t="str">
        <f t="shared" si="167"/>
        <v>-</v>
      </c>
      <c r="BC351" s="94" t="str">
        <f t="shared" si="168"/>
        <v>-</v>
      </c>
      <c r="BD351" s="94" t="str">
        <f t="shared" si="169"/>
        <v>-</v>
      </c>
      <c r="BE351" s="94" t="str">
        <f t="shared" si="170"/>
        <v>-</v>
      </c>
      <c r="BF351" s="94" t="str">
        <f t="shared" si="171"/>
        <v>-</v>
      </c>
    </row>
    <row r="352" spans="1:58" x14ac:dyDescent="0.2">
      <c r="A352" s="19" t="s">
        <v>1193</v>
      </c>
      <c r="B352" s="19" t="s">
        <v>669</v>
      </c>
      <c r="C352" s="19">
        <v>8705876</v>
      </c>
      <c r="D352" s="19" t="s">
        <v>1197</v>
      </c>
      <c r="E352" s="19" t="s">
        <v>1562</v>
      </c>
      <c r="F352" s="19" t="s">
        <v>1534</v>
      </c>
      <c r="G352" s="19" t="s">
        <v>1726</v>
      </c>
      <c r="H352" s="19" t="s">
        <v>654</v>
      </c>
      <c r="I352" s="19" t="s">
        <v>654</v>
      </c>
      <c r="J352" s="19">
        <v>80</v>
      </c>
      <c r="K352" s="19" t="s">
        <v>556</v>
      </c>
      <c r="L352" s="19" t="s">
        <v>509</v>
      </c>
      <c r="M352" s="19" t="s">
        <v>16</v>
      </c>
      <c r="N352" s="19">
        <v>45747</v>
      </c>
      <c r="O352" s="19">
        <v>3</v>
      </c>
      <c r="P352" s="83">
        <v>1</v>
      </c>
      <c r="Q352" s="19" t="s">
        <v>23</v>
      </c>
      <c r="R352" s="19" t="s">
        <v>11</v>
      </c>
      <c r="S352" s="19" t="s">
        <v>23</v>
      </c>
      <c r="T352" s="19">
        <v>3</v>
      </c>
      <c r="U352" s="19" t="s">
        <v>11</v>
      </c>
      <c r="V352" s="19" t="s">
        <v>11</v>
      </c>
      <c r="W352" s="19" t="s">
        <v>11</v>
      </c>
      <c r="X352" s="19">
        <v>0</v>
      </c>
      <c r="Y352" s="19" t="s">
        <v>730</v>
      </c>
      <c r="Z352" s="19">
        <v>0</v>
      </c>
      <c r="AA352" s="19">
        <v>0</v>
      </c>
      <c r="AB352" s="19">
        <v>0</v>
      </c>
      <c r="AC352" s="186" t="str">
        <f>IF(OR(M352="13",M352="14",P352=8),"",IF(     AND(OR(S352="AUTORIZADO", S352="PENDIENTE", S352="REDUCIDO", S352="AMPLIADO"),L352&lt;&gt;"HONORARIO" ), _xlfn.CONCAT(IF(H352="X","H",H352),"_",IF(OR(P352=5,P352=6),_xlfn.CONCAT(P352,"A"),P352),"_",VLOOKUP(T352,Datos!$B$2:$C$5,2,TRUE)),""))</f>
        <v>H_1_[hasta 3]</v>
      </c>
      <c r="AD352" s="186">
        <f t="shared" si="145"/>
        <v>0</v>
      </c>
      <c r="AE352" s="90" t="str">
        <f t="shared" si="146"/>
        <v>-</v>
      </c>
      <c r="AF352" s="91" t="str">
        <f t="shared" si="147"/>
        <v>Revisar</v>
      </c>
      <c r="AG352" s="92"/>
      <c r="AH352" s="93" t="str">
        <f t="shared" si="148"/>
        <v>Corporación de Fomento de la Producción</v>
      </c>
      <c r="AI352" s="90" t="str">
        <f t="shared" si="149"/>
        <v>-</v>
      </c>
      <c r="AJ352" s="90" t="str">
        <f t="shared" si="150"/>
        <v>K</v>
      </c>
      <c r="AK352" s="90" t="str">
        <f t="shared" si="151"/>
        <v>-</v>
      </c>
      <c r="AL352" s="90" t="str">
        <f t="shared" si="152"/>
        <v>Identifica este registro como HOMBRE</v>
      </c>
      <c r="AM352" s="90" t="str">
        <f t="shared" si="153"/>
        <v>-</v>
      </c>
      <c r="AN352" s="90" t="str">
        <f t="shared" si="154"/>
        <v>-</v>
      </c>
      <c r="AO352" s="90" t="str">
        <f t="shared" si="155"/>
        <v>-</v>
      </c>
      <c r="AP352" s="58" t="str">
        <f t="shared" si="156"/>
        <v>-</v>
      </c>
      <c r="AQ352" s="94" t="str">
        <f t="shared" si="157"/>
        <v>-</v>
      </c>
      <c r="AR352" s="94" t="str">
        <f>IF(N352="","PRIMER_DIA en blanco",
IF(AND(M352="01",N352&gt;=L_Conversion!$C$118,N352&lt;=L_Conversion!$D$118),"-",
IF(AND(M352="02",N352&gt;=L_Conversion!$C$119,N352&lt;=L_Conversion!$D$119),"-",
IF(AND(M352="03",N352&gt;=L_Conversion!$C$120,N352&lt;=L_Conversion!$D$120),"-",
IF(AND(M352="04",N352&gt;=L_Conversion!$C$121,N352&lt;=L_Conversion!$D$121),"-",
IF(AND(M352="05",N352&gt;=L_Conversion!$C$122,N352&lt;=L_Conversion!$D$122),"-",
IF(AND(M352="06",N352&gt;=L_Conversion!$C$123,N352&lt;=L_Conversion!$D$123),"-",
IF(AND(M352="07",N352&gt;=L_Conversion!$C$124,N352&lt;=L_Conversion!$D$124),"-",
IF(AND(M352="08",N352&gt;=L_Conversion!$C$125,N352&lt;=L_Conversion!$D$125),"-",
IF(AND(M352="09",N352&gt;=L_Conversion!$C$126,N352&lt;=L_Conversion!$D$126),"-",
IF(AND(M352="10",N352&gt;=L_Conversion!$C$127,N352&lt;=L_Conversion!$D$127),"-",
IF(AND(M352="11",N352&gt;=L_Conversion!$C$128,N352&lt;=L_Conversion!$D$128),"-",
IF(AND(M352="12",N352&gt;=L_Conversion!$C$129,N352&lt;=L_Conversion!$D$129),"-",
IF(AND(M352="13",N352&gt;=L_Conversion!$C$116,N352&lt;=L_Conversion!$D$116),"-",
IF(AND(M352="14",N352&gt;=L_Conversion!$C$117,N352&lt;=L_Conversion!$D$117),"-",
"PRIMER_DIA fuera de rango")))))))))))))))</f>
        <v>-</v>
      </c>
      <c r="AS352" s="94" t="str">
        <f t="shared" si="158"/>
        <v>-</v>
      </c>
      <c r="AT352" s="94" t="str">
        <f t="shared" si="159"/>
        <v>-</v>
      </c>
      <c r="AU352" s="94" t="str">
        <f t="shared" si="160"/>
        <v>-</v>
      </c>
      <c r="AV352" s="94" t="str">
        <f t="shared" si="161"/>
        <v>-</v>
      </c>
      <c r="AW352" s="94" t="str">
        <f t="shared" si="162"/>
        <v>-</v>
      </c>
      <c r="AX352" s="94" t="str">
        <f t="shared" si="163"/>
        <v>-</v>
      </c>
      <c r="AY352" s="94" t="str">
        <f t="shared" si="164"/>
        <v>-</v>
      </c>
      <c r="AZ352" s="94" t="str">
        <f t="shared" si="165"/>
        <v>-</v>
      </c>
      <c r="BA352" s="94" t="str">
        <f t="shared" si="166"/>
        <v>-</v>
      </c>
      <c r="BB352" s="94" t="str">
        <f t="shared" si="167"/>
        <v>-</v>
      </c>
      <c r="BC352" s="94" t="str">
        <f t="shared" si="168"/>
        <v>-</v>
      </c>
      <c r="BD352" s="94" t="str">
        <f t="shared" si="169"/>
        <v>-</v>
      </c>
      <c r="BE352" s="94" t="str">
        <f t="shared" si="170"/>
        <v>-</v>
      </c>
      <c r="BF352" s="94" t="str">
        <f t="shared" si="171"/>
        <v>-</v>
      </c>
    </row>
    <row r="353" spans="1:58" x14ac:dyDescent="0.2">
      <c r="A353" s="19" t="s">
        <v>1193</v>
      </c>
      <c r="B353" s="19" t="s">
        <v>76</v>
      </c>
      <c r="C353" s="19">
        <v>9212310</v>
      </c>
      <c r="D353" s="19">
        <v>3</v>
      </c>
      <c r="E353" s="19" t="s">
        <v>1631</v>
      </c>
      <c r="F353" s="19" t="s">
        <v>1212</v>
      </c>
      <c r="G353" s="19" t="s">
        <v>1632</v>
      </c>
      <c r="H353" s="19" t="s">
        <v>654</v>
      </c>
      <c r="I353" s="19" t="s">
        <v>653</v>
      </c>
      <c r="J353" s="19">
        <v>60</v>
      </c>
      <c r="K353" s="19" t="s">
        <v>560</v>
      </c>
      <c r="L353" s="19" t="s">
        <v>490</v>
      </c>
      <c r="M353" s="19" t="s">
        <v>16</v>
      </c>
      <c r="N353" s="19">
        <v>45747</v>
      </c>
      <c r="O353" s="19">
        <v>21</v>
      </c>
      <c r="P353" s="83">
        <v>1</v>
      </c>
      <c r="Q353" s="19" t="s">
        <v>23</v>
      </c>
      <c r="R353" s="19" t="s">
        <v>11</v>
      </c>
      <c r="S353" s="19" t="s">
        <v>23</v>
      </c>
      <c r="T353" s="19">
        <v>21</v>
      </c>
      <c r="U353" s="19" t="s">
        <v>11</v>
      </c>
      <c r="V353" s="19" t="s">
        <v>11</v>
      </c>
      <c r="W353" s="19" t="s">
        <v>19</v>
      </c>
      <c r="X353" s="19">
        <v>340759</v>
      </c>
      <c r="Y353" s="19" t="s">
        <v>728</v>
      </c>
      <c r="Z353" s="19">
        <v>4</v>
      </c>
      <c r="AA353" s="19">
        <v>340759</v>
      </c>
      <c r="AB353" s="19">
        <v>340759</v>
      </c>
      <c r="AC353" s="186" t="str">
        <f>IF(OR(M353="13",M353="14",P353=8),"",IF(     AND(OR(S353="AUTORIZADO", S353="PENDIENTE", S353="REDUCIDO", S353="AMPLIADO"),L353&lt;&gt;"HONORARIO" ), _xlfn.CONCAT(IF(H353="X","H",H353),"_",IF(OR(P353=5,P353=6),_xlfn.CONCAT(P353,"A"),P353),"_",VLOOKUP(T353,Datos!$B$2:$C$5,2,TRUE)),""))</f>
        <v>H_1_[11 +]</v>
      </c>
      <c r="AD353" s="186">
        <f t="shared" si="145"/>
        <v>681518</v>
      </c>
      <c r="AE353" s="90" t="str">
        <f t="shared" si="146"/>
        <v>-</v>
      </c>
      <c r="AF353" s="91" t="str">
        <f t="shared" si="147"/>
        <v>070601</v>
      </c>
      <c r="AG353" s="92"/>
      <c r="AH353" s="93" t="str">
        <f t="shared" si="148"/>
        <v>Corporación de Fomento de la Producción</v>
      </c>
      <c r="AI353" s="90" t="str">
        <f t="shared" si="149"/>
        <v>-</v>
      </c>
      <c r="AJ353" s="90">
        <f t="shared" si="150"/>
        <v>3</v>
      </c>
      <c r="AK353" s="90" t="str">
        <f t="shared" si="151"/>
        <v>-</v>
      </c>
      <c r="AL353" s="90" t="str">
        <f t="shared" si="152"/>
        <v>Identifica este registro como HOMBRE</v>
      </c>
      <c r="AM353" s="90" t="str">
        <f t="shared" si="153"/>
        <v>-</v>
      </c>
      <c r="AN353" s="90" t="str">
        <f t="shared" si="154"/>
        <v>-</v>
      </c>
      <c r="AO353" s="90" t="str">
        <f t="shared" si="155"/>
        <v>-</v>
      </c>
      <c r="AP353" s="58" t="str">
        <f t="shared" si="156"/>
        <v>-</v>
      </c>
      <c r="AQ353" s="94" t="str">
        <f t="shared" si="157"/>
        <v>-</v>
      </c>
      <c r="AR353" s="94" t="str">
        <f>IF(N353="","PRIMER_DIA en blanco",
IF(AND(M353="01",N353&gt;=L_Conversion!$C$118,N353&lt;=L_Conversion!$D$118),"-",
IF(AND(M353="02",N353&gt;=L_Conversion!$C$119,N353&lt;=L_Conversion!$D$119),"-",
IF(AND(M353="03",N353&gt;=L_Conversion!$C$120,N353&lt;=L_Conversion!$D$120),"-",
IF(AND(M353="04",N353&gt;=L_Conversion!$C$121,N353&lt;=L_Conversion!$D$121),"-",
IF(AND(M353="05",N353&gt;=L_Conversion!$C$122,N353&lt;=L_Conversion!$D$122),"-",
IF(AND(M353="06",N353&gt;=L_Conversion!$C$123,N353&lt;=L_Conversion!$D$123),"-",
IF(AND(M353="07",N353&gt;=L_Conversion!$C$124,N353&lt;=L_Conversion!$D$124),"-",
IF(AND(M353="08",N353&gt;=L_Conversion!$C$125,N353&lt;=L_Conversion!$D$125),"-",
IF(AND(M353="09",N353&gt;=L_Conversion!$C$126,N353&lt;=L_Conversion!$D$126),"-",
IF(AND(M353="10",N353&gt;=L_Conversion!$C$127,N353&lt;=L_Conversion!$D$127),"-",
IF(AND(M353="11",N353&gt;=L_Conversion!$C$128,N353&lt;=L_Conversion!$D$128),"-",
IF(AND(M353="12",N353&gt;=L_Conversion!$C$129,N353&lt;=L_Conversion!$D$129),"-",
IF(AND(M353="13",N353&gt;=L_Conversion!$C$116,N353&lt;=L_Conversion!$D$116),"-",
IF(AND(M353="14",N353&gt;=L_Conversion!$C$117,N353&lt;=L_Conversion!$D$117),"-",
"PRIMER_DIA fuera de rango")))))))))))))))</f>
        <v>-</v>
      </c>
      <c r="AS353" s="94" t="str">
        <f t="shared" si="158"/>
        <v>-</v>
      </c>
      <c r="AT353" s="94" t="str">
        <f t="shared" si="159"/>
        <v>-</v>
      </c>
      <c r="AU353" s="94" t="str">
        <f t="shared" si="160"/>
        <v>-</v>
      </c>
      <c r="AV353" s="94" t="str">
        <f t="shared" si="161"/>
        <v>-</v>
      </c>
      <c r="AW353" s="94" t="str">
        <f t="shared" si="162"/>
        <v>-</v>
      </c>
      <c r="AX353" s="94" t="str">
        <f t="shared" si="163"/>
        <v>-</v>
      </c>
      <c r="AY353" s="94" t="str">
        <f t="shared" si="164"/>
        <v>-</v>
      </c>
      <c r="AZ353" s="94" t="str">
        <f t="shared" si="165"/>
        <v>-</v>
      </c>
      <c r="BA353" s="94" t="str">
        <f t="shared" si="166"/>
        <v>-</v>
      </c>
      <c r="BB353" s="94" t="str">
        <f t="shared" si="167"/>
        <v>-</v>
      </c>
      <c r="BC353" s="94" t="str">
        <f t="shared" si="168"/>
        <v>-</v>
      </c>
      <c r="BD353" s="94" t="str">
        <f t="shared" si="169"/>
        <v>-</v>
      </c>
      <c r="BE353" s="94" t="str">
        <f t="shared" si="170"/>
        <v>-</v>
      </c>
      <c r="BF353" s="94" t="str">
        <f t="shared" si="171"/>
        <v>-</v>
      </c>
    </row>
    <row r="354" spans="1:58" x14ac:dyDescent="0.2">
      <c r="A354" s="19" t="s">
        <v>1193</v>
      </c>
      <c r="B354" s="19" t="s">
        <v>76</v>
      </c>
      <c r="C354" s="19">
        <v>16699847</v>
      </c>
      <c r="D354" s="19">
        <v>6</v>
      </c>
      <c r="E354" s="19" t="s">
        <v>1307</v>
      </c>
      <c r="F354" s="19" t="s">
        <v>1727</v>
      </c>
      <c r="G354" s="19" t="s">
        <v>1728</v>
      </c>
      <c r="H354" s="19" t="s">
        <v>1018</v>
      </c>
      <c r="I354" s="19" t="s">
        <v>655</v>
      </c>
      <c r="J354" s="19">
        <v>80</v>
      </c>
      <c r="K354" s="19" t="s">
        <v>556</v>
      </c>
      <c r="L354" s="19" t="s">
        <v>495</v>
      </c>
      <c r="M354" s="19" t="s">
        <v>17</v>
      </c>
      <c r="N354" s="19">
        <v>45748</v>
      </c>
      <c r="O354" s="19">
        <v>14</v>
      </c>
      <c r="P354" s="83">
        <v>1</v>
      </c>
      <c r="Q354" s="19" t="s">
        <v>23</v>
      </c>
      <c r="R354" s="19" t="s">
        <v>11</v>
      </c>
      <c r="S354" s="19" t="s">
        <v>23</v>
      </c>
      <c r="T354" s="19">
        <v>14</v>
      </c>
      <c r="U354" s="19" t="s">
        <v>11</v>
      </c>
      <c r="V354" s="19" t="s">
        <v>11</v>
      </c>
      <c r="W354" s="19" t="s">
        <v>11</v>
      </c>
      <c r="X354" s="19">
        <v>0</v>
      </c>
      <c r="Y354" s="19" t="s">
        <v>730</v>
      </c>
      <c r="Z354" s="19">
        <v>0</v>
      </c>
      <c r="AA354" s="19">
        <v>0</v>
      </c>
      <c r="AB354" s="19">
        <v>0</v>
      </c>
      <c r="AC354" s="186" t="str">
        <f>IF(OR(M354="13",M354="14",P354=8),"",IF(     AND(OR(S354="AUTORIZADO", S354="PENDIENTE", S354="REDUCIDO", S354="AMPLIADO"),L354&lt;&gt;"HONORARIO" ), _xlfn.CONCAT(IF(H354="X","H",H354),"_",IF(OR(P354=5,P354=6),_xlfn.CONCAT(P354,"A"),P354),"_",VLOOKUP(T354,Datos!$B$2:$C$5,2,TRUE)),""))</f>
        <v>M_1_[11 +]</v>
      </c>
      <c r="AD354" s="186">
        <f t="shared" si="145"/>
        <v>0</v>
      </c>
      <c r="AE354" s="90" t="str">
        <f t="shared" si="146"/>
        <v>-</v>
      </c>
      <c r="AF354" s="91" t="str">
        <f t="shared" si="147"/>
        <v>070601</v>
      </c>
      <c r="AG354" s="92"/>
      <c r="AH354" s="93" t="str">
        <f t="shared" si="148"/>
        <v>Corporación de Fomento de la Producción</v>
      </c>
      <c r="AI354" s="90" t="str">
        <f t="shared" si="149"/>
        <v>-</v>
      </c>
      <c r="AJ354" s="90">
        <f t="shared" si="150"/>
        <v>6</v>
      </c>
      <c r="AK354" s="90" t="str">
        <f t="shared" si="151"/>
        <v>-</v>
      </c>
      <c r="AL354" s="90" t="str">
        <f t="shared" si="152"/>
        <v>Identifica este registro como MUJER</v>
      </c>
      <c r="AM354" s="90" t="str">
        <f t="shared" si="153"/>
        <v>-</v>
      </c>
      <c r="AN354" s="90" t="str">
        <f t="shared" si="154"/>
        <v>-</v>
      </c>
      <c r="AO354" s="90" t="str">
        <f t="shared" si="155"/>
        <v>-</v>
      </c>
      <c r="AP354" s="58" t="str">
        <f t="shared" si="156"/>
        <v>-</v>
      </c>
      <c r="AQ354" s="94" t="str">
        <f t="shared" si="157"/>
        <v>-</v>
      </c>
      <c r="AR354" s="94" t="str">
        <f>IF(N354="","PRIMER_DIA en blanco",
IF(AND(M354="01",N354&gt;=L_Conversion!$C$118,N354&lt;=L_Conversion!$D$118),"-",
IF(AND(M354="02",N354&gt;=L_Conversion!$C$119,N354&lt;=L_Conversion!$D$119),"-",
IF(AND(M354="03",N354&gt;=L_Conversion!$C$120,N354&lt;=L_Conversion!$D$120),"-",
IF(AND(M354="04",N354&gt;=L_Conversion!$C$121,N354&lt;=L_Conversion!$D$121),"-",
IF(AND(M354="05",N354&gt;=L_Conversion!$C$122,N354&lt;=L_Conversion!$D$122),"-",
IF(AND(M354="06",N354&gt;=L_Conversion!$C$123,N354&lt;=L_Conversion!$D$123),"-",
IF(AND(M354="07",N354&gt;=L_Conversion!$C$124,N354&lt;=L_Conversion!$D$124),"-",
IF(AND(M354="08",N354&gt;=L_Conversion!$C$125,N354&lt;=L_Conversion!$D$125),"-",
IF(AND(M354="09",N354&gt;=L_Conversion!$C$126,N354&lt;=L_Conversion!$D$126),"-",
IF(AND(M354="10",N354&gt;=L_Conversion!$C$127,N354&lt;=L_Conversion!$D$127),"-",
IF(AND(M354="11",N354&gt;=L_Conversion!$C$128,N354&lt;=L_Conversion!$D$128),"-",
IF(AND(M354="12",N354&gt;=L_Conversion!$C$129,N354&lt;=L_Conversion!$D$129),"-",
IF(AND(M354="13",N354&gt;=L_Conversion!$C$116,N354&lt;=L_Conversion!$D$116),"-",
IF(AND(M354="14",N354&gt;=L_Conversion!$C$117,N354&lt;=L_Conversion!$D$117),"-",
"PRIMER_DIA fuera de rango")))))))))))))))</f>
        <v>-</v>
      </c>
      <c r="AS354" s="94" t="str">
        <f t="shared" si="158"/>
        <v>-</v>
      </c>
      <c r="AT354" s="94" t="str">
        <f t="shared" si="159"/>
        <v>-</v>
      </c>
      <c r="AU354" s="94" t="str">
        <f t="shared" si="160"/>
        <v>-</v>
      </c>
      <c r="AV354" s="94" t="str">
        <f t="shared" si="161"/>
        <v>-</v>
      </c>
      <c r="AW354" s="94" t="str">
        <f t="shared" si="162"/>
        <v>-</v>
      </c>
      <c r="AX354" s="94" t="str">
        <f t="shared" si="163"/>
        <v>-</v>
      </c>
      <c r="AY354" s="94" t="str">
        <f t="shared" si="164"/>
        <v>-</v>
      </c>
      <c r="AZ354" s="94" t="str">
        <f t="shared" si="165"/>
        <v>-</v>
      </c>
      <c r="BA354" s="94" t="str">
        <f t="shared" si="166"/>
        <v>-</v>
      </c>
      <c r="BB354" s="94" t="str">
        <f t="shared" si="167"/>
        <v>-</v>
      </c>
      <c r="BC354" s="94" t="str">
        <f t="shared" si="168"/>
        <v>-</v>
      </c>
      <c r="BD354" s="94" t="str">
        <f t="shared" si="169"/>
        <v>-</v>
      </c>
      <c r="BE354" s="94" t="str">
        <f t="shared" si="170"/>
        <v>-</v>
      </c>
      <c r="BF354" s="94" t="str">
        <f t="shared" si="171"/>
        <v>-</v>
      </c>
    </row>
    <row r="355" spans="1:58" x14ac:dyDescent="0.2">
      <c r="A355" s="19" t="s">
        <v>1193</v>
      </c>
      <c r="B355" s="19" t="s">
        <v>669</v>
      </c>
      <c r="C355" s="19">
        <v>17740480</v>
      </c>
      <c r="D355" s="19">
        <v>2</v>
      </c>
      <c r="E355" s="19" t="s">
        <v>1729</v>
      </c>
      <c r="F355" s="19" t="s">
        <v>1730</v>
      </c>
      <c r="G355" s="19" t="s">
        <v>1731</v>
      </c>
      <c r="H355" s="19" t="s">
        <v>654</v>
      </c>
      <c r="I355" s="19" t="s">
        <v>654</v>
      </c>
      <c r="J355" s="19">
        <v>80</v>
      </c>
      <c r="K355" s="19" t="s">
        <v>556</v>
      </c>
      <c r="L355" s="19" t="s">
        <v>509</v>
      </c>
      <c r="M355" s="19" t="s">
        <v>17</v>
      </c>
      <c r="N355" s="19">
        <v>45748</v>
      </c>
      <c r="O355" s="19">
        <v>3</v>
      </c>
      <c r="P355" s="83">
        <v>1</v>
      </c>
      <c r="Q355" s="19" t="s">
        <v>23</v>
      </c>
      <c r="R355" s="19" t="s">
        <v>11</v>
      </c>
      <c r="S355" s="19" t="s">
        <v>23</v>
      </c>
      <c r="T355" s="19">
        <v>3</v>
      </c>
      <c r="U355" s="19" t="s">
        <v>11</v>
      </c>
      <c r="V355" s="19" t="s">
        <v>11</v>
      </c>
      <c r="W355" s="19" t="s">
        <v>11</v>
      </c>
      <c r="X355" s="19">
        <v>0</v>
      </c>
      <c r="Y355" s="19" t="s">
        <v>730</v>
      </c>
      <c r="Z355" s="19">
        <v>0</v>
      </c>
      <c r="AA355" s="19">
        <v>0</v>
      </c>
      <c r="AB355" s="19">
        <v>0</v>
      </c>
      <c r="AC355" s="186" t="str">
        <f>IF(OR(M355="13",M355="14",P355=8),"",IF(     AND(OR(S355="AUTORIZADO", S355="PENDIENTE", S355="REDUCIDO", S355="AMPLIADO"),L355&lt;&gt;"HONORARIO" ), _xlfn.CONCAT(IF(H355="X","H",H355),"_",IF(OR(P355=5,P355=6),_xlfn.CONCAT(P355,"A"),P355),"_",VLOOKUP(T355,Datos!$B$2:$C$5,2,TRUE)),""))</f>
        <v>H_1_[hasta 3]</v>
      </c>
      <c r="AD355" s="186">
        <f t="shared" si="145"/>
        <v>0</v>
      </c>
      <c r="AE355" s="90" t="str">
        <f t="shared" si="146"/>
        <v>-</v>
      </c>
      <c r="AF355" s="91" t="str">
        <f t="shared" si="147"/>
        <v>Revisar</v>
      </c>
      <c r="AG355" s="92"/>
      <c r="AH355" s="93" t="str">
        <f t="shared" si="148"/>
        <v>Corporación de Fomento de la Producción</v>
      </c>
      <c r="AI355" s="90" t="str">
        <f t="shared" si="149"/>
        <v>-</v>
      </c>
      <c r="AJ355" s="90">
        <f t="shared" si="150"/>
        <v>2</v>
      </c>
      <c r="AK355" s="90" t="str">
        <f t="shared" si="151"/>
        <v>-</v>
      </c>
      <c r="AL355" s="90" t="str">
        <f t="shared" si="152"/>
        <v>Identifica este registro como HOMBRE</v>
      </c>
      <c r="AM355" s="90" t="str">
        <f t="shared" si="153"/>
        <v>-</v>
      </c>
      <c r="AN355" s="90" t="str">
        <f t="shared" si="154"/>
        <v>-</v>
      </c>
      <c r="AO355" s="90" t="str">
        <f t="shared" si="155"/>
        <v>-</v>
      </c>
      <c r="AP355" s="58" t="str">
        <f t="shared" si="156"/>
        <v>-</v>
      </c>
      <c r="AQ355" s="94" t="str">
        <f t="shared" si="157"/>
        <v>-</v>
      </c>
      <c r="AR355" s="94" t="str">
        <f>IF(N355="","PRIMER_DIA en blanco",
IF(AND(M355="01",N355&gt;=L_Conversion!$C$118,N355&lt;=L_Conversion!$D$118),"-",
IF(AND(M355="02",N355&gt;=L_Conversion!$C$119,N355&lt;=L_Conversion!$D$119),"-",
IF(AND(M355="03",N355&gt;=L_Conversion!$C$120,N355&lt;=L_Conversion!$D$120),"-",
IF(AND(M355="04",N355&gt;=L_Conversion!$C$121,N355&lt;=L_Conversion!$D$121),"-",
IF(AND(M355="05",N355&gt;=L_Conversion!$C$122,N355&lt;=L_Conversion!$D$122),"-",
IF(AND(M355="06",N355&gt;=L_Conversion!$C$123,N355&lt;=L_Conversion!$D$123),"-",
IF(AND(M355="07",N355&gt;=L_Conversion!$C$124,N355&lt;=L_Conversion!$D$124),"-",
IF(AND(M355="08",N355&gt;=L_Conversion!$C$125,N355&lt;=L_Conversion!$D$125),"-",
IF(AND(M355="09",N355&gt;=L_Conversion!$C$126,N355&lt;=L_Conversion!$D$126),"-",
IF(AND(M355="10",N355&gt;=L_Conversion!$C$127,N355&lt;=L_Conversion!$D$127),"-",
IF(AND(M355="11",N355&gt;=L_Conversion!$C$128,N355&lt;=L_Conversion!$D$128),"-",
IF(AND(M355="12",N355&gt;=L_Conversion!$C$129,N355&lt;=L_Conversion!$D$129),"-",
IF(AND(M355="13",N355&gt;=L_Conversion!$C$116,N355&lt;=L_Conversion!$D$116),"-",
IF(AND(M355="14",N355&gt;=L_Conversion!$C$117,N355&lt;=L_Conversion!$D$117),"-",
"PRIMER_DIA fuera de rango")))))))))))))))</f>
        <v>-</v>
      </c>
      <c r="AS355" s="94" t="str">
        <f t="shared" si="158"/>
        <v>-</v>
      </c>
      <c r="AT355" s="94" t="str">
        <f t="shared" si="159"/>
        <v>-</v>
      </c>
      <c r="AU355" s="94" t="str">
        <f t="shared" si="160"/>
        <v>-</v>
      </c>
      <c r="AV355" s="94" t="str">
        <f t="shared" si="161"/>
        <v>-</v>
      </c>
      <c r="AW355" s="94" t="str">
        <f t="shared" si="162"/>
        <v>-</v>
      </c>
      <c r="AX355" s="94" t="str">
        <f t="shared" si="163"/>
        <v>-</v>
      </c>
      <c r="AY355" s="94" t="str">
        <f t="shared" si="164"/>
        <v>-</v>
      </c>
      <c r="AZ355" s="94" t="str">
        <f t="shared" si="165"/>
        <v>-</v>
      </c>
      <c r="BA355" s="94" t="str">
        <f t="shared" si="166"/>
        <v>-</v>
      </c>
      <c r="BB355" s="94" t="str">
        <f t="shared" si="167"/>
        <v>-</v>
      </c>
      <c r="BC355" s="94" t="str">
        <f t="shared" si="168"/>
        <v>-</v>
      </c>
      <c r="BD355" s="94" t="str">
        <f t="shared" si="169"/>
        <v>-</v>
      </c>
      <c r="BE355" s="94" t="str">
        <f t="shared" si="170"/>
        <v>-</v>
      </c>
      <c r="BF355" s="94" t="str">
        <f t="shared" si="171"/>
        <v>-</v>
      </c>
    </row>
    <row r="356" spans="1:58" x14ac:dyDescent="0.2">
      <c r="A356" s="19" t="s">
        <v>1193</v>
      </c>
      <c r="B356" s="19" t="s">
        <v>76</v>
      </c>
      <c r="C356" s="19">
        <v>10368449</v>
      </c>
      <c r="D356" s="19">
        <v>8</v>
      </c>
      <c r="E356" s="19" t="s">
        <v>1602</v>
      </c>
      <c r="F356" s="19" t="s">
        <v>1285</v>
      </c>
      <c r="G356" s="19" t="s">
        <v>1321</v>
      </c>
      <c r="H356" s="19" t="s">
        <v>654</v>
      </c>
      <c r="I356" s="19" t="s">
        <v>653</v>
      </c>
      <c r="J356" s="19">
        <v>80</v>
      </c>
      <c r="K356" s="19" t="s">
        <v>556</v>
      </c>
      <c r="L356" s="19" t="s">
        <v>495</v>
      </c>
      <c r="M356" s="19" t="s">
        <v>17</v>
      </c>
      <c r="N356" s="19">
        <v>45748</v>
      </c>
      <c r="O356" s="19">
        <v>2</v>
      </c>
      <c r="P356" s="83">
        <v>1</v>
      </c>
      <c r="Q356" s="19" t="s">
        <v>23</v>
      </c>
      <c r="R356" s="19" t="s">
        <v>11</v>
      </c>
      <c r="S356" s="19" t="s">
        <v>23</v>
      </c>
      <c r="T356" s="19">
        <v>2</v>
      </c>
      <c r="U356" s="19" t="s">
        <v>11</v>
      </c>
      <c r="V356" s="19" t="s">
        <v>11</v>
      </c>
      <c r="W356" s="19" t="s">
        <v>11</v>
      </c>
      <c r="X356" s="19">
        <v>0</v>
      </c>
      <c r="Y356" s="19" t="s">
        <v>730</v>
      </c>
      <c r="Z356" s="19">
        <v>0</v>
      </c>
      <c r="AA356" s="19">
        <v>0</v>
      </c>
      <c r="AB356" s="19">
        <v>0</v>
      </c>
      <c r="AC356" s="186" t="str">
        <f>IF(OR(M356="13",M356="14",P356=8),"",IF(     AND(OR(S356="AUTORIZADO", S356="PENDIENTE", S356="REDUCIDO", S356="AMPLIADO"),L356&lt;&gt;"HONORARIO" ), _xlfn.CONCAT(IF(H356="X","H",H356),"_",IF(OR(P356=5,P356=6),_xlfn.CONCAT(P356,"A"),P356),"_",VLOOKUP(T356,Datos!$B$2:$C$5,2,TRUE)),""))</f>
        <v>H_1_[hasta 3]</v>
      </c>
      <c r="AD356" s="186">
        <f t="shared" si="145"/>
        <v>0</v>
      </c>
      <c r="AE356" s="90" t="str">
        <f t="shared" si="146"/>
        <v>-</v>
      </c>
      <c r="AF356" s="91" t="str">
        <f t="shared" si="147"/>
        <v>070601</v>
      </c>
      <c r="AG356" s="92"/>
      <c r="AH356" s="93" t="str">
        <f t="shared" si="148"/>
        <v>Corporación de Fomento de la Producción</v>
      </c>
      <c r="AI356" s="90" t="str">
        <f t="shared" si="149"/>
        <v>-</v>
      </c>
      <c r="AJ356" s="90">
        <f t="shared" si="150"/>
        <v>8</v>
      </c>
      <c r="AK356" s="90" t="str">
        <f t="shared" si="151"/>
        <v>-</v>
      </c>
      <c r="AL356" s="90" t="str">
        <f t="shared" si="152"/>
        <v>Identifica este registro como HOMBRE</v>
      </c>
      <c r="AM356" s="90" t="str">
        <f t="shared" si="153"/>
        <v>-</v>
      </c>
      <c r="AN356" s="90" t="str">
        <f t="shared" si="154"/>
        <v>-</v>
      </c>
      <c r="AO356" s="90" t="str">
        <f t="shared" si="155"/>
        <v>-</v>
      </c>
      <c r="AP356" s="58" t="str">
        <f t="shared" si="156"/>
        <v>-</v>
      </c>
      <c r="AQ356" s="94" t="str">
        <f t="shared" si="157"/>
        <v>-</v>
      </c>
      <c r="AR356" s="94" t="str">
        <f>IF(N356="","PRIMER_DIA en blanco",
IF(AND(M356="01",N356&gt;=L_Conversion!$C$118,N356&lt;=L_Conversion!$D$118),"-",
IF(AND(M356="02",N356&gt;=L_Conversion!$C$119,N356&lt;=L_Conversion!$D$119),"-",
IF(AND(M356="03",N356&gt;=L_Conversion!$C$120,N356&lt;=L_Conversion!$D$120),"-",
IF(AND(M356="04",N356&gt;=L_Conversion!$C$121,N356&lt;=L_Conversion!$D$121),"-",
IF(AND(M356="05",N356&gt;=L_Conversion!$C$122,N356&lt;=L_Conversion!$D$122),"-",
IF(AND(M356="06",N356&gt;=L_Conversion!$C$123,N356&lt;=L_Conversion!$D$123),"-",
IF(AND(M356="07",N356&gt;=L_Conversion!$C$124,N356&lt;=L_Conversion!$D$124),"-",
IF(AND(M356="08",N356&gt;=L_Conversion!$C$125,N356&lt;=L_Conversion!$D$125),"-",
IF(AND(M356="09",N356&gt;=L_Conversion!$C$126,N356&lt;=L_Conversion!$D$126),"-",
IF(AND(M356="10",N356&gt;=L_Conversion!$C$127,N356&lt;=L_Conversion!$D$127),"-",
IF(AND(M356="11",N356&gt;=L_Conversion!$C$128,N356&lt;=L_Conversion!$D$128),"-",
IF(AND(M356="12",N356&gt;=L_Conversion!$C$129,N356&lt;=L_Conversion!$D$129),"-",
IF(AND(M356="13",N356&gt;=L_Conversion!$C$116,N356&lt;=L_Conversion!$D$116),"-",
IF(AND(M356="14",N356&gt;=L_Conversion!$C$117,N356&lt;=L_Conversion!$D$117),"-",
"PRIMER_DIA fuera de rango")))))))))))))))</f>
        <v>-</v>
      </c>
      <c r="AS356" s="94" t="str">
        <f t="shared" si="158"/>
        <v>-</v>
      </c>
      <c r="AT356" s="94" t="str">
        <f t="shared" si="159"/>
        <v>-</v>
      </c>
      <c r="AU356" s="94" t="str">
        <f t="shared" si="160"/>
        <v>-</v>
      </c>
      <c r="AV356" s="94" t="str">
        <f t="shared" si="161"/>
        <v>-</v>
      </c>
      <c r="AW356" s="94" t="str">
        <f t="shared" si="162"/>
        <v>-</v>
      </c>
      <c r="AX356" s="94" t="str">
        <f t="shared" si="163"/>
        <v>-</v>
      </c>
      <c r="AY356" s="94" t="str">
        <f t="shared" si="164"/>
        <v>-</v>
      </c>
      <c r="AZ356" s="94" t="str">
        <f t="shared" si="165"/>
        <v>-</v>
      </c>
      <c r="BA356" s="94" t="str">
        <f t="shared" si="166"/>
        <v>-</v>
      </c>
      <c r="BB356" s="94" t="str">
        <f t="shared" si="167"/>
        <v>-</v>
      </c>
      <c r="BC356" s="94" t="str">
        <f t="shared" si="168"/>
        <v>-</v>
      </c>
      <c r="BD356" s="94" t="str">
        <f t="shared" si="169"/>
        <v>-</v>
      </c>
      <c r="BE356" s="94" t="str">
        <f t="shared" si="170"/>
        <v>-</v>
      </c>
      <c r="BF356" s="94" t="str">
        <f t="shared" si="171"/>
        <v>-</v>
      </c>
    </row>
    <row r="357" spans="1:58" x14ac:dyDescent="0.2">
      <c r="A357" s="19" t="s">
        <v>1193</v>
      </c>
      <c r="B357" s="19" t="s">
        <v>76</v>
      </c>
      <c r="C357" s="19">
        <v>8376358</v>
      </c>
      <c r="D357" s="19">
        <v>2</v>
      </c>
      <c r="E357" s="19" t="s">
        <v>1355</v>
      </c>
      <c r="F357" s="19" t="s">
        <v>1557</v>
      </c>
      <c r="G357" s="19" t="s">
        <v>1558</v>
      </c>
      <c r="H357" s="19" t="s">
        <v>1018</v>
      </c>
      <c r="I357" s="19" t="s">
        <v>653</v>
      </c>
      <c r="J357" s="19">
        <v>60</v>
      </c>
      <c r="K357" s="19" t="s">
        <v>560</v>
      </c>
      <c r="L357" s="19" t="s">
        <v>490</v>
      </c>
      <c r="M357" s="19" t="s">
        <v>17</v>
      </c>
      <c r="N357" s="19">
        <v>45748</v>
      </c>
      <c r="O357" s="19">
        <v>11</v>
      </c>
      <c r="P357" s="83">
        <v>1</v>
      </c>
      <c r="Q357" s="19" t="s">
        <v>23</v>
      </c>
      <c r="R357" s="19" t="s">
        <v>11</v>
      </c>
      <c r="S357" s="19" t="s">
        <v>23</v>
      </c>
      <c r="T357" s="19">
        <v>11</v>
      </c>
      <c r="U357" s="19" t="s">
        <v>11</v>
      </c>
      <c r="V357" s="19" t="s">
        <v>11</v>
      </c>
      <c r="W357" s="19" t="s">
        <v>19</v>
      </c>
      <c r="X357" s="19">
        <v>912840</v>
      </c>
      <c r="Y357" s="19" t="s">
        <v>726</v>
      </c>
      <c r="Z357" s="19">
        <v>11</v>
      </c>
      <c r="AA357" s="19">
        <v>912840</v>
      </c>
      <c r="AB357" s="19">
        <v>912840</v>
      </c>
      <c r="AC357" s="186" t="str">
        <f>IF(OR(M357="13",M357="14",P357=8),"",IF(     AND(OR(S357="AUTORIZADO", S357="PENDIENTE", S357="REDUCIDO", S357="AMPLIADO"),L357&lt;&gt;"HONORARIO" ), _xlfn.CONCAT(IF(H357="X","H",H357),"_",IF(OR(P357=5,P357=6),_xlfn.CONCAT(P357,"A"),P357),"_",VLOOKUP(T357,Datos!$B$2:$C$5,2,TRUE)),""))</f>
        <v>M_1_[11 +]</v>
      </c>
      <c r="AD357" s="186">
        <f t="shared" si="145"/>
        <v>1825680</v>
      </c>
      <c r="AE357" s="90" t="str">
        <f t="shared" si="146"/>
        <v>-</v>
      </c>
      <c r="AF357" s="91" t="str">
        <f t="shared" si="147"/>
        <v>070601</v>
      </c>
      <c r="AG357" s="92"/>
      <c r="AH357" s="93" t="str">
        <f t="shared" si="148"/>
        <v>Corporación de Fomento de la Producción</v>
      </c>
      <c r="AI357" s="90" t="str">
        <f t="shared" si="149"/>
        <v>-</v>
      </c>
      <c r="AJ357" s="90">
        <f t="shared" si="150"/>
        <v>2</v>
      </c>
      <c r="AK357" s="90" t="str">
        <f t="shared" si="151"/>
        <v>-</v>
      </c>
      <c r="AL357" s="90" t="str">
        <f t="shared" si="152"/>
        <v>Identifica este registro como MUJER</v>
      </c>
      <c r="AM357" s="90" t="str">
        <f t="shared" si="153"/>
        <v>-</v>
      </c>
      <c r="AN357" s="90" t="str">
        <f t="shared" si="154"/>
        <v>-</v>
      </c>
      <c r="AO357" s="90" t="str">
        <f t="shared" si="155"/>
        <v>-</v>
      </c>
      <c r="AP357" s="58" t="str">
        <f t="shared" si="156"/>
        <v>-</v>
      </c>
      <c r="AQ357" s="94" t="str">
        <f t="shared" si="157"/>
        <v>-</v>
      </c>
      <c r="AR357" s="94" t="str">
        <f>IF(N357="","PRIMER_DIA en blanco",
IF(AND(M357="01",N357&gt;=L_Conversion!$C$118,N357&lt;=L_Conversion!$D$118),"-",
IF(AND(M357="02",N357&gt;=L_Conversion!$C$119,N357&lt;=L_Conversion!$D$119),"-",
IF(AND(M357="03",N357&gt;=L_Conversion!$C$120,N357&lt;=L_Conversion!$D$120),"-",
IF(AND(M357="04",N357&gt;=L_Conversion!$C$121,N357&lt;=L_Conversion!$D$121),"-",
IF(AND(M357="05",N357&gt;=L_Conversion!$C$122,N357&lt;=L_Conversion!$D$122),"-",
IF(AND(M357="06",N357&gt;=L_Conversion!$C$123,N357&lt;=L_Conversion!$D$123),"-",
IF(AND(M357="07",N357&gt;=L_Conversion!$C$124,N357&lt;=L_Conversion!$D$124),"-",
IF(AND(M357="08",N357&gt;=L_Conversion!$C$125,N357&lt;=L_Conversion!$D$125),"-",
IF(AND(M357="09",N357&gt;=L_Conversion!$C$126,N357&lt;=L_Conversion!$D$126),"-",
IF(AND(M357="10",N357&gt;=L_Conversion!$C$127,N357&lt;=L_Conversion!$D$127),"-",
IF(AND(M357="11",N357&gt;=L_Conversion!$C$128,N357&lt;=L_Conversion!$D$128),"-",
IF(AND(M357="12",N357&gt;=L_Conversion!$C$129,N357&lt;=L_Conversion!$D$129),"-",
IF(AND(M357="13",N357&gt;=L_Conversion!$C$116,N357&lt;=L_Conversion!$D$116),"-",
IF(AND(M357="14",N357&gt;=L_Conversion!$C$117,N357&lt;=L_Conversion!$D$117),"-",
"PRIMER_DIA fuera de rango")))))))))))))))</f>
        <v>-</v>
      </c>
      <c r="AS357" s="94" t="str">
        <f t="shared" si="158"/>
        <v>-</v>
      </c>
      <c r="AT357" s="94" t="str">
        <f t="shared" si="159"/>
        <v>-</v>
      </c>
      <c r="AU357" s="94" t="str">
        <f t="shared" si="160"/>
        <v>-</v>
      </c>
      <c r="AV357" s="94" t="str">
        <f t="shared" si="161"/>
        <v>-</v>
      </c>
      <c r="AW357" s="94" t="str">
        <f t="shared" si="162"/>
        <v>-</v>
      </c>
      <c r="AX357" s="94" t="str">
        <f t="shared" si="163"/>
        <v>-</v>
      </c>
      <c r="AY357" s="94" t="str">
        <f t="shared" si="164"/>
        <v>-</v>
      </c>
      <c r="AZ357" s="94" t="str">
        <f t="shared" si="165"/>
        <v>-</v>
      </c>
      <c r="BA357" s="94" t="str">
        <f t="shared" si="166"/>
        <v>-</v>
      </c>
      <c r="BB357" s="94" t="str">
        <f t="shared" si="167"/>
        <v>-</v>
      </c>
      <c r="BC357" s="94" t="str">
        <f t="shared" si="168"/>
        <v>-</v>
      </c>
      <c r="BD357" s="94" t="str">
        <f t="shared" si="169"/>
        <v>-</v>
      </c>
      <c r="BE357" s="94" t="str">
        <f t="shared" si="170"/>
        <v>-</v>
      </c>
      <c r="BF357" s="94" t="str">
        <f t="shared" si="171"/>
        <v>-</v>
      </c>
    </row>
    <row r="358" spans="1:58" x14ac:dyDescent="0.2">
      <c r="A358" s="19" t="s">
        <v>1193</v>
      </c>
      <c r="B358" s="19" t="s">
        <v>875</v>
      </c>
      <c r="C358" s="19">
        <v>17009993</v>
      </c>
      <c r="D358" s="19">
        <v>1</v>
      </c>
      <c r="E358" s="19" t="s">
        <v>1262</v>
      </c>
      <c r="F358" s="19" t="s">
        <v>1263</v>
      </c>
      <c r="G358" s="19" t="s">
        <v>1264</v>
      </c>
      <c r="H358" s="19" t="s">
        <v>1018</v>
      </c>
      <c r="I358" s="19" t="s">
        <v>653</v>
      </c>
      <c r="J358" s="19">
        <v>80</v>
      </c>
      <c r="K358" s="19" t="s">
        <v>556</v>
      </c>
      <c r="L358" s="19" t="s">
        <v>495</v>
      </c>
      <c r="M358" s="19" t="s">
        <v>17</v>
      </c>
      <c r="N358" s="19">
        <v>45748</v>
      </c>
      <c r="O358" s="19">
        <v>84</v>
      </c>
      <c r="P358" s="83">
        <v>8</v>
      </c>
      <c r="Q358" s="19" t="s">
        <v>23</v>
      </c>
      <c r="R358" s="19" t="s">
        <v>11</v>
      </c>
      <c r="S358" s="19" t="s">
        <v>23</v>
      </c>
      <c r="T358" s="19">
        <v>84</v>
      </c>
      <c r="U358" s="19" t="s">
        <v>11</v>
      </c>
      <c r="V358" s="19" t="s">
        <v>11</v>
      </c>
      <c r="W358" s="19" t="s">
        <v>11</v>
      </c>
      <c r="X358" s="19">
        <v>0</v>
      </c>
      <c r="Y358" s="19" t="s">
        <v>730</v>
      </c>
      <c r="Z358" s="19">
        <v>0</v>
      </c>
      <c r="AA358" s="19">
        <v>0</v>
      </c>
      <c r="AB358" s="19">
        <v>0</v>
      </c>
      <c r="AC358" s="186" t="str">
        <f>IF(OR(M358="13",M358="14",P358=8),"",IF(     AND(OR(S358="AUTORIZADO", S358="PENDIENTE", S358="REDUCIDO", S358="AMPLIADO"),L358&lt;&gt;"HONORARIO" ), _xlfn.CONCAT(IF(H358="X","H",H358),"_",IF(OR(P358=5,P358=6),_xlfn.CONCAT(P358,"A"),P358),"_",VLOOKUP(T358,Datos!$B$2:$C$5,2,TRUE)),""))</f>
        <v/>
      </c>
      <c r="AD358" s="186">
        <f t="shared" si="145"/>
        <v>0</v>
      </c>
      <c r="AE358" s="90" t="str">
        <f t="shared" si="146"/>
        <v>-</v>
      </c>
      <c r="AF358" s="91" t="str">
        <f t="shared" si="147"/>
        <v>070606</v>
      </c>
      <c r="AG358" s="92"/>
      <c r="AH358" s="93" t="str">
        <f t="shared" si="148"/>
        <v>Corporación de Fomento de la Producción</v>
      </c>
      <c r="AI358" s="90" t="str">
        <f t="shared" si="149"/>
        <v>-</v>
      </c>
      <c r="AJ358" s="90">
        <f t="shared" si="150"/>
        <v>1</v>
      </c>
      <c r="AK358" s="90" t="str">
        <f t="shared" si="151"/>
        <v>-</v>
      </c>
      <c r="AL358" s="90" t="str">
        <f t="shared" si="152"/>
        <v>Identifica este registro como MUJER</v>
      </c>
      <c r="AM358" s="90" t="str">
        <f t="shared" si="153"/>
        <v>-</v>
      </c>
      <c r="AN358" s="90" t="str">
        <f t="shared" si="154"/>
        <v>-</v>
      </c>
      <c r="AO358" s="90" t="str">
        <f t="shared" si="155"/>
        <v>-</v>
      </c>
      <c r="AP358" s="58" t="str">
        <f t="shared" si="156"/>
        <v>-</v>
      </c>
      <c r="AQ358" s="94" t="str">
        <f t="shared" si="157"/>
        <v>-</v>
      </c>
      <c r="AR358" s="94" t="str">
        <f>IF(N358="","PRIMER_DIA en blanco",
IF(AND(M358="01",N358&gt;=L_Conversion!$C$118,N358&lt;=L_Conversion!$D$118),"-",
IF(AND(M358="02",N358&gt;=L_Conversion!$C$119,N358&lt;=L_Conversion!$D$119),"-",
IF(AND(M358="03",N358&gt;=L_Conversion!$C$120,N358&lt;=L_Conversion!$D$120),"-",
IF(AND(M358="04",N358&gt;=L_Conversion!$C$121,N358&lt;=L_Conversion!$D$121),"-",
IF(AND(M358="05",N358&gt;=L_Conversion!$C$122,N358&lt;=L_Conversion!$D$122),"-",
IF(AND(M358="06",N358&gt;=L_Conversion!$C$123,N358&lt;=L_Conversion!$D$123),"-",
IF(AND(M358="07",N358&gt;=L_Conversion!$C$124,N358&lt;=L_Conversion!$D$124),"-",
IF(AND(M358="08",N358&gt;=L_Conversion!$C$125,N358&lt;=L_Conversion!$D$125),"-",
IF(AND(M358="09",N358&gt;=L_Conversion!$C$126,N358&lt;=L_Conversion!$D$126),"-",
IF(AND(M358="10",N358&gt;=L_Conversion!$C$127,N358&lt;=L_Conversion!$D$127),"-",
IF(AND(M358="11",N358&gt;=L_Conversion!$C$128,N358&lt;=L_Conversion!$D$128),"-",
IF(AND(M358="12",N358&gt;=L_Conversion!$C$129,N358&lt;=L_Conversion!$D$129),"-",
IF(AND(M358="13",N358&gt;=L_Conversion!$C$116,N358&lt;=L_Conversion!$D$116),"-",
IF(AND(M358="14",N358&gt;=L_Conversion!$C$117,N358&lt;=L_Conversion!$D$117),"-",
"PRIMER_DIA fuera de rango")))))))))))))))</f>
        <v>-</v>
      </c>
      <c r="AS358" s="94" t="str">
        <f t="shared" si="158"/>
        <v>-</v>
      </c>
      <c r="AT358" s="94" t="str">
        <f t="shared" si="159"/>
        <v>-</v>
      </c>
      <c r="AU358" s="94" t="str">
        <f t="shared" si="160"/>
        <v>-</v>
      </c>
      <c r="AV358" s="94" t="str">
        <f t="shared" si="161"/>
        <v>-</v>
      </c>
      <c r="AW358" s="94" t="str">
        <f t="shared" si="162"/>
        <v>-</v>
      </c>
      <c r="AX358" s="94" t="str">
        <f t="shared" si="163"/>
        <v>-</v>
      </c>
      <c r="AY358" s="94" t="str">
        <f t="shared" si="164"/>
        <v>-</v>
      </c>
      <c r="AZ358" s="94" t="str">
        <f t="shared" si="165"/>
        <v>-</v>
      </c>
      <c r="BA358" s="94" t="str">
        <f t="shared" si="166"/>
        <v>-</v>
      </c>
      <c r="BB358" s="94" t="str">
        <f t="shared" si="167"/>
        <v>-</v>
      </c>
      <c r="BC358" s="94" t="str">
        <f t="shared" si="168"/>
        <v>-</v>
      </c>
      <c r="BD358" s="94" t="str">
        <f t="shared" si="169"/>
        <v>-</v>
      </c>
      <c r="BE358" s="94" t="str">
        <f t="shared" si="170"/>
        <v>-</v>
      </c>
      <c r="BF358" s="94" t="str">
        <f t="shared" si="171"/>
        <v>-</v>
      </c>
    </row>
    <row r="359" spans="1:58" x14ac:dyDescent="0.2">
      <c r="A359" s="19" t="s">
        <v>1193</v>
      </c>
      <c r="B359" s="19" t="s">
        <v>76</v>
      </c>
      <c r="C359" s="19">
        <v>13913709</v>
      </c>
      <c r="D359" s="19">
        <v>4</v>
      </c>
      <c r="E359" s="19" t="s">
        <v>1218</v>
      </c>
      <c r="F359" s="19" t="s">
        <v>1246</v>
      </c>
      <c r="G359" s="19" t="s">
        <v>1641</v>
      </c>
      <c r="H359" s="19" t="s">
        <v>1018</v>
      </c>
      <c r="I359" s="19" t="s">
        <v>653</v>
      </c>
      <c r="J359" s="19">
        <v>80</v>
      </c>
      <c r="K359" s="19" t="s">
        <v>562</v>
      </c>
      <c r="L359" s="19" t="s">
        <v>495</v>
      </c>
      <c r="M359" s="19" t="s">
        <v>17</v>
      </c>
      <c r="N359" s="19">
        <v>45749</v>
      </c>
      <c r="O359" s="19">
        <v>3</v>
      </c>
      <c r="P359" s="83">
        <v>1</v>
      </c>
      <c r="Q359" s="19" t="s">
        <v>23</v>
      </c>
      <c r="R359" s="19" t="s">
        <v>11</v>
      </c>
      <c r="S359" s="19" t="s">
        <v>23</v>
      </c>
      <c r="T359" s="19">
        <v>3</v>
      </c>
      <c r="U359" s="19" t="s">
        <v>11</v>
      </c>
      <c r="V359" s="19" t="s">
        <v>11</v>
      </c>
      <c r="W359" s="19" t="s">
        <v>11</v>
      </c>
      <c r="X359" s="19">
        <v>0</v>
      </c>
      <c r="Y359" s="19" t="s">
        <v>730</v>
      </c>
      <c r="Z359" s="19">
        <v>0</v>
      </c>
      <c r="AA359" s="19">
        <v>0</v>
      </c>
      <c r="AB359" s="19">
        <v>0</v>
      </c>
      <c r="AC359" s="186" t="str">
        <f>IF(OR(M359="13",M359="14",P359=8),"",IF(     AND(OR(S359="AUTORIZADO", S359="PENDIENTE", S359="REDUCIDO", S359="AMPLIADO"),L359&lt;&gt;"HONORARIO" ), _xlfn.CONCAT(IF(H359="X","H",H359),"_",IF(OR(P359=5,P359=6),_xlfn.CONCAT(P359,"A"),P359),"_",VLOOKUP(T359,Datos!$B$2:$C$5,2,TRUE)),""))</f>
        <v>M_1_[hasta 3]</v>
      </c>
      <c r="AD359" s="186">
        <f t="shared" si="145"/>
        <v>0</v>
      </c>
      <c r="AE359" s="90" t="str">
        <f t="shared" si="146"/>
        <v>-</v>
      </c>
      <c r="AF359" s="91" t="str">
        <f t="shared" si="147"/>
        <v>070601</v>
      </c>
      <c r="AG359" s="92"/>
      <c r="AH359" s="93" t="str">
        <f t="shared" si="148"/>
        <v>Corporación de Fomento de la Producción</v>
      </c>
      <c r="AI359" s="90" t="str">
        <f t="shared" si="149"/>
        <v>-</v>
      </c>
      <c r="AJ359" s="90">
        <f t="shared" si="150"/>
        <v>4</v>
      </c>
      <c r="AK359" s="90" t="str">
        <f t="shared" si="151"/>
        <v>-</v>
      </c>
      <c r="AL359" s="90" t="str">
        <f t="shared" si="152"/>
        <v>Identifica este registro como MUJER</v>
      </c>
      <c r="AM359" s="90" t="str">
        <f t="shared" si="153"/>
        <v>-</v>
      </c>
      <c r="AN359" s="90" t="str">
        <f t="shared" si="154"/>
        <v>-</v>
      </c>
      <c r="AO359" s="90" t="str">
        <f t="shared" si="155"/>
        <v>-</v>
      </c>
      <c r="AP359" s="58" t="str">
        <f t="shared" si="156"/>
        <v>-</v>
      </c>
      <c r="AQ359" s="94" t="str">
        <f t="shared" si="157"/>
        <v>-</v>
      </c>
      <c r="AR359" s="94" t="str">
        <f>IF(N359="","PRIMER_DIA en blanco",
IF(AND(M359="01",N359&gt;=L_Conversion!$C$118,N359&lt;=L_Conversion!$D$118),"-",
IF(AND(M359="02",N359&gt;=L_Conversion!$C$119,N359&lt;=L_Conversion!$D$119),"-",
IF(AND(M359="03",N359&gt;=L_Conversion!$C$120,N359&lt;=L_Conversion!$D$120),"-",
IF(AND(M359="04",N359&gt;=L_Conversion!$C$121,N359&lt;=L_Conversion!$D$121),"-",
IF(AND(M359="05",N359&gt;=L_Conversion!$C$122,N359&lt;=L_Conversion!$D$122),"-",
IF(AND(M359="06",N359&gt;=L_Conversion!$C$123,N359&lt;=L_Conversion!$D$123),"-",
IF(AND(M359="07",N359&gt;=L_Conversion!$C$124,N359&lt;=L_Conversion!$D$124),"-",
IF(AND(M359="08",N359&gt;=L_Conversion!$C$125,N359&lt;=L_Conversion!$D$125),"-",
IF(AND(M359="09",N359&gt;=L_Conversion!$C$126,N359&lt;=L_Conversion!$D$126),"-",
IF(AND(M359="10",N359&gt;=L_Conversion!$C$127,N359&lt;=L_Conversion!$D$127),"-",
IF(AND(M359="11",N359&gt;=L_Conversion!$C$128,N359&lt;=L_Conversion!$D$128),"-",
IF(AND(M359="12",N359&gt;=L_Conversion!$C$129,N359&lt;=L_Conversion!$D$129),"-",
IF(AND(M359="13",N359&gt;=L_Conversion!$C$116,N359&lt;=L_Conversion!$D$116),"-",
IF(AND(M359="14",N359&gt;=L_Conversion!$C$117,N359&lt;=L_Conversion!$D$117),"-",
"PRIMER_DIA fuera de rango")))))))))))))))</f>
        <v>-</v>
      </c>
      <c r="AS359" s="94" t="str">
        <f t="shared" si="158"/>
        <v>-</v>
      </c>
      <c r="AT359" s="94" t="str">
        <f t="shared" si="159"/>
        <v>-</v>
      </c>
      <c r="AU359" s="94" t="str">
        <f t="shared" si="160"/>
        <v>-</v>
      </c>
      <c r="AV359" s="94" t="str">
        <f t="shared" si="161"/>
        <v>-</v>
      </c>
      <c r="AW359" s="94" t="str">
        <f t="shared" si="162"/>
        <v>-</v>
      </c>
      <c r="AX359" s="94" t="str">
        <f t="shared" si="163"/>
        <v>-</v>
      </c>
      <c r="AY359" s="94" t="str">
        <f t="shared" si="164"/>
        <v>-</v>
      </c>
      <c r="AZ359" s="94" t="str">
        <f t="shared" si="165"/>
        <v>-</v>
      </c>
      <c r="BA359" s="94" t="str">
        <f t="shared" si="166"/>
        <v>-</v>
      </c>
      <c r="BB359" s="94" t="str">
        <f t="shared" si="167"/>
        <v>-</v>
      </c>
      <c r="BC359" s="94" t="str">
        <f t="shared" si="168"/>
        <v>-</v>
      </c>
      <c r="BD359" s="94" t="str">
        <f t="shared" si="169"/>
        <v>-</v>
      </c>
      <c r="BE359" s="94" t="str">
        <f t="shared" si="170"/>
        <v>-</v>
      </c>
      <c r="BF359" s="94" t="str">
        <f t="shared" si="171"/>
        <v>-</v>
      </c>
    </row>
    <row r="360" spans="1:58" x14ac:dyDescent="0.2">
      <c r="A360" s="19" t="s">
        <v>1193</v>
      </c>
      <c r="B360" s="19" t="s">
        <v>76</v>
      </c>
      <c r="C360" s="19">
        <v>16006241</v>
      </c>
      <c r="D360" s="19" t="s">
        <v>1197</v>
      </c>
      <c r="E360" s="19" t="s">
        <v>1732</v>
      </c>
      <c r="F360" s="19" t="s">
        <v>1733</v>
      </c>
      <c r="G360" s="19" t="s">
        <v>1734</v>
      </c>
      <c r="H360" s="19" t="s">
        <v>1018</v>
      </c>
      <c r="I360" s="19" t="s">
        <v>653</v>
      </c>
      <c r="J360" s="19">
        <v>80</v>
      </c>
      <c r="K360" s="19" t="s">
        <v>556</v>
      </c>
      <c r="L360" s="19" t="s">
        <v>495</v>
      </c>
      <c r="M360" s="19" t="s">
        <v>17</v>
      </c>
      <c r="N360" s="19">
        <v>45749</v>
      </c>
      <c r="O360" s="19">
        <v>11</v>
      </c>
      <c r="P360" s="83">
        <v>1</v>
      </c>
      <c r="Q360" s="19" t="s">
        <v>23</v>
      </c>
      <c r="R360" s="19" t="s">
        <v>11</v>
      </c>
      <c r="S360" s="19" t="s">
        <v>23</v>
      </c>
      <c r="T360" s="19">
        <v>11</v>
      </c>
      <c r="U360" s="19" t="s">
        <v>11</v>
      </c>
      <c r="V360" s="19" t="s">
        <v>11</v>
      </c>
      <c r="W360" s="19" t="s">
        <v>11</v>
      </c>
      <c r="X360" s="19">
        <v>0</v>
      </c>
      <c r="Y360" s="19" t="s">
        <v>730</v>
      </c>
      <c r="Z360" s="19">
        <v>0</v>
      </c>
      <c r="AA360" s="19">
        <v>0</v>
      </c>
      <c r="AB360" s="19">
        <v>0</v>
      </c>
      <c r="AC360" s="186" t="str">
        <f>IF(OR(M360="13",M360="14",P360=8),"",IF(     AND(OR(S360="AUTORIZADO", S360="PENDIENTE", S360="REDUCIDO", S360="AMPLIADO"),L360&lt;&gt;"HONORARIO" ), _xlfn.CONCAT(IF(H360="X","H",H360),"_",IF(OR(P360=5,P360=6),_xlfn.CONCAT(P360,"A"),P360),"_",VLOOKUP(T360,Datos!$B$2:$C$5,2,TRUE)),""))</f>
        <v>M_1_[11 +]</v>
      </c>
      <c r="AD360" s="186">
        <f t="shared" si="145"/>
        <v>0</v>
      </c>
      <c r="AE360" s="90" t="str">
        <f t="shared" si="146"/>
        <v>-</v>
      </c>
      <c r="AF360" s="91" t="str">
        <f t="shared" si="147"/>
        <v>070601</v>
      </c>
      <c r="AG360" s="92"/>
      <c r="AH360" s="93" t="str">
        <f t="shared" si="148"/>
        <v>Corporación de Fomento de la Producción</v>
      </c>
      <c r="AI360" s="90" t="str">
        <f t="shared" si="149"/>
        <v>-</v>
      </c>
      <c r="AJ360" s="90" t="str">
        <f t="shared" si="150"/>
        <v>K</v>
      </c>
      <c r="AK360" s="90" t="str">
        <f t="shared" si="151"/>
        <v>-</v>
      </c>
      <c r="AL360" s="90" t="str">
        <f t="shared" si="152"/>
        <v>Identifica este registro como MUJER</v>
      </c>
      <c r="AM360" s="90" t="str">
        <f t="shared" si="153"/>
        <v>-</v>
      </c>
      <c r="AN360" s="90" t="str">
        <f t="shared" si="154"/>
        <v>-</v>
      </c>
      <c r="AO360" s="90" t="str">
        <f t="shared" si="155"/>
        <v>-</v>
      </c>
      <c r="AP360" s="58" t="str">
        <f t="shared" si="156"/>
        <v>-</v>
      </c>
      <c r="AQ360" s="94" t="str">
        <f t="shared" si="157"/>
        <v>-</v>
      </c>
      <c r="AR360" s="94" t="str">
        <f>IF(N360="","PRIMER_DIA en blanco",
IF(AND(M360="01",N360&gt;=L_Conversion!$C$118,N360&lt;=L_Conversion!$D$118),"-",
IF(AND(M360="02",N360&gt;=L_Conversion!$C$119,N360&lt;=L_Conversion!$D$119),"-",
IF(AND(M360="03",N360&gt;=L_Conversion!$C$120,N360&lt;=L_Conversion!$D$120),"-",
IF(AND(M360="04",N360&gt;=L_Conversion!$C$121,N360&lt;=L_Conversion!$D$121),"-",
IF(AND(M360="05",N360&gt;=L_Conversion!$C$122,N360&lt;=L_Conversion!$D$122),"-",
IF(AND(M360="06",N360&gt;=L_Conversion!$C$123,N360&lt;=L_Conversion!$D$123),"-",
IF(AND(M360="07",N360&gt;=L_Conversion!$C$124,N360&lt;=L_Conversion!$D$124),"-",
IF(AND(M360="08",N360&gt;=L_Conversion!$C$125,N360&lt;=L_Conversion!$D$125),"-",
IF(AND(M360="09",N360&gt;=L_Conversion!$C$126,N360&lt;=L_Conversion!$D$126),"-",
IF(AND(M360="10",N360&gt;=L_Conversion!$C$127,N360&lt;=L_Conversion!$D$127),"-",
IF(AND(M360="11",N360&gt;=L_Conversion!$C$128,N360&lt;=L_Conversion!$D$128),"-",
IF(AND(M360="12",N360&gt;=L_Conversion!$C$129,N360&lt;=L_Conversion!$D$129),"-",
IF(AND(M360="13",N360&gt;=L_Conversion!$C$116,N360&lt;=L_Conversion!$D$116),"-",
IF(AND(M360="14",N360&gt;=L_Conversion!$C$117,N360&lt;=L_Conversion!$D$117),"-",
"PRIMER_DIA fuera de rango")))))))))))))))</f>
        <v>-</v>
      </c>
      <c r="AS360" s="94" t="str">
        <f t="shared" si="158"/>
        <v>-</v>
      </c>
      <c r="AT360" s="94" t="str">
        <f t="shared" si="159"/>
        <v>-</v>
      </c>
      <c r="AU360" s="94" t="str">
        <f t="shared" si="160"/>
        <v>-</v>
      </c>
      <c r="AV360" s="94" t="str">
        <f t="shared" si="161"/>
        <v>-</v>
      </c>
      <c r="AW360" s="94" t="str">
        <f t="shared" si="162"/>
        <v>-</v>
      </c>
      <c r="AX360" s="94" t="str">
        <f t="shared" si="163"/>
        <v>-</v>
      </c>
      <c r="AY360" s="94" t="str">
        <f t="shared" si="164"/>
        <v>-</v>
      </c>
      <c r="AZ360" s="94" t="str">
        <f t="shared" si="165"/>
        <v>-</v>
      </c>
      <c r="BA360" s="94" t="str">
        <f t="shared" si="166"/>
        <v>-</v>
      </c>
      <c r="BB360" s="94" t="str">
        <f t="shared" si="167"/>
        <v>-</v>
      </c>
      <c r="BC360" s="94" t="str">
        <f t="shared" si="168"/>
        <v>-</v>
      </c>
      <c r="BD360" s="94" t="str">
        <f t="shared" si="169"/>
        <v>-</v>
      </c>
      <c r="BE360" s="94" t="str">
        <f t="shared" si="170"/>
        <v>-</v>
      </c>
      <c r="BF360" s="94" t="str">
        <f t="shared" si="171"/>
        <v>-</v>
      </c>
    </row>
    <row r="361" spans="1:58" x14ac:dyDescent="0.2">
      <c r="A361" s="19" t="s">
        <v>1193</v>
      </c>
      <c r="B361" s="19" t="s">
        <v>666</v>
      </c>
      <c r="C361" s="19">
        <v>16875002</v>
      </c>
      <c r="D361" s="19">
        <v>1</v>
      </c>
      <c r="E361" s="19" t="s">
        <v>1460</v>
      </c>
      <c r="F361" s="19" t="s">
        <v>1735</v>
      </c>
      <c r="G361" s="19" t="s">
        <v>1524</v>
      </c>
      <c r="H361" s="19" t="s">
        <v>1018</v>
      </c>
      <c r="I361" s="19" t="s">
        <v>654</v>
      </c>
      <c r="J361" s="19">
        <v>80</v>
      </c>
      <c r="K361" s="19" t="s">
        <v>556</v>
      </c>
      <c r="L361" s="19" t="s">
        <v>509</v>
      </c>
      <c r="M361" s="19" t="s">
        <v>17</v>
      </c>
      <c r="N361" s="19">
        <v>45749</v>
      </c>
      <c r="O361" s="19">
        <v>3</v>
      </c>
      <c r="P361" s="83">
        <v>1</v>
      </c>
      <c r="Q361" s="19" t="s">
        <v>23</v>
      </c>
      <c r="R361" s="19" t="s">
        <v>11</v>
      </c>
      <c r="S361" s="19" t="s">
        <v>23</v>
      </c>
      <c r="T361" s="19">
        <v>3</v>
      </c>
      <c r="U361" s="19" t="s">
        <v>11</v>
      </c>
      <c r="V361" s="19" t="s">
        <v>11</v>
      </c>
      <c r="W361" s="19" t="s">
        <v>11</v>
      </c>
      <c r="X361" s="19">
        <v>0</v>
      </c>
      <c r="Y361" s="19" t="s">
        <v>730</v>
      </c>
      <c r="Z361" s="19">
        <v>0</v>
      </c>
      <c r="AA361" s="19">
        <v>0</v>
      </c>
      <c r="AB361" s="19">
        <v>0</v>
      </c>
      <c r="AC361" s="186" t="str">
        <f>IF(OR(M361="13",M361="14",P361=8),"",IF(     AND(OR(S361="AUTORIZADO", S361="PENDIENTE", S361="REDUCIDO", S361="AMPLIADO"),L361&lt;&gt;"HONORARIO" ), _xlfn.CONCAT(IF(H361="X","H",H361),"_",IF(OR(P361=5,P361=6),_xlfn.CONCAT(P361,"A"),P361),"_",VLOOKUP(T361,Datos!$B$2:$C$5,2,TRUE)),""))</f>
        <v>M_1_[hasta 3]</v>
      </c>
      <c r="AD361" s="186">
        <f t="shared" si="145"/>
        <v>0</v>
      </c>
      <c r="AE361" s="90" t="str">
        <f t="shared" si="146"/>
        <v>-</v>
      </c>
      <c r="AF361" s="91" t="str">
        <f t="shared" si="147"/>
        <v>Revisar</v>
      </c>
      <c r="AG361" s="92"/>
      <c r="AH361" s="93" t="str">
        <f t="shared" si="148"/>
        <v>Corporación de Fomento de la Producción</v>
      </c>
      <c r="AI361" s="90" t="str">
        <f t="shared" si="149"/>
        <v>-</v>
      </c>
      <c r="AJ361" s="90">
        <f t="shared" si="150"/>
        <v>1</v>
      </c>
      <c r="AK361" s="90" t="str">
        <f t="shared" si="151"/>
        <v>-</v>
      </c>
      <c r="AL361" s="90" t="str">
        <f t="shared" si="152"/>
        <v>Identifica este registro como MUJER</v>
      </c>
      <c r="AM361" s="90" t="str">
        <f t="shared" si="153"/>
        <v>-</v>
      </c>
      <c r="AN361" s="90" t="str">
        <f t="shared" si="154"/>
        <v>-</v>
      </c>
      <c r="AO361" s="90" t="str">
        <f t="shared" si="155"/>
        <v>-</v>
      </c>
      <c r="AP361" s="58" t="str">
        <f t="shared" si="156"/>
        <v>-</v>
      </c>
      <c r="AQ361" s="94" t="str">
        <f t="shared" si="157"/>
        <v>-</v>
      </c>
      <c r="AR361" s="94" t="str">
        <f>IF(N361="","PRIMER_DIA en blanco",
IF(AND(M361="01",N361&gt;=L_Conversion!$C$118,N361&lt;=L_Conversion!$D$118),"-",
IF(AND(M361="02",N361&gt;=L_Conversion!$C$119,N361&lt;=L_Conversion!$D$119),"-",
IF(AND(M361="03",N361&gt;=L_Conversion!$C$120,N361&lt;=L_Conversion!$D$120),"-",
IF(AND(M361="04",N361&gt;=L_Conversion!$C$121,N361&lt;=L_Conversion!$D$121),"-",
IF(AND(M361="05",N361&gt;=L_Conversion!$C$122,N361&lt;=L_Conversion!$D$122),"-",
IF(AND(M361="06",N361&gt;=L_Conversion!$C$123,N361&lt;=L_Conversion!$D$123),"-",
IF(AND(M361="07",N361&gt;=L_Conversion!$C$124,N361&lt;=L_Conversion!$D$124),"-",
IF(AND(M361="08",N361&gt;=L_Conversion!$C$125,N361&lt;=L_Conversion!$D$125),"-",
IF(AND(M361="09",N361&gt;=L_Conversion!$C$126,N361&lt;=L_Conversion!$D$126),"-",
IF(AND(M361="10",N361&gt;=L_Conversion!$C$127,N361&lt;=L_Conversion!$D$127),"-",
IF(AND(M361="11",N361&gt;=L_Conversion!$C$128,N361&lt;=L_Conversion!$D$128),"-",
IF(AND(M361="12",N361&gt;=L_Conversion!$C$129,N361&lt;=L_Conversion!$D$129),"-",
IF(AND(M361="13",N361&gt;=L_Conversion!$C$116,N361&lt;=L_Conversion!$D$116),"-",
IF(AND(M361="14",N361&gt;=L_Conversion!$C$117,N361&lt;=L_Conversion!$D$117),"-",
"PRIMER_DIA fuera de rango")))))))))))))))</f>
        <v>-</v>
      </c>
      <c r="AS361" s="94" t="str">
        <f t="shared" si="158"/>
        <v>-</v>
      </c>
      <c r="AT361" s="94" t="str">
        <f t="shared" si="159"/>
        <v>-</v>
      </c>
      <c r="AU361" s="94" t="str">
        <f t="shared" si="160"/>
        <v>-</v>
      </c>
      <c r="AV361" s="94" t="str">
        <f t="shared" si="161"/>
        <v>-</v>
      </c>
      <c r="AW361" s="94" t="str">
        <f t="shared" si="162"/>
        <v>-</v>
      </c>
      <c r="AX361" s="94" t="str">
        <f t="shared" si="163"/>
        <v>-</v>
      </c>
      <c r="AY361" s="94" t="str">
        <f t="shared" si="164"/>
        <v>-</v>
      </c>
      <c r="AZ361" s="94" t="str">
        <f t="shared" si="165"/>
        <v>-</v>
      </c>
      <c r="BA361" s="94" t="str">
        <f t="shared" si="166"/>
        <v>-</v>
      </c>
      <c r="BB361" s="94" t="str">
        <f t="shared" si="167"/>
        <v>-</v>
      </c>
      <c r="BC361" s="94" t="str">
        <f t="shared" si="168"/>
        <v>-</v>
      </c>
      <c r="BD361" s="94" t="str">
        <f t="shared" si="169"/>
        <v>-</v>
      </c>
      <c r="BE361" s="94" t="str">
        <f t="shared" si="170"/>
        <v>-</v>
      </c>
      <c r="BF361" s="94" t="str">
        <f t="shared" si="171"/>
        <v>-</v>
      </c>
    </row>
    <row r="362" spans="1:58" x14ac:dyDescent="0.2">
      <c r="A362" s="19" t="s">
        <v>1193</v>
      </c>
      <c r="B362" s="19" t="s">
        <v>76</v>
      </c>
      <c r="C362" s="19">
        <v>16885856</v>
      </c>
      <c r="D362" s="19">
        <v>6</v>
      </c>
      <c r="E362" s="19" t="s">
        <v>1508</v>
      </c>
      <c r="F362" s="19" t="s">
        <v>1736</v>
      </c>
      <c r="G362" s="19" t="s">
        <v>1500</v>
      </c>
      <c r="H362" s="19" t="s">
        <v>654</v>
      </c>
      <c r="I362" s="19" t="s">
        <v>654</v>
      </c>
      <c r="J362" s="19">
        <v>80</v>
      </c>
      <c r="K362" s="19" t="s">
        <v>556</v>
      </c>
      <c r="L362" s="19" t="s">
        <v>509</v>
      </c>
      <c r="M362" s="19" t="s">
        <v>17</v>
      </c>
      <c r="N362" s="19">
        <v>45749</v>
      </c>
      <c r="O362" s="19">
        <v>3</v>
      </c>
      <c r="P362" s="83">
        <v>1</v>
      </c>
      <c r="Q362" s="19" t="s">
        <v>23</v>
      </c>
      <c r="R362" s="19" t="s">
        <v>11</v>
      </c>
      <c r="S362" s="19" t="s">
        <v>23</v>
      </c>
      <c r="T362" s="19">
        <v>3</v>
      </c>
      <c r="U362" s="19" t="s">
        <v>11</v>
      </c>
      <c r="V362" s="19" t="s">
        <v>11</v>
      </c>
      <c r="W362" s="19" t="s">
        <v>11</v>
      </c>
      <c r="X362" s="19">
        <v>0</v>
      </c>
      <c r="Y362" s="19" t="s">
        <v>730</v>
      </c>
      <c r="Z362" s="19">
        <v>0</v>
      </c>
      <c r="AA362" s="19">
        <v>0</v>
      </c>
      <c r="AB362" s="19">
        <v>0</v>
      </c>
      <c r="AC362" s="186" t="str">
        <f>IF(OR(M362="13",M362="14",P362=8),"",IF(     AND(OR(S362="AUTORIZADO", S362="PENDIENTE", S362="REDUCIDO", S362="AMPLIADO"),L362&lt;&gt;"HONORARIO" ), _xlfn.CONCAT(IF(H362="X","H",H362),"_",IF(OR(P362=5,P362=6),_xlfn.CONCAT(P362,"A"),P362),"_",VLOOKUP(T362,Datos!$B$2:$C$5,2,TRUE)),""))</f>
        <v>H_1_[hasta 3]</v>
      </c>
      <c r="AD362" s="186">
        <f t="shared" si="145"/>
        <v>0</v>
      </c>
      <c r="AE362" s="90" t="str">
        <f t="shared" si="146"/>
        <v>-</v>
      </c>
      <c r="AF362" s="91" t="str">
        <f t="shared" si="147"/>
        <v>070601</v>
      </c>
      <c r="AG362" s="92"/>
      <c r="AH362" s="93" t="str">
        <f t="shared" si="148"/>
        <v>Corporación de Fomento de la Producción</v>
      </c>
      <c r="AI362" s="90" t="str">
        <f t="shared" si="149"/>
        <v>-</v>
      </c>
      <c r="AJ362" s="90">
        <f t="shared" si="150"/>
        <v>6</v>
      </c>
      <c r="AK362" s="90" t="str">
        <f t="shared" si="151"/>
        <v>-</v>
      </c>
      <c r="AL362" s="90" t="str">
        <f t="shared" si="152"/>
        <v>Identifica este registro como HOMBRE</v>
      </c>
      <c r="AM362" s="90" t="str">
        <f t="shared" si="153"/>
        <v>-</v>
      </c>
      <c r="AN362" s="90" t="str">
        <f t="shared" si="154"/>
        <v>-</v>
      </c>
      <c r="AO362" s="90" t="str">
        <f t="shared" si="155"/>
        <v>-</v>
      </c>
      <c r="AP362" s="58" t="str">
        <f t="shared" si="156"/>
        <v>-</v>
      </c>
      <c r="AQ362" s="94" t="str">
        <f t="shared" si="157"/>
        <v>-</v>
      </c>
      <c r="AR362" s="94" t="str">
        <f>IF(N362="","PRIMER_DIA en blanco",
IF(AND(M362="01",N362&gt;=L_Conversion!$C$118,N362&lt;=L_Conversion!$D$118),"-",
IF(AND(M362="02",N362&gt;=L_Conversion!$C$119,N362&lt;=L_Conversion!$D$119),"-",
IF(AND(M362="03",N362&gt;=L_Conversion!$C$120,N362&lt;=L_Conversion!$D$120),"-",
IF(AND(M362="04",N362&gt;=L_Conversion!$C$121,N362&lt;=L_Conversion!$D$121),"-",
IF(AND(M362="05",N362&gt;=L_Conversion!$C$122,N362&lt;=L_Conversion!$D$122),"-",
IF(AND(M362="06",N362&gt;=L_Conversion!$C$123,N362&lt;=L_Conversion!$D$123),"-",
IF(AND(M362="07",N362&gt;=L_Conversion!$C$124,N362&lt;=L_Conversion!$D$124),"-",
IF(AND(M362="08",N362&gt;=L_Conversion!$C$125,N362&lt;=L_Conversion!$D$125),"-",
IF(AND(M362="09",N362&gt;=L_Conversion!$C$126,N362&lt;=L_Conversion!$D$126),"-",
IF(AND(M362="10",N362&gt;=L_Conversion!$C$127,N362&lt;=L_Conversion!$D$127),"-",
IF(AND(M362="11",N362&gt;=L_Conversion!$C$128,N362&lt;=L_Conversion!$D$128),"-",
IF(AND(M362="12",N362&gt;=L_Conversion!$C$129,N362&lt;=L_Conversion!$D$129),"-",
IF(AND(M362="13",N362&gt;=L_Conversion!$C$116,N362&lt;=L_Conversion!$D$116),"-",
IF(AND(M362="14",N362&gt;=L_Conversion!$C$117,N362&lt;=L_Conversion!$D$117),"-",
"PRIMER_DIA fuera de rango")))))))))))))))</f>
        <v>-</v>
      </c>
      <c r="AS362" s="94" t="str">
        <f t="shared" si="158"/>
        <v>-</v>
      </c>
      <c r="AT362" s="94" t="str">
        <f t="shared" si="159"/>
        <v>-</v>
      </c>
      <c r="AU362" s="94" t="str">
        <f t="shared" si="160"/>
        <v>-</v>
      </c>
      <c r="AV362" s="94" t="str">
        <f t="shared" si="161"/>
        <v>-</v>
      </c>
      <c r="AW362" s="94" t="str">
        <f t="shared" si="162"/>
        <v>-</v>
      </c>
      <c r="AX362" s="94" t="str">
        <f t="shared" si="163"/>
        <v>-</v>
      </c>
      <c r="AY362" s="94" t="str">
        <f t="shared" si="164"/>
        <v>-</v>
      </c>
      <c r="AZ362" s="94" t="str">
        <f t="shared" si="165"/>
        <v>-</v>
      </c>
      <c r="BA362" s="94" t="str">
        <f t="shared" si="166"/>
        <v>-</v>
      </c>
      <c r="BB362" s="94" t="str">
        <f t="shared" si="167"/>
        <v>-</v>
      </c>
      <c r="BC362" s="94" t="str">
        <f t="shared" si="168"/>
        <v>-</v>
      </c>
      <c r="BD362" s="94" t="str">
        <f t="shared" si="169"/>
        <v>-</v>
      </c>
      <c r="BE362" s="94" t="str">
        <f t="shared" si="170"/>
        <v>-</v>
      </c>
      <c r="BF362" s="94" t="str">
        <f t="shared" si="171"/>
        <v>-</v>
      </c>
    </row>
    <row r="363" spans="1:58" x14ac:dyDescent="0.2">
      <c r="A363" s="19" t="s">
        <v>1193</v>
      </c>
      <c r="B363" s="19" t="s">
        <v>76</v>
      </c>
      <c r="C363" s="19">
        <v>17975709</v>
      </c>
      <c r="D363" s="19">
        <v>5</v>
      </c>
      <c r="E363" s="19" t="s">
        <v>1487</v>
      </c>
      <c r="F363" s="19" t="s">
        <v>1737</v>
      </c>
      <c r="G363" s="19" t="s">
        <v>1738</v>
      </c>
      <c r="H363" s="19" t="s">
        <v>1018</v>
      </c>
      <c r="I363" s="19" t="s">
        <v>653</v>
      </c>
      <c r="J363" s="19">
        <v>80</v>
      </c>
      <c r="K363" s="19" t="s">
        <v>556</v>
      </c>
      <c r="L363" s="19" t="s">
        <v>495</v>
      </c>
      <c r="M363" s="19" t="s">
        <v>17</v>
      </c>
      <c r="N363" s="19">
        <v>45749</v>
      </c>
      <c r="O363" s="19">
        <v>3</v>
      </c>
      <c r="P363" s="83">
        <v>1</v>
      </c>
      <c r="Q363" s="19" t="s">
        <v>23</v>
      </c>
      <c r="R363" s="19" t="s">
        <v>11</v>
      </c>
      <c r="S363" s="19" t="s">
        <v>23</v>
      </c>
      <c r="T363" s="19">
        <v>3</v>
      </c>
      <c r="U363" s="19" t="s">
        <v>11</v>
      </c>
      <c r="V363" s="19" t="s">
        <v>11</v>
      </c>
      <c r="W363" s="19" t="s">
        <v>11</v>
      </c>
      <c r="X363" s="19">
        <v>0</v>
      </c>
      <c r="Y363" s="19" t="s">
        <v>730</v>
      </c>
      <c r="Z363" s="19">
        <v>0</v>
      </c>
      <c r="AA363" s="19">
        <v>0</v>
      </c>
      <c r="AB363" s="19">
        <v>0</v>
      </c>
      <c r="AC363" s="186" t="str">
        <f>IF(OR(M363="13",M363="14",P363=8),"",IF(     AND(OR(S363="AUTORIZADO", S363="PENDIENTE", S363="REDUCIDO", S363="AMPLIADO"),L363&lt;&gt;"HONORARIO" ), _xlfn.CONCAT(IF(H363="X","H",H363),"_",IF(OR(P363=5,P363=6),_xlfn.CONCAT(P363,"A"),P363),"_",VLOOKUP(T363,Datos!$B$2:$C$5,2,TRUE)),""))</f>
        <v>M_1_[hasta 3]</v>
      </c>
      <c r="AD363" s="186">
        <f t="shared" si="145"/>
        <v>0</v>
      </c>
      <c r="AE363" s="90" t="str">
        <f t="shared" si="146"/>
        <v>-</v>
      </c>
      <c r="AF363" s="91" t="str">
        <f t="shared" si="147"/>
        <v>070601</v>
      </c>
      <c r="AG363" s="92"/>
      <c r="AH363" s="93" t="str">
        <f t="shared" si="148"/>
        <v>Corporación de Fomento de la Producción</v>
      </c>
      <c r="AI363" s="90" t="str">
        <f t="shared" si="149"/>
        <v>-</v>
      </c>
      <c r="AJ363" s="90">
        <f t="shared" si="150"/>
        <v>5</v>
      </c>
      <c r="AK363" s="90" t="str">
        <f t="shared" si="151"/>
        <v>-</v>
      </c>
      <c r="AL363" s="90" t="str">
        <f t="shared" si="152"/>
        <v>Identifica este registro como MUJER</v>
      </c>
      <c r="AM363" s="90" t="str">
        <f t="shared" si="153"/>
        <v>-</v>
      </c>
      <c r="AN363" s="90" t="str">
        <f t="shared" si="154"/>
        <v>-</v>
      </c>
      <c r="AO363" s="90" t="str">
        <f t="shared" si="155"/>
        <v>-</v>
      </c>
      <c r="AP363" s="58" t="str">
        <f t="shared" si="156"/>
        <v>-</v>
      </c>
      <c r="AQ363" s="94" t="str">
        <f t="shared" si="157"/>
        <v>-</v>
      </c>
      <c r="AR363" s="94" t="str">
        <f>IF(N363="","PRIMER_DIA en blanco",
IF(AND(M363="01",N363&gt;=L_Conversion!$C$118,N363&lt;=L_Conversion!$D$118),"-",
IF(AND(M363="02",N363&gt;=L_Conversion!$C$119,N363&lt;=L_Conversion!$D$119),"-",
IF(AND(M363="03",N363&gt;=L_Conversion!$C$120,N363&lt;=L_Conversion!$D$120),"-",
IF(AND(M363="04",N363&gt;=L_Conversion!$C$121,N363&lt;=L_Conversion!$D$121),"-",
IF(AND(M363="05",N363&gt;=L_Conversion!$C$122,N363&lt;=L_Conversion!$D$122),"-",
IF(AND(M363="06",N363&gt;=L_Conversion!$C$123,N363&lt;=L_Conversion!$D$123),"-",
IF(AND(M363="07",N363&gt;=L_Conversion!$C$124,N363&lt;=L_Conversion!$D$124),"-",
IF(AND(M363="08",N363&gt;=L_Conversion!$C$125,N363&lt;=L_Conversion!$D$125),"-",
IF(AND(M363="09",N363&gt;=L_Conversion!$C$126,N363&lt;=L_Conversion!$D$126),"-",
IF(AND(M363="10",N363&gt;=L_Conversion!$C$127,N363&lt;=L_Conversion!$D$127),"-",
IF(AND(M363="11",N363&gt;=L_Conversion!$C$128,N363&lt;=L_Conversion!$D$128),"-",
IF(AND(M363="12",N363&gt;=L_Conversion!$C$129,N363&lt;=L_Conversion!$D$129),"-",
IF(AND(M363="13",N363&gt;=L_Conversion!$C$116,N363&lt;=L_Conversion!$D$116),"-",
IF(AND(M363="14",N363&gt;=L_Conversion!$C$117,N363&lt;=L_Conversion!$D$117),"-",
"PRIMER_DIA fuera de rango")))))))))))))))</f>
        <v>-</v>
      </c>
      <c r="AS363" s="94" t="str">
        <f t="shared" si="158"/>
        <v>-</v>
      </c>
      <c r="AT363" s="94" t="str">
        <f t="shared" si="159"/>
        <v>-</v>
      </c>
      <c r="AU363" s="94" t="str">
        <f t="shared" si="160"/>
        <v>-</v>
      </c>
      <c r="AV363" s="94" t="str">
        <f t="shared" si="161"/>
        <v>-</v>
      </c>
      <c r="AW363" s="94" t="str">
        <f t="shared" si="162"/>
        <v>-</v>
      </c>
      <c r="AX363" s="94" t="str">
        <f t="shared" si="163"/>
        <v>-</v>
      </c>
      <c r="AY363" s="94" t="str">
        <f t="shared" si="164"/>
        <v>-</v>
      </c>
      <c r="AZ363" s="94" t="str">
        <f t="shared" si="165"/>
        <v>-</v>
      </c>
      <c r="BA363" s="94" t="str">
        <f t="shared" si="166"/>
        <v>-</v>
      </c>
      <c r="BB363" s="94" t="str">
        <f t="shared" si="167"/>
        <v>-</v>
      </c>
      <c r="BC363" s="94" t="str">
        <f t="shared" si="168"/>
        <v>-</v>
      </c>
      <c r="BD363" s="94" t="str">
        <f t="shared" si="169"/>
        <v>-</v>
      </c>
      <c r="BE363" s="94" t="str">
        <f t="shared" si="170"/>
        <v>-</v>
      </c>
      <c r="BF363" s="94" t="str">
        <f t="shared" si="171"/>
        <v>-</v>
      </c>
    </row>
    <row r="364" spans="1:58" x14ac:dyDescent="0.2">
      <c r="A364" s="19" t="s">
        <v>1193</v>
      </c>
      <c r="B364" s="19" t="s">
        <v>76</v>
      </c>
      <c r="C364" s="19">
        <v>13664283</v>
      </c>
      <c r="D364" s="19">
        <v>9</v>
      </c>
      <c r="E364" s="19" t="s">
        <v>1312</v>
      </c>
      <c r="F364" s="19" t="s">
        <v>1313</v>
      </c>
      <c r="G364" s="19" t="s">
        <v>1314</v>
      </c>
      <c r="H364" s="19" t="s">
        <v>1018</v>
      </c>
      <c r="I364" s="19" t="s">
        <v>655</v>
      </c>
      <c r="J364" s="19">
        <v>80</v>
      </c>
      <c r="K364" s="19" t="s">
        <v>556</v>
      </c>
      <c r="L364" s="19" t="s">
        <v>495</v>
      </c>
      <c r="M364" s="19" t="s">
        <v>17</v>
      </c>
      <c r="N364" s="19">
        <v>45749</v>
      </c>
      <c r="O364" s="19">
        <v>1</v>
      </c>
      <c r="P364" s="83">
        <v>1</v>
      </c>
      <c r="Q364" s="19" t="s">
        <v>23</v>
      </c>
      <c r="R364" s="19" t="s">
        <v>11</v>
      </c>
      <c r="S364" s="19" t="s">
        <v>23</v>
      </c>
      <c r="T364" s="19">
        <v>1</v>
      </c>
      <c r="U364" s="19" t="s">
        <v>11</v>
      </c>
      <c r="V364" s="19" t="s">
        <v>11</v>
      </c>
      <c r="W364" s="19" t="s">
        <v>11</v>
      </c>
      <c r="X364" s="19">
        <v>0</v>
      </c>
      <c r="Y364" s="19" t="s">
        <v>730</v>
      </c>
      <c r="Z364" s="19">
        <v>0</v>
      </c>
      <c r="AA364" s="19">
        <v>0</v>
      </c>
      <c r="AB364" s="19">
        <v>0</v>
      </c>
      <c r="AC364" s="186" t="str">
        <f>IF(OR(M364="13",M364="14",P364=8),"",IF(     AND(OR(S364="AUTORIZADO", S364="PENDIENTE", S364="REDUCIDO", S364="AMPLIADO"),L364&lt;&gt;"HONORARIO" ), _xlfn.CONCAT(IF(H364="X","H",H364),"_",IF(OR(P364=5,P364=6),_xlfn.CONCAT(P364,"A"),P364),"_",VLOOKUP(T364,Datos!$B$2:$C$5,2,TRUE)),""))</f>
        <v>M_1_[hasta 3]</v>
      </c>
      <c r="AD364" s="186">
        <f t="shared" si="145"/>
        <v>0</v>
      </c>
      <c r="AE364" s="90" t="str">
        <f t="shared" si="146"/>
        <v>-</v>
      </c>
      <c r="AF364" s="91" t="str">
        <f t="shared" si="147"/>
        <v>070601</v>
      </c>
      <c r="AG364" s="92"/>
      <c r="AH364" s="93" t="str">
        <f t="shared" si="148"/>
        <v>Corporación de Fomento de la Producción</v>
      </c>
      <c r="AI364" s="90" t="str">
        <f t="shared" si="149"/>
        <v>-</v>
      </c>
      <c r="AJ364" s="90">
        <f t="shared" si="150"/>
        <v>9</v>
      </c>
      <c r="AK364" s="90" t="str">
        <f t="shared" si="151"/>
        <v>-</v>
      </c>
      <c r="AL364" s="90" t="str">
        <f t="shared" si="152"/>
        <v>Identifica este registro como MUJER</v>
      </c>
      <c r="AM364" s="90" t="str">
        <f t="shared" si="153"/>
        <v>-</v>
      </c>
      <c r="AN364" s="90" t="str">
        <f t="shared" si="154"/>
        <v>-</v>
      </c>
      <c r="AO364" s="90" t="str">
        <f t="shared" si="155"/>
        <v>-</v>
      </c>
      <c r="AP364" s="58" t="str">
        <f t="shared" si="156"/>
        <v>-</v>
      </c>
      <c r="AQ364" s="94" t="str">
        <f t="shared" si="157"/>
        <v>-</v>
      </c>
      <c r="AR364" s="94" t="str">
        <f>IF(N364="","PRIMER_DIA en blanco",
IF(AND(M364="01",N364&gt;=L_Conversion!$C$118,N364&lt;=L_Conversion!$D$118),"-",
IF(AND(M364="02",N364&gt;=L_Conversion!$C$119,N364&lt;=L_Conversion!$D$119),"-",
IF(AND(M364="03",N364&gt;=L_Conversion!$C$120,N364&lt;=L_Conversion!$D$120),"-",
IF(AND(M364="04",N364&gt;=L_Conversion!$C$121,N364&lt;=L_Conversion!$D$121),"-",
IF(AND(M364="05",N364&gt;=L_Conversion!$C$122,N364&lt;=L_Conversion!$D$122),"-",
IF(AND(M364="06",N364&gt;=L_Conversion!$C$123,N364&lt;=L_Conversion!$D$123),"-",
IF(AND(M364="07",N364&gt;=L_Conversion!$C$124,N364&lt;=L_Conversion!$D$124),"-",
IF(AND(M364="08",N364&gt;=L_Conversion!$C$125,N364&lt;=L_Conversion!$D$125),"-",
IF(AND(M364="09",N364&gt;=L_Conversion!$C$126,N364&lt;=L_Conversion!$D$126),"-",
IF(AND(M364="10",N364&gt;=L_Conversion!$C$127,N364&lt;=L_Conversion!$D$127),"-",
IF(AND(M364="11",N364&gt;=L_Conversion!$C$128,N364&lt;=L_Conversion!$D$128),"-",
IF(AND(M364="12",N364&gt;=L_Conversion!$C$129,N364&lt;=L_Conversion!$D$129),"-",
IF(AND(M364="13",N364&gt;=L_Conversion!$C$116,N364&lt;=L_Conversion!$D$116),"-",
IF(AND(M364="14",N364&gt;=L_Conversion!$C$117,N364&lt;=L_Conversion!$D$117),"-",
"PRIMER_DIA fuera de rango")))))))))))))))</f>
        <v>-</v>
      </c>
      <c r="AS364" s="94" t="str">
        <f t="shared" si="158"/>
        <v>-</v>
      </c>
      <c r="AT364" s="94" t="str">
        <f t="shared" si="159"/>
        <v>-</v>
      </c>
      <c r="AU364" s="94" t="str">
        <f t="shared" si="160"/>
        <v>-</v>
      </c>
      <c r="AV364" s="94" t="str">
        <f t="shared" si="161"/>
        <v>-</v>
      </c>
      <c r="AW364" s="94" t="str">
        <f t="shared" si="162"/>
        <v>-</v>
      </c>
      <c r="AX364" s="94" t="str">
        <f t="shared" si="163"/>
        <v>-</v>
      </c>
      <c r="AY364" s="94" t="str">
        <f t="shared" si="164"/>
        <v>-</v>
      </c>
      <c r="AZ364" s="94" t="str">
        <f t="shared" si="165"/>
        <v>-</v>
      </c>
      <c r="BA364" s="94" t="str">
        <f t="shared" si="166"/>
        <v>-</v>
      </c>
      <c r="BB364" s="94" t="str">
        <f t="shared" si="167"/>
        <v>-</v>
      </c>
      <c r="BC364" s="94" t="str">
        <f t="shared" si="168"/>
        <v>-</v>
      </c>
      <c r="BD364" s="94" t="str">
        <f t="shared" si="169"/>
        <v>-</v>
      </c>
      <c r="BE364" s="94" t="str">
        <f t="shared" si="170"/>
        <v>-</v>
      </c>
      <c r="BF364" s="94" t="str">
        <f t="shared" si="171"/>
        <v>-</v>
      </c>
    </row>
    <row r="365" spans="1:58" x14ac:dyDescent="0.2">
      <c r="A365" s="19" t="s">
        <v>1193</v>
      </c>
      <c r="B365" s="19" t="s">
        <v>76</v>
      </c>
      <c r="C365" s="19">
        <v>11844132</v>
      </c>
      <c r="D365" s="19" t="s">
        <v>1197</v>
      </c>
      <c r="E365" s="19" t="s">
        <v>1739</v>
      </c>
      <c r="F365" s="19" t="s">
        <v>1431</v>
      </c>
      <c r="G365" s="19" t="s">
        <v>1417</v>
      </c>
      <c r="H365" s="19" t="s">
        <v>1018</v>
      </c>
      <c r="I365" s="19" t="s">
        <v>653</v>
      </c>
      <c r="J365" s="19">
        <v>80</v>
      </c>
      <c r="K365" s="19" t="s">
        <v>556</v>
      </c>
      <c r="L365" s="19" t="s">
        <v>495</v>
      </c>
      <c r="M365" s="19" t="s">
        <v>17</v>
      </c>
      <c r="N365" s="19">
        <v>45749</v>
      </c>
      <c r="O365" s="19">
        <v>3</v>
      </c>
      <c r="P365" s="83">
        <v>1</v>
      </c>
      <c r="Q365" s="19" t="s">
        <v>23</v>
      </c>
      <c r="R365" s="19" t="s">
        <v>11</v>
      </c>
      <c r="S365" s="19" t="s">
        <v>23</v>
      </c>
      <c r="T365" s="19">
        <v>3</v>
      </c>
      <c r="U365" s="19" t="s">
        <v>11</v>
      </c>
      <c r="V365" s="19" t="s">
        <v>11</v>
      </c>
      <c r="W365" s="19" t="s">
        <v>11</v>
      </c>
      <c r="X365" s="19">
        <v>0</v>
      </c>
      <c r="Y365" s="19" t="s">
        <v>730</v>
      </c>
      <c r="Z365" s="19">
        <v>0</v>
      </c>
      <c r="AA365" s="19">
        <v>0</v>
      </c>
      <c r="AB365" s="19">
        <v>0</v>
      </c>
      <c r="AC365" s="186" t="str">
        <f>IF(OR(M365="13",M365="14",P365=8),"",IF(     AND(OR(S365="AUTORIZADO", S365="PENDIENTE", S365="REDUCIDO", S365="AMPLIADO"),L365&lt;&gt;"HONORARIO" ), _xlfn.CONCAT(IF(H365="X","H",H365),"_",IF(OR(P365=5,P365=6),_xlfn.CONCAT(P365,"A"),P365),"_",VLOOKUP(T365,Datos!$B$2:$C$5,2,TRUE)),""))</f>
        <v>M_1_[hasta 3]</v>
      </c>
      <c r="AD365" s="186">
        <f t="shared" si="145"/>
        <v>0</v>
      </c>
      <c r="AE365" s="90" t="str">
        <f t="shared" si="146"/>
        <v>-</v>
      </c>
      <c r="AF365" s="91" t="str">
        <f t="shared" si="147"/>
        <v>070601</v>
      </c>
      <c r="AG365" s="92"/>
      <c r="AH365" s="93" t="str">
        <f t="shared" si="148"/>
        <v>Corporación de Fomento de la Producción</v>
      </c>
      <c r="AI365" s="90" t="str">
        <f t="shared" si="149"/>
        <v>-</v>
      </c>
      <c r="AJ365" s="90" t="str">
        <f t="shared" si="150"/>
        <v>K</v>
      </c>
      <c r="AK365" s="90" t="str">
        <f t="shared" si="151"/>
        <v>-</v>
      </c>
      <c r="AL365" s="90" t="str">
        <f t="shared" si="152"/>
        <v>Identifica este registro como MUJER</v>
      </c>
      <c r="AM365" s="90" t="str">
        <f t="shared" si="153"/>
        <v>-</v>
      </c>
      <c r="AN365" s="90" t="str">
        <f t="shared" si="154"/>
        <v>-</v>
      </c>
      <c r="AO365" s="90" t="str">
        <f t="shared" si="155"/>
        <v>-</v>
      </c>
      <c r="AP365" s="58" t="str">
        <f t="shared" si="156"/>
        <v>-</v>
      </c>
      <c r="AQ365" s="94" t="str">
        <f t="shared" si="157"/>
        <v>-</v>
      </c>
      <c r="AR365" s="94" t="str">
        <f>IF(N365="","PRIMER_DIA en blanco",
IF(AND(M365="01",N365&gt;=L_Conversion!$C$118,N365&lt;=L_Conversion!$D$118),"-",
IF(AND(M365="02",N365&gt;=L_Conversion!$C$119,N365&lt;=L_Conversion!$D$119),"-",
IF(AND(M365="03",N365&gt;=L_Conversion!$C$120,N365&lt;=L_Conversion!$D$120),"-",
IF(AND(M365="04",N365&gt;=L_Conversion!$C$121,N365&lt;=L_Conversion!$D$121),"-",
IF(AND(M365="05",N365&gt;=L_Conversion!$C$122,N365&lt;=L_Conversion!$D$122),"-",
IF(AND(M365="06",N365&gt;=L_Conversion!$C$123,N365&lt;=L_Conversion!$D$123),"-",
IF(AND(M365="07",N365&gt;=L_Conversion!$C$124,N365&lt;=L_Conversion!$D$124),"-",
IF(AND(M365="08",N365&gt;=L_Conversion!$C$125,N365&lt;=L_Conversion!$D$125),"-",
IF(AND(M365="09",N365&gt;=L_Conversion!$C$126,N365&lt;=L_Conversion!$D$126),"-",
IF(AND(M365="10",N365&gt;=L_Conversion!$C$127,N365&lt;=L_Conversion!$D$127),"-",
IF(AND(M365="11",N365&gt;=L_Conversion!$C$128,N365&lt;=L_Conversion!$D$128),"-",
IF(AND(M365="12",N365&gt;=L_Conversion!$C$129,N365&lt;=L_Conversion!$D$129),"-",
IF(AND(M365="13",N365&gt;=L_Conversion!$C$116,N365&lt;=L_Conversion!$D$116),"-",
IF(AND(M365="14",N365&gt;=L_Conversion!$C$117,N365&lt;=L_Conversion!$D$117),"-",
"PRIMER_DIA fuera de rango")))))))))))))))</f>
        <v>-</v>
      </c>
      <c r="AS365" s="94" t="str">
        <f t="shared" si="158"/>
        <v>-</v>
      </c>
      <c r="AT365" s="94" t="str">
        <f t="shared" si="159"/>
        <v>-</v>
      </c>
      <c r="AU365" s="94" t="str">
        <f t="shared" si="160"/>
        <v>-</v>
      </c>
      <c r="AV365" s="94" t="str">
        <f t="shared" si="161"/>
        <v>-</v>
      </c>
      <c r="AW365" s="94" t="str">
        <f t="shared" si="162"/>
        <v>-</v>
      </c>
      <c r="AX365" s="94" t="str">
        <f t="shared" si="163"/>
        <v>-</v>
      </c>
      <c r="AY365" s="94" t="str">
        <f t="shared" si="164"/>
        <v>-</v>
      </c>
      <c r="AZ365" s="94" t="str">
        <f t="shared" si="165"/>
        <v>-</v>
      </c>
      <c r="BA365" s="94" t="str">
        <f t="shared" si="166"/>
        <v>-</v>
      </c>
      <c r="BB365" s="94" t="str">
        <f t="shared" si="167"/>
        <v>-</v>
      </c>
      <c r="BC365" s="94" t="str">
        <f t="shared" si="168"/>
        <v>-</v>
      </c>
      <c r="BD365" s="94" t="str">
        <f t="shared" si="169"/>
        <v>-</v>
      </c>
      <c r="BE365" s="94" t="str">
        <f t="shared" si="170"/>
        <v>-</v>
      </c>
      <c r="BF365" s="94" t="str">
        <f t="shared" si="171"/>
        <v>-</v>
      </c>
    </row>
    <row r="366" spans="1:58" x14ac:dyDescent="0.2">
      <c r="A366" s="19" t="s">
        <v>1193</v>
      </c>
      <c r="B366" s="19" t="s">
        <v>669</v>
      </c>
      <c r="C366" s="19">
        <v>15598273</v>
      </c>
      <c r="D366" s="19" t="s">
        <v>1197</v>
      </c>
      <c r="E366" s="19" t="s">
        <v>1740</v>
      </c>
      <c r="F366" s="19" t="s">
        <v>1403</v>
      </c>
      <c r="G366" s="19" t="s">
        <v>1741</v>
      </c>
      <c r="H366" s="19" t="s">
        <v>654</v>
      </c>
      <c r="I366" s="19" t="s">
        <v>654</v>
      </c>
      <c r="J366" s="19">
        <v>80</v>
      </c>
      <c r="K366" s="19" t="s">
        <v>556</v>
      </c>
      <c r="L366" s="19" t="s">
        <v>509</v>
      </c>
      <c r="M366" s="19" t="s">
        <v>17</v>
      </c>
      <c r="N366" s="19">
        <v>45750</v>
      </c>
      <c r="O366" s="19">
        <v>2</v>
      </c>
      <c r="P366" s="83">
        <v>1</v>
      </c>
      <c r="Q366" s="19" t="s">
        <v>23</v>
      </c>
      <c r="R366" s="19" t="s">
        <v>11</v>
      </c>
      <c r="S366" s="19" t="s">
        <v>23</v>
      </c>
      <c r="T366" s="19">
        <v>2</v>
      </c>
      <c r="U366" s="19" t="s">
        <v>11</v>
      </c>
      <c r="V366" s="19" t="s">
        <v>11</v>
      </c>
      <c r="W366" s="19" t="s">
        <v>11</v>
      </c>
      <c r="X366" s="19">
        <v>0</v>
      </c>
      <c r="Y366" s="19" t="s">
        <v>730</v>
      </c>
      <c r="Z366" s="19">
        <v>0</v>
      </c>
      <c r="AA366" s="19">
        <v>0</v>
      </c>
      <c r="AB366" s="19">
        <v>0</v>
      </c>
      <c r="AC366" s="186" t="str">
        <f>IF(OR(M366="13",M366="14",P366=8),"",IF(     AND(OR(S366="AUTORIZADO", S366="PENDIENTE", S366="REDUCIDO", S366="AMPLIADO"),L366&lt;&gt;"HONORARIO" ), _xlfn.CONCAT(IF(H366="X","H",H366),"_",IF(OR(P366=5,P366=6),_xlfn.CONCAT(P366,"A"),P366),"_",VLOOKUP(T366,Datos!$B$2:$C$5,2,TRUE)),""))</f>
        <v>H_1_[hasta 3]</v>
      </c>
      <c r="AD366" s="186">
        <f t="shared" si="145"/>
        <v>0</v>
      </c>
      <c r="AE366" s="90" t="str">
        <f t="shared" si="146"/>
        <v>-</v>
      </c>
      <c r="AF366" s="91" t="str">
        <f t="shared" si="147"/>
        <v>Revisar</v>
      </c>
      <c r="AG366" s="92"/>
      <c r="AH366" s="93" t="str">
        <f t="shared" si="148"/>
        <v>Corporación de Fomento de la Producción</v>
      </c>
      <c r="AI366" s="90" t="str">
        <f t="shared" si="149"/>
        <v>-</v>
      </c>
      <c r="AJ366" s="90" t="str">
        <f t="shared" si="150"/>
        <v>K</v>
      </c>
      <c r="AK366" s="90" t="str">
        <f t="shared" si="151"/>
        <v>-</v>
      </c>
      <c r="AL366" s="90" t="str">
        <f t="shared" si="152"/>
        <v>Identifica este registro como HOMBRE</v>
      </c>
      <c r="AM366" s="90" t="str">
        <f t="shared" si="153"/>
        <v>-</v>
      </c>
      <c r="AN366" s="90" t="str">
        <f t="shared" si="154"/>
        <v>-</v>
      </c>
      <c r="AO366" s="90" t="str">
        <f t="shared" si="155"/>
        <v>-</v>
      </c>
      <c r="AP366" s="58" t="str">
        <f t="shared" si="156"/>
        <v>-</v>
      </c>
      <c r="AQ366" s="94" t="str">
        <f t="shared" si="157"/>
        <v>-</v>
      </c>
      <c r="AR366" s="94" t="str">
        <f>IF(N366="","PRIMER_DIA en blanco",
IF(AND(M366="01",N366&gt;=L_Conversion!$C$118,N366&lt;=L_Conversion!$D$118),"-",
IF(AND(M366="02",N366&gt;=L_Conversion!$C$119,N366&lt;=L_Conversion!$D$119),"-",
IF(AND(M366="03",N366&gt;=L_Conversion!$C$120,N366&lt;=L_Conversion!$D$120),"-",
IF(AND(M366="04",N366&gt;=L_Conversion!$C$121,N366&lt;=L_Conversion!$D$121),"-",
IF(AND(M366="05",N366&gt;=L_Conversion!$C$122,N366&lt;=L_Conversion!$D$122),"-",
IF(AND(M366="06",N366&gt;=L_Conversion!$C$123,N366&lt;=L_Conversion!$D$123),"-",
IF(AND(M366="07",N366&gt;=L_Conversion!$C$124,N366&lt;=L_Conversion!$D$124),"-",
IF(AND(M366="08",N366&gt;=L_Conversion!$C$125,N366&lt;=L_Conversion!$D$125),"-",
IF(AND(M366="09",N366&gt;=L_Conversion!$C$126,N366&lt;=L_Conversion!$D$126),"-",
IF(AND(M366="10",N366&gt;=L_Conversion!$C$127,N366&lt;=L_Conversion!$D$127),"-",
IF(AND(M366="11",N366&gt;=L_Conversion!$C$128,N366&lt;=L_Conversion!$D$128),"-",
IF(AND(M366="12",N366&gt;=L_Conversion!$C$129,N366&lt;=L_Conversion!$D$129),"-",
IF(AND(M366="13",N366&gt;=L_Conversion!$C$116,N366&lt;=L_Conversion!$D$116),"-",
IF(AND(M366="14",N366&gt;=L_Conversion!$C$117,N366&lt;=L_Conversion!$D$117),"-",
"PRIMER_DIA fuera de rango")))))))))))))))</f>
        <v>-</v>
      </c>
      <c r="AS366" s="94" t="str">
        <f t="shared" si="158"/>
        <v>-</v>
      </c>
      <c r="AT366" s="94" t="str">
        <f t="shared" si="159"/>
        <v>-</v>
      </c>
      <c r="AU366" s="94" t="str">
        <f t="shared" si="160"/>
        <v>-</v>
      </c>
      <c r="AV366" s="94" t="str">
        <f t="shared" si="161"/>
        <v>-</v>
      </c>
      <c r="AW366" s="94" t="str">
        <f t="shared" si="162"/>
        <v>-</v>
      </c>
      <c r="AX366" s="94" t="str">
        <f t="shared" si="163"/>
        <v>-</v>
      </c>
      <c r="AY366" s="94" t="str">
        <f t="shared" si="164"/>
        <v>-</v>
      </c>
      <c r="AZ366" s="94" t="str">
        <f t="shared" si="165"/>
        <v>-</v>
      </c>
      <c r="BA366" s="94" t="str">
        <f t="shared" si="166"/>
        <v>-</v>
      </c>
      <c r="BB366" s="94" t="str">
        <f t="shared" si="167"/>
        <v>-</v>
      </c>
      <c r="BC366" s="94" t="str">
        <f t="shared" si="168"/>
        <v>-</v>
      </c>
      <c r="BD366" s="94" t="str">
        <f t="shared" si="169"/>
        <v>-</v>
      </c>
      <c r="BE366" s="94" t="str">
        <f t="shared" si="170"/>
        <v>-</v>
      </c>
      <c r="BF366" s="94" t="str">
        <f t="shared" si="171"/>
        <v>-</v>
      </c>
    </row>
    <row r="367" spans="1:58" x14ac:dyDescent="0.2">
      <c r="A367" s="19" t="s">
        <v>1193</v>
      </c>
      <c r="B367" s="19" t="s">
        <v>76</v>
      </c>
      <c r="C367" s="19">
        <v>9089277</v>
      </c>
      <c r="D367" s="19">
        <v>0</v>
      </c>
      <c r="E367" s="19" t="s">
        <v>1307</v>
      </c>
      <c r="F367" s="19" t="s">
        <v>1508</v>
      </c>
      <c r="G367" s="19" t="s">
        <v>1742</v>
      </c>
      <c r="H367" s="19" t="s">
        <v>1018</v>
      </c>
      <c r="I367" s="19" t="s">
        <v>653</v>
      </c>
      <c r="J367" s="19">
        <v>80</v>
      </c>
      <c r="K367" s="19" t="s">
        <v>560</v>
      </c>
      <c r="L367" s="19" t="s">
        <v>495</v>
      </c>
      <c r="M367" s="19" t="s">
        <v>17</v>
      </c>
      <c r="N367" s="19">
        <v>45750</v>
      </c>
      <c r="O367" s="19">
        <v>11</v>
      </c>
      <c r="P367" s="83">
        <v>1</v>
      </c>
      <c r="Q367" s="19" t="s">
        <v>23</v>
      </c>
      <c r="R367" s="19" t="s">
        <v>11</v>
      </c>
      <c r="S367" s="19" t="s">
        <v>23</v>
      </c>
      <c r="T367" s="19">
        <v>11</v>
      </c>
      <c r="U367" s="19" t="s">
        <v>11</v>
      </c>
      <c r="V367" s="19" t="s">
        <v>11</v>
      </c>
      <c r="W367" s="19" t="s">
        <v>11</v>
      </c>
      <c r="X367" s="19">
        <v>0</v>
      </c>
      <c r="Y367" s="19" t="s">
        <v>730</v>
      </c>
      <c r="Z367" s="19">
        <v>0</v>
      </c>
      <c r="AA367" s="19">
        <v>0</v>
      </c>
      <c r="AB367" s="19">
        <v>0</v>
      </c>
      <c r="AC367" s="186" t="str">
        <f>IF(OR(M367="13",M367="14",P367=8),"",IF(     AND(OR(S367="AUTORIZADO", S367="PENDIENTE", S367="REDUCIDO", S367="AMPLIADO"),L367&lt;&gt;"HONORARIO" ), _xlfn.CONCAT(IF(H367="X","H",H367),"_",IF(OR(P367=5,P367=6),_xlfn.CONCAT(P367,"A"),P367),"_",VLOOKUP(T367,Datos!$B$2:$C$5,2,TRUE)),""))</f>
        <v>M_1_[11 +]</v>
      </c>
      <c r="AD367" s="186">
        <f t="shared" si="145"/>
        <v>0</v>
      </c>
      <c r="AE367" s="90" t="str">
        <f t="shared" si="146"/>
        <v>-</v>
      </c>
      <c r="AF367" s="91" t="str">
        <f t="shared" si="147"/>
        <v>070601</v>
      </c>
      <c r="AG367" s="92"/>
      <c r="AH367" s="93" t="str">
        <f t="shared" si="148"/>
        <v>Corporación de Fomento de la Producción</v>
      </c>
      <c r="AI367" s="90" t="str">
        <f t="shared" si="149"/>
        <v>-</v>
      </c>
      <c r="AJ367" s="90">
        <f t="shared" si="150"/>
        <v>0</v>
      </c>
      <c r="AK367" s="90" t="str">
        <f t="shared" si="151"/>
        <v>-</v>
      </c>
      <c r="AL367" s="90" t="str">
        <f t="shared" si="152"/>
        <v>Identifica este registro como MUJER</v>
      </c>
      <c r="AM367" s="90" t="str">
        <f t="shared" si="153"/>
        <v>-</v>
      </c>
      <c r="AN367" s="90" t="str">
        <f t="shared" si="154"/>
        <v>-</v>
      </c>
      <c r="AO367" s="90" t="str">
        <f t="shared" si="155"/>
        <v>-</v>
      </c>
      <c r="AP367" s="58" t="str">
        <f t="shared" si="156"/>
        <v>-</v>
      </c>
      <c r="AQ367" s="94" t="str">
        <f t="shared" si="157"/>
        <v>-</v>
      </c>
      <c r="AR367" s="94" t="str">
        <f>IF(N367="","PRIMER_DIA en blanco",
IF(AND(M367="01",N367&gt;=L_Conversion!$C$118,N367&lt;=L_Conversion!$D$118),"-",
IF(AND(M367="02",N367&gt;=L_Conversion!$C$119,N367&lt;=L_Conversion!$D$119),"-",
IF(AND(M367="03",N367&gt;=L_Conversion!$C$120,N367&lt;=L_Conversion!$D$120),"-",
IF(AND(M367="04",N367&gt;=L_Conversion!$C$121,N367&lt;=L_Conversion!$D$121),"-",
IF(AND(M367="05",N367&gt;=L_Conversion!$C$122,N367&lt;=L_Conversion!$D$122),"-",
IF(AND(M367="06",N367&gt;=L_Conversion!$C$123,N367&lt;=L_Conversion!$D$123),"-",
IF(AND(M367="07",N367&gt;=L_Conversion!$C$124,N367&lt;=L_Conversion!$D$124),"-",
IF(AND(M367="08",N367&gt;=L_Conversion!$C$125,N367&lt;=L_Conversion!$D$125),"-",
IF(AND(M367="09",N367&gt;=L_Conversion!$C$126,N367&lt;=L_Conversion!$D$126),"-",
IF(AND(M367="10",N367&gt;=L_Conversion!$C$127,N367&lt;=L_Conversion!$D$127),"-",
IF(AND(M367="11",N367&gt;=L_Conversion!$C$128,N367&lt;=L_Conversion!$D$128),"-",
IF(AND(M367="12",N367&gt;=L_Conversion!$C$129,N367&lt;=L_Conversion!$D$129),"-",
IF(AND(M367="13",N367&gt;=L_Conversion!$C$116,N367&lt;=L_Conversion!$D$116),"-",
IF(AND(M367="14",N367&gt;=L_Conversion!$C$117,N367&lt;=L_Conversion!$D$117),"-",
"PRIMER_DIA fuera de rango")))))))))))))))</f>
        <v>-</v>
      </c>
      <c r="AS367" s="94" t="str">
        <f t="shared" si="158"/>
        <v>-</v>
      </c>
      <c r="AT367" s="94" t="str">
        <f t="shared" si="159"/>
        <v>-</v>
      </c>
      <c r="AU367" s="94" t="str">
        <f t="shared" si="160"/>
        <v>-</v>
      </c>
      <c r="AV367" s="94" t="str">
        <f t="shared" si="161"/>
        <v>-</v>
      </c>
      <c r="AW367" s="94" t="str">
        <f t="shared" si="162"/>
        <v>-</v>
      </c>
      <c r="AX367" s="94" t="str">
        <f t="shared" si="163"/>
        <v>-</v>
      </c>
      <c r="AY367" s="94" t="str">
        <f t="shared" si="164"/>
        <v>-</v>
      </c>
      <c r="AZ367" s="94" t="str">
        <f t="shared" si="165"/>
        <v>-</v>
      </c>
      <c r="BA367" s="94" t="str">
        <f t="shared" si="166"/>
        <v>-</v>
      </c>
      <c r="BB367" s="94" t="str">
        <f t="shared" si="167"/>
        <v>-</v>
      </c>
      <c r="BC367" s="94" t="str">
        <f t="shared" si="168"/>
        <v>-</v>
      </c>
      <c r="BD367" s="94" t="str">
        <f t="shared" si="169"/>
        <v>-</v>
      </c>
      <c r="BE367" s="94" t="str">
        <f t="shared" si="170"/>
        <v>-</v>
      </c>
      <c r="BF367" s="94" t="str">
        <f t="shared" si="171"/>
        <v>-</v>
      </c>
    </row>
    <row r="368" spans="1:58" x14ac:dyDescent="0.2">
      <c r="A368" s="19" t="s">
        <v>1193</v>
      </c>
      <c r="B368" s="19" t="s">
        <v>76</v>
      </c>
      <c r="C368" s="19">
        <v>8001291</v>
      </c>
      <c r="D368" s="19">
        <v>8</v>
      </c>
      <c r="E368" s="19" t="s">
        <v>1534</v>
      </c>
      <c r="F368" s="19" t="s">
        <v>1312</v>
      </c>
      <c r="G368" s="19" t="s">
        <v>1665</v>
      </c>
      <c r="H368" s="19" t="s">
        <v>654</v>
      </c>
      <c r="I368" s="19" t="s">
        <v>653</v>
      </c>
      <c r="J368" s="19">
        <v>60</v>
      </c>
      <c r="K368" s="19" t="s">
        <v>560</v>
      </c>
      <c r="L368" s="19" t="s">
        <v>490</v>
      </c>
      <c r="M368" s="19" t="s">
        <v>17</v>
      </c>
      <c r="N368" s="19">
        <v>45750</v>
      </c>
      <c r="O368" s="19">
        <v>5</v>
      </c>
      <c r="P368" s="83">
        <v>1</v>
      </c>
      <c r="Q368" s="19" t="s">
        <v>23</v>
      </c>
      <c r="R368" s="19" t="s">
        <v>11</v>
      </c>
      <c r="S368" s="19" t="s">
        <v>23</v>
      </c>
      <c r="T368" s="19">
        <v>5</v>
      </c>
      <c r="U368" s="19" t="s">
        <v>11</v>
      </c>
      <c r="V368" s="19" t="s">
        <v>11</v>
      </c>
      <c r="W368" s="19" t="s">
        <v>19</v>
      </c>
      <c r="X368" s="19">
        <v>562954</v>
      </c>
      <c r="Y368" s="19" t="s">
        <v>726</v>
      </c>
      <c r="Z368" s="19">
        <v>5</v>
      </c>
      <c r="AA368" s="19">
        <v>562954</v>
      </c>
      <c r="AB368" s="19">
        <v>562954</v>
      </c>
      <c r="AC368" s="186" t="str">
        <f>IF(OR(M368="13",M368="14",P368=8),"",IF(     AND(OR(S368="AUTORIZADO", S368="PENDIENTE", S368="REDUCIDO", S368="AMPLIADO"),L368&lt;&gt;"HONORARIO" ), _xlfn.CONCAT(IF(H368="X","H",H368),"_",IF(OR(P368=5,P368=6),_xlfn.CONCAT(P368,"A"),P368),"_",VLOOKUP(T368,Datos!$B$2:$C$5,2,TRUE)),""))</f>
        <v>H_1_[4 a 10]</v>
      </c>
      <c r="AD368" s="186">
        <f t="shared" si="145"/>
        <v>1125908</v>
      </c>
      <c r="AE368" s="90" t="str">
        <f t="shared" si="146"/>
        <v>-</v>
      </c>
      <c r="AF368" s="91" t="str">
        <f t="shared" si="147"/>
        <v>070601</v>
      </c>
      <c r="AG368" s="92"/>
      <c r="AH368" s="93" t="str">
        <f t="shared" si="148"/>
        <v>Corporación de Fomento de la Producción</v>
      </c>
      <c r="AI368" s="90" t="str">
        <f t="shared" si="149"/>
        <v>-</v>
      </c>
      <c r="AJ368" s="90">
        <f t="shared" si="150"/>
        <v>8</v>
      </c>
      <c r="AK368" s="90" t="str">
        <f t="shared" si="151"/>
        <v>-</v>
      </c>
      <c r="AL368" s="90" t="str">
        <f t="shared" si="152"/>
        <v>Identifica este registro como HOMBRE</v>
      </c>
      <c r="AM368" s="90" t="str">
        <f t="shared" si="153"/>
        <v>-</v>
      </c>
      <c r="AN368" s="90" t="str">
        <f t="shared" si="154"/>
        <v>-</v>
      </c>
      <c r="AO368" s="90" t="str">
        <f t="shared" si="155"/>
        <v>-</v>
      </c>
      <c r="AP368" s="58" t="str">
        <f t="shared" si="156"/>
        <v>-</v>
      </c>
      <c r="AQ368" s="94" t="str">
        <f t="shared" si="157"/>
        <v>-</v>
      </c>
      <c r="AR368" s="94" t="str">
        <f>IF(N368="","PRIMER_DIA en blanco",
IF(AND(M368="01",N368&gt;=L_Conversion!$C$118,N368&lt;=L_Conversion!$D$118),"-",
IF(AND(M368="02",N368&gt;=L_Conversion!$C$119,N368&lt;=L_Conversion!$D$119),"-",
IF(AND(M368="03",N368&gt;=L_Conversion!$C$120,N368&lt;=L_Conversion!$D$120),"-",
IF(AND(M368="04",N368&gt;=L_Conversion!$C$121,N368&lt;=L_Conversion!$D$121),"-",
IF(AND(M368="05",N368&gt;=L_Conversion!$C$122,N368&lt;=L_Conversion!$D$122),"-",
IF(AND(M368="06",N368&gt;=L_Conversion!$C$123,N368&lt;=L_Conversion!$D$123),"-",
IF(AND(M368="07",N368&gt;=L_Conversion!$C$124,N368&lt;=L_Conversion!$D$124),"-",
IF(AND(M368="08",N368&gt;=L_Conversion!$C$125,N368&lt;=L_Conversion!$D$125),"-",
IF(AND(M368="09",N368&gt;=L_Conversion!$C$126,N368&lt;=L_Conversion!$D$126),"-",
IF(AND(M368="10",N368&gt;=L_Conversion!$C$127,N368&lt;=L_Conversion!$D$127),"-",
IF(AND(M368="11",N368&gt;=L_Conversion!$C$128,N368&lt;=L_Conversion!$D$128),"-",
IF(AND(M368="12",N368&gt;=L_Conversion!$C$129,N368&lt;=L_Conversion!$D$129),"-",
IF(AND(M368="13",N368&gt;=L_Conversion!$C$116,N368&lt;=L_Conversion!$D$116),"-",
IF(AND(M368="14",N368&gt;=L_Conversion!$C$117,N368&lt;=L_Conversion!$D$117),"-",
"PRIMER_DIA fuera de rango")))))))))))))))</f>
        <v>-</v>
      </c>
      <c r="AS368" s="94" t="str">
        <f t="shared" si="158"/>
        <v>-</v>
      </c>
      <c r="AT368" s="94" t="str">
        <f t="shared" si="159"/>
        <v>-</v>
      </c>
      <c r="AU368" s="94" t="str">
        <f t="shared" si="160"/>
        <v>-</v>
      </c>
      <c r="AV368" s="94" t="str">
        <f t="shared" si="161"/>
        <v>-</v>
      </c>
      <c r="AW368" s="94" t="str">
        <f t="shared" si="162"/>
        <v>-</v>
      </c>
      <c r="AX368" s="94" t="str">
        <f t="shared" si="163"/>
        <v>-</v>
      </c>
      <c r="AY368" s="94" t="str">
        <f t="shared" si="164"/>
        <v>-</v>
      </c>
      <c r="AZ368" s="94" t="str">
        <f t="shared" si="165"/>
        <v>-</v>
      </c>
      <c r="BA368" s="94" t="str">
        <f t="shared" si="166"/>
        <v>-</v>
      </c>
      <c r="BB368" s="94" t="str">
        <f t="shared" si="167"/>
        <v>-</v>
      </c>
      <c r="BC368" s="94" t="str">
        <f t="shared" si="168"/>
        <v>-</v>
      </c>
      <c r="BD368" s="94" t="str">
        <f t="shared" si="169"/>
        <v>-</v>
      </c>
      <c r="BE368" s="94" t="str">
        <f t="shared" si="170"/>
        <v>-</v>
      </c>
      <c r="BF368" s="94" t="str">
        <f t="shared" si="171"/>
        <v>-</v>
      </c>
    </row>
    <row r="369" spans="1:58" x14ac:dyDescent="0.2">
      <c r="A369" s="19" t="s">
        <v>1193</v>
      </c>
      <c r="B369" s="19" t="s">
        <v>76</v>
      </c>
      <c r="C369" s="19">
        <v>10368449</v>
      </c>
      <c r="D369" s="19">
        <v>8</v>
      </c>
      <c r="E369" s="19" t="s">
        <v>1602</v>
      </c>
      <c r="F369" s="19" t="s">
        <v>1285</v>
      </c>
      <c r="G369" s="19" t="s">
        <v>1321</v>
      </c>
      <c r="H369" s="19" t="s">
        <v>654</v>
      </c>
      <c r="I369" s="19" t="s">
        <v>653</v>
      </c>
      <c r="J369" s="19">
        <v>80</v>
      </c>
      <c r="K369" s="19" t="s">
        <v>556</v>
      </c>
      <c r="L369" s="19" t="s">
        <v>495</v>
      </c>
      <c r="M369" s="19" t="s">
        <v>17</v>
      </c>
      <c r="N369" s="19">
        <v>45750</v>
      </c>
      <c r="O369" s="19">
        <v>11</v>
      </c>
      <c r="P369" s="83">
        <v>1</v>
      </c>
      <c r="Q369" s="19" t="s">
        <v>23</v>
      </c>
      <c r="R369" s="19" t="s">
        <v>11</v>
      </c>
      <c r="S369" s="19" t="s">
        <v>23</v>
      </c>
      <c r="T369" s="19">
        <v>11</v>
      </c>
      <c r="U369" s="19" t="s">
        <v>11</v>
      </c>
      <c r="V369" s="19" t="s">
        <v>11</v>
      </c>
      <c r="W369" s="19" t="s">
        <v>11</v>
      </c>
      <c r="X369" s="19">
        <v>0</v>
      </c>
      <c r="Y369" s="19" t="s">
        <v>730</v>
      </c>
      <c r="Z369" s="19">
        <v>0</v>
      </c>
      <c r="AA369" s="19">
        <v>0</v>
      </c>
      <c r="AB369" s="19">
        <v>0</v>
      </c>
      <c r="AC369" s="186" t="str">
        <f>IF(OR(M369="13",M369="14",P369=8),"",IF(     AND(OR(S369="AUTORIZADO", S369="PENDIENTE", S369="REDUCIDO", S369="AMPLIADO"),L369&lt;&gt;"HONORARIO" ), _xlfn.CONCAT(IF(H369="X","H",H369),"_",IF(OR(P369=5,P369=6),_xlfn.CONCAT(P369,"A"),P369),"_",VLOOKUP(T369,Datos!$B$2:$C$5,2,TRUE)),""))</f>
        <v>H_1_[11 +]</v>
      </c>
      <c r="AD369" s="186">
        <f t="shared" si="145"/>
        <v>0</v>
      </c>
      <c r="AE369" s="90" t="str">
        <f t="shared" si="146"/>
        <v>-</v>
      </c>
      <c r="AF369" s="91" t="str">
        <f t="shared" si="147"/>
        <v>070601</v>
      </c>
      <c r="AG369" s="92"/>
      <c r="AH369" s="93" t="str">
        <f t="shared" si="148"/>
        <v>Corporación de Fomento de la Producción</v>
      </c>
      <c r="AI369" s="90" t="str">
        <f t="shared" si="149"/>
        <v>-</v>
      </c>
      <c r="AJ369" s="90">
        <f t="shared" si="150"/>
        <v>8</v>
      </c>
      <c r="AK369" s="90" t="str">
        <f t="shared" si="151"/>
        <v>-</v>
      </c>
      <c r="AL369" s="90" t="str">
        <f t="shared" si="152"/>
        <v>Identifica este registro como HOMBRE</v>
      </c>
      <c r="AM369" s="90" t="str">
        <f t="shared" si="153"/>
        <v>-</v>
      </c>
      <c r="AN369" s="90" t="str">
        <f t="shared" si="154"/>
        <v>-</v>
      </c>
      <c r="AO369" s="90" t="str">
        <f t="shared" si="155"/>
        <v>-</v>
      </c>
      <c r="AP369" s="58" t="str">
        <f t="shared" si="156"/>
        <v>-</v>
      </c>
      <c r="AQ369" s="94" t="str">
        <f t="shared" si="157"/>
        <v>-</v>
      </c>
      <c r="AR369" s="94" t="str">
        <f>IF(N369="","PRIMER_DIA en blanco",
IF(AND(M369="01",N369&gt;=L_Conversion!$C$118,N369&lt;=L_Conversion!$D$118),"-",
IF(AND(M369="02",N369&gt;=L_Conversion!$C$119,N369&lt;=L_Conversion!$D$119),"-",
IF(AND(M369="03",N369&gt;=L_Conversion!$C$120,N369&lt;=L_Conversion!$D$120),"-",
IF(AND(M369="04",N369&gt;=L_Conversion!$C$121,N369&lt;=L_Conversion!$D$121),"-",
IF(AND(M369="05",N369&gt;=L_Conversion!$C$122,N369&lt;=L_Conversion!$D$122),"-",
IF(AND(M369="06",N369&gt;=L_Conversion!$C$123,N369&lt;=L_Conversion!$D$123),"-",
IF(AND(M369="07",N369&gt;=L_Conversion!$C$124,N369&lt;=L_Conversion!$D$124),"-",
IF(AND(M369="08",N369&gt;=L_Conversion!$C$125,N369&lt;=L_Conversion!$D$125),"-",
IF(AND(M369="09",N369&gt;=L_Conversion!$C$126,N369&lt;=L_Conversion!$D$126),"-",
IF(AND(M369="10",N369&gt;=L_Conversion!$C$127,N369&lt;=L_Conversion!$D$127),"-",
IF(AND(M369="11",N369&gt;=L_Conversion!$C$128,N369&lt;=L_Conversion!$D$128),"-",
IF(AND(M369="12",N369&gt;=L_Conversion!$C$129,N369&lt;=L_Conversion!$D$129),"-",
IF(AND(M369="13",N369&gt;=L_Conversion!$C$116,N369&lt;=L_Conversion!$D$116),"-",
IF(AND(M369="14",N369&gt;=L_Conversion!$C$117,N369&lt;=L_Conversion!$D$117),"-",
"PRIMER_DIA fuera de rango")))))))))))))))</f>
        <v>-</v>
      </c>
      <c r="AS369" s="94" t="str">
        <f t="shared" si="158"/>
        <v>-</v>
      </c>
      <c r="AT369" s="94" t="str">
        <f t="shared" si="159"/>
        <v>-</v>
      </c>
      <c r="AU369" s="94" t="str">
        <f t="shared" si="160"/>
        <v>-</v>
      </c>
      <c r="AV369" s="94" t="str">
        <f t="shared" si="161"/>
        <v>-</v>
      </c>
      <c r="AW369" s="94" t="str">
        <f t="shared" si="162"/>
        <v>-</v>
      </c>
      <c r="AX369" s="94" t="str">
        <f t="shared" si="163"/>
        <v>-</v>
      </c>
      <c r="AY369" s="94" t="str">
        <f t="shared" si="164"/>
        <v>-</v>
      </c>
      <c r="AZ369" s="94" t="str">
        <f t="shared" si="165"/>
        <v>-</v>
      </c>
      <c r="BA369" s="94" t="str">
        <f t="shared" si="166"/>
        <v>-</v>
      </c>
      <c r="BB369" s="94" t="str">
        <f t="shared" si="167"/>
        <v>-</v>
      </c>
      <c r="BC369" s="94" t="str">
        <f t="shared" si="168"/>
        <v>-</v>
      </c>
      <c r="BD369" s="94" t="str">
        <f t="shared" si="169"/>
        <v>-</v>
      </c>
      <c r="BE369" s="94" t="str">
        <f t="shared" si="170"/>
        <v>-</v>
      </c>
      <c r="BF369" s="94" t="str">
        <f t="shared" si="171"/>
        <v>-</v>
      </c>
    </row>
    <row r="370" spans="1:58" x14ac:dyDescent="0.2">
      <c r="A370" s="19" t="s">
        <v>1193</v>
      </c>
      <c r="B370" s="19" t="s">
        <v>76</v>
      </c>
      <c r="C370" s="19">
        <v>16207956</v>
      </c>
      <c r="D370" s="19">
        <v>5</v>
      </c>
      <c r="E370" s="19" t="s">
        <v>1593</v>
      </c>
      <c r="F370" s="19" t="s">
        <v>1594</v>
      </c>
      <c r="G370" s="19" t="s">
        <v>1595</v>
      </c>
      <c r="H370" s="19" t="s">
        <v>654</v>
      </c>
      <c r="I370" s="19" t="s">
        <v>653</v>
      </c>
      <c r="J370" s="19">
        <v>80</v>
      </c>
      <c r="K370" s="19" t="s">
        <v>556</v>
      </c>
      <c r="L370" s="19" t="s">
        <v>495</v>
      </c>
      <c r="M370" s="19" t="s">
        <v>17</v>
      </c>
      <c r="N370" s="19">
        <v>45750</v>
      </c>
      <c r="O370" s="19">
        <v>30</v>
      </c>
      <c r="P370" s="83">
        <v>1</v>
      </c>
      <c r="Q370" s="19" t="s">
        <v>23</v>
      </c>
      <c r="R370" s="19" t="s">
        <v>11</v>
      </c>
      <c r="S370" s="19" t="s">
        <v>23</v>
      </c>
      <c r="T370" s="19">
        <v>30</v>
      </c>
      <c r="U370" s="19" t="s">
        <v>11</v>
      </c>
      <c r="V370" s="19" t="s">
        <v>11</v>
      </c>
      <c r="W370" s="19" t="s">
        <v>11</v>
      </c>
      <c r="X370" s="19">
        <v>0</v>
      </c>
      <c r="Y370" s="19" t="s">
        <v>730</v>
      </c>
      <c r="Z370" s="19">
        <v>0</v>
      </c>
      <c r="AA370" s="19">
        <v>0</v>
      </c>
      <c r="AB370" s="19">
        <v>0</v>
      </c>
      <c r="AC370" s="186" t="str">
        <f>IF(OR(M370="13",M370="14",P370=8),"",IF(     AND(OR(S370="AUTORIZADO", S370="PENDIENTE", S370="REDUCIDO", S370="AMPLIADO"),L370&lt;&gt;"HONORARIO" ), _xlfn.CONCAT(IF(H370="X","H",H370),"_",IF(OR(P370=5,P370=6),_xlfn.CONCAT(P370,"A"),P370),"_",VLOOKUP(T370,Datos!$B$2:$C$5,2,TRUE)),""))</f>
        <v>H_1_[11 +]</v>
      </c>
      <c r="AD370" s="186">
        <f t="shared" si="145"/>
        <v>0</v>
      </c>
      <c r="AE370" s="90" t="str">
        <f t="shared" si="146"/>
        <v>-</v>
      </c>
      <c r="AF370" s="91" t="str">
        <f t="shared" si="147"/>
        <v>070601</v>
      </c>
      <c r="AG370" s="92"/>
      <c r="AH370" s="93" t="str">
        <f t="shared" si="148"/>
        <v>Corporación de Fomento de la Producción</v>
      </c>
      <c r="AI370" s="90" t="str">
        <f t="shared" si="149"/>
        <v>-</v>
      </c>
      <c r="AJ370" s="90">
        <f t="shared" si="150"/>
        <v>5</v>
      </c>
      <c r="AK370" s="90" t="str">
        <f t="shared" si="151"/>
        <v>-</v>
      </c>
      <c r="AL370" s="90" t="str">
        <f t="shared" si="152"/>
        <v>Identifica este registro como HOMBRE</v>
      </c>
      <c r="AM370" s="90" t="str">
        <f t="shared" si="153"/>
        <v>-</v>
      </c>
      <c r="AN370" s="90" t="str">
        <f t="shared" si="154"/>
        <v>-</v>
      </c>
      <c r="AO370" s="90" t="str">
        <f t="shared" si="155"/>
        <v>-</v>
      </c>
      <c r="AP370" s="58" t="str">
        <f t="shared" si="156"/>
        <v>-</v>
      </c>
      <c r="AQ370" s="94" t="str">
        <f t="shared" si="157"/>
        <v>-</v>
      </c>
      <c r="AR370" s="94" t="str">
        <f>IF(N370="","PRIMER_DIA en blanco",
IF(AND(M370="01",N370&gt;=L_Conversion!$C$118,N370&lt;=L_Conversion!$D$118),"-",
IF(AND(M370="02",N370&gt;=L_Conversion!$C$119,N370&lt;=L_Conversion!$D$119),"-",
IF(AND(M370="03",N370&gt;=L_Conversion!$C$120,N370&lt;=L_Conversion!$D$120),"-",
IF(AND(M370="04",N370&gt;=L_Conversion!$C$121,N370&lt;=L_Conversion!$D$121),"-",
IF(AND(M370="05",N370&gt;=L_Conversion!$C$122,N370&lt;=L_Conversion!$D$122),"-",
IF(AND(M370="06",N370&gt;=L_Conversion!$C$123,N370&lt;=L_Conversion!$D$123),"-",
IF(AND(M370="07",N370&gt;=L_Conversion!$C$124,N370&lt;=L_Conversion!$D$124),"-",
IF(AND(M370="08",N370&gt;=L_Conversion!$C$125,N370&lt;=L_Conversion!$D$125),"-",
IF(AND(M370="09",N370&gt;=L_Conversion!$C$126,N370&lt;=L_Conversion!$D$126),"-",
IF(AND(M370="10",N370&gt;=L_Conversion!$C$127,N370&lt;=L_Conversion!$D$127),"-",
IF(AND(M370="11",N370&gt;=L_Conversion!$C$128,N370&lt;=L_Conversion!$D$128),"-",
IF(AND(M370="12",N370&gt;=L_Conversion!$C$129,N370&lt;=L_Conversion!$D$129),"-",
IF(AND(M370="13",N370&gt;=L_Conversion!$C$116,N370&lt;=L_Conversion!$D$116),"-",
IF(AND(M370="14",N370&gt;=L_Conversion!$C$117,N370&lt;=L_Conversion!$D$117),"-",
"PRIMER_DIA fuera de rango")))))))))))))))</f>
        <v>-</v>
      </c>
      <c r="AS370" s="94" t="str">
        <f t="shared" si="158"/>
        <v>-</v>
      </c>
      <c r="AT370" s="94" t="str">
        <f t="shared" si="159"/>
        <v>-</v>
      </c>
      <c r="AU370" s="94" t="str">
        <f t="shared" si="160"/>
        <v>-</v>
      </c>
      <c r="AV370" s="94" t="str">
        <f t="shared" si="161"/>
        <v>-</v>
      </c>
      <c r="AW370" s="94" t="str">
        <f t="shared" si="162"/>
        <v>-</v>
      </c>
      <c r="AX370" s="94" t="str">
        <f t="shared" si="163"/>
        <v>-</v>
      </c>
      <c r="AY370" s="94" t="str">
        <f t="shared" si="164"/>
        <v>-</v>
      </c>
      <c r="AZ370" s="94" t="str">
        <f t="shared" si="165"/>
        <v>-</v>
      </c>
      <c r="BA370" s="94" t="str">
        <f t="shared" si="166"/>
        <v>-</v>
      </c>
      <c r="BB370" s="94" t="str">
        <f t="shared" si="167"/>
        <v>-</v>
      </c>
      <c r="BC370" s="94" t="str">
        <f t="shared" si="168"/>
        <v>-</v>
      </c>
      <c r="BD370" s="94" t="str">
        <f t="shared" si="169"/>
        <v>-</v>
      </c>
      <c r="BE370" s="94" t="str">
        <f t="shared" si="170"/>
        <v>-</v>
      </c>
      <c r="BF370" s="94" t="str">
        <f t="shared" si="171"/>
        <v>-</v>
      </c>
    </row>
    <row r="371" spans="1:58" x14ac:dyDescent="0.2">
      <c r="A371" s="19" t="s">
        <v>1193</v>
      </c>
      <c r="B371" s="19" t="s">
        <v>76</v>
      </c>
      <c r="C371" s="19">
        <v>16590086</v>
      </c>
      <c r="D371" s="19">
        <v>3</v>
      </c>
      <c r="E371" s="19" t="s">
        <v>1361</v>
      </c>
      <c r="F371" s="19" t="s">
        <v>1258</v>
      </c>
      <c r="G371" s="19" t="s">
        <v>1743</v>
      </c>
      <c r="H371" s="19" t="s">
        <v>1018</v>
      </c>
      <c r="I371" s="19" t="s">
        <v>653</v>
      </c>
      <c r="J371" s="19">
        <v>80</v>
      </c>
      <c r="K371" s="19" t="s">
        <v>556</v>
      </c>
      <c r="L371" s="19" t="s">
        <v>495</v>
      </c>
      <c r="M371" s="19" t="s">
        <v>17</v>
      </c>
      <c r="N371" s="19">
        <v>45750</v>
      </c>
      <c r="O371" s="19">
        <v>2</v>
      </c>
      <c r="P371" s="83">
        <v>1</v>
      </c>
      <c r="Q371" s="19" t="s">
        <v>23</v>
      </c>
      <c r="R371" s="19" t="s">
        <v>11</v>
      </c>
      <c r="S371" s="19" t="s">
        <v>23</v>
      </c>
      <c r="T371" s="19">
        <v>2</v>
      </c>
      <c r="U371" s="19" t="s">
        <v>11</v>
      </c>
      <c r="V371" s="19" t="s">
        <v>11</v>
      </c>
      <c r="W371" s="19" t="s">
        <v>11</v>
      </c>
      <c r="X371" s="19">
        <v>0</v>
      </c>
      <c r="Y371" s="19" t="s">
        <v>730</v>
      </c>
      <c r="Z371" s="19">
        <v>0</v>
      </c>
      <c r="AA371" s="19">
        <v>0</v>
      </c>
      <c r="AB371" s="19">
        <v>0</v>
      </c>
      <c r="AC371" s="186" t="str">
        <f>IF(OR(M371="13",M371="14",P371=8),"",IF(     AND(OR(S371="AUTORIZADO", S371="PENDIENTE", S371="REDUCIDO", S371="AMPLIADO"),L371&lt;&gt;"HONORARIO" ), _xlfn.CONCAT(IF(H371="X","H",H371),"_",IF(OR(P371=5,P371=6),_xlfn.CONCAT(P371,"A"),P371),"_",VLOOKUP(T371,Datos!$B$2:$C$5,2,TRUE)),""))</f>
        <v>M_1_[hasta 3]</v>
      </c>
      <c r="AD371" s="186">
        <f t="shared" si="145"/>
        <v>0</v>
      </c>
      <c r="AE371" s="90" t="str">
        <f t="shared" si="146"/>
        <v>-</v>
      </c>
      <c r="AF371" s="91" t="str">
        <f t="shared" si="147"/>
        <v>070601</v>
      </c>
      <c r="AG371" s="92"/>
      <c r="AH371" s="93" t="str">
        <f t="shared" si="148"/>
        <v>Corporación de Fomento de la Producción</v>
      </c>
      <c r="AI371" s="90" t="str">
        <f t="shared" si="149"/>
        <v>-</v>
      </c>
      <c r="AJ371" s="90">
        <f t="shared" si="150"/>
        <v>3</v>
      </c>
      <c r="AK371" s="90" t="str">
        <f t="shared" si="151"/>
        <v>-</v>
      </c>
      <c r="AL371" s="90" t="str">
        <f t="shared" si="152"/>
        <v>Identifica este registro como MUJER</v>
      </c>
      <c r="AM371" s="90" t="str">
        <f t="shared" si="153"/>
        <v>-</v>
      </c>
      <c r="AN371" s="90" t="str">
        <f t="shared" si="154"/>
        <v>-</v>
      </c>
      <c r="AO371" s="90" t="str">
        <f t="shared" si="155"/>
        <v>-</v>
      </c>
      <c r="AP371" s="58" t="str">
        <f t="shared" si="156"/>
        <v>-</v>
      </c>
      <c r="AQ371" s="94" t="str">
        <f t="shared" si="157"/>
        <v>-</v>
      </c>
      <c r="AR371" s="94" t="str">
        <f>IF(N371="","PRIMER_DIA en blanco",
IF(AND(M371="01",N371&gt;=L_Conversion!$C$118,N371&lt;=L_Conversion!$D$118),"-",
IF(AND(M371="02",N371&gt;=L_Conversion!$C$119,N371&lt;=L_Conversion!$D$119),"-",
IF(AND(M371="03",N371&gt;=L_Conversion!$C$120,N371&lt;=L_Conversion!$D$120),"-",
IF(AND(M371="04",N371&gt;=L_Conversion!$C$121,N371&lt;=L_Conversion!$D$121),"-",
IF(AND(M371="05",N371&gt;=L_Conversion!$C$122,N371&lt;=L_Conversion!$D$122),"-",
IF(AND(M371="06",N371&gt;=L_Conversion!$C$123,N371&lt;=L_Conversion!$D$123),"-",
IF(AND(M371="07",N371&gt;=L_Conversion!$C$124,N371&lt;=L_Conversion!$D$124),"-",
IF(AND(M371="08",N371&gt;=L_Conversion!$C$125,N371&lt;=L_Conversion!$D$125),"-",
IF(AND(M371="09",N371&gt;=L_Conversion!$C$126,N371&lt;=L_Conversion!$D$126),"-",
IF(AND(M371="10",N371&gt;=L_Conversion!$C$127,N371&lt;=L_Conversion!$D$127),"-",
IF(AND(M371="11",N371&gt;=L_Conversion!$C$128,N371&lt;=L_Conversion!$D$128),"-",
IF(AND(M371="12",N371&gt;=L_Conversion!$C$129,N371&lt;=L_Conversion!$D$129),"-",
IF(AND(M371="13",N371&gt;=L_Conversion!$C$116,N371&lt;=L_Conversion!$D$116),"-",
IF(AND(M371="14",N371&gt;=L_Conversion!$C$117,N371&lt;=L_Conversion!$D$117),"-",
"PRIMER_DIA fuera de rango")))))))))))))))</f>
        <v>-</v>
      </c>
      <c r="AS371" s="94" t="str">
        <f t="shared" si="158"/>
        <v>-</v>
      </c>
      <c r="AT371" s="94" t="str">
        <f t="shared" si="159"/>
        <v>-</v>
      </c>
      <c r="AU371" s="94" t="str">
        <f t="shared" si="160"/>
        <v>-</v>
      </c>
      <c r="AV371" s="94" t="str">
        <f t="shared" si="161"/>
        <v>-</v>
      </c>
      <c r="AW371" s="94" t="str">
        <f t="shared" si="162"/>
        <v>-</v>
      </c>
      <c r="AX371" s="94" t="str">
        <f t="shared" si="163"/>
        <v>-</v>
      </c>
      <c r="AY371" s="94" t="str">
        <f t="shared" si="164"/>
        <v>-</v>
      </c>
      <c r="AZ371" s="94" t="str">
        <f t="shared" si="165"/>
        <v>-</v>
      </c>
      <c r="BA371" s="94" t="str">
        <f t="shared" si="166"/>
        <v>-</v>
      </c>
      <c r="BB371" s="94" t="str">
        <f t="shared" si="167"/>
        <v>-</v>
      </c>
      <c r="BC371" s="94" t="str">
        <f t="shared" si="168"/>
        <v>-</v>
      </c>
      <c r="BD371" s="94" t="str">
        <f t="shared" si="169"/>
        <v>-</v>
      </c>
      <c r="BE371" s="94" t="str">
        <f t="shared" si="170"/>
        <v>-</v>
      </c>
      <c r="BF371" s="94" t="str">
        <f t="shared" si="171"/>
        <v>-</v>
      </c>
    </row>
    <row r="372" spans="1:58" x14ac:dyDescent="0.2">
      <c r="A372" s="19" t="s">
        <v>1193</v>
      </c>
      <c r="B372" s="19" t="s">
        <v>76</v>
      </c>
      <c r="C372" s="19">
        <v>9124197</v>
      </c>
      <c r="D372" s="19">
        <v>8</v>
      </c>
      <c r="E372" s="19" t="s">
        <v>1219</v>
      </c>
      <c r="F372" s="19" t="s">
        <v>1383</v>
      </c>
      <c r="G372" s="19" t="s">
        <v>1470</v>
      </c>
      <c r="H372" s="19" t="s">
        <v>1018</v>
      </c>
      <c r="I372" s="19" t="s">
        <v>653</v>
      </c>
      <c r="J372" s="19">
        <v>80</v>
      </c>
      <c r="K372" s="19" t="s">
        <v>560</v>
      </c>
      <c r="L372" s="19" t="s">
        <v>495</v>
      </c>
      <c r="M372" s="19" t="s">
        <v>17</v>
      </c>
      <c r="N372" s="19">
        <v>45750</v>
      </c>
      <c r="O372" s="19">
        <v>2</v>
      </c>
      <c r="P372" s="83">
        <v>1</v>
      </c>
      <c r="Q372" s="19" t="s">
        <v>23</v>
      </c>
      <c r="R372" s="19" t="s">
        <v>11</v>
      </c>
      <c r="S372" s="19" t="s">
        <v>23</v>
      </c>
      <c r="T372" s="19">
        <v>2</v>
      </c>
      <c r="U372" s="19" t="s">
        <v>11</v>
      </c>
      <c r="V372" s="19" t="s">
        <v>11</v>
      </c>
      <c r="W372" s="19" t="s">
        <v>11</v>
      </c>
      <c r="X372" s="19">
        <v>0</v>
      </c>
      <c r="Y372" s="19" t="s">
        <v>730</v>
      </c>
      <c r="Z372" s="19">
        <v>0</v>
      </c>
      <c r="AA372" s="19">
        <v>0</v>
      </c>
      <c r="AB372" s="19">
        <v>0</v>
      </c>
      <c r="AC372" s="186" t="str">
        <f>IF(OR(M372="13",M372="14",P372=8),"",IF(     AND(OR(S372="AUTORIZADO", S372="PENDIENTE", S372="REDUCIDO", S372="AMPLIADO"),L372&lt;&gt;"HONORARIO" ), _xlfn.CONCAT(IF(H372="X","H",H372),"_",IF(OR(P372=5,P372=6),_xlfn.CONCAT(P372,"A"),P372),"_",VLOOKUP(T372,Datos!$B$2:$C$5,2,TRUE)),""))</f>
        <v>M_1_[hasta 3]</v>
      </c>
      <c r="AD372" s="186">
        <f t="shared" si="145"/>
        <v>0</v>
      </c>
      <c r="AE372" s="90" t="str">
        <f t="shared" si="146"/>
        <v>-</v>
      </c>
      <c r="AF372" s="91" t="str">
        <f t="shared" si="147"/>
        <v>070601</v>
      </c>
      <c r="AG372" s="92"/>
      <c r="AH372" s="93" t="str">
        <f t="shared" si="148"/>
        <v>Corporación de Fomento de la Producción</v>
      </c>
      <c r="AI372" s="90" t="str">
        <f t="shared" si="149"/>
        <v>-</v>
      </c>
      <c r="AJ372" s="90">
        <f t="shared" si="150"/>
        <v>8</v>
      </c>
      <c r="AK372" s="90" t="str">
        <f t="shared" si="151"/>
        <v>-</v>
      </c>
      <c r="AL372" s="90" t="str">
        <f t="shared" si="152"/>
        <v>Identifica este registro como MUJER</v>
      </c>
      <c r="AM372" s="90" t="str">
        <f t="shared" si="153"/>
        <v>-</v>
      </c>
      <c r="AN372" s="90" t="str">
        <f t="shared" si="154"/>
        <v>-</v>
      </c>
      <c r="AO372" s="90" t="str">
        <f t="shared" si="155"/>
        <v>-</v>
      </c>
      <c r="AP372" s="58" t="str">
        <f t="shared" si="156"/>
        <v>-</v>
      </c>
      <c r="AQ372" s="94" t="str">
        <f t="shared" si="157"/>
        <v>-</v>
      </c>
      <c r="AR372" s="94" t="str">
        <f>IF(N372="","PRIMER_DIA en blanco",
IF(AND(M372="01",N372&gt;=L_Conversion!$C$118,N372&lt;=L_Conversion!$D$118),"-",
IF(AND(M372="02",N372&gt;=L_Conversion!$C$119,N372&lt;=L_Conversion!$D$119),"-",
IF(AND(M372="03",N372&gt;=L_Conversion!$C$120,N372&lt;=L_Conversion!$D$120),"-",
IF(AND(M372="04",N372&gt;=L_Conversion!$C$121,N372&lt;=L_Conversion!$D$121),"-",
IF(AND(M372="05",N372&gt;=L_Conversion!$C$122,N372&lt;=L_Conversion!$D$122),"-",
IF(AND(M372="06",N372&gt;=L_Conversion!$C$123,N372&lt;=L_Conversion!$D$123),"-",
IF(AND(M372="07",N372&gt;=L_Conversion!$C$124,N372&lt;=L_Conversion!$D$124),"-",
IF(AND(M372="08",N372&gt;=L_Conversion!$C$125,N372&lt;=L_Conversion!$D$125),"-",
IF(AND(M372="09",N372&gt;=L_Conversion!$C$126,N372&lt;=L_Conversion!$D$126),"-",
IF(AND(M372="10",N372&gt;=L_Conversion!$C$127,N372&lt;=L_Conversion!$D$127),"-",
IF(AND(M372="11",N372&gt;=L_Conversion!$C$128,N372&lt;=L_Conversion!$D$128),"-",
IF(AND(M372="12",N372&gt;=L_Conversion!$C$129,N372&lt;=L_Conversion!$D$129),"-",
IF(AND(M372="13",N372&gt;=L_Conversion!$C$116,N372&lt;=L_Conversion!$D$116),"-",
IF(AND(M372="14",N372&gt;=L_Conversion!$C$117,N372&lt;=L_Conversion!$D$117),"-",
"PRIMER_DIA fuera de rango")))))))))))))))</f>
        <v>-</v>
      </c>
      <c r="AS372" s="94" t="str">
        <f t="shared" si="158"/>
        <v>-</v>
      </c>
      <c r="AT372" s="94" t="str">
        <f t="shared" si="159"/>
        <v>-</v>
      </c>
      <c r="AU372" s="94" t="str">
        <f t="shared" si="160"/>
        <v>-</v>
      </c>
      <c r="AV372" s="94" t="str">
        <f t="shared" si="161"/>
        <v>-</v>
      </c>
      <c r="AW372" s="94" t="str">
        <f t="shared" si="162"/>
        <v>-</v>
      </c>
      <c r="AX372" s="94" t="str">
        <f t="shared" si="163"/>
        <v>-</v>
      </c>
      <c r="AY372" s="94" t="str">
        <f t="shared" si="164"/>
        <v>-</v>
      </c>
      <c r="AZ372" s="94" t="str">
        <f t="shared" si="165"/>
        <v>-</v>
      </c>
      <c r="BA372" s="94" t="str">
        <f t="shared" si="166"/>
        <v>-</v>
      </c>
      <c r="BB372" s="94" t="str">
        <f t="shared" si="167"/>
        <v>-</v>
      </c>
      <c r="BC372" s="94" t="str">
        <f t="shared" si="168"/>
        <v>-</v>
      </c>
      <c r="BD372" s="94" t="str">
        <f t="shared" si="169"/>
        <v>-</v>
      </c>
      <c r="BE372" s="94" t="str">
        <f t="shared" si="170"/>
        <v>-</v>
      </c>
      <c r="BF372" s="94" t="str">
        <f t="shared" si="171"/>
        <v>-</v>
      </c>
    </row>
    <row r="373" spans="1:58" x14ac:dyDescent="0.2">
      <c r="A373" s="19" t="s">
        <v>1193</v>
      </c>
      <c r="B373" s="19" t="s">
        <v>76</v>
      </c>
      <c r="C373" s="19">
        <v>13478781</v>
      </c>
      <c r="D373" s="19">
        <v>3</v>
      </c>
      <c r="E373" s="19" t="s">
        <v>1531</v>
      </c>
      <c r="F373" s="19" t="s">
        <v>1318</v>
      </c>
      <c r="G373" s="19" t="s">
        <v>1744</v>
      </c>
      <c r="H373" s="19" t="s">
        <v>1018</v>
      </c>
      <c r="I373" s="19" t="s">
        <v>653</v>
      </c>
      <c r="J373" s="19">
        <v>80</v>
      </c>
      <c r="K373" s="19" t="s">
        <v>556</v>
      </c>
      <c r="L373" s="19" t="s">
        <v>495</v>
      </c>
      <c r="M373" s="19" t="s">
        <v>17</v>
      </c>
      <c r="N373" s="19">
        <v>45750</v>
      </c>
      <c r="O373" s="19">
        <v>2</v>
      </c>
      <c r="P373" s="83">
        <v>1</v>
      </c>
      <c r="Q373" s="19" t="s">
        <v>23</v>
      </c>
      <c r="R373" s="19" t="s">
        <v>11</v>
      </c>
      <c r="S373" s="19" t="s">
        <v>23</v>
      </c>
      <c r="T373" s="19">
        <v>2</v>
      </c>
      <c r="U373" s="19" t="s">
        <v>11</v>
      </c>
      <c r="V373" s="19" t="s">
        <v>11</v>
      </c>
      <c r="W373" s="19" t="s">
        <v>11</v>
      </c>
      <c r="X373" s="19">
        <v>0</v>
      </c>
      <c r="Y373" s="19" t="s">
        <v>730</v>
      </c>
      <c r="Z373" s="19">
        <v>0</v>
      </c>
      <c r="AA373" s="19">
        <v>0</v>
      </c>
      <c r="AB373" s="19">
        <v>0</v>
      </c>
      <c r="AC373" s="186" t="str">
        <f>IF(OR(M373="13",M373="14",P373=8),"",IF(     AND(OR(S373="AUTORIZADO", S373="PENDIENTE", S373="REDUCIDO", S373="AMPLIADO"),L373&lt;&gt;"HONORARIO" ), _xlfn.CONCAT(IF(H373="X","H",H373),"_",IF(OR(P373=5,P373=6),_xlfn.CONCAT(P373,"A"),P373),"_",VLOOKUP(T373,Datos!$B$2:$C$5,2,TRUE)),""))</f>
        <v>M_1_[hasta 3]</v>
      </c>
      <c r="AD373" s="186">
        <f t="shared" si="145"/>
        <v>0</v>
      </c>
      <c r="AE373" s="90" t="str">
        <f t="shared" si="146"/>
        <v>-</v>
      </c>
      <c r="AF373" s="91" t="str">
        <f t="shared" si="147"/>
        <v>070601</v>
      </c>
      <c r="AG373" s="92"/>
      <c r="AH373" s="93" t="str">
        <f t="shared" si="148"/>
        <v>Corporación de Fomento de la Producción</v>
      </c>
      <c r="AI373" s="90" t="str">
        <f t="shared" si="149"/>
        <v>-</v>
      </c>
      <c r="AJ373" s="90">
        <f t="shared" si="150"/>
        <v>3</v>
      </c>
      <c r="AK373" s="90" t="str">
        <f t="shared" si="151"/>
        <v>-</v>
      </c>
      <c r="AL373" s="90" t="str">
        <f t="shared" si="152"/>
        <v>Identifica este registro como MUJER</v>
      </c>
      <c r="AM373" s="90" t="str">
        <f t="shared" si="153"/>
        <v>-</v>
      </c>
      <c r="AN373" s="90" t="str">
        <f t="shared" si="154"/>
        <v>-</v>
      </c>
      <c r="AO373" s="90" t="str">
        <f t="shared" si="155"/>
        <v>-</v>
      </c>
      <c r="AP373" s="58" t="str">
        <f t="shared" si="156"/>
        <v>-</v>
      </c>
      <c r="AQ373" s="94" t="str">
        <f t="shared" si="157"/>
        <v>-</v>
      </c>
      <c r="AR373" s="94" t="str">
        <f>IF(N373="","PRIMER_DIA en blanco",
IF(AND(M373="01",N373&gt;=L_Conversion!$C$118,N373&lt;=L_Conversion!$D$118),"-",
IF(AND(M373="02",N373&gt;=L_Conversion!$C$119,N373&lt;=L_Conversion!$D$119),"-",
IF(AND(M373="03",N373&gt;=L_Conversion!$C$120,N373&lt;=L_Conversion!$D$120),"-",
IF(AND(M373="04",N373&gt;=L_Conversion!$C$121,N373&lt;=L_Conversion!$D$121),"-",
IF(AND(M373="05",N373&gt;=L_Conversion!$C$122,N373&lt;=L_Conversion!$D$122),"-",
IF(AND(M373="06",N373&gt;=L_Conversion!$C$123,N373&lt;=L_Conversion!$D$123),"-",
IF(AND(M373="07",N373&gt;=L_Conversion!$C$124,N373&lt;=L_Conversion!$D$124),"-",
IF(AND(M373="08",N373&gt;=L_Conversion!$C$125,N373&lt;=L_Conversion!$D$125),"-",
IF(AND(M373="09",N373&gt;=L_Conversion!$C$126,N373&lt;=L_Conversion!$D$126),"-",
IF(AND(M373="10",N373&gt;=L_Conversion!$C$127,N373&lt;=L_Conversion!$D$127),"-",
IF(AND(M373="11",N373&gt;=L_Conversion!$C$128,N373&lt;=L_Conversion!$D$128),"-",
IF(AND(M373="12",N373&gt;=L_Conversion!$C$129,N373&lt;=L_Conversion!$D$129),"-",
IF(AND(M373="13",N373&gt;=L_Conversion!$C$116,N373&lt;=L_Conversion!$D$116),"-",
IF(AND(M373="14",N373&gt;=L_Conversion!$C$117,N373&lt;=L_Conversion!$D$117),"-",
"PRIMER_DIA fuera de rango")))))))))))))))</f>
        <v>-</v>
      </c>
      <c r="AS373" s="94" t="str">
        <f t="shared" si="158"/>
        <v>-</v>
      </c>
      <c r="AT373" s="94" t="str">
        <f t="shared" si="159"/>
        <v>-</v>
      </c>
      <c r="AU373" s="94" t="str">
        <f t="shared" si="160"/>
        <v>-</v>
      </c>
      <c r="AV373" s="94" t="str">
        <f t="shared" si="161"/>
        <v>-</v>
      </c>
      <c r="AW373" s="94" t="str">
        <f t="shared" si="162"/>
        <v>-</v>
      </c>
      <c r="AX373" s="94" t="str">
        <f t="shared" si="163"/>
        <v>-</v>
      </c>
      <c r="AY373" s="94" t="str">
        <f t="shared" si="164"/>
        <v>-</v>
      </c>
      <c r="AZ373" s="94" t="str">
        <f t="shared" si="165"/>
        <v>-</v>
      </c>
      <c r="BA373" s="94" t="str">
        <f t="shared" si="166"/>
        <v>-</v>
      </c>
      <c r="BB373" s="94" t="str">
        <f t="shared" si="167"/>
        <v>-</v>
      </c>
      <c r="BC373" s="94" t="str">
        <f t="shared" si="168"/>
        <v>-</v>
      </c>
      <c r="BD373" s="94" t="str">
        <f t="shared" si="169"/>
        <v>-</v>
      </c>
      <c r="BE373" s="94" t="str">
        <f t="shared" si="170"/>
        <v>-</v>
      </c>
      <c r="BF373" s="94" t="str">
        <f t="shared" si="171"/>
        <v>-</v>
      </c>
    </row>
    <row r="374" spans="1:58" x14ac:dyDescent="0.2">
      <c r="A374" s="19" t="s">
        <v>1193</v>
      </c>
      <c r="B374" s="19" t="s">
        <v>76</v>
      </c>
      <c r="C374" s="19">
        <v>16581196</v>
      </c>
      <c r="D374" s="19">
        <v>8</v>
      </c>
      <c r="E374" s="19" t="s">
        <v>1745</v>
      </c>
      <c r="F374" s="19" t="s">
        <v>1285</v>
      </c>
      <c r="G374" s="19" t="s">
        <v>1746</v>
      </c>
      <c r="H374" s="19" t="s">
        <v>1018</v>
      </c>
      <c r="I374" s="19" t="s">
        <v>653</v>
      </c>
      <c r="J374" s="19">
        <v>80</v>
      </c>
      <c r="K374" s="19" t="s">
        <v>560</v>
      </c>
      <c r="L374" s="19" t="s">
        <v>495</v>
      </c>
      <c r="M374" s="19" t="s">
        <v>17</v>
      </c>
      <c r="N374" s="19">
        <v>45750</v>
      </c>
      <c r="O374" s="19">
        <v>2</v>
      </c>
      <c r="P374" s="83">
        <v>1</v>
      </c>
      <c r="Q374" s="19" t="s">
        <v>23</v>
      </c>
      <c r="R374" s="19" t="s">
        <v>11</v>
      </c>
      <c r="S374" s="19" t="s">
        <v>23</v>
      </c>
      <c r="T374" s="19">
        <v>2</v>
      </c>
      <c r="U374" s="19" t="s">
        <v>11</v>
      </c>
      <c r="V374" s="19" t="s">
        <v>11</v>
      </c>
      <c r="W374" s="19" t="s">
        <v>11</v>
      </c>
      <c r="X374" s="19">
        <v>0</v>
      </c>
      <c r="Y374" s="19" t="s">
        <v>730</v>
      </c>
      <c r="Z374" s="19">
        <v>0</v>
      </c>
      <c r="AA374" s="19">
        <v>0</v>
      </c>
      <c r="AB374" s="19">
        <v>0</v>
      </c>
      <c r="AC374" s="186" t="str">
        <f>IF(OR(M374="13",M374="14",P374=8),"",IF(     AND(OR(S374="AUTORIZADO", S374="PENDIENTE", S374="REDUCIDO", S374="AMPLIADO"),L374&lt;&gt;"HONORARIO" ), _xlfn.CONCAT(IF(H374="X","H",H374),"_",IF(OR(P374=5,P374=6),_xlfn.CONCAT(P374,"A"),P374),"_",VLOOKUP(T374,Datos!$B$2:$C$5,2,TRUE)),""))</f>
        <v>M_1_[hasta 3]</v>
      </c>
      <c r="AD374" s="186">
        <f t="shared" si="145"/>
        <v>0</v>
      </c>
      <c r="AE374" s="90" t="str">
        <f t="shared" si="146"/>
        <v>-</v>
      </c>
      <c r="AF374" s="91" t="str">
        <f t="shared" si="147"/>
        <v>070601</v>
      </c>
      <c r="AG374" s="92"/>
      <c r="AH374" s="93" t="str">
        <f t="shared" si="148"/>
        <v>Corporación de Fomento de la Producción</v>
      </c>
      <c r="AI374" s="90" t="str">
        <f t="shared" si="149"/>
        <v>-</v>
      </c>
      <c r="AJ374" s="90">
        <f t="shared" si="150"/>
        <v>8</v>
      </c>
      <c r="AK374" s="90" t="str">
        <f t="shared" si="151"/>
        <v>-</v>
      </c>
      <c r="AL374" s="90" t="str">
        <f t="shared" si="152"/>
        <v>Identifica este registro como MUJER</v>
      </c>
      <c r="AM374" s="90" t="str">
        <f t="shared" si="153"/>
        <v>-</v>
      </c>
      <c r="AN374" s="90" t="str">
        <f t="shared" si="154"/>
        <v>-</v>
      </c>
      <c r="AO374" s="90" t="str">
        <f t="shared" si="155"/>
        <v>-</v>
      </c>
      <c r="AP374" s="58" t="str">
        <f t="shared" si="156"/>
        <v>-</v>
      </c>
      <c r="AQ374" s="94" t="str">
        <f t="shared" si="157"/>
        <v>-</v>
      </c>
      <c r="AR374" s="94" t="str">
        <f>IF(N374="","PRIMER_DIA en blanco",
IF(AND(M374="01",N374&gt;=L_Conversion!$C$118,N374&lt;=L_Conversion!$D$118),"-",
IF(AND(M374="02",N374&gt;=L_Conversion!$C$119,N374&lt;=L_Conversion!$D$119),"-",
IF(AND(M374="03",N374&gt;=L_Conversion!$C$120,N374&lt;=L_Conversion!$D$120),"-",
IF(AND(M374="04",N374&gt;=L_Conversion!$C$121,N374&lt;=L_Conversion!$D$121),"-",
IF(AND(M374="05",N374&gt;=L_Conversion!$C$122,N374&lt;=L_Conversion!$D$122),"-",
IF(AND(M374="06",N374&gt;=L_Conversion!$C$123,N374&lt;=L_Conversion!$D$123),"-",
IF(AND(M374="07",N374&gt;=L_Conversion!$C$124,N374&lt;=L_Conversion!$D$124),"-",
IF(AND(M374="08",N374&gt;=L_Conversion!$C$125,N374&lt;=L_Conversion!$D$125),"-",
IF(AND(M374="09",N374&gt;=L_Conversion!$C$126,N374&lt;=L_Conversion!$D$126),"-",
IF(AND(M374="10",N374&gt;=L_Conversion!$C$127,N374&lt;=L_Conversion!$D$127),"-",
IF(AND(M374="11",N374&gt;=L_Conversion!$C$128,N374&lt;=L_Conversion!$D$128),"-",
IF(AND(M374="12",N374&gt;=L_Conversion!$C$129,N374&lt;=L_Conversion!$D$129),"-",
IF(AND(M374="13",N374&gt;=L_Conversion!$C$116,N374&lt;=L_Conversion!$D$116),"-",
IF(AND(M374="14",N374&gt;=L_Conversion!$C$117,N374&lt;=L_Conversion!$D$117),"-",
"PRIMER_DIA fuera de rango")))))))))))))))</f>
        <v>-</v>
      </c>
      <c r="AS374" s="94" t="str">
        <f t="shared" si="158"/>
        <v>-</v>
      </c>
      <c r="AT374" s="94" t="str">
        <f t="shared" si="159"/>
        <v>-</v>
      </c>
      <c r="AU374" s="94" t="str">
        <f t="shared" si="160"/>
        <v>-</v>
      </c>
      <c r="AV374" s="94" t="str">
        <f t="shared" si="161"/>
        <v>-</v>
      </c>
      <c r="AW374" s="94" t="str">
        <f t="shared" si="162"/>
        <v>-</v>
      </c>
      <c r="AX374" s="94" t="str">
        <f t="shared" si="163"/>
        <v>-</v>
      </c>
      <c r="AY374" s="94" t="str">
        <f t="shared" si="164"/>
        <v>-</v>
      </c>
      <c r="AZ374" s="94" t="str">
        <f t="shared" si="165"/>
        <v>-</v>
      </c>
      <c r="BA374" s="94" t="str">
        <f t="shared" si="166"/>
        <v>-</v>
      </c>
      <c r="BB374" s="94" t="str">
        <f t="shared" si="167"/>
        <v>-</v>
      </c>
      <c r="BC374" s="94" t="str">
        <f t="shared" si="168"/>
        <v>-</v>
      </c>
      <c r="BD374" s="94" t="str">
        <f t="shared" si="169"/>
        <v>-</v>
      </c>
      <c r="BE374" s="94" t="str">
        <f t="shared" si="170"/>
        <v>-</v>
      </c>
      <c r="BF374" s="94" t="str">
        <f t="shared" si="171"/>
        <v>-</v>
      </c>
    </row>
    <row r="375" spans="1:58" x14ac:dyDescent="0.2">
      <c r="A375" s="19" t="s">
        <v>1193</v>
      </c>
      <c r="B375" s="19" t="s">
        <v>76</v>
      </c>
      <c r="C375" s="19">
        <v>10912720</v>
      </c>
      <c r="D375" s="19">
        <v>5</v>
      </c>
      <c r="E375" s="19" t="s">
        <v>1402</v>
      </c>
      <c r="F375" s="19" t="s">
        <v>1403</v>
      </c>
      <c r="G375" s="19" t="s">
        <v>1404</v>
      </c>
      <c r="H375" s="19" t="s">
        <v>1018</v>
      </c>
      <c r="I375" s="19" t="s">
        <v>653</v>
      </c>
      <c r="J375" s="19">
        <v>80</v>
      </c>
      <c r="K375" s="19" t="s">
        <v>556</v>
      </c>
      <c r="L375" s="19" t="s">
        <v>495</v>
      </c>
      <c r="M375" s="19" t="s">
        <v>17</v>
      </c>
      <c r="N375" s="19">
        <v>45751</v>
      </c>
      <c r="O375" s="19">
        <v>1</v>
      </c>
      <c r="P375" s="83">
        <v>1</v>
      </c>
      <c r="Q375" s="19" t="s">
        <v>23</v>
      </c>
      <c r="R375" s="19" t="s">
        <v>11</v>
      </c>
      <c r="S375" s="19" t="s">
        <v>23</v>
      </c>
      <c r="T375" s="19">
        <v>1</v>
      </c>
      <c r="U375" s="19" t="s">
        <v>11</v>
      </c>
      <c r="V375" s="19" t="s">
        <v>11</v>
      </c>
      <c r="W375" s="19" t="s">
        <v>11</v>
      </c>
      <c r="X375" s="19">
        <v>0</v>
      </c>
      <c r="Y375" s="19" t="s">
        <v>730</v>
      </c>
      <c r="Z375" s="19">
        <v>0</v>
      </c>
      <c r="AA375" s="19">
        <v>0</v>
      </c>
      <c r="AB375" s="19">
        <v>0</v>
      </c>
      <c r="AC375" s="186" t="str">
        <f>IF(OR(M375="13",M375="14",P375=8),"",IF(     AND(OR(S375="AUTORIZADO", S375="PENDIENTE", S375="REDUCIDO", S375="AMPLIADO"),L375&lt;&gt;"HONORARIO" ), _xlfn.CONCAT(IF(H375="X","H",H375),"_",IF(OR(P375=5,P375=6),_xlfn.CONCAT(P375,"A"),P375),"_",VLOOKUP(T375,Datos!$B$2:$C$5,2,TRUE)),""))</f>
        <v>M_1_[hasta 3]</v>
      </c>
      <c r="AD375" s="186">
        <f t="shared" si="145"/>
        <v>0</v>
      </c>
      <c r="AE375" s="90" t="str">
        <f t="shared" si="146"/>
        <v>-</v>
      </c>
      <c r="AF375" s="91" t="str">
        <f t="shared" si="147"/>
        <v>070601</v>
      </c>
      <c r="AG375" s="92"/>
      <c r="AH375" s="93" t="str">
        <f t="shared" si="148"/>
        <v>Corporación de Fomento de la Producción</v>
      </c>
      <c r="AI375" s="90" t="str">
        <f t="shared" si="149"/>
        <v>-</v>
      </c>
      <c r="AJ375" s="90">
        <f t="shared" si="150"/>
        <v>5</v>
      </c>
      <c r="AK375" s="90" t="str">
        <f t="shared" si="151"/>
        <v>-</v>
      </c>
      <c r="AL375" s="90" t="str">
        <f t="shared" si="152"/>
        <v>Identifica este registro como MUJER</v>
      </c>
      <c r="AM375" s="90" t="str">
        <f t="shared" si="153"/>
        <v>-</v>
      </c>
      <c r="AN375" s="90" t="str">
        <f t="shared" si="154"/>
        <v>-</v>
      </c>
      <c r="AO375" s="90" t="str">
        <f t="shared" si="155"/>
        <v>-</v>
      </c>
      <c r="AP375" s="58" t="str">
        <f t="shared" si="156"/>
        <v>-</v>
      </c>
      <c r="AQ375" s="94" t="str">
        <f t="shared" si="157"/>
        <v>-</v>
      </c>
      <c r="AR375" s="94" t="str">
        <f>IF(N375="","PRIMER_DIA en blanco",
IF(AND(M375="01",N375&gt;=L_Conversion!$C$118,N375&lt;=L_Conversion!$D$118),"-",
IF(AND(M375="02",N375&gt;=L_Conversion!$C$119,N375&lt;=L_Conversion!$D$119),"-",
IF(AND(M375="03",N375&gt;=L_Conversion!$C$120,N375&lt;=L_Conversion!$D$120),"-",
IF(AND(M375="04",N375&gt;=L_Conversion!$C$121,N375&lt;=L_Conversion!$D$121),"-",
IF(AND(M375="05",N375&gt;=L_Conversion!$C$122,N375&lt;=L_Conversion!$D$122),"-",
IF(AND(M375="06",N375&gt;=L_Conversion!$C$123,N375&lt;=L_Conversion!$D$123),"-",
IF(AND(M375="07",N375&gt;=L_Conversion!$C$124,N375&lt;=L_Conversion!$D$124),"-",
IF(AND(M375="08",N375&gt;=L_Conversion!$C$125,N375&lt;=L_Conversion!$D$125),"-",
IF(AND(M375="09",N375&gt;=L_Conversion!$C$126,N375&lt;=L_Conversion!$D$126),"-",
IF(AND(M375="10",N375&gt;=L_Conversion!$C$127,N375&lt;=L_Conversion!$D$127),"-",
IF(AND(M375="11",N375&gt;=L_Conversion!$C$128,N375&lt;=L_Conversion!$D$128),"-",
IF(AND(M375="12",N375&gt;=L_Conversion!$C$129,N375&lt;=L_Conversion!$D$129),"-",
IF(AND(M375="13",N375&gt;=L_Conversion!$C$116,N375&lt;=L_Conversion!$D$116),"-",
IF(AND(M375="14",N375&gt;=L_Conversion!$C$117,N375&lt;=L_Conversion!$D$117),"-",
"PRIMER_DIA fuera de rango")))))))))))))))</f>
        <v>-</v>
      </c>
      <c r="AS375" s="94" t="str">
        <f t="shared" si="158"/>
        <v>-</v>
      </c>
      <c r="AT375" s="94" t="str">
        <f t="shared" si="159"/>
        <v>-</v>
      </c>
      <c r="AU375" s="94" t="str">
        <f t="shared" si="160"/>
        <v>-</v>
      </c>
      <c r="AV375" s="94" t="str">
        <f t="shared" si="161"/>
        <v>-</v>
      </c>
      <c r="AW375" s="94" t="str">
        <f t="shared" si="162"/>
        <v>-</v>
      </c>
      <c r="AX375" s="94" t="str">
        <f t="shared" si="163"/>
        <v>-</v>
      </c>
      <c r="AY375" s="94" t="str">
        <f t="shared" si="164"/>
        <v>-</v>
      </c>
      <c r="AZ375" s="94" t="str">
        <f t="shared" si="165"/>
        <v>-</v>
      </c>
      <c r="BA375" s="94" t="str">
        <f t="shared" si="166"/>
        <v>-</v>
      </c>
      <c r="BB375" s="94" t="str">
        <f t="shared" si="167"/>
        <v>-</v>
      </c>
      <c r="BC375" s="94" t="str">
        <f t="shared" si="168"/>
        <v>-</v>
      </c>
      <c r="BD375" s="94" t="str">
        <f t="shared" si="169"/>
        <v>-</v>
      </c>
      <c r="BE375" s="94" t="str">
        <f t="shared" si="170"/>
        <v>-</v>
      </c>
      <c r="BF375" s="94" t="str">
        <f t="shared" si="171"/>
        <v>-</v>
      </c>
    </row>
    <row r="376" spans="1:58" x14ac:dyDescent="0.2">
      <c r="A376" s="19" t="s">
        <v>1193</v>
      </c>
      <c r="B376" s="19" t="s">
        <v>76</v>
      </c>
      <c r="C376" s="19">
        <v>18303226</v>
      </c>
      <c r="D376" s="19">
        <v>7</v>
      </c>
      <c r="E376" s="19" t="s">
        <v>1415</v>
      </c>
      <c r="F376" s="19" t="s">
        <v>1416</v>
      </c>
      <c r="G376" s="19" t="s">
        <v>1417</v>
      </c>
      <c r="H376" s="19" t="s">
        <v>1018</v>
      </c>
      <c r="I376" s="19" t="s">
        <v>653</v>
      </c>
      <c r="J376" s="19">
        <v>80</v>
      </c>
      <c r="K376" s="19" t="s">
        <v>560</v>
      </c>
      <c r="L376" s="19" t="s">
        <v>495</v>
      </c>
      <c r="M376" s="19" t="s">
        <v>17</v>
      </c>
      <c r="N376" s="19">
        <v>45751</v>
      </c>
      <c r="O376" s="19">
        <v>15</v>
      </c>
      <c r="P376" s="83">
        <v>7</v>
      </c>
      <c r="Q376" s="19" t="s">
        <v>23</v>
      </c>
      <c r="R376" s="19" t="s">
        <v>11</v>
      </c>
      <c r="S376" s="19" t="s">
        <v>23</v>
      </c>
      <c r="T376" s="19">
        <v>15</v>
      </c>
      <c r="U376" s="19" t="s">
        <v>11</v>
      </c>
      <c r="V376" s="19" t="s">
        <v>11</v>
      </c>
      <c r="W376" s="19" t="s">
        <v>11</v>
      </c>
      <c r="X376" s="19">
        <v>0</v>
      </c>
      <c r="Y376" s="19" t="s">
        <v>730</v>
      </c>
      <c r="Z376" s="19">
        <v>0</v>
      </c>
      <c r="AA376" s="19">
        <v>0</v>
      </c>
      <c r="AB376" s="19">
        <v>0</v>
      </c>
      <c r="AC376" s="186" t="str">
        <f>IF(OR(M376="13",M376="14",P376=8),"",IF(     AND(OR(S376="AUTORIZADO", S376="PENDIENTE", S376="REDUCIDO", S376="AMPLIADO"),L376&lt;&gt;"HONORARIO" ), _xlfn.CONCAT(IF(H376="X","H",H376),"_",IF(OR(P376=5,P376=6),_xlfn.CONCAT(P376,"A"),P376),"_",VLOOKUP(T376,Datos!$B$2:$C$5,2,TRUE)),""))</f>
        <v>M_7_[11 +]</v>
      </c>
      <c r="AD376" s="186">
        <f t="shared" si="145"/>
        <v>0</v>
      </c>
      <c r="AE376" s="90" t="str">
        <f t="shared" si="146"/>
        <v>-</v>
      </c>
      <c r="AF376" s="91" t="str">
        <f t="shared" si="147"/>
        <v>070601</v>
      </c>
      <c r="AG376" s="92"/>
      <c r="AH376" s="93" t="str">
        <f t="shared" si="148"/>
        <v>Corporación de Fomento de la Producción</v>
      </c>
      <c r="AI376" s="90" t="str">
        <f t="shared" si="149"/>
        <v>-</v>
      </c>
      <c r="AJ376" s="90">
        <f t="shared" si="150"/>
        <v>7</v>
      </c>
      <c r="AK376" s="90" t="str">
        <f t="shared" si="151"/>
        <v>-</v>
      </c>
      <c r="AL376" s="90" t="str">
        <f t="shared" si="152"/>
        <v>Identifica este registro como MUJER</v>
      </c>
      <c r="AM376" s="90" t="str">
        <f t="shared" si="153"/>
        <v>-</v>
      </c>
      <c r="AN376" s="90" t="str">
        <f t="shared" si="154"/>
        <v>-</v>
      </c>
      <c r="AO376" s="90" t="str">
        <f t="shared" si="155"/>
        <v>-</v>
      </c>
      <c r="AP376" s="58" t="str">
        <f t="shared" si="156"/>
        <v>-</v>
      </c>
      <c r="AQ376" s="94" t="str">
        <f t="shared" si="157"/>
        <v>-</v>
      </c>
      <c r="AR376" s="94" t="str">
        <f>IF(N376="","PRIMER_DIA en blanco",
IF(AND(M376="01",N376&gt;=L_Conversion!$C$118,N376&lt;=L_Conversion!$D$118),"-",
IF(AND(M376="02",N376&gt;=L_Conversion!$C$119,N376&lt;=L_Conversion!$D$119),"-",
IF(AND(M376="03",N376&gt;=L_Conversion!$C$120,N376&lt;=L_Conversion!$D$120),"-",
IF(AND(M376="04",N376&gt;=L_Conversion!$C$121,N376&lt;=L_Conversion!$D$121),"-",
IF(AND(M376="05",N376&gt;=L_Conversion!$C$122,N376&lt;=L_Conversion!$D$122),"-",
IF(AND(M376="06",N376&gt;=L_Conversion!$C$123,N376&lt;=L_Conversion!$D$123),"-",
IF(AND(M376="07",N376&gt;=L_Conversion!$C$124,N376&lt;=L_Conversion!$D$124),"-",
IF(AND(M376="08",N376&gt;=L_Conversion!$C$125,N376&lt;=L_Conversion!$D$125),"-",
IF(AND(M376="09",N376&gt;=L_Conversion!$C$126,N376&lt;=L_Conversion!$D$126),"-",
IF(AND(M376="10",N376&gt;=L_Conversion!$C$127,N376&lt;=L_Conversion!$D$127),"-",
IF(AND(M376="11",N376&gt;=L_Conversion!$C$128,N376&lt;=L_Conversion!$D$128),"-",
IF(AND(M376="12",N376&gt;=L_Conversion!$C$129,N376&lt;=L_Conversion!$D$129),"-",
IF(AND(M376="13",N376&gt;=L_Conversion!$C$116,N376&lt;=L_Conversion!$D$116),"-",
IF(AND(M376="14",N376&gt;=L_Conversion!$C$117,N376&lt;=L_Conversion!$D$117),"-",
"PRIMER_DIA fuera de rango")))))))))))))))</f>
        <v>-</v>
      </c>
      <c r="AS376" s="94" t="str">
        <f t="shared" si="158"/>
        <v>-</v>
      </c>
      <c r="AT376" s="94" t="str">
        <f t="shared" si="159"/>
        <v>-</v>
      </c>
      <c r="AU376" s="94" t="str">
        <f t="shared" si="160"/>
        <v>-</v>
      </c>
      <c r="AV376" s="94" t="str">
        <f t="shared" si="161"/>
        <v>-</v>
      </c>
      <c r="AW376" s="94" t="str">
        <f t="shared" si="162"/>
        <v>-</v>
      </c>
      <c r="AX376" s="94" t="str">
        <f t="shared" si="163"/>
        <v>-</v>
      </c>
      <c r="AY376" s="94" t="str">
        <f t="shared" si="164"/>
        <v>-</v>
      </c>
      <c r="AZ376" s="94" t="str">
        <f t="shared" si="165"/>
        <v>-</v>
      </c>
      <c r="BA376" s="94" t="str">
        <f t="shared" si="166"/>
        <v>-</v>
      </c>
      <c r="BB376" s="94" t="str">
        <f t="shared" si="167"/>
        <v>-</v>
      </c>
      <c r="BC376" s="94" t="str">
        <f t="shared" si="168"/>
        <v>-</v>
      </c>
      <c r="BD376" s="94" t="str">
        <f t="shared" si="169"/>
        <v>-</v>
      </c>
      <c r="BE376" s="94" t="str">
        <f t="shared" si="170"/>
        <v>-</v>
      </c>
      <c r="BF376" s="94" t="str">
        <f t="shared" si="171"/>
        <v>-</v>
      </c>
    </row>
    <row r="377" spans="1:58" x14ac:dyDescent="0.2">
      <c r="A377" s="19" t="s">
        <v>1193</v>
      </c>
      <c r="B377" s="19" t="s">
        <v>76</v>
      </c>
      <c r="C377" s="19">
        <v>13545055</v>
      </c>
      <c r="D377" s="19">
        <v>3</v>
      </c>
      <c r="E377" s="19" t="s">
        <v>1427</v>
      </c>
      <c r="F377" s="19" t="s">
        <v>1428</v>
      </c>
      <c r="G377" s="19" t="s">
        <v>1429</v>
      </c>
      <c r="H377" s="19" t="s">
        <v>1018</v>
      </c>
      <c r="I377" s="19" t="s">
        <v>653</v>
      </c>
      <c r="J377" s="19">
        <v>80</v>
      </c>
      <c r="K377" s="19" t="s">
        <v>554</v>
      </c>
      <c r="L377" s="19" t="s">
        <v>495</v>
      </c>
      <c r="M377" s="19" t="s">
        <v>17</v>
      </c>
      <c r="N377" s="19">
        <v>45753</v>
      </c>
      <c r="O377" s="19">
        <v>30</v>
      </c>
      <c r="P377" s="83">
        <v>1</v>
      </c>
      <c r="Q377" s="19" t="s">
        <v>23</v>
      </c>
      <c r="R377" s="19" t="s">
        <v>11</v>
      </c>
      <c r="S377" s="19" t="s">
        <v>23</v>
      </c>
      <c r="T377" s="19">
        <v>30</v>
      </c>
      <c r="U377" s="19" t="s">
        <v>11</v>
      </c>
      <c r="V377" s="19" t="s">
        <v>11</v>
      </c>
      <c r="W377" s="19" t="s">
        <v>11</v>
      </c>
      <c r="X377" s="19">
        <v>0</v>
      </c>
      <c r="Y377" s="19" t="s">
        <v>730</v>
      </c>
      <c r="Z377" s="19">
        <v>0</v>
      </c>
      <c r="AA377" s="19">
        <v>0</v>
      </c>
      <c r="AB377" s="19">
        <v>0</v>
      </c>
      <c r="AC377" s="186" t="str">
        <f>IF(OR(M377="13",M377="14",P377=8),"",IF(     AND(OR(S377="AUTORIZADO", S377="PENDIENTE", S377="REDUCIDO", S377="AMPLIADO"),L377&lt;&gt;"HONORARIO" ), _xlfn.CONCAT(IF(H377="X","H",H377),"_",IF(OR(P377=5,P377=6),_xlfn.CONCAT(P377,"A"),P377),"_",VLOOKUP(T377,Datos!$B$2:$C$5,2,TRUE)),""))</f>
        <v>M_1_[11 +]</v>
      </c>
      <c r="AD377" s="186">
        <f t="shared" si="145"/>
        <v>0</v>
      </c>
      <c r="AE377" s="90" t="str">
        <f t="shared" si="146"/>
        <v>-</v>
      </c>
      <c r="AF377" s="91" t="str">
        <f t="shared" si="147"/>
        <v>070601</v>
      </c>
      <c r="AG377" s="92"/>
      <c r="AH377" s="93" t="str">
        <f t="shared" si="148"/>
        <v>Corporación de Fomento de la Producción</v>
      </c>
      <c r="AI377" s="90" t="str">
        <f t="shared" si="149"/>
        <v>-</v>
      </c>
      <c r="AJ377" s="90">
        <f t="shared" si="150"/>
        <v>3</v>
      </c>
      <c r="AK377" s="90" t="str">
        <f t="shared" si="151"/>
        <v>-</v>
      </c>
      <c r="AL377" s="90" t="str">
        <f t="shared" si="152"/>
        <v>Identifica este registro como MUJER</v>
      </c>
      <c r="AM377" s="90" t="str">
        <f t="shared" si="153"/>
        <v>-</v>
      </c>
      <c r="AN377" s="90" t="str">
        <f t="shared" si="154"/>
        <v>-</v>
      </c>
      <c r="AO377" s="90" t="str">
        <f t="shared" si="155"/>
        <v>-</v>
      </c>
      <c r="AP377" s="58" t="str">
        <f t="shared" si="156"/>
        <v>-</v>
      </c>
      <c r="AQ377" s="94" t="str">
        <f t="shared" si="157"/>
        <v>-</v>
      </c>
      <c r="AR377" s="94" t="str">
        <f>IF(N377="","PRIMER_DIA en blanco",
IF(AND(M377="01",N377&gt;=L_Conversion!$C$118,N377&lt;=L_Conversion!$D$118),"-",
IF(AND(M377="02",N377&gt;=L_Conversion!$C$119,N377&lt;=L_Conversion!$D$119),"-",
IF(AND(M377="03",N377&gt;=L_Conversion!$C$120,N377&lt;=L_Conversion!$D$120),"-",
IF(AND(M377="04",N377&gt;=L_Conversion!$C$121,N377&lt;=L_Conversion!$D$121),"-",
IF(AND(M377="05",N377&gt;=L_Conversion!$C$122,N377&lt;=L_Conversion!$D$122),"-",
IF(AND(M377="06",N377&gt;=L_Conversion!$C$123,N377&lt;=L_Conversion!$D$123),"-",
IF(AND(M377="07",N377&gt;=L_Conversion!$C$124,N377&lt;=L_Conversion!$D$124),"-",
IF(AND(M377="08",N377&gt;=L_Conversion!$C$125,N377&lt;=L_Conversion!$D$125),"-",
IF(AND(M377="09",N377&gt;=L_Conversion!$C$126,N377&lt;=L_Conversion!$D$126),"-",
IF(AND(M377="10",N377&gt;=L_Conversion!$C$127,N377&lt;=L_Conversion!$D$127),"-",
IF(AND(M377="11",N377&gt;=L_Conversion!$C$128,N377&lt;=L_Conversion!$D$128),"-",
IF(AND(M377="12",N377&gt;=L_Conversion!$C$129,N377&lt;=L_Conversion!$D$129),"-",
IF(AND(M377="13",N377&gt;=L_Conversion!$C$116,N377&lt;=L_Conversion!$D$116),"-",
IF(AND(M377="14",N377&gt;=L_Conversion!$C$117,N377&lt;=L_Conversion!$D$117),"-",
"PRIMER_DIA fuera de rango")))))))))))))))</f>
        <v>-</v>
      </c>
      <c r="AS377" s="94" t="str">
        <f t="shared" si="158"/>
        <v>-</v>
      </c>
      <c r="AT377" s="94" t="str">
        <f t="shared" si="159"/>
        <v>-</v>
      </c>
      <c r="AU377" s="94" t="str">
        <f t="shared" si="160"/>
        <v>-</v>
      </c>
      <c r="AV377" s="94" t="str">
        <f t="shared" si="161"/>
        <v>-</v>
      </c>
      <c r="AW377" s="94" t="str">
        <f t="shared" si="162"/>
        <v>-</v>
      </c>
      <c r="AX377" s="94" t="str">
        <f t="shared" si="163"/>
        <v>-</v>
      </c>
      <c r="AY377" s="94" t="str">
        <f t="shared" si="164"/>
        <v>-</v>
      </c>
      <c r="AZ377" s="94" t="str">
        <f t="shared" si="165"/>
        <v>-</v>
      </c>
      <c r="BA377" s="94" t="str">
        <f t="shared" si="166"/>
        <v>-</v>
      </c>
      <c r="BB377" s="94" t="str">
        <f t="shared" si="167"/>
        <v>-</v>
      </c>
      <c r="BC377" s="94" t="str">
        <f t="shared" si="168"/>
        <v>-</v>
      </c>
      <c r="BD377" s="94" t="str">
        <f t="shared" si="169"/>
        <v>-</v>
      </c>
      <c r="BE377" s="94" t="str">
        <f t="shared" si="170"/>
        <v>-</v>
      </c>
      <c r="BF377" s="94" t="str">
        <f t="shared" si="171"/>
        <v>-</v>
      </c>
    </row>
    <row r="378" spans="1:58" x14ac:dyDescent="0.2">
      <c r="A378" s="19" t="s">
        <v>1193</v>
      </c>
      <c r="B378" s="19" t="s">
        <v>76</v>
      </c>
      <c r="C378" s="19">
        <v>18410852</v>
      </c>
      <c r="D378" s="19">
        <v>6</v>
      </c>
      <c r="E378" s="19" t="s">
        <v>1334</v>
      </c>
      <c r="F378" s="19" t="s">
        <v>1285</v>
      </c>
      <c r="G378" s="19" t="s">
        <v>1747</v>
      </c>
      <c r="H378" s="19" t="s">
        <v>654</v>
      </c>
      <c r="I378" s="19" t="s">
        <v>654</v>
      </c>
      <c r="J378" s="19">
        <v>80</v>
      </c>
      <c r="K378" s="19" t="s">
        <v>556</v>
      </c>
      <c r="L378" s="19" t="s">
        <v>509</v>
      </c>
      <c r="M378" s="19" t="s">
        <v>17</v>
      </c>
      <c r="N378" s="19">
        <v>45754</v>
      </c>
      <c r="O378" s="19">
        <v>3</v>
      </c>
      <c r="P378" s="83">
        <v>1</v>
      </c>
      <c r="Q378" s="19" t="s">
        <v>23</v>
      </c>
      <c r="R378" s="19" t="s">
        <v>11</v>
      </c>
      <c r="S378" s="19" t="s">
        <v>23</v>
      </c>
      <c r="T378" s="19">
        <v>3</v>
      </c>
      <c r="U378" s="19" t="s">
        <v>11</v>
      </c>
      <c r="V378" s="19" t="s">
        <v>11</v>
      </c>
      <c r="W378" s="19" t="s">
        <v>11</v>
      </c>
      <c r="X378" s="19">
        <v>0</v>
      </c>
      <c r="Y378" s="19" t="s">
        <v>730</v>
      </c>
      <c r="Z378" s="19">
        <v>0</v>
      </c>
      <c r="AA378" s="19">
        <v>0</v>
      </c>
      <c r="AB378" s="19">
        <v>0</v>
      </c>
      <c r="AC378" s="186" t="str">
        <f>IF(OR(M378="13",M378="14",P378=8),"",IF(     AND(OR(S378="AUTORIZADO", S378="PENDIENTE", S378="REDUCIDO", S378="AMPLIADO"),L378&lt;&gt;"HONORARIO" ), _xlfn.CONCAT(IF(H378="X","H",H378),"_",IF(OR(P378=5,P378=6),_xlfn.CONCAT(P378,"A"),P378),"_",VLOOKUP(T378,Datos!$B$2:$C$5,2,TRUE)),""))</f>
        <v>H_1_[hasta 3]</v>
      </c>
      <c r="AD378" s="186">
        <f t="shared" si="145"/>
        <v>0</v>
      </c>
      <c r="AE378" s="90" t="str">
        <f t="shared" si="146"/>
        <v>-</v>
      </c>
      <c r="AF378" s="91" t="str">
        <f t="shared" si="147"/>
        <v>070601</v>
      </c>
      <c r="AG378" s="92"/>
      <c r="AH378" s="93" t="str">
        <f t="shared" si="148"/>
        <v>Corporación de Fomento de la Producción</v>
      </c>
      <c r="AI378" s="90" t="str">
        <f t="shared" si="149"/>
        <v>-</v>
      </c>
      <c r="AJ378" s="90">
        <f t="shared" si="150"/>
        <v>6</v>
      </c>
      <c r="AK378" s="90" t="str">
        <f t="shared" si="151"/>
        <v>-</v>
      </c>
      <c r="AL378" s="90" t="str">
        <f t="shared" si="152"/>
        <v>Identifica este registro como HOMBRE</v>
      </c>
      <c r="AM378" s="90" t="str">
        <f t="shared" si="153"/>
        <v>-</v>
      </c>
      <c r="AN378" s="90" t="str">
        <f t="shared" si="154"/>
        <v>-</v>
      </c>
      <c r="AO378" s="90" t="str">
        <f t="shared" si="155"/>
        <v>-</v>
      </c>
      <c r="AP378" s="58" t="str">
        <f t="shared" si="156"/>
        <v>-</v>
      </c>
      <c r="AQ378" s="94" t="str">
        <f t="shared" si="157"/>
        <v>-</v>
      </c>
      <c r="AR378" s="94" t="str">
        <f>IF(N378="","PRIMER_DIA en blanco",
IF(AND(M378="01",N378&gt;=L_Conversion!$C$118,N378&lt;=L_Conversion!$D$118),"-",
IF(AND(M378="02",N378&gt;=L_Conversion!$C$119,N378&lt;=L_Conversion!$D$119),"-",
IF(AND(M378="03",N378&gt;=L_Conversion!$C$120,N378&lt;=L_Conversion!$D$120),"-",
IF(AND(M378="04",N378&gt;=L_Conversion!$C$121,N378&lt;=L_Conversion!$D$121),"-",
IF(AND(M378="05",N378&gt;=L_Conversion!$C$122,N378&lt;=L_Conversion!$D$122),"-",
IF(AND(M378="06",N378&gt;=L_Conversion!$C$123,N378&lt;=L_Conversion!$D$123),"-",
IF(AND(M378="07",N378&gt;=L_Conversion!$C$124,N378&lt;=L_Conversion!$D$124),"-",
IF(AND(M378="08",N378&gt;=L_Conversion!$C$125,N378&lt;=L_Conversion!$D$125),"-",
IF(AND(M378="09",N378&gt;=L_Conversion!$C$126,N378&lt;=L_Conversion!$D$126),"-",
IF(AND(M378="10",N378&gt;=L_Conversion!$C$127,N378&lt;=L_Conversion!$D$127),"-",
IF(AND(M378="11",N378&gt;=L_Conversion!$C$128,N378&lt;=L_Conversion!$D$128),"-",
IF(AND(M378="12",N378&gt;=L_Conversion!$C$129,N378&lt;=L_Conversion!$D$129),"-",
IF(AND(M378="13",N378&gt;=L_Conversion!$C$116,N378&lt;=L_Conversion!$D$116),"-",
IF(AND(M378="14",N378&gt;=L_Conversion!$C$117,N378&lt;=L_Conversion!$D$117),"-",
"PRIMER_DIA fuera de rango")))))))))))))))</f>
        <v>-</v>
      </c>
      <c r="AS378" s="94" t="str">
        <f t="shared" si="158"/>
        <v>-</v>
      </c>
      <c r="AT378" s="94" t="str">
        <f t="shared" si="159"/>
        <v>-</v>
      </c>
      <c r="AU378" s="94" t="str">
        <f t="shared" si="160"/>
        <v>-</v>
      </c>
      <c r="AV378" s="94" t="str">
        <f t="shared" si="161"/>
        <v>-</v>
      </c>
      <c r="AW378" s="94" t="str">
        <f t="shared" si="162"/>
        <v>-</v>
      </c>
      <c r="AX378" s="94" t="str">
        <f t="shared" si="163"/>
        <v>-</v>
      </c>
      <c r="AY378" s="94" t="str">
        <f t="shared" si="164"/>
        <v>-</v>
      </c>
      <c r="AZ378" s="94" t="str">
        <f t="shared" si="165"/>
        <v>-</v>
      </c>
      <c r="BA378" s="94" t="str">
        <f t="shared" si="166"/>
        <v>-</v>
      </c>
      <c r="BB378" s="94" t="str">
        <f t="shared" si="167"/>
        <v>-</v>
      </c>
      <c r="BC378" s="94" t="str">
        <f t="shared" si="168"/>
        <v>-</v>
      </c>
      <c r="BD378" s="94" t="str">
        <f t="shared" si="169"/>
        <v>-</v>
      </c>
      <c r="BE378" s="94" t="str">
        <f t="shared" si="170"/>
        <v>-</v>
      </c>
      <c r="BF378" s="94" t="str">
        <f t="shared" si="171"/>
        <v>-</v>
      </c>
    </row>
    <row r="379" spans="1:58" x14ac:dyDescent="0.2">
      <c r="A379" s="19" t="s">
        <v>1193</v>
      </c>
      <c r="B379" s="19" t="s">
        <v>76</v>
      </c>
      <c r="C379" s="19">
        <v>16871109</v>
      </c>
      <c r="D379" s="19">
        <v>3</v>
      </c>
      <c r="E379" s="19" t="s">
        <v>1204</v>
      </c>
      <c r="F379" s="19" t="s">
        <v>1205</v>
      </c>
      <c r="G379" s="19" t="s">
        <v>1206</v>
      </c>
      <c r="H379" s="19" t="s">
        <v>1018</v>
      </c>
      <c r="I379" s="19" t="s">
        <v>653</v>
      </c>
      <c r="J379" s="19">
        <v>80</v>
      </c>
      <c r="K379" s="19" t="s">
        <v>556</v>
      </c>
      <c r="L379" s="19" t="s">
        <v>495</v>
      </c>
      <c r="M379" s="19" t="s">
        <v>17</v>
      </c>
      <c r="N379" s="19">
        <v>45754</v>
      </c>
      <c r="O379" s="19">
        <v>30</v>
      </c>
      <c r="P379" s="83">
        <v>4</v>
      </c>
      <c r="Q379" s="19" t="s">
        <v>23</v>
      </c>
      <c r="R379" s="19" t="s">
        <v>11</v>
      </c>
      <c r="S379" s="19" t="s">
        <v>23</v>
      </c>
      <c r="T379" s="19">
        <v>30</v>
      </c>
      <c r="U379" s="19" t="s">
        <v>11</v>
      </c>
      <c r="V379" s="19" t="s">
        <v>11</v>
      </c>
      <c r="W379" s="19" t="s">
        <v>11</v>
      </c>
      <c r="X379" s="19">
        <v>0</v>
      </c>
      <c r="Y379" s="19" t="s">
        <v>730</v>
      </c>
      <c r="Z379" s="19">
        <v>0</v>
      </c>
      <c r="AA379" s="19">
        <v>0</v>
      </c>
      <c r="AB379" s="19">
        <v>0</v>
      </c>
      <c r="AC379" s="186" t="str">
        <f>IF(OR(M379="13",M379="14",P379=8),"",IF(     AND(OR(S379="AUTORIZADO", S379="PENDIENTE", S379="REDUCIDO", S379="AMPLIADO"),L379&lt;&gt;"HONORARIO" ), _xlfn.CONCAT(IF(H379="X","H",H379),"_",IF(OR(P379=5,P379=6),_xlfn.CONCAT(P379,"A"),P379),"_",VLOOKUP(T379,Datos!$B$2:$C$5,2,TRUE)),""))</f>
        <v>M_4_[11 +]</v>
      </c>
      <c r="AD379" s="186">
        <f t="shared" si="145"/>
        <v>0</v>
      </c>
      <c r="AE379" s="90" t="str">
        <f t="shared" si="146"/>
        <v>-</v>
      </c>
      <c r="AF379" s="91" t="str">
        <f t="shared" si="147"/>
        <v>070601</v>
      </c>
      <c r="AG379" s="92"/>
      <c r="AH379" s="93" t="str">
        <f t="shared" si="148"/>
        <v>Corporación de Fomento de la Producción</v>
      </c>
      <c r="AI379" s="90" t="str">
        <f t="shared" si="149"/>
        <v>-</v>
      </c>
      <c r="AJ379" s="90">
        <f t="shared" si="150"/>
        <v>3</v>
      </c>
      <c r="AK379" s="90" t="str">
        <f t="shared" si="151"/>
        <v>-</v>
      </c>
      <c r="AL379" s="90" t="str">
        <f t="shared" si="152"/>
        <v>Identifica este registro como MUJER</v>
      </c>
      <c r="AM379" s="90" t="str">
        <f t="shared" si="153"/>
        <v>-</v>
      </c>
      <c r="AN379" s="90" t="str">
        <f t="shared" si="154"/>
        <v>-</v>
      </c>
      <c r="AO379" s="90" t="str">
        <f t="shared" si="155"/>
        <v>-</v>
      </c>
      <c r="AP379" s="58" t="str">
        <f t="shared" si="156"/>
        <v>-</v>
      </c>
      <c r="AQ379" s="94" t="str">
        <f t="shared" si="157"/>
        <v>-</v>
      </c>
      <c r="AR379" s="94" t="str">
        <f>IF(N379="","PRIMER_DIA en blanco",
IF(AND(M379="01",N379&gt;=L_Conversion!$C$118,N379&lt;=L_Conversion!$D$118),"-",
IF(AND(M379="02",N379&gt;=L_Conversion!$C$119,N379&lt;=L_Conversion!$D$119),"-",
IF(AND(M379="03",N379&gt;=L_Conversion!$C$120,N379&lt;=L_Conversion!$D$120),"-",
IF(AND(M379="04",N379&gt;=L_Conversion!$C$121,N379&lt;=L_Conversion!$D$121),"-",
IF(AND(M379="05",N379&gt;=L_Conversion!$C$122,N379&lt;=L_Conversion!$D$122),"-",
IF(AND(M379="06",N379&gt;=L_Conversion!$C$123,N379&lt;=L_Conversion!$D$123),"-",
IF(AND(M379="07",N379&gt;=L_Conversion!$C$124,N379&lt;=L_Conversion!$D$124),"-",
IF(AND(M379="08",N379&gt;=L_Conversion!$C$125,N379&lt;=L_Conversion!$D$125),"-",
IF(AND(M379="09",N379&gt;=L_Conversion!$C$126,N379&lt;=L_Conversion!$D$126),"-",
IF(AND(M379="10",N379&gt;=L_Conversion!$C$127,N379&lt;=L_Conversion!$D$127),"-",
IF(AND(M379="11",N379&gt;=L_Conversion!$C$128,N379&lt;=L_Conversion!$D$128),"-",
IF(AND(M379="12",N379&gt;=L_Conversion!$C$129,N379&lt;=L_Conversion!$D$129),"-",
IF(AND(M379="13",N379&gt;=L_Conversion!$C$116,N379&lt;=L_Conversion!$D$116),"-",
IF(AND(M379="14",N379&gt;=L_Conversion!$C$117,N379&lt;=L_Conversion!$D$117),"-",
"PRIMER_DIA fuera de rango")))))))))))))))</f>
        <v>-</v>
      </c>
      <c r="AS379" s="94" t="str">
        <f t="shared" si="158"/>
        <v>-</v>
      </c>
      <c r="AT379" s="94" t="str">
        <f t="shared" si="159"/>
        <v>-</v>
      </c>
      <c r="AU379" s="94" t="str">
        <f t="shared" si="160"/>
        <v>-</v>
      </c>
      <c r="AV379" s="94" t="str">
        <f t="shared" si="161"/>
        <v>-</v>
      </c>
      <c r="AW379" s="94" t="str">
        <f t="shared" si="162"/>
        <v>-</v>
      </c>
      <c r="AX379" s="94" t="str">
        <f t="shared" si="163"/>
        <v>-</v>
      </c>
      <c r="AY379" s="94" t="str">
        <f t="shared" si="164"/>
        <v>-</v>
      </c>
      <c r="AZ379" s="94" t="str">
        <f t="shared" si="165"/>
        <v>-</v>
      </c>
      <c r="BA379" s="94" t="str">
        <f t="shared" si="166"/>
        <v>-</v>
      </c>
      <c r="BB379" s="94" t="str">
        <f t="shared" si="167"/>
        <v>-</v>
      </c>
      <c r="BC379" s="94" t="str">
        <f t="shared" si="168"/>
        <v>-</v>
      </c>
      <c r="BD379" s="94" t="str">
        <f t="shared" si="169"/>
        <v>-</v>
      </c>
      <c r="BE379" s="94" t="str">
        <f t="shared" si="170"/>
        <v>-</v>
      </c>
      <c r="BF379" s="94" t="str">
        <f t="shared" si="171"/>
        <v>-</v>
      </c>
    </row>
    <row r="380" spans="1:58" x14ac:dyDescent="0.2">
      <c r="A380" s="19" t="s">
        <v>1193</v>
      </c>
      <c r="B380" s="19" t="s">
        <v>76</v>
      </c>
      <c r="C380" s="19">
        <v>17517460</v>
      </c>
      <c r="D380" s="19">
        <v>5</v>
      </c>
      <c r="E380" s="19" t="s">
        <v>1195</v>
      </c>
      <c r="F380" s="19" t="s">
        <v>1508</v>
      </c>
      <c r="G380" s="19" t="s">
        <v>1748</v>
      </c>
      <c r="H380" s="19" t="s">
        <v>654</v>
      </c>
      <c r="I380" s="19" t="s">
        <v>653</v>
      </c>
      <c r="J380" s="19">
        <v>80</v>
      </c>
      <c r="K380" s="19" t="s">
        <v>556</v>
      </c>
      <c r="L380" s="19" t="s">
        <v>495</v>
      </c>
      <c r="M380" s="19" t="s">
        <v>17</v>
      </c>
      <c r="N380" s="19">
        <v>45754</v>
      </c>
      <c r="O380" s="19">
        <v>3</v>
      </c>
      <c r="P380" s="83">
        <v>1</v>
      </c>
      <c r="Q380" s="19" t="s">
        <v>23</v>
      </c>
      <c r="R380" s="19" t="s">
        <v>11</v>
      </c>
      <c r="S380" s="19" t="s">
        <v>23</v>
      </c>
      <c r="T380" s="19">
        <v>3</v>
      </c>
      <c r="U380" s="19" t="s">
        <v>11</v>
      </c>
      <c r="V380" s="19" t="s">
        <v>11</v>
      </c>
      <c r="W380" s="19" t="s">
        <v>11</v>
      </c>
      <c r="X380" s="19">
        <v>0</v>
      </c>
      <c r="Y380" s="19" t="s">
        <v>730</v>
      </c>
      <c r="Z380" s="19">
        <v>0</v>
      </c>
      <c r="AA380" s="19">
        <v>0</v>
      </c>
      <c r="AB380" s="19">
        <v>0</v>
      </c>
      <c r="AC380" s="186" t="str">
        <f>IF(OR(M380="13",M380="14",P380=8),"",IF(     AND(OR(S380="AUTORIZADO", S380="PENDIENTE", S380="REDUCIDO", S380="AMPLIADO"),L380&lt;&gt;"HONORARIO" ), _xlfn.CONCAT(IF(H380="X","H",H380),"_",IF(OR(P380=5,P380=6),_xlfn.CONCAT(P380,"A"),P380),"_",VLOOKUP(T380,Datos!$B$2:$C$5,2,TRUE)),""))</f>
        <v>H_1_[hasta 3]</v>
      </c>
      <c r="AD380" s="186">
        <f t="shared" si="145"/>
        <v>0</v>
      </c>
      <c r="AE380" s="90" t="str">
        <f t="shared" si="146"/>
        <v>-</v>
      </c>
      <c r="AF380" s="91" t="str">
        <f t="shared" si="147"/>
        <v>070601</v>
      </c>
      <c r="AG380" s="92"/>
      <c r="AH380" s="93" t="str">
        <f t="shared" si="148"/>
        <v>Corporación de Fomento de la Producción</v>
      </c>
      <c r="AI380" s="90" t="str">
        <f t="shared" si="149"/>
        <v>-</v>
      </c>
      <c r="AJ380" s="90">
        <f t="shared" si="150"/>
        <v>5</v>
      </c>
      <c r="AK380" s="90" t="str">
        <f t="shared" si="151"/>
        <v>-</v>
      </c>
      <c r="AL380" s="90" t="str">
        <f t="shared" si="152"/>
        <v>Identifica este registro como HOMBRE</v>
      </c>
      <c r="AM380" s="90" t="str">
        <f t="shared" si="153"/>
        <v>-</v>
      </c>
      <c r="AN380" s="90" t="str">
        <f t="shared" si="154"/>
        <v>-</v>
      </c>
      <c r="AO380" s="90" t="str">
        <f t="shared" si="155"/>
        <v>-</v>
      </c>
      <c r="AP380" s="58" t="str">
        <f t="shared" si="156"/>
        <v>-</v>
      </c>
      <c r="AQ380" s="94" t="str">
        <f t="shared" si="157"/>
        <v>-</v>
      </c>
      <c r="AR380" s="94" t="str">
        <f>IF(N380="","PRIMER_DIA en blanco",
IF(AND(M380="01",N380&gt;=L_Conversion!$C$118,N380&lt;=L_Conversion!$D$118),"-",
IF(AND(M380="02",N380&gt;=L_Conversion!$C$119,N380&lt;=L_Conversion!$D$119),"-",
IF(AND(M380="03",N380&gt;=L_Conversion!$C$120,N380&lt;=L_Conversion!$D$120),"-",
IF(AND(M380="04",N380&gt;=L_Conversion!$C$121,N380&lt;=L_Conversion!$D$121),"-",
IF(AND(M380="05",N380&gt;=L_Conversion!$C$122,N380&lt;=L_Conversion!$D$122),"-",
IF(AND(M380="06",N380&gt;=L_Conversion!$C$123,N380&lt;=L_Conversion!$D$123),"-",
IF(AND(M380="07",N380&gt;=L_Conversion!$C$124,N380&lt;=L_Conversion!$D$124),"-",
IF(AND(M380="08",N380&gt;=L_Conversion!$C$125,N380&lt;=L_Conversion!$D$125),"-",
IF(AND(M380="09",N380&gt;=L_Conversion!$C$126,N380&lt;=L_Conversion!$D$126),"-",
IF(AND(M380="10",N380&gt;=L_Conversion!$C$127,N380&lt;=L_Conversion!$D$127),"-",
IF(AND(M380="11",N380&gt;=L_Conversion!$C$128,N380&lt;=L_Conversion!$D$128),"-",
IF(AND(M380="12",N380&gt;=L_Conversion!$C$129,N380&lt;=L_Conversion!$D$129),"-",
IF(AND(M380="13",N380&gt;=L_Conversion!$C$116,N380&lt;=L_Conversion!$D$116),"-",
IF(AND(M380="14",N380&gt;=L_Conversion!$C$117,N380&lt;=L_Conversion!$D$117),"-",
"PRIMER_DIA fuera de rango")))))))))))))))</f>
        <v>-</v>
      </c>
      <c r="AS380" s="94" t="str">
        <f t="shared" si="158"/>
        <v>-</v>
      </c>
      <c r="AT380" s="94" t="str">
        <f t="shared" si="159"/>
        <v>-</v>
      </c>
      <c r="AU380" s="94" t="str">
        <f t="shared" si="160"/>
        <v>-</v>
      </c>
      <c r="AV380" s="94" t="str">
        <f t="shared" si="161"/>
        <v>-</v>
      </c>
      <c r="AW380" s="94" t="str">
        <f t="shared" si="162"/>
        <v>-</v>
      </c>
      <c r="AX380" s="94" t="str">
        <f t="shared" si="163"/>
        <v>-</v>
      </c>
      <c r="AY380" s="94" t="str">
        <f t="shared" si="164"/>
        <v>-</v>
      </c>
      <c r="AZ380" s="94" t="str">
        <f t="shared" si="165"/>
        <v>-</v>
      </c>
      <c r="BA380" s="94" t="str">
        <f t="shared" si="166"/>
        <v>-</v>
      </c>
      <c r="BB380" s="94" t="str">
        <f t="shared" si="167"/>
        <v>-</v>
      </c>
      <c r="BC380" s="94" t="str">
        <f t="shared" si="168"/>
        <v>-</v>
      </c>
      <c r="BD380" s="94" t="str">
        <f t="shared" si="169"/>
        <v>-</v>
      </c>
      <c r="BE380" s="94" t="str">
        <f t="shared" si="170"/>
        <v>-</v>
      </c>
      <c r="BF380" s="94" t="str">
        <f t="shared" si="171"/>
        <v>-</v>
      </c>
    </row>
    <row r="381" spans="1:58" x14ac:dyDescent="0.2">
      <c r="A381" s="19" t="s">
        <v>1193</v>
      </c>
      <c r="B381" s="19" t="s">
        <v>76</v>
      </c>
      <c r="C381" s="19">
        <v>15349450</v>
      </c>
      <c r="D381" s="19">
        <v>9</v>
      </c>
      <c r="E381" s="19" t="s">
        <v>1460</v>
      </c>
      <c r="F381" s="19" t="s">
        <v>1461</v>
      </c>
      <c r="G381" s="19" t="s">
        <v>1462</v>
      </c>
      <c r="H381" s="19" t="s">
        <v>1018</v>
      </c>
      <c r="I381" s="19" t="s">
        <v>653</v>
      </c>
      <c r="J381" s="19">
        <v>80</v>
      </c>
      <c r="K381" s="19" t="s">
        <v>560</v>
      </c>
      <c r="L381" s="19" t="s">
        <v>495</v>
      </c>
      <c r="M381" s="19" t="s">
        <v>17</v>
      </c>
      <c r="N381" s="19">
        <v>45754</v>
      </c>
      <c r="O381" s="19">
        <v>5</v>
      </c>
      <c r="P381" s="83">
        <v>1</v>
      </c>
      <c r="Q381" s="19" t="s">
        <v>23</v>
      </c>
      <c r="R381" s="19" t="s">
        <v>11</v>
      </c>
      <c r="S381" s="19" t="s">
        <v>23</v>
      </c>
      <c r="T381" s="19">
        <v>5</v>
      </c>
      <c r="U381" s="19" t="s">
        <v>11</v>
      </c>
      <c r="V381" s="19" t="s">
        <v>11</v>
      </c>
      <c r="W381" s="19" t="s">
        <v>11</v>
      </c>
      <c r="X381" s="19">
        <v>0</v>
      </c>
      <c r="Y381" s="19" t="s">
        <v>730</v>
      </c>
      <c r="Z381" s="19">
        <v>0</v>
      </c>
      <c r="AA381" s="19">
        <v>0</v>
      </c>
      <c r="AB381" s="19">
        <v>0</v>
      </c>
      <c r="AC381" s="186" t="str">
        <f>IF(OR(M381="13",M381="14",P381=8),"",IF(     AND(OR(S381="AUTORIZADO", S381="PENDIENTE", S381="REDUCIDO", S381="AMPLIADO"),L381&lt;&gt;"HONORARIO" ), _xlfn.CONCAT(IF(H381="X","H",H381),"_",IF(OR(P381=5,P381=6),_xlfn.CONCAT(P381,"A"),P381),"_",VLOOKUP(T381,Datos!$B$2:$C$5,2,TRUE)),""))</f>
        <v>M_1_[4 a 10]</v>
      </c>
      <c r="AD381" s="186">
        <f t="shared" si="145"/>
        <v>0</v>
      </c>
      <c r="AE381" s="90" t="str">
        <f t="shared" si="146"/>
        <v>-</v>
      </c>
      <c r="AF381" s="91" t="str">
        <f t="shared" si="147"/>
        <v>070601</v>
      </c>
      <c r="AG381" s="92"/>
      <c r="AH381" s="93" t="str">
        <f t="shared" si="148"/>
        <v>Corporación de Fomento de la Producción</v>
      </c>
      <c r="AI381" s="90" t="str">
        <f t="shared" si="149"/>
        <v>-</v>
      </c>
      <c r="AJ381" s="90">
        <f t="shared" si="150"/>
        <v>9</v>
      </c>
      <c r="AK381" s="90" t="str">
        <f t="shared" si="151"/>
        <v>-</v>
      </c>
      <c r="AL381" s="90" t="str">
        <f t="shared" si="152"/>
        <v>Identifica este registro como MUJER</v>
      </c>
      <c r="AM381" s="90" t="str">
        <f t="shared" si="153"/>
        <v>-</v>
      </c>
      <c r="AN381" s="90" t="str">
        <f t="shared" si="154"/>
        <v>-</v>
      </c>
      <c r="AO381" s="90" t="str">
        <f t="shared" si="155"/>
        <v>-</v>
      </c>
      <c r="AP381" s="58" t="str">
        <f t="shared" si="156"/>
        <v>-</v>
      </c>
      <c r="AQ381" s="94" t="str">
        <f t="shared" si="157"/>
        <v>-</v>
      </c>
      <c r="AR381" s="94" t="str">
        <f>IF(N381="","PRIMER_DIA en blanco",
IF(AND(M381="01",N381&gt;=L_Conversion!$C$118,N381&lt;=L_Conversion!$D$118),"-",
IF(AND(M381="02",N381&gt;=L_Conversion!$C$119,N381&lt;=L_Conversion!$D$119),"-",
IF(AND(M381="03",N381&gt;=L_Conversion!$C$120,N381&lt;=L_Conversion!$D$120),"-",
IF(AND(M381="04",N381&gt;=L_Conversion!$C$121,N381&lt;=L_Conversion!$D$121),"-",
IF(AND(M381="05",N381&gt;=L_Conversion!$C$122,N381&lt;=L_Conversion!$D$122),"-",
IF(AND(M381="06",N381&gt;=L_Conversion!$C$123,N381&lt;=L_Conversion!$D$123),"-",
IF(AND(M381="07",N381&gt;=L_Conversion!$C$124,N381&lt;=L_Conversion!$D$124),"-",
IF(AND(M381="08",N381&gt;=L_Conversion!$C$125,N381&lt;=L_Conversion!$D$125),"-",
IF(AND(M381="09",N381&gt;=L_Conversion!$C$126,N381&lt;=L_Conversion!$D$126),"-",
IF(AND(M381="10",N381&gt;=L_Conversion!$C$127,N381&lt;=L_Conversion!$D$127),"-",
IF(AND(M381="11",N381&gt;=L_Conversion!$C$128,N381&lt;=L_Conversion!$D$128),"-",
IF(AND(M381="12",N381&gt;=L_Conversion!$C$129,N381&lt;=L_Conversion!$D$129),"-",
IF(AND(M381="13",N381&gt;=L_Conversion!$C$116,N381&lt;=L_Conversion!$D$116),"-",
IF(AND(M381="14",N381&gt;=L_Conversion!$C$117,N381&lt;=L_Conversion!$D$117),"-",
"PRIMER_DIA fuera de rango")))))))))))))))</f>
        <v>-</v>
      </c>
      <c r="AS381" s="94" t="str">
        <f t="shared" si="158"/>
        <v>-</v>
      </c>
      <c r="AT381" s="94" t="str">
        <f t="shared" si="159"/>
        <v>-</v>
      </c>
      <c r="AU381" s="94" t="str">
        <f t="shared" si="160"/>
        <v>-</v>
      </c>
      <c r="AV381" s="94" t="str">
        <f t="shared" si="161"/>
        <v>-</v>
      </c>
      <c r="AW381" s="94" t="str">
        <f t="shared" si="162"/>
        <v>-</v>
      </c>
      <c r="AX381" s="94" t="str">
        <f t="shared" si="163"/>
        <v>-</v>
      </c>
      <c r="AY381" s="94" t="str">
        <f t="shared" si="164"/>
        <v>-</v>
      </c>
      <c r="AZ381" s="94" t="str">
        <f t="shared" si="165"/>
        <v>-</v>
      </c>
      <c r="BA381" s="94" t="str">
        <f t="shared" si="166"/>
        <v>-</v>
      </c>
      <c r="BB381" s="94" t="str">
        <f t="shared" si="167"/>
        <v>-</v>
      </c>
      <c r="BC381" s="94" t="str">
        <f t="shared" si="168"/>
        <v>-</v>
      </c>
      <c r="BD381" s="94" t="str">
        <f t="shared" si="169"/>
        <v>-</v>
      </c>
      <c r="BE381" s="94" t="str">
        <f t="shared" si="170"/>
        <v>-</v>
      </c>
      <c r="BF381" s="94" t="str">
        <f t="shared" si="171"/>
        <v>-</v>
      </c>
    </row>
    <row r="382" spans="1:58" x14ac:dyDescent="0.2">
      <c r="A382" s="19" t="s">
        <v>1193</v>
      </c>
      <c r="B382" s="19" t="s">
        <v>76</v>
      </c>
      <c r="C382" s="19">
        <v>13257346</v>
      </c>
      <c r="D382" s="19">
        <v>8</v>
      </c>
      <c r="E382" s="19" t="s">
        <v>1749</v>
      </c>
      <c r="F382" s="19" t="s">
        <v>1750</v>
      </c>
      <c r="G382" s="19" t="s">
        <v>1516</v>
      </c>
      <c r="H382" s="19" t="s">
        <v>1018</v>
      </c>
      <c r="I382" s="19" t="s">
        <v>653</v>
      </c>
      <c r="J382" s="19">
        <v>60</v>
      </c>
      <c r="K382" s="19" t="s">
        <v>554</v>
      </c>
      <c r="L382" s="19" t="s">
        <v>490</v>
      </c>
      <c r="M382" s="19" t="s">
        <v>17</v>
      </c>
      <c r="N382" s="19">
        <v>45754</v>
      </c>
      <c r="O382" s="19">
        <v>2</v>
      </c>
      <c r="P382" s="83">
        <v>1</v>
      </c>
      <c r="Q382" s="19" t="s">
        <v>23</v>
      </c>
      <c r="R382" s="19" t="s">
        <v>11</v>
      </c>
      <c r="S382" s="19" t="s">
        <v>23</v>
      </c>
      <c r="T382" s="19">
        <v>2</v>
      </c>
      <c r="U382" s="19" t="s">
        <v>11</v>
      </c>
      <c r="V382" s="19" t="s">
        <v>19</v>
      </c>
      <c r="W382" s="19" t="s">
        <v>19</v>
      </c>
      <c r="X382" s="19">
        <v>42469</v>
      </c>
      <c r="Y382" s="19" t="s">
        <v>726</v>
      </c>
      <c r="Z382" s="19">
        <v>2</v>
      </c>
      <c r="AA382" s="19">
        <v>42469</v>
      </c>
      <c r="AB382" s="19">
        <v>42469</v>
      </c>
      <c r="AC382" s="186" t="str">
        <f>IF(OR(M382="13",M382="14",P382=8),"",IF(     AND(OR(S382="AUTORIZADO", S382="PENDIENTE", S382="REDUCIDO", S382="AMPLIADO"),L382&lt;&gt;"HONORARIO" ), _xlfn.CONCAT(IF(H382="X","H",H382),"_",IF(OR(P382=5,P382=6),_xlfn.CONCAT(P382,"A"),P382),"_",VLOOKUP(T382,Datos!$B$2:$C$5,2,TRUE)),""))</f>
        <v>M_1_[hasta 3]</v>
      </c>
      <c r="AD382" s="186">
        <f t="shared" si="145"/>
        <v>84938</v>
      </c>
      <c r="AE382" s="90" t="str">
        <f t="shared" si="146"/>
        <v>-</v>
      </c>
      <c r="AF382" s="91" t="str">
        <f t="shared" si="147"/>
        <v>070601</v>
      </c>
      <c r="AG382" s="92"/>
      <c r="AH382" s="93" t="str">
        <f t="shared" si="148"/>
        <v>Corporación de Fomento de la Producción</v>
      </c>
      <c r="AI382" s="90" t="str">
        <f t="shared" si="149"/>
        <v>-</v>
      </c>
      <c r="AJ382" s="90">
        <f t="shared" si="150"/>
        <v>8</v>
      </c>
      <c r="AK382" s="90" t="str">
        <f t="shared" si="151"/>
        <v>-</v>
      </c>
      <c r="AL382" s="90" t="str">
        <f t="shared" si="152"/>
        <v>Identifica este registro como MUJER</v>
      </c>
      <c r="AM382" s="90" t="str">
        <f t="shared" si="153"/>
        <v>-</v>
      </c>
      <c r="AN382" s="90" t="str">
        <f t="shared" si="154"/>
        <v>-</v>
      </c>
      <c r="AO382" s="90" t="str">
        <f t="shared" si="155"/>
        <v>-</v>
      </c>
      <c r="AP382" s="58" t="str">
        <f t="shared" si="156"/>
        <v>-</v>
      </c>
      <c r="AQ382" s="94" t="str">
        <f t="shared" si="157"/>
        <v>-</v>
      </c>
      <c r="AR382" s="94" t="str">
        <f>IF(N382="","PRIMER_DIA en blanco",
IF(AND(M382="01",N382&gt;=L_Conversion!$C$118,N382&lt;=L_Conversion!$D$118),"-",
IF(AND(M382="02",N382&gt;=L_Conversion!$C$119,N382&lt;=L_Conversion!$D$119),"-",
IF(AND(M382="03",N382&gt;=L_Conversion!$C$120,N382&lt;=L_Conversion!$D$120),"-",
IF(AND(M382="04",N382&gt;=L_Conversion!$C$121,N382&lt;=L_Conversion!$D$121),"-",
IF(AND(M382="05",N382&gt;=L_Conversion!$C$122,N382&lt;=L_Conversion!$D$122),"-",
IF(AND(M382="06",N382&gt;=L_Conversion!$C$123,N382&lt;=L_Conversion!$D$123),"-",
IF(AND(M382="07",N382&gt;=L_Conversion!$C$124,N382&lt;=L_Conversion!$D$124),"-",
IF(AND(M382="08",N382&gt;=L_Conversion!$C$125,N382&lt;=L_Conversion!$D$125),"-",
IF(AND(M382="09",N382&gt;=L_Conversion!$C$126,N382&lt;=L_Conversion!$D$126),"-",
IF(AND(M382="10",N382&gt;=L_Conversion!$C$127,N382&lt;=L_Conversion!$D$127),"-",
IF(AND(M382="11",N382&gt;=L_Conversion!$C$128,N382&lt;=L_Conversion!$D$128),"-",
IF(AND(M382="12",N382&gt;=L_Conversion!$C$129,N382&lt;=L_Conversion!$D$129),"-",
IF(AND(M382="13",N382&gt;=L_Conversion!$C$116,N382&lt;=L_Conversion!$D$116),"-",
IF(AND(M382="14",N382&gt;=L_Conversion!$C$117,N382&lt;=L_Conversion!$D$117),"-",
"PRIMER_DIA fuera de rango")))))))))))))))</f>
        <v>-</v>
      </c>
      <c r="AS382" s="94" t="str">
        <f t="shared" si="158"/>
        <v>-</v>
      </c>
      <c r="AT382" s="94" t="str">
        <f t="shared" si="159"/>
        <v>-</v>
      </c>
      <c r="AU382" s="94" t="str">
        <f t="shared" si="160"/>
        <v>-</v>
      </c>
      <c r="AV382" s="94" t="str">
        <f t="shared" si="161"/>
        <v>-</v>
      </c>
      <c r="AW382" s="94" t="str">
        <f t="shared" si="162"/>
        <v>-</v>
      </c>
      <c r="AX382" s="94" t="str">
        <f t="shared" si="163"/>
        <v>-</v>
      </c>
      <c r="AY382" s="94" t="str">
        <f t="shared" si="164"/>
        <v>-</v>
      </c>
      <c r="AZ382" s="94" t="str">
        <f t="shared" si="165"/>
        <v>-</v>
      </c>
      <c r="BA382" s="94" t="str">
        <f t="shared" si="166"/>
        <v>-</v>
      </c>
      <c r="BB382" s="94" t="str">
        <f t="shared" si="167"/>
        <v>-</v>
      </c>
      <c r="BC382" s="94" t="str">
        <f t="shared" si="168"/>
        <v>-</v>
      </c>
      <c r="BD382" s="94" t="str">
        <f t="shared" si="169"/>
        <v>-</v>
      </c>
      <c r="BE382" s="94" t="str">
        <f t="shared" si="170"/>
        <v>-</v>
      </c>
      <c r="BF382" s="94" t="str">
        <f t="shared" si="171"/>
        <v>-</v>
      </c>
    </row>
    <row r="383" spans="1:58" x14ac:dyDescent="0.2">
      <c r="A383" s="19" t="s">
        <v>1193</v>
      </c>
      <c r="B383" s="19" t="s">
        <v>76</v>
      </c>
      <c r="C383" s="19">
        <v>12439174</v>
      </c>
      <c r="D383" s="19">
        <v>1</v>
      </c>
      <c r="E383" s="19" t="s">
        <v>1534</v>
      </c>
      <c r="F383" s="19" t="s">
        <v>1751</v>
      </c>
      <c r="G383" s="19" t="s">
        <v>1752</v>
      </c>
      <c r="H383" s="19" t="s">
        <v>1018</v>
      </c>
      <c r="I383" s="19" t="s">
        <v>653</v>
      </c>
      <c r="J383" s="19">
        <v>80</v>
      </c>
      <c r="K383" s="19" t="s">
        <v>556</v>
      </c>
      <c r="L383" s="19" t="s">
        <v>495</v>
      </c>
      <c r="M383" s="19" t="s">
        <v>17</v>
      </c>
      <c r="N383" s="19">
        <v>45754</v>
      </c>
      <c r="O383" s="19">
        <v>30</v>
      </c>
      <c r="P383" s="83">
        <v>1</v>
      </c>
      <c r="Q383" s="19" t="s">
        <v>23</v>
      </c>
      <c r="R383" s="19" t="s">
        <v>11</v>
      </c>
      <c r="S383" s="19" t="s">
        <v>23</v>
      </c>
      <c r="T383" s="19">
        <v>30</v>
      </c>
      <c r="U383" s="19" t="s">
        <v>11</v>
      </c>
      <c r="V383" s="19" t="s">
        <v>11</v>
      </c>
      <c r="W383" s="19" t="s">
        <v>11</v>
      </c>
      <c r="X383" s="19">
        <v>0</v>
      </c>
      <c r="Y383" s="19" t="s">
        <v>730</v>
      </c>
      <c r="Z383" s="19">
        <v>0</v>
      </c>
      <c r="AA383" s="19">
        <v>0</v>
      </c>
      <c r="AB383" s="19">
        <v>0</v>
      </c>
      <c r="AC383" s="186" t="str">
        <f>IF(OR(M383="13",M383="14",P383=8),"",IF(     AND(OR(S383="AUTORIZADO", S383="PENDIENTE", S383="REDUCIDO", S383="AMPLIADO"),L383&lt;&gt;"HONORARIO" ), _xlfn.CONCAT(IF(H383="X","H",H383),"_",IF(OR(P383=5,P383=6),_xlfn.CONCAT(P383,"A"),P383),"_",VLOOKUP(T383,Datos!$B$2:$C$5,2,TRUE)),""))</f>
        <v>M_1_[11 +]</v>
      </c>
      <c r="AD383" s="186">
        <f t="shared" si="145"/>
        <v>0</v>
      </c>
      <c r="AE383" s="90" t="str">
        <f t="shared" si="146"/>
        <v>-</v>
      </c>
      <c r="AF383" s="91" t="str">
        <f t="shared" si="147"/>
        <v>070601</v>
      </c>
      <c r="AG383" s="92"/>
      <c r="AH383" s="93" t="str">
        <f t="shared" si="148"/>
        <v>Corporación de Fomento de la Producción</v>
      </c>
      <c r="AI383" s="90" t="str">
        <f t="shared" si="149"/>
        <v>-</v>
      </c>
      <c r="AJ383" s="90">
        <f t="shared" si="150"/>
        <v>1</v>
      </c>
      <c r="AK383" s="90" t="str">
        <f t="shared" si="151"/>
        <v>-</v>
      </c>
      <c r="AL383" s="90" t="str">
        <f t="shared" si="152"/>
        <v>Identifica este registro como MUJER</v>
      </c>
      <c r="AM383" s="90" t="str">
        <f t="shared" si="153"/>
        <v>-</v>
      </c>
      <c r="AN383" s="90" t="str">
        <f t="shared" si="154"/>
        <v>-</v>
      </c>
      <c r="AO383" s="90" t="str">
        <f t="shared" si="155"/>
        <v>-</v>
      </c>
      <c r="AP383" s="58" t="str">
        <f t="shared" si="156"/>
        <v>-</v>
      </c>
      <c r="AQ383" s="94" t="str">
        <f t="shared" si="157"/>
        <v>-</v>
      </c>
      <c r="AR383" s="94" t="str">
        <f>IF(N383="","PRIMER_DIA en blanco",
IF(AND(M383="01",N383&gt;=L_Conversion!$C$118,N383&lt;=L_Conversion!$D$118),"-",
IF(AND(M383="02",N383&gt;=L_Conversion!$C$119,N383&lt;=L_Conversion!$D$119),"-",
IF(AND(M383="03",N383&gt;=L_Conversion!$C$120,N383&lt;=L_Conversion!$D$120),"-",
IF(AND(M383="04",N383&gt;=L_Conversion!$C$121,N383&lt;=L_Conversion!$D$121),"-",
IF(AND(M383="05",N383&gt;=L_Conversion!$C$122,N383&lt;=L_Conversion!$D$122),"-",
IF(AND(M383="06",N383&gt;=L_Conversion!$C$123,N383&lt;=L_Conversion!$D$123),"-",
IF(AND(M383="07",N383&gt;=L_Conversion!$C$124,N383&lt;=L_Conversion!$D$124),"-",
IF(AND(M383="08",N383&gt;=L_Conversion!$C$125,N383&lt;=L_Conversion!$D$125),"-",
IF(AND(M383="09",N383&gt;=L_Conversion!$C$126,N383&lt;=L_Conversion!$D$126),"-",
IF(AND(M383="10",N383&gt;=L_Conversion!$C$127,N383&lt;=L_Conversion!$D$127),"-",
IF(AND(M383="11",N383&gt;=L_Conversion!$C$128,N383&lt;=L_Conversion!$D$128),"-",
IF(AND(M383="12",N383&gt;=L_Conversion!$C$129,N383&lt;=L_Conversion!$D$129),"-",
IF(AND(M383="13",N383&gt;=L_Conversion!$C$116,N383&lt;=L_Conversion!$D$116),"-",
IF(AND(M383="14",N383&gt;=L_Conversion!$C$117,N383&lt;=L_Conversion!$D$117),"-",
"PRIMER_DIA fuera de rango")))))))))))))))</f>
        <v>-</v>
      </c>
      <c r="AS383" s="94" t="str">
        <f t="shared" si="158"/>
        <v>-</v>
      </c>
      <c r="AT383" s="94" t="str">
        <f t="shared" si="159"/>
        <v>-</v>
      </c>
      <c r="AU383" s="94" t="str">
        <f t="shared" si="160"/>
        <v>-</v>
      </c>
      <c r="AV383" s="94" t="str">
        <f t="shared" si="161"/>
        <v>-</v>
      </c>
      <c r="AW383" s="94" t="str">
        <f t="shared" si="162"/>
        <v>-</v>
      </c>
      <c r="AX383" s="94" t="str">
        <f t="shared" si="163"/>
        <v>-</v>
      </c>
      <c r="AY383" s="94" t="str">
        <f t="shared" si="164"/>
        <v>-</v>
      </c>
      <c r="AZ383" s="94" t="str">
        <f t="shared" si="165"/>
        <v>-</v>
      </c>
      <c r="BA383" s="94" t="str">
        <f t="shared" si="166"/>
        <v>-</v>
      </c>
      <c r="BB383" s="94" t="str">
        <f t="shared" si="167"/>
        <v>-</v>
      </c>
      <c r="BC383" s="94" t="str">
        <f t="shared" si="168"/>
        <v>-</v>
      </c>
      <c r="BD383" s="94" t="str">
        <f t="shared" si="169"/>
        <v>-</v>
      </c>
      <c r="BE383" s="94" t="str">
        <f t="shared" si="170"/>
        <v>-</v>
      </c>
      <c r="BF383" s="94" t="str">
        <f t="shared" si="171"/>
        <v>-</v>
      </c>
    </row>
    <row r="384" spans="1:58" x14ac:dyDescent="0.2">
      <c r="A384" s="19" t="s">
        <v>1193</v>
      </c>
      <c r="B384" s="19" t="s">
        <v>669</v>
      </c>
      <c r="C384" s="19">
        <v>12531557</v>
      </c>
      <c r="D384" s="19">
        <v>7</v>
      </c>
      <c r="E384" s="19" t="s">
        <v>1525</v>
      </c>
      <c r="F384" s="19" t="s">
        <v>1526</v>
      </c>
      <c r="G384" s="19" t="s">
        <v>1527</v>
      </c>
      <c r="H384" s="19" t="s">
        <v>1018</v>
      </c>
      <c r="I384" s="19" t="s">
        <v>655</v>
      </c>
      <c r="J384" s="19">
        <v>80</v>
      </c>
      <c r="K384" s="19" t="s">
        <v>560</v>
      </c>
      <c r="L384" s="19" t="s">
        <v>509</v>
      </c>
      <c r="M384" s="19" t="s">
        <v>17</v>
      </c>
      <c r="N384" s="19">
        <v>45754</v>
      </c>
      <c r="O384" s="19">
        <v>3</v>
      </c>
      <c r="P384" s="83">
        <v>1</v>
      </c>
      <c r="Q384" s="19" t="s">
        <v>23</v>
      </c>
      <c r="R384" s="19" t="s">
        <v>11</v>
      </c>
      <c r="S384" s="19" t="s">
        <v>23</v>
      </c>
      <c r="T384" s="19">
        <v>3</v>
      </c>
      <c r="U384" s="19" t="s">
        <v>11</v>
      </c>
      <c r="V384" s="19" t="s">
        <v>11</v>
      </c>
      <c r="W384" s="19" t="s">
        <v>11</v>
      </c>
      <c r="X384" s="19">
        <v>0</v>
      </c>
      <c r="Y384" s="19" t="s">
        <v>730</v>
      </c>
      <c r="Z384" s="19">
        <v>0</v>
      </c>
      <c r="AA384" s="19">
        <v>0</v>
      </c>
      <c r="AB384" s="19">
        <v>0</v>
      </c>
      <c r="AC384" s="186" t="str">
        <f>IF(OR(M384="13",M384="14",P384=8),"",IF(     AND(OR(S384="AUTORIZADO", S384="PENDIENTE", S384="REDUCIDO", S384="AMPLIADO"),L384&lt;&gt;"HONORARIO" ), _xlfn.CONCAT(IF(H384="X","H",H384),"_",IF(OR(P384=5,P384=6),_xlfn.CONCAT(P384,"A"),P384),"_",VLOOKUP(T384,Datos!$B$2:$C$5,2,TRUE)),""))</f>
        <v>M_1_[hasta 3]</v>
      </c>
      <c r="AD384" s="186">
        <f t="shared" si="145"/>
        <v>0</v>
      </c>
      <c r="AE384" s="90" t="str">
        <f t="shared" si="146"/>
        <v>-</v>
      </c>
      <c r="AF384" s="91" t="str">
        <f t="shared" si="147"/>
        <v>Revisar</v>
      </c>
      <c r="AG384" s="92"/>
      <c r="AH384" s="93" t="str">
        <f t="shared" si="148"/>
        <v>Corporación de Fomento de la Producción</v>
      </c>
      <c r="AI384" s="90" t="str">
        <f t="shared" si="149"/>
        <v>-</v>
      </c>
      <c r="AJ384" s="90">
        <f t="shared" si="150"/>
        <v>7</v>
      </c>
      <c r="AK384" s="90" t="str">
        <f t="shared" si="151"/>
        <v>-</v>
      </c>
      <c r="AL384" s="90" t="str">
        <f t="shared" si="152"/>
        <v>Identifica este registro como MUJER</v>
      </c>
      <c r="AM384" s="90" t="str">
        <f t="shared" si="153"/>
        <v>-</v>
      </c>
      <c r="AN384" s="90" t="str">
        <f t="shared" si="154"/>
        <v>-</v>
      </c>
      <c r="AO384" s="90" t="str">
        <f t="shared" si="155"/>
        <v>-</v>
      </c>
      <c r="AP384" s="58" t="str">
        <f t="shared" si="156"/>
        <v>-</v>
      </c>
      <c r="AQ384" s="94" t="str">
        <f t="shared" si="157"/>
        <v>-</v>
      </c>
      <c r="AR384" s="94" t="str">
        <f>IF(N384="","PRIMER_DIA en blanco",
IF(AND(M384="01",N384&gt;=L_Conversion!$C$118,N384&lt;=L_Conversion!$D$118),"-",
IF(AND(M384="02",N384&gt;=L_Conversion!$C$119,N384&lt;=L_Conversion!$D$119),"-",
IF(AND(M384="03",N384&gt;=L_Conversion!$C$120,N384&lt;=L_Conversion!$D$120),"-",
IF(AND(M384="04",N384&gt;=L_Conversion!$C$121,N384&lt;=L_Conversion!$D$121),"-",
IF(AND(M384="05",N384&gt;=L_Conversion!$C$122,N384&lt;=L_Conversion!$D$122),"-",
IF(AND(M384="06",N384&gt;=L_Conversion!$C$123,N384&lt;=L_Conversion!$D$123),"-",
IF(AND(M384="07",N384&gt;=L_Conversion!$C$124,N384&lt;=L_Conversion!$D$124),"-",
IF(AND(M384="08",N384&gt;=L_Conversion!$C$125,N384&lt;=L_Conversion!$D$125),"-",
IF(AND(M384="09",N384&gt;=L_Conversion!$C$126,N384&lt;=L_Conversion!$D$126),"-",
IF(AND(M384="10",N384&gt;=L_Conversion!$C$127,N384&lt;=L_Conversion!$D$127),"-",
IF(AND(M384="11",N384&gt;=L_Conversion!$C$128,N384&lt;=L_Conversion!$D$128),"-",
IF(AND(M384="12",N384&gt;=L_Conversion!$C$129,N384&lt;=L_Conversion!$D$129),"-",
IF(AND(M384="13",N384&gt;=L_Conversion!$C$116,N384&lt;=L_Conversion!$D$116),"-",
IF(AND(M384="14",N384&gt;=L_Conversion!$C$117,N384&lt;=L_Conversion!$D$117),"-",
"PRIMER_DIA fuera de rango")))))))))))))))</f>
        <v>-</v>
      </c>
      <c r="AS384" s="94" t="str">
        <f t="shared" si="158"/>
        <v>-</v>
      </c>
      <c r="AT384" s="94" t="str">
        <f t="shared" si="159"/>
        <v>-</v>
      </c>
      <c r="AU384" s="94" t="str">
        <f t="shared" si="160"/>
        <v>-</v>
      </c>
      <c r="AV384" s="94" t="str">
        <f t="shared" si="161"/>
        <v>-</v>
      </c>
      <c r="AW384" s="94" t="str">
        <f t="shared" si="162"/>
        <v>-</v>
      </c>
      <c r="AX384" s="94" t="str">
        <f t="shared" si="163"/>
        <v>-</v>
      </c>
      <c r="AY384" s="94" t="str">
        <f t="shared" si="164"/>
        <v>-</v>
      </c>
      <c r="AZ384" s="94" t="str">
        <f t="shared" si="165"/>
        <v>-</v>
      </c>
      <c r="BA384" s="94" t="str">
        <f t="shared" si="166"/>
        <v>-</v>
      </c>
      <c r="BB384" s="94" t="str">
        <f t="shared" si="167"/>
        <v>-</v>
      </c>
      <c r="BC384" s="94" t="str">
        <f t="shared" si="168"/>
        <v>-</v>
      </c>
      <c r="BD384" s="94" t="str">
        <f t="shared" si="169"/>
        <v>-</v>
      </c>
      <c r="BE384" s="94" t="str">
        <f t="shared" si="170"/>
        <v>-</v>
      </c>
      <c r="BF384" s="94" t="str">
        <f t="shared" si="171"/>
        <v>-</v>
      </c>
    </row>
    <row r="385" spans="1:58" x14ac:dyDescent="0.2">
      <c r="A385" s="19" t="s">
        <v>1193</v>
      </c>
      <c r="B385" s="19" t="s">
        <v>876</v>
      </c>
      <c r="C385" s="19">
        <v>12835836</v>
      </c>
      <c r="D385" s="19">
        <v>6</v>
      </c>
      <c r="E385" s="19" t="s">
        <v>1753</v>
      </c>
      <c r="F385" s="19" t="s">
        <v>1754</v>
      </c>
      <c r="G385" s="19" t="s">
        <v>1755</v>
      </c>
      <c r="H385" s="19" t="s">
        <v>1018</v>
      </c>
      <c r="I385" s="19" t="s">
        <v>653</v>
      </c>
      <c r="J385" s="19">
        <v>80</v>
      </c>
      <c r="K385" s="19" t="s">
        <v>556</v>
      </c>
      <c r="L385" s="19" t="s">
        <v>495</v>
      </c>
      <c r="M385" s="19" t="s">
        <v>17</v>
      </c>
      <c r="N385" s="19">
        <v>45754</v>
      </c>
      <c r="O385" s="19">
        <v>3</v>
      </c>
      <c r="P385" s="83">
        <v>1</v>
      </c>
      <c r="Q385" s="19" t="s">
        <v>23</v>
      </c>
      <c r="R385" s="19" t="s">
        <v>11</v>
      </c>
      <c r="S385" s="19" t="s">
        <v>23</v>
      </c>
      <c r="T385" s="19">
        <v>3</v>
      </c>
      <c r="U385" s="19" t="s">
        <v>11</v>
      </c>
      <c r="V385" s="19" t="s">
        <v>11</v>
      </c>
      <c r="W385" s="19" t="s">
        <v>11</v>
      </c>
      <c r="X385" s="19">
        <v>0</v>
      </c>
      <c r="Y385" s="19" t="s">
        <v>730</v>
      </c>
      <c r="Z385" s="19">
        <v>0</v>
      </c>
      <c r="AA385" s="19">
        <v>0</v>
      </c>
      <c r="AB385" s="19">
        <v>0</v>
      </c>
      <c r="AC385" s="186" t="str">
        <f>IF(OR(M385="13",M385="14",P385=8),"",IF(     AND(OR(S385="AUTORIZADO", S385="PENDIENTE", S385="REDUCIDO", S385="AMPLIADO"),L385&lt;&gt;"HONORARIO" ), _xlfn.CONCAT(IF(H385="X","H",H385),"_",IF(OR(P385=5,P385=6),_xlfn.CONCAT(P385,"A"),P385),"_",VLOOKUP(T385,Datos!$B$2:$C$5,2,TRUE)),""))</f>
        <v>M_1_[hasta 3]</v>
      </c>
      <c r="AD385" s="186">
        <f t="shared" si="145"/>
        <v>0</v>
      </c>
      <c r="AE385" s="90" t="str">
        <f t="shared" si="146"/>
        <v>-</v>
      </c>
      <c r="AF385" s="91" t="str">
        <f t="shared" si="147"/>
        <v>070607</v>
      </c>
      <c r="AG385" s="92"/>
      <c r="AH385" s="93" t="str">
        <f t="shared" si="148"/>
        <v>Corporación de Fomento de la Producción</v>
      </c>
      <c r="AI385" s="90" t="str">
        <f t="shared" si="149"/>
        <v>-</v>
      </c>
      <c r="AJ385" s="90">
        <f t="shared" si="150"/>
        <v>6</v>
      </c>
      <c r="AK385" s="90" t="str">
        <f t="shared" si="151"/>
        <v>-</v>
      </c>
      <c r="AL385" s="90" t="str">
        <f t="shared" si="152"/>
        <v>Identifica este registro como MUJER</v>
      </c>
      <c r="AM385" s="90" t="str">
        <f t="shared" si="153"/>
        <v>-</v>
      </c>
      <c r="AN385" s="90" t="str">
        <f t="shared" si="154"/>
        <v>-</v>
      </c>
      <c r="AO385" s="90" t="str">
        <f t="shared" si="155"/>
        <v>-</v>
      </c>
      <c r="AP385" s="58" t="str">
        <f t="shared" si="156"/>
        <v>-</v>
      </c>
      <c r="AQ385" s="94" t="str">
        <f t="shared" si="157"/>
        <v>-</v>
      </c>
      <c r="AR385" s="94" t="str">
        <f>IF(N385="","PRIMER_DIA en blanco",
IF(AND(M385="01",N385&gt;=L_Conversion!$C$118,N385&lt;=L_Conversion!$D$118),"-",
IF(AND(M385="02",N385&gt;=L_Conversion!$C$119,N385&lt;=L_Conversion!$D$119),"-",
IF(AND(M385="03",N385&gt;=L_Conversion!$C$120,N385&lt;=L_Conversion!$D$120),"-",
IF(AND(M385="04",N385&gt;=L_Conversion!$C$121,N385&lt;=L_Conversion!$D$121),"-",
IF(AND(M385="05",N385&gt;=L_Conversion!$C$122,N385&lt;=L_Conversion!$D$122),"-",
IF(AND(M385="06",N385&gt;=L_Conversion!$C$123,N385&lt;=L_Conversion!$D$123),"-",
IF(AND(M385="07",N385&gt;=L_Conversion!$C$124,N385&lt;=L_Conversion!$D$124),"-",
IF(AND(M385="08",N385&gt;=L_Conversion!$C$125,N385&lt;=L_Conversion!$D$125),"-",
IF(AND(M385="09",N385&gt;=L_Conversion!$C$126,N385&lt;=L_Conversion!$D$126),"-",
IF(AND(M385="10",N385&gt;=L_Conversion!$C$127,N385&lt;=L_Conversion!$D$127),"-",
IF(AND(M385="11",N385&gt;=L_Conversion!$C$128,N385&lt;=L_Conversion!$D$128),"-",
IF(AND(M385="12",N385&gt;=L_Conversion!$C$129,N385&lt;=L_Conversion!$D$129),"-",
IF(AND(M385="13",N385&gt;=L_Conversion!$C$116,N385&lt;=L_Conversion!$D$116),"-",
IF(AND(M385="14",N385&gt;=L_Conversion!$C$117,N385&lt;=L_Conversion!$D$117),"-",
"PRIMER_DIA fuera de rango")))))))))))))))</f>
        <v>-</v>
      </c>
      <c r="AS385" s="94" t="str">
        <f t="shared" si="158"/>
        <v>-</v>
      </c>
      <c r="AT385" s="94" t="str">
        <f t="shared" si="159"/>
        <v>-</v>
      </c>
      <c r="AU385" s="94" t="str">
        <f t="shared" si="160"/>
        <v>-</v>
      </c>
      <c r="AV385" s="94" t="str">
        <f t="shared" si="161"/>
        <v>-</v>
      </c>
      <c r="AW385" s="94" t="str">
        <f t="shared" si="162"/>
        <v>-</v>
      </c>
      <c r="AX385" s="94" t="str">
        <f t="shared" si="163"/>
        <v>-</v>
      </c>
      <c r="AY385" s="94" t="str">
        <f t="shared" si="164"/>
        <v>-</v>
      </c>
      <c r="AZ385" s="94" t="str">
        <f t="shared" si="165"/>
        <v>-</v>
      </c>
      <c r="BA385" s="94" t="str">
        <f t="shared" si="166"/>
        <v>-</v>
      </c>
      <c r="BB385" s="94" t="str">
        <f t="shared" si="167"/>
        <v>-</v>
      </c>
      <c r="BC385" s="94" t="str">
        <f t="shared" si="168"/>
        <v>-</v>
      </c>
      <c r="BD385" s="94" t="str">
        <f t="shared" si="169"/>
        <v>-</v>
      </c>
      <c r="BE385" s="94" t="str">
        <f t="shared" si="170"/>
        <v>-</v>
      </c>
      <c r="BF385" s="94" t="str">
        <f t="shared" si="171"/>
        <v>-</v>
      </c>
    </row>
    <row r="386" spans="1:58" x14ac:dyDescent="0.2">
      <c r="A386" s="19" t="s">
        <v>1193</v>
      </c>
      <c r="B386" s="19" t="s">
        <v>1134</v>
      </c>
      <c r="C386" s="19">
        <v>13907902</v>
      </c>
      <c r="D386" s="19">
        <v>7</v>
      </c>
      <c r="E386" s="19" t="s">
        <v>1287</v>
      </c>
      <c r="F386" s="19" t="s">
        <v>1256</v>
      </c>
      <c r="G386" s="19" t="s">
        <v>1756</v>
      </c>
      <c r="H386" s="19" t="s">
        <v>654</v>
      </c>
      <c r="I386" s="19" t="s">
        <v>654</v>
      </c>
      <c r="J386" s="19">
        <v>80</v>
      </c>
      <c r="K386" s="19" t="s">
        <v>556</v>
      </c>
      <c r="L386" s="19" t="s">
        <v>509</v>
      </c>
      <c r="M386" s="19" t="s">
        <v>17</v>
      </c>
      <c r="N386" s="19">
        <v>45754</v>
      </c>
      <c r="O386" s="19">
        <v>3</v>
      </c>
      <c r="P386" s="83">
        <v>1</v>
      </c>
      <c r="Q386" s="19" t="s">
        <v>23</v>
      </c>
      <c r="R386" s="19" t="s">
        <v>11</v>
      </c>
      <c r="S386" s="19" t="s">
        <v>23</v>
      </c>
      <c r="T386" s="19">
        <v>3</v>
      </c>
      <c r="U386" s="19" t="s">
        <v>11</v>
      </c>
      <c r="V386" s="19" t="s">
        <v>11</v>
      </c>
      <c r="W386" s="19" t="s">
        <v>11</v>
      </c>
      <c r="X386" s="19">
        <v>0</v>
      </c>
      <c r="Y386" s="19" t="s">
        <v>730</v>
      </c>
      <c r="Z386" s="19">
        <v>0</v>
      </c>
      <c r="AA386" s="19">
        <v>0</v>
      </c>
      <c r="AB386" s="19">
        <v>0</v>
      </c>
      <c r="AC386" s="186" t="str">
        <f>IF(OR(M386="13",M386="14",P386=8),"",IF(     AND(OR(S386="AUTORIZADO", S386="PENDIENTE", S386="REDUCIDO", S386="AMPLIADO"),L386&lt;&gt;"HONORARIO" ), _xlfn.CONCAT(IF(H386="X","H",H386),"_",IF(OR(P386=5,P386=6),_xlfn.CONCAT(P386,"A"),P386),"_",VLOOKUP(T386,Datos!$B$2:$C$5,2,TRUE)),""))</f>
        <v>H_1_[hasta 3]</v>
      </c>
      <c r="AD386" s="186">
        <f t="shared" si="145"/>
        <v>0</v>
      </c>
      <c r="AE386" s="90" t="str">
        <f t="shared" si="146"/>
        <v>-</v>
      </c>
      <c r="AF386" s="91" t="str">
        <f t="shared" si="147"/>
        <v>Revisar</v>
      </c>
      <c r="AG386" s="92"/>
      <c r="AH386" s="93" t="str">
        <f t="shared" si="148"/>
        <v>Corporación de Fomento de la Producción</v>
      </c>
      <c r="AI386" s="90" t="str">
        <f t="shared" si="149"/>
        <v>-</v>
      </c>
      <c r="AJ386" s="90">
        <f t="shared" si="150"/>
        <v>7</v>
      </c>
      <c r="AK386" s="90" t="str">
        <f t="shared" si="151"/>
        <v>-</v>
      </c>
      <c r="AL386" s="90" t="str">
        <f t="shared" si="152"/>
        <v>Identifica este registro como HOMBRE</v>
      </c>
      <c r="AM386" s="90" t="str">
        <f t="shared" si="153"/>
        <v>-</v>
      </c>
      <c r="AN386" s="90" t="str">
        <f t="shared" si="154"/>
        <v>-</v>
      </c>
      <c r="AO386" s="90" t="str">
        <f t="shared" si="155"/>
        <v>-</v>
      </c>
      <c r="AP386" s="58" t="str">
        <f t="shared" si="156"/>
        <v>-</v>
      </c>
      <c r="AQ386" s="94" t="str">
        <f t="shared" si="157"/>
        <v>-</v>
      </c>
      <c r="AR386" s="94" t="str">
        <f>IF(N386="","PRIMER_DIA en blanco",
IF(AND(M386="01",N386&gt;=L_Conversion!$C$118,N386&lt;=L_Conversion!$D$118),"-",
IF(AND(M386="02",N386&gt;=L_Conversion!$C$119,N386&lt;=L_Conversion!$D$119),"-",
IF(AND(M386="03",N386&gt;=L_Conversion!$C$120,N386&lt;=L_Conversion!$D$120),"-",
IF(AND(M386="04",N386&gt;=L_Conversion!$C$121,N386&lt;=L_Conversion!$D$121),"-",
IF(AND(M386="05",N386&gt;=L_Conversion!$C$122,N386&lt;=L_Conversion!$D$122),"-",
IF(AND(M386="06",N386&gt;=L_Conversion!$C$123,N386&lt;=L_Conversion!$D$123),"-",
IF(AND(M386="07",N386&gt;=L_Conversion!$C$124,N386&lt;=L_Conversion!$D$124),"-",
IF(AND(M386="08",N386&gt;=L_Conversion!$C$125,N386&lt;=L_Conversion!$D$125),"-",
IF(AND(M386="09",N386&gt;=L_Conversion!$C$126,N386&lt;=L_Conversion!$D$126),"-",
IF(AND(M386="10",N386&gt;=L_Conversion!$C$127,N386&lt;=L_Conversion!$D$127),"-",
IF(AND(M386="11",N386&gt;=L_Conversion!$C$128,N386&lt;=L_Conversion!$D$128),"-",
IF(AND(M386="12",N386&gt;=L_Conversion!$C$129,N386&lt;=L_Conversion!$D$129),"-",
IF(AND(M386="13",N386&gt;=L_Conversion!$C$116,N386&lt;=L_Conversion!$D$116),"-",
IF(AND(M386="14",N386&gt;=L_Conversion!$C$117,N386&lt;=L_Conversion!$D$117),"-",
"PRIMER_DIA fuera de rango")))))))))))))))</f>
        <v>-</v>
      </c>
      <c r="AS386" s="94" t="str">
        <f t="shared" si="158"/>
        <v>-</v>
      </c>
      <c r="AT386" s="94" t="str">
        <f t="shared" si="159"/>
        <v>-</v>
      </c>
      <c r="AU386" s="94" t="str">
        <f t="shared" si="160"/>
        <v>-</v>
      </c>
      <c r="AV386" s="94" t="str">
        <f t="shared" si="161"/>
        <v>-</v>
      </c>
      <c r="AW386" s="94" t="str">
        <f t="shared" si="162"/>
        <v>-</v>
      </c>
      <c r="AX386" s="94" t="str">
        <f t="shared" si="163"/>
        <v>-</v>
      </c>
      <c r="AY386" s="94" t="str">
        <f t="shared" si="164"/>
        <v>-</v>
      </c>
      <c r="AZ386" s="94" t="str">
        <f t="shared" si="165"/>
        <v>-</v>
      </c>
      <c r="BA386" s="94" t="str">
        <f t="shared" si="166"/>
        <v>-</v>
      </c>
      <c r="BB386" s="94" t="str">
        <f t="shared" si="167"/>
        <v>-</v>
      </c>
      <c r="BC386" s="94" t="str">
        <f t="shared" si="168"/>
        <v>-</v>
      </c>
      <c r="BD386" s="94" t="str">
        <f t="shared" si="169"/>
        <v>-</v>
      </c>
      <c r="BE386" s="94" t="str">
        <f t="shared" si="170"/>
        <v>-</v>
      </c>
      <c r="BF386" s="94" t="str">
        <f t="shared" si="171"/>
        <v>-</v>
      </c>
    </row>
    <row r="387" spans="1:58" x14ac:dyDescent="0.2">
      <c r="A387" s="19" t="s">
        <v>1193</v>
      </c>
      <c r="B387" s="19" t="s">
        <v>76</v>
      </c>
      <c r="C387" s="19">
        <v>12425971</v>
      </c>
      <c r="D387" s="19">
        <v>1</v>
      </c>
      <c r="E387" s="19" t="s">
        <v>1757</v>
      </c>
      <c r="F387" s="19" t="s">
        <v>1758</v>
      </c>
      <c r="G387" s="19" t="s">
        <v>1759</v>
      </c>
      <c r="H387" s="19" t="s">
        <v>654</v>
      </c>
      <c r="I387" s="19" t="s">
        <v>654</v>
      </c>
      <c r="J387" s="19">
        <v>80</v>
      </c>
      <c r="K387" s="19" t="s">
        <v>556</v>
      </c>
      <c r="L387" s="19" t="s">
        <v>509</v>
      </c>
      <c r="M387" s="19" t="s">
        <v>17</v>
      </c>
      <c r="N387" s="19">
        <v>45754</v>
      </c>
      <c r="O387" s="19">
        <v>3</v>
      </c>
      <c r="P387" s="83">
        <v>1</v>
      </c>
      <c r="Q387" s="19" t="s">
        <v>23</v>
      </c>
      <c r="R387" s="19" t="s">
        <v>11</v>
      </c>
      <c r="S387" s="19" t="s">
        <v>23</v>
      </c>
      <c r="T387" s="19">
        <v>3</v>
      </c>
      <c r="U387" s="19" t="s">
        <v>11</v>
      </c>
      <c r="V387" s="19" t="s">
        <v>11</v>
      </c>
      <c r="W387" s="19" t="s">
        <v>11</v>
      </c>
      <c r="X387" s="19">
        <v>0</v>
      </c>
      <c r="Y387" s="19" t="s">
        <v>730</v>
      </c>
      <c r="Z387" s="19">
        <v>0</v>
      </c>
      <c r="AA387" s="19">
        <v>0</v>
      </c>
      <c r="AB387" s="19">
        <v>0</v>
      </c>
      <c r="AC387" s="186" t="str">
        <f>IF(OR(M387="13",M387="14",P387=8),"",IF(     AND(OR(S387="AUTORIZADO", S387="PENDIENTE", S387="REDUCIDO", S387="AMPLIADO"),L387&lt;&gt;"HONORARIO" ), _xlfn.CONCAT(IF(H387="X","H",H387),"_",IF(OR(P387=5,P387=6),_xlfn.CONCAT(P387,"A"),P387),"_",VLOOKUP(T387,Datos!$B$2:$C$5,2,TRUE)),""))</f>
        <v>H_1_[hasta 3]</v>
      </c>
      <c r="AD387" s="186">
        <f t="shared" ref="AD387:AD450" si="172">IF(AC387="",0,AA387+AB387)</f>
        <v>0</v>
      </c>
      <c r="AE387" s="90" t="str">
        <f t="shared" ref="AE387:AE450" si="173">IF(A387="","Celda vacía",IF(A387="L","-","Revisar"))</f>
        <v>-</v>
      </c>
      <c r="AF387" s="91" t="str">
        <f t="shared" ref="AF387:AF450" si="174">IF(B387="","Celda vacía",IF(LEN(B387)=4,REPLACE(B387,1,6,CONCATENATE("00",B387)),IF(LEN(B387)=5,REPLACE(B387,1,6,CONCATENATE("0",B387)),IF(LEN(B387)=6,REPLACE(B387,1,6,B387),IF(AND(LEN(B387)&gt;6,OR(LEFT(B387,4)="1202", LEFT(B387,4)="1703")),REPLACE(B387,1,LEN(B387),B387),"Revisar")))))</f>
        <v>070601</v>
      </c>
      <c r="AG387" s="92"/>
      <c r="AH387" s="93" t="str">
        <f t="shared" ref="AH387:AH450" si="175">IF(B387="","Celda Vacía",IF(ISERROR(IF(B387="","",VLOOKUP(B387,Codigo,3,0))),"Corregir código servicio",IF(B387="","",VLOOKUP(B387,Codigo,3,0))))</f>
        <v>Corporación de Fomento de la Producción</v>
      </c>
      <c r="AI387" s="90" t="str">
        <f t="shared" ref="AI387:AI450" si="176">IF(C387="","Celda vacía",IF(C387&gt;1000000,"-","Revisar con Edad"))</f>
        <v>-</v>
      </c>
      <c r="AJ387" s="90">
        <f t="shared" ref="AJ387:AJ450" si="177">IF(D387="","Celda vacía",IF(IF(IF(LEN(C387)=6,(11-((RIGHT(C387,1)*2+MID(C387,5,1)*3+MID(C387,4,1)*4+MID(C387,3,1)*5+MID(C387,2,1)*6+LEFT(C387,1)*7)-(INT((RIGHT(C387,1)*2+MID(C387,5,1)*3+MID(C387,4,1)*4+MID(C387,3,1)*5+MID(C387,2,1)*6+LEFT(C387,1)*7)/11)*11))),IF(LEN(C387)=7,(11-((RIGHT(C387,1)*2+MID(C387,6,1)*3+MID(C387,5,1)*4+MID(C387,4,1)*5+MID(C387,3,1)*6+MID(C387,2,1)*7+LEFT(C387,1)*2)-(INT((RIGHT(C387,1)*2+MID(C387,6,1)*3+MID(C387,5,1)*4+MID(C387,4,1)*5+MID(C387,3,1)*6+MID(C387,2,1)*7+LEFT(C387,1)*2)/11)*11))),(11-((RIGHT(C387,1)*2+MID(C387,7,1)*3+MID(C387,6,1)*4+MID(C387,5,1)*5+MID(C387,4,1)*6+MID(C387,3,1)*7+MID(C387,2,1)*2+LEFT(C387,1)*3)-(INT((RIGHT(C387,1)*2+MID(C387,7,1)*3+MID(C387,6,1)*4+MID(C387,5,1)*5+MID(C387,4,1)*6+MID(C387,3,1)*7+MID(C387,2,1)*2+LEFT(C387,1)*3)/11)*11)))))=11,0,IF(LEN(C387)=6,(11-((RIGHT(C387,1)*2+MID(C387,5,1)*3+MID(C387,4,1)*4+MID(C387,3,1)*5+MID(C387,2,1)*6+LEFT(C387,1)*7)-(INT((RIGHT(C387,1)*2+MID(C387,5,1)*3+MID(C387,4,1)*4+MID(C387,3,1)*5+MID(C387,2,1)*6+LEFT(C387,1)*7)/11)*11))),IF(LEN(C387)=7,(11-((RIGHT(C387,1)*2+MID(C387,6,1)*3+MID(C387,5,1)*4+MID(C387,4,1)*5+MID(C387,3,1)*6+MID(C387,2,1)*7+LEFT(C387,1)*2)-(INT((RIGHT(C387,1)*2+MID(C387,6,1)*3+MID(C387,5,1)*4+MID(C387,4,1)*5+MID(C387,3,1)*6+MID(C387,2,1)*7+LEFT(C387,1)*2)/11)*11))),(11-((RIGHT(C387,1)*2+MID(C387,7,1)*3+MID(C387,6,1)*4+MID(C387,5,1)*5+MID(C387,4,1)*6+MID(C387,3,1)*7+MID(C387,2,1)*2+LEFT(C387,1)*3)-(INT((RIGHT(C387,1)*2+MID(C387,7,1)*3+MID(C387,6,1)*4+MID(C387,5,1)*5+MID(C387,4,1)*6+MID(C387,3,1)*7+MID(C387,2,1)*2+LEFT(C387,1)*3)/11)*11))))))=10,"K",IF(IF(LEN(C387)=6,(11-((RIGHT(C387,1)*2+MID(C387,5,1)*3+MID(C387,4,1)*4+MID(C387,3,1)*5+MID(C387,2,1)*6+LEFT(C387,1)*7)-(INT((RIGHT(C387,1)*2+MID(C387,5,1)*3+MID(C387,4,1)*4+MID(C387,3,1)*5+MID(C387,2,1)*6+LEFT(C387,1)*7)/11)*11))),IF(LEN(C387)=7,(11-((RIGHT(C387,1)*2+MID(C387,6,1)*3+MID(C387,5,1)*4+MID(C387,4,1)*5+MID(C387,3,1)*6+MID(C387,2,1)*7+LEFT(C387,1)*2)-(INT((RIGHT(C387,1)*2+MID(C387,6,1)*3+MID(C387,5,1)*4+MID(C387,4,1)*5+MID(C387,3,1)*6+MID(C387,2,1)*7+LEFT(C387,1)*2)/11)*11))),(11-((RIGHT(C387,1)*2+MID(C387,7,1)*3+MID(C387,6,1)*4+MID(C387,5,1)*5+MID(C387,4,1)*6+MID(C387,3,1)*7+MID(C387,2,1)*2+LEFT(C387,1)*3)-(INT((RIGHT(C387,1)*2+MID(C387,7,1)*3+MID(C387,6,1)*4+MID(C387,5,1)*5+MID(C387,4,1)*6+MID(C387,3,1)*7+MID(C387,2,1)*2+LEFT(C387,1)*3)/11)*11)))))=11,0,IF(LEN(C387)=6,(11-((RIGHT(C387,1)*2+MID(C387,5,1)*3+MID(C387,4,1)*4+MID(C387,3,1)*5+MID(C387,2,1)*6+LEFT(C387,1)*7)-(INT((RIGHT(C387,1)*2+MID(C387,5,1)*3+MID(C387,4,1)*4+MID(C387,3,1)*5+MID(C387,2,1)*6+LEFT(C387,1)*7)/11)*11))),IF(LEN(C387)=7,(11-((RIGHT(C387,1)*2+MID(C387,6,1)*3+MID(C387,5,1)*4+MID(C387,4,1)*5+MID(C387,3,1)*6+MID(C387,2,1)*7+LEFT(C387,1)*2)-(INT((RIGHT(C387,1)*2+MID(C387,6,1)*3+MID(C387,5,1)*4+MID(C387,4,1)*5+MID(C387,3,1)*6+MID(C387,2,1)*7+LEFT(C387,1)*2)/11)*11))),(11-((RIGHT(C387,1)*2+MID(C387,7,1)*3+MID(C387,6,1)*4+MID(C387,5,1)*5+MID(C387,4,1)*6+MID(C387,3,1)*7+MID(C387,2,1)*2+LEFT(C387,1)*3)-(INT((RIGHT(C387,1)*2+MID(C387,7,1)*3+MID(C387,6,1)*4+MID(C387,5,1)*5+MID(C387,4,1)*6+MID(C387,3,1)*7+MID(C387,2,1)*2+LEFT(C387,1)*3)/11)*11))))))))</f>
        <v>1</v>
      </c>
      <c r="AK387" s="90" t="str">
        <f t="shared" ref="AK387:AK450" si="178">IF(C387="","Celda vacía",IF(C387="E","-",IF(IF(AJ387=11,0,IF(AJ387=10,"K",AJ387))=D387,"-","Corregir RUN")))</f>
        <v>-</v>
      </c>
      <c r="AL387" s="90" t="str">
        <f t="shared" ref="AL387:AL450" si="179">IF(H387="","Celda vacía",IF(OR(H387="M",H387="H",H387="X"),  IF(H387="M", "Identifica este registro como MUJER",  IF(H387="H","Identifica este registro como HOMBRE", IF(H387="X","Identifica este registro como NO BINARIO"))),  "Validar con Tabla N°01")   )</f>
        <v>Identifica este registro como HOMBRE</v>
      </c>
      <c r="AM387" s="90" t="str">
        <f t="shared" ref="AM387:AM450" si="180">IF(I387="","Celda vacía",IF(ISERROR(VLOOKUP(I387,Tabla_27_Matriz_Base,1,0)),"Revisar","-"))</f>
        <v>-</v>
      </c>
      <c r="AN387" s="90" t="str">
        <f t="shared" ref="AN387:AN450" si="181">IF(J387="","Celda vacía",IF(ISERROR(VLOOKUP(J387,Tabla_04_Sist.Rem,1,0)),"Revisar","-"))</f>
        <v>-</v>
      </c>
      <c r="AO387" s="90" t="str">
        <f t="shared" ref="AO387:AO450" si="182">IF(J387="","SIST_REM vacío, no permite validar estamento",IF(OR(J387=10,J387=40,J387=60,J387=70),IF(ISERROR(VLOOKUP(K387,Tabla_06_10_40_60_70_EUS,1,0)),"Revisar. Estamento no corresponde a sist. Rem.","-"),
IF(AND(A387="l",J387=11,K387="DIRECTIVO"),"Dual",
IF(OR(J387=11,J387=12),IF(ISERROR(VLOOKUP(K387,Tabla_06_11_12_15076_19664,1,0)),"Revisar. Estamento no corresponde a sist. Rem.","-"),
IF(J387=13,IF(ISERROR(VLOOKUP(K387,Tabla_06_13,1,0)),"Revisar. Estamento no corresponde a sist. Rem.","-"),
IF(J387=14,IF(ISERROR(VLOOKUP(K387,Tabla_06_14,1,0)),"Revisar. Estamento no corresponde a sist. Rem.","-"),
IF(J387=15,IF(ISERROR(VLOOKUP(K387,Tabla_06_15,1,0)),"Revisar. Estamento no corresponde a sist. Rem.","-"),
IF(OR(J387=90),IF(ISERROR(VLOOKUP(K387,Tabla_06_90_Personal_Fuera_de_Dotacion,1,0)),"Revisar. Estamento no corresponde a sist. Rem.","-"),
IF(J387=61,IF(ISERROR(VLOOKUP(K387,Tabla_06_DFL29_61_Experimentales,1,0)),"Revisar. Estamento no corresponde a sist. Rem.","-"),IF(J387=20,IF(ISERROR(VLOOKUP(K387,Tabla_06_20_Fiscalizadores,1,0)),"Revisar. Estamento no corresponde a sist. Rem.","-"),IF(J387=80,IF(ISERROR(VLOOKUP(K387,Tabla_06_80_Codigo_del_Trabajo,1,0)),"Revisar. Estamento no corresponde a sist. Rem.","-"),                    IF(J387=30,IF(ISERROR(VLOOKUP(K387,Tabla_06_30_Poder_Judicial,1,0)),"Revisar. Estamento no corresponde a sist. Rem.","-"),IF(ISERROR(VLOOKUP(K387,Tabla_06_50_Ministerio_Publico,1,0)),"Revisar","-")))))))))))))</f>
        <v>-</v>
      </c>
      <c r="AP387" s="58" t="str">
        <f t="shared" ref="AP387:AP450" si="183">IF(L387="","Celda vacía",IF(ISERROR(VLOOKUP(L387,Tabla_Personal,1,0)),"Revisar","-"))</f>
        <v>-</v>
      </c>
      <c r="AQ387" s="94" t="str">
        <f t="shared" ref="AQ387:AQ450" si="184">IF(M387="","Celda vacía",IF(ISERROR(VLOOKUP(M387,Tabla_01_Mes,1,0)),"Revisar","-"))</f>
        <v>-</v>
      </c>
      <c r="AR387" s="94" t="str">
        <f>IF(N387="","PRIMER_DIA en blanco",
IF(AND(M387="01",N387&gt;=L_Conversion!$C$118,N387&lt;=L_Conversion!$D$118),"-",
IF(AND(M387="02",N387&gt;=L_Conversion!$C$119,N387&lt;=L_Conversion!$D$119),"-",
IF(AND(M387="03",N387&gt;=L_Conversion!$C$120,N387&lt;=L_Conversion!$D$120),"-",
IF(AND(M387="04",N387&gt;=L_Conversion!$C$121,N387&lt;=L_Conversion!$D$121),"-",
IF(AND(M387="05",N387&gt;=L_Conversion!$C$122,N387&lt;=L_Conversion!$D$122),"-",
IF(AND(M387="06",N387&gt;=L_Conversion!$C$123,N387&lt;=L_Conversion!$D$123),"-",
IF(AND(M387="07",N387&gt;=L_Conversion!$C$124,N387&lt;=L_Conversion!$D$124),"-",
IF(AND(M387="08",N387&gt;=L_Conversion!$C$125,N387&lt;=L_Conversion!$D$125),"-",
IF(AND(M387="09",N387&gt;=L_Conversion!$C$126,N387&lt;=L_Conversion!$D$126),"-",
IF(AND(M387="10",N387&gt;=L_Conversion!$C$127,N387&lt;=L_Conversion!$D$127),"-",
IF(AND(M387="11",N387&gt;=L_Conversion!$C$128,N387&lt;=L_Conversion!$D$128),"-",
IF(AND(M387="12",N387&gt;=L_Conversion!$C$129,N387&lt;=L_Conversion!$D$129),"-",
IF(AND(M387="13",N387&gt;=L_Conversion!$C$116,N387&lt;=L_Conversion!$D$116),"-",
IF(AND(M387="14",N387&gt;=L_Conversion!$C$117,N387&lt;=L_Conversion!$D$117),"-",
"PRIMER_DIA fuera de rango")))))))))))))))</f>
        <v>-</v>
      </c>
      <c r="AS387" s="94" t="str">
        <f t="shared" ref="AS387:AS450" si="185">IF(O387="","Celda vacía",IF(AND(ISERROR(VLOOKUP(P387,Tabla_18_Tipos_licencias,1,FALSE))=FALSE,O387&gt;=0,O387&lt;=365),IF(P387=8,IF(H387="M",IF(ISERROR(VLOOKUP(O387,Dias_Licencia_Tipo_8_M,1,0)),"Revisar días licencia tipo 8","-"),IF(ISERROR(VLOOKUP(O387,Dias_licencia_tipo_8_H,1,0)),"Revisar días licencia tipo 8","-")),"-"),"Se debe revisar los campos TIPO_LM y N_DIAS"))</f>
        <v>-</v>
      </c>
      <c r="AT387" s="94" t="str">
        <f t="shared" ref="AT387:AT450" si="186">IF(P387="","Celda vacía",IF(ISERROR(VLOOKUP(P387,Tabla_18_Tipos_licencias,1,FALSE))=FALSE,IF(H387="M","-",IF(P387=7,"Revisar","-")),"Revisar"))</f>
        <v>-</v>
      </c>
      <c r="AU387" s="94" t="str">
        <f t="shared" ref="AU387:AU450" si="187">IF(Q387="","Celda vacía",IF(AND(OR(L387="HAG",L387="HONORARIO"),OR(Q387="AUTORIZADO",Q387="REDUCIDO",Q387="RECHAZADO",Q387="PENDIENTE",Q387="AMPLIADO")),"Revisar Calidad Jurídica",IF(AND(OR(L387="HAG",L387="HONORARIO"),Q387="NC"),"-",IF(ISERROR(VLOOKUP(Q387,Tabla_04_Estado_Resolucion,1,0)),"Revisar",IF(AND(Q387="PENDIENTE",($BG$1-N387)&gt;60),"Validar estado PENDIENTE",  IF(AND(OR(L387="CONTRATA",L387="PLANTA", L387="CT", L387="JP", L387="JORNAL", L387="CONTRATA_FD", L387="CT_FD", L387="ADSCRITO", L387="LGN", L387="VIGILANTE", L387="BECARIOS", L387="PLANTA_FD"),Q387&lt;&gt;"NC"),"-","Revisar Calidad Jurídica"))))))</f>
        <v>-</v>
      </c>
      <c r="AV387" s="94" t="str">
        <f t="shared" ref="AV387:AV450" si="188">IF(R387="","Celda vacía",IF(AND(OR(Q387="AUTORIZADO",Q387="PENDIENTE",Q387="NC",Q387="AMPLIADO"),R387="N"),"-",IF(AND(OR(Q387="REDUCIDO",Q387="RECHAZADO"),OR(R387="S",R387="N")),"-","Revisar")))</f>
        <v>-</v>
      </c>
      <c r="AW387" s="94" t="str">
        <f t="shared" ref="AW387:AW450" si="189">IF(Q387="","Celda vacía",IF(AND(R387="N",Q387=S387),"-",IF(AND(S387="PENDIENTE",($BG$1-N387)&gt;60),"Validar estado PENDIENTE",IF(AND(R387="S",OR(S387="AUTORIZADO",S387="PENDIENTE"),T387=O387),"-",IF(AND(R387="S",S387="REDUCIDO",T387&lt;O387,T387&gt;0),"-",IF(AND(R387="S",S387="RECHAZADO",T387=0),"-",IF(AND(Q387="NC",S387="NC",T387=O387),"-","Revisar")))))))</f>
        <v>-</v>
      </c>
      <c r="AX387" s="94" t="str">
        <f t="shared" ref="AX387:AX450" si="190">IF(T387="","Celda Vacía",IF(AND(OR(S387="AUTORIZADO",S387="PENDIENTE",S387="NC"),O387=T387),"-",IF(AND(S387="REDUCIDO",T387&gt;0,T387&lt;O387),"-",IF(AND(S387="RECHAZADO",T387=0),"-",   IF(AND(S387="AMPLIADO",T387&gt;O387),"-",       "Revisar" )))))</f>
        <v>-</v>
      </c>
      <c r="AY387" s="94" t="str">
        <f t="shared" ref="AY387:AY450" si="191">IF(U387="","Celda vacía",IF(OR(U387="S",U387="N"),"-","Revisar"))</f>
        <v>-</v>
      </c>
      <c r="AZ387" s="94" t="str">
        <f t="shared" ref="AZ387:AZ450" si="192">IF(V387="","Celda vacía",IF(OR(V387="S",V387="N"),"-","Revisar"))</f>
        <v>-</v>
      </c>
      <c r="BA387" s="94" t="str">
        <f t="shared" ref="BA387:BA450" si="193">IF(W387="","Celda vacía",IF(OR(W387="S",W387="N"),"-","Revisar"))</f>
        <v>-</v>
      </c>
      <c r="BB387" s="94" t="str">
        <f t="shared" ref="BB387:BB450" si="194">IF(X387="","Celda Vacia",IF(  OR(          AND(X387=0,W387="S"),AND(X387&lt;&gt;0,W387="N")),"Revisar valor del campo MONTO_SUB","-"))</f>
        <v>-</v>
      </c>
      <c r="BC387" s="94" t="str">
        <f t="shared" ref="BC387:BC450" si="195">IF(Y387="","Celda Vacia",IF(ISERROR(VLOOKUP(Y387,Tabla_33_estado_recuperacion,1,FALSE)),"Se debe corregir el valor según Tabla Nro 33",IF(Y387="SDR",IF(OR(S387="RECHAZADO",W387="N"),"-","Se debe revisar  ESTADO SDR"),IF(Y387="PEN",IF(OR(S387="AUTORIZADO",S387="REDUCIDO",S387="PENDIENTE"),"-","Se debe revisar ESTADO PEN"),IF(AND(OR(W387="S",W387="N"),OR(Y387="TOT",Y387="PAR"),OR(S387="AUTORIZADO",S387="REDUCIDO")),"-","Revisar ER2 Y ESTADO_REC")))))</f>
        <v>-</v>
      </c>
      <c r="BD387" s="94" t="str">
        <f t="shared" ref="BD387:BD450" si="196">IF(Z387="","Celda Vacia", IF(Z387&gt;T387,"Dias recuperados no puede ser mayor a dias autorizados", IF(ISNUMBER(Z387)=TRUE,IF(Z387=0,IF(OR(Y387="SDR",Y387="PEN"),"-",IF(AND(T387&lt;4,OR(Y387="TOT",Y387="PAR")),"-","Se debe revisar los Campos N_DIAS_REC y ESTADO_REC")),IF(AND(Z387&gt;0,Z387&lt;366,OR(Y387="TOT",Y387="PAR")),"-","Se debe revisar los campos ESTADO_REC y N_DIAS_REC")),"Valor del campo N_DIAS_REC no es numérico"))    )</f>
        <v>-</v>
      </c>
      <c r="BE387" s="94" t="str">
        <f t="shared" ref="BE387:BE450" si="197">IF(AA387="","Celda vacia",
IF( AND(AA387=0,(OR(Y387="PEN",Y387="SDR"))),"-",
IF(AND(T387&lt;4,OR(P387="5A",P387="5B",P387="6A",P387="6B"),AA387&gt;=0),"-",
IF(AND(T387&lt;4,P387&lt;&gt;"5A",P387&lt;&gt;"5B",P387&lt;&gt;"6A",P387&lt;&gt;"6B",AA387=0),"-",
IF(AND(T387&lt;4,P387&lt;&gt;"5A",P387&lt;&gt;"5B",P387&lt;&gt;"6A",P387&lt;&gt;"6B",V387="S",AA387&gt;=0),"-",
IF(AND(T387&gt;=4,AA387&gt;0, OR(Y387="TOT",Y387="PAR")),"-",
"Revisar el tipo de licencia medica, dias de licencia para el monto de recuperación declarado"))))))</f>
        <v>-</v>
      </c>
      <c r="BF387" s="94" t="str">
        <f t="shared" ref="BF387:BF450" si="198">IF(AB387="","Celda vacia",IF(ISNUMBER(AB387)=TRUE,IF(AB387=0,IF(OR(Y387="PEN",Y387="SDR"),"-","revisar "),IF(OR(Y387="TOT",Y387="PAR"),"-","Revisar")),"Valor del campo no es numérico"))</f>
        <v>-</v>
      </c>
    </row>
    <row r="388" spans="1:58" x14ac:dyDescent="0.2">
      <c r="A388" s="19" t="s">
        <v>1193</v>
      </c>
      <c r="B388" s="19" t="s">
        <v>76</v>
      </c>
      <c r="C388" s="19">
        <v>17063928</v>
      </c>
      <c r="D388" s="19">
        <v>6</v>
      </c>
      <c r="E388" s="19" t="s">
        <v>1606</v>
      </c>
      <c r="F388" s="19" t="s">
        <v>1202</v>
      </c>
      <c r="G388" s="19" t="s">
        <v>1607</v>
      </c>
      <c r="H388" s="19" t="s">
        <v>1018</v>
      </c>
      <c r="I388" s="19" t="s">
        <v>653</v>
      </c>
      <c r="J388" s="19">
        <v>80</v>
      </c>
      <c r="K388" s="19" t="s">
        <v>560</v>
      </c>
      <c r="L388" s="19" t="s">
        <v>495</v>
      </c>
      <c r="M388" s="19" t="s">
        <v>17</v>
      </c>
      <c r="N388" s="19">
        <v>45754</v>
      </c>
      <c r="O388" s="19">
        <v>8</v>
      </c>
      <c r="P388" s="83">
        <v>1</v>
      </c>
      <c r="Q388" s="19" t="s">
        <v>23</v>
      </c>
      <c r="R388" s="19" t="s">
        <v>11</v>
      </c>
      <c r="S388" s="19" t="s">
        <v>23</v>
      </c>
      <c r="T388" s="19">
        <v>8</v>
      </c>
      <c r="U388" s="19" t="s">
        <v>11</v>
      </c>
      <c r="V388" s="19" t="s">
        <v>11</v>
      </c>
      <c r="W388" s="19" t="s">
        <v>11</v>
      </c>
      <c r="X388" s="19">
        <v>0</v>
      </c>
      <c r="Y388" s="19" t="s">
        <v>730</v>
      </c>
      <c r="Z388" s="19">
        <v>0</v>
      </c>
      <c r="AA388" s="19">
        <v>0</v>
      </c>
      <c r="AB388" s="19">
        <v>0</v>
      </c>
      <c r="AC388" s="186" t="str">
        <f>IF(OR(M388="13",M388="14",P388=8),"",IF(     AND(OR(S388="AUTORIZADO", S388="PENDIENTE", S388="REDUCIDO", S388="AMPLIADO"),L388&lt;&gt;"HONORARIO" ), _xlfn.CONCAT(IF(H388="X","H",H388),"_",IF(OR(P388=5,P388=6),_xlfn.CONCAT(P388,"A"),P388),"_",VLOOKUP(T388,Datos!$B$2:$C$5,2,TRUE)),""))</f>
        <v>M_1_[4 a 10]</v>
      </c>
      <c r="AD388" s="186">
        <f t="shared" si="172"/>
        <v>0</v>
      </c>
      <c r="AE388" s="90" t="str">
        <f t="shared" si="173"/>
        <v>-</v>
      </c>
      <c r="AF388" s="91" t="str">
        <f t="shared" si="174"/>
        <v>070601</v>
      </c>
      <c r="AG388" s="92"/>
      <c r="AH388" s="93" t="str">
        <f t="shared" si="175"/>
        <v>Corporación de Fomento de la Producción</v>
      </c>
      <c r="AI388" s="90" t="str">
        <f t="shared" si="176"/>
        <v>-</v>
      </c>
      <c r="AJ388" s="90">
        <f t="shared" si="177"/>
        <v>6</v>
      </c>
      <c r="AK388" s="90" t="str">
        <f t="shared" si="178"/>
        <v>-</v>
      </c>
      <c r="AL388" s="90" t="str">
        <f t="shared" si="179"/>
        <v>Identifica este registro como MUJER</v>
      </c>
      <c r="AM388" s="90" t="str">
        <f t="shared" si="180"/>
        <v>-</v>
      </c>
      <c r="AN388" s="90" t="str">
        <f t="shared" si="181"/>
        <v>-</v>
      </c>
      <c r="AO388" s="90" t="str">
        <f t="shared" si="182"/>
        <v>-</v>
      </c>
      <c r="AP388" s="58" t="str">
        <f t="shared" si="183"/>
        <v>-</v>
      </c>
      <c r="AQ388" s="94" t="str">
        <f t="shared" si="184"/>
        <v>-</v>
      </c>
      <c r="AR388" s="94" t="str">
        <f>IF(N388="","PRIMER_DIA en blanco",
IF(AND(M388="01",N388&gt;=L_Conversion!$C$118,N388&lt;=L_Conversion!$D$118),"-",
IF(AND(M388="02",N388&gt;=L_Conversion!$C$119,N388&lt;=L_Conversion!$D$119),"-",
IF(AND(M388="03",N388&gt;=L_Conversion!$C$120,N388&lt;=L_Conversion!$D$120),"-",
IF(AND(M388="04",N388&gt;=L_Conversion!$C$121,N388&lt;=L_Conversion!$D$121),"-",
IF(AND(M388="05",N388&gt;=L_Conversion!$C$122,N388&lt;=L_Conversion!$D$122),"-",
IF(AND(M388="06",N388&gt;=L_Conversion!$C$123,N388&lt;=L_Conversion!$D$123),"-",
IF(AND(M388="07",N388&gt;=L_Conversion!$C$124,N388&lt;=L_Conversion!$D$124),"-",
IF(AND(M388="08",N388&gt;=L_Conversion!$C$125,N388&lt;=L_Conversion!$D$125),"-",
IF(AND(M388="09",N388&gt;=L_Conversion!$C$126,N388&lt;=L_Conversion!$D$126),"-",
IF(AND(M388="10",N388&gt;=L_Conversion!$C$127,N388&lt;=L_Conversion!$D$127),"-",
IF(AND(M388="11",N388&gt;=L_Conversion!$C$128,N388&lt;=L_Conversion!$D$128),"-",
IF(AND(M388="12",N388&gt;=L_Conversion!$C$129,N388&lt;=L_Conversion!$D$129),"-",
IF(AND(M388="13",N388&gt;=L_Conversion!$C$116,N388&lt;=L_Conversion!$D$116),"-",
IF(AND(M388="14",N388&gt;=L_Conversion!$C$117,N388&lt;=L_Conversion!$D$117),"-",
"PRIMER_DIA fuera de rango")))))))))))))))</f>
        <v>-</v>
      </c>
      <c r="AS388" s="94" t="str">
        <f t="shared" si="185"/>
        <v>-</v>
      </c>
      <c r="AT388" s="94" t="str">
        <f t="shared" si="186"/>
        <v>-</v>
      </c>
      <c r="AU388" s="94" t="str">
        <f t="shared" si="187"/>
        <v>-</v>
      </c>
      <c r="AV388" s="94" t="str">
        <f t="shared" si="188"/>
        <v>-</v>
      </c>
      <c r="AW388" s="94" t="str">
        <f t="shared" si="189"/>
        <v>-</v>
      </c>
      <c r="AX388" s="94" t="str">
        <f t="shared" si="190"/>
        <v>-</v>
      </c>
      <c r="AY388" s="94" t="str">
        <f t="shared" si="191"/>
        <v>-</v>
      </c>
      <c r="AZ388" s="94" t="str">
        <f t="shared" si="192"/>
        <v>-</v>
      </c>
      <c r="BA388" s="94" t="str">
        <f t="shared" si="193"/>
        <v>-</v>
      </c>
      <c r="BB388" s="94" t="str">
        <f t="shared" si="194"/>
        <v>-</v>
      </c>
      <c r="BC388" s="94" t="str">
        <f t="shared" si="195"/>
        <v>-</v>
      </c>
      <c r="BD388" s="94" t="str">
        <f t="shared" si="196"/>
        <v>-</v>
      </c>
      <c r="BE388" s="94" t="str">
        <f t="shared" si="197"/>
        <v>-</v>
      </c>
      <c r="BF388" s="94" t="str">
        <f t="shared" si="198"/>
        <v>-</v>
      </c>
    </row>
    <row r="389" spans="1:58" x14ac:dyDescent="0.2">
      <c r="A389" s="19" t="s">
        <v>1193</v>
      </c>
      <c r="B389" s="19" t="s">
        <v>76</v>
      </c>
      <c r="C389" s="19">
        <v>17148224</v>
      </c>
      <c r="D389" s="19">
        <v>0</v>
      </c>
      <c r="E389" s="19" t="s">
        <v>1294</v>
      </c>
      <c r="F389" s="19" t="s">
        <v>1760</v>
      </c>
      <c r="G389" s="19" t="s">
        <v>1761</v>
      </c>
      <c r="H389" s="19" t="s">
        <v>1018</v>
      </c>
      <c r="I389" s="19" t="s">
        <v>653</v>
      </c>
      <c r="J389" s="19">
        <v>80</v>
      </c>
      <c r="K389" s="19" t="s">
        <v>556</v>
      </c>
      <c r="L389" s="19" t="s">
        <v>495</v>
      </c>
      <c r="M389" s="19" t="s">
        <v>17</v>
      </c>
      <c r="N389" s="19">
        <v>45755</v>
      </c>
      <c r="O389" s="19">
        <v>15</v>
      </c>
      <c r="P389" s="83">
        <v>1</v>
      </c>
      <c r="Q389" s="19" t="s">
        <v>23</v>
      </c>
      <c r="R389" s="19" t="s">
        <v>11</v>
      </c>
      <c r="S389" s="19" t="s">
        <v>23</v>
      </c>
      <c r="T389" s="19">
        <v>15</v>
      </c>
      <c r="U389" s="19" t="s">
        <v>11</v>
      </c>
      <c r="V389" s="19" t="s">
        <v>11</v>
      </c>
      <c r="W389" s="19" t="s">
        <v>11</v>
      </c>
      <c r="X389" s="19">
        <v>0</v>
      </c>
      <c r="Y389" s="19" t="s">
        <v>730</v>
      </c>
      <c r="Z389" s="19">
        <v>0</v>
      </c>
      <c r="AA389" s="19">
        <v>0</v>
      </c>
      <c r="AB389" s="19">
        <v>0</v>
      </c>
      <c r="AC389" s="186" t="str">
        <f>IF(OR(M389="13",M389="14",P389=8),"",IF(     AND(OR(S389="AUTORIZADO", S389="PENDIENTE", S389="REDUCIDO", S389="AMPLIADO"),L389&lt;&gt;"HONORARIO" ), _xlfn.CONCAT(IF(H389="X","H",H389),"_",IF(OR(P389=5,P389=6),_xlfn.CONCAT(P389,"A"),P389),"_",VLOOKUP(T389,Datos!$B$2:$C$5,2,TRUE)),""))</f>
        <v>M_1_[11 +]</v>
      </c>
      <c r="AD389" s="186">
        <f t="shared" si="172"/>
        <v>0</v>
      </c>
      <c r="AE389" s="90" t="str">
        <f t="shared" si="173"/>
        <v>-</v>
      </c>
      <c r="AF389" s="91" t="str">
        <f t="shared" si="174"/>
        <v>070601</v>
      </c>
      <c r="AG389" s="92"/>
      <c r="AH389" s="93" t="str">
        <f t="shared" si="175"/>
        <v>Corporación de Fomento de la Producción</v>
      </c>
      <c r="AI389" s="90" t="str">
        <f t="shared" si="176"/>
        <v>-</v>
      </c>
      <c r="AJ389" s="90">
        <f t="shared" si="177"/>
        <v>0</v>
      </c>
      <c r="AK389" s="90" t="str">
        <f t="shared" si="178"/>
        <v>-</v>
      </c>
      <c r="AL389" s="90" t="str">
        <f t="shared" si="179"/>
        <v>Identifica este registro como MUJER</v>
      </c>
      <c r="AM389" s="90" t="str">
        <f t="shared" si="180"/>
        <v>-</v>
      </c>
      <c r="AN389" s="90" t="str">
        <f t="shared" si="181"/>
        <v>-</v>
      </c>
      <c r="AO389" s="90" t="str">
        <f t="shared" si="182"/>
        <v>-</v>
      </c>
      <c r="AP389" s="58" t="str">
        <f t="shared" si="183"/>
        <v>-</v>
      </c>
      <c r="AQ389" s="94" t="str">
        <f t="shared" si="184"/>
        <v>-</v>
      </c>
      <c r="AR389" s="94" t="str">
        <f>IF(N389="","PRIMER_DIA en blanco",
IF(AND(M389="01",N389&gt;=L_Conversion!$C$118,N389&lt;=L_Conversion!$D$118),"-",
IF(AND(M389="02",N389&gt;=L_Conversion!$C$119,N389&lt;=L_Conversion!$D$119),"-",
IF(AND(M389="03",N389&gt;=L_Conversion!$C$120,N389&lt;=L_Conversion!$D$120),"-",
IF(AND(M389="04",N389&gt;=L_Conversion!$C$121,N389&lt;=L_Conversion!$D$121),"-",
IF(AND(M389="05",N389&gt;=L_Conversion!$C$122,N389&lt;=L_Conversion!$D$122),"-",
IF(AND(M389="06",N389&gt;=L_Conversion!$C$123,N389&lt;=L_Conversion!$D$123),"-",
IF(AND(M389="07",N389&gt;=L_Conversion!$C$124,N389&lt;=L_Conversion!$D$124),"-",
IF(AND(M389="08",N389&gt;=L_Conversion!$C$125,N389&lt;=L_Conversion!$D$125),"-",
IF(AND(M389="09",N389&gt;=L_Conversion!$C$126,N389&lt;=L_Conversion!$D$126),"-",
IF(AND(M389="10",N389&gt;=L_Conversion!$C$127,N389&lt;=L_Conversion!$D$127),"-",
IF(AND(M389="11",N389&gt;=L_Conversion!$C$128,N389&lt;=L_Conversion!$D$128),"-",
IF(AND(M389="12",N389&gt;=L_Conversion!$C$129,N389&lt;=L_Conversion!$D$129),"-",
IF(AND(M389="13",N389&gt;=L_Conversion!$C$116,N389&lt;=L_Conversion!$D$116),"-",
IF(AND(M389="14",N389&gt;=L_Conversion!$C$117,N389&lt;=L_Conversion!$D$117),"-",
"PRIMER_DIA fuera de rango")))))))))))))))</f>
        <v>-</v>
      </c>
      <c r="AS389" s="94" t="str">
        <f t="shared" si="185"/>
        <v>-</v>
      </c>
      <c r="AT389" s="94" t="str">
        <f t="shared" si="186"/>
        <v>-</v>
      </c>
      <c r="AU389" s="94" t="str">
        <f t="shared" si="187"/>
        <v>-</v>
      </c>
      <c r="AV389" s="94" t="str">
        <f t="shared" si="188"/>
        <v>-</v>
      </c>
      <c r="AW389" s="94" t="str">
        <f t="shared" si="189"/>
        <v>-</v>
      </c>
      <c r="AX389" s="94" t="str">
        <f t="shared" si="190"/>
        <v>-</v>
      </c>
      <c r="AY389" s="94" t="str">
        <f t="shared" si="191"/>
        <v>-</v>
      </c>
      <c r="AZ389" s="94" t="str">
        <f t="shared" si="192"/>
        <v>-</v>
      </c>
      <c r="BA389" s="94" t="str">
        <f t="shared" si="193"/>
        <v>-</v>
      </c>
      <c r="BB389" s="94" t="str">
        <f t="shared" si="194"/>
        <v>-</v>
      </c>
      <c r="BC389" s="94" t="str">
        <f t="shared" si="195"/>
        <v>-</v>
      </c>
      <c r="BD389" s="94" t="str">
        <f t="shared" si="196"/>
        <v>-</v>
      </c>
      <c r="BE389" s="94" t="str">
        <f t="shared" si="197"/>
        <v>-</v>
      </c>
      <c r="BF389" s="94" t="str">
        <f t="shared" si="198"/>
        <v>-</v>
      </c>
    </row>
    <row r="390" spans="1:58" x14ac:dyDescent="0.2">
      <c r="A390" s="19" t="s">
        <v>1193</v>
      </c>
      <c r="B390" s="19" t="s">
        <v>76</v>
      </c>
      <c r="C390" s="19">
        <v>8649147</v>
      </c>
      <c r="D390" s="19">
        <v>8</v>
      </c>
      <c r="E390" s="19" t="s">
        <v>1373</v>
      </c>
      <c r="F390" s="19" t="s">
        <v>1534</v>
      </c>
      <c r="G390" s="19" t="s">
        <v>1535</v>
      </c>
      <c r="H390" s="19" t="s">
        <v>1018</v>
      </c>
      <c r="I390" s="19" t="s">
        <v>653</v>
      </c>
      <c r="J390" s="19">
        <v>60</v>
      </c>
      <c r="K390" s="19" t="s">
        <v>560</v>
      </c>
      <c r="L390" s="19" t="s">
        <v>490</v>
      </c>
      <c r="M390" s="19" t="s">
        <v>17</v>
      </c>
      <c r="N390" s="19">
        <v>45755</v>
      </c>
      <c r="O390" s="19">
        <v>3</v>
      </c>
      <c r="P390" s="83">
        <v>1</v>
      </c>
      <c r="Q390" s="19" t="s">
        <v>23</v>
      </c>
      <c r="R390" s="19" t="s">
        <v>11</v>
      </c>
      <c r="S390" s="19" t="s">
        <v>23</v>
      </c>
      <c r="T390" s="19">
        <v>3</v>
      </c>
      <c r="U390" s="19" t="s">
        <v>11</v>
      </c>
      <c r="V390" s="19" t="s">
        <v>19</v>
      </c>
      <c r="W390" s="19" t="s">
        <v>19</v>
      </c>
      <c r="X390" s="19">
        <v>45299</v>
      </c>
      <c r="Y390" s="19" t="s">
        <v>726</v>
      </c>
      <c r="Z390" s="19">
        <v>3</v>
      </c>
      <c r="AA390" s="19">
        <v>45299</v>
      </c>
      <c r="AB390" s="19">
        <v>45299</v>
      </c>
      <c r="AC390" s="186" t="str">
        <f>IF(OR(M390="13",M390="14",P390=8),"",IF(     AND(OR(S390="AUTORIZADO", S390="PENDIENTE", S390="REDUCIDO", S390="AMPLIADO"),L390&lt;&gt;"HONORARIO" ), _xlfn.CONCAT(IF(H390="X","H",H390),"_",IF(OR(P390=5,P390=6),_xlfn.CONCAT(P390,"A"),P390),"_",VLOOKUP(T390,Datos!$B$2:$C$5,2,TRUE)),""))</f>
        <v>M_1_[hasta 3]</v>
      </c>
      <c r="AD390" s="186">
        <f t="shared" si="172"/>
        <v>90598</v>
      </c>
      <c r="AE390" s="90" t="str">
        <f t="shared" si="173"/>
        <v>-</v>
      </c>
      <c r="AF390" s="91" t="str">
        <f t="shared" si="174"/>
        <v>070601</v>
      </c>
      <c r="AG390" s="92"/>
      <c r="AH390" s="93" t="str">
        <f t="shared" si="175"/>
        <v>Corporación de Fomento de la Producción</v>
      </c>
      <c r="AI390" s="90" t="str">
        <f t="shared" si="176"/>
        <v>-</v>
      </c>
      <c r="AJ390" s="90">
        <f t="shared" si="177"/>
        <v>8</v>
      </c>
      <c r="AK390" s="90" t="str">
        <f t="shared" si="178"/>
        <v>-</v>
      </c>
      <c r="AL390" s="90" t="str">
        <f t="shared" si="179"/>
        <v>Identifica este registro como MUJER</v>
      </c>
      <c r="AM390" s="90" t="str">
        <f t="shared" si="180"/>
        <v>-</v>
      </c>
      <c r="AN390" s="90" t="str">
        <f t="shared" si="181"/>
        <v>-</v>
      </c>
      <c r="AO390" s="90" t="str">
        <f t="shared" si="182"/>
        <v>-</v>
      </c>
      <c r="AP390" s="58" t="str">
        <f t="shared" si="183"/>
        <v>-</v>
      </c>
      <c r="AQ390" s="94" t="str">
        <f t="shared" si="184"/>
        <v>-</v>
      </c>
      <c r="AR390" s="94" t="str">
        <f>IF(N390="","PRIMER_DIA en blanco",
IF(AND(M390="01",N390&gt;=L_Conversion!$C$118,N390&lt;=L_Conversion!$D$118),"-",
IF(AND(M390="02",N390&gt;=L_Conversion!$C$119,N390&lt;=L_Conversion!$D$119),"-",
IF(AND(M390="03",N390&gt;=L_Conversion!$C$120,N390&lt;=L_Conversion!$D$120),"-",
IF(AND(M390="04",N390&gt;=L_Conversion!$C$121,N390&lt;=L_Conversion!$D$121),"-",
IF(AND(M390="05",N390&gt;=L_Conversion!$C$122,N390&lt;=L_Conversion!$D$122),"-",
IF(AND(M390="06",N390&gt;=L_Conversion!$C$123,N390&lt;=L_Conversion!$D$123),"-",
IF(AND(M390="07",N390&gt;=L_Conversion!$C$124,N390&lt;=L_Conversion!$D$124),"-",
IF(AND(M390="08",N390&gt;=L_Conversion!$C$125,N390&lt;=L_Conversion!$D$125),"-",
IF(AND(M390="09",N390&gt;=L_Conversion!$C$126,N390&lt;=L_Conversion!$D$126),"-",
IF(AND(M390="10",N390&gt;=L_Conversion!$C$127,N390&lt;=L_Conversion!$D$127),"-",
IF(AND(M390="11",N390&gt;=L_Conversion!$C$128,N390&lt;=L_Conversion!$D$128),"-",
IF(AND(M390="12",N390&gt;=L_Conversion!$C$129,N390&lt;=L_Conversion!$D$129),"-",
IF(AND(M390="13",N390&gt;=L_Conversion!$C$116,N390&lt;=L_Conversion!$D$116),"-",
IF(AND(M390="14",N390&gt;=L_Conversion!$C$117,N390&lt;=L_Conversion!$D$117),"-",
"PRIMER_DIA fuera de rango")))))))))))))))</f>
        <v>-</v>
      </c>
      <c r="AS390" s="94" t="str">
        <f t="shared" si="185"/>
        <v>-</v>
      </c>
      <c r="AT390" s="94" t="str">
        <f t="shared" si="186"/>
        <v>-</v>
      </c>
      <c r="AU390" s="94" t="str">
        <f t="shared" si="187"/>
        <v>-</v>
      </c>
      <c r="AV390" s="94" t="str">
        <f t="shared" si="188"/>
        <v>-</v>
      </c>
      <c r="AW390" s="94" t="str">
        <f t="shared" si="189"/>
        <v>-</v>
      </c>
      <c r="AX390" s="94" t="str">
        <f t="shared" si="190"/>
        <v>-</v>
      </c>
      <c r="AY390" s="94" t="str">
        <f t="shared" si="191"/>
        <v>-</v>
      </c>
      <c r="AZ390" s="94" t="str">
        <f t="shared" si="192"/>
        <v>-</v>
      </c>
      <c r="BA390" s="94" t="str">
        <f t="shared" si="193"/>
        <v>-</v>
      </c>
      <c r="BB390" s="94" t="str">
        <f t="shared" si="194"/>
        <v>-</v>
      </c>
      <c r="BC390" s="94" t="str">
        <f t="shared" si="195"/>
        <v>-</v>
      </c>
      <c r="BD390" s="94" t="str">
        <f t="shared" si="196"/>
        <v>-</v>
      </c>
      <c r="BE390" s="94" t="str">
        <f t="shared" si="197"/>
        <v>-</v>
      </c>
      <c r="BF390" s="94" t="str">
        <f t="shared" si="198"/>
        <v>-</v>
      </c>
    </row>
    <row r="391" spans="1:58" x14ac:dyDescent="0.2">
      <c r="A391" s="19" t="s">
        <v>1193</v>
      </c>
      <c r="B391" s="19" t="s">
        <v>76</v>
      </c>
      <c r="C391" s="19">
        <v>13455891</v>
      </c>
      <c r="D391" s="19">
        <v>1</v>
      </c>
      <c r="E391" s="19" t="s">
        <v>1195</v>
      </c>
      <c r="F391" s="19" t="s">
        <v>1202</v>
      </c>
      <c r="G391" s="19" t="s">
        <v>1762</v>
      </c>
      <c r="H391" s="19" t="s">
        <v>1018</v>
      </c>
      <c r="I391" s="19" t="s">
        <v>653</v>
      </c>
      <c r="J391" s="19">
        <v>80</v>
      </c>
      <c r="K391" s="19" t="s">
        <v>556</v>
      </c>
      <c r="L391" s="19" t="s">
        <v>495</v>
      </c>
      <c r="M391" s="19" t="s">
        <v>17</v>
      </c>
      <c r="N391" s="19">
        <v>45755</v>
      </c>
      <c r="O391" s="19">
        <v>1</v>
      </c>
      <c r="P391" s="83">
        <v>1</v>
      </c>
      <c r="Q391" s="19" t="s">
        <v>23</v>
      </c>
      <c r="R391" s="19" t="s">
        <v>11</v>
      </c>
      <c r="S391" s="19" t="s">
        <v>23</v>
      </c>
      <c r="T391" s="19">
        <v>1</v>
      </c>
      <c r="U391" s="19" t="s">
        <v>11</v>
      </c>
      <c r="V391" s="19" t="s">
        <v>11</v>
      </c>
      <c r="W391" s="19" t="s">
        <v>11</v>
      </c>
      <c r="X391" s="19">
        <v>0</v>
      </c>
      <c r="Y391" s="19" t="s">
        <v>730</v>
      </c>
      <c r="Z391" s="19">
        <v>0</v>
      </c>
      <c r="AA391" s="19">
        <v>0</v>
      </c>
      <c r="AB391" s="19">
        <v>0</v>
      </c>
      <c r="AC391" s="186" t="str">
        <f>IF(OR(M391="13",M391="14",P391=8),"",IF(     AND(OR(S391="AUTORIZADO", S391="PENDIENTE", S391="REDUCIDO", S391="AMPLIADO"),L391&lt;&gt;"HONORARIO" ), _xlfn.CONCAT(IF(H391="X","H",H391),"_",IF(OR(P391=5,P391=6),_xlfn.CONCAT(P391,"A"),P391),"_",VLOOKUP(T391,Datos!$B$2:$C$5,2,TRUE)),""))</f>
        <v>M_1_[hasta 3]</v>
      </c>
      <c r="AD391" s="186">
        <f t="shared" si="172"/>
        <v>0</v>
      </c>
      <c r="AE391" s="90" t="str">
        <f t="shared" si="173"/>
        <v>-</v>
      </c>
      <c r="AF391" s="91" t="str">
        <f t="shared" si="174"/>
        <v>070601</v>
      </c>
      <c r="AG391" s="92"/>
      <c r="AH391" s="93" t="str">
        <f t="shared" si="175"/>
        <v>Corporación de Fomento de la Producción</v>
      </c>
      <c r="AI391" s="90" t="str">
        <f t="shared" si="176"/>
        <v>-</v>
      </c>
      <c r="AJ391" s="90">
        <f t="shared" si="177"/>
        <v>1</v>
      </c>
      <c r="AK391" s="90" t="str">
        <f t="shared" si="178"/>
        <v>-</v>
      </c>
      <c r="AL391" s="90" t="str">
        <f t="shared" si="179"/>
        <v>Identifica este registro como MUJER</v>
      </c>
      <c r="AM391" s="90" t="str">
        <f t="shared" si="180"/>
        <v>-</v>
      </c>
      <c r="AN391" s="90" t="str">
        <f t="shared" si="181"/>
        <v>-</v>
      </c>
      <c r="AO391" s="90" t="str">
        <f t="shared" si="182"/>
        <v>-</v>
      </c>
      <c r="AP391" s="58" t="str">
        <f t="shared" si="183"/>
        <v>-</v>
      </c>
      <c r="AQ391" s="94" t="str">
        <f t="shared" si="184"/>
        <v>-</v>
      </c>
      <c r="AR391" s="94" t="str">
        <f>IF(N391="","PRIMER_DIA en blanco",
IF(AND(M391="01",N391&gt;=L_Conversion!$C$118,N391&lt;=L_Conversion!$D$118),"-",
IF(AND(M391="02",N391&gt;=L_Conversion!$C$119,N391&lt;=L_Conversion!$D$119),"-",
IF(AND(M391="03",N391&gt;=L_Conversion!$C$120,N391&lt;=L_Conversion!$D$120),"-",
IF(AND(M391="04",N391&gt;=L_Conversion!$C$121,N391&lt;=L_Conversion!$D$121),"-",
IF(AND(M391="05",N391&gt;=L_Conversion!$C$122,N391&lt;=L_Conversion!$D$122),"-",
IF(AND(M391="06",N391&gt;=L_Conversion!$C$123,N391&lt;=L_Conversion!$D$123),"-",
IF(AND(M391="07",N391&gt;=L_Conversion!$C$124,N391&lt;=L_Conversion!$D$124),"-",
IF(AND(M391="08",N391&gt;=L_Conversion!$C$125,N391&lt;=L_Conversion!$D$125),"-",
IF(AND(M391="09",N391&gt;=L_Conversion!$C$126,N391&lt;=L_Conversion!$D$126),"-",
IF(AND(M391="10",N391&gt;=L_Conversion!$C$127,N391&lt;=L_Conversion!$D$127),"-",
IF(AND(M391="11",N391&gt;=L_Conversion!$C$128,N391&lt;=L_Conversion!$D$128),"-",
IF(AND(M391="12",N391&gt;=L_Conversion!$C$129,N391&lt;=L_Conversion!$D$129),"-",
IF(AND(M391="13",N391&gt;=L_Conversion!$C$116,N391&lt;=L_Conversion!$D$116),"-",
IF(AND(M391="14",N391&gt;=L_Conversion!$C$117,N391&lt;=L_Conversion!$D$117),"-",
"PRIMER_DIA fuera de rango")))))))))))))))</f>
        <v>-</v>
      </c>
      <c r="AS391" s="94" t="str">
        <f t="shared" si="185"/>
        <v>-</v>
      </c>
      <c r="AT391" s="94" t="str">
        <f t="shared" si="186"/>
        <v>-</v>
      </c>
      <c r="AU391" s="94" t="str">
        <f t="shared" si="187"/>
        <v>-</v>
      </c>
      <c r="AV391" s="94" t="str">
        <f t="shared" si="188"/>
        <v>-</v>
      </c>
      <c r="AW391" s="94" t="str">
        <f t="shared" si="189"/>
        <v>-</v>
      </c>
      <c r="AX391" s="94" t="str">
        <f t="shared" si="190"/>
        <v>-</v>
      </c>
      <c r="AY391" s="94" t="str">
        <f t="shared" si="191"/>
        <v>-</v>
      </c>
      <c r="AZ391" s="94" t="str">
        <f t="shared" si="192"/>
        <v>-</v>
      </c>
      <c r="BA391" s="94" t="str">
        <f t="shared" si="193"/>
        <v>-</v>
      </c>
      <c r="BB391" s="94" t="str">
        <f t="shared" si="194"/>
        <v>-</v>
      </c>
      <c r="BC391" s="94" t="str">
        <f t="shared" si="195"/>
        <v>-</v>
      </c>
      <c r="BD391" s="94" t="str">
        <f t="shared" si="196"/>
        <v>-</v>
      </c>
      <c r="BE391" s="94" t="str">
        <f t="shared" si="197"/>
        <v>-</v>
      </c>
      <c r="BF391" s="94" t="str">
        <f t="shared" si="198"/>
        <v>-</v>
      </c>
    </row>
    <row r="392" spans="1:58" x14ac:dyDescent="0.2">
      <c r="A392" s="19" t="s">
        <v>1193</v>
      </c>
      <c r="B392" s="19" t="s">
        <v>76</v>
      </c>
      <c r="C392" s="19">
        <v>11649146</v>
      </c>
      <c r="D392" s="19" t="s">
        <v>1197</v>
      </c>
      <c r="E392" s="19" t="s">
        <v>1230</v>
      </c>
      <c r="F392" s="19" t="s">
        <v>1611</v>
      </c>
      <c r="G392" s="19" t="s">
        <v>1763</v>
      </c>
      <c r="H392" s="19" t="s">
        <v>1018</v>
      </c>
      <c r="I392" s="19" t="s">
        <v>653</v>
      </c>
      <c r="J392" s="19">
        <v>80</v>
      </c>
      <c r="K392" s="19" t="s">
        <v>556</v>
      </c>
      <c r="L392" s="19" t="s">
        <v>495</v>
      </c>
      <c r="M392" s="19" t="s">
        <v>17</v>
      </c>
      <c r="N392" s="19">
        <v>45755</v>
      </c>
      <c r="O392" s="19">
        <v>1</v>
      </c>
      <c r="P392" s="83">
        <v>1</v>
      </c>
      <c r="Q392" s="19" t="s">
        <v>23</v>
      </c>
      <c r="R392" s="19" t="s">
        <v>11</v>
      </c>
      <c r="S392" s="19" t="s">
        <v>23</v>
      </c>
      <c r="T392" s="19">
        <v>1</v>
      </c>
      <c r="U392" s="19" t="s">
        <v>11</v>
      </c>
      <c r="V392" s="19" t="s">
        <v>11</v>
      </c>
      <c r="W392" s="19" t="s">
        <v>11</v>
      </c>
      <c r="X392" s="19">
        <v>0</v>
      </c>
      <c r="Y392" s="19" t="s">
        <v>730</v>
      </c>
      <c r="Z392" s="19">
        <v>0</v>
      </c>
      <c r="AA392" s="19">
        <v>0</v>
      </c>
      <c r="AB392" s="19">
        <v>0</v>
      </c>
      <c r="AC392" s="186" t="str">
        <f>IF(OR(M392="13",M392="14",P392=8),"",IF(     AND(OR(S392="AUTORIZADO", S392="PENDIENTE", S392="REDUCIDO", S392="AMPLIADO"),L392&lt;&gt;"HONORARIO" ), _xlfn.CONCAT(IF(H392="X","H",H392),"_",IF(OR(P392=5,P392=6),_xlfn.CONCAT(P392,"A"),P392),"_",VLOOKUP(T392,Datos!$B$2:$C$5,2,TRUE)),""))</f>
        <v>M_1_[hasta 3]</v>
      </c>
      <c r="AD392" s="186">
        <f t="shared" si="172"/>
        <v>0</v>
      </c>
      <c r="AE392" s="90" t="str">
        <f t="shared" si="173"/>
        <v>-</v>
      </c>
      <c r="AF392" s="91" t="str">
        <f t="shared" si="174"/>
        <v>070601</v>
      </c>
      <c r="AG392" s="92"/>
      <c r="AH392" s="93" t="str">
        <f t="shared" si="175"/>
        <v>Corporación de Fomento de la Producción</v>
      </c>
      <c r="AI392" s="90" t="str">
        <f t="shared" si="176"/>
        <v>-</v>
      </c>
      <c r="AJ392" s="90" t="str">
        <f t="shared" si="177"/>
        <v>K</v>
      </c>
      <c r="AK392" s="90" t="str">
        <f t="shared" si="178"/>
        <v>-</v>
      </c>
      <c r="AL392" s="90" t="str">
        <f t="shared" si="179"/>
        <v>Identifica este registro como MUJER</v>
      </c>
      <c r="AM392" s="90" t="str">
        <f t="shared" si="180"/>
        <v>-</v>
      </c>
      <c r="AN392" s="90" t="str">
        <f t="shared" si="181"/>
        <v>-</v>
      </c>
      <c r="AO392" s="90" t="str">
        <f t="shared" si="182"/>
        <v>-</v>
      </c>
      <c r="AP392" s="58" t="str">
        <f t="shared" si="183"/>
        <v>-</v>
      </c>
      <c r="AQ392" s="94" t="str">
        <f t="shared" si="184"/>
        <v>-</v>
      </c>
      <c r="AR392" s="94" t="str">
        <f>IF(N392="","PRIMER_DIA en blanco",
IF(AND(M392="01",N392&gt;=L_Conversion!$C$118,N392&lt;=L_Conversion!$D$118),"-",
IF(AND(M392="02",N392&gt;=L_Conversion!$C$119,N392&lt;=L_Conversion!$D$119),"-",
IF(AND(M392="03",N392&gt;=L_Conversion!$C$120,N392&lt;=L_Conversion!$D$120),"-",
IF(AND(M392="04",N392&gt;=L_Conversion!$C$121,N392&lt;=L_Conversion!$D$121),"-",
IF(AND(M392="05",N392&gt;=L_Conversion!$C$122,N392&lt;=L_Conversion!$D$122),"-",
IF(AND(M392="06",N392&gt;=L_Conversion!$C$123,N392&lt;=L_Conversion!$D$123),"-",
IF(AND(M392="07",N392&gt;=L_Conversion!$C$124,N392&lt;=L_Conversion!$D$124),"-",
IF(AND(M392="08",N392&gt;=L_Conversion!$C$125,N392&lt;=L_Conversion!$D$125),"-",
IF(AND(M392="09",N392&gt;=L_Conversion!$C$126,N392&lt;=L_Conversion!$D$126),"-",
IF(AND(M392="10",N392&gt;=L_Conversion!$C$127,N392&lt;=L_Conversion!$D$127),"-",
IF(AND(M392="11",N392&gt;=L_Conversion!$C$128,N392&lt;=L_Conversion!$D$128),"-",
IF(AND(M392="12",N392&gt;=L_Conversion!$C$129,N392&lt;=L_Conversion!$D$129),"-",
IF(AND(M392="13",N392&gt;=L_Conversion!$C$116,N392&lt;=L_Conversion!$D$116),"-",
IF(AND(M392="14",N392&gt;=L_Conversion!$C$117,N392&lt;=L_Conversion!$D$117),"-",
"PRIMER_DIA fuera de rango")))))))))))))))</f>
        <v>-</v>
      </c>
      <c r="AS392" s="94" t="str">
        <f t="shared" si="185"/>
        <v>-</v>
      </c>
      <c r="AT392" s="94" t="str">
        <f t="shared" si="186"/>
        <v>-</v>
      </c>
      <c r="AU392" s="94" t="str">
        <f t="shared" si="187"/>
        <v>-</v>
      </c>
      <c r="AV392" s="94" t="str">
        <f t="shared" si="188"/>
        <v>-</v>
      </c>
      <c r="AW392" s="94" t="str">
        <f t="shared" si="189"/>
        <v>-</v>
      </c>
      <c r="AX392" s="94" t="str">
        <f t="shared" si="190"/>
        <v>-</v>
      </c>
      <c r="AY392" s="94" t="str">
        <f t="shared" si="191"/>
        <v>-</v>
      </c>
      <c r="AZ392" s="94" t="str">
        <f t="shared" si="192"/>
        <v>-</v>
      </c>
      <c r="BA392" s="94" t="str">
        <f t="shared" si="193"/>
        <v>-</v>
      </c>
      <c r="BB392" s="94" t="str">
        <f t="shared" si="194"/>
        <v>-</v>
      </c>
      <c r="BC392" s="94" t="str">
        <f t="shared" si="195"/>
        <v>-</v>
      </c>
      <c r="BD392" s="94" t="str">
        <f t="shared" si="196"/>
        <v>-</v>
      </c>
      <c r="BE392" s="94" t="str">
        <f t="shared" si="197"/>
        <v>-</v>
      </c>
      <c r="BF392" s="94" t="str">
        <f t="shared" si="198"/>
        <v>-</v>
      </c>
    </row>
    <row r="393" spans="1:58" x14ac:dyDescent="0.2">
      <c r="A393" s="19" t="s">
        <v>1193</v>
      </c>
      <c r="B393" s="19" t="s">
        <v>76</v>
      </c>
      <c r="C393" s="19">
        <v>15331775</v>
      </c>
      <c r="D393" s="19">
        <v>5</v>
      </c>
      <c r="E393" s="19" t="s">
        <v>1764</v>
      </c>
      <c r="F393" s="19" t="s">
        <v>1765</v>
      </c>
      <c r="G393" s="19" t="s">
        <v>1766</v>
      </c>
      <c r="H393" s="19" t="s">
        <v>654</v>
      </c>
      <c r="I393" s="19" t="s">
        <v>653</v>
      </c>
      <c r="J393" s="19">
        <v>80</v>
      </c>
      <c r="K393" s="19" t="s">
        <v>556</v>
      </c>
      <c r="L393" s="19" t="s">
        <v>495</v>
      </c>
      <c r="M393" s="19" t="s">
        <v>17</v>
      </c>
      <c r="N393" s="19">
        <v>45755</v>
      </c>
      <c r="O393" s="19">
        <v>2</v>
      </c>
      <c r="P393" s="83">
        <v>1</v>
      </c>
      <c r="Q393" s="19" t="s">
        <v>23</v>
      </c>
      <c r="R393" s="19" t="s">
        <v>11</v>
      </c>
      <c r="S393" s="19" t="s">
        <v>23</v>
      </c>
      <c r="T393" s="19">
        <v>2</v>
      </c>
      <c r="U393" s="19" t="s">
        <v>11</v>
      </c>
      <c r="V393" s="19" t="s">
        <v>11</v>
      </c>
      <c r="W393" s="19" t="s">
        <v>11</v>
      </c>
      <c r="X393" s="19">
        <v>0</v>
      </c>
      <c r="Y393" s="19" t="s">
        <v>730</v>
      </c>
      <c r="Z393" s="19">
        <v>0</v>
      </c>
      <c r="AA393" s="19">
        <v>0</v>
      </c>
      <c r="AB393" s="19">
        <v>0</v>
      </c>
      <c r="AC393" s="186" t="str">
        <f>IF(OR(M393="13",M393="14",P393=8),"",IF(     AND(OR(S393="AUTORIZADO", S393="PENDIENTE", S393="REDUCIDO", S393="AMPLIADO"),L393&lt;&gt;"HONORARIO" ), _xlfn.CONCAT(IF(H393="X","H",H393),"_",IF(OR(P393=5,P393=6),_xlfn.CONCAT(P393,"A"),P393),"_",VLOOKUP(T393,Datos!$B$2:$C$5,2,TRUE)),""))</f>
        <v>H_1_[hasta 3]</v>
      </c>
      <c r="AD393" s="186">
        <f t="shared" si="172"/>
        <v>0</v>
      </c>
      <c r="AE393" s="90" t="str">
        <f t="shared" si="173"/>
        <v>-</v>
      </c>
      <c r="AF393" s="91" t="str">
        <f t="shared" si="174"/>
        <v>070601</v>
      </c>
      <c r="AG393" s="92"/>
      <c r="AH393" s="93" t="str">
        <f t="shared" si="175"/>
        <v>Corporación de Fomento de la Producción</v>
      </c>
      <c r="AI393" s="90" t="str">
        <f t="shared" si="176"/>
        <v>-</v>
      </c>
      <c r="AJ393" s="90">
        <f t="shared" si="177"/>
        <v>5</v>
      </c>
      <c r="AK393" s="90" t="str">
        <f t="shared" si="178"/>
        <v>-</v>
      </c>
      <c r="AL393" s="90" t="str">
        <f t="shared" si="179"/>
        <v>Identifica este registro como HOMBRE</v>
      </c>
      <c r="AM393" s="90" t="str">
        <f t="shared" si="180"/>
        <v>-</v>
      </c>
      <c r="AN393" s="90" t="str">
        <f t="shared" si="181"/>
        <v>-</v>
      </c>
      <c r="AO393" s="90" t="str">
        <f t="shared" si="182"/>
        <v>-</v>
      </c>
      <c r="AP393" s="58" t="str">
        <f t="shared" si="183"/>
        <v>-</v>
      </c>
      <c r="AQ393" s="94" t="str">
        <f t="shared" si="184"/>
        <v>-</v>
      </c>
      <c r="AR393" s="94" t="str">
        <f>IF(N393="","PRIMER_DIA en blanco",
IF(AND(M393="01",N393&gt;=L_Conversion!$C$118,N393&lt;=L_Conversion!$D$118),"-",
IF(AND(M393="02",N393&gt;=L_Conversion!$C$119,N393&lt;=L_Conversion!$D$119),"-",
IF(AND(M393="03",N393&gt;=L_Conversion!$C$120,N393&lt;=L_Conversion!$D$120),"-",
IF(AND(M393="04",N393&gt;=L_Conversion!$C$121,N393&lt;=L_Conversion!$D$121),"-",
IF(AND(M393="05",N393&gt;=L_Conversion!$C$122,N393&lt;=L_Conversion!$D$122),"-",
IF(AND(M393="06",N393&gt;=L_Conversion!$C$123,N393&lt;=L_Conversion!$D$123),"-",
IF(AND(M393="07",N393&gt;=L_Conversion!$C$124,N393&lt;=L_Conversion!$D$124),"-",
IF(AND(M393="08",N393&gt;=L_Conversion!$C$125,N393&lt;=L_Conversion!$D$125),"-",
IF(AND(M393="09",N393&gt;=L_Conversion!$C$126,N393&lt;=L_Conversion!$D$126),"-",
IF(AND(M393="10",N393&gt;=L_Conversion!$C$127,N393&lt;=L_Conversion!$D$127),"-",
IF(AND(M393="11",N393&gt;=L_Conversion!$C$128,N393&lt;=L_Conversion!$D$128),"-",
IF(AND(M393="12",N393&gt;=L_Conversion!$C$129,N393&lt;=L_Conversion!$D$129),"-",
IF(AND(M393="13",N393&gt;=L_Conversion!$C$116,N393&lt;=L_Conversion!$D$116),"-",
IF(AND(M393="14",N393&gt;=L_Conversion!$C$117,N393&lt;=L_Conversion!$D$117),"-",
"PRIMER_DIA fuera de rango")))))))))))))))</f>
        <v>-</v>
      </c>
      <c r="AS393" s="94" t="str">
        <f t="shared" si="185"/>
        <v>-</v>
      </c>
      <c r="AT393" s="94" t="str">
        <f t="shared" si="186"/>
        <v>-</v>
      </c>
      <c r="AU393" s="94" t="str">
        <f t="shared" si="187"/>
        <v>-</v>
      </c>
      <c r="AV393" s="94" t="str">
        <f t="shared" si="188"/>
        <v>-</v>
      </c>
      <c r="AW393" s="94" t="str">
        <f t="shared" si="189"/>
        <v>-</v>
      </c>
      <c r="AX393" s="94" t="str">
        <f t="shared" si="190"/>
        <v>-</v>
      </c>
      <c r="AY393" s="94" t="str">
        <f t="shared" si="191"/>
        <v>-</v>
      </c>
      <c r="AZ393" s="94" t="str">
        <f t="shared" si="192"/>
        <v>-</v>
      </c>
      <c r="BA393" s="94" t="str">
        <f t="shared" si="193"/>
        <v>-</v>
      </c>
      <c r="BB393" s="94" t="str">
        <f t="shared" si="194"/>
        <v>-</v>
      </c>
      <c r="BC393" s="94" t="str">
        <f t="shared" si="195"/>
        <v>-</v>
      </c>
      <c r="BD393" s="94" t="str">
        <f t="shared" si="196"/>
        <v>-</v>
      </c>
      <c r="BE393" s="94" t="str">
        <f t="shared" si="197"/>
        <v>-</v>
      </c>
      <c r="BF393" s="94" t="str">
        <f t="shared" si="198"/>
        <v>-</v>
      </c>
    </row>
    <row r="394" spans="1:58" x14ac:dyDescent="0.2">
      <c r="A394" s="19" t="s">
        <v>1193</v>
      </c>
      <c r="B394" s="19" t="s">
        <v>876</v>
      </c>
      <c r="C394" s="19">
        <v>17800987</v>
      </c>
      <c r="D394" s="19">
        <v>7</v>
      </c>
      <c r="E394" s="19" t="s">
        <v>1767</v>
      </c>
      <c r="F394" s="19" t="s">
        <v>1212</v>
      </c>
      <c r="G394" s="19" t="s">
        <v>1768</v>
      </c>
      <c r="H394" s="19" t="s">
        <v>1018</v>
      </c>
      <c r="I394" s="19" t="s">
        <v>653</v>
      </c>
      <c r="J394" s="19">
        <v>80</v>
      </c>
      <c r="K394" s="19" t="s">
        <v>556</v>
      </c>
      <c r="L394" s="19" t="s">
        <v>495</v>
      </c>
      <c r="M394" s="19" t="s">
        <v>17</v>
      </c>
      <c r="N394" s="19">
        <v>45755</v>
      </c>
      <c r="O394" s="19">
        <v>2</v>
      </c>
      <c r="P394" s="83">
        <v>1</v>
      </c>
      <c r="Q394" s="19" t="s">
        <v>23</v>
      </c>
      <c r="R394" s="19" t="s">
        <v>11</v>
      </c>
      <c r="S394" s="19" t="s">
        <v>23</v>
      </c>
      <c r="T394" s="19">
        <v>2</v>
      </c>
      <c r="U394" s="19" t="s">
        <v>11</v>
      </c>
      <c r="V394" s="19" t="s">
        <v>11</v>
      </c>
      <c r="W394" s="19" t="s">
        <v>11</v>
      </c>
      <c r="X394" s="19">
        <v>0</v>
      </c>
      <c r="Y394" s="19" t="s">
        <v>730</v>
      </c>
      <c r="Z394" s="19">
        <v>0</v>
      </c>
      <c r="AA394" s="19">
        <v>0</v>
      </c>
      <c r="AB394" s="19">
        <v>0</v>
      </c>
      <c r="AC394" s="186" t="str">
        <f>IF(OR(M394="13",M394="14",P394=8),"",IF(     AND(OR(S394="AUTORIZADO", S394="PENDIENTE", S394="REDUCIDO", S394="AMPLIADO"),L394&lt;&gt;"HONORARIO" ), _xlfn.CONCAT(IF(H394="X","H",H394),"_",IF(OR(P394=5,P394=6),_xlfn.CONCAT(P394,"A"),P394),"_",VLOOKUP(T394,Datos!$B$2:$C$5,2,TRUE)),""))</f>
        <v>M_1_[hasta 3]</v>
      </c>
      <c r="AD394" s="186">
        <f t="shared" si="172"/>
        <v>0</v>
      </c>
      <c r="AE394" s="90" t="str">
        <f t="shared" si="173"/>
        <v>-</v>
      </c>
      <c r="AF394" s="91" t="str">
        <f t="shared" si="174"/>
        <v>070607</v>
      </c>
      <c r="AG394" s="92"/>
      <c r="AH394" s="93" t="str">
        <f t="shared" si="175"/>
        <v>Corporación de Fomento de la Producción</v>
      </c>
      <c r="AI394" s="90" t="str">
        <f t="shared" si="176"/>
        <v>-</v>
      </c>
      <c r="AJ394" s="90">
        <f t="shared" si="177"/>
        <v>7</v>
      </c>
      <c r="AK394" s="90" t="str">
        <f t="shared" si="178"/>
        <v>-</v>
      </c>
      <c r="AL394" s="90" t="str">
        <f t="shared" si="179"/>
        <v>Identifica este registro como MUJER</v>
      </c>
      <c r="AM394" s="90" t="str">
        <f t="shared" si="180"/>
        <v>-</v>
      </c>
      <c r="AN394" s="90" t="str">
        <f t="shared" si="181"/>
        <v>-</v>
      </c>
      <c r="AO394" s="90" t="str">
        <f t="shared" si="182"/>
        <v>-</v>
      </c>
      <c r="AP394" s="58" t="str">
        <f t="shared" si="183"/>
        <v>-</v>
      </c>
      <c r="AQ394" s="94" t="str">
        <f t="shared" si="184"/>
        <v>-</v>
      </c>
      <c r="AR394" s="94" t="str">
        <f>IF(N394="","PRIMER_DIA en blanco",
IF(AND(M394="01",N394&gt;=L_Conversion!$C$118,N394&lt;=L_Conversion!$D$118),"-",
IF(AND(M394="02",N394&gt;=L_Conversion!$C$119,N394&lt;=L_Conversion!$D$119),"-",
IF(AND(M394="03",N394&gt;=L_Conversion!$C$120,N394&lt;=L_Conversion!$D$120),"-",
IF(AND(M394="04",N394&gt;=L_Conversion!$C$121,N394&lt;=L_Conversion!$D$121),"-",
IF(AND(M394="05",N394&gt;=L_Conversion!$C$122,N394&lt;=L_Conversion!$D$122),"-",
IF(AND(M394="06",N394&gt;=L_Conversion!$C$123,N394&lt;=L_Conversion!$D$123),"-",
IF(AND(M394="07",N394&gt;=L_Conversion!$C$124,N394&lt;=L_Conversion!$D$124),"-",
IF(AND(M394="08",N394&gt;=L_Conversion!$C$125,N394&lt;=L_Conversion!$D$125),"-",
IF(AND(M394="09",N394&gt;=L_Conversion!$C$126,N394&lt;=L_Conversion!$D$126),"-",
IF(AND(M394="10",N394&gt;=L_Conversion!$C$127,N394&lt;=L_Conversion!$D$127),"-",
IF(AND(M394="11",N394&gt;=L_Conversion!$C$128,N394&lt;=L_Conversion!$D$128),"-",
IF(AND(M394="12",N394&gt;=L_Conversion!$C$129,N394&lt;=L_Conversion!$D$129),"-",
IF(AND(M394="13",N394&gt;=L_Conversion!$C$116,N394&lt;=L_Conversion!$D$116),"-",
IF(AND(M394="14",N394&gt;=L_Conversion!$C$117,N394&lt;=L_Conversion!$D$117),"-",
"PRIMER_DIA fuera de rango")))))))))))))))</f>
        <v>-</v>
      </c>
      <c r="AS394" s="94" t="str">
        <f t="shared" si="185"/>
        <v>-</v>
      </c>
      <c r="AT394" s="94" t="str">
        <f t="shared" si="186"/>
        <v>-</v>
      </c>
      <c r="AU394" s="94" t="str">
        <f t="shared" si="187"/>
        <v>-</v>
      </c>
      <c r="AV394" s="94" t="str">
        <f t="shared" si="188"/>
        <v>-</v>
      </c>
      <c r="AW394" s="94" t="str">
        <f t="shared" si="189"/>
        <v>-</v>
      </c>
      <c r="AX394" s="94" t="str">
        <f t="shared" si="190"/>
        <v>-</v>
      </c>
      <c r="AY394" s="94" t="str">
        <f t="shared" si="191"/>
        <v>-</v>
      </c>
      <c r="AZ394" s="94" t="str">
        <f t="shared" si="192"/>
        <v>-</v>
      </c>
      <c r="BA394" s="94" t="str">
        <f t="shared" si="193"/>
        <v>-</v>
      </c>
      <c r="BB394" s="94" t="str">
        <f t="shared" si="194"/>
        <v>-</v>
      </c>
      <c r="BC394" s="94" t="str">
        <f t="shared" si="195"/>
        <v>-</v>
      </c>
      <c r="BD394" s="94" t="str">
        <f t="shared" si="196"/>
        <v>-</v>
      </c>
      <c r="BE394" s="94" t="str">
        <f t="shared" si="197"/>
        <v>-</v>
      </c>
      <c r="BF394" s="94" t="str">
        <f t="shared" si="198"/>
        <v>-</v>
      </c>
    </row>
    <row r="395" spans="1:58" x14ac:dyDescent="0.2">
      <c r="A395" s="19" t="s">
        <v>1193</v>
      </c>
      <c r="B395" s="19" t="s">
        <v>876</v>
      </c>
      <c r="C395" s="19">
        <v>17800987</v>
      </c>
      <c r="D395" s="19">
        <v>7</v>
      </c>
      <c r="E395" s="19" t="s">
        <v>1767</v>
      </c>
      <c r="F395" s="19" t="s">
        <v>1212</v>
      </c>
      <c r="G395" s="19" t="s">
        <v>1768</v>
      </c>
      <c r="H395" s="19" t="s">
        <v>1018</v>
      </c>
      <c r="I395" s="19" t="s">
        <v>653</v>
      </c>
      <c r="J395" s="19">
        <v>80</v>
      </c>
      <c r="K395" s="19" t="s">
        <v>556</v>
      </c>
      <c r="L395" s="19" t="s">
        <v>495</v>
      </c>
      <c r="M395" s="19" t="s">
        <v>17</v>
      </c>
      <c r="N395" s="19">
        <v>45755</v>
      </c>
      <c r="O395" s="19">
        <v>2</v>
      </c>
      <c r="P395" s="83">
        <v>1</v>
      </c>
      <c r="Q395" s="19" t="s">
        <v>23</v>
      </c>
      <c r="R395" s="19" t="s">
        <v>11</v>
      </c>
      <c r="S395" s="19" t="s">
        <v>23</v>
      </c>
      <c r="T395" s="19">
        <v>2</v>
      </c>
      <c r="U395" s="19" t="s">
        <v>11</v>
      </c>
      <c r="V395" s="19" t="s">
        <v>11</v>
      </c>
      <c r="W395" s="19" t="s">
        <v>11</v>
      </c>
      <c r="X395" s="19">
        <v>0</v>
      </c>
      <c r="Y395" s="19" t="s">
        <v>730</v>
      </c>
      <c r="Z395" s="19">
        <v>0</v>
      </c>
      <c r="AA395" s="19">
        <v>0</v>
      </c>
      <c r="AB395" s="19">
        <v>0</v>
      </c>
      <c r="AC395" s="186" t="str">
        <f>IF(OR(M395="13",M395="14",P395=8),"",IF(     AND(OR(S395="AUTORIZADO", S395="PENDIENTE", S395="REDUCIDO", S395="AMPLIADO"),L395&lt;&gt;"HONORARIO" ), _xlfn.CONCAT(IF(H395="X","H",H395),"_",IF(OR(P395=5,P395=6),_xlfn.CONCAT(P395,"A"),P395),"_",VLOOKUP(T395,Datos!$B$2:$C$5,2,TRUE)),""))</f>
        <v>M_1_[hasta 3]</v>
      </c>
      <c r="AD395" s="186">
        <f t="shared" si="172"/>
        <v>0</v>
      </c>
      <c r="AE395" s="90" t="str">
        <f t="shared" si="173"/>
        <v>-</v>
      </c>
      <c r="AF395" s="91" t="str">
        <f t="shared" si="174"/>
        <v>070607</v>
      </c>
      <c r="AG395" s="92"/>
      <c r="AH395" s="93" t="str">
        <f t="shared" si="175"/>
        <v>Corporación de Fomento de la Producción</v>
      </c>
      <c r="AI395" s="90" t="str">
        <f t="shared" si="176"/>
        <v>-</v>
      </c>
      <c r="AJ395" s="90">
        <f t="shared" si="177"/>
        <v>7</v>
      </c>
      <c r="AK395" s="90" t="str">
        <f t="shared" si="178"/>
        <v>-</v>
      </c>
      <c r="AL395" s="90" t="str">
        <f t="shared" si="179"/>
        <v>Identifica este registro como MUJER</v>
      </c>
      <c r="AM395" s="90" t="str">
        <f t="shared" si="180"/>
        <v>-</v>
      </c>
      <c r="AN395" s="90" t="str">
        <f t="shared" si="181"/>
        <v>-</v>
      </c>
      <c r="AO395" s="90" t="str">
        <f t="shared" si="182"/>
        <v>-</v>
      </c>
      <c r="AP395" s="58" t="str">
        <f t="shared" si="183"/>
        <v>-</v>
      </c>
      <c r="AQ395" s="94" t="str">
        <f t="shared" si="184"/>
        <v>-</v>
      </c>
      <c r="AR395" s="94" t="str">
        <f>IF(N395="","PRIMER_DIA en blanco",
IF(AND(M395="01",N395&gt;=L_Conversion!$C$118,N395&lt;=L_Conversion!$D$118),"-",
IF(AND(M395="02",N395&gt;=L_Conversion!$C$119,N395&lt;=L_Conversion!$D$119),"-",
IF(AND(M395="03",N395&gt;=L_Conversion!$C$120,N395&lt;=L_Conversion!$D$120),"-",
IF(AND(M395="04",N395&gt;=L_Conversion!$C$121,N395&lt;=L_Conversion!$D$121),"-",
IF(AND(M395="05",N395&gt;=L_Conversion!$C$122,N395&lt;=L_Conversion!$D$122),"-",
IF(AND(M395="06",N395&gt;=L_Conversion!$C$123,N395&lt;=L_Conversion!$D$123),"-",
IF(AND(M395="07",N395&gt;=L_Conversion!$C$124,N395&lt;=L_Conversion!$D$124),"-",
IF(AND(M395="08",N395&gt;=L_Conversion!$C$125,N395&lt;=L_Conversion!$D$125),"-",
IF(AND(M395="09",N395&gt;=L_Conversion!$C$126,N395&lt;=L_Conversion!$D$126),"-",
IF(AND(M395="10",N395&gt;=L_Conversion!$C$127,N395&lt;=L_Conversion!$D$127),"-",
IF(AND(M395="11",N395&gt;=L_Conversion!$C$128,N395&lt;=L_Conversion!$D$128),"-",
IF(AND(M395="12",N395&gt;=L_Conversion!$C$129,N395&lt;=L_Conversion!$D$129),"-",
IF(AND(M395="13",N395&gt;=L_Conversion!$C$116,N395&lt;=L_Conversion!$D$116),"-",
IF(AND(M395="14",N395&gt;=L_Conversion!$C$117,N395&lt;=L_Conversion!$D$117),"-",
"PRIMER_DIA fuera de rango")))))))))))))))</f>
        <v>-</v>
      </c>
      <c r="AS395" s="94" t="str">
        <f t="shared" si="185"/>
        <v>-</v>
      </c>
      <c r="AT395" s="94" t="str">
        <f t="shared" si="186"/>
        <v>-</v>
      </c>
      <c r="AU395" s="94" t="str">
        <f t="shared" si="187"/>
        <v>-</v>
      </c>
      <c r="AV395" s="94" t="str">
        <f t="shared" si="188"/>
        <v>-</v>
      </c>
      <c r="AW395" s="94" t="str">
        <f t="shared" si="189"/>
        <v>-</v>
      </c>
      <c r="AX395" s="94" t="str">
        <f t="shared" si="190"/>
        <v>-</v>
      </c>
      <c r="AY395" s="94" t="str">
        <f t="shared" si="191"/>
        <v>-</v>
      </c>
      <c r="AZ395" s="94" t="str">
        <f t="shared" si="192"/>
        <v>-</v>
      </c>
      <c r="BA395" s="94" t="str">
        <f t="shared" si="193"/>
        <v>-</v>
      </c>
      <c r="BB395" s="94" t="str">
        <f t="shared" si="194"/>
        <v>-</v>
      </c>
      <c r="BC395" s="94" t="str">
        <f t="shared" si="195"/>
        <v>-</v>
      </c>
      <c r="BD395" s="94" t="str">
        <f t="shared" si="196"/>
        <v>-</v>
      </c>
      <c r="BE395" s="94" t="str">
        <f t="shared" si="197"/>
        <v>-</v>
      </c>
      <c r="BF395" s="94" t="str">
        <f t="shared" si="198"/>
        <v>-</v>
      </c>
    </row>
    <row r="396" spans="1:58" x14ac:dyDescent="0.2">
      <c r="A396" s="19" t="s">
        <v>1193</v>
      </c>
      <c r="B396" s="19" t="s">
        <v>669</v>
      </c>
      <c r="C396" s="19">
        <v>17740480</v>
      </c>
      <c r="D396" s="19">
        <v>2</v>
      </c>
      <c r="E396" s="19" t="s">
        <v>1729</v>
      </c>
      <c r="F396" s="19" t="s">
        <v>1730</v>
      </c>
      <c r="G396" s="19" t="s">
        <v>1731</v>
      </c>
      <c r="H396" s="19" t="s">
        <v>654</v>
      </c>
      <c r="I396" s="19" t="s">
        <v>654</v>
      </c>
      <c r="J396" s="19">
        <v>80</v>
      </c>
      <c r="K396" s="19" t="s">
        <v>556</v>
      </c>
      <c r="L396" s="19" t="s">
        <v>509</v>
      </c>
      <c r="M396" s="19" t="s">
        <v>17</v>
      </c>
      <c r="N396" s="19">
        <v>45755</v>
      </c>
      <c r="O396" s="19">
        <v>3</v>
      </c>
      <c r="P396" s="83">
        <v>1</v>
      </c>
      <c r="Q396" s="19" t="s">
        <v>23</v>
      </c>
      <c r="R396" s="19" t="s">
        <v>11</v>
      </c>
      <c r="S396" s="19" t="s">
        <v>23</v>
      </c>
      <c r="T396" s="19">
        <v>3</v>
      </c>
      <c r="U396" s="19" t="s">
        <v>11</v>
      </c>
      <c r="V396" s="19" t="s">
        <v>11</v>
      </c>
      <c r="W396" s="19" t="s">
        <v>11</v>
      </c>
      <c r="X396" s="19">
        <v>0</v>
      </c>
      <c r="Y396" s="19" t="s">
        <v>730</v>
      </c>
      <c r="Z396" s="19">
        <v>0</v>
      </c>
      <c r="AA396" s="19">
        <v>0</v>
      </c>
      <c r="AB396" s="19">
        <v>0</v>
      </c>
      <c r="AC396" s="186" t="str">
        <f>IF(OR(M396="13",M396="14",P396=8),"",IF(     AND(OR(S396="AUTORIZADO", S396="PENDIENTE", S396="REDUCIDO", S396="AMPLIADO"),L396&lt;&gt;"HONORARIO" ), _xlfn.CONCAT(IF(H396="X","H",H396),"_",IF(OR(P396=5,P396=6),_xlfn.CONCAT(P396,"A"),P396),"_",VLOOKUP(T396,Datos!$B$2:$C$5,2,TRUE)),""))</f>
        <v>H_1_[hasta 3]</v>
      </c>
      <c r="AD396" s="186">
        <f t="shared" si="172"/>
        <v>0</v>
      </c>
      <c r="AE396" s="90" t="str">
        <f t="shared" si="173"/>
        <v>-</v>
      </c>
      <c r="AF396" s="91" t="str">
        <f t="shared" si="174"/>
        <v>Revisar</v>
      </c>
      <c r="AG396" s="92"/>
      <c r="AH396" s="93" t="str">
        <f t="shared" si="175"/>
        <v>Corporación de Fomento de la Producción</v>
      </c>
      <c r="AI396" s="90" t="str">
        <f t="shared" si="176"/>
        <v>-</v>
      </c>
      <c r="AJ396" s="90">
        <f t="shared" si="177"/>
        <v>2</v>
      </c>
      <c r="AK396" s="90" t="str">
        <f t="shared" si="178"/>
        <v>-</v>
      </c>
      <c r="AL396" s="90" t="str">
        <f t="shared" si="179"/>
        <v>Identifica este registro como HOMBRE</v>
      </c>
      <c r="AM396" s="90" t="str">
        <f t="shared" si="180"/>
        <v>-</v>
      </c>
      <c r="AN396" s="90" t="str">
        <f t="shared" si="181"/>
        <v>-</v>
      </c>
      <c r="AO396" s="90" t="str">
        <f t="shared" si="182"/>
        <v>-</v>
      </c>
      <c r="AP396" s="58" t="str">
        <f t="shared" si="183"/>
        <v>-</v>
      </c>
      <c r="AQ396" s="94" t="str">
        <f t="shared" si="184"/>
        <v>-</v>
      </c>
      <c r="AR396" s="94" t="str">
        <f>IF(N396="","PRIMER_DIA en blanco",
IF(AND(M396="01",N396&gt;=L_Conversion!$C$118,N396&lt;=L_Conversion!$D$118),"-",
IF(AND(M396="02",N396&gt;=L_Conversion!$C$119,N396&lt;=L_Conversion!$D$119),"-",
IF(AND(M396="03",N396&gt;=L_Conversion!$C$120,N396&lt;=L_Conversion!$D$120),"-",
IF(AND(M396="04",N396&gt;=L_Conversion!$C$121,N396&lt;=L_Conversion!$D$121),"-",
IF(AND(M396="05",N396&gt;=L_Conversion!$C$122,N396&lt;=L_Conversion!$D$122),"-",
IF(AND(M396="06",N396&gt;=L_Conversion!$C$123,N396&lt;=L_Conversion!$D$123),"-",
IF(AND(M396="07",N396&gt;=L_Conversion!$C$124,N396&lt;=L_Conversion!$D$124),"-",
IF(AND(M396="08",N396&gt;=L_Conversion!$C$125,N396&lt;=L_Conversion!$D$125),"-",
IF(AND(M396="09",N396&gt;=L_Conversion!$C$126,N396&lt;=L_Conversion!$D$126),"-",
IF(AND(M396="10",N396&gt;=L_Conversion!$C$127,N396&lt;=L_Conversion!$D$127),"-",
IF(AND(M396="11",N396&gt;=L_Conversion!$C$128,N396&lt;=L_Conversion!$D$128),"-",
IF(AND(M396="12",N396&gt;=L_Conversion!$C$129,N396&lt;=L_Conversion!$D$129),"-",
IF(AND(M396="13",N396&gt;=L_Conversion!$C$116,N396&lt;=L_Conversion!$D$116),"-",
IF(AND(M396="14",N396&gt;=L_Conversion!$C$117,N396&lt;=L_Conversion!$D$117),"-",
"PRIMER_DIA fuera de rango")))))))))))))))</f>
        <v>-</v>
      </c>
      <c r="AS396" s="94" t="str">
        <f t="shared" si="185"/>
        <v>-</v>
      </c>
      <c r="AT396" s="94" t="str">
        <f t="shared" si="186"/>
        <v>-</v>
      </c>
      <c r="AU396" s="94" t="str">
        <f t="shared" si="187"/>
        <v>-</v>
      </c>
      <c r="AV396" s="94" t="str">
        <f t="shared" si="188"/>
        <v>-</v>
      </c>
      <c r="AW396" s="94" t="str">
        <f t="shared" si="189"/>
        <v>-</v>
      </c>
      <c r="AX396" s="94" t="str">
        <f t="shared" si="190"/>
        <v>-</v>
      </c>
      <c r="AY396" s="94" t="str">
        <f t="shared" si="191"/>
        <v>-</v>
      </c>
      <c r="AZ396" s="94" t="str">
        <f t="shared" si="192"/>
        <v>-</v>
      </c>
      <c r="BA396" s="94" t="str">
        <f t="shared" si="193"/>
        <v>-</v>
      </c>
      <c r="BB396" s="94" t="str">
        <f t="shared" si="194"/>
        <v>-</v>
      </c>
      <c r="BC396" s="94" t="str">
        <f t="shared" si="195"/>
        <v>-</v>
      </c>
      <c r="BD396" s="94" t="str">
        <f t="shared" si="196"/>
        <v>-</v>
      </c>
      <c r="BE396" s="94" t="str">
        <f t="shared" si="197"/>
        <v>-</v>
      </c>
      <c r="BF396" s="94" t="str">
        <f t="shared" si="198"/>
        <v>-</v>
      </c>
    </row>
    <row r="397" spans="1:58" x14ac:dyDescent="0.2">
      <c r="A397" s="19" t="s">
        <v>1193</v>
      </c>
      <c r="B397" s="19" t="s">
        <v>76</v>
      </c>
      <c r="C397" s="19">
        <v>18593678</v>
      </c>
      <c r="D397" s="19">
        <v>3</v>
      </c>
      <c r="E397" s="19" t="s">
        <v>1309</v>
      </c>
      <c r="F397" s="19" t="s">
        <v>1310</v>
      </c>
      <c r="G397" s="19" t="s">
        <v>1311</v>
      </c>
      <c r="H397" s="19" t="s">
        <v>654</v>
      </c>
      <c r="I397" s="19" t="s">
        <v>654</v>
      </c>
      <c r="J397" s="19">
        <v>80</v>
      </c>
      <c r="K397" s="19" t="s">
        <v>556</v>
      </c>
      <c r="L397" s="19" t="s">
        <v>509</v>
      </c>
      <c r="M397" s="19" t="s">
        <v>17</v>
      </c>
      <c r="N397" s="19">
        <v>45755</v>
      </c>
      <c r="O397" s="19">
        <v>4</v>
      </c>
      <c r="P397" s="83">
        <v>1</v>
      </c>
      <c r="Q397" s="19" t="s">
        <v>23</v>
      </c>
      <c r="R397" s="19" t="s">
        <v>11</v>
      </c>
      <c r="S397" s="19" t="s">
        <v>23</v>
      </c>
      <c r="T397" s="19">
        <v>4</v>
      </c>
      <c r="U397" s="19" t="s">
        <v>11</v>
      </c>
      <c r="V397" s="19" t="s">
        <v>11</v>
      </c>
      <c r="W397" s="19" t="s">
        <v>11</v>
      </c>
      <c r="X397" s="19">
        <v>0</v>
      </c>
      <c r="Y397" s="19" t="s">
        <v>730</v>
      </c>
      <c r="Z397" s="19">
        <v>0</v>
      </c>
      <c r="AA397" s="19">
        <v>0</v>
      </c>
      <c r="AB397" s="19">
        <v>0</v>
      </c>
      <c r="AC397" s="186" t="str">
        <f>IF(OR(M397="13",M397="14",P397=8),"",IF(     AND(OR(S397="AUTORIZADO", S397="PENDIENTE", S397="REDUCIDO", S397="AMPLIADO"),L397&lt;&gt;"HONORARIO" ), _xlfn.CONCAT(IF(H397="X","H",H397),"_",IF(OR(P397=5,P397=6),_xlfn.CONCAT(P397,"A"),P397),"_",VLOOKUP(T397,Datos!$B$2:$C$5,2,TRUE)),""))</f>
        <v>H_1_[4 a 10]</v>
      </c>
      <c r="AD397" s="186">
        <f t="shared" si="172"/>
        <v>0</v>
      </c>
      <c r="AE397" s="90" t="str">
        <f t="shared" si="173"/>
        <v>-</v>
      </c>
      <c r="AF397" s="91" t="str">
        <f t="shared" si="174"/>
        <v>070601</v>
      </c>
      <c r="AG397" s="92"/>
      <c r="AH397" s="93" t="str">
        <f t="shared" si="175"/>
        <v>Corporación de Fomento de la Producción</v>
      </c>
      <c r="AI397" s="90" t="str">
        <f t="shared" si="176"/>
        <v>-</v>
      </c>
      <c r="AJ397" s="90">
        <f t="shared" si="177"/>
        <v>3</v>
      </c>
      <c r="AK397" s="90" t="str">
        <f t="shared" si="178"/>
        <v>-</v>
      </c>
      <c r="AL397" s="90" t="str">
        <f t="shared" si="179"/>
        <v>Identifica este registro como HOMBRE</v>
      </c>
      <c r="AM397" s="90" t="str">
        <f t="shared" si="180"/>
        <v>-</v>
      </c>
      <c r="AN397" s="90" t="str">
        <f t="shared" si="181"/>
        <v>-</v>
      </c>
      <c r="AO397" s="90" t="str">
        <f t="shared" si="182"/>
        <v>-</v>
      </c>
      <c r="AP397" s="58" t="str">
        <f t="shared" si="183"/>
        <v>-</v>
      </c>
      <c r="AQ397" s="94" t="str">
        <f t="shared" si="184"/>
        <v>-</v>
      </c>
      <c r="AR397" s="94" t="str">
        <f>IF(N397="","PRIMER_DIA en blanco",
IF(AND(M397="01",N397&gt;=L_Conversion!$C$118,N397&lt;=L_Conversion!$D$118),"-",
IF(AND(M397="02",N397&gt;=L_Conversion!$C$119,N397&lt;=L_Conversion!$D$119),"-",
IF(AND(M397="03",N397&gt;=L_Conversion!$C$120,N397&lt;=L_Conversion!$D$120),"-",
IF(AND(M397="04",N397&gt;=L_Conversion!$C$121,N397&lt;=L_Conversion!$D$121),"-",
IF(AND(M397="05",N397&gt;=L_Conversion!$C$122,N397&lt;=L_Conversion!$D$122),"-",
IF(AND(M397="06",N397&gt;=L_Conversion!$C$123,N397&lt;=L_Conversion!$D$123),"-",
IF(AND(M397="07",N397&gt;=L_Conversion!$C$124,N397&lt;=L_Conversion!$D$124),"-",
IF(AND(M397="08",N397&gt;=L_Conversion!$C$125,N397&lt;=L_Conversion!$D$125),"-",
IF(AND(M397="09",N397&gt;=L_Conversion!$C$126,N397&lt;=L_Conversion!$D$126),"-",
IF(AND(M397="10",N397&gt;=L_Conversion!$C$127,N397&lt;=L_Conversion!$D$127),"-",
IF(AND(M397="11",N397&gt;=L_Conversion!$C$128,N397&lt;=L_Conversion!$D$128),"-",
IF(AND(M397="12",N397&gt;=L_Conversion!$C$129,N397&lt;=L_Conversion!$D$129),"-",
IF(AND(M397="13",N397&gt;=L_Conversion!$C$116,N397&lt;=L_Conversion!$D$116),"-",
IF(AND(M397="14",N397&gt;=L_Conversion!$C$117,N397&lt;=L_Conversion!$D$117),"-",
"PRIMER_DIA fuera de rango")))))))))))))))</f>
        <v>-</v>
      </c>
      <c r="AS397" s="94" t="str">
        <f t="shared" si="185"/>
        <v>-</v>
      </c>
      <c r="AT397" s="94" t="str">
        <f t="shared" si="186"/>
        <v>-</v>
      </c>
      <c r="AU397" s="94" t="str">
        <f t="shared" si="187"/>
        <v>-</v>
      </c>
      <c r="AV397" s="94" t="str">
        <f t="shared" si="188"/>
        <v>-</v>
      </c>
      <c r="AW397" s="94" t="str">
        <f t="shared" si="189"/>
        <v>-</v>
      </c>
      <c r="AX397" s="94" t="str">
        <f t="shared" si="190"/>
        <v>-</v>
      </c>
      <c r="AY397" s="94" t="str">
        <f t="shared" si="191"/>
        <v>-</v>
      </c>
      <c r="AZ397" s="94" t="str">
        <f t="shared" si="192"/>
        <v>-</v>
      </c>
      <c r="BA397" s="94" t="str">
        <f t="shared" si="193"/>
        <v>-</v>
      </c>
      <c r="BB397" s="94" t="str">
        <f t="shared" si="194"/>
        <v>-</v>
      </c>
      <c r="BC397" s="94" t="str">
        <f t="shared" si="195"/>
        <v>-</v>
      </c>
      <c r="BD397" s="94" t="str">
        <f t="shared" si="196"/>
        <v>-</v>
      </c>
      <c r="BE397" s="94" t="str">
        <f t="shared" si="197"/>
        <v>-</v>
      </c>
      <c r="BF397" s="94" t="str">
        <f t="shared" si="198"/>
        <v>-</v>
      </c>
    </row>
    <row r="398" spans="1:58" x14ac:dyDescent="0.2">
      <c r="A398" s="19" t="s">
        <v>1193</v>
      </c>
      <c r="B398" s="19" t="s">
        <v>669</v>
      </c>
      <c r="C398" s="19">
        <v>16923344</v>
      </c>
      <c r="D398" s="19">
        <v>6</v>
      </c>
      <c r="E398" s="19" t="s">
        <v>1237</v>
      </c>
      <c r="F398" s="19" t="s">
        <v>1230</v>
      </c>
      <c r="G398" s="19" t="s">
        <v>1238</v>
      </c>
      <c r="H398" s="19" t="s">
        <v>1018</v>
      </c>
      <c r="I398" s="19" t="s">
        <v>654</v>
      </c>
      <c r="J398" s="19">
        <v>80</v>
      </c>
      <c r="K398" s="19" t="s">
        <v>556</v>
      </c>
      <c r="L398" s="19" t="s">
        <v>509</v>
      </c>
      <c r="M398" s="19" t="s">
        <v>17</v>
      </c>
      <c r="N398" s="19">
        <v>45755</v>
      </c>
      <c r="O398" s="19">
        <v>3</v>
      </c>
      <c r="P398" s="83">
        <v>1</v>
      </c>
      <c r="Q398" s="19" t="s">
        <v>23</v>
      </c>
      <c r="R398" s="19" t="s">
        <v>11</v>
      </c>
      <c r="S398" s="19" t="s">
        <v>23</v>
      </c>
      <c r="T398" s="19">
        <v>3</v>
      </c>
      <c r="U398" s="19" t="s">
        <v>11</v>
      </c>
      <c r="V398" s="19" t="s">
        <v>11</v>
      </c>
      <c r="W398" s="19" t="s">
        <v>11</v>
      </c>
      <c r="X398" s="19">
        <v>0</v>
      </c>
      <c r="Y398" s="19" t="s">
        <v>730</v>
      </c>
      <c r="Z398" s="19">
        <v>0</v>
      </c>
      <c r="AA398" s="19">
        <v>0</v>
      </c>
      <c r="AB398" s="19">
        <v>0</v>
      </c>
      <c r="AC398" s="186" t="str">
        <f>IF(OR(M398="13",M398="14",P398=8),"",IF(     AND(OR(S398="AUTORIZADO", S398="PENDIENTE", S398="REDUCIDO", S398="AMPLIADO"),L398&lt;&gt;"HONORARIO" ), _xlfn.CONCAT(IF(H398="X","H",H398),"_",IF(OR(P398=5,P398=6),_xlfn.CONCAT(P398,"A"),P398),"_",VLOOKUP(T398,Datos!$B$2:$C$5,2,TRUE)),""))</f>
        <v>M_1_[hasta 3]</v>
      </c>
      <c r="AD398" s="186">
        <f t="shared" si="172"/>
        <v>0</v>
      </c>
      <c r="AE398" s="90" t="str">
        <f t="shared" si="173"/>
        <v>-</v>
      </c>
      <c r="AF398" s="91" t="str">
        <f t="shared" si="174"/>
        <v>Revisar</v>
      </c>
      <c r="AG398" s="92"/>
      <c r="AH398" s="93" t="str">
        <f t="shared" si="175"/>
        <v>Corporación de Fomento de la Producción</v>
      </c>
      <c r="AI398" s="90" t="str">
        <f t="shared" si="176"/>
        <v>-</v>
      </c>
      <c r="AJ398" s="90">
        <f t="shared" si="177"/>
        <v>6</v>
      </c>
      <c r="AK398" s="90" t="str">
        <f t="shared" si="178"/>
        <v>-</v>
      </c>
      <c r="AL398" s="90" t="str">
        <f t="shared" si="179"/>
        <v>Identifica este registro como MUJER</v>
      </c>
      <c r="AM398" s="90" t="str">
        <f t="shared" si="180"/>
        <v>-</v>
      </c>
      <c r="AN398" s="90" t="str">
        <f t="shared" si="181"/>
        <v>-</v>
      </c>
      <c r="AO398" s="90" t="str">
        <f t="shared" si="182"/>
        <v>-</v>
      </c>
      <c r="AP398" s="58" t="str">
        <f t="shared" si="183"/>
        <v>-</v>
      </c>
      <c r="AQ398" s="94" t="str">
        <f t="shared" si="184"/>
        <v>-</v>
      </c>
      <c r="AR398" s="94" t="str">
        <f>IF(N398="","PRIMER_DIA en blanco",
IF(AND(M398="01",N398&gt;=L_Conversion!$C$118,N398&lt;=L_Conversion!$D$118),"-",
IF(AND(M398="02",N398&gt;=L_Conversion!$C$119,N398&lt;=L_Conversion!$D$119),"-",
IF(AND(M398="03",N398&gt;=L_Conversion!$C$120,N398&lt;=L_Conversion!$D$120),"-",
IF(AND(M398="04",N398&gt;=L_Conversion!$C$121,N398&lt;=L_Conversion!$D$121),"-",
IF(AND(M398="05",N398&gt;=L_Conversion!$C$122,N398&lt;=L_Conversion!$D$122),"-",
IF(AND(M398="06",N398&gt;=L_Conversion!$C$123,N398&lt;=L_Conversion!$D$123),"-",
IF(AND(M398="07",N398&gt;=L_Conversion!$C$124,N398&lt;=L_Conversion!$D$124),"-",
IF(AND(M398="08",N398&gt;=L_Conversion!$C$125,N398&lt;=L_Conversion!$D$125),"-",
IF(AND(M398="09",N398&gt;=L_Conversion!$C$126,N398&lt;=L_Conversion!$D$126),"-",
IF(AND(M398="10",N398&gt;=L_Conversion!$C$127,N398&lt;=L_Conversion!$D$127),"-",
IF(AND(M398="11",N398&gt;=L_Conversion!$C$128,N398&lt;=L_Conversion!$D$128),"-",
IF(AND(M398="12",N398&gt;=L_Conversion!$C$129,N398&lt;=L_Conversion!$D$129),"-",
IF(AND(M398="13",N398&gt;=L_Conversion!$C$116,N398&lt;=L_Conversion!$D$116),"-",
IF(AND(M398="14",N398&gt;=L_Conversion!$C$117,N398&lt;=L_Conversion!$D$117),"-",
"PRIMER_DIA fuera de rango")))))))))))))))</f>
        <v>-</v>
      </c>
      <c r="AS398" s="94" t="str">
        <f t="shared" si="185"/>
        <v>-</v>
      </c>
      <c r="AT398" s="94" t="str">
        <f t="shared" si="186"/>
        <v>-</v>
      </c>
      <c r="AU398" s="94" t="str">
        <f t="shared" si="187"/>
        <v>-</v>
      </c>
      <c r="AV398" s="94" t="str">
        <f t="shared" si="188"/>
        <v>-</v>
      </c>
      <c r="AW398" s="94" t="str">
        <f t="shared" si="189"/>
        <v>-</v>
      </c>
      <c r="AX398" s="94" t="str">
        <f t="shared" si="190"/>
        <v>-</v>
      </c>
      <c r="AY398" s="94" t="str">
        <f t="shared" si="191"/>
        <v>-</v>
      </c>
      <c r="AZ398" s="94" t="str">
        <f t="shared" si="192"/>
        <v>-</v>
      </c>
      <c r="BA398" s="94" t="str">
        <f t="shared" si="193"/>
        <v>-</v>
      </c>
      <c r="BB398" s="94" t="str">
        <f t="shared" si="194"/>
        <v>-</v>
      </c>
      <c r="BC398" s="94" t="str">
        <f t="shared" si="195"/>
        <v>-</v>
      </c>
      <c r="BD398" s="94" t="str">
        <f t="shared" si="196"/>
        <v>-</v>
      </c>
      <c r="BE398" s="94" t="str">
        <f t="shared" si="197"/>
        <v>-</v>
      </c>
      <c r="BF398" s="94" t="str">
        <f t="shared" si="198"/>
        <v>-</v>
      </c>
    </row>
    <row r="399" spans="1:58" x14ac:dyDescent="0.2">
      <c r="A399" s="19" t="s">
        <v>1193</v>
      </c>
      <c r="B399" s="19" t="s">
        <v>76</v>
      </c>
      <c r="C399" s="19">
        <v>13450578</v>
      </c>
      <c r="D399" s="19">
        <v>8</v>
      </c>
      <c r="E399" s="19" t="s">
        <v>1413</v>
      </c>
      <c r="F399" s="19" t="s">
        <v>1414</v>
      </c>
      <c r="G399" s="19" t="s">
        <v>1314</v>
      </c>
      <c r="H399" s="19" t="s">
        <v>1018</v>
      </c>
      <c r="I399" s="19" t="s">
        <v>653</v>
      </c>
      <c r="J399" s="19">
        <v>80</v>
      </c>
      <c r="K399" s="19" t="s">
        <v>560</v>
      </c>
      <c r="L399" s="19" t="s">
        <v>495</v>
      </c>
      <c r="M399" s="19" t="s">
        <v>17</v>
      </c>
      <c r="N399" s="19">
        <v>45756</v>
      </c>
      <c r="O399" s="19">
        <v>21</v>
      </c>
      <c r="P399" s="83">
        <v>1</v>
      </c>
      <c r="Q399" s="19" t="s">
        <v>23</v>
      </c>
      <c r="R399" s="19" t="s">
        <v>11</v>
      </c>
      <c r="S399" s="19" t="s">
        <v>23</v>
      </c>
      <c r="T399" s="19">
        <v>21</v>
      </c>
      <c r="U399" s="19" t="s">
        <v>11</v>
      </c>
      <c r="V399" s="19" t="s">
        <v>11</v>
      </c>
      <c r="W399" s="19" t="s">
        <v>11</v>
      </c>
      <c r="X399" s="19">
        <v>0</v>
      </c>
      <c r="Y399" s="19" t="s">
        <v>730</v>
      </c>
      <c r="Z399" s="19">
        <v>0</v>
      </c>
      <c r="AA399" s="19">
        <v>0</v>
      </c>
      <c r="AB399" s="19">
        <v>0</v>
      </c>
      <c r="AC399" s="186" t="str">
        <f>IF(OR(M399="13",M399="14",P399=8),"",IF(     AND(OR(S399="AUTORIZADO", S399="PENDIENTE", S399="REDUCIDO", S399="AMPLIADO"),L399&lt;&gt;"HONORARIO" ), _xlfn.CONCAT(IF(H399="X","H",H399),"_",IF(OR(P399=5,P399=6),_xlfn.CONCAT(P399,"A"),P399),"_",VLOOKUP(T399,Datos!$B$2:$C$5,2,TRUE)),""))</f>
        <v>M_1_[11 +]</v>
      </c>
      <c r="AD399" s="186">
        <f t="shared" si="172"/>
        <v>0</v>
      </c>
      <c r="AE399" s="90" t="str">
        <f t="shared" si="173"/>
        <v>-</v>
      </c>
      <c r="AF399" s="91" t="str">
        <f t="shared" si="174"/>
        <v>070601</v>
      </c>
      <c r="AG399" s="92"/>
      <c r="AH399" s="93" t="str">
        <f t="shared" si="175"/>
        <v>Corporación de Fomento de la Producción</v>
      </c>
      <c r="AI399" s="90" t="str">
        <f t="shared" si="176"/>
        <v>-</v>
      </c>
      <c r="AJ399" s="90">
        <f t="shared" si="177"/>
        <v>8</v>
      </c>
      <c r="AK399" s="90" t="str">
        <f t="shared" si="178"/>
        <v>-</v>
      </c>
      <c r="AL399" s="90" t="str">
        <f t="shared" si="179"/>
        <v>Identifica este registro como MUJER</v>
      </c>
      <c r="AM399" s="90" t="str">
        <f t="shared" si="180"/>
        <v>-</v>
      </c>
      <c r="AN399" s="90" t="str">
        <f t="shared" si="181"/>
        <v>-</v>
      </c>
      <c r="AO399" s="90" t="str">
        <f t="shared" si="182"/>
        <v>-</v>
      </c>
      <c r="AP399" s="58" t="str">
        <f t="shared" si="183"/>
        <v>-</v>
      </c>
      <c r="AQ399" s="94" t="str">
        <f t="shared" si="184"/>
        <v>-</v>
      </c>
      <c r="AR399" s="94" t="str">
        <f>IF(N399="","PRIMER_DIA en blanco",
IF(AND(M399="01",N399&gt;=L_Conversion!$C$118,N399&lt;=L_Conversion!$D$118),"-",
IF(AND(M399="02",N399&gt;=L_Conversion!$C$119,N399&lt;=L_Conversion!$D$119),"-",
IF(AND(M399="03",N399&gt;=L_Conversion!$C$120,N399&lt;=L_Conversion!$D$120),"-",
IF(AND(M399="04",N399&gt;=L_Conversion!$C$121,N399&lt;=L_Conversion!$D$121),"-",
IF(AND(M399="05",N399&gt;=L_Conversion!$C$122,N399&lt;=L_Conversion!$D$122),"-",
IF(AND(M399="06",N399&gt;=L_Conversion!$C$123,N399&lt;=L_Conversion!$D$123),"-",
IF(AND(M399="07",N399&gt;=L_Conversion!$C$124,N399&lt;=L_Conversion!$D$124),"-",
IF(AND(M399="08",N399&gt;=L_Conversion!$C$125,N399&lt;=L_Conversion!$D$125),"-",
IF(AND(M399="09",N399&gt;=L_Conversion!$C$126,N399&lt;=L_Conversion!$D$126),"-",
IF(AND(M399="10",N399&gt;=L_Conversion!$C$127,N399&lt;=L_Conversion!$D$127),"-",
IF(AND(M399="11",N399&gt;=L_Conversion!$C$128,N399&lt;=L_Conversion!$D$128),"-",
IF(AND(M399="12",N399&gt;=L_Conversion!$C$129,N399&lt;=L_Conversion!$D$129),"-",
IF(AND(M399="13",N399&gt;=L_Conversion!$C$116,N399&lt;=L_Conversion!$D$116),"-",
IF(AND(M399="14",N399&gt;=L_Conversion!$C$117,N399&lt;=L_Conversion!$D$117),"-",
"PRIMER_DIA fuera de rango")))))))))))))))</f>
        <v>-</v>
      </c>
      <c r="AS399" s="94" t="str">
        <f t="shared" si="185"/>
        <v>-</v>
      </c>
      <c r="AT399" s="94" t="str">
        <f t="shared" si="186"/>
        <v>-</v>
      </c>
      <c r="AU399" s="94" t="str">
        <f t="shared" si="187"/>
        <v>-</v>
      </c>
      <c r="AV399" s="94" t="str">
        <f t="shared" si="188"/>
        <v>-</v>
      </c>
      <c r="AW399" s="94" t="str">
        <f t="shared" si="189"/>
        <v>-</v>
      </c>
      <c r="AX399" s="94" t="str">
        <f t="shared" si="190"/>
        <v>-</v>
      </c>
      <c r="AY399" s="94" t="str">
        <f t="shared" si="191"/>
        <v>-</v>
      </c>
      <c r="AZ399" s="94" t="str">
        <f t="shared" si="192"/>
        <v>-</v>
      </c>
      <c r="BA399" s="94" t="str">
        <f t="shared" si="193"/>
        <v>-</v>
      </c>
      <c r="BB399" s="94" t="str">
        <f t="shared" si="194"/>
        <v>-</v>
      </c>
      <c r="BC399" s="94" t="str">
        <f t="shared" si="195"/>
        <v>-</v>
      </c>
      <c r="BD399" s="94" t="str">
        <f t="shared" si="196"/>
        <v>-</v>
      </c>
      <c r="BE399" s="94" t="str">
        <f t="shared" si="197"/>
        <v>-</v>
      </c>
      <c r="BF399" s="94" t="str">
        <f t="shared" si="198"/>
        <v>-</v>
      </c>
    </row>
    <row r="400" spans="1:58" x14ac:dyDescent="0.2">
      <c r="A400" s="19" t="s">
        <v>1193</v>
      </c>
      <c r="B400" s="19" t="s">
        <v>76</v>
      </c>
      <c r="C400" s="19">
        <v>12630178</v>
      </c>
      <c r="D400" s="19">
        <v>2</v>
      </c>
      <c r="E400" s="19" t="s">
        <v>1302</v>
      </c>
      <c r="F400" s="19" t="s">
        <v>1303</v>
      </c>
      <c r="G400" s="19" t="s">
        <v>1304</v>
      </c>
      <c r="H400" s="19" t="s">
        <v>1018</v>
      </c>
      <c r="I400" s="19" t="s">
        <v>653</v>
      </c>
      <c r="J400" s="19">
        <v>80</v>
      </c>
      <c r="K400" s="19" t="s">
        <v>556</v>
      </c>
      <c r="L400" s="19" t="s">
        <v>495</v>
      </c>
      <c r="M400" s="19" t="s">
        <v>17</v>
      </c>
      <c r="N400" s="19">
        <v>45756</v>
      </c>
      <c r="O400" s="19">
        <v>21</v>
      </c>
      <c r="P400" s="83">
        <v>1</v>
      </c>
      <c r="Q400" s="19" t="s">
        <v>23</v>
      </c>
      <c r="R400" s="19" t="s">
        <v>11</v>
      </c>
      <c r="S400" s="19" t="s">
        <v>23</v>
      </c>
      <c r="T400" s="19">
        <v>21</v>
      </c>
      <c r="U400" s="19" t="s">
        <v>11</v>
      </c>
      <c r="V400" s="19" t="s">
        <v>11</v>
      </c>
      <c r="W400" s="19" t="s">
        <v>11</v>
      </c>
      <c r="X400" s="19">
        <v>0</v>
      </c>
      <c r="Y400" s="19" t="s">
        <v>730</v>
      </c>
      <c r="Z400" s="19">
        <v>0</v>
      </c>
      <c r="AA400" s="19">
        <v>0</v>
      </c>
      <c r="AB400" s="19">
        <v>0</v>
      </c>
      <c r="AC400" s="186" t="str">
        <f>IF(OR(M400="13",M400="14",P400=8),"",IF(     AND(OR(S400="AUTORIZADO", S400="PENDIENTE", S400="REDUCIDO", S400="AMPLIADO"),L400&lt;&gt;"HONORARIO" ), _xlfn.CONCAT(IF(H400="X","H",H400),"_",IF(OR(P400=5,P400=6),_xlfn.CONCAT(P400,"A"),P400),"_",VLOOKUP(T400,Datos!$B$2:$C$5,2,TRUE)),""))</f>
        <v>M_1_[11 +]</v>
      </c>
      <c r="AD400" s="186">
        <f t="shared" si="172"/>
        <v>0</v>
      </c>
      <c r="AE400" s="90" t="str">
        <f t="shared" si="173"/>
        <v>-</v>
      </c>
      <c r="AF400" s="91" t="str">
        <f t="shared" si="174"/>
        <v>070601</v>
      </c>
      <c r="AG400" s="92"/>
      <c r="AH400" s="93" t="str">
        <f t="shared" si="175"/>
        <v>Corporación de Fomento de la Producción</v>
      </c>
      <c r="AI400" s="90" t="str">
        <f t="shared" si="176"/>
        <v>-</v>
      </c>
      <c r="AJ400" s="90">
        <f t="shared" si="177"/>
        <v>2</v>
      </c>
      <c r="AK400" s="90" t="str">
        <f t="shared" si="178"/>
        <v>-</v>
      </c>
      <c r="AL400" s="90" t="str">
        <f t="shared" si="179"/>
        <v>Identifica este registro como MUJER</v>
      </c>
      <c r="AM400" s="90" t="str">
        <f t="shared" si="180"/>
        <v>-</v>
      </c>
      <c r="AN400" s="90" t="str">
        <f t="shared" si="181"/>
        <v>-</v>
      </c>
      <c r="AO400" s="90" t="str">
        <f t="shared" si="182"/>
        <v>-</v>
      </c>
      <c r="AP400" s="58" t="str">
        <f t="shared" si="183"/>
        <v>-</v>
      </c>
      <c r="AQ400" s="94" t="str">
        <f t="shared" si="184"/>
        <v>-</v>
      </c>
      <c r="AR400" s="94" t="str">
        <f>IF(N400="","PRIMER_DIA en blanco",
IF(AND(M400="01",N400&gt;=L_Conversion!$C$118,N400&lt;=L_Conversion!$D$118),"-",
IF(AND(M400="02",N400&gt;=L_Conversion!$C$119,N400&lt;=L_Conversion!$D$119),"-",
IF(AND(M400="03",N400&gt;=L_Conversion!$C$120,N400&lt;=L_Conversion!$D$120),"-",
IF(AND(M400="04",N400&gt;=L_Conversion!$C$121,N400&lt;=L_Conversion!$D$121),"-",
IF(AND(M400="05",N400&gt;=L_Conversion!$C$122,N400&lt;=L_Conversion!$D$122),"-",
IF(AND(M400="06",N400&gt;=L_Conversion!$C$123,N400&lt;=L_Conversion!$D$123),"-",
IF(AND(M400="07",N400&gt;=L_Conversion!$C$124,N400&lt;=L_Conversion!$D$124),"-",
IF(AND(M400="08",N400&gt;=L_Conversion!$C$125,N400&lt;=L_Conversion!$D$125),"-",
IF(AND(M400="09",N400&gt;=L_Conversion!$C$126,N400&lt;=L_Conversion!$D$126),"-",
IF(AND(M400="10",N400&gt;=L_Conversion!$C$127,N400&lt;=L_Conversion!$D$127),"-",
IF(AND(M400="11",N400&gt;=L_Conversion!$C$128,N400&lt;=L_Conversion!$D$128),"-",
IF(AND(M400="12",N400&gt;=L_Conversion!$C$129,N400&lt;=L_Conversion!$D$129),"-",
IF(AND(M400="13",N400&gt;=L_Conversion!$C$116,N400&lt;=L_Conversion!$D$116),"-",
IF(AND(M400="14",N400&gt;=L_Conversion!$C$117,N400&lt;=L_Conversion!$D$117),"-",
"PRIMER_DIA fuera de rango")))))))))))))))</f>
        <v>-</v>
      </c>
      <c r="AS400" s="94" t="str">
        <f t="shared" si="185"/>
        <v>-</v>
      </c>
      <c r="AT400" s="94" t="str">
        <f t="shared" si="186"/>
        <v>-</v>
      </c>
      <c r="AU400" s="94" t="str">
        <f t="shared" si="187"/>
        <v>-</v>
      </c>
      <c r="AV400" s="94" t="str">
        <f t="shared" si="188"/>
        <v>-</v>
      </c>
      <c r="AW400" s="94" t="str">
        <f t="shared" si="189"/>
        <v>-</v>
      </c>
      <c r="AX400" s="94" t="str">
        <f t="shared" si="190"/>
        <v>-</v>
      </c>
      <c r="AY400" s="94" t="str">
        <f t="shared" si="191"/>
        <v>-</v>
      </c>
      <c r="AZ400" s="94" t="str">
        <f t="shared" si="192"/>
        <v>-</v>
      </c>
      <c r="BA400" s="94" t="str">
        <f t="shared" si="193"/>
        <v>-</v>
      </c>
      <c r="BB400" s="94" t="str">
        <f t="shared" si="194"/>
        <v>-</v>
      </c>
      <c r="BC400" s="94" t="str">
        <f t="shared" si="195"/>
        <v>-</v>
      </c>
      <c r="BD400" s="94" t="str">
        <f t="shared" si="196"/>
        <v>-</v>
      </c>
      <c r="BE400" s="94" t="str">
        <f t="shared" si="197"/>
        <v>-</v>
      </c>
      <c r="BF400" s="94" t="str">
        <f t="shared" si="198"/>
        <v>-</v>
      </c>
    </row>
    <row r="401" spans="1:58" x14ac:dyDescent="0.2">
      <c r="A401" s="19" t="s">
        <v>1193</v>
      </c>
      <c r="B401" s="19" t="s">
        <v>76</v>
      </c>
      <c r="C401" s="19">
        <v>18211616</v>
      </c>
      <c r="D401" s="19">
        <v>5</v>
      </c>
      <c r="E401" s="19" t="s">
        <v>1375</v>
      </c>
      <c r="F401" s="19" t="s">
        <v>1300</v>
      </c>
      <c r="G401" s="19" t="s">
        <v>1376</v>
      </c>
      <c r="H401" s="19" t="s">
        <v>1018</v>
      </c>
      <c r="I401" s="19" t="s">
        <v>653</v>
      </c>
      <c r="J401" s="19">
        <v>80</v>
      </c>
      <c r="K401" s="19" t="s">
        <v>556</v>
      </c>
      <c r="L401" s="19" t="s">
        <v>495</v>
      </c>
      <c r="M401" s="19" t="s">
        <v>17</v>
      </c>
      <c r="N401" s="19">
        <v>45757</v>
      </c>
      <c r="O401" s="19">
        <v>2</v>
      </c>
      <c r="P401" s="83">
        <v>1</v>
      </c>
      <c r="Q401" s="19" t="s">
        <v>23</v>
      </c>
      <c r="R401" s="19" t="s">
        <v>11</v>
      </c>
      <c r="S401" s="19" t="s">
        <v>23</v>
      </c>
      <c r="T401" s="19">
        <v>2</v>
      </c>
      <c r="U401" s="19" t="s">
        <v>11</v>
      </c>
      <c r="V401" s="19" t="s">
        <v>11</v>
      </c>
      <c r="W401" s="19" t="s">
        <v>11</v>
      </c>
      <c r="X401" s="19">
        <v>0</v>
      </c>
      <c r="Y401" s="19" t="s">
        <v>730</v>
      </c>
      <c r="Z401" s="19">
        <v>0</v>
      </c>
      <c r="AA401" s="19">
        <v>0</v>
      </c>
      <c r="AB401" s="19">
        <v>0</v>
      </c>
      <c r="AC401" s="186" t="str">
        <f>IF(OR(M401="13",M401="14",P401=8),"",IF(     AND(OR(S401="AUTORIZADO", S401="PENDIENTE", S401="REDUCIDO", S401="AMPLIADO"),L401&lt;&gt;"HONORARIO" ), _xlfn.CONCAT(IF(H401="X","H",H401),"_",IF(OR(P401=5,P401=6),_xlfn.CONCAT(P401,"A"),P401),"_",VLOOKUP(T401,Datos!$B$2:$C$5,2,TRUE)),""))</f>
        <v>M_1_[hasta 3]</v>
      </c>
      <c r="AD401" s="186">
        <f t="shared" si="172"/>
        <v>0</v>
      </c>
      <c r="AE401" s="90" t="str">
        <f t="shared" si="173"/>
        <v>-</v>
      </c>
      <c r="AF401" s="91" t="str">
        <f t="shared" si="174"/>
        <v>070601</v>
      </c>
      <c r="AG401" s="92"/>
      <c r="AH401" s="93" t="str">
        <f t="shared" si="175"/>
        <v>Corporación de Fomento de la Producción</v>
      </c>
      <c r="AI401" s="90" t="str">
        <f t="shared" si="176"/>
        <v>-</v>
      </c>
      <c r="AJ401" s="90">
        <f t="shared" si="177"/>
        <v>5</v>
      </c>
      <c r="AK401" s="90" t="str">
        <f t="shared" si="178"/>
        <v>-</v>
      </c>
      <c r="AL401" s="90" t="str">
        <f t="shared" si="179"/>
        <v>Identifica este registro como MUJER</v>
      </c>
      <c r="AM401" s="90" t="str">
        <f t="shared" si="180"/>
        <v>-</v>
      </c>
      <c r="AN401" s="90" t="str">
        <f t="shared" si="181"/>
        <v>-</v>
      </c>
      <c r="AO401" s="90" t="str">
        <f t="shared" si="182"/>
        <v>-</v>
      </c>
      <c r="AP401" s="58" t="str">
        <f t="shared" si="183"/>
        <v>-</v>
      </c>
      <c r="AQ401" s="94" t="str">
        <f t="shared" si="184"/>
        <v>-</v>
      </c>
      <c r="AR401" s="94" t="str">
        <f>IF(N401="","PRIMER_DIA en blanco",
IF(AND(M401="01",N401&gt;=L_Conversion!$C$118,N401&lt;=L_Conversion!$D$118),"-",
IF(AND(M401="02",N401&gt;=L_Conversion!$C$119,N401&lt;=L_Conversion!$D$119),"-",
IF(AND(M401="03",N401&gt;=L_Conversion!$C$120,N401&lt;=L_Conversion!$D$120),"-",
IF(AND(M401="04",N401&gt;=L_Conversion!$C$121,N401&lt;=L_Conversion!$D$121),"-",
IF(AND(M401="05",N401&gt;=L_Conversion!$C$122,N401&lt;=L_Conversion!$D$122),"-",
IF(AND(M401="06",N401&gt;=L_Conversion!$C$123,N401&lt;=L_Conversion!$D$123),"-",
IF(AND(M401="07",N401&gt;=L_Conversion!$C$124,N401&lt;=L_Conversion!$D$124),"-",
IF(AND(M401="08",N401&gt;=L_Conversion!$C$125,N401&lt;=L_Conversion!$D$125),"-",
IF(AND(M401="09",N401&gt;=L_Conversion!$C$126,N401&lt;=L_Conversion!$D$126),"-",
IF(AND(M401="10",N401&gt;=L_Conversion!$C$127,N401&lt;=L_Conversion!$D$127),"-",
IF(AND(M401="11",N401&gt;=L_Conversion!$C$128,N401&lt;=L_Conversion!$D$128),"-",
IF(AND(M401="12",N401&gt;=L_Conversion!$C$129,N401&lt;=L_Conversion!$D$129),"-",
IF(AND(M401="13",N401&gt;=L_Conversion!$C$116,N401&lt;=L_Conversion!$D$116),"-",
IF(AND(M401="14",N401&gt;=L_Conversion!$C$117,N401&lt;=L_Conversion!$D$117),"-",
"PRIMER_DIA fuera de rango")))))))))))))))</f>
        <v>-</v>
      </c>
      <c r="AS401" s="94" t="str">
        <f t="shared" si="185"/>
        <v>-</v>
      </c>
      <c r="AT401" s="94" t="str">
        <f t="shared" si="186"/>
        <v>-</v>
      </c>
      <c r="AU401" s="94" t="str">
        <f t="shared" si="187"/>
        <v>-</v>
      </c>
      <c r="AV401" s="94" t="str">
        <f t="shared" si="188"/>
        <v>-</v>
      </c>
      <c r="AW401" s="94" t="str">
        <f t="shared" si="189"/>
        <v>-</v>
      </c>
      <c r="AX401" s="94" t="str">
        <f t="shared" si="190"/>
        <v>-</v>
      </c>
      <c r="AY401" s="94" t="str">
        <f t="shared" si="191"/>
        <v>-</v>
      </c>
      <c r="AZ401" s="94" t="str">
        <f t="shared" si="192"/>
        <v>-</v>
      </c>
      <c r="BA401" s="94" t="str">
        <f t="shared" si="193"/>
        <v>-</v>
      </c>
      <c r="BB401" s="94" t="str">
        <f t="shared" si="194"/>
        <v>-</v>
      </c>
      <c r="BC401" s="94" t="str">
        <f t="shared" si="195"/>
        <v>-</v>
      </c>
      <c r="BD401" s="94" t="str">
        <f t="shared" si="196"/>
        <v>-</v>
      </c>
      <c r="BE401" s="94" t="str">
        <f t="shared" si="197"/>
        <v>-</v>
      </c>
      <c r="BF401" s="94" t="str">
        <f t="shared" si="198"/>
        <v>-</v>
      </c>
    </row>
    <row r="402" spans="1:58" x14ac:dyDescent="0.2">
      <c r="A402" s="19" t="s">
        <v>1193</v>
      </c>
      <c r="B402" s="19" t="s">
        <v>669</v>
      </c>
      <c r="C402" s="19">
        <v>16366337</v>
      </c>
      <c r="D402" s="19">
        <v>6</v>
      </c>
      <c r="E402" s="19" t="s">
        <v>1347</v>
      </c>
      <c r="F402" s="19" t="s">
        <v>1348</v>
      </c>
      <c r="G402" s="19" t="s">
        <v>1349</v>
      </c>
      <c r="H402" s="19" t="s">
        <v>1018</v>
      </c>
      <c r="I402" s="19" t="s">
        <v>654</v>
      </c>
      <c r="J402" s="19">
        <v>80</v>
      </c>
      <c r="K402" s="19" t="s">
        <v>556</v>
      </c>
      <c r="L402" s="19" t="s">
        <v>509</v>
      </c>
      <c r="M402" s="19" t="s">
        <v>17</v>
      </c>
      <c r="N402" s="19">
        <v>45757</v>
      </c>
      <c r="O402" s="19">
        <v>84</v>
      </c>
      <c r="P402" s="83">
        <v>8</v>
      </c>
      <c r="Q402" s="19" t="s">
        <v>23</v>
      </c>
      <c r="R402" s="19" t="s">
        <v>11</v>
      </c>
      <c r="S402" s="19" t="s">
        <v>23</v>
      </c>
      <c r="T402" s="19">
        <v>84</v>
      </c>
      <c r="U402" s="19" t="s">
        <v>11</v>
      </c>
      <c r="V402" s="19" t="s">
        <v>11</v>
      </c>
      <c r="W402" s="19" t="s">
        <v>11</v>
      </c>
      <c r="X402" s="19">
        <v>0</v>
      </c>
      <c r="Y402" s="19" t="s">
        <v>730</v>
      </c>
      <c r="Z402" s="19">
        <v>0</v>
      </c>
      <c r="AA402" s="19">
        <v>0</v>
      </c>
      <c r="AB402" s="19">
        <v>0</v>
      </c>
      <c r="AC402" s="186" t="str">
        <f>IF(OR(M402="13",M402="14",P402=8),"",IF(     AND(OR(S402="AUTORIZADO", S402="PENDIENTE", S402="REDUCIDO", S402="AMPLIADO"),L402&lt;&gt;"HONORARIO" ), _xlfn.CONCAT(IF(H402="X","H",H402),"_",IF(OR(P402=5,P402=6),_xlfn.CONCAT(P402,"A"),P402),"_",VLOOKUP(T402,Datos!$B$2:$C$5,2,TRUE)),""))</f>
        <v/>
      </c>
      <c r="AD402" s="186">
        <f t="shared" si="172"/>
        <v>0</v>
      </c>
      <c r="AE402" s="90" t="str">
        <f t="shared" si="173"/>
        <v>-</v>
      </c>
      <c r="AF402" s="91" t="str">
        <f t="shared" si="174"/>
        <v>Revisar</v>
      </c>
      <c r="AG402" s="92"/>
      <c r="AH402" s="93" t="str">
        <f t="shared" si="175"/>
        <v>Corporación de Fomento de la Producción</v>
      </c>
      <c r="AI402" s="90" t="str">
        <f t="shared" si="176"/>
        <v>-</v>
      </c>
      <c r="AJ402" s="90">
        <f t="shared" si="177"/>
        <v>6</v>
      </c>
      <c r="AK402" s="90" t="str">
        <f t="shared" si="178"/>
        <v>-</v>
      </c>
      <c r="AL402" s="90" t="str">
        <f t="shared" si="179"/>
        <v>Identifica este registro como MUJER</v>
      </c>
      <c r="AM402" s="90" t="str">
        <f t="shared" si="180"/>
        <v>-</v>
      </c>
      <c r="AN402" s="90" t="str">
        <f t="shared" si="181"/>
        <v>-</v>
      </c>
      <c r="AO402" s="90" t="str">
        <f t="shared" si="182"/>
        <v>-</v>
      </c>
      <c r="AP402" s="58" t="str">
        <f t="shared" si="183"/>
        <v>-</v>
      </c>
      <c r="AQ402" s="94" t="str">
        <f t="shared" si="184"/>
        <v>-</v>
      </c>
      <c r="AR402" s="94" t="str">
        <f>IF(N402="","PRIMER_DIA en blanco",
IF(AND(M402="01",N402&gt;=L_Conversion!$C$118,N402&lt;=L_Conversion!$D$118),"-",
IF(AND(M402="02",N402&gt;=L_Conversion!$C$119,N402&lt;=L_Conversion!$D$119),"-",
IF(AND(M402="03",N402&gt;=L_Conversion!$C$120,N402&lt;=L_Conversion!$D$120),"-",
IF(AND(M402="04",N402&gt;=L_Conversion!$C$121,N402&lt;=L_Conversion!$D$121),"-",
IF(AND(M402="05",N402&gt;=L_Conversion!$C$122,N402&lt;=L_Conversion!$D$122),"-",
IF(AND(M402="06",N402&gt;=L_Conversion!$C$123,N402&lt;=L_Conversion!$D$123),"-",
IF(AND(M402="07",N402&gt;=L_Conversion!$C$124,N402&lt;=L_Conversion!$D$124),"-",
IF(AND(M402="08",N402&gt;=L_Conversion!$C$125,N402&lt;=L_Conversion!$D$125),"-",
IF(AND(M402="09",N402&gt;=L_Conversion!$C$126,N402&lt;=L_Conversion!$D$126),"-",
IF(AND(M402="10",N402&gt;=L_Conversion!$C$127,N402&lt;=L_Conversion!$D$127),"-",
IF(AND(M402="11",N402&gt;=L_Conversion!$C$128,N402&lt;=L_Conversion!$D$128),"-",
IF(AND(M402="12",N402&gt;=L_Conversion!$C$129,N402&lt;=L_Conversion!$D$129),"-",
IF(AND(M402="13",N402&gt;=L_Conversion!$C$116,N402&lt;=L_Conversion!$D$116),"-",
IF(AND(M402="14",N402&gt;=L_Conversion!$C$117,N402&lt;=L_Conversion!$D$117),"-",
"PRIMER_DIA fuera de rango")))))))))))))))</f>
        <v>-</v>
      </c>
      <c r="AS402" s="94" t="str">
        <f t="shared" si="185"/>
        <v>-</v>
      </c>
      <c r="AT402" s="94" t="str">
        <f t="shared" si="186"/>
        <v>-</v>
      </c>
      <c r="AU402" s="94" t="str">
        <f t="shared" si="187"/>
        <v>-</v>
      </c>
      <c r="AV402" s="94" t="str">
        <f t="shared" si="188"/>
        <v>-</v>
      </c>
      <c r="AW402" s="94" t="str">
        <f t="shared" si="189"/>
        <v>-</v>
      </c>
      <c r="AX402" s="94" t="str">
        <f t="shared" si="190"/>
        <v>-</v>
      </c>
      <c r="AY402" s="94" t="str">
        <f t="shared" si="191"/>
        <v>-</v>
      </c>
      <c r="AZ402" s="94" t="str">
        <f t="shared" si="192"/>
        <v>-</v>
      </c>
      <c r="BA402" s="94" t="str">
        <f t="shared" si="193"/>
        <v>-</v>
      </c>
      <c r="BB402" s="94" t="str">
        <f t="shared" si="194"/>
        <v>-</v>
      </c>
      <c r="BC402" s="94" t="str">
        <f t="shared" si="195"/>
        <v>-</v>
      </c>
      <c r="BD402" s="94" t="str">
        <f t="shared" si="196"/>
        <v>-</v>
      </c>
      <c r="BE402" s="94" t="str">
        <f t="shared" si="197"/>
        <v>-</v>
      </c>
      <c r="BF402" s="94" t="str">
        <f t="shared" si="198"/>
        <v>-</v>
      </c>
    </row>
    <row r="403" spans="1:58" x14ac:dyDescent="0.2">
      <c r="A403" s="19" t="s">
        <v>1193</v>
      </c>
      <c r="B403" s="19" t="s">
        <v>876</v>
      </c>
      <c r="C403" s="19">
        <v>12835836</v>
      </c>
      <c r="D403" s="19">
        <v>6</v>
      </c>
      <c r="E403" s="19" t="s">
        <v>1753</v>
      </c>
      <c r="F403" s="19" t="s">
        <v>1754</v>
      </c>
      <c r="G403" s="19" t="s">
        <v>1755</v>
      </c>
      <c r="H403" s="19" t="s">
        <v>1018</v>
      </c>
      <c r="I403" s="19" t="s">
        <v>653</v>
      </c>
      <c r="J403" s="19">
        <v>80</v>
      </c>
      <c r="K403" s="19" t="s">
        <v>556</v>
      </c>
      <c r="L403" s="19" t="s">
        <v>495</v>
      </c>
      <c r="M403" s="19" t="s">
        <v>17</v>
      </c>
      <c r="N403" s="19">
        <v>45757</v>
      </c>
      <c r="O403" s="19">
        <v>13</v>
      </c>
      <c r="P403" s="83">
        <v>1</v>
      </c>
      <c r="Q403" s="19" t="s">
        <v>23</v>
      </c>
      <c r="R403" s="19" t="s">
        <v>11</v>
      </c>
      <c r="S403" s="19" t="s">
        <v>23</v>
      </c>
      <c r="T403" s="19">
        <v>13</v>
      </c>
      <c r="U403" s="19" t="s">
        <v>11</v>
      </c>
      <c r="V403" s="19" t="s">
        <v>11</v>
      </c>
      <c r="W403" s="19" t="s">
        <v>11</v>
      </c>
      <c r="X403" s="19">
        <v>0</v>
      </c>
      <c r="Y403" s="19" t="s">
        <v>730</v>
      </c>
      <c r="Z403" s="19">
        <v>0</v>
      </c>
      <c r="AA403" s="19">
        <v>0</v>
      </c>
      <c r="AB403" s="19">
        <v>0</v>
      </c>
      <c r="AC403" s="186" t="str">
        <f>IF(OR(M403="13",M403="14",P403=8),"",IF(     AND(OR(S403="AUTORIZADO", S403="PENDIENTE", S403="REDUCIDO", S403="AMPLIADO"),L403&lt;&gt;"HONORARIO" ), _xlfn.CONCAT(IF(H403="X","H",H403),"_",IF(OR(P403=5,P403=6),_xlfn.CONCAT(P403,"A"),P403),"_",VLOOKUP(T403,Datos!$B$2:$C$5,2,TRUE)),""))</f>
        <v>M_1_[11 +]</v>
      </c>
      <c r="AD403" s="186">
        <f t="shared" si="172"/>
        <v>0</v>
      </c>
      <c r="AE403" s="90" t="str">
        <f t="shared" si="173"/>
        <v>-</v>
      </c>
      <c r="AF403" s="91" t="str">
        <f t="shared" si="174"/>
        <v>070607</v>
      </c>
      <c r="AG403" s="92"/>
      <c r="AH403" s="93" t="str">
        <f t="shared" si="175"/>
        <v>Corporación de Fomento de la Producción</v>
      </c>
      <c r="AI403" s="90" t="str">
        <f t="shared" si="176"/>
        <v>-</v>
      </c>
      <c r="AJ403" s="90">
        <f t="shared" si="177"/>
        <v>6</v>
      </c>
      <c r="AK403" s="90" t="str">
        <f t="shared" si="178"/>
        <v>-</v>
      </c>
      <c r="AL403" s="90" t="str">
        <f t="shared" si="179"/>
        <v>Identifica este registro como MUJER</v>
      </c>
      <c r="AM403" s="90" t="str">
        <f t="shared" si="180"/>
        <v>-</v>
      </c>
      <c r="AN403" s="90" t="str">
        <f t="shared" si="181"/>
        <v>-</v>
      </c>
      <c r="AO403" s="90" t="str">
        <f t="shared" si="182"/>
        <v>-</v>
      </c>
      <c r="AP403" s="58" t="str">
        <f t="shared" si="183"/>
        <v>-</v>
      </c>
      <c r="AQ403" s="94" t="str">
        <f t="shared" si="184"/>
        <v>-</v>
      </c>
      <c r="AR403" s="94" t="str">
        <f>IF(N403="","PRIMER_DIA en blanco",
IF(AND(M403="01",N403&gt;=L_Conversion!$C$118,N403&lt;=L_Conversion!$D$118),"-",
IF(AND(M403="02",N403&gt;=L_Conversion!$C$119,N403&lt;=L_Conversion!$D$119),"-",
IF(AND(M403="03",N403&gt;=L_Conversion!$C$120,N403&lt;=L_Conversion!$D$120),"-",
IF(AND(M403="04",N403&gt;=L_Conversion!$C$121,N403&lt;=L_Conversion!$D$121),"-",
IF(AND(M403="05",N403&gt;=L_Conversion!$C$122,N403&lt;=L_Conversion!$D$122),"-",
IF(AND(M403="06",N403&gt;=L_Conversion!$C$123,N403&lt;=L_Conversion!$D$123),"-",
IF(AND(M403="07",N403&gt;=L_Conversion!$C$124,N403&lt;=L_Conversion!$D$124),"-",
IF(AND(M403="08",N403&gt;=L_Conversion!$C$125,N403&lt;=L_Conversion!$D$125),"-",
IF(AND(M403="09",N403&gt;=L_Conversion!$C$126,N403&lt;=L_Conversion!$D$126),"-",
IF(AND(M403="10",N403&gt;=L_Conversion!$C$127,N403&lt;=L_Conversion!$D$127),"-",
IF(AND(M403="11",N403&gt;=L_Conversion!$C$128,N403&lt;=L_Conversion!$D$128),"-",
IF(AND(M403="12",N403&gt;=L_Conversion!$C$129,N403&lt;=L_Conversion!$D$129),"-",
IF(AND(M403="13",N403&gt;=L_Conversion!$C$116,N403&lt;=L_Conversion!$D$116),"-",
IF(AND(M403="14",N403&gt;=L_Conversion!$C$117,N403&lt;=L_Conversion!$D$117),"-",
"PRIMER_DIA fuera de rango")))))))))))))))</f>
        <v>-</v>
      </c>
      <c r="AS403" s="94" t="str">
        <f t="shared" si="185"/>
        <v>-</v>
      </c>
      <c r="AT403" s="94" t="str">
        <f t="shared" si="186"/>
        <v>-</v>
      </c>
      <c r="AU403" s="94" t="str">
        <f t="shared" si="187"/>
        <v>-</v>
      </c>
      <c r="AV403" s="94" t="str">
        <f t="shared" si="188"/>
        <v>-</v>
      </c>
      <c r="AW403" s="94" t="str">
        <f t="shared" si="189"/>
        <v>-</v>
      </c>
      <c r="AX403" s="94" t="str">
        <f t="shared" si="190"/>
        <v>-</v>
      </c>
      <c r="AY403" s="94" t="str">
        <f t="shared" si="191"/>
        <v>-</v>
      </c>
      <c r="AZ403" s="94" t="str">
        <f t="shared" si="192"/>
        <v>-</v>
      </c>
      <c r="BA403" s="94" t="str">
        <f t="shared" si="193"/>
        <v>-</v>
      </c>
      <c r="BB403" s="94" t="str">
        <f t="shared" si="194"/>
        <v>-</v>
      </c>
      <c r="BC403" s="94" t="str">
        <f t="shared" si="195"/>
        <v>-</v>
      </c>
      <c r="BD403" s="94" t="str">
        <f t="shared" si="196"/>
        <v>-</v>
      </c>
      <c r="BE403" s="94" t="str">
        <f t="shared" si="197"/>
        <v>-</v>
      </c>
      <c r="BF403" s="94" t="str">
        <f t="shared" si="198"/>
        <v>-</v>
      </c>
    </row>
    <row r="404" spans="1:58" x14ac:dyDescent="0.2">
      <c r="A404" s="19" t="s">
        <v>1193</v>
      </c>
      <c r="B404" s="19" t="s">
        <v>76</v>
      </c>
      <c r="C404" s="19">
        <v>11868234</v>
      </c>
      <c r="D404" s="19">
        <v>3</v>
      </c>
      <c r="E404" s="19" t="s">
        <v>1769</v>
      </c>
      <c r="F404" s="19" t="s">
        <v>1770</v>
      </c>
      <c r="G404" s="19" t="s">
        <v>1771</v>
      </c>
      <c r="H404" s="19" t="s">
        <v>1018</v>
      </c>
      <c r="I404" s="19" t="s">
        <v>653</v>
      </c>
      <c r="J404" s="19">
        <v>80</v>
      </c>
      <c r="K404" s="19" t="s">
        <v>554</v>
      </c>
      <c r="L404" s="19" t="s">
        <v>495</v>
      </c>
      <c r="M404" s="19" t="s">
        <v>17</v>
      </c>
      <c r="N404" s="19">
        <v>45757</v>
      </c>
      <c r="O404" s="19">
        <v>2</v>
      </c>
      <c r="P404" s="83">
        <v>1</v>
      </c>
      <c r="Q404" s="19" t="s">
        <v>23</v>
      </c>
      <c r="R404" s="19" t="s">
        <v>11</v>
      </c>
      <c r="S404" s="19" t="s">
        <v>23</v>
      </c>
      <c r="T404" s="19">
        <v>2</v>
      </c>
      <c r="U404" s="19" t="s">
        <v>11</v>
      </c>
      <c r="V404" s="19" t="s">
        <v>11</v>
      </c>
      <c r="W404" s="19" t="s">
        <v>11</v>
      </c>
      <c r="X404" s="19">
        <v>0</v>
      </c>
      <c r="Y404" s="19" t="s">
        <v>730</v>
      </c>
      <c r="Z404" s="19">
        <v>0</v>
      </c>
      <c r="AA404" s="19">
        <v>0</v>
      </c>
      <c r="AB404" s="19">
        <v>0</v>
      </c>
      <c r="AC404" s="186" t="str">
        <f>IF(OR(M404="13",M404="14",P404=8),"",IF(     AND(OR(S404="AUTORIZADO", S404="PENDIENTE", S404="REDUCIDO", S404="AMPLIADO"),L404&lt;&gt;"HONORARIO" ), _xlfn.CONCAT(IF(H404="X","H",H404),"_",IF(OR(P404=5,P404=6),_xlfn.CONCAT(P404,"A"),P404),"_",VLOOKUP(T404,Datos!$B$2:$C$5,2,TRUE)),""))</f>
        <v>M_1_[hasta 3]</v>
      </c>
      <c r="AD404" s="186">
        <f t="shared" si="172"/>
        <v>0</v>
      </c>
      <c r="AE404" s="90" t="str">
        <f t="shared" si="173"/>
        <v>-</v>
      </c>
      <c r="AF404" s="91" t="str">
        <f t="shared" si="174"/>
        <v>070601</v>
      </c>
      <c r="AG404" s="92"/>
      <c r="AH404" s="93" t="str">
        <f t="shared" si="175"/>
        <v>Corporación de Fomento de la Producción</v>
      </c>
      <c r="AI404" s="90" t="str">
        <f t="shared" si="176"/>
        <v>-</v>
      </c>
      <c r="AJ404" s="90">
        <f t="shared" si="177"/>
        <v>3</v>
      </c>
      <c r="AK404" s="90" t="str">
        <f t="shared" si="178"/>
        <v>-</v>
      </c>
      <c r="AL404" s="90" t="str">
        <f t="shared" si="179"/>
        <v>Identifica este registro como MUJER</v>
      </c>
      <c r="AM404" s="90" t="str">
        <f t="shared" si="180"/>
        <v>-</v>
      </c>
      <c r="AN404" s="90" t="str">
        <f t="shared" si="181"/>
        <v>-</v>
      </c>
      <c r="AO404" s="90" t="str">
        <f t="shared" si="182"/>
        <v>-</v>
      </c>
      <c r="AP404" s="58" t="str">
        <f t="shared" si="183"/>
        <v>-</v>
      </c>
      <c r="AQ404" s="94" t="str">
        <f t="shared" si="184"/>
        <v>-</v>
      </c>
      <c r="AR404" s="94" t="str">
        <f>IF(N404="","PRIMER_DIA en blanco",
IF(AND(M404="01",N404&gt;=L_Conversion!$C$118,N404&lt;=L_Conversion!$D$118),"-",
IF(AND(M404="02",N404&gt;=L_Conversion!$C$119,N404&lt;=L_Conversion!$D$119),"-",
IF(AND(M404="03",N404&gt;=L_Conversion!$C$120,N404&lt;=L_Conversion!$D$120),"-",
IF(AND(M404="04",N404&gt;=L_Conversion!$C$121,N404&lt;=L_Conversion!$D$121),"-",
IF(AND(M404="05",N404&gt;=L_Conversion!$C$122,N404&lt;=L_Conversion!$D$122),"-",
IF(AND(M404="06",N404&gt;=L_Conversion!$C$123,N404&lt;=L_Conversion!$D$123),"-",
IF(AND(M404="07",N404&gt;=L_Conversion!$C$124,N404&lt;=L_Conversion!$D$124),"-",
IF(AND(M404="08",N404&gt;=L_Conversion!$C$125,N404&lt;=L_Conversion!$D$125),"-",
IF(AND(M404="09",N404&gt;=L_Conversion!$C$126,N404&lt;=L_Conversion!$D$126),"-",
IF(AND(M404="10",N404&gt;=L_Conversion!$C$127,N404&lt;=L_Conversion!$D$127),"-",
IF(AND(M404="11",N404&gt;=L_Conversion!$C$128,N404&lt;=L_Conversion!$D$128),"-",
IF(AND(M404="12",N404&gt;=L_Conversion!$C$129,N404&lt;=L_Conversion!$D$129),"-",
IF(AND(M404="13",N404&gt;=L_Conversion!$C$116,N404&lt;=L_Conversion!$D$116),"-",
IF(AND(M404="14",N404&gt;=L_Conversion!$C$117,N404&lt;=L_Conversion!$D$117),"-",
"PRIMER_DIA fuera de rango")))))))))))))))</f>
        <v>-</v>
      </c>
      <c r="AS404" s="94" t="str">
        <f t="shared" si="185"/>
        <v>-</v>
      </c>
      <c r="AT404" s="94" t="str">
        <f t="shared" si="186"/>
        <v>-</v>
      </c>
      <c r="AU404" s="94" t="str">
        <f t="shared" si="187"/>
        <v>-</v>
      </c>
      <c r="AV404" s="94" t="str">
        <f t="shared" si="188"/>
        <v>-</v>
      </c>
      <c r="AW404" s="94" t="str">
        <f t="shared" si="189"/>
        <v>-</v>
      </c>
      <c r="AX404" s="94" t="str">
        <f t="shared" si="190"/>
        <v>-</v>
      </c>
      <c r="AY404" s="94" t="str">
        <f t="shared" si="191"/>
        <v>-</v>
      </c>
      <c r="AZ404" s="94" t="str">
        <f t="shared" si="192"/>
        <v>-</v>
      </c>
      <c r="BA404" s="94" t="str">
        <f t="shared" si="193"/>
        <v>-</v>
      </c>
      <c r="BB404" s="94" t="str">
        <f t="shared" si="194"/>
        <v>-</v>
      </c>
      <c r="BC404" s="94" t="str">
        <f t="shared" si="195"/>
        <v>-</v>
      </c>
      <c r="BD404" s="94" t="str">
        <f t="shared" si="196"/>
        <v>-</v>
      </c>
      <c r="BE404" s="94" t="str">
        <f t="shared" si="197"/>
        <v>-</v>
      </c>
      <c r="BF404" s="94" t="str">
        <f t="shared" si="198"/>
        <v>-</v>
      </c>
    </row>
    <row r="405" spans="1:58" x14ac:dyDescent="0.2">
      <c r="A405" s="19" t="s">
        <v>1193</v>
      </c>
      <c r="B405" s="19" t="s">
        <v>668</v>
      </c>
      <c r="C405" s="19">
        <v>19369171</v>
      </c>
      <c r="D405" s="19">
        <v>4</v>
      </c>
      <c r="E405" s="19" t="s">
        <v>1219</v>
      </c>
      <c r="F405" s="19" t="s">
        <v>1485</v>
      </c>
      <c r="G405" s="19" t="s">
        <v>1772</v>
      </c>
      <c r="H405" s="19" t="s">
        <v>1018</v>
      </c>
      <c r="I405" s="19" t="s">
        <v>655</v>
      </c>
      <c r="J405" s="19">
        <v>80</v>
      </c>
      <c r="K405" s="19" t="s">
        <v>560</v>
      </c>
      <c r="L405" s="19" t="s">
        <v>509</v>
      </c>
      <c r="M405" s="19" t="s">
        <v>17</v>
      </c>
      <c r="N405" s="19">
        <v>45757</v>
      </c>
      <c r="O405" s="19">
        <v>1</v>
      </c>
      <c r="P405" s="83">
        <v>1</v>
      </c>
      <c r="Q405" s="19" t="s">
        <v>23</v>
      </c>
      <c r="R405" s="19" t="s">
        <v>11</v>
      </c>
      <c r="S405" s="19" t="s">
        <v>23</v>
      </c>
      <c r="T405" s="19">
        <v>1</v>
      </c>
      <c r="U405" s="19" t="s">
        <v>11</v>
      </c>
      <c r="V405" s="19" t="s">
        <v>11</v>
      </c>
      <c r="W405" s="19" t="s">
        <v>11</v>
      </c>
      <c r="X405" s="19">
        <v>0</v>
      </c>
      <c r="Y405" s="19" t="s">
        <v>730</v>
      </c>
      <c r="Z405" s="19">
        <v>0</v>
      </c>
      <c r="AA405" s="19">
        <v>0</v>
      </c>
      <c r="AB405" s="19">
        <v>0</v>
      </c>
      <c r="AC405" s="186" t="str">
        <f>IF(OR(M405="13",M405="14",P405=8),"",IF(     AND(OR(S405="AUTORIZADO", S405="PENDIENTE", S405="REDUCIDO", S405="AMPLIADO"),L405&lt;&gt;"HONORARIO" ), _xlfn.CONCAT(IF(H405="X","H",H405),"_",IF(OR(P405=5,P405=6),_xlfn.CONCAT(P405,"A"),P405),"_",VLOOKUP(T405,Datos!$B$2:$C$5,2,TRUE)),""))</f>
        <v>M_1_[hasta 3]</v>
      </c>
      <c r="AD405" s="186">
        <f t="shared" si="172"/>
        <v>0</v>
      </c>
      <c r="AE405" s="90" t="str">
        <f t="shared" si="173"/>
        <v>-</v>
      </c>
      <c r="AF405" s="91" t="str">
        <f t="shared" si="174"/>
        <v>Revisar</v>
      </c>
      <c r="AG405" s="92"/>
      <c r="AH405" s="93" t="str">
        <f t="shared" si="175"/>
        <v>Corporación de Fomento de la Producción</v>
      </c>
      <c r="AI405" s="90" t="str">
        <f t="shared" si="176"/>
        <v>-</v>
      </c>
      <c r="AJ405" s="90">
        <f t="shared" si="177"/>
        <v>4</v>
      </c>
      <c r="AK405" s="90" t="str">
        <f t="shared" si="178"/>
        <v>-</v>
      </c>
      <c r="AL405" s="90" t="str">
        <f t="shared" si="179"/>
        <v>Identifica este registro como MUJER</v>
      </c>
      <c r="AM405" s="90" t="str">
        <f t="shared" si="180"/>
        <v>-</v>
      </c>
      <c r="AN405" s="90" t="str">
        <f t="shared" si="181"/>
        <v>-</v>
      </c>
      <c r="AO405" s="90" t="str">
        <f t="shared" si="182"/>
        <v>-</v>
      </c>
      <c r="AP405" s="58" t="str">
        <f t="shared" si="183"/>
        <v>-</v>
      </c>
      <c r="AQ405" s="94" t="str">
        <f t="shared" si="184"/>
        <v>-</v>
      </c>
      <c r="AR405" s="94" t="str">
        <f>IF(N405="","PRIMER_DIA en blanco",
IF(AND(M405="01",N405&gt;=L_Conversion!$C$118,N405&lt;=L_Conversion!$D$118),"-",
IF(AND(M405="02",N405&gt;=L_Conversion!$C$119,N405&lt;=L_Conversion!$D$119),"-",
IF(AND(M405="03",N405&gt;=L_Conversion!$C$120,N405&lt;=L_Conversion!$D$120),"-",
IF(AND(M405="04",N405&gt;=L_Conversion!$C$121,N405&lt;=L_Conversion!$D$121),"-",
IF(AND(M405="05",N405&gt;=L_Conversion!$C$122,N405&lt;=L_Conversion!$D$122),"-",
IF(AND(M405="06",N405&gt;=L_Conversion!$C$123,N405&lt;=L_Conversion!$D$123),"-",
IF(AND(M405="07",N405&gt;=L_Conversion!$C$124,N405&lt;=L_Conversion!$D$124),"-",
IF(AND(M405="08",N405&gt;=L_Conversion!$C$125,N405&lt;=L_Conversion!$D$125),"-",
IF(AND(M405="09",N405&gt;=L_Conversion!$C$126,N405&lt;=L_Conversion!$D$126),"-",
IF(AND(M405="10",N405&gt;=L_Conversion!$C$127,N405&lt;=L_Conversion!$D$127),"-",
IF(AND(M405="11",N405&gt;=L_Conversion!$C$128,N405&lt;=L_Conversion!$D$128),"-",
IF(AND(M405="12",N405&gt;=L_Conversion!$C$129,N405&lt;=L_Conversion!$D$129),"-",
IF(AND(M405="13",N405&gt;=L_Conversion!$C$116,N405&lt;=L_Conversion!$D$116),"-",
IF(AND(M405="14",N405&gt;=L_Conversion!$C$117,N405&lt;=L_Conversion!$D$117),"-",
"PRIMER_DIA fuera de rango")))))))))))))))</f>
        <v>-</v>
      </c>
      <c r="AS405" s="94" t="str">
        <f t="shared" si="185"/>
        <v>-</v>
      </c>
      <c r="AT405" s="94" t="str">
        <f t="shared" si="186"/>
        <v>-</v>
      </c>
      <c r="AU405" s="94" t="str">
        <f t="shared" si="187"/>
        <v>-</v>
      </c>
      <c r="AV405" s="94" t="str">
        <f t="shared" si="188"/>
        <v>-</v>
      </c>
      <c r="AW405" s="94" t="str">
        <f t="shared" si="189"/>
        <v>-</v>
      </c>
      <c r="AX405" s="94" t="str">
        <f t="shared" si="190"/>
        <v>-</v>
      </c>
      <c r="AY405" s="94" t="str">
        <f t="shared" si="191"/>
        <v>-</v>
      </c>
      <c r="AZ405" s="94" t="str">
        <f t="shared" si="192"/>
        <v>-</v>
      </c>
      <c r="BA405" s="94" t="str">
        <f t="shared" si="193"/>
        <v>-</v>
      </c>
      <c r="BB405" s="94" t="str">
        <f t="shared" si="194"/>
        <v>-</v>
      </c>
      <c r="BC405" s="94" t="str">
        <f t="shared" si="195"/>
        <v>-</v>
      </c>
      <c r="BD405" s="94" t="str">
        <f t="shared" si="196"/>
        <v>-</v>
      </c>
      <c r="BE405" s="94" t="str">
        <f t="shared" si="197"/>
        <v>-</v>
      </c>
      <c r="BF405" s="94" t="str">
        <f t="shared" si="198"/>
        <v>-</v>
      </c>
    </row>
    <row r="406" spans="1:58" x14ac:dyDescent="0.2">
      <c r="A406" s="19" t="s">
        <v>1193</v>
      </c>
      <c r="B406" s="19" t="s">
        <v>76</v>
      </c>
      <c r="C406" s="19">
        <v>12721732</v>
      </c>
      <c r="D406" s="19">
        <v>7</v>
      </c>
      <c r="E406" s="19" t="s">
        <v>1773</v>
      </c>
      <c r="F406" s="19" t="s">
        <v>1774</v>
      </c>
      <c r="G406" s="19" t="s">
        <v>1640</v>
      </c>
      <c r="H406" s="19" t="s">
        <v>1018</v>
      </c>
      <c r="I406" s="19" t="s">
        <v>653</v>
      </c>
      <c r="J406" s="19">
        <v>80</v>
      </c>
      <c r="K406" s="19" t="s">
        <v>556</v>
      </c>
      <c r="L406" s="19" t="s">
        <v>495</v>
      </c>
      <c r="M406" s="19" t="s">
        <v>17</v>
      </c>
      <c r="N406" s="19">
        <v>45757</v>
      </c>
      <c r="O406" s="19">
        <v>2</v>
      </c>
      <c r="P406" s="83">
        <v>1</v>
      </c>
      <c r="Q406" s="19" t="s">
        <v>23</v>
      </c>
      <c r="R406" s="19" t="s">
        <v>11</v>
      </c>
      <c r="S406" s="19" t="s">
        <v>23</v>
      </c>
      <c r="T406" s="19">
        <v>2</v>
      </c>
      <c r="U406" s="19" t="s">
        <v>11</v>
      </c>
      <c r="V406" s="19" t="s">
        <v>11</v>
      </c>
      <c r="W406" s="19" t="s">
        <v>11</v>
      </c>
      <c r="X406" s="19">
        <v>0</v>
      </c>
      <c r="Y406" s="19" t="s">
        <v>730</v>
      </c>
      <c r="Z406" s="19">
        <v>0</v>
      </c>
      <c r="AA406" s="19">
        <v>0</v>
      </c>
      <c r="AB406" s="19">
        <v>0</v>
      </c>
      <c r="AC406" s="186" t="str">
        <f>IF(OR(M406="13",M406="14",P406=8),"",IF(     AND(OR(S406="AUTORIZADO", S406="PENDIENTE", S406="REDUCIDO", S406="AMPLIADO"),L406&lt;&gt;"HONORARIO" ), _xlfn.CONCAT(IF(H406="X","H",H406),"_",IF(OR(P406=5,P406=6),_xlfn.CONCAT(P406,"A"),P406),"_",VLOOKUP(T406,Datos!$B$2:$C$5,2,TRUE)),""))</f>
        <v>M_1_[hasta 3]</v>
      </c>
      <c r="AD406" s="186">
        <f t="shared" si="172"/>
        <v>0</v>
      </c>
      <c r="AE406" s="90" t="str">
        <f t="shared" si="173"/>
        <v>-</v>
      </c>
      <c r="AF406" s="91" t="str">
        <f t="shared" si="174"/>
        <v>070601</v>
      </c>
      <c r="AG406" s="92"/>
      <c r="AH406" s="93" t="str">
        <f t="shared" si="175"/>
        <v>Corporación de Fomento de la Producción</v>
      </c>
      <c r="AI406" s="90" t="str">
        <f t="shared" si="176"/>
        <v>-</v>
      </c>
      <c r="AJ406" s="90">
        <f t="shared" si="177"/>
        <v>7</v>
      </c>
      <c r="AK406" s="90" t="str">
        <f t="shared" si="178"/>
        <v>-</v>
      </c>
      <c r="AL406" s="90" t="str">
        <f t="shared" si="179"/>
        <v>Identifica este registro como MUJER</v>
      </c>
      <c r="AM406" s="90" t="str">
        <f t="shared" si="180"/>
        <v>-</v>
      </c>
      <c r="AN406" s="90" t="str">
        <f t="shared" si="181"/>
        <v>-</v>
      </c>
      <c r="AO406" s="90" t="str">
        <f t="shared" si="182"/>
        <v>-</v>
      </c>
      <c r="AP406" s="58" t="str">
        <f t="shared" si="183"/>
        <v>-</v>
      </c>
      <c r="AQ406" s="94" t="str">
        <f t="shared" si="184"/>
        <v>-</v>
      </c>
      <c r="AR406" s="94" t="str">
        <f>IF(N406="","PRIMER_DIA en blanco",
IF(AND(M406="01",N406&gt;=L_Conversion!$C$118,N406&lt;=L_Conversion!$D$118),"-",
IF(AND(M406="02",N406&gt;=L_Conversion!$C$119,N406&lt;=L_Conversion!$D$119),"-",
IF(AND(M406="03",N406&gt;=L_Conversion!$C$120,N406&lt;=L_Conversion!$D$120),"-",
IF(AND(M406="04",N406&gt;=L_Conversion!$C$121,N406&lt;=L_Conversion!$D$121),"-",
IF(AND(M406="05",N406&gt;=L_Conversion!$C$122,N406&lt;=L_Conversion!$D$122),"-",
IF(AND(M406="06",N406&gt;=L_Conversion!$C$123,N406&lt;=L_Conversion!$D$123),"-",
IF(AND(M406="07",N406&gt;=L_Conversion!$C$124,N406&lt;=L_Conversion!$D$124),"-",
IF(AND(M406="08",N406&gt;=L_Conversion!$C$125,N406&lt;=L_Conversion!$D$125),"-",
IF(AND(M406="09",N406&gt;=L_Conversion!$C$126,N406&lt;=L_Conversion!$D$126),"-",
IF(AND(M406="10",N406&gt;=L_Conversion!$C$127,N406&lt;=L_Conversion!$D$127),"-",
IF(AND(M406="11",N406&gt;=L_Conversion!$C$128,N406&lt;=L_Conversion!$D$128),"-",
IF(AND(M406="12",N406&gt;=L_Conversion!$C$129,N406&lt;=L_Conversion!$D$129),"-",
IF(AND(M406="13",N406&gt;=L_Conversion!$C$116,N406&lt;=L_Conversion!$D$116),"-",
IF(AND(M406="14",N406&gt;=L_Conversion!$C$117,N406&lt;=L_Conversion!$D$117),"-",
"PRIMER_DIA fuera de rango")))))))))))))))</f>
        <v>-</v>
      </c>
      <c r="AS406" s="94" t="str">
        <f t="shared" si="185"/>
        <v>-</v>
      </c>
      <c r="AT406" s="94" t="str">
        <f t="shared" si="186"/>
        <v>-</v>
      </c>
      <c r="AU406" s="94" t="str">
        <f t="shared" si="187"/>
        <v>-</v>
      </c>
      <c r="AV406" s="94" t="str">
        <f t="shared" si="188"/>
        <v>-</v>
      </c>
      <c r="AW406" s="94" t="str">
        <f t="shared" si="189"/>
        <v>-</v>
      </c>
      <c r="AX406" s="94" t="str">
        <f t="shared" si="190"/>
        <v>-</v>
      </c>
      <c r="AY406" s="94" t="str">
        <f t="shared" si="191"/>
        <v>-</v>
      </c>
      <c r="AZ406" s="94" t="str">
        <f t="shared" si="192"/>
        <v>-</v>
      </c>
      <c r="BA406" s="94" t="str">
        <f t="shared" si="193"/>
        <v>-</v>
      </c>
      <c r="BB406" s="94" t="str">
        <f t="shared" si="194"/>
        <v>-</v>
      </c>
      <c r="BC406" s="94" t="str">
        <f t="shared" si="195"/>
        <v>-</v>
      </c>
      <c r="BD406" s="94" t="str">
        <f t="shared" si="196"/>
        <v>-</v>
      </c>
      <c r="BE406" s="94" t="str">
        <f t="shared" si="197"/>
        <v>-</v>
      </c>
      <c r="BF406" s="94" t="str">
        <f t="shared" si="198"/>
        <v>-</v>
      </c>
    </row>
    <row r="407" spans="1:58" x14ac:dyDescent="0.2">
      <c r="A407" s="19" t="s">
        <v>1193</v>
      </c>
      <c r="B407" s="19" t="s">
        <v>1132</v>
      </c>
      <c r="C407" s="19">
        <v>11721664</v>
      </c>
      <c r="D407" s="19">
        <v>0</v>
      </c>
      <c r="E407" s="19" t="s">
        <v>1775</v>
      </c>
      <c r="F407" s="19" t="s">
        <v>1602</v>
      </c>
      <c r="G407" s="19" t="s">
        <v>1776</v>
      </c>
      <c r="H407" s="19" t="s">
        <v>1018</v>
      </c>
      <c r="I407" s="19" t="s">
        <v>654</v>
      </c>
      <c r="J407" s="19">
        <v>80</v>
      </c>
      <c r="K407" s="19" t="s">
        <v>556</v>
      </c>
      <c r="L407" s="19" t="s">
        <v>509</v>
      </c>
      <c r="M407" s="19" t="s">
        <v>17</v>
      </c>
      <c r="N407" s="19">
        <v>45757</v>
      </c>
      <c r="O407" s="19">
        <v>5</v>
      </c>
      <c r="P407" s="83">
        <v>1</v>
      </c>
      <c r="Q407" s="19" t="s">
        <v>23</v>
      </c>
      <c r="R407" s="19" t="s">
        <v>11</v>
      </c>
      <c r="S407" s="19" t="s">
        <v>23</v>
      </c>
      <c r="T407" s="19">
        <v>5</v>
      </c>
      <c r="U407" s="19" t="s">
        <v>11</v>
      </c>
      <c r="V407" s="19" t="s">
        <v>11</v>
      </c>
      <c r="W407" s="19" t="s">
        <v>11</v>
      </c>
      <c r="X407" s="19">
        <v>0</v>
      </c>
      <c r="Y407" s="19" t="s">
        <v>730</v>
      </c>
      <c r="Z407" s="19">
        <v>0</v>
      </c>
      <c r="AA407" s="19">
        <v>0</v>
      </c>
      <c r="AB407" s="19">
        <v>0</v>
      </c>
      <c r="AC407" s="186" t="str">
        <f>IF(OR(M407="13",M407="14",P407=8),"",IF(     AND(OR(S407="AUTORIZADO", S407="PENDIENTE", S407="REDUCIDO", S407="AMPLIADO"),L407&lt;&gt;"HONORARIO" ), _xlfn.CONCAT(IF(H407="X","H",H407),"_",IF(OR(P407=5,P407=6),_xlfn.CONCAT(P407,"A"),P407),"_",VLOOKUP(T407,Datos!$B$2:$C$5,2,TRUE)),""))</f>
        <v>M_1_[4 a 10]</v>
      </c>
      <c r="AD407" s="186">
        <f t="shared" si="172"/>
        <v>0</v>
      </c>
      <c r="AE407" s="90" t="str">
        <f t="shared" si="173"/>
        <v>-</v>
      </c>
      <c r="AF407" s="91" t="str">
        <f t="shared" si="174"/>
        <v>Revisar</v>
      </c>
      <c r="AG407" s="92"/>
      <c r="AH407" s="93" t="str">
        <f t="shared" si="175"/>
        <v>Corporación de Fomento de la Producción</v>
      </c>
      <c r="AI407" s="90" t="str">
        <f t="shared" si="176"/>
        <v>-</v>
      </c>
      <c r="AJ407" s="90">
        <f t="shared" si="177"/>
        <v>0</v>
      </c>
      <c r="AK407" s="90" t="str">
        <f t="shared" si="178"/>
        <v>-</v>
      </c>
      <c r="AL407" s="90" t="str">
        <f t="shared" si="179"/>
        <v>Identifica este registro como MUJER</v>
      </c>
      <c r="AM407" s="90" t="str">
        <f t="shared" si="180"/>
        <v>-</v>
      </c>
      <c r="AN407" s="90" t="str">
        <f t="shared" si="181"/>
        <v>-</v>
      </c>
      <c r="AO407" s="90" t="str">
        <f t="shared" si="182"/>
        <v>-</v>
      </c>
      <c r="AP407" s="58" t="str">
        <f t="shared" si="183"/>
        <v>-</v>
      </c>
      <c r="AQ407" s="94" t="str">
        <f t="shared" si="184"/>
        <v>-</v>
      </c>
      <c r="AR407" s="94" t="str">
        <f>IF(N407="","PRIMER_DIA en blanco",
IF(AND(M407="01",N407&gt;=L_Conversion!$C$118,N407&lt;=L_Conversion!$D$118),"-",
IF(AND(M407="02",N407&gt;=L_Conversion!$C$119,N407&lt;=L_Conversion!$D$119),"-",
IF(AND(M407="03",N407&gt;=L_Conversion!$C$120,N407&lt;=L_Conversion!$D$120),"-",
IF(AND(M407="04",N407&gt;=L_Conversion!$C$121,N407&lt;=L_Conversion!$D$121),"-",
IF(AND(M407="05",N407&gt;=L_Conversion!$C$122,N407&lt;=L_Conversion!$D$122),"-",
IF(AND(M407="06",N407&gt;=L_Conversion!$C$123,N407&lt;=L_Conversion!$D$123),"-",
IF(AND(M407="07",N407&gt;=L_Conversion!$C$124,N407&lt;=L_Conversion!$D$124),"-",
IF(AND(M407="08",N407&gt;=L_Conversion!$C$125,N407&lt;=L_Conversion!$D$125),"-",
IF(AND(M407="09",N407&gt;=L_Conversion!$C$126,N407&lt;=L_Conversion!$D$126),"-",
IF(AND(M407="10",N407&gt;=L_Conversion!$C$127,N407&lt;=L_Conversion!$D$127),"-",
IF(AND(M407="11",N407&gt;=L_Conversion!$C$128,N407&lt;=L_Conversion!$D$128),"-",
IF(AND(M407="12",N407&gt;=L_Conversion!$C$129,N407&lt;=L_Conversion!$D$129),"-",
IF(AND(M407="13",N407&gt;=L_Conversion!$C$116,N407&lt;=L_Conversion!$D$116),"-",
IF(AND(M407="14",N407&gt;=L_Conversion!$C$117,N407&lt;=L_Conversion!$D$117),"-",
"PRIMER_DIA fuera de rango")))))))))))))))</f>
        <v>-</v>
      </c>
      <c r="AS407" s="94" t="str">
        <f t="shared" si="185"/>
        <v>-</v>
      </c>
      <c r="AT407" s="94" t="str">
        <f t="shared" si="186"/>
        <v>-</v>
      </c>
      <c r="AU407" s="94" t="str">
        <f t="shared" si="187"/>
        <v>-</v>
      </c>
      <c r="AV407" s="94" t="str">
        <f t="shared" si="188"/>
        <v>-</v>
      </c>
      <c r="AW407" s="94" t="str">
        <f t="shared" si="189"/>
        <v>-</v>
      </c>
      <c r="AX407" s="94" t="str">
        <f t="shared" si="190"/>
        <v>-</v>
      </c>
      <c r="AY407" s="94" t="str">
        <f t="shared" si="191"/>
        <v>-</v>
      </c>
      <c r="AZ407" s="94" t="str">
        <f t="shared" si="192"/>
        <v>-</v>
      </c>
      <c r="BA407" s="94" t="str">
        <f t="shared" si="193"/>
        <v>-</v>
      </c>
      <c r="BB407" s="94" t="str">
        <f t="shared" si="194"/>
        <v>-</v>
      </c>
      <c r="BC407" s="94" t="str">
        <f t="shared" si="195"/>
        <v>-</v>
      </c>
      <c r="BD407" s="94" t="str">
        <f t="shared" si="196"/>
        <v>-</v>
      </c>
      <c r="BE407" s="94" t="str">
        <f t="shared" si="197"/>
        <v>-</v>
      </c>
      <c r="BF407" s="94" t="str">
        <f t="shared" si="198"/>
        <v>-</v>
      </c>
    </row>
    <row r="408" spans="1:58" x14ac:dyDescent="0.2">
      <c r="A408" s="19" t="s">
        <v>1193</v>
      </c>
      <c r="B408" s="19" t="s">
        <v>76</v>
      </c>
      <c r="C408" s="19">
        <v>10731067</v>
      </c>
      <c r="D408" s="19">
        <v>3</v>
      </c>
      <c r="E408" s="19" t="s">
        <v>1777</v>
      </c>
      <c r="F408" s="19" t="s">
        <v>1778</v>
      </c>
      <c r="G408" s="19" t="s">
        <v>1779</v>
      </c>
      <c r="H408" s="19" t="s">
        <v>1018</v>
      </c>
      <c r="I408" s="19" t="s">
        <v>653</v>
      </c>
      <c r="J408" s="19">
        <v>80</v>
      </c>
      <c r="K408" s="19" t="s">
        <v>556</v>
      </c>
      <c r="L408" s="19" t="s">
        <v>495</v>
      </c>
      <c r="M408" s="19" t="s">
        <v>17</v>
      </c>
      <c r="N408" s="19">
        <v>45757</v>
      </c>
      <c r="O408" s="19">
        <v>5</v>
      </c>
      <c r="P408" s="83">
        <v>1</v>
      </c>
      <c r="Q408" s="19" t="s">
        <v>23</v>
      </c>
      <c r="R408" s="19" t="s">
        <v>11</v>
      </c>
      <c r="S408" s="19" t="s">
        <v>23</v>
      </c>
      <c r="T408" s="19">
        <v>5</v>
      </c>
      <c r="U408" s="19" t="s">
        <v>11</v>
      </c>
      <c r="V408" s="19" t="s">
        <v>11</v>
      </c>
      <c r="W408" s="19" t="s">
        <v>11</v>
      </c>
      <c r="X408" s="19">
        <v>0</v>
      </c>
      <c r="Y408" s="19" t="s">
        <v>730</v>
      </c>
      <c r="Z408" s="19">
        <v>0</v>
      </c>
      <c r="AA408" s="19">
        <v>0</v>
      </c>
      <c r="AB408" s="19">
        <v>0</v>
      </c>
      <c r="AC408" s="186" t="str">
        <f>IF(OR(M408="13",M408="14",P408=8),"",IF(     AND(OR(S408="AUTORIZADO", S408="PENDIENTE", S408="REDUCIDO", S408="AMPLIADO"),L408&lt;&gt;"HONORARIO" ), _xlfn.CONCAT(IF(H408="X","H",H408),"_",IF(OR(P408=5,P408=6),_xlfn.CONCAT(P408,"A"),P408),"_",VLOOKUP(T408,Datos!$B$2:$C$5,2,TRUE)),""))</f>
        <v>M_1_[4 a 10]</v>
      </c>
      <c r="AD408" s="186">
        <f t="shared" si="172"/>
        <v>0</v>
      </c>
      <c r="AE408" s="90" t="str">
        <f t="shared" si="173"/>
        <v>-</v>
      </c>
      <c r="AF408" s="91" t="str">
        <f t="shared" si="174"/>
        <v>070601</v>
      </c>
      <c r="AG408" s="92"/>
      <c r="AH408" s="93" t="str">
        <f t="shared" si="175"/>
        <v>Corporación de Fomento de la Producción</v>
      </c>
      <c r="AI408" s="90" t="str">
        <f t="shared" si="176"/>
        <v>-</v>
      </c>
      <c r="AJ408" s="90">
        <f t="shared" si="177"/>
        <v>3</v>
      </c>
      <c r="AK408" s="90" t="str">
        <f t="shared" si="178"/>
        <v>-</v>
      </c>
      <c r="AL408" s="90" t="str">
        <f t="shared" si="179"/>
        <v>Identifica este registro como MUJER</v>
      </c>
      <c r="AM408" s="90" t="str">
        <f t="shared" si="180"/>
        <v>-</v>
      </c>
      <c r="AN408" s="90" t="str">
        <f t="shared" si="181"/>
        <v>-</v>
      </c>
      <c r="AO408" s="90" t="str">
        <f t="shared" si="182"/>
        <v>-</v>
      </c>
      <c r="AP408" s="58" t="str">
        <f t="shared" si="183"/>
        <v>-</v>
      </c>
      <c r="AQ408" s="94" t="str">
        <f t="shared" si="184"/>
        <v>-</v>
      </c>
      <c r="AR408" s="94" t="str">
        <f>IF(N408="","PRIMER_DIA en blanco",
IF(AND(M408="01",N408&gt;=L_Conversion!$C$118,N408&lt;=L_Conversion!$D$118),"-",
IF(AND(M408="02",N408&gt;=L_Conversion!$C$119,N408&lt;=L_Conversion!$D$119),"-",
IF(AND(M408="03",N408&gt;=L_Conversion!$C$120,N408&lt;=L_Conversion!$D$120),"-",
IF(AND(M408="04",N408&gt;=L_Conversion!$C$121,N408&lt;=L_Conversion!$D$121),"-",
IF(AND(M408="05",N408&gt;=L_Conversion!$C$122,N408&lt;=L_Conversion!$D$122),"-",
IF(AND(M408="06",N408&gt;=L_Conversion!$C$123,N408&lt;=L_Conversion!$D$123),"-",
IF(AND(M408="07",N408&gt;=L_Conversion!$C$124,N408&lt;=L_Conversion!$D$124),"-",
IF(AND(M408="08",N408&gt;=L_Conversion!$C$125,N408&lt;=L_Conversion!$D$125),"-",
IF(AND(M408="09",N408&gt;=L_Conversion!$C$126,N408&lt;=L_Conversion!$D$126),"-",
IF(AND(M408="10",N408&gt;=L_Conversion!$C$127,N408&lt;=L_Conversion!$D$127),"-",
IF(AND(M408="11",N408&gt;=L_Conversion!$C$128,N408&lt;=L_Conversion!$D$128),"-",
IF(AND(M408="12",N408&gt;=L_Conversion!$C$129,N408&lt;=L_Conversion!$D$129),"-",
IF(AND(M408="13",N408&gt;=L_Conversion!$C$116,N408&lt;=L_Conversion!$D$116),"-",
IF(AND(M408="14",N408&gt;=L_Conversion!$C$117,N408&lt;=L_Conversion!$D$117),"-",
"PRIMER_DIA fuera de rango")))))))))))))))</f>
        <v>-</v>
      </c>
      <c r="AS408" s="94" t="str">
        <f t="shared" si="185"/>
        <v>-</v>
      </c>
      <c r="AT408" s="94" t="str">
        <f t="shared" si="186"/>
        <v>-</v>
      </c>
      <c r="AU408" s="94" t="str">
        <f t="shared" si="187"/>
        <v>-</v>
      </c>
      <c r="AV408" s="94" t="str">
        <f t="shared" si="188"/>
        <v>-</v>
      </c>
      <c r="AW408" s="94" t="str">
        <f t="shared" si="189"/>
        <v>-</v>
      </c>
      <c r="AX408" s="94" t="str">
        <f t="shared" si="190"/>
        <v>-</v>
      </c>
      <c r="AY408" s="94" t="str">
        <f t="shared" si="191"/>
        <v>-</v>
      </c>
      <c r="AZ408" s="94" t="str">
        <f t="shared" si="192"/>
        <v>-</v>
      </c>
      <c r="BA408" s="94" t="str">
        <f t="shared" si="193"/>
        <v>-</v>
      </c>
      <c r="BB408" s="94" t="str">
        <f t="shared" si="194"/>
        <v>-</v>
      </c>
      <c r="BC408" s="94" t="str">
        <f t="shared" si="195"/>
        <v>-</v>
      </c>
      <c r="BD408" s="94" t="str">
        <f t="shared" si="196"/>
        <v>-</v>
      </c>
      <c r="BE408" s="94" t="str">
        <f t="shared" si="197"/>
        <v>-</v>
      </c>
      <c r="BF408" s="94" t="str">
        <f t="shared" si="198"/>
        <v>-</v>
      </c>
    </row>
    <row r="409" spans="1:58" x14ac:dyDescent="0.2">
      <c r="A409" s="19" t="s">
        <v>1193</v>
      </c>
      <c r="B409" s="19" t="s">
        <v>76</v>
      </c>
      <c r="C409" s="19">
        <v>8376358</v>
      </c>
      <c r="D409" s="19">
        <v>2</v>
      </c>
      <c r="E409" s="19" t="s">
        <v>1355</v>
      </c>
      <c r="F409" s="19" t="s">
        <v>1557</v>
      </c>
      <c r="G409" s="19" t="s">
        <v>1558</v>
      </c>
      <c r="H409" s="19" t="s">
        <v>1018</v>
      </c>
      <c r="I409" s="19" t="s">
        <v>653</v>
      </c>
      <c r="J409" s="19">
        <v>60</v>
      </c>
      <c r="K409" s="19" t="s">
        <v>560</v>
      </c>
      <c r="L409" s="19" t="s">
        <v>490</v>
      </c>
      <c r="M409" s="19" t="s">
        <v>17</v>
      </c>
      <c r="N409" s="19">
        <v>45759</v>
      </c>
      <c r="O409" s="19">
        <v>14</v>
      </c>
      <c r="P409" s="83">
        <v>1</v>
      </c>
      <c r="Q409" s="19" t="s">
        <v>23</v>
      </c>
      <c r="R409" s="19" t="s">
        <v>11</v>
      </c>
      <c r="S409" s="19" t="s">
        <v>23</v>
      </c>
      <c r="T409" s="19">
        <v>14</v>
      </c>
      <c r="U409" s="19" t="s">
        <v>11</v>
      </c>
      <c r="V409" s="19" t="s">
        <v>11</v>
      </c>
      <c r="W409" s="19" t="s">
        <v>19</v>
      </c>
      <c r="X409" s="19">
        <v>960507</v>
      </c>
      <c r="Y409" s="19" t="s">
        <v>726</v>
      </c>
      <c r="Z409" s="19">
        <v>14</v>
      </c>
      <c r="AA409" s="19">
        <v>960507</v>
      </c>
      <c r="AB409" s="19">
        <v>960507</v>
      </c>
      <c r="AC409" s="186" t="str">
        <f>IF(OR(M409="13",M409="14",P409=8),"",IF(     AND(OR(S409="AUTORIZADO", S409="PENDIENTE", S409="REDUCIDO", S409="AMPLIADO"),L409&lt;&gt;"HONORARIO" ), _xlfn.CONCAT(IF(H409="X","H",H409),"_",IF(OR(P409=5,P409=6),_xlfn.CONCAT(P409,"A"),P409),"_",VLOOKUP(T409,Datos!$B$2:$C$5,2,TRUE)),""))</f>
        <v>M_1_[11 +]</v>
      </c>
      <c r="AD409" s="186">
        <f t="shared" si="172"/>
        <v>1921014</v>
      </c>
      <c r="AE409" s="90" t="str">
        <f t="shared" si="173"/>
        <v>-</v>
      </c>
      <c r="AF409" s="91" t="str">
        <f t="shared" si="174"/>
        <v>070601</v>
      </c>
      <c r="AG409" s="92"/>
      <c r="AH409" s="93" t="str">
        <f t="shared" si="175"/>
        <v>Corporación de Fomento de la Producción</v>
      </c>
      <c r="AI409" s="90" t="str">
        <f t="shared" si="176"/>
        <v>-</v>
      </c>
      <c r="AJ409" s="90">
        <f t="shared" si="177"/>
        <v>2</v>
      </c>
      <c r="AK409" s="90" t="str">
        <f t="shared" si="178"/>
        <v>-</v>
      </c>
      <c r="AL409" s="90" t="str">
        <f t="shared" si="179"/>
        <v>Identifica este registro como MUJER</v>
      </c>
      <c r="AM409" s="90" t="str">
        <f t="shared" si="180"/>
        <v>-</v>
      </c>
      <c r="AN409" s="90" t="str">
        <f t="shared" si="181"/>
        <v>-</v>
      </c>
      <c r="AO409" s="90" t="str">
        <f t="shared" si="182"/>
        <v>-</v>
      </c>
      <c r="AP409" s="58" t="str">
        <f t="shared" si="183"/>
        <v>-</v>
      </c>
      <c r="AQ409" s="94" t="str">
        <f t="shared" si="184"/>
        <v>-</v>
      </c>
      <c r="AR409" s="94" t="str">
        <f>IF(N409="","PRIMER_DIA en blanco",
IF(AND(M409="01",N409&gt;=L_Conversion!$C$118,N409&lt;=L_Conversion!$D$118),"-",
IF(AND(M409="02",N409&gt;=L_Conversion!$C$119,N409&lt;=L_Conversion!$D$119),"-",
IF(AND(M409="03",N409&gt;=L_Conversion!$C$120,N409&lt;=L_Conversion!$D$120),"-",
IF(AND(M409="04",N409&gt;=L_Conversion!$C$121,N409&lt;=L_Conversion!$D$121),"-",
IF(AND(M409="05",N409&gt;=L_Conversion!$C$122,N409&lt;=L_Conversion!$D$122),"-",
IF(AND(M409="06",N409&gt;=L_Conversion!$C$123,N409&lt;=L_Conversion!$D$123),"-",
IF(AND(M409="07",N409&gt;=L_Conversion!$C$124,N409&lt;=L_Conversion!$D$124),"-",
IF(AND(M409="08",N409&gt;=L_Conversion!$C$125,N409&lt;=L_Conversion!$D$125),"-",
IF(AND(M409="09",N409&gt;=L_Conversion!$C$126,N409&lt;=L_Conversion!$D$126),"-",
IF(AND(M409="10",N409&gt;=L_Conversion!$C$127,N409&lt;=L_Conversion!$D$127),"-",
IF(AND(M409="11",N409&gt;=L_Conversion!$C$128,N409&lt;=L_Conversion!$D$128),"-",
IF(AND(M409="12",N409&gt;=L_Conversion!$C$129,N409&lt;=L_Conversion!$D$129),"-",
IF(AND(M409="13",N409&gt;=L_Conversion!$C$116,N409&lt;=L_Conversion!$D$116),"-",
IF(AND(M409="14",N409&gt;=L_Conversion!$C$117,N409&lt;=L_Conversion!$D$117),"-",
"PRIMER_DIA fuera de rango")))))))))))))))</f>
        <v>-</v>
      </c>
      <c r="AS409" s="94" t="str">
        <f t="shared" si="185"/>
        <v>-</v>
      </c>
      <c r="AT409" s="94" t="str">
        <f t="shared" si="186"/>
        <v>-</v>
      </c>
      <c r="AU409" s="94" t="str">
        <f t="shared" si="187"/>
        <v>-</v>
      </c>
      <c r="AV409" s="94" t="str">
        <f t="shared" si="188"/>
        <v>-</v>
      </c>
      <c r="AW409" s="94" t="str">
        <f t="shared" si="189"/>
        <v>-</v>
      </c>
      <c r="AX409" s="94" t="str">
        <f t="shared" si="190"/>
        <v>-</v>
      </c>
      <c r="AY409" s="94" t="str">
        <f t="shared" si="191"/>
        <v>-</v>
      </c>
      <c r="AZ409" s="94" t="str">
        <f t="shared" si="192"/>
        <v>-</v>
      </c>
      <c r="BA409" s="94" t="str">
        <f t="shared" si="193"/>
        <v>-</v>
      </c>
      <c r="BB409" s="94" t="str">
        <f t="shared" si="194"/>
        <v>-</v>
      </c>
      <c r="BC409" s="94" t="str">
        <f t="shared" si="195"/>
        <v>-</v>
      </c>
      <c r="BD409" s="94" t="str">
        <f t="shared" si="196"/>
        <v>-</v>
      </c>
      <c r="BE409" s="94" t="str">
        <f t="shared" si="197"/>
        <v>-</v>
      </c>
      <c r="BF409" s="94" t="str">
        <f t="shared" si="198"/>
        <v>-</v>
      </c>
    </row>
    <row r="410" spans="1:58" x14ac:dyDescent="0.2">
      <c r="A410" s="19" t="s">
        <v>1193</v>
      </c>
      <c r="B410" s="19" t="s">
        <v>76</v>
      </c>
      <c r="C410" s="19">
        <v>17707627</v>
      </c>
      <c r="D410" s="19">
        <v>9</v>
      </c>
      <c r="E410" s="19" t="s">
        <v>1366</v>
      </c>
      <c r="F410" s="19" t="s">
        <v>1265</v>
      </c>
      <c r="G410" s="19" t="s">
        <v>1367</v>
      </c>
      <c r="H410" s="19" t="s">
        <v>1018</v>
      </c>
      <c r="I410" s="19" t="s">
        <v>653</v>
      </c>
      <c r="J410" s="19">
        <v>80</v>
      </c>
      <c r="K410" s="19" t="s">
        <v>560</v>
      </c>
      <c r="L410" s="19" t="s">
        <v>495</v>
      </c>
      <c r="M410" s="19" t="s">
        <v>17</v>
      </c>
      <c r="N410" s="19">
        <v>45760</v>
      </c>
      <c r="O410" s="19">
        <v>126</v>
      </c>
      <c r="P410" s="83">
        <v>8</v>
      </c>
      <c r="Q410" s="19" t="s">
        <v>23</v>
      </c>
      <c r="R410" s="19" t="s">
        <v>11</v>
      </c>
      <c r="S410" s="19" t="s">
        <v>23</v>
      </c>
      <c r="T410" s="19">
        <v>126</v>
      </c>
      <c r="U410" s="19" t="s">
        <v>11</v>
      </c>
      <c r="V410" s="19" t="s">
        <v>11</v>
      </c>
      <c r="W410" s="19" t="s">
        <v>11</v>
      </c>
      <c r="X410" s="19">
        <v>0</v>
      </c>
      <c r="Y410" s="19" t="s">
        <v>730</v>
      </c>
      <c r="Z410" s="19">
        <v>0</v>
      </c>
      <c r="AA410" s="19">
        <v>0</v>
      </c>
      <c r="AB410" s="19">
        <v>0</v>
      </c>
      <c r="AC410" s="186" t="str">
        <f>IF(OR(M410="13",M410="14",P410=8),"",IF(     AND(OR(S410="AUTORIZADO", S410="PENDIENTE", S410="REDUCIDO", S410="AMPLIADO"),L410&lt;&gt;"HONORARIO" ), _xlfn.CONCAT(IF(H410="X","H",H410),"_",IF(OR(P410=5,P410=6),_xlfn.CONCAT(P410,"A"),P410),"_",VLOOKUP(T410,Datos!$B$2:$C$5,2,TRUE)),""))</f>
        <v/>
      </c>
      <c r="AD410" s="186">
        <f t="shared" si="172"/>
        <v>0</v>
      </c>
      <c r="AE410" s="90" t="str">
        <f t="shared" si="173"/>
        <v>-</v>
      </c>
      <c r="AF410" s="91" t="str">
        <f t="shared" si="174"/>
        <v>070601</v>
      </c>
      <c r="AG410" s="92"/>
      <c r="AH410" s="93" t="str">
        <f t="shared" si="175"/>
        <v>Corporación de Fomento de la Producción</v>
      </c>
      <c r="AI410" s="90" t="str">
        <f t="shared" si="176"/>
        <v>-</v>
      </c>
      <c r="AJ410" s="90">
        <f t="shared" si="177"/>
        <v>9</v>
      </c>
      <c r="AK410" s="90" t="str">
        <f t="shared" si="178"/>
        <v>-</v>
      </c>
      <c r="AL410" s="90" t="str">
        <f t="shared" si="179"/>
        <v>Identifica este registro como MUJER</v>
      </c>
      <c r="AM410" s="90" t="str">
        <f t="shared" si="180"/>
        <v>-</v>
      </c>
      <c r="AN410" s="90" t="str">
        <f t="shared" si="181"/>
        <v>-</v>
      </c>
      <c r="AO410" s="90" t="str">
        <f t="shared" si="182"/>
        <v>-</v>
      </c>
      <c r="AP410" s="58" t="str">
        <f t="shared" si="183"/>
        <v>-</v>
      </c>
      <c r="AQ410" s="94" t="str">
        <f t="shared" si="184"/>
        <v>-</v>
      </c>
      <c r="AR410" s="94" t="str">
        <f>IF(N410="","PRIMER_DIA en blanco",
IF(AND(M410="01",N410&gt;=L_Conversion!$C$118,N410&lt;=L_Conversion!$D$118),"-",
IF(AND(M410="02",N410&gt;=L_Conversion!$C$119,N410&lt;=L_Conversion!$D$119),"-",
IF(AND(M410="03",N410&gt;=L_Conversion!$C$120,N410&lt;=L_Conversion!$D$120),"-",
IF(AND(M410="04",N410&gt;=L_Conversion!$C$121,N410&lt;=L_Conversion!$D$121),"-",
IF(AND(M410="05",N410&gt;=L_Conversion!$C$122,N410&lt;=L_Conversion!$D$122),"-",
IF(AND(M410="06",N410&gt;=L_Conversion!$C$123,N410&lt;=L_Conversion!$D$123),"-",
IF(AND(M410="07",N410&gt;=L_Conversion!$C$124,N410&lt;=L_Conversion!$D$124),"-",
IF(AND(M410="08",N410&gt;=L_Conversion!$C$125,N410&lt;=L_Conversion!$D$125),"-",
IF(AND(M410="09",N410&gt;=L_Conversion!$C$126,N410&lt;=L_Conversion!$D$126),"-",
IF(AND(M410="10",N410&gt;=L_Conversion!$C$127,N410&lt;=L_Conversion!$D$127),"-",
IF(AND(M410="11",N410&gt;=L_Conversion!$C$128,N410&lt;=L_Conversion!$D$128),"-",
IF(AND(M410="12",N410&gt;=L_Conversion!$C$129,N410&lt;=L_Conversion!$D$129),"-",
IF(AND(M410="13",N410&gt;=L_Conversion!$C$116,N410&lt;=L_Conversion!$D$116),"-",
IF(AND(M410="14",N410&gt;=L_Conversion!$C$117,N410&lt;=L_Conversion!$D$117),"-",
"PRIMER_DIA fuera de rango")))))))))))))))</f>
        <v>-</v>
      </c>
      <c r="AS410" s="94" t="str">
        <f t="shared" si="185"/>
        <v>-</v>
      </c>
      <c r="AT410" s="94" t="str">
        <f t="shared" si="186"/>
        <v>-</v>
      </c>
      <c r="AU410" s="94" t="str">
        <f t="shared" si="187"/>
        <v>-</v>
      </c>
      <c r="AV410" s="94" t="str">
        <f t="shared" si="188"/>
        <v>-</v>
      </c>
      <c r="AW410" s="94" t="str">
        <f t="shared" si="189"/>
        <v>-</v>
      </c>
      <c r="AX410" s="94" t="str">
        <f t="shared" si="190"/>
        <v>-</v>
      </c>
      <c r="AY410" s="94" t="str">
        <f t="shared" si="191"/>
        <v>-</v>
      </c>
      <c r="AZ410" s="94" t="str">
        <f t="shared" si="192"/>
        <v>-</v>
      </c>
      <c r="BA410" s="94" t="str">
        <f t="shared" si="193"/>
        <v>-</v>
      </c>
      <c r="BB410" s="94" t="str">
        <f t="shared" si="194"/>
        <v>-</v>
      </c>
      <c r="BC410" s="94" t="str">
        <f t="shared" si="195"/>
        <v>-</v>
      </c>
      <c r="BD410" s="94" t="str">
        <f t="shared" si="196"/>
        <v>-</v>
      </c>
      <c r="BE410" s="94" t="str">
        <f t="shared" si="197"/>
        <v>-</v>
      </c>
      <c r="BF410" s="94" t="str">
        <f t="shared" si="198"/>
        <v>-</v>
      </c>
    </row>
    <row r="411" spans="1:58" x14ac:dyDescent="0.2">
      <c r="A411" s="19" t="s">
        <v>1193</v>
      </c>
      <c r="B411" s="19" t="s">
        <v>76</v>
      </c>
      <c r="C411" s="19">
        <v>17492582</v>
      </c>
      <c r="D411" s="19">
        <v>8</v>
      </c>
      <c r="E411" s="19" t="s">
        <v>1385</v>
      </c>
      <c r="F411" s="19" t="s">
        <v>1386</v>
      </c>
      <c r="G411" s="19" t="s">
        <v>1387</v>
      </c>
      <c r="H411" s="19" t="s">
        <v>1018</v>
      </c>
      <c r="I411" s="19" t="s">
        <v>654</v>
      </c>
      <c r="J411" s="19">
        <v>80</v>
      </c>
      <c r="K411" s="19" t="s">
        <v>556</v>
      </c>
      <c r="L411" s="19" t="s">
        <v>509</v>
      </c>
      <c r="M411" s="19" t="s">
        <v>17</v>
      </c>
      <c r="N411" s="19">
        <v>45761</v>
      </c>
      <c r="O411" s="19">
        <v>3</v>
      </c>
      <c r="P411" s="83">
        <v>1</v>
      </c>
      <c r="Q411" s="19" t="s">
        <v>23</v>
      </c>
      <c r="R411" s="19" t="s">
        <v>11</v>
      </c>
      <c r="S411" s="19" t="s">
        <v>23</v>
      </c>
      <c r="T411" s="19">
        <v>3</v>
      </c>
      <c r="U411" s="19" t="s">
        <v>11</v>
      </c>
      <c r="V411" s="19" t="s">
        <v>11</v>
      </c>
      <c r="W411" s="19" t="s">
        <v>11</v>
      </c>
      <c r="X411" s="19">
        <v>0</v>
      </c>
      <c r="Y411" s="19" t="s">
        <v>730</v>
      </c>
      <c r="Z411" s="19">
        <v>0</v>
      </c>
      <c r="AA411" s="19">
        <v>0</v>
      </c>
      <c r="AB411" s="19">
        <v>0</v>
      </c>
      <c r="AC411" s="186" t="str">
        <f>IF(OR(M411="13",M411="14",P411=8),"",IF(     AND(OR(S411="AUTORIZADO", S411="PENDIENTE", S411="REDUCIDO", S411="AMPLIADO"),L411&lt;&gt;"HONORARIO" ), _xlfn.CONCAT(IF(H411="X","H",H411),"_",IF(OR(P411=5,P411=6),_xlfn.CONCAT(P411,"A"),P411),"_",VLOOKUP(T411,Datos!$B$2:$C$5,2,TRUE)),""))</f>
        <v>M_1_[hasta 3]</v>
      </c>
      <c r="AD411" s="186">
        <f t="shared" si="172"/>
        <v>0</v>
      </c>
      <c r="AE411" s="90" t="str">
        <f t="shared" si="173"/>
        <v>-</v>
      </c>
      <c r="AF411" s="91" t="str">
        <f t="shared" si="174"/>
        <v>070601</v>
      </c>
      <c r="AG411" s="92"/>
      <c r="AH411" s="93" t="str">
        <f t="shared" si="175"/>
        <v>Corporación de Fomento de la Producción</v>
      </c>
      <c r="AI411" s="90" t="str">
        <f t="shared" si="176"/>
        <v>-</v>
      </c>
      <c r="AJ411" s="90">
        <f t="shared" si="177"/>
        <v>8</v>
      </c>
      <c r="AK411" s="90" t="str">
        <f t="shared" si="178"/>
        <v>-</v>
      </c>
      <c r="AL411" s="90" t="str">
        <f t="shared" si="179"/>
        <v>Identifica este registro como MUJER</v>
      </c>
      <c r="AM411" s="90" t="str">
        <f t="shared" si="180"/>
        <v>-</v>
      </c>
      <c r="AN411" s="90" t="str">
        <f t="shared" si="181"/>
        <v>-</v>
      </c>
      <c r="AO411" s="90" t="str">
        <f t="shared" si="182"/>
        <v>-</v>
      </c>
      <c r="AP411" s="58" t="str">
        <f t="shared" si="183"/>
        <v>-</v>
      </c>
      <c r="AQ411" s="94" t="str">
        <f t="shared" si="184"/>
        <v>-</v>
      </c>
      <c r="AR411" s="94" t="str">
        <f>IF(N411="","PRIMER_DIA en blanco",
IF(AND(M411="01",N411&gt;=L_Conversion!$C$118,N411&lt;=L_Conversion!$D$118),"-",
IF(AND(M411="02",N411&gt;=L_Conversion!$C$119,N411&lt;=L_Conversion!$D$119),"-",
IF(AND(M411="03",N411&gt;=L_Conversion!$C$120,N411&lt;=L_Conversion!$D$120),"-",
IF(AND(M411="04",N411&gt;=L_Conversion!$C$121,N411&lt;=L_Conversion!$D$121),"-",
IF(AND(M411="05",N411&gt;=L_Conversion!$C$122,N411&lt;=L_Conversion!$D$122),"-",
IF(AND(M411="06",N411&gt;=L_Conversion!$C$123,N411&lt;=L_Conversion!$D$123),"-",
IF(AND(M411="07",N411&gt;=L_Conversion!$C$124,N411&lt;=L_Conversion!$D$124),"-",
IF(AND(M411="08",N411&gt;=L_Conversion!$C$125,N411&lt;=L_Conversion!$D$125),"-",
IF(AND(M411="09",N411&gt;=L_Conversion!$C$126,N411&lt;=L_Conversion!$D$126),"-",
IF(AND(M411="10",N411&gt;=L_Conversion!$C$127,N411&lt;=L_Conversion!$D$127),"-",
IF(AND(M411="11",N411&gt;=L_Conversion!$C$128,N411&lt;=L_Conversion!$D$128),"-",
IF(AND(M411="12",N411&gt;=L_Conversion!$C$129,N411&lt;=L_Conversion!$D$129),"-",
IF(AND(M411="13",N411&gt;=L_Conversion!$C$116,N411&lt;=L_Conversion!$D$116),"-",
IF(AND(M411="14",N411&gt;=L_Conversion!$C$117,N411&lt;=L_Conversion!$D$117),"-",
"PRIMER_DIA fuera de rango")))))))))))))))</f>
        <v>-</v>
      </c>
      <c r="AS411" s="94" t="str">
        <f t="shared" si="185"/>
        <v>-</v>
      </c>
      <c r="AT411" s="94" t="str">
        <f t="shared" si="186"/>
        <v>-</v>
      </c>
      <c r="AU411" s="94" t="str">
        <f t="shared" si="187"/>
        <v>-</v>
      </c>
      <c r="AV411" s="94" t="str">
        <f t="shared" si="188"/>
        <v>-</v>
      </c>
      <c r="AW411" s="94" t="str">
        <f t="shared" si="189"/>
        <v>-</v>
      </c>
      <c r="AX411" s="94" t="str">
        <f t="shared" si="190"/>
        <v>-</v>
      </c>
      <c r="AY411" s="94" t="str">
        <f t="shared" si="191"/>
        <v>-</v>
      </c>
      <c r="AZ411" s="94" t="str">
        <f t="shared" si="192"/>
        <v>-</v>
      </c>
      <c r="BA411" s="94" t="str">
        <f t="shared" si="193"/>
        <v>-</v>
      </c>
      <c r="BB411" s="94" t="str">
        <f t="shared" si="194"/>
        <v>-</v>
      </c>
      <c r="BC411" s="94" t="str">
        <f t="shared" si="195"/>
        <v>-</v>
      </c>
      <c r="BD411" s="94" t="str">
        <f t="shared" si="196"/>
        <v>-</v>
      </c>
      <c r="BE411" s="94" t="str">
        <f t="shared" si="197"/>
        <v>-</v>
      </c>
      <c r="BF411" s="94" t="str">
        <f t="shared" si="198"/>
        <v>-</v>
      </c>
    </row>
    <row r="412" spans="1:58" x14ac:dyDescent="0.2">
      <c r="A412" s="19" t="s">
        <v>1193</v>
      </c>
      <c r="B412" s="19" t="s">
        <v>76</v>
      </c>
      <c r="C412" s="19">
        <v>15477117</v>
      </c>
      <c r="D412" s="19">
        <v>4</v>
      </c>
      <c r="E412" s="19" t="s">
        <v>1780</v>
      </c>
      <c r="F412" s="19" t="s">
        <v>1195</v>
      </c>
      <c r="G412" s="19" t="s">
        <v>1781</v>
      </c>
      <c r="H412" s="19" t="s">
        <v>1018</v>
      </c>
      <c r="I412" s="19" t="s">
        <v>653</v>
      </c>
      <c r="J412" s="19">
        <v>80</v>
      </c>
      <c r="K412" s="19" t="s">
        <v>556</v>
      </c>
      <c r="L412" s="19" t="s">
        <v>495</v>
      </c>
      <c r="M412" s="19" t="s">
        <v>17</v>
      </c>
      <c r="N412" s="19">
        <v>45761</v>
      </c>
      <c r="O412" s="19">
        <v>3</v>
      </c>
      <c r="P412" s="83">
        <v>1</v>
      </c>
      <c r="Q412" s="19" t="s">
        <v>23</v>
      </c>
      <c r="R412" s="19" t="s">
        <v>11</v>
      </c>
      <c r="S412" s="19" t="s">
        <v>23</v>
      </c>
      <c r="T412" s="19">
        <v>3</v>
      </c>
      <c r="U412" s="19" t="s">
        <v>11</v>
      </c>
      <c r="V412" s="19" t="s">
        <v>11</v>
      </c>
      <c r="W412" s="19" t="s">
        <v>11</v>
      </c>
      <c r="X412" s="19">
        <v>0</v>
      </c>
      <c r="Y412" s="19" t="s">
        <v>730</v>
      </c>
      <c r="Z412" s="19">
        <v>0</v>
      </c>
      <c r="AA412" s="19">
        <v>0</v>
      </c>
      <c r="AB412" s="19">
        <v>0</v>
      </c>
      <c r="AC412" s="186" t="str">
        <f>IF(OR(M412="13",M412="14",P412=8),"",IF(     AND(OR(S412="AUTORIZADO", S412="PENDIENTE", S412="REDUCIDO", S412="AMPLIADO"),L412&lt;&gt;"HONORARIO" ), _xlfn.CONCAT(IF(H412="X","H",H412),"_",IF(OR(P412=5,P412=6),_xlfn.CONCAT(P412,"A"),P412),"_",VLOOKUP(T412,Datos!$B$2:$C$5,2,TRUE)),""))</f>
        <v>M_1_[hasta 3]</v>
      </c>
      <c r="AD412" s="186">
        <f t="shared" si="172"/>
        <v>0</v>
      </c>
      <c r="AE412" s="90" t="str">
        <f t="shared" si="173"/>
        <v>-</v>
      </c>
      <c r="AF412" s="91" t="str">
        <f t="shared" si="174"/>
        <v>070601</v>
      </c>
      <c r="AG412" s="92"/>
      <c r="AH412" s="93" t="str">
        <f t="shared" si="175"/>
        <v>Corporación de Fomento de la Producción</v>
      </c>
      <c r="AI412" s="90" t="str">
        <f t="shared" si="176"/>
        <v>-</v>
      </c>
      <c r="AJ412" s="90">
        <f t="shared" si="177"/>
        <v>4</v>
      </c>
      <c r="AK412" s="90" t="str">
        <f t="shared" si="178"/>
        <v>-</v>
      </c>
      <c r="AL412" s="90" t="str">
        <f t="shared" si="179"/>
        <v>Identifica este registro como MUJER</v>
      </c>
      <c r="AM412" s="90" t="str">
        <f t="shared" si="180"/>
        <v>-</v>
      </c>
      <c r="AN412" s="90" t="str">
        <f t="shared" si="181"/>
        <v>-</v>
      </c>
      <c r="AO412" s="90" t="str">
        <f t="shared" si="182"/>
        <v>-</v>
      </c>
      <c r="AP412" s="58" t="str">
        <f t="shared" si="183"/>
        <v>-</v>
      </c>
      <c r="AQ412" s="94" t="str">
        <f t="shared" si="184"/>
        <v>-</v>
      </c>
      <c r="AR412" s="94" t="str">
        <f>IF(N412="","PRIMER_DIA en blanco",
IF(AND(M412="01",N412&gt;=L_Conversion!$C$118,N412&lt;=L_Conversion!$D$118),"-",
IF(AND(M412="02",N412&gt;=L_Conversion!$C$119,N412&lt;=L_Conversion!$D$119),"-",
IF(AND(M412="03",N412&gt;=L_Conversion!$C$120,N412&lt;=L_Conversion!$D$120),"-",
IF(AND(M412="04",N412&gt;=L_Conversion!$C$121,N412&lt;=L_Conversion!$D$121),"-",
IF(AND(M412="05",N412&gt;=L_Conversion!$C$122,N412&lt;=L_Conversion!$D$122),"-",
IF(AND(M412="06",N412&gt;=L_Conversion!$C$123,N412&lt;=L_Conversion!$D$123),"-",
IF(AND(M412="07",N412&gt;=L_Conversion!$C$124,N412&lt;=L_Conversion!$D$124),"-",
IF(AND(M412="08",N412&gt;=L_Conversion!$C$125,N412&lt;=L_Conversion!$D$125),"-",
IF(AND(M412="09",N412&gt;=L_Conversion!$C$126,N412&lt;=L_Conversion!$D$126),"-",
IF(AND(M412="10",N412&gt;=L_Conversion!$C$127,N412&lt;=L_Conversion!$D$127),"-",
IF(AND(M412="11",N412&gt;=L_Conversion!$C$128,N412&lt;=L_Conversion!$D$128),"-",
IF(AND(M412="12",N412&gt;=L_Conversion!$C$129,N412&lt;=L_Conversion!$D$129),"-",
IF(AND(M412="13",N412&gt;=L_Conversion!$C$116,N412&lt;=L_Conversion!$D$116),"-",
IF(AND(M412="14",N412&gt;=L_Conversion!$C$117,N412&lt;=L_Conversion!$D$117),"-",
"PRIMER_DIA fuera de rango")))))))))))))))</f>
        <v>-</v>
      </c>
      <c r="AS412" s="94" t="str">
        <f t="shared" si="185"/>
        <v>-</v>
      </c>
      <c r="AT412" s="94" t="str">
        <f t="shared" si="186"/>
        <v>-</v>
      </c>
      <c r="AU412" s="94" t="str">
        <f t="shared" si="187"/>
        <v>-</v>
      </c>
      <c r="AV412" s="94" t="str">
        <f t="shared" si="188"/>
        <v>-</v>
      </c>
      <c r="AW412" s="94" t="str">
        <f t="shared" si="189"/>
        <v>-</v>
      </c>
      <c r="AX412" s="94" t="str">
        <f t="shared" si="190"/>
        <v>-</v>
      </c>
      <c r="AY412" s="94" t="str">
        <f t="shared" si="191"/>
        <v>-</v>
      </c>
      <c r="AZ412" s="94" t="str">
        <f t="shared" si="192"/>
        <v>-</v>
      </c>
      <c r="BA412" s="94" t="str">
        <f t="shared" si="193"/>
        <v>-</v>
      </c>
      <c r="BB412" s="94" t="str">
        <f t="shared" si="194"/>
        <v>-</v>
      </c>
      <c r="BC412" s="94" t="str">
        <f t="shared" si="195"/>
        <v>-</v>
      </c>
      <c r="BD412" s="94" t="str">
        <f t="shared" si="196"/>
        <v>-</v>
      </c>
      <c r="BE412" s="94" t="str">
        <f t="shared" si="197"/>
        <v>-</v>
      </c>
      <c r="BF412" s="94" t="str">
        <f t="shared" si="198"/>
        <v>-</v>
      </c>
    </row>
    <row r="413" spans="1:58" x14ac:dyDescent="0.2">
      <c r="A413" s="19" t="s">
        <v>1193</v>
      </c>
      <c r="B413" s="19" t="s">
        <v>76</v>
      </c>
      <c r="C413" s="19">
        <v>16790496</v>
      </c>
      <c r="D413" s="19">
        <v>3</v>
      </c>
      <c r="E413" s="19" t="s">
        <v>1651</v>
      </c>
      <c r="F413" s="19" t="s">
        <v>1782</v>
      </c>
      <c r="G413" s="19" t="s">
        <v>1783</v>
      </c>
      <c r="H413" s="19" t="s">
        <v>1018</v>
      </c>
      <c r="I413" s="19" t="s">
        <v>654</v>
      </c>
      <c r="J413" s="19">
        <v>80</v>
      </c>
      <c r="K413" s="19" t="s">
        <v>560</v>
      </c>
      <c r="L413" s="19" t="s">
        <v>509</v>
      </c>
      <c r="M413" s="19" t="s">
        <v>17</v>
      </c>
      <c r="N413" s="19">
        <v>45761</v>
      </c>
      <c r="O413" s="19">
        <v>2</v>
      </c>
      <c r="P413" s="83">
        <v>1</v>
      </c>
      <c r="Q413" s="19" t="s">
        <v>23</v>
      </c>
      <c r="R413" s="19" t="s">
        <v>11</v>
      </c>
      <c r="S413" s="19" t="s">
        <v>23</v>
      </c>
      <c r="T413" s="19">
        <v>2</v>
      </c>
      <c r="U413" s="19" t="s">
        <v>11</v>
      </c>
      <c r="V413" s="19" t="s">
        <v>11</v>
      </c>
      <c r="W413" s="19" t="s">
        <v>11</v>
      </c>
      <c r="X413" s="19">
        <v>0</v>
      </c>
      <c r="Y413" s="19" t="s">
        <v>730</v>
      </c>
      <c r="Z413" s="19">
        <v>0</v>
      </c>
      <c r="AA413" s="19">
        <v>0</v>
      </c>
      <c r="AB413" s="19">
        <v>0</v>
      </c>
      <c r="AC413" s="186" t="str">
        <f>IF(OR(M413="13",M413="14",P413=8),"",IF(     AND(OR(S413="AUTORIZADO", S413="PENDIENTE", S413="REDUCIDO", S413="AMPLIADO"),L413&lt;&gt;"HONORARIO" ), _xlfn.CONCAT(IF(H413="X","H",H413),"_",IF(OR(P413=5,P413=6),_xlfn.CONCAT(P413,"A"),P413),"_",VLOOKUP(T413,Datos!$B$2:$C$5,2,TRUE)),""))</f>
        <v>M_1_[hasta 3]</v>
      </c>
      <c r="AD413" s="186">
        <f t="shared" si="172"/>
        <v>0</v>
      </c>
      <c r="AE413" s="90" t="str">
        <f t="shared" si="173"/>
        <v>-</v>
      </c>
      <c r="AF413" s="91" t="str">
        <f t="shared" si="174"/>
        <v>070601</v>
      </c>
      <c r="AG413" s="92"/>
      <c r="AH413" s="93" t="str">
        <f t="shared" si="175"/>
        <v>Corporación de Fomento de la Producción</v>
      </c>
      <c r="AI413" s="90" t="str">
        <f t="shared" si="176"/>
        <v>-</v>
      </c>
      <c r="AJ413" s="90">
        <f t="shared" si="177"/>
        <v>3</v>
      </c>
      <c r="AK413" s="90" t="str">
        <f t="shared" si="178"/>
        <v>-</v>
      </c>
      <c r="AL413" s="90" t="str">
        <f t="shared" si="179"/>
        <v>Identifica este registro como MUJER</v>
      </c>
      <c r="AM413" s="90" t="str">
        <f t="shared" si="180"/>
        <v>-</v>
      </c>
      <c r="AN413" s="90" t="str">
        <f t="shared" si="181"/>
        <v>-</v>
      </c>
      <c r="AO413" s="90" t="str">
        <f t="shared" si="182"/>
        <v>-</v>
      </c>
      <c r="AP413" s="58" t="str">
        <f t="shared" si="183"/>
        <v>-</v>
      </c>
      <c r="AQ413" s="94" t="str">
        <f t="shared" si="184"/>
        <v>-</v>
      </c>
      <c r="AR413" s="94" t="str">
        <f>IF(N413="","PRIMER_DIA en blanco",
IF(AND(M413="01",N413&gt;=L_Conversion!$C$118,N413&lt;=L_Conversion!$D$118),"-",
IF(AND(M413="02",N413&gt;=L_Conversion!$C$119,N413&lt;=L_Conversion!$D$119),"-",
IF(AND(M413="03",N413&gt;=L_Conversion!$C$120,N413&lt;=L_Conversion!$D$120),"-",
IF(AND(M413="04",N413&gt;=L_Conversion!$C$121,N413&lt;=L_Conversion!$D$121),"-",
IF(AND(M413="05",N413&gt;=L_Conversion!$C$122,N413&lt;=L_Conversion!$D$122),"-",
IF(AND(M413="06",N413&gt;=L_Conversion!$C$123,N413&lt;=L_Conversion!$D$123),"-",
IF(AND(M413="07",N413&gt;=L_Conversion!$C$124,N413&lt;=L_Conversion!$D$124),"-",
IF(AND(M413="08",N413&gt;=L_Conversion!$C$125,N413&lt;=L_Conversion!$D$125),"-",
IF(AND(M413="09",N413&gt;=L_Conversion!$C$126,N413&lt;=L_Conversion!$D$126),"-",
IF(AND(M413="10",N413&gt;=L_Conversion!$C$127,N413&lt;=L_Conversion!$D$127),"-",
IF(AND(M413="11",N413&gt;=L_Conversion!$C$128,N413&lt;=L_Conversion!$D$128),"-",
IF(AND(M413="12",N413&gt;=L_Conversion!$C$129,N413&lt;=L_Conversion!$D$129),"-",
IF(AND(M413="13",N413&gt;=L_Conversion!$C$116,N413&lt;=L_Conversion!$D$116),"-",
IF(AND(M413="14",N413&gt;=L_Conversion!$C$117,N413&lt;=L_Conversion!$D$117),"-",
"PRIMER_DIA fuera de rango")))))))))))))))</f>
        <v>-</v>
      </c>
      <c r="AS413" s="94" t="str">
        <f t="shared" si="185"/>
        <v>-</v>
      </c>
      <c r="AT413" s="94" t="str">
        <f t="shared" si="186"/>
        <v>-</v>
      </c>
      <c r="AU413" s="94" t="str">
        <f t="shared" si="187"/>
        <v>-</v>
      </c>
      <c r="AV413" s="94" t="str">
        <f t="shared" si="188"/>
        <v>-</v>
      </c>
      <c r="AW413" s="94" t="str">
        <f t="shared" si="189"/>
        <v>-</v>
      </c>
      <c r="AX413" s="94" t="str">
        <f t="shared" si="190"/>
        <v>-</v>
      </c>
      <c r="AY413" s="94" t="str">
        <f t="shared" si="191"/>
        <v>-</v>
      </c>
      <c r="AZ413" s="94" t="str">
        <f t="shared" si="192"/>
        <v>-</v>
      </c>
      <c r="BA413" s="94" t="str">
        <f t="shared" si="193"/>
        <v>-</v>
      </c>
      <c r="BB413" s="94" t="str">
        <f t="shared" si="194"/>
        <v>-</v>
      </c>
      <c r="BC413" s="94" t="str">
        <f t="shared" si="195"/>
        <v>-</v>
      </c>
      <c r="BD413" s="94" t="str">
        <f t="shared" si="196"/>
        <v>-</v>
      </c>
      <c r="BE413" s="94" t="str">
        <f t="shared" si="197"/>
        <v>-</v>
      </c>
      <c r="BF413" s="94" t="str">
        <f t="shared" si="198"/>
        <v>-</v>
      </c>
    </row>
    <row r="414" spans="1:58" x14ac:dyDescent="0.2">
      <c r="A414" s="19" t="s">
        <v>1193</v>
      </c>
      <c r="B414" s="19" t="s">
        <v>76</v>
      </c>
      <c r="C414" s="19">
        <v>10911246</v>
      </c>
      <c r="D414" s="19">
        <v>1</v>
      </c>
      <c r="E414" s="19" t="s">
        <v>1707</v>
      </c>
      <c r="F414" s="19" t="s">
        <v>1285</v>
      </c>
      <c r="G414" s="19" t="s">
        <v>1708</v>
      </c>
      <c r="H414" s="19" t="s">
        <v>1018</v>
      </c>
      <c r="I414" s="19" t="s">
        <v>653</v>
      </c>
      <c r="J414" s="19">
        <v>80</v>
      </c>
      <c r="K414" s="19" t="s">
        <v>554</v>
      </c>
      <c r="L414" s="19" t="s">
        <v>495</v>
      </c>
      <c r="M414" s="19" t="s">
        <v>17</v>
      </c>
      <c r="N414" s="19">
        <v>45761</v>
      </c>
      <c r="O414" s="19">
        <v>14</v>
      </c>
      <c r="P414" s="83">
        <v>1</v>
      </c>
      <c r="Q414" s="19" t="s">
        <v>23</v>
      </c>
      <c r="R414" s="19" t="s">
        <v>11</v>
      </c>
      <c r="S414" s="19" t="s">
        <v>23</v>
      </c>
      <c r="T414" s="19">
        <v>14</v>
      </c>
      <c r="U414" s="19" t="s">
        <v>11</v>
      </c>
      <c r="V414" s="19" t="s">
        <v>11</v>
      </c>
      <c r="W414" s="19" t="s">
        <v>11</v>
      </c>
      <c r="X414" s="19">
        <v>0</v>
      </c>
      <c r="Y414" s="19" t="s">
        <v>730</v>
      </c>
      <c r="Z414" s="19">
        <v>0</v>
      </c>
      <c r="AA414" s="19">
        <v>0</v>
      </c>
      <c r="AB414" s="19">
        <v>0</v>
      </c>
      <c r="AC414" s="186" t="str">
        <f>IF(OR(M414="13",M414="14",P414=8),"",IF(     AND(OR(S414="AUTORIZADO", S414="PENDIENTE", S414="REDUCIDO", S414="AMPLIADO"),L414&lt;&gt;"HONORARIO" ), _xlfn.CONCAT(IF(H414="X","H",H414),"_",IF(OR(P414=5,P414=6),_xlfn.CONCAT(P414,"A"),P414),"_",VLOOKUP(T414,Datos!$B$2:$C$5,2,TRUE)),""))</f>
        <v>M_1_[11 +]</v>
      </c>
      <c r="AD414" s="186">
        <f t="shared" si="172"/>
        <v>0</v>
      </c>
      <c r="AE414" s="90" t="str">
        <f t="shared" si="173"/>
        <v>-</v>
      </c>
      <c r="AF414" s="91" t="str">
        <f t="shared" si="174"/>
        <v>070601</v>
      </c>
      <c r="AG414" s="92"/>
      <c r="AH414" s="93" t="str">
        <f t="shared" si="175"/>
        <v>Corporación de Fomento de la Producción</v>
      </c>
      <c r="AI414" s="90" t="str">
        <f t="shared" si="176"/>
        <v>-</v>
      </c>
      <c r="AJ414" s="90">
        <f t="shared" si="177"/>
        <v>1</v>
      </c>
      <c r="AK414" s="90" t="str">
        <f t="shared" si="178"/>
        <v>-</v>
      </c>
      <c r="AL414" s="90" t="str">
        <f t="shared" si="179"/>
        <v>Identifica este registro como MUJER</v>
      </c>
      <c r="AM414" s="90" t="str">
        <f t="shared" si="180"/>
        <v>-</v>
      </c>
      <c r="AN414" s="90" t="str">
        <f t="shared" si="181"/>
        <v>-</v>
      </c>
      <c r="AO414" s="90" t="str">
        <f t="shared" si="182"/>
        <v>-</v>
      </c>
      <c r="AP414" s="58" t="str">
        <f t="shared" si="183"/>
        <v>-</v>
      </c>
      <c r="AQ414" s="94" t="str">
        <f t="shared" si="184"/>
        <v>-</v>
      </c>
      <c r="AR414" s="94" t="str">
        <f>IF(N414="","PRIMER_DIA en blanco",
IF(AND(M414="01",N414&gt;=L_Conversion!$C$118,N414&lt;=L_Conversion!$D$118),"-",
IF(AND(M414="02",N414&gt;=L_Conversion!$C$119,N414&lt;=L_Conversion!$D$119),"-",
IF(AND(M414="03",N414&gt;=L_Conversion!$C$120,N414&lt;=L_Conversion!$D$120),"-",
IF(AND(M414="04",N414&gt;=L_Conversion!$C$121,N414&lt;=L_Conversion!$D$121),"-",
IF(AND(M414="05",N414&gt;=L_Conversion!$C$122,N414&lt;=L_Conversion!$D$122),"-",
IF(AND(M414="06",N414&gt;=L_Conversion!$C$123,N414&lt;=L_Conversion!$D$123),"-",
IF(AND(M414="07",N414&gt;=L_Conversion!$C$124,N414&lt;=L_Conversion!$D$124),"-",
IF(AND(M414="08",N414&gt;=L_Conversion!$C$125,N414&lt;=L_Conversion!$D$125),"-",
IF(AND(M414="09",N414&gt;=L_Conversion!$C$126,N414&lt;=L_Conversion!$D$126),"-",
IF(AND(M414="10",N414&gt;=L_Conversion!$C$127,N414&lt;=L_Conversion!$D$127),"-",
IF(AND(M414="11",N414&gt;=L_Conversion!$C$128,N414&lt;=L_Conversion!$D$128),"-",
IF(AND(M414="12",N414&gt;=L_Conversion!$C$129,N414&lt;=L_Conversion!$D$129),"-",
IF(AND(M414="13",N414&gt;=L_Conversion!$C$116,N414&lt;=L_Conversion!$D$116),"-",
IF(AND(M414="14",N414&gt;=L_Conversion!$C$117,N414&lt;=L_Conversion!$D$117),"-",
"PRIMER_DIA fuera de rango")))))))))))))))</f>
        <v>-</v>
      </c>
      <c r="AS414" s="94" t="str">
        <f t="shared" si="185"/>
        <v>-</v>
      </c>
      <c r="AT414" s="94" t="str">
        <f t="shared" si="186"/>
        <v>-</v>
      </c>
      <c r="AU414" s="94" t="str">
        <f t="shared" si="187"/>
        <v>-</v>
      </c>
      <c r="AV414" s="94" t="str">
        <f t="shared" si="188"/>
        <v>-</v>
      </c>
      <c r="AW414" s="94" t="str">
        <f t="shared" si="189"/>
        <v>-</v>
      </c>
      <c r="AX414" s="94" t="str">
        <f t="shared" si="190"/>
        <v>-</v>
      </c>
      <c r="AY414" s="94" t="str">
        <f t="shared" si="191"/>
        <v>-</v>
      </c>
      <c r="AZ414" s="94" t="str">
        <f t="shared" si="192"/>
        <v>-</v>
      </c>
      <c r="BA414" s="94" t="str">
        <f t="shared" si="193"/>
        <v>-</v>
      </c>
      <c r="BB414" s="94" t="str">
        <f t="shared" si="194"/>
        <v>-</v>
      </c>
      <c r="BC414" s="94" t="str">
        <f t="shared" si="195"/>
        <v>-</v>
      </c>
      <c r="BD414" s="94" t="str">
        <f t="shared" si="196"/>
        <v>-</v>
      </c>
      <c r="BE414" s="94" t="str">
        <f t="shared" si="197"/>
        <v>-</v>
      </c>
      <c r="BF414" s="94" t="str">
        <f t="shared" si="198"/>
        <v>-</v>
      </c>
    </row>
    <row r="415" spans="1:58" x14ac:dyDescent="0.2">
      <c r="A415" s="19" t="s">
        <v>1193</v>
      </c>
      <c r="B415" s="19" t="s">
        <v>76</v>
      </c>
      <c r="C415" s="19">
        <v>14178887</v>
      </c>
      <c r="D415" s="19">
        <v>6</v>
      </c>
      <c r="E415" s="19" t="s">
        <v>1337</v>
      </c>
      <c r="F415" s="19" t="s">
        <v>1391</v>
      </c>
      <c r="G415" s="19" t="s">
        <v>1392</v>
      </c>
      <c r="H415" s="19" t="s">
        <v>1018</v>
      </c>
      <c r="I415" s="19" t="s">
        <v>653</v>
      </c>
      <c r="J415" s="19">
        <v>60</v>
      </c>
      <c r="K415" s="19" t="s">
        <v>554</v>
      </c>
      <c r="L415" s="19" t="s">
        <v>490</v>
      </c>
      <c r="M415" s="19" t="s">
        <v>17</v>
      </c>
      <c r="N415" s="19">
        <v>45761</v>
      </c>
      <c r="O415" s="19">
        <v>5</v>
      </c>
      <c r="P415" s="83">
        <v>1</v>
      </c>
      <c r="Q415" s="19" t="s">
        <v>23</v>
      </c>
      <c r="R415" s="19" t="s">
        <v>11</v>
      </c>
      <c r="S415" s="19" t="s">
        <v>23</v>
      </c>
      <c r="T415" s="19">
        <v>5</v>
      </c>
      <c r="U415" s="19" t="s">
        <v>11</v>
      </c>
      <c r="V415" s="19" t="s">
        <v>11</v>
      </c>
      <c r="W415" s="19" t="s">
        <v>11</v>
      </c>
      <c r="X415" s="19">
        <v>0</v>
      </c>
      <c r="Y415" s="19" t="s">
        <v>732</v>
      </c>
      <c r="Z415" s="19">
        <v>0</v>
      </c>
      <c r="AA415" s="19">
        <v>0</v>
      </c>
      <c r="AB415" s="19">
        <v>0</v>
      </c>
      <c r="AC415" s="186" t="str">
        <f>IF(OR(M415="13",M415="14",P415=8),"",IF(     AND(OR(S415="AUTORIZADO", S415="PENDIENTE", S415="REDUCIDO", S415="AMPLIADO"),L415&lt;&gt;"HONORARIO" ), _xlfn.CONCAT(IF(H415="X","H",H415),"_",IF(OR(P415=5,P415=6),_xlfn.CONCAT(P415,"A"),P415),"_",VLOOKUP(T415,Datos!$B$2:$C$5,2,TRUE)),""))</f>
        <v>M_1_[4 a 10]</v>
      </c>
      <c r="AD415" s="186">
        <f t="shared" si="172"/>
        <v>0</v>
      </c>
      <c r="AE415" s="90" t="str">
        <f t="shared" si="173"/>
        <v>-</v>
      </c>
      <c r="AF415" s="91" t="str">
        <f t="shared" si="174"/>
        <v>070601</v>
      </c>
      <c r="AG415" s="92"/>
      <c r="AH415" s="93" t="str">
        <f t="shared" si="175"/>
        <v>Corporación de Fomento de la Producción</v>
      </c>
      <c r="AI415" s="90" t="str">
        <f t="shared" si="176"/>
        <v>-</v>
      </c>
      <c r="AJ415" s="90">
        <f t="shared" si="177"/>
        <v>6</v>
      </c>
      <c r="AK415" s="90" t="str">
        <f t="shared" si="178"/>
        <v>-</v>
      </c>
      <c r="AL415" s="90" t="str">
        <f t="shared" si="179"/>
        <v>Identifica este registro como MUJER</v>
      </c>
      <c r="AM415" s="90" t="str">
        <f t="shared" si="180"/>
        <v>-</v>
      </c>
      <c r="AN415" s="90" t="str">
        <f t="shared" si="181"/>
        <v>-</v>
      </c>
      <c r="AO415" s="90" t="str">
        <f t="shared" si="182"/>
        <v>-</v>
      </c>
      <c r="AP415" s="58" t="str">
        <f t="shared" si="183"/>
        <v>-</v>
      </c>
      <c r="AQ415" s="94" t="str">
        <f t="shared" si="184"/>
        <v>-</v>
      </c>
      <c r="AR415" s="94" t="str">
        <f>IF(N415="","PRIMER_DIA en blanco",
IF(AND(M415="01",N415&gt;=L_Conversion!$C$118,N415&lt;=L_Conversion!$D$118),"-",
IF(AND(M415="02",N415&gt;=L_Conversion!$C$119,N415&lt;=L_Conversion!$D$119),"-",
IF(AND(M415="03",N415&gt;=L_Conversion!$C$120,N415&lt;=L_Conversion!$D$120),"-",
IF(AND(M415="04",N415&gt;=L_Conversion!$C$121,N415&lt;=L_Conversion!$D$121),"-",
IF(AND(M415="05",N415&gt;=L_Conversion!$C$122,N415&lt;=L_Conversion!$D$122),"-",
IF(AND(M415="06",N415&gt;=L_Conversion!$C$123,N415&lt;=L_Conversion!$D$123),"-",
IF(AND(M415="07",N415&gt;=L_Conversion!$C$124,N415&lt;=L_Conversion!$D$124),"-",
IF(AND(M415="08",N415&gt;=L_Conversion!$C$125,N415&lt;=L_Conversion!$D$125),"-",
IF(AND(M415="09",N415&gt;=L_Conversion!$C$126,N415&lt;=L_Conversion!$D$126),"-",
IF(AND(M415="10",N415&gt;=L_Conversion!$C$127,N415&lt;=L_Conversion!$D$127),"-",
IF(AND(M415="11",N415&gt;=L_Conversion!$C$128,N415&lt;=L_Conversion!$D$128),"-",
IF(AND(M415="12",N415&gt;=L_Conversion!$C$129,N415&lt;=L_Conversion!$D$129),"-",
IF(AND(M415="13",N415&gt;=L_Conversion!$C$116,N415&lt;=L_Conversion!$D$116),"-",
IF(AND(M415="14",N415&gt;=L_Conversion!$C$117,N415&lt;=L_Conversion!$D$117),"-",
"PRIMER_DIA fuera de rango")))))))))))))))</f>
        <v>-</v>
      </c>
      <c r="AS415" s="94" t="str">
        <f t="shared" si="185"/>
        <v>-</v>
      </c>
      <c r="AT415" s="94" t="str">
        <f t="shared" si="186"/>
        <v>-</v>
      </c>
      <c r="AU415" s="94" t="str">
        <f t="shared" si="187"/>
        <v>-</v>
      </c>
      <c r="AV415" s="94" t="str">
        <f t="shared" si="188"/>
        <v>-</v>
      </c>
      <c r="AW415" s="94" t="str">
        <f t="shared" si="189"/>
        <v>-</v>
      </c>
      <c r="AX415" s="94" t="str">
        <f t="shared" si="190"/>
        <v>-</v>
      </c>
      <c r="AY415" s="94" t="str">
        <f t="shared" si="191"/>
        <v>-</v>
      </c>
      <c r="AZ415" s="94" t="str">
        <f t="shared" si="192"/>
        <v>-</v>
      </c>
      <c r="BA415" s="94" t="str">
        <f t="shared" si="193"/>
        <v>-</v>
      </c>
      <c r="BB415" s="94" t="str">
        <f t="shared" si="194"/>
        <v>-</v>
      </c>
      <c r="BC415" s="94" t="str">
        <f t="shared" si="195"/>
        <v>-</v>
      </c>
      <c r="BD415" s="94" t="str">
        <f t="shared" si="196"/>
        <v>-</v>
      </c>
      <c r="BE415" s="94" t="str">
        <f t="shared" si="197"/>
        <v>-</v>
      </c>
      <c r="BF415" s="94" t="str">
        <f t="shared" si="198"/>
        <v>-</v>
      </c>
    </row>
    <row r="416" spans="1:58" x14ac:dyDescent="0.2">
      <c r="A416" s="19" t="s">
        <v>1193</v>
      </c>
      <c r="B416" s="19" t="s">
        <v>76</v>
      </c>
      <c r="C416" s="19">
        <v>14112320</v>
      </c>
      <c r="D416" s="19">
        <v>3</v>
      </c>
      <c r="E416" s="19" t="s">
        <v>1344</v>
      </c>
      <c r="F416" s="19" t="s">
        <v>1345</v>
      </c>
      <c r="G416" s="19" t="s">
        <v>1346</v>
      </c>
      <c r="H416" s="19" t="s">
        <v>1018</v>
      </c>
      <c r="I416" s="19" t="s">
        <v>653</v>
      </c>
      <c r="J416" s="19">
        <v>80</v>
      </c>
      <c r="K416" s="19" t="s">
        <v>556</v>
      </c>
      <c r="L416" s="19" t="s">
        <v>495</v>
      </c>
      <c r="M416" s="19" t="s">
        <v>17</v>
      </c>
      <c r="N416" s="19">
        <v>45761</v>
      </c>
      <c r="O416" s="19">
        <v>3</v>
      </c>
      <c r="P416" s="83">
        <v>1</v>
      </c>
      <c r="Q416" s="19" t="s">
        <v>23</v>
      </c>
      <c r="R416" s="19" t="s">
        <v>11</v>
      </c>
      <c r="S416" s="19" t="s">
        <v>23</v>
      </c>
      <c r="T416" s="19">
        <v>3</v>
      </c>
      <c r="U416" s="19" t="s">
        <v>11</v>
      </c>
      <c r="V416" s="19" t="s">
        <v>11</v>
      </c>
      <c r="W416" s="19" t="s">
        <v>11</v>
      </c>
      <c r="X416" s="19">
        <v>0</v>
      </c>
      <c r="Y416" s="19" t="s">
        <v>730</v>
      </c>
      <c r="Z416" s="19">
        <v>0</v>
      </c>
      <c r="AA416" s="19">
        <v>0</v>
      </c>
      <c r="AB416" s="19">
        <v>0</v>
      </c>
      <c r="AC416" s="186" t="str">
        <f>IF(OR(M416="13",M416="14",P416=8),"",IF(     AND(OR(S416="AUTORIZADO", S416="PENDIENTE", S416="REDUCIDO", S416="AMPLIADO"),L416&lt;&gt;"HONORARIO" ), _xlfn.CONCAT(IF(H416="X","H",H416),"_",IF(OR(P416=5,P416=6),_xlfn.CONCAT(P416,"A"),P416),"_",VLOOKUP(T416,Datos!$B$2:$C$5,2,TRUE)),""))</f>
        <v>M_1_[hasta 3]</v>
      </c>
      <c r="AD416" s="186">
        <f t="shared" si="172"/>
        <v>0</v>
      </c>
      <c r="AE416" s="90" t="str">
        <f t="shared" si="173"/>
        <v>-</v>
      </c>
      <c r="AF416" s="91" t="str">
        <f t="shared" si="174"/>
        <v>070601</v>
      </c>
      <c r="AG416" s="92"/>
      <c r="AH416" s="93" t="str">
        <f t="shared" si="175"/>
        <v>Corporación de Fomento de la Producción</v>
      </c>
      <c r="AI416" s="90" t="str">
        <f t="shared" si="176"/>
        <v>-</v>
      </c>
      <c r="AJ416" s="90">
        <f t="shared" si="177"/>
        <v>3</v>
      </c>
      <c r="AK416" s="90" t="str">
        <f t="shared" si="178"/>
        <v>-</v>
      </c>
      <c r="AL416" s="90" t="str">
        <f t="shared" si="179"/>
        <v>Identifica este registro como MUJER</v>
      </c>
      <c r="AM416" s="90" t="str">
        <f t="shared" si="180"/>
        <v>-</v>
      </c>
      <c r="AN416" s="90" t="str">
        <f t="shared" si="181"/>
        <v>-</v>
      </c>
      <c r="AO416" s="90" t="str">
        <f t="shared" si="182"/>
        <v>-</v>
      </c>
      <c r="AP416" s="58" t="str">
        <f t="shared" si="183"/>
        <v>-</v>
      </c>
      <c r="AQ416" s="94" t="str">
        <f t="shared" si="184"/>
        <v>-</v>
      </c>
      <c r="AR416" s="94" t="str">
        <f>IF(N416="","PRIMER_DIA en blanco",
IF(AND(M416="01",N416&gt;=L_Conversion!$C$118,N416&lt;=L_Conversion!$D$118),"-",
IF(AND(M416="02",N416&gt;=L_Conversion!$C$119,N416&lt;=L_Conversion!$D$119),"-",
IF(AND(M416="03",N416&gt;=L_Conversion!$C$120,N416&lt;=L_Conversion!$D$120),"-",
IF(AND(M416="04",N416&gt;=L_Conversion!$C$121,N416&lt;=L_Conversion!$D$121),"-",
IF(AND(M416="05",N416&gt;=L_Conversion!$C$122,N416&lt;=L_Conversion!$D$122),"-",
IF(AND(M416="06",N416&gt;=L_Conversion!$C$123,N416&lt;=L_Conversion!$D$123),"-",
IF(AND(M416="07",N416&gt;=L_Conversion!$C$124,N416&lt;=L_Conversion!$D$124),"-",
IF(AND(M416="08",N416&gt;=L_Conversion!$C$125,N416&lt;=L_Conversion!$D$125),"-",
IF(AND(M416="09",N416&gt;=L_Conversion!$C$126,N416&lt;=L_Conversion!$D$126),"-",
IF(AND(M416="10",N416&gt;=L_Conversion!$C$127,N416&lt;=L_Conversion!$D$127),"-",
IF(AND(M416="11",N416&gt;=L_Conversion!$C$128,N416&lt;=L_Conversion!$D$128),"-",
IF(AND(M416="12",N416&gt;=L_Conversion!$C$129,N416&lt;=L_Conversion!$D$129),"-",
IF(AND(M416="13",N416&gt;=L_Conversion!$C$116,N416&lt;=L_Conversion!$D$116),"-",
IF(AND(M416="14",N416&gt;=L_Conversion!$C$117,N416&lt;=L_Conversion!$D$117),"-",
"PRIMER_DIA fuera de rango")))))))))))))))</f>
        <v>-</v>
      </c>
      <c r="AS416" s="94" t="str">
        <f t="shared" si="185"/>
        <v>-</v>
      </c>
      <c r="AT416" s="94" t="str">
        <f t="shared" si="186"/>
        <v>-</v>
      </c>
      <c r="AU416" s="94" t="str">
        <f t="shared" si="187"/>
        <v>-</v>
      </c>
      <c r="AV416" s="94" t="str">
        <f t="shared" si="188"/>
        <v>-</v>
      </c>
      <c r="AW416" s="94" t="str">
        <f t="shared" si="189"/>
        <v>-</v>
      </c>
      <c r="AX416" s="94" t="str">
        <f t="shared" si="190"/>
        <v>-</v>
      </c>
      <c r="AY416" s="94" t="str">
        <f t="shared" si="191"/>
        <v>-</v>
      </c>
      <c r="AZ416" s="94" t="str">
        <f t="shared" si="192"/>
        <v>-</v>
      </c>
      <c r="BA416" s="94" t="str">
        <f t="shared" si="193"/>
        <v>-</v>
      </c>
      <c r="BB416" s="94" t="str">
        <f t="shared" si="194"/>
        <v>-</v>
      </c>
      <c r="BC416" s="94" t="str">
        <f t="shared" si="195"/>
        <v>-</v>
      </c>
      <c r="BD416" s="94" t="str">
        <f t="shared" si="196"/>
        <v>-</v>
      </c>
      <c r="BE416" s="94" t="str">
        <f t="shared" si="197"/>
        <v>-</v>
      </c>
      <c r="BF416" s="94" t="str">
        <f t="shared" si="198"/>
        <v>-</v>
      </c>
    </row>
    <row r="417" spans="1:58" x14ac:dyDescent="0.2">
      <c r="A417" s="19" t="s">
        <v>1193</v>
      </c>
      <c r="B417" s="19" t="s">
        <v>76</v>
      </c>
      <c r="C417" s="19">
        <v>12709643</v>
      </c>
      <c r="D417" s="19">
        <v>0</v>
      </c>
      <c r="E417" s="19" t="s">
        <v>1784</v>
      </c>
      <c r="F417" s="19" t="s">
        <v>1194</v>
      </c>
      <c r="G417" s="19" t="s">
        <v>1785</v>
      </c>
      <c r="H417" s="19" t="s">
        <v>1018</v>
      </c>
      <c r="I417" s="19" t="s">
        <v>653</v>
      </c>
      <c r="J417" s="19">
        <v>80</v>
      </c>
      <c r="K417" s="19" t="s">
        <v>556</v>
      </c>
      <c r="L417" s="19" t="s">
        <v>495</v>
      </c>
      <c r="M417" s="19" t="s">
        <v>17</v>
      </c>
      <c r="N417" s="19">
        <v>45761</v>
      </c>
      <c r="O417" s="19">
        <v>3</v>
      </c>
      <c r="P417" s="83">
        <v>1</v>
      </c>
      <c r="Q417" s="19" t="s">
        <v>23</v>
      </c>
      <c r="R417" s="19" t="s">
        <v>11</v>
      </c>
      <c r="S417" s="19" t="s">
        <v>23</v>
      </c>
      <c r="T417" s="19">
        <v>3</v>
      </c>
      <c r="U417" s="19" t="s">
        <v>11</v>
      </c>
      <c r="V417" s="19" t="s">
        <v>11</v>
      </c>
      <c r="W417" s="19" t="s">
        <v>11</v>
      </c>
      <c r="X417" s="19">
        <v>0</v>
      </c>
      <c r="Y417" s="19" t="s">
        <v>730</v>
      </c>
      <c r="Z417" s="19">
        <v>0</v>
      </c>
      <c r="AA417" s="19">
        <v>0</v>
      </c>
      <c r="AB417" s="19">
        <v>0</v>
      </c>
      <c r="AC417" s="186" t="str">
        <f>IF(OR(M417="13",M417="14",P417=8),"",IF(     AND(OR(S417="AUTORIZADO", S417="PENDIENTE", S417="REDUCIDO", S417="AMPLIADO"),L417&lt;&gt;"HONORARIO" ), _xlfn.CONCAT(IF(H417="X","H",H417),"_",IF(OR(P417=5,P417=6),_xlfn.CONCAT(P417,"A"),P417),"_",VLOOKUP(T417,Datos!$B$2:$C$5,2,TRUE)),""))</f>
        <v>M_1_[hasta 3]</v>
      </c>
      <c r="AD417" s="186">
        <f t="shared" si="172"/>
        <v>0</v>
      </c>
      <c r="AE417" s="90" t="str">
        <f t="shared" si="173"/>
        <v>-</v>
      </c>
      <c r="AF417" s="91" t="str">
        <f t="shared" si="174"/>
        <v>070601</v>
      </c>
      <c r="AG417" s="92"/>
      <c r="AH417" s="93" t="str">
        <f t="shared" si="175"/>
        <v>Corporación de Fomento de la Producción</v>
      </c>
      <c r="AI417" s="90" t="str">
        <f t="shared" si="176"/>
        <v>-</v>
      </c>
      <c r="AJ417" s="90">
        <f t="shared" si="177"/>
        <v>0</v>
      </c>
      <c r="AK417" s="90" t="str">
        <f t="shared" si="178"/>
        <v>-</v>
      </c>
      <c r="AL417" s="90" t="str">
        <f t="shared" si="179"/>
        <v>Identifica este registro como MUJER</v>
      </c>
      <c r="AM417" s="90" t="str">
        <f t="shared" si="180"/>
        <v>-</v>
      </c>
      <c r="AN417" s="90" t="str">
        <f t="shared" si="181"/>
        <v>-</v>
      </c>
      <c r="AO417" s="90" t="str">
        <f t="shared" si="182"/>
        <v>-</v>
      </c>
      <c r="AP417" s="58" t="str">
        <f t="shared" si="183"/>
        <v>-</v>
      </c>
      <c r="AQ417" s="94" t="str">
        <f t="shared" si="184"/>
        <v>-</v>
      </c>
      <c r="AR417" s="94" t="str">
        <f>IF(N417="","PRIMER_DIA en blanco",
IF(AND(M417="01",N417&gt;=L_Conversion!$C$118,N417&lt;=L_Conversion!$D$118),"-",
IF(AND(M417="02",N417&gt;=L_Conversion!$C$119,N417&lt;=L_Conversion!$D$119),"-",
IF(AND(M417="03",N417&gt;=L_Conversion!$C$120,N417&lt;=L_Conversion!$D$120),"-",
IF(AND(M417="04",N417&gt;=L_Conversion!$C$121,N417&lt;=L_Conversion!$D$121),"-",
IF(AND(M417="05",N417&gt;=L_Conversion!$C$122,N417&lt;=L_Conversion!$D$122),"-",
IF(AND(M417="06",N417&gt;=L_Conversion!$C$123,N417&lt;=L_Conversion!$D$123),"-",
IF(AND(M417="07",N417&gt;=L_Conversion!$C$124,N417&lt;=L_Conversion!$D$124),"-",
IF(AND(M417="08",N417&gt;=L_Conversion!$C$125,N417&lt;=L_Conversion!$D$125),"-",
IF(AND(M417="09",N417&gt;=L_Conversion!$C$126,N417&lt;=L_Conversion!$D$126),"-",
IF(AND(M417="10",N417&gt;=L_Conversion!$C$127,N417&lt;=L_Conversion!$D$127),"-",
IF(AND(M417="11",N417&gt;=L_Conversion!$C$128,N417&lt;=L_Conversion!$D$128),"-",
IF(AND(M417="12",N417&gt;=L_Conversion!$C$129,N417&lt;=L_Conversion!$D$129),"-",
IF(AND(M417="13",N417&gt;=L_Conversion!$C$116,N417&lt;=L_Conversion!$D$116),"-",
IF(AND(M417="14",N417&gt;=L_Conversion!$C$117,N417&lt;=L_Conversion!$D$117),"-",
"PRIMER_DIA fuera de rango")))))))))))))))</f>
        <v>-</v>
      </c>
      <c r="AS417" s="94" t="str">
        <f t="shared" si="185"/>
        <v>-</v>
      </c>
      <c r="AT417" s="94" t="str">
        <f t="shared" si="186"/>
        <v>-</v>
      </c>
      <c r="AU417" s="94" t="str">
        <f t="shared" si="187"/>
        <v>-</v>
      </c>
      <c r="AV417" s="94" t="str">
        <f t="shared" si="188"/>
        <v>-</v>
      </c>
      <c r="AW417" s="94" t="str">
        <f t="shared" si="189"/>
        <v>-</v>
      </c>
      <c r="AX417" s="94" t="str">
        <f t="shared" si="190"/>
        <v>-</v>
      </c>
      <c r="AY417" s="94" t="str">
        <f t="shared" si="191"/>
        <v>-</v>
      </c>
      <c r="AZ417" s="94" t="str">
        <f t="shared" si="192"/>
        <v>-</v>
      </c>
      <c r="BA417" s="94" t="str">
        <f t="shared" si="193"/>
        <v>-</v>
      </c>
      <c r="BB417" s="94" t="str">
        <f t="shared" si="194"/>
        <v>-</v>
      </c>
      <c r="BC417" s="94" t="str">
        <f t="shared" si="195"/>
        <v>-</v>
      </c>
      <c r="BD417" s="94" t="str">
        <f t="shared" si="196"/>
        <v>-</v>
      </c>
      <c r="BE417" s="94" t="str">
        <f t="shared" si="197"/>
        <v>-</v>
      </c>
      <c r="BF417" s="94" t="str">
        <f t="shared" si="198"/>
        <v>-</v>
      </c>
    </row>
    <row r="418" spans="1:58" x14ac:dyDescent="0.2">
      <c r="A418" s="19" t="s">
        <v>1193</v>
      </c>
      <c r="B418" s="19" t="s">
        <v>876</v>
      </c>
      <c r="C418" s="19">
        <v>16662030</v>
      </c>
      <c r="D418" s="19">
        <v>9</v>
      </c>
      <c r="E418" s="19" t="s">
        <v>1680</v>
      </c>
      <c r="F418" s="19" t="s">
        <v>1442</v>
      </c>
      <c r="G418" s="19" t="s">
        <v>1681</v>
      </c>
      <c r="H418" s="19" t="s">
        <v>654</v>
      </c>
      <c r="I418" s="19" t="s">
        <v>653</v>
      </c>
      <c r="J418" s="19">
        <v>80</v>
      </c>
      <c r="K418" s="19" t="s">
        <v>556</v>
      </c>
      <c r="L418" s="19" t="s">
        <v>495</v>
      </c>
      <c r="M418" s="19" t="s">
        <v>17</v>
      </c>
      <c r="N418" s="19">
        <v>45761</v>
      </c>
      <c r="O418" s="19">
        <v>3</v>
      </c>
      <c r="P418" s="83">
        <v>1</v>
      </c>
      <c r="Q418" s="19" t="s">
        <v>23</v>
      </c>
      <c r="R418" s="19" t="s">
        <v>11</v>
      </c>
      <c r="S418" s="19" t="s">
        <v>23</v>
      </c>
      <c r="T418" s="19">
        <v>3</v>
      </c>
      <c r="U418" s="19" t="s">
        <v>11</v>
      </c>
      <c r="V418" s="19" t="s">
        <v>11</v>
      </c>
      <c r="W418" s="19" t="s">
        <v>11</v>
      </c>
      <c r="X418" s="19">
        <v>0</v>
      </c>
      <c r="Y418" s="19" t="s">
        <v>730</v>
      </c>
      <c r="Z418" s="19">
        <v>0</v>
      </c>
      <c r="AA418" s="19">
        <v>0</v>
      </c>
      <c r="AB418" s="19">
        <v>0</v>
      </c>
      <c r="AC418" s="186" t="str">
        <f>IF(OR(M418="13",M418="14",P418=8),"",IF(     AND(OR(S418="AUTORIZADO", S418="PENDIENTE", S418="REDUCIDO", S418="AMPLIADO"),L418&lt;&gt;"HONORARIO" ), _xlfn.CONCAT(IF(H418="X","H",H418),"_",IF(OR(P418=5,P418=6),_xlfn.CONCAT(P418,"A"),P418),"_",VLOOKUP(T418,Datos!$B$2:$C$5,2,TRUE)),""))</f>
        <v>H_1_[hasta 3]</v>
      </c>
      <c r="AD418" s="186">
        <f t="shared" si="172"/>
        <v>0</v>
      </c>
      <c r="AE418" s="90" t="str">
        <f t="shared" si="173"/>
        <v>-</v>
      </c>
      <c r="AF418" s="91" t="str">
        <f t="shared" si="174"/>
        <v>070607</v>
      </c>
      <c r="AG418" s="92"/>
      <c r="AH418" s="93" t="str">
        <f t="shared" si="175"/>
        <v>Corporación de Fomento de la Producción</v>
      </c>
      <c r="AI418" s="90" t="str">
        <f t="shared" si="176"/>
        <v>-</v>
      </c>
      <c r="AJ418" s="90">
        <f t="shared" si="177"/>
        <v>9</v>
      </c>
      <c r="AK418" s="90" t="str">
        <f t="shared" si="178"/>
        <v>-</v>
      </c>
      <c r="AL418" s="90" t="str">
        <f t="shared" si="179"/>
        <v>Identifica este registro como HOMBRE</v>
      </c>
      <c r="AM418" s="90" t="str">
        <f t="shared" si="180"/>
        <v>-</v>
      </c>
      <c r="AN418" s="90" t="str">
        <f t="shared" si="181"/>
        <v>-</v>
      </c>
      <c r="AO418" s="90" t="str">
        <f t="shared" si="182"/>
        <v>-</v>
      </c>
      <c r="AP418" s="58" t="str">
        <f t="shared" si="183"/>
        <v>-</v>
      </c>
      <c r="AQ418" s="94" t="str">
        <f t="shared" si="184"/>
        <v>-</v>
      </c>
      <c r="AR418" s="94" t="str">
        <f>IF(N418="","PRIMER_DIA en blanco",
IF(AND(M418="01",N418&gt;=L_Conversion!$C$118,N418&lt;=L_Conversion!$D$118),"-",
IF(AND(M418="02",N418&gt;=L_Conversion!$C$119,N418&lt;=L_Conversion!$D$119),"-",
IF(AND(M418="03",N418&gt;=L_Conversion!$C$120,N418&lt;=L_Conversion!$D$120),"-",
IF(AND(M418="04",N418&gt;=L_Conversion!$C$121,N418&lt;=L_Conversion!$D$121),"-",
IF(AND(M418="05",N418&gt;=L_Conversion!$C$122,N418&lt;=L_Conversion!$D$122),"-",
IF(AND(M418="06",N418&gt;=L_Conversion!$C$123,N418&lt;=L_Conversion!$D$123),"-",
IF(AND(M418="07",N418&gt;=L_Conversion!$C$124,N418&lt;=L_Conversion!$D$124),"-",
IF(AND(M418="08",N418&gt;=L_Conversion!$C$125,N418&lt;=L_Conversion!$D$125),"-",
IF(AND(M418="09",N418&gt;=L_Conversion!$C$126,N418&lt;=L_Conversion!$D$126),"-",
IF(AND(M418="10",N418&gt;=L_Conversion!$C$127,N418&lt;=L_Conversion!$D$127),"-",
IF(AND(M418="11",N418&gt;=L_Conversion!$C$128,N418&lt;=L_Conversion!$D$128),"-",
IF(AND(M418="12",N418&gt;=L_Conversion!$C$129,N418&lt;=L_Conversion!$D$129),"-",
IF(AND(M418="13",N418&gt;=L_Conversion!$C$116,N418&lt;=L_Conversion!$D$116),"-",
IF(AND(M418="14",N418&gt;=L_Conversion!$C$117,N418&lt;=L_Conversion!$D$117),"-",
"PRIMER_DIA fuera de rango")))))))))))))))</f>
        <v>-</v>
      </c>
      <c r="AS418" s="94" t="str">
        <f t="shared" si="185"/>
        <v>-</v>
      </c>
      <c r="AT418" s="94" t="str">
        <f t="shared" si="186"/>
        <v>-</v>
      </c>
      <c r="AU418" s="94" t="str">
        <f t="shared" si="187"/>
        <v>-</v>
      </c>
      <c r="AV418" s="94" t="str">
        <f t="shared" si="188"/>
        <v>-</v>
      </c>
      <c r="AW418" s="94" t="str">
        <f t="shared" si="189"/>
        <v>-</v>
      </c>
      <c r="AX418" s="94" t="str">
        <f t="shared" si="190"/>
        <v>-</v>
      </c>
      <c r="AY418" s="94" t="str">
        <f t="shared" si="191"/>
        <v>-</v>
      </c>
      <c r="AZ418" s="94" t="str">
        <f t="shared" si="192"/>
        <v>-</v>
      </c>
      <c r="BA418" s="94" t="str">
        <f t="shared" si="193"/>
        <v>-</v>
      </c>
      <c r="BB418" s="94" t="str">
        <f t="shared" si="194"/>
        <v>-</v>
      </c>
      <c r="BC418" s="94" t="str">
        <f t="shared" si="195"/>
        <v>-</v>
      </c>
      <c r="BD418" s="94" t="str">
        <f t="shared" si="196"/>
        <v>-</v>
      </c>
      <c r="BE418" s="94" t="str">
        <f t="shared" si="197"/>
        <v>-</v>
      </c>
      <c r="BF418" s="94" t="str">
        <f t="shared" si="198"/>
        <v>-</v>
      </c>
    </row>
    <row r="419" spans="1:58" x14ac:dyDescent="0.2">
      <c r="A419" s="19" t="s">
        <v>1193</v>
      </c>
      <c r="B419" s="19" t="s">
        <v>76</v>
      </c>
      <c r="C419" s="19">
        <v>9610463</v>
      </c>
      <c r="D419" s="19">
        <v>4</v>
      </c>
      <c r="E419" s="19" t="s">
        <v>1786</v>
      </c>
      <c r="F419" s="19" t="s">
        <v>1653</v>
      </c>
      <c r="G419" s="19" t="s">
        <v>1787</v>
      </c>
      <c r="H419" s="19" t="s">
        <v>654</v>
      </c>
      <c r="I419" s="19" t="s">
        <v>653</v>
      </c>
      <c r="J419" s="19">
        <v>80</v>
      </c>
      <c r="K419" s="19" t="s">
        <v>556</v>
      </c>
      <c r="L419" s="19" t="s">
        <v>495</v>
      </c>
      <c r="M419" s="19" t="s">
        <v>17</v>
      </c>
      <c r="N419" s="19">
        <v>45761</v>
      </c>
      <c r="O419" s="19">
        <v>3</v>
      </c>
      <c r="P419" s="83">
        <v>1</v>
      </c>
      <c r="Q419" s="19" t="s">
        <v>23</v>
      </c>
      <c r="R419" s="19" t="s">
        <v>11</v>
      </c>
      <c r="S419" s="19" t="s">
        <v>23</v>
      </c>
      <c r="T419" s="19">
        <v>3</v>
      </c>
      <c r="U419" s="19" t="s">
        <v>11</v>
      </c>
      <c r="V419" s="19" t="s">
        <v>11</v>
      </c>
      <c r="W419" s="19" t="s">
        <v>11</v>
      </c>
      <c r="X419" s="19">
        <v>0</v>
      </c>
      <c r="Y419" s="19" t="s">
        <v>730</v>
      </c>
      <c r="Z419" s="19">
        <v>0</v>
      </c>
      <c r="AA419" s="19">
        <v>0</v>
      </c>
      <c r="AB419" s="19">
        <v>0</v>
      </c>
      <c r="AC419" s="186" t="str">
        <f>IF(OR(M419="13",M419="14",P419=8),"",IF(     AND(OR(S419="AUTORIZADO", S419="PENDIENTE", S419="REDUCIDO", S419="AMPLIADO"),L419&lt;&gt;"HONORARIO" ), _xlfn.CONCAT(IF(H419="X","H",H419),"_",IF(OR(P419=5,P419=6),_xlfn.CONCAT(P419,"A"),P419),"_",VLOOKUP(T419,Datos!$B$2:$C$5,2,TRUE)),""))</f>
        <v>H_1_[hasta 3]</v>
      </c>
      <c r="AD419" s="186">
        <f t="shared" si="172"/>
        <v>0</v>
      </c>
      <c r="AE419" s="90" t="str">
        <f t="shared" si="173"/>
        <v>-</v>
      </c>
      <c r="AF419" s="91" t="str">
        <f t="shared" si="174"/>
        <v>070601</v>
      </c>
      <c r="AG419" s="92"/>
      <c r="AH419" s="93" t="str">
        <f t="shared" si="175"/>
        <v>Corporación de Fomento de la Producción</v>
      </c>
      <c r="AI419" s="90" t="str">
        <f t="shared" si="176"/>
        <v>-</v>
      </c>
      <c r="AJ419" s="90">
        <f t="shared" si="177"/>
        <v>4</v>
      </c>
      <c r="AK419" s="90" t="str">
        <f t="shared" si="178"/>
        <v>-</v>
      </c>
      <c r="AL419" s="90" t="str">
        <f t="shared" si="179"/>
        <v>Identifica este registro como HOMBRE</v>
      </c>
      <c r="AM419" s="90" t="str">
        <f t="shared" si="180"/>
        <v>-</v>
      </c>
      <c r="AN419" s="90" t="str">
        <f t="shared" si="181"/>
        <v>-</v>
      </c>
      <c r="AO419" s="90" t="str">
        <f t="shared" si="182"/>
        <v>-</v>
      </c>
      <c r="AP419" s="58" t="str">
        <f t="shared" si="183"/>
        <v>-</v>
      </c>
      <c r="AQ419" s="94" t="str">
        <f t="shared" si="184"/>
        <v>-</v>
      </c>
      <c r="AR419" s="94" t="str">
        <f>IF(N419="","PRIMER_DIA en blanco",
IF(AND(M419="01",N419&gt;=L_Conversion!$C$118,N419&lt;=L_Conversion!$D$118),"-",
IF(AND(M419="02",N419&gt;=L_Conversion!$C$119,N419&lt;=L_Conversion!$D$119),"-",
IF(AND(M419="03",N419&gt;=L_Conversion!$C$120,N419&lt;=L_Conversion!$D$120),"-",
IF(AND(M419="04",N419&gt;=L_Conversion!$C$121,N419&lt;=L_Conversion!$D$121),"-",
IF(AND(M419="05",N419&gt;=L_Conversion!$C$122,N419&lt;=L_Conversion!$D$122),"-",
IF(AND(M419="06",N419&gt;=L_Conversion!$C$123,N419&lt;=L_Conversion!$D$123),"-",
IF(AND(M419="07",N419&gt;=L_Conversion!$C$124,N419&lt;=L_Conversion!$D$124),"-",
IF(AND(M419="08",N419&gt;=L_Conversion!$C$125,N419&lt;=L_Conversion!$D$125),"-",
IF(AND(M419="09",N419&gt;=L_Conversion!$C$126,N419&lt;=L_Conversion!$D$126),"-",
IF(AND(M419="10",N419&gt;=L_Conversion!$C$127,N419&lt;=L_Conversion!$D$127),"-",
IF(AND(M419="11",N419&gt;=L_Conversion!$C$128,N419&lt;=L_Conversion!$D$128),"-",
IF(AND(M419="12",N419&gt;=L_Conversion!$C$129,N419&lt;=L_Conversion!$D$129),"-",
IF(AND(M419="13",N419&gt;=L_Conversion!$C$116,N419&lt;=L_Conversion!$D$116),"-",
IF(AND(M419="14",N419&gt;=L_Conversion!$C$117,N419&lt;=L_Conversion!$D$117),"-",
"PRIMER_DIA fuera de rango")))))))))))))))</f>
        <v>-</v>
      </c>
      <c r="AS419" s="94" t="str">
        <f t="shared" si="185"/>
        <v>-</v>
      </c>
      <c r="AT419" s="94" t="str">
        <f t="shared" si="186"/>
        <v>-</v>
      </c>
      <c r="AU419" s="94" t="str">
        <f t="shared" si="187"/>
        <v>-</v>
      </c>
      <c r="AV419" s="94" t="str">
        <f t="shared" si="188"/>
        <v>-</v>
      </c>
      <c r="AW419" s="94" t="str">
        <f t="shared" si="189"/>
        <v>-</v>
      </c>
      <c r="AX419" s="94" t="str">
        <f t="shared" si="190"/>
        <v>-</v>
      </c>
      <c r="AY419" s="94" t="str">
        <f t="shared" si="191"/>
        <v>-</v>
      </c>
      <c r="AZ419" s="94" t="str">
        <f t="shared" si="192"/>
        <v>-</v>
      </c>
      <c r="BA419" s="94" t="str">
        <f t="shared" si="193"/>
        <v>-</v>
      </c>
      <c r="BB419" s="94" t="str">
        <f t="shared" si="194"/>
        <v>-</v>
      </c>
      <c r="BC419" s="94" t="str">
        <f t="shared" si="195"/>
        <v>-</v>
      </c>
      <c r="BD419" s="94" t="str">
        <f t="shared" si="196"/>
        <v>-</v>
      </c>
      <c r="BE419" s="94" t="str">
        <f t="shared" si="197"/>
        <v>-</v>
      </c>
      <c r="BF419" s="94" t="str">
        <f t="shared" si="198"/>
        <v>-</v>
      </c>
    </row>
    <row r="420" spans="1:58" x14ac:dyDescent="0.2">
      <c r="A420" s="19" t="s">
        <v>1193</v>
      </c>
      <c r="B420" s="19" t="s">
        <v>76</v>
      </c>
      <c r="C420" s="19">
        <v>14183245</v>
      </c>
      <c r="D420" s="19" t="s">
        <v>1197</v>
      </c>
      <c r="E420" s="19" t="s">
        <v>1207</v>
      </c>
      <c r="F420" s="19" t="s">
        <v>1207</v>
      </c>
      <c r="G420" s="19" t="s">
        <v>1788</v>
      </c>
      <c r="H420" s="19" t="s">
        <v>1018</v>
      </c>
      <c r="I420" s="19" t="s">
        <v>653</v>
      </c>
      <c r="J420" s="19">
        <v>80</v>
      </c>
      <c r="K420" s="19" t="s">
        <v>556</v>
      </c>
      <c r="L420" s="19" t="s">
        <v>495</v>
      </c>
      <c r="M420" s="19" t="s">
        <v>17</v>
      </c>
      <c r="N420" s="19">
        <v>45761</v>
      </c>
      <c r="O420" s="19">
        <v>3</v>
      </c>
      <c r="P420" s="83">
        <v>1</v>
      </c>
      <c r="Q420" s="19" t="s">
        <v>23</v>
      </c>
      <c r="R420" s="19" t="s">
        <v>11</v>
      </c>
      <c r="S420" s="19" t="s">
        <v>23</v>
      </c>
      <c r="T420" s="19">
        <v>3</v>
      </c>
      <c r="U420" s="19" t="s">
        <v>11</v>
      </c>
      <c r="V420" s="19" t="s">
        <v>11</v>
      </c>
      <c r="W420" s="19" t="s">
        <v>11</v>
      </c>
      <c r="X420" s="19">
        <v>0</v>
      </c>
      <c r="Y420" s="19" t="s">
        <v>730</v>
      </c>
      <c r="Z420" s="19">
        <v>0</v>
      </c>
      <c r="AA420" s="19">
        <v>0</v>
      </c>
      <c r="AB420" s="19">
        <v>0</v>
      </c>
      <c r="AC420" s="186" t="str">
        <f>IF(OR(M420="13",M420="14",P420=8),"",IF(     AND(OR(S420="AUTORIZADO", S420="PENDIENTE", S420="REDUCIDO", S420="AMPLIADO"),L420&lt;&gt;"HONORARIO" ), _xlfn.CONCAT(IF(H420="X","H",H420),"_",IF(OR(P420=5,P420=6),_xlfn.CONCAT(P420,"A"),P420),"_",VLOOKUP(T420,Datos!$B$2:$C$5,2,TRUE)),""))</f>
        <v>M_1_[hasta 3]</v>
      </c>
      <c r="AD420" s="186">
        <f t="shared" si="172"/>
        <v>0</v>
      </c>
      <c r="AE420" s="90" t="str">
        <f t="shared" si="173"/>
        <v>-</v>
      </c>
      <c r="AF420" s="91" t="str">
        <f t="shared" si="174"/>
        <v>070601</v>
      </c>
      <c r="AG420" s="92"/>
      <c r="AH420" s="93" t="str">
        <f t="shared" si="175"/>
        <v>Corporación de Fomento de la Producción</v>
      </c>
      <c r="AI420" s="90" t="str">
        <f t="shared" si="176"/>
        <v>-</v>
      </c>
      <c r="AJ420" s="90" t="str">
        <f t="shared" si="177"/>
        <v>K</v>
      </c>
      <c r="AK420" s="90" t="str">
        <f t="shared" si="178"/>
        <v>-</v>
      </c>
      <c r="AL420" s="90" t="str">
        <f t="shared" si="179"/>
        <v>Identifica este registro como MUJER</v>
      </c>
      <c r="AM420" s="90" t="str">
        <f t="shared" si="180"/>
        <v>-</v>
      </c>
      <c r="AN420" s="90" t="str">
        <f t="shared" si="181"/>
        <v>-</v>
      </c>
      <c r="AO420" s="90" t="str">
        <f t="shared" si="182"/>
        <v>-</v>
      </c>
      <c r="AP420" s="58" t="str">
        <f t="shared" si="183"/>
        <v>-</v>
      </c>
      <c r="AQ420" s="94" t="str">
        <f t="shared" si="184"/>
        <v>-</v>
      </c>
      <c r="AR420" s="94" t="str">
        <f>IF(N420="","PRIMER_DIA en blanco",
IF(AND(M420="01",N420&gt;=L_Conversion!$C$118,N420&lt;=L_Conversion!$D$118),"-",
IF(AND(M420="02",N420&gt;=L_Conversion!$C$119,N420&lt;=L_Conversion!$D$119),"-",
IF(AND(M420="03",N420&gt;=L_Conversion!$C$120,N420&lt;=L_Conversion!$D$120),"-",
IF(AND(M420="04",N420&gt;=L_Conversion!$C$121,N420&lt;=L_Conversion!$D$121),"-",
IF(AND(M420="05",N420&gt;=L_Conversion!$C$122,N420&lt;=L_Conversion!$D$122),"-",
IF(AND(M420="06",N420&gt;=L_Conversion!$C$123,N420&lt;=L_Conversion!$D$123),"-",
IF(AND(M420="07",N420&gt;=L_Conversion!$C$124,N420&lt;=L_Conversion!$D$124),"-",
IF(AND(M420="08",N420&gt;=L_Conversion!$C$125,N420&lt;=L_Conversion!$D$125),"-",
IF(AND(M420="09",N420&gt;=L_Conversion!$C$126,N420&lt;=L_Conversion!$D$126),"-",
IF(AND(M420="10",N420&gt;=L_Conversion!$C$127,N420&lt;=L_Conversion!$D$127),"-",
IF(AND(M420="11",N420&gt;=L_Conversion!$C$128,N420&lt;=L_Conversion!$D$128),"-",
IF(AND(M420="12",N420&gt;=L_Conversion!$C$129,N420&lt;=L_Conversion!$D$129),"-",
IF(AND(M420="13",N420&gt;=L_Conversion!$C$116,N420&lt;=L_Conversion!$D$116),"-",
IF(AND(M420="14",N420&gt;=L_Conversion!$C$117,N420&lt;=L_Conversion!$D$117),"-",
"PRIMER_DIA fuera de rango")))))))))))))))</f>
        <v>-</v>
      </c>
      <c r="AS420" s="94" t="str">
        <f t="shared" si="185"/>
        <v>-</v>
      </c>
      <c r="AT420" s="94" t="str">
        <f t="shared" si="186"/>
        <v>-</v>
      </c>
      <c r="AU420" s="94" t="str">
        <f t="shared" si="187"/>
        <v>-</v>
      </c>
      <c r="AV420" s="94" t="str">
        <f t="shared" si="188"/>
        <v>-</v>
      </c>
      <c r="AW420" s="94" t="str">
        <f t="shared" si="189"/>
        <v>-</v>
      </c>
      <c r="AX420" s="94" t="str">
        <f t="shared" si="190"/>
        <v>-</v>
      </c>
      <c r="AY420" s="94" t="str">
        <f t="shared" si="191"/>
        <v>-</v>
      </c>
      <c r="AZ420" s="94" t="str">
        <f t="shared" si="192"/>
        <v>-</v>
      </c>
      <c r="BA420" s="94" t="str">
        <f t="shared" si="193"/>
        <v>-</v>
      </c>
      <c r="BB420" s="94" t="str">
        <f t="shared" si="194"/>
        <v>-</v>
      </c>
      <c r="BC420" s="94" t="str">
        <f t="shared" si="195"/>
        <v>-</v>
      </c>
      <c r="BD420" s="94" t="str">
        <f t="shared" si="196"/>
        <v>-</v>
      </c>
      <c r="BE420" s="94" t="str">
        <f t="shared" si="197"/>
        <v>-</v>
      </c>
      <c r="BF420" s="94" t="str">
        <f t="shared" si="198"/>
        <v>-</v>
      </c>
    </row>
    <row r="421" spans="1:58" x14ac:dyDescent="0.2">
      <c r="A421" s="19" t="s">
        <v>1193</v>
      </c>
      <c r="B421" s="19" t="s">
        <v>76</v>
      </c>
      <c r="C421" s="19">
        <v>11868234</v>
      </c>
      <c r="D421" s="19">
        <v>3</v>
      </c>
      <c r="E421" s="19" t="s">
        <v>1769</v>
      </c>
      <c r="F421" s="19" t="s">
        <v>1770</v>
      </c>
      <c r="G421" s="19" t="s">
        <v>1771</v>
      </c>
      <c r="H421" s="19" t="s">
        <v>1018</v>
      </c>
      <c r="I421" s="19" t="s">
        <v>653</v>
      </c>
      <c r="J421" s="19">
        <v>80</v>
      </c>
      <c r="K421" s="19" t="s">
        <v>554</v>
      </c>
      <c r="L421" s="19" t="s">
        <v>495</v>
      </c>
      <c r="M421" s="19" t="s">
        <v>17</v>
      </c>
      <c r="N421" s="19">
        <v>45761</v>
      </c>
      <c r="O421" s="19">
        <v>4</v>
      </c>
      <c r="P421" s="83">
        <v>1</v>
      </c>
      <c r="Q421" s="19" t="s">
        <v>23</v>
      </c>
      <c r="R421" s="19" t="s">
        <v>11</v>
      </c>
      <c r="S421" s="19" t="s">
        <v>23</v>
      </c>
      <c r="T421" s="19">
        <v>4</v>
      </c>
      <c r="U421" s="19" t="s">
        <v>11</v>
      </c>
      <c r="V421" s="19" t="s">
        <v>11</v>
      </c>
      <c r="W421" s="19" t="s">
        <v>11</v>
      </c>
      <c r="X421" s="19">
        <v>0</v>
      </c>
      <c r="Y421" s="19" t="s">
        <v>730</v>
      </c>
      <c r="Z421" s="19">
        <v>0</v>
      </c>
      <c r="AA421" s="19">
        <v>0</v>
      </c>
      <c r="AB421" s="19">
        <v>0</v>
      </c>
      <c r="AC421" s="186" t="str">
        <f>IF(OR(M421="13",M421="14",P421=8),"",IF(     AND(OR(S421="AUTORIZADO", S421="PENDIENTE", S421="REDUCIDO", S421="AMPLIADO"),L421&lt;&gt;"HONORARIO" ), _xlfn.CONCAT(IF(H421="X","H",H421),"_",IF(OR(P421=5,P421=6),_xlfn.CONCAT(P421,"A"),P421),"_",VLOOKUP(T421,Datos!$B$2:$C$5,2,TRUE)),""))</f>
        <v>M_1_[4 a 10]</v>
      </c>
      <c r="AD421" s="186">
        <f t="shared" si="172"/>
        <v>0</v>
      </c>
      <c r="AE421" s="90" t="str">
        <f t="shared" si="173"/>
        <v>-</v>
      </c>
      <c r="AF421" s="91" t="str">
        <f t="shared" si="174"/>
        <v>070601</v>
      </c>
      <c r="AG421" s="92"/>
      <c r="AH421" s="93" t="str">
        <f t="shared" si="175"/>
        <v>Corporación de Fomento de la Producción</v>
      </c>
      <c r="AI421" s="90" t="str">
        <f t="shared" si="176"/>
        <v>-</v>
      </c>
      <c r="AJ421" s="90">
        <f t="shared" si="177"/>
        <v>3</v>
      </c>
      <c r="AK421" s="90" t="str">
        <f t="shared" si="178"/>
        <v>-</v>
      </c>
      <c r="AL421" s="90" t="str">
        <f t="shared" si="179"/>
        <v>Identifica este registro como MUJER</v>
      </c>
      <c r="AM421" s="90" t="str">
        <f t="shared" si="180"/>
        <v>-</v>
      </c>
      <c r="AN421" s="90" t="str">
        <f t="shared" si="181"/>
        <v>-</v>
      </c>
      <c r="AO421" s="90" t="str">
        <f t="shared" si="182"/>
        <v>-</v>
      </c>
      <c r="AP421" s="58" t="str">
        <f t="shared" si="183"/>
        <v>-</v>
      </c>
      <c r="AQ421" s="94" t="str">
        <f t="shared" si="184"/>
        <v>-</v>
      </c>
      <c r="AR421" s="94" t="str">
        <f>IF(N421="","PRIMER_DIA en blanco",
IF(AND(M421="01",N421&gt;=L_Conversion!$C$118,N421&lt;=L_Conversion!$D$118),"-",
IF(AND(M421="02",N421&gt;=L_Conversion!$C$119,N421&lt;=L_Conversion!$D$119),"-",
IF(AND(M421="03",N421&gt;=L_Conversion!$C$120,N421&lt;=L_Conversion!$D$120),"-",
IF(AND(M421="04",N421&gt;=L_Conversion!$C$121,N421&lt;=L_Conversion!$D$121),"-",
IF(AND(M421="05",N421&gt;=L_Conversion!$C$122,N421&lt;=L_Conversion!$D$122),"-",
IF(AND(M421="06",N421&gt;=L_Conversion!$C$123,N421&lt;=L_Conversion!$D$123),"-",
IF(AND(M421="07",N421&gt;=L_Conversion!$C$124,N421&lt;=L_Conversion!$D$124),"-",
IF(AND(M421="08",N421&gt;=L_Conversion!$C$125,N421&lt;=L_Conversion!$D$125),"-",
IF(AND(M421="09",N421&gt;=L_Conversion!$C$126,N421&lt;=L_Conversion!$D$126),"-",
IF(AND(M421="10",N421&gt;=L_Conversion!$C$127,N421&lt;=L_Conversion!$D$127),"-",
IF(AND(M421="11",N421&gt;=L_Conversion!$C$128,N421&lt;=L_Conversion!$D$128),"-",
IF(AND(M421="12",N421&gt;=L_Conversion!$C$129,N421&lt;=L_Conversion!$D$129),"-",
IF(AND(M421="13",N421&gt;=L_Conversion!$C$116,N421&lt;=L_Conversion!$D$116),"-",
IF(AND(M421="14",N421&gt;=L_Conversion!$C$117,N421&lt;=L_Conversion!$D$117),"-",
"PRIMER_DIA fuera de rango")))))))))))))))</f>
        <v>-</v>
      </c>
      <c r="AS421" s="94" t="str">
        <f t="shared" si="185"/>
        <v>-</v>
      </c>
      <c r="AT421" s="94" t="str">
        <f t="shared" si="186"/>
        <v>-</v>
      </c>
      <c r="AU421" s="94" t="str">
        <f t="shared" si="187"/>
        <v>-</v>
      </c>
      <c r="AV421" s="94" t="str">
        <f t="shared" si="188"/>
        <v>-</v>
      </c>
      <c r="AW421" s="94" t="str">
        <f t="shared" si="189"/>
        <v>-</v>
      </c>
      <c r="AX421" s="94" t="str">
        <f t="shared" si="190"/>
        <v>-</v>
      </c>
      <c r="AY421" s="94" t="str">
        <f t="shared" si="191"/>
        <v>-</v>
      </c>
      <c r="AZ421" s="94" t="str">
        <f t="shared" si="192"/>
        <v>-</v>
      </c>
      <c r="BA421" s="94" t="str">
        <f t="shared" si="193"/>
        <v>-</v>
      </c>
      <c r="BB421" s="94" t="str">
        <f t="shared" si="194"/>
        <v>-</v>
      </c>
      <c r="BC421" s="94" t="str">
        <f t="shared" si="195"/>
        <v>-</v>
      </c>
      <c r="BD421" s="94" t="str">
        <f t="shared" si="196"/>
        <v>-</v>
      </c>
      <c r="BE421" s="94" t="str">
        <f t="shared" si="197"/>
        <v>-</v>
      </c>
      <c r="BF421" s="94" t="str">
        <f t="shared" si="198"/>
        <v>-</v>
      </c>
    </row>
    <row r="422" spans="1:58" x14ac:dyDescent="0.2">
      <c r="A422" s="19" t="s">
        <v>1193</v>
      </c>
      <c r="B422" s="19" t="s">
        <v>76</v>
      </c>
      <c r="C422" s="19">
        <v>13420676</v>
      </c>
      <c r="D422" s="19">
        <v>4</v>
      </c>
      <c r="E422" s="19" t="s">
        <v>1685</v>
      </c>
      <c r="F422" s="19" t="s">
        <v>1686</v>
      </c>
      <c r="G422" s="19" t="s">
        <v>1687</v>
      </c>
      <c r="H422" s="19" t="s">
        <v>654</v>
      </c>
      <c r="I422" s="19" t="s">
        <v>653</v>
      </c>
      <c r="J422" s="19">
        <v>80</v>
      </c>
      <c r="K422" s="19" t="s">
        <v>556</v>
      </c>
      <c r="L422" s="19" t="s">
        <v>495</v>
      </c>
      <c r="M422" s="19" t="s">
        <v>17</v>
      </c>
      <c r="N422" s="19">
        <v>45761</v>
      </c>
      <c r="O422" s="19">
        <v>21</v>
      </c>
      <c r="P422" s="83">
        <v>1</v>
      </c>
      <c r="Q422" s="19" t="s">
        <v>23</v>
      </c>
      <c r="R422" s="19" t="s">
        <v>11</v>
      </c>
      <c r="S422" s="19" t="s">
        <v>23</v>
      </c>
      <c r="T422" s="19">
        <v>21</v>
      </c>
      <c r="U422" s="19" t="s">
        <v>11</v>
      </c>
      <c r="V422" s="19" t="s">
        <v>11</v>
      </c>
      <c r="W422" s="19" t="s">
        <v>11</v>
      </c>
      <c r="X422" s="19">
        <v>0</v>
      </c>
      <c r="Y422" s="19" t="s">
        <v>730</v>
      </c>
      <c r="Z422" s="19">
        <v>0</v>
      </c>
      <c r="AA422" s="19">
        <v>0</v>
      </c>
      <c r="AB422" s="19">
        <v>0</v>
      </c>
      <c r="AC422" s="186" t="str">
        <f>IF(OR(M422="13",M422="14",P422=8),"",IF(     AND(OR(S422="AUTORIZADO", S422="PENDIENTE", S422="REDUCIDO", S422="AMPLIADO"),L422&lt;&gt;"HONORARIO" ), _xlfn.CONCAT(IF(H422="X","H",H422),"_",IF(OR(P422=5,P422=6),_xlfn.CONCAT(P422,"A"),P422),"_",VLOOKUP(T422,Datos!$B$2:$C$5,2,TRUE)),""))</f>
        <v>H_1_[11 +]</v>
      </c>
      <c r="AD422" s="186">
        <f t="shared" si="172"/>
        <v>0</v>
      </c>
      <c r="AE422" s="90" t="str">
        <f t="shared" si="173"/>
        <v>-</v>
      </c>
      <c r="AF422" s="91" t="str">
        <f t="shared" si="174"/>
        <v>070601</v>
      </c>
      <c r="AG422" s="92"/>
      <c r="AH422" s="93" t="str">
        <f t="shared" si="175"/>
        <v>Corporación de Fomento de la Producción</v>
      </c>
      <c r="AI422" s="90" t="str">
        <f t="shared" si="176"/>
        <v>-</v>
      </c>
      <c r="AJ422" s="90">
        <f t="shared" si="177"/>
        <v>4</v>
      </c>
      <c r="AK422" s="90" t="str">
        <f t="shared" si="178"/>
        <v>-</v>
      </c>
      <c r="AL422" s="90" t="str">
        <f t="shared" si="179"/>
        <v>Identifica este registro como HOMBRE</v>
      </c>
      <c r="AM422" s="90" t="str">
        <f t="shared" si="180"/>
        <v>-</v>
      </c>
      <c r="AN422" s="90" t="str">
        <f t="shared" si="181"/>
        <v>-</v>
      </c>
      <c r="AO422" s="90" t="str">
        <f t="shared" si="182"/>
        <v>-</v>
      </c>
      <c r="AP422" s="58" t="str">
        <f t="shared" si="183"/>
        <v>-</v>
      </c>
      <c r="AQ422" s="94" t="str">
        <f t="shared" si="184"/>
        <v>-</v>
      </c>
      <c r="AR422" s="94" t="str">
        <f>IF(N422="","PRIMER_DIA en blanco",
IF(AND(M422="01",N422&gt;=L_Conversion!$C$118,N422&lt;=L_Conversion!$D$118),"-",
IF(AND(M422="02",N422&gt;=L_Conversion!$C$119,N422&lt;=L_Conversion!$D$119),"-",
IF(AND(M422="03",N422&gt;=L_Conversion!$C$120,N422&lt;=L_Conversion!$D$120),"-",
IF(AND(M422="04",N422&gt;=L_Conversion!$C$121,N422&lt;=L_Conversion!$D$121),"-",
IF(AND(M422="05",N422&gt;=L_Conversion!$C$122,N422&lt;=L_Conversion!$D$122),"-",
IF(AND(M422="06",N422&gt;=L_Conversion!$C$123,N422&lt;=L_Conversion!$D$123),"-",
IF(AND(M422="07",N422&gt;=L_Conversion!$C$124,N422&lt;=L_Conversion!$D$124),"-",
IF(AND(M422="08",N422&gt;=L_Conversion!$C$125,N422&lt;=L_Conversion!$D$125),"-",
IF(AND(M422="09",N422&gt;=L_Conversion!$C$126,N422&lt;=L_Conversion!$D$126),"-",
IF(AND(M422="10",N422&gt;=L_Conversion!$C$127,N422&lt;=L_Conversion!$D$127),"-",
IF(AND(M422="11",N422&gt;=L_Conversion!$C$128,N422&lt;=L_Conversion!$D$128),"-",
IF(AND(M422="12",N422&gt;=L_Conversion!$C$129,N422&lt;=L_Conversion!$D$129),"-",
IF(AND(M422="13",N422&gt;=L_Conversion!$C$116,N422&lt;=L_Conversion!$D$116),"-",
IF(AND(M422="14",N422&gt;=L_Conversion!$C$117,N422&lt;=L_Conversion!$D$117),"-",
"PRIMER_DIA fuera de rango")))))))))))))))</f>
        <v>-</v>
      </c>
      <c r="AS422" s="94" t="str">
        <f t="shared" si="185"/>
        <v>-</v>
      </c>
      <c r="AT422" s="94" t="str">
        <f t="shared" si="186"/>
        <v>-</v>
      </c>
      <c r="AU422" s="94" t="str">
        <f t="shared" si="187"/>
        <v>-</v>
      </c>
      <c r="AV422" s="94" t="str">
        <f t="shared" si="188"/>
        <v>-</v>
      </c>
      <c r="AW422" s="94" t="str">
        <f t="shared" si="189"/>
        <v>-</v>
      </c>
      <c r="AX422" s="94" t="str">
        <f t="shared" si="190"/>
        <v>-</v>
      </c>
      <c r="AY422" s="94" t="str">
        <f t="shared" si="191"/>
        <v>-</v>
      </c>
      <c r="AZ422" s="94" t="str">
        <f t="shared" si="192"/>
        <v>-</v>
      </c>
      <c r="BA422" s="94" t="str">
        <f t="shared" si="193"/>
        <v>-</v>
      </c>
      <c r="BB422" s="94" t="str">
        <f t="shared" si="194"/>
        <v>-</v>
      </c>
      <c r="BC422" s="94" t="str">
        <f t="shared" si="195"/>
        <v>-</v>
      </c>
      <c r="BD422" s="94" t="str">
        <f t="shared" si="196"/>
        <v>-</v>
      </c>
      <c r="BE422" s="94" t="str">
        <f t="shared" si="197"/>
        <v>-</v>
      </c>
      <c r="BF422" s="94" t="str">
        <f t="shared" si="198"/>
        <v>-</v>
      </c>
    </row>
    <row r="423" spans="1:58" x14ac:dyDescent="0.2">
      <c r="A423" s="19" t="s">
        <v>1193</v>
      </c>
      <c r="B423" s="19" t="s">
        <v>76</v>
      </c>
      <c r="C423" s="19">
        <v>10464332</v>
      </c>
      <c r="D423" s="19">
        <v>9</v>
      </c>
      <c r="E423" s="19" t="s">
        <v>1325</v>
      </c>
      <c r="F423" s="19" t="s">
        <v>1326</v>
      </c>
      <c r="G423" s="19" t="s">
        <v>1327</v>
      </c>
      <c r="H423" s="19" t="s">
        <v>654</v>
      </c>
      <c r="I423" s="19" t="s">
        <v>654</v>
      </c>
      <c r="J423" s="19">
        <v>80</v>
      </c>
      <c r="K423" s="19" t="s">
        <v>560</v>
      </c>
      <c r="L423" s="19" t="s">
        <v>512</v>
      </c>
      <c r="M423" s="19" t="s">
        <v>17</v>
      </c>
      <c r="N423" s="19">
        <v>45761</v>
      </c>
      <c r="O423" s="19">
        <v>15</v>
      </c>
      <c r="P423" s="83">
        <v>1</v>
      </c>
      <c r="Q423" s="19" t="s">
        <v>23</v>
      </c>
      <c r="R423" s="19" t="s">
        <v>11</v>
      </c>
      <c r="S423" s="19" t="s">
        <v>23</v>
      </c>
      <c r="T423" s="19">
        <v>15</v>
      </c>
      <c r="U423" s="19" t="s">
        <v>11</v>
      </c>
      <c r="V423" s="19" t="s">
        <v>11</v>
      </c>
      <c r="W423" s="19" t="s">
        <v>11</v>
      </c>
      <c r="X423" s="19">
        <v>0</v>
      </c>
      <c r="Y423" s="19" t="s">
        <v>730</v>
      </c>
      <c r="Z423" s="19">
        <v>0</v>
      </c>
      <c r="AA423" s="19">
        <v>0</v>
      </c>
      <c r="AB423" s="19">
        <v>0</v>
      </c>
      <c r="AC423" s="186" t="str">
        <f>IF(OR(M423="13",M423="14",P423=8),"",IF(     AND(OR(S423="AUTORIZADO", S423="PENDIENTE", S423="REDUCIDO", S423="AMPLIADO"),L423&lt;&gt;"HONORARIO" ), _xlfn.CONCAT(IF(H423="X","H",H423),"_",IF(OR(P423=5,P423=6),_xlfn.CONCAT(P423,"A"),P423),"_",VLOOKUP(T423,Datos!$B$2:$C$5,2,TRUE)),""))</f>
        <v>H_1_[11 +]</v>
      </c>
      <c r="AD423" s="186">
        <f t="shared" si="172"/>
        <v>0</v>
      </c>
      <c r="AE423" s="90" t="str">
        <f t="shared" si="173"/>
        <v>-</v>
      </c>
      <c r="AF423" s="91" t="str">
        <f t="shared" si="174"/>
        <v>070601</v>
      </c>
      <c r="AG423" s="92"/>
      <c r="AH423" s="93" t="str">
        <f t="shared" si="175"/>
        <v>Corporación de Fomento de la Producción</v>
      </c>
      <c r="AI423" s="90" t="str">
        <f t="shared" si="176"/>
        <v>-</v>
      </c>
      <c r="AJ423" s="90">
        <f t="shared" si="177"/>
        <v>9</v>
      </c>
      <c r="AK423" s="90" t="str">
        <f t="shared" si="178"/>
        <v>-</v>
      </c>
      <c r="AL423" s="90" t="str">
        <f t="shared" si="179"/>
        <v>Identifica este registro como HOMBRE</v>
      </c>
      <c r="AM423" s="90" t="str">
        <f t="shared" si="180"/>
        <v>-</v>
      </c>
      <c r="AN423" s="90" t="str">
        <f t="shared" si="181"/>
        <v>-</v>
      </c>
      <c r="AO423" s="90" t="str">
        <f t="shared" si="182"/>
        <v>-</v>
      </c>
      <c r="AP423" s="58" t="str">
        <f t="shared" si="183"/>
        <v>-</v>
      </c>
      <c r="AQ423" s="94" t="str">
        <f t="shared" si="184"/>
        <v>-</v>
      </c>
      <c r="AR423" s="94" t="str">
        <f>IF(N423="","PRIMER_DIA en blanco",
IF(AND(M423="01",N423&gt;=L_Conversion!$C$118,N423&lt;=L_Conversion!$D$118),"-",
IF(AND(M423="02",N423&gt;=L_Conversion!$C$119,N423&lt;=L_Conversion!$D$119),"-",
IF(AND(M423="03",N423&gt;=L_Conversion!$C$120,N423&lt;=L_Conversion!$D$120),"-",
IF(AND(M423="04",N423&gt;=L_Conversion!$C$121,N423&lt;=L_Conversion!$D$121),"-",
IF(AND(M423="05",N423&gt;=L_Conversion!$C$122,N423&lt;=L_Conversion!$D$122),"-",
IF(AND(M423="06",N423&gt;=L_Conversion!$C$123,N423&lt;=L_Conversion!$D$123),"-",
IF(AND(M423="07",N423&gt;=L_Conversion!$C$124,N423&lt;=L_Conversion!$D$124),"-",
IF(AND(M423="08",N423&gt;=L_Conversion!$C$125,N423&lt;=L_Conversion!$D$125),"-",
IF(AND(M423="09",N423&gt;=L_Conversion!$C$126,N423&lt;=L_Conversion!$D$126),"-",
IF(AND(M423="10",N423&gt;=L_Conversion!$C$127,N423&lt;=L_Conversion!$D$127),"-",
IF(AND(M423="11",N423&gt;=L_Conversion!$C$128,N423&lt;=L_Conversion!$D$128),"-",
IF(AND(M423="12",N423&gt;=L_Conversion!$C$129,N423&lt;=L_Conversion!$D$129),"-",
IF(AND(M423="13",N423&gt;=L_Conversion!$C$116,N423&lt;=L_Conversion!$D$116),"-",
IF(AND(M423="14",N423&gt;=L_Conversion!$C$117,N423&lt;=L_Conversion!$D$117),"-",
"PRIMER_DIA fuera de rango")))))))))))))))</f>
        <v>-</v>
      </c>
      <c r="AS423" s="94" t="str">
        <f t="shared" si="185"/>
        <v>-</v>
      </c>
      <c r="AT423" s="94" t="str">
        <f t="shared" si="186"/>
        <v>-</v>
      </c>
      <c r="AU423" s="94" t="str">
        <f t="shared" si="187"/>
        <v>-</v>
      </c>
      <c r="AV423" s="94" t="str">
        <f t="shared" si="188"/>
        <v>-</v>
      </c>
      <c r="AW423" s="94" t="str">
        <f t="shared" si="189"/>
        <v>-</v>
      </c>
      <c r="AX423" s="94" t="str">
        <f t="shared" si="190"/>
        <v>-</v>
      </c>
      <c r="AY423" s="94" t="str">
        <f t="shared" si="191"/>
        <v>-</v>
      </c>
      <c r="AZ423" s="94" t="str">
        <f t="shared" si="192"/>
        <v>-</v>
      </c>
      <c r="BA423" s="94" t="str">
        <f t="shared" si="193"/>
        <v>-</v>
      </c>
      <c r="BB423" s="94" t="str">
        <f t="shared" si="194"/>
        <v>-</v>
      </c>
      <c r="BC423" s="94" t="str">
        <f t="shared" si="195"/>
        <v>-</v>
      </c>
      <c r="BD423" s="94" t="str">
        <f t="shared" si="196"/>
        <v>-</v>
      </c>
      <c r="BE423" s="94" t="str">
        <f t="shared" si="197"/>
        <v>-</v>
      </c>
      <c r="BF423" s="94" t="str">
        <f t="shared" si="198"/>
        <v>-</v>
      </c>
    </row>
    <row r="424" spans="1:58" x14ac:dyDescent="0.2">
      <c r="A424" s="19" t="s">
        <v>1193</v>
      </c>
      <c r="B424" s="19" t="s">
        <v>76</v>
      </c>
      <c r="C424" s="19">
        <v>13664283</v>
      </c>
      <c r="D424" s="19">
        <v>9</v>
      </c>
      <c r="E424" s="19" t="s">
        <v>1312</v>
      </c>
      <c r="F424" s="19" t="s">
        <v>1313</v>
      </c>
      <c r="G424" s="19" t="s">
        <v>1314</v>
      </c>
      <c r="H424" s="19" t="s">
        <v>1018</v>
      </c>
      <c r="I424" s="19" t="s">
        <v>655</v>
      </c>
      <c r="J424" s="19">
        <v>80</v>
      </c>
      <c r="K424" s="19" t="s">
        <v>556</v>
      </c>
      <c r="L424" s="19" t="s">
        <v>495</v>
      </c>
      <c r="M424" s="19" t="s">
        <v>17</v>
      </c>
      <c r="N424" s="19">
        <v>45761</v>
      </c>
      <c r="O424" s="19">
        <v>7</v>
      </c>
      <c r="P424" s="83">
        <v>1</v>
      </c>
      <c r="Q424" s="19" t="s">
        <v>23</v>
      </c>
      <c r="R424" s="19" t="s">
        <v>11</v>
      </c>
      <c r="S424" s="19" t="s">
        <v>23</v>
      </c>
      <c r="T424" s="19">
        <v>7</v>
      </c>
      <c r="U424" s="19" t="s">
        <v>11</v>
      </c>
      <c r="V424" s="19" t="s">
        <v>11</v>
      </c>
      <c r="W424" s="19" t="s">
        <v>11</v>
      </c>
      <c r="X424" s="19">
        <v>0</v>
      </c>
      <c r="Y424" s="19" t="s">
        <v>730</v>
      </c>
      <c r="Z424" s="19">
        <v>0</v>
      </c>
      <c r="AA424" s="19">
        <v>0</v>
      </c>
      <c r="AB424" s="19">
        <v>0</v>
      </c>
      <c r="AC424" s="186" t="str">
        <f>IF(OR(M424="13",M424="14",P424=8),"",IF(     AND(OR(S424="AUTORIZADO", S424="PENDIENTE", S424="REDUCIDO", S424="AMPLIADO"),L424&lt;&gt;"HONORARIO" ), _xlfn.CONCAT(IF(H424="X","H",H424),"_",IF(OR(P424=5,P424=6),_xlfn.CONCAT(P424,"A"),P424),"_",VLOOKUP(T424,Datos!$B$2:$C$5,2,TRUE)),""))</f>
        <v>M_1_[4 a 10]</v>
      </c>
      <c r="AD424" s="186">
        <f t="shared" si="172"/>
        <v>0</v>
      </c>
      <c r="AE424" s="90" t="str">
        <f t="shared" si="173"/>
        <v>-</v>
      </c>
      <c r="AF424" s="91" t="str">
        <f t="shared" si="174"/>
        <v>070601</v>
      </c>
      <c r="AG424" s="92"/>
      <c r="AH424" s="93" t="str">
        <f t="shared" si="175"/>
        <v>Corporación de Fomento de la Producción</v>
      </c>
      <c r="AI424" s="90" t="str">
        <f t="shared" si="176"/>
        <v>-</v>
      </c>
      <c r="AJ424" s="90">
        <f t="shared" si="177"/>
        <v>9</v>
      </c>
      <c r="AK424" s="90" t="str">
        <f t="shared" si="178"/>
        <v>-</v>
      </c>
      <c r="AL424" s="90" t="str">
        <f t="shared" si="179"/>
        <v>Identifica este registro como MUJER</v>
      </c>
      <c r="AM424" s="90" t="str">
        <f t="shared" si="180"/>
        <v>-</v>
      </c>
      <c r="AN424" s="90" t="str">
        <f t="shared" si="181"/>
        <v>-</v>
      </c>
      <c r="AO424" s="90" t="str">
        <f t="shared" si="182"/>
        <v>-</v>
      </c>
      <c r="AP424" s="58" t="str">
        <f t="shared" si="183"/>
        <v>-</v>
      </c>
      <c r="AQ424" s="94" t="str">
        <f t="shared" si="184"/>
        <v>-</v>
      </c>
      <c r="AR424" s="94" t="str">
        <f>IF(N424="","PRIMER_DIA en blanco",
IF(AND(M424="01",N424&gt;=L_Conversion!$C$118,N424&lt;=L_Conversion!$D$118),"-",
IF(AND(M424="02",N424&gt;=L_Conversion!$C$119,N424&lt;=L_Conversion!$D$119),"-",
IF(AND(M424="03",N424&gt;=L_Conversion!$C$120,N424&lt;=L_Conversion!$D$120),"-",
IF(AND(M424="04",N424&gt;=L_Conversion!$C$121,N424&lt;=L_Conversion!$D$121),"-",
IF(AND(M424="05",N424&gt;=L_Conversion!$C$122,N424&lt;=L_Conversion!$D$122),"-",
IF(AND(M424="06",N424&gt;=L_Conversion!$C$123,N424&lt;=L_Conversion!$D$123),"-",
IF(AND(M424="07",N424&gt;=L_Conversion!$C$124,N424&lt;=L_Conversion!$D$124),"-",
IF(AND(M424="08",N424&gt;=L_Conversion!$C$125,N424&lt;=L_Conversion!$D$125),"-",
IF(AND(M424="09",N424&gt;=L_Conversion!$C$126,N424&lt;=L_Conversion!$D$126),"-",
IF(AND(M424="10",N424&gt;=L_Conversion!$C$127,N424&lt;=L_Conversion!$D$127),"-",
IF(AND(M424="11",N424&gt;=L_Conversion!$C$128,N424&lt;=L_Conversion!$D$128),"-",
IF(AND(M424="12",N424&gt;=L_Conversion!$C$129,N424&lt;=L_Conversion!$D$129),"-",
IF(AND(M424="13",N424&gt;=L_Conversion!$C$116,N424&lt;=L_Conversion!$D$116),"-",
IF(AND(M424="14",N424&gt;=L_Conversion!$C$117,N424&lt;=L_Conversion!$D$117),"-",
"PRIMER_DIA fuera de rango")))))))))))))))</f>
        <v>-</v>
      </c>
      <c r="AS424" s="94" t="str">
        <f t="shared" si="185"/>
        <v>-</v>
      </c>
      <c r="AT424" s="94" t="str">
        <f t="shared" si="186"/>
        <v>-</v>
      </c>
      <c r="AU424" s="94" t="str">
        <f t="shared" si="187"/>
        <v>-</v>
      </c>
      <c r="AV424" s="94" t="str">
        <f t="shared" si="188"/>
        <v>-</v>
      </c>
      <c r="AW424" s="94" t="str">
        <f t="shared" si="189"/>
        <v>-</v>
      </c>
      <c r="AX424" s="94" t="str">
        <f t="shared" si="190"/>
        <v>-</v>
      </c>
      <c r="AY424" s="94" t="str">
        <f t="shared" si="191"/>
        <v>-</v>
      </c>
      <c r="AZ424" s="94" t="str">
        <f t="shared" si="192"/>
        <v>-</v>
      </c>
      <c r="BA424" s="94" t="str">
        <f t="shared" si="193"/>
        <v>-</v>
      </c>
      <c r="BB424" s="94" t="str">
        <f t="shared" si="194"/>
        <v>-</v>
      </c>
      <c r="BC424" s="94" t="str">
        <f t="shared" si="195"/>
        <v>-</v>
      </c>
      <c r="BD424" s="94" t="str">
        <f t="shared" si="196"/>
        <v>-</v>
      </c>
      <c r="BE424" s="94" t="str">
        <f t="shared" si="197"/>
        <v>-</v>
      </c>
      <c r="BF424" s="94" t="str">
        <f t="shared" si="198"/>
        <v>-</v>
      </c>
    </row>
    <row r="425" spans="1:58" x14ac:dyDescent="0.2">
      <c r="A425" s="19" t="s">
        <v>1193</v>
      </c>
      <c r="B425" s="19" t="s">
        <v>669</v>
      </c>
      <c r="C425" s="19">
        <v>16614791</v>
      </c>
      <c r="D425" s="19">
        <v>3</v>
      </c>
      <c r="E425" s="19" t="s">
        <v>1355</v>
      </c>
      <c r="F425" s="19" t="s">
        <v>1588</v>
      </c>
      <c r="G425" s="19" t="s">
        <v>1589</v>
      </c>
      <c r="H425" s="19" t="s">
        <v>1018</v>
      </c>
      <c r="I425" s="19" t="s">
        <v>654</v>
      </c>
      <c r="J425" s="19">
        <v>80</v>
      </c>
      <c r="K425" s="19" t="s">
        <v>560</v>
      </c>
      <c r="L425" s="19" t="s">
        <v>509</v>
      </c>
      <c r="M425" s="19" t="s">
        <v>17</v>
      </c>
      <c r="N425" s="19">
        <v>45761</v>
      </c>
      <c r="O425" s="19">
        <v>1</v>
      </c>
      <c r="P425" s="83">
        <v>1</v>
      </c>
      <c r="Q425" s="19" t="s">
        <v>23</v>
      </c>
      <c r="R425" s="19" t="s">
        <v>11</v>
      </c>
      <c r="S425" s="19" t="s">
        <v>23</v>
      </c>
      <c r="T425" s="19">
        <v>1</v>
      </c>
      <c r="U425" s="19" t="s">
        <v>11</v>
      </c>
      <c r="V425" s="19" t="s">
        <v>11</v>
      </c>
      <c r="W425" s="19" t="s">
        <v>11</v>
      </c>
      <c r="X425" s="19">
        <v>0</v>
      </c>
      <c r="Y425" s="19" t="s">
        <v>730</v>
      </c>
      <c r="Z425" s="19">
        <v>0</v>
      </c>
      <c r="AA425" s="19">
        <v>0</v>
      </c>
      <c r="AB425" s="19">
        <v>0</v>
      </c>
      <c r="AC425" s="186" t="str">
        <f>IF(OR(M425="13",M425="14",P425=8),"",IF(     AND(OR(S425="AUTORIZADO", S425="PENDIENTE", S425="REDUCIDO", S425="AMPLIADO"),L425&lt;&gt;"HONORARIO" ), _xlfn.CONCAT(IF(H425="X","H",H425),"_",IF(OR(P425=5,P425=6),_xlfn.CONCAT(P425,"A"),P425),"_",VLOOKUP(T425,Datos!$B$2:$C$5,2,TRUE)),""))</f>
        <v>M_1_[hasta 3]</v>
      </c>
      <c r="AD425" s="186">
        <f t="shared" si="172"/>
        <v>0</v>
      </c>
      <c r="AE425" s="90" t="str">
        <f t="shared" si="173"/>
        <v>-</v>
      </c>
      <c r="AF425" s="91" t="str">
        <f t="shared" si="174"/>
        <v>Revisar</v>
      </c>
      <c r="AG425" s="92"/>
      <c r="AH425" s="93" t="str">
        <f t="shared" si="175"/>
        <v>Corporación de Fomento de la Producción</v>
      </c>
      <c r="AI425" s="90" t="str">
        <f t="shared" si="176"/>
        <v>-</v>
      </c>
      <c r="AJ425" s="90">
        <f t="shared" si="177"/>
        <v>3</v>
      </c>
      <c r="AK425" s="90" t="str">
        <f t="shared" si="178"/>
        <v>-</v>
      </c>
      <c r="AL425" s="90" t="str">
        <f t="shared" si="179"/>
        <v>Identifica este registro como MUJER</v>
      </c>
      <c r="AM425" s="90" t="str">
        <f t="shared" si="180"/>
        <v>-</v>
      </c>
      <c r="AN425" s="90" t="str">
        <f t="shared" si="181"/>
        <v>-</v>
      </c>
      <c r="AO425" s="90" t="str">
        <f t="shared" si="182"/>
        <v>-</v>
      </c>
      <c r="AP425" s="58" t="str">
        <f t="shared" si="183"/>
        <v>-</v>
      </c>
      <c r="AQ425" s="94" t="str">
        <f t="shared" si="184"/>
        <v>-</v>
      </c>
      <c r="AR425" s="94" t="str">
        <f>IF(N425="","PRIMER_DIA en blanco",
IF(AND(M425="01",N425&gt;=L_Conversion!$C$118,N425&lt;=L_Conversion!$D$118),"-",
IF(AND(M425="02",N425&gt;=L_Conversion!$C$119,N425&lt;=L_Conversion!$D$119),"-",
IF(AND(M425="03",N425&gt;=L_Conversion!$C$120,N425&lt;=L_Conversion!$D$120),"-",
IF(AND(M425="04",N425&gt;=L_Conversion!$C$121,N425&lt;=L_Conversion!$D$121),"-",
IF(AND(M425="05",N425&gt;=L_Conversion!$C$122,N425&lt;=L_Conversion!$D$122),"-",
IF(AND(M425="06",N425&gt;=L_Conversion!$C$123,N425&lt;=L_Conversion!$D$123),"-",
IF(AND(M425="07",N425&gt;=L_Conversion!$C$124,N425&lt;=L_Conversion!$D$124),"-",
IF(AND(M425="08",N425&gt;=L_Conversion!$C$125,N425&lt;=L_Conversion!$D$125),"-",
IF(AND(M425="09",N425&gt;=L_Conversion!$C$126,N425&lt;=L_Conversion!$D$126),"-",
IF(AND(M425="10",N425&gt;=L_Conversion!$C$127,N425&lt;=L_Conversion!$D$127),"-",
IF(AND(M425="11",N425&gt;=L_Conversion!$C$128,N425&lt;=L_Conversion!$D$128),"-",
IF(AND(M425="12",N425&gt;=L_Conversion!$C$129,N425&lt;=L_Conversion!$D$129),"-",
IF(AND(M425="13",N425&gt;=L_Conversion!$C$116,N425&lt;=L_Conversion!$D$116),"-",
IF(AND(M425="14",N425&gt;=L_Conversion!$C$117,N425&lt;=L_Conversion!$D$117),"-",
"PRIMER_DIA fuera de rango")))))))))))))))</f>
        <v>-</v>
      </c>
      <c r="AS425" s="94" t="str">
        <f t="shared" si="185"/>
        <v>-</v>
      </c>
      <c r="AT425" s="94" t="str">
        <f t="shared" si="186"/>
        <v>-</v>
      </c>
      <c r="AU425" s="94" t="str">
        <f t="shared" si="187"/>
        <v>-</v>
      </c>
      <c r="AV425" s="94" t="str">
        <f t="shared" si="188"/>
        <v>-</v>
      </c>
      <c r="AW425" s="94" t="str">
        <f t="shared" si="189"/>
        <v>-</v>
      </c>
      <c r="AX425" s="94" t="str">
        <f t="shared" si="190"/>
        <v>-</v>
      </c>
      <c r="AY425" s="94" t="str">
        <f t="shared" si="191"/>
        <v>-</v>
      </c>
      <c r="AZ425" s="94" t="str">
        <f t="shared" si="192"/>
        <v>-</v>
      </c>
      <c r="BA425" s="94" t="str">
        <f t="shared" si="193"/>
        <v>-</v>
      </c>
      <c r="BB425" s="94" t="str">
        <f t="shared" si="194"/>
        <v>-</v>
      </c>
      <c r="BC425" s="94" t="str">
        <f t="shared" si="195"/>
        <v>-</v>
      </c>
      <c r="BD425" s="94" t="str">
        <f t="shared" si="196"/>
        <v>-</v>
      </c>
      <c r="BE425" s="94" t="str">
        <f t="shared" si="197"/>
        <v>-</v>
      </c>
      <c r="BF425" s="94" t="str">
        <f t="shared" si="198"/>
        <v>-</v>
      </c>
    </row>
    <row r="426" spans="1:58" x14ac:dyDescent="0.2">
      <c r="A426" s="19" t="s">
        <v>1193</v>
      </c>
      <c r="B426" s="19" t="s">
        <v>76</v>
      </c>
      <c r="C426" s="19">
        <v>19851377</v>
      </c>
      <c r="D426" s="19">
        <v>6</v>
      </c>
      <c r="E426" s="19" t="s">
        <v>1789</v>
      </c>
      <c r="F426" s="19" t="s">
        <v>1334</v>
      </c>
      <c r="G426" s="19" t="s">
        <v>1790</v>
      </c>
      <c r="H426" s="19" t="s">
        <v>654</v>
      </c>
      <c r="I426" s="19" t="s">
        <v>653</v>
      </c>
      <c r="J426" s="19">
        <v>80</v>
      </c>
      <c r="K426" s="19" t="s">
        <v>556</v>
      </c>
      <c r="L426" s="19" t="s">
        <v>495</v>
      </c>
      <c r="M426" s="19" t="s">
        <v>17</v>
      </c>
      <c r="N426" s="19">
        <v>45761</v>
      </c>
      <c r="O426" s="19">
        <v>5</v>
      </c>
      <c r="P426" s="83">
        <v>1</v>
      </c>
      <c r="Q426" s="19" t="s">
        <v>23</v>
      </c>
      <c r="R426" s="19" t="s">
        <v>11</v>
      </c>
      <c r="S426" s="19" t="s">
        <v>23</v>
      </c>
      <c r="T426" s="19">
        <v>5</v>
      </c>
      <c r="U426" s="19" t="s">
        <v>11</v>
      </c>
      <c r="V426" s="19" t="s">
        <v>11</v>
      </c>
      <c r="W426" s="19" t="s">
        <v>11</v>
      </c>
      <c r="X426" s="19">
        <v>0</v>
      </c>
      <c r="Y426" s="19" t="s">
        <v>730</v>
      </c>
      <c r="Z426" s="19">
        <v>0</v>
      </c>
      <c r="AA426" s="19">
        <v>0</v>
      </c>
      <c r="AB426" s="19">
        <v>0</v>
      </c>
      <c r="AC426" s="186" t="str">
        <f>IF(OR(M426="13",M426="14",P426=8),"",IF(     AND(OR(S426="AUTORIZADO", S426="PENDIENTE", S426="REDUCIDO", S426="AMPLIADO"),L426&lt;&gt;"HONORARIO" ), _xlfn.CONCAT(IF(H426="X","H",H426),"_",IF(OR(P426=5,P426=6),_xlfn.CONCAT(P426,"A"),P426),"_",VLOOKUP(T426,Datos!$B$2:$C$5,2,TRUE)),""))</f>
        <v>H_1_[4 a 10]</v>
      </c>
      <c r="AD426" s="186">
        <f t="shared" si="172"/>
        <v>0</v>
      </c>
      <c r="AE426" s="90" t="str">
        <f t="shared" si="173"/>
        <v>-</v>
      </c>
      <c r="AF426" s="91" t="str">
        <f t="shared" si="174"/>
        <v>070601</v>
      </c>
      <c r="AG426" s="92"/>
      <c r="AH426" s="93" t="str">
        <f t="shared" si="175"/>
        <v>Corporación de Fomento de la Producción</v>
      </c>
      <c r="AI426" s="90" t="str">
        <f t="shared" si="176"/>
        <v>-</v>
      </c>
      <c r="AJ426" s="90">
        <f t="shared" si="177"/>
        <v>6</v>
      </c>
      <c r="AK426" s="90" t="str">
        <f t="shared" si="178"/>
        <v>-</v>
      </c>
      <c r="AL426" s="90" t="str">
        <f t="shared" si="179"/>
        <v>Identifica este registro como HOMBRE</v>
      </c>
      <c r="AM426" s="90" t="str">
        <f t="shared" si="180"/>
        <v>-</v>
      </c>
      <c r="AN426" s="90" t="str">
        <f t="shared" si="181"/>
        <v>-</v>
      </c>
      <c r="AO426" s="90" t="str">
        <f t="shared" si="182"/>
        <v>-</v>
      </c>
      <c r="AP426" s="58" t="str">
        <f t="shared" si="183"/>
        <v>-</v>
      </c>
      <c r="AQ426" s="94" t="str">
        <f t="shared" si="184"/>
        <v>-</v>
      </c>
      <c r="AR426" s="94" t="str">
        <f>IF(N426="","PRIMER_DIA en blanco",
IF(AND(M426="01",N426&gt;=L_Conversion!$C$118,N426&lt;=L_Conversion!$D$118),"-",
IF(AND(M426="02",N426&gt;=L_Conversion!$C$119,N426&lt;=L_Conversion!$D$119),"-",
IF(AND(M426="03",N426&gt;=L_Conversion!$C$120,N426&lt;=L_Conversion!$D$120),"-",
IF(AND(M426="04",N426&gt;=L_Conversion!$C$121,N426&lt;=L_Conversion!$D$121),"-",
IF(AND(M426="05",N426&gt;=L_Conversion!$C$122,N426&lt;=L_Conversion!$D$122),"-",
IF(AND(M426="06",N426&gt;=L_Conversion!$C$123,N426&lt;=L_Conversion!$D$123),"-",
IF(AND(M426="07",N426&gt;=L_Conversion!$C$124,N426&lt;=L_Conversion!$D$124),"-",
IF(AND(M426="08",N426&gt;=L_Conversion!$C$125,N426&lt;=L_Conversion!$D$125),"-",
IF(AND(M426="09",N426&gt;=L_Conversion!$C$126,N426&lt;=L_Conversion!$D$126),"-",
IF(AND(M426="10",N426&gt;=L_Conversion!$C$127,N426&lt;=L_Conversion!$D$127),"-",
IF(AND(M426="11",N426&gt;=L_Conversion!$C$128,N426&lt;=L_Conversion!$D$128),"-",
IF(AND(M426="12",N426&gt;=L_Conversion!$C$129,N426&lt;=L_Conversion!$D$129),"-",
IF(AND(M426="13",N426&gt;=L_Conversion!$C$116,N426&lt;=L_Conversion!$D$116),"-",
IF(AND(M426="14",N426&gt;=L_Conversion!$C$117,N426&lt;=L_Conversion!$D$117),"-",
"PRIMER_DIA fuera de rango")))))))))))))))</f>
        <v>-</v>
      </c>
      <c r="AS426" s="94" t="str">
        <f t="shared" si="185"/>
        <v>-</v>
      </c>
      <c r="AT426" s="94" t="str">
        <f t="shared" si="186"/>
        <v>-</v>
      </c>
      <c r="AU426" s="94" t="str">
        <f t="shared" si="187"/>
        <v>-</v>
      </c>
      <c r="AV426" s="94" t="str">
        <f t="shared" si="188"/>
        <v>-</v>
      </c>
      <c r="AW426" s="94" t="str">
        <f t="shared" si="189"/>
        <v>-</v>
      </c>
      <c r="AX426" s="94" t="str">
        <f t="shared" si="190"/>
        <v>-</v>
      </c>
      <c r="AY426" s="94" t="str">
        <f t="shared" si="191"/>
        <v>-</v>
      </c>
      <c r="AZ426" s="94" t="str">
        <f t="shared" si="192"/>
        <v>-</v>
      </c>
      <c r="BA426" s="94" t="str">
        <f t="shared" si="193"/>
        <v>-</v>
      </c>
      <c r="BB426" s="94" t="str">
        <f t="shared" si="194"/>
        <v>-</v>
      </c>
      <c r="BC426" s="94" t="str">
        <f t="shared" si="195"/>
        <v>-</v>
      </c>
      <c r="BD426" s="94" t="str">
        <f t="shared" si="196"/>
        <v>-</v>
      </c>
      <c r="BE426" s="94" t="str">
        <f t="shared" si="197"/>
        <v>-</v>
      </c>
      <c r="BF426" s="94" t="str">
        <f t="shared" si="198"/>
        <v>-</v>
      </c>
    </row>
    <row r="427" spans="1:58" x14ac:dyDescent="0.2">
      <c r="A427" s="19" t="s">
        <v>1193</v>
      </c>
      <c r="B427" s="19" t="s">
        <v>876</v>
      </c>
      <c r="C427" s="19">
        <v>18956076</v>
      </c>
      <c r="D427" s="19">
        <v>1</v>
      </c>
      <c r="E427" s="19" t="s">
        <v>1791</v>
      </c>
      <c r="F427" s="19" t="s">
        <v>1727</v>
      </c>
      <c r="G427" s="19" t="s">
        <v>1792</v>
      </c>
      <c r="H427" s="19" t="s">
        <v>1018</v>
      </c>
      <c r="I427" s="19" t="s">
        <v>653</v>
      </c>
      <c r="J427" s="19">
        <v>80</v>
      </c>
      <c r="K427" s="19" t="s">
        <v>556</v>
      </c>
      <c r="L427" s="19" t="s">
        <v>495</v>
      </c>
      <c r="M427" s="19" t="s">
        <v>17</v>
      </c>
      <c r="N427" s="19">
        <v>45761</v>
      </c>
      <c r="O427" s="19">
        <v>2</v>
      </c>
      <c r="P427" s="83">
        <v>1</v>
      </c>
      <c r="Q427" s="19" t="s">
        <v>23</v>
      </c>
      <c r="R427" s="19" t="s">
        <v>11</v>
      </c>
      <c r="S427" s="19" t="s">
        <v>23</v>
      </c>
      <c r="T427" s="19">
        <v>2</v>
      </c>
      <c r="U427" s="19" t="s">
        <v>11</v>
      </c>
      <c r="V427" s="19" t="s">
        <v>11</v>
      </c>
      <c r="W427" s="19" t="s">
        <v>11</v>
      </c>
      <c r="X427" s="19">
        <v>0</v>
      </c>
      <c r="Y427" s="19" t="s">
        <v>730</v>
      </c>
      <c r="Z427" s="19">
        <v>0</v>
      </c>
      <c r="AA427" s="19">
        <v>0</v>
      </c>
      <c r="AB427" s="19">
        <v>0</v>
      </c>
      <c r="AC427" s="186" t="str">
        <f>IF(OR(M427="13",M427="14",P427=8),"",IF(     AND(OR(S427="AUTORIZADO", S427="PENDIENTE", S427="REDUCIDO", S427="AMPLIADO"),L427&lt;&gt;"HONORARIO" ), _xlfn.CONCAT(IF(H427="X","H",H427),"_",IF(OR(P427=5,P427=6),_xlfn.CONCAT(P427,"A"),P427),"_",VLOOKUP(T427,Datos!$B$2:$C$5,2,TRUE)),""))</f>
        <v>M_1_[hasta 3]</v>
      </c>
      <c r="AD427" s="186">
        <f t="shared" si="172"/>
        <v>0</v>
      </c>
      <c r="AE427" s="90" t="str">
        <f t="shared" si="173"/>
        <v>-</v>
      </c>
      <c r="AF427" s="91" t="str">
        <f t="shared" si="174"/>
        <v>070607</v>
      </c>
      <c r="AG427" s="92"/>
      <c r="AH427" s="93" t="str">
        <f t="shared" si="175"/>
        <v>Corporación de Fomento de la Producción</v>
      </c>
      <c r="AI427" s="90" t="str">
        <f t="shared" si="176"/>
        <v>-</v>
      </c>
      <c r="AJ427" s="90">
        <f t="shared" si="177"/>
        <v>1</v>
      </c>
      <c r="AK427" s="90" t="str">
        <f t="shared" si="178"/>
        <v>-</v>
      </c>
      <c r="AL427" s="90" t="str">
        <f t="shared" si="179"/>
        <v>Identifica este registro como MUJER</v>
      </c>
      <c r="AM427" s="90" t="str">
        <f t="shared" si="180"/>
        <v>-</v>
      </c>
      <c r="AN427" s="90" t="str">
        <f t="shared" si="181"/>
        <v>-</v>
      </c>
      <c r="AO427" s="90" t="str">
        <f t="shared" si="182"/>
        <v>-</v>
      </c>
      <c r="AP427" s="58" t="str">
        <f t="shared" si="183"/>
        <v>-</v>
      </c>
      <c r="AQ427" s="94" t="str">
        <f t="shared" si="184"/>
        <v>-</v>
      </c>
      <c r="AR427" s="94" t="str">
        <f>IF(N427="","PRIMER_DIA en blanco",
IF(AND(M427="01",N427&gt;=L_Conversion!$C$118,N427&lt;=L_Conversion!$D$118),"-",
IF(AND(M427="02",N427&gt;=L_Conversion!$C$119,N427&lt;=L_Conversion!$D$119),"-",
IF(AND(M427="03",N427&gt;=L_Conversion!$C$120,N427&lt;=L_Conversion!$D$120),"-",
IF(AND(M427="04",N427&gt;=L_Conversion!$C$121,N427&lt;=L_Conversion!$D$121),"-",
IF(AND(M427="05",N427&gt;=L_Conversion!$C$122,N427&lt;=L_Conversion!$D$122),"-",
IF(AND(M427="06",N427&gt;=L_Conversion!$C$123,N427&lt;=L_Conversion!$D$123),"-",
IF(AND(M427="07",N427&gt;=L_Conversion!$C$124,N427&lt;=L_Conversion!$D$124),"-",
IF(AND(M427="08",N427&gt;=L_Conversion!$C$125,N427&lt;=L_Conversion!$D$125),"-",
IF(AND(M427="09",N427&gt;=L_Conversion!$C$126,N427&lt;=L_Conversion!$D$126),"-",
IF(AND(M427="10",N427&gt;=L_Conversion!$C$127,N427&lt;=L_Conversion!$D$127),"-",
IF(AND(M427="11",N427&gt;=L_Conversion!$C$128,N427&lt;=L_Conversion!$D$128),"-",
IF(AND(M427="12",N427&gt;=L_Conversion!$C$129,N427&lt;=L_Conversion!$D$129),"-",
IF(AND(M427="13",N427&gt;=L_Conversion!$C$116,N427&lt;=L_Conversion!$D$116),"-",
IF(AND(M427="14",N427&gt;=L_Conversion!$C$117,N427&lt;=L_Conversion!$D$117),"-",
"PRIMER_DIA fuera de rango")))))))))))))))</f>
        <v>-</v>
      </c>
      <c r="AS427" s="94" t="str">
        <f t="shared" si="185"/>
        <v>-</v>
      </c>
      <c r="AT427" s="94" t="str">
        <f t="shared" si="186"/>
        <v>-</v>
      </c>
      <c r="AU427" s="94" t="str">
        <f t="shared" si="187"/>
        <v>-</v>
      </c>
      <c r="AV427" s="94" t="str">
        <f t="shared" si="188"/>
        <v>-</v>
      </c>
      <c r="AW427" s="94" t="str">
        <f t="shared" si="189"/>
        <v>-</v>
      </c>
      <c r="AX427" s="94" t="str">
        <f t="shared" si="190"/>
        <v>-</v>
      </c>
      <c r="AY427" s="94" t="str">
        <f t="shared" si="191"/>
        <v>-</v>
      </c>
      <c r="AZ427" s="94" t="str">
        <f t="shared" si="192"/>
        <v>-</v>
      </c>
      <c r="BA427" s="94" t="str">
        <f t="shared" si="193"/>
        <v>-</v>
      </c>
      <c r="BB427" s="94" t="str">
        <f t="shared" si="194"/>
        <v>-</v>
      </c>
      <c r="BC427" s="94" t="str">
        <f t="shared" si="195"/>
        <v>-</v>
      </c>
      <c r="BD427" s="94" t="str">
        <f t="shared" si="196"/>
        <v>-</v>
      </c>
      <c r="BE427" s="94" t="str">
        <f t="shared" si="197"/>
        <v>-</v>
      </c>
      <c r="BF427" s="94" t="str">
        <f t="shared" si="198"/>
        <v>-</v>
      </c>
    </row>
    <row r="428" spans="1:58" x14ac:dyDescent="0.2">
      <c r="A428" s="19" t="s">
        <v>1193</v>
      </c>
      <c r="B428" s="19" t="s">
        <v>76</v>
      </c>
      <c r="C428" s="19">
        <v>13089069</v>
      </c>
      <c r="D428" s="19">
        <v>5</v>
      </c>
      <c r="E428" s="19" t="s">
        <v>1793</v>
      </c>
      <c r="F428" s="19" t="s">
        <v>1276</v>
      </c>
      <c r="G428" s="19" t="s">
        <v>1794</v>
      </c>
      <c r="H428" s="19" t="s">
        <v>654</v>
      </c>
      <c r="I428" s="19" t="s">
        <v>653</v>
      </c>
      <c r="J428" s="19">
        <v>80</v>
      </c>
      <c r="K428" s="19" t="s">
        <v>556</v>
      </c>
      <c r="L428" s="19" t="s">
        <v>495</v>
      </c>
      <c r="M428" s="19" t="s">
        <v>17</v>
      </c>
      <c r="N428" s="19">
        <v>45761</v>
      </c>
      <c r="O428" s="19">
        <v>4</v>
      </c>
      <c r="P428" s="83">
        <v>1</v>
      </c>
      <c r="Q428" s="19" t="s">
        <v>23</v>
      </c>
      <c r="R428" s="19" t="s">
        <v>11</v>
      </c>
      <c r="S428" s="19" t="s">
        <v>23</v>
      </c>
      <c r="T428" s="19">
        <v>4</v>
      </c>
      <c r="U428" s="19" t="s">
        <v>11</v>
      </c>
      <c r="V428" s="19" t="s">
        <v>11</v>
      </c>
      <c r="W428" s="19" t="s">
        <v>11</v>
      </c>
      <c r="X428" s="19">
        <v>0</v>
      </c>
      <c r="Y428" s="19" t="s">
        <v>730</v>
      </c>
      <c r="Z428" s="19">
        <v>0</v>
      </c>
      <c r="AA428" s="19">
        <v>0</v>
      </c>
      <c r="AB428" s="19">
        <v>0</v>
      </c>
      <c r="AC428" s="186" t="str">
        <f>IF(OR(M428="13",M428="14",P428=8),"",IF(     AND(OR(S428="AUTORIZADO", S428="PENDIENTE", S428="REDUCIDO", S428="AMPLIADO"),L428&lt;&gt;"HONORARIO" ), _xlfn.CONCAT(IF(H428="X","H",H428),"_",IF(OR(P428=5,P428=6),_xlfn.CONCAT(P428,"A"),P428),"_",VLOOKUP(T428,Datos!$B$2:$C$5,2,TRUE)),""))</f>
        <v>H_1_[4 a 10]</v>
      </c>
      <c r="AD428" s="186">
        <f t="shared" si="172"/>
        <v>0</v>
      </c>
      <c r="AE428" s="90" t="str">
        <f t="shared" si="173"/>
        <v>-</v>
      </c>
      <c r="AF428" s="91" t="str">
        <f t="shared" si="174"/>
        <v>070601</v>
      </c>
      <c r="AG428" s="92"/>
      <c r="AH428" s="93" t="str">
        <f t="shared" si="175"/>
        <v>Corporación de Fomento de la Producción</v>
      </c>
      <c r="AI428" s="90" t="str">
        <f t="shared" si="176"/>
        <v>-</v>
      </c>
      <c r="AJ428" s="90">
        <f t="shared" si="177"/>
        <v>5</v>
      </c>
      <c r="AK428" s="90" t="str">
        <f t="shared" si="178"/>
        <v>-</v>
      </c>
      <c r="AL428" s="90" t="str">
        <f t="shared" si="179"/>
        <v>Identifica este registro como HOMBRE</v>
      </c>
      <c r="AM428" s="90" t="str">
        <f t="shared" si="180"/>
        <v>-</v>
      </c>
      <c r="AN428" s="90" t="str">
        <f t="shared" si="181"/>
        <v>-</v>
      </c>
      <c r="AO428" s="90" t="str">
        <f t="shared" si="182"/>
        <v>-</v>
      </c>
      <c r="AP428" s="58" t="str">
        <f t="shared" si="183"/>
        <v>-</v>
      </c>
      <c r="AQ428" s="94" t="str">
        <f t="shared" si="184"/>
        <v>-</v>
      </c>
      <c r="AR428" s="94" t="str">
        <f>IF(N428="","PRIMER_DIA en blanco",
IF(AND(M428="01",N428&gt;=L_Conversion!$C$118,N428&lt;=L_Conversion!$D$118),"-",
IF(AND(M428="02",N428&gt;=L_Conversion!$C$119,N428&lt;=L_Conversion!$D$119),"-",
IF(AND(M428="03",N428&gt;=L_Conversion!$C$120,N428&lt;=L_Conversion!$D$120),"-",
IF(AND(M428="04",N428&gt;=L_Conversion!$C$121,N428&lt;=L_Conversion!$D$121),"-",
IF(AND(M428="05",N428&gt;=L_Conversion!$C$122,N428&lt;=L_Conversion!$D$122),"-",
IF(AND(M428="06",N428&gt;=L_Conversion!$C$123,N428&lt;=L_Conversion!$D$123),"-",
IF(AND(M428="07",N428&gt;=L_Conversion!$C$124,N428&lt;=L_Conversion!$D$124),"-",
IF(AND(M428="08",N428&gt;=L_Conversion!$C$125,N428&lt;=L_Conversion!$D$125),"-",
IF(AND(M428="09",N428&gt;=L_Conversion!$C$126,N428&lt;=L_Conversion!$D$126),"-",
IF(AND(M428="10",N428&gt;=L_Conversion!$C$127,N428&lt;=L_Conversion!$D$127),"-",
IF(AND(M428="11",N428&gt;=L_Conversion!$C$128,N428&lt;=L_Conversion!$D$128),"-",
IF(AND(M428="12",N428&gt;=L_Conversion!$C$129,N428&lt;=L_Conversion!$D$129),"-",
IF(AND(M428="13",N428&gt;=L_Conversion!$C$116,N428&lt;=L_Conversion!$D$116),"-",
IF(AND(M428="14",N428&gt;=L_Conversion!$C$117,N428&lt;=L_Conversion!$D$117),"-",
"PRIMER_DIA fuera de rango")))))))))))))))</f>
        <v>-</v>
      </c>
      <c r="AS428" s="94" t="str">
        <f t="shared" si="185"/>
        <v>-</v>
      </c>
      <c r="AT428" s="94" t="str">
        <f t="shared" si="186"/>
        <v>-</v>
      </c>
      <c r="AU428" s="94" t="str">
        <f t="shared" si="187"/>
        <v>-</v>
      </c>
      <c r="AV428" s="94" t="str">
        <f t="shared" si="188"/>
        <v>-</v>
      </c>
      <c r="AW428" s="94" t="str">
        <f t="shared" si="189"/>
        <v>-</v>
      </c>
      <c r="AX428" s="94" t="str">
        <f t="shared" si="190"/>
        <v>-</v>
      </c>
      <c r="AY428" s="94" t="str">
        <f t="shared" si="191"/>
        <v>-</v>
      </c>
      <c r="AZ428" s="94" t="str">
        <f t="shared" si="192"/>
        <v>-</v>
      </c>
      <c r="BA428" s="94" t="str">
        <f t="shared" si="193"/>
        <v>-</v>
      </c>
      <c r="BB428" s="94" t="str">
        <f t="shared" si="194"/>
        <v>-</v>
      </c>
      <c r="BC428" s="94" t="str">
        <f t="shared" si="195"/>
        <v>-</v>
      </c>
      <c r="BD428" s="94" t="str">
        <f t="shared" si="196"/>
        <v>-</v>
      </c>
      <c r="BE428" s="94" t="str">
        <f t="shared" si="197"/>
        <v>-</v>
      </c>
      <c r="BF428" s="94" t="str">
        <f t="shared" si="198"/>
        <v>-</v>
      </c>
    </row>
    <row r="429" spans="1:58" x14ac:dyDescent="0.2">
      <c r="A429" s="19" t="s">
        <v>1193</v>
      </c>
      <c r="B429" s="19" t="s">
        <v>76</v>
      </c>
      <c r="C429" s="19">
        <v>15009402</v>
      </c>
      <c r="D429" s="19" t="s">
        <v>1197</v>
      </c>
      <c r="E429" s="19" t="s">
        <v>1405</v>
      </c>
      <c r="F429" s="19" t="s">
        <v>1406</v>
      </c>
      <c r="G429" s="19" t="s">
        <v>1407</v>
      </c>
      <c r="H429" s="19" t="s">
        <v>654</v>
      </c>
      <c r="I429" s="19" t="s">
        <v>653</v>
      </c>
      <c r="J429" s="19">
        <v>80</v>
      </c>
      <c r="K429" s="19" t="s">
        <v>556</v>
      </c>
      <c r="L429" s="19" t="s">
        <v>495</v>
      </c>
      <c r="M429" s="19" t="s">
        <v>17</v>
      </c>
      <c r="N429" s="19">
        <v>45762</v>
      </c>
      <c r="O429" s="19">
        <v>3</v>
      </c>
      <c r="P429" s="83">
        <v>1</v>
      </c>
      <c r="Q429" s="19" t="s">
        <v>23</v>
      </c>
      <c r="R429" s="19" t="s">
        <v>11</v>
      </c>
      <c r="S429" s="19" t="s">
        <v>23</v>
      </c>
      <c r="T429" s="19">
        <v>3</v>
      </c>
      <c r="U429" s="19" t="s">
        <v>11</v>
      </c>
      <c r="V429" s="19" t="s">
        <v>11</v>
      </c>
      <c r="W429" s="19" t="s">
        <v>11</v>
      </c>
      <c r="X429" s="19">
        <v>0</v>
      </c>
      <c r="Y429" s="19" t="s">
        <v>730</v>
      </c>
      <c r="Z429" s="19">
        <v>0</v>
      </c>
      <c r="AA429" s="19">
        <v>0</v>
      </c>
      <c r="AB429" s="19">
        <v>0</v>
      </c>
      <c r="AC429" s="186" t="str">
        <f>IF(OR(M429="13",M429="14",P429=8),"",IF(     AND(OR(S429="AUTORIZADO", S429="PENDIENTE", S429="REDUCIDO", S429="AMPLIADO"),L429&lt;&gt;"HONORARIO" ), _xlfn.CONCAT(IF(H429="X","H",H429),"_",IF(OR(P429=5,P429=6),_xlfn.CONCAT(P429,"A"),P429),"_",VLOOKUP(T429,Datos!$B$2:$C$5,2,TRUE)),""))</f>
        <v>H_1_[hasta 3]</v>
      </c>
      <c r="AD429" s="186">
        <f t="shared" si="172"/>
        <v>0</v>
      </c>
      <c r="AE429" s="90" t="str">
        <f t="shared" si="173"/>
        <v>-</v>
      </c>
      <c r="AF429" s="91" t="str">
        <f t="shared" si="174"/>
        <v>070601</v>
      </c>
      <c r="AG429" s="92"/>
      <c r="AH429" s="93" t="str">
        <f t="shared" si="175"/>
        <v>Corporación de Fomento de la Producción</v>
      </c>
      <c r="AI429" s="90" t="str">
        <f t="shared" si="176"/>
        <v>-</v>
      </c>
      <c r="AJ429" s="90" t="str">
        <f t="shared" si="177"/>
        <v>K</v>
      </c>
      <c r="AK429" s="90" t="str">
        <f t="shared" si="178"/>
        <v>-</v>
      </c>
      <c r="AL429" s="90" t="str">
        <f t="shared" si="179"/>
        <v>Identifica este registro como HOMBRE</v>
      </c>
      <c r="AM429" s="90" t="str">
        <f t="shared" si="180"/>
        <v>-</v>
      </c>
      <c r="AN429" s="90" t="str">
        <f t="shared" si="181"/>
        <v>-</v>
      </c>
      <c r="AO429" s="90" t="str">
        <f t="shared" si="182"/>
        <v>-</v>
      </c>
      <c r="AP429" s="58" t="str">
        <f t="shared" si="183"/>
        <v>-</v>
      </c>
      <c r="AQ429" s="94" t="str">
        <f t="shared" si="184"/>
        <v>-</v>
      </c>
      <c r="AR429" s="94" t="str">
        <f>IF(N429="","PRIMER_DIA en blanco",
IF(AND(M429="01",N429&gt;=L_Conversion!$C$118,N429&lt;=L_Conversion!$D$118),"-",
IF(AND(M429="02",N429&gt;=L_Conversion!$C$119,N429&lt;=L_Conversion!$D$119),"-",
IF(AND(M429="03",N429&gt;=L_Conversion!$C$120,N429&lt;=L_Conversion!$D$120),"-",
IF(AND(M429="04",N429&gt;=L_Conversion!$C$121,N429&lt;=L_Conversion!$D$121),"-",
IF(AND(M429="05",N429&gt;=L_Conversion!$C$122,N429&lt;=L_Conversion!$D$122),"-",
IF(AND(M429="06",N429&gt;=L_Conversion!$C$123,N429&lt;=L_Conversion!$D$123),"-",
IF(AND(M429="07",N429&gt;=L_Conversion!$C$124,N429&lt;=L_Conversion!$D$124),"-",
IF(AND(M429="08",N429&gt;=L_Conversion!$C$125,N429&lt;=L_Conversion!$D$125),"-",
IF(AND(M429="09",N429&gt;=L_Conversion!$C$126,N429&lt;=L_Conversion!$D$126),"-",
IF(AND(M429="10",N429&gt;=L_Conversion!$C$127,N429&lt;=L_Conversion!$D$127),"-",
IF(AND(M429="11",N429&gt;=L_Conversion!$C$128,N429&lt;=L_Conversion!$D$128),"-",
IF(AND(M429="12",N429&gt;=L_Conversion!$C$129,N429&lt;=L_Conversion!$D$129),"-",
IF(AND(M429="13",N429&gt;=L_Conversion!$C$116,N429&lt;=L_Conversion!$D$116),"-",
IF(AND(M429="14",N429&gt;=L_Conversion!$C$117,N429&lt;=L_Conversion!$D$117),"-",
"PRIMER_DIA fuera de rango")))))))))))))))</f>
        <v>-</v>
      </c>
      <c r="AS429" s="94" t="str">
        <f t="shared" si="185"/>
        <v>-</v>
      </c>
      <c r="AT429" s="94" t="str">
        <f t="shared" si="186"/>
        <v>-</v>
      </c>
      <c r="AU429" s="94" t="str">
        <f t="shared" si="187"/>
        <v>-</v>
      </c>
      <c r="AV429" s="94" t="str">
        <f t="shared" si="188"/>
        <v>-</v>
      </c>
      <c r="AW429" s="94" t="str">
        <f t="shared" si="189"/>
        <v>-</v>
      </c>
      <c r="AX429" s="94" t="str">
        <f t="shared" si="190"/>
        <v>-</v>
      </c>
      <c r="AY429" s="94" t="str">
        <f t="shared" si="191"/>
        <v>-</v>
      </c>
      <c r="AZ429" s="94" t="str">
        <f t="shared" si="192"/>
        <v>-</v>
      </c>
      <c r="BA429" s="94" t="str">
        <f t="shared" si="193"/>
        <v>-</v>
      </c>
      <c r="BB429" s="94" t="str">
        <f t="shared" si="194"/>
        <v>-</v>
      </c>
      <c r="BC429" s="94" t="str">
        <f t="shared" si="195"/>
        <v>-</v>
      </c>
      <c r="BD429" s="94" t="str">
        <f t="shared" si="196"/>
        <v>-</v>
      </c>
      <c r="BE429" s="94" t="str">
        <f t="shared" si="197"/>
        <v>-</v>
      </c>
      <c r="BF429" s="94" t="str">
        <f t="shared" si="198"/>
        <v>-</v>
      </c>
    </row>
    <row r="430" spans="1:58" x14ac:dyDescent="0.2">
      <c r="A430" s="19" t="s">
        <v>1193</v>
      </c>
      <c r="B430" s="19" t="s">
        <v>76</v>
      </c>
      <c r="C430" s="19">
        <v>16699847</v>
      </c>
      <c r="D430" s="19">
        <v>6</v>
      </c>
      <c r="E430" s="19" t="s">
        <v>1307</v>
      </c>
      <c r="F430" s="19" t="s">
        <v>1727</v>
      </c>
      <c r="G430" s="19" t="s">
        <v>1728</v>
      </c>
      <c r="H430" s="19" t="s">
        <v>1018</v>
      </c>
      <c r="I430" s="19" t="s">
        <v>655</v>
      </c>
      <c r="J430" s="19">
        <v>80</v>
      </c>
      <c r="K430" s="19" t="s">
        <v>556</v>
      </c>
      <c r="L430" s="19" t="s">
        <v>495</v>
      </c>
      <c r="M430" s="19" t="s">
        <v>17</v>
      </c>
      <c r="N430" s="19">
        <v>45762</v>
      </c>
      <c r="O430" s="19">
        <v>15</v>
      </c>
      <c r="P430" s="83">
        <v>1</v>
      </c>
      <c r="Q430" s="19" t="s">
        <v>23</v>
      </c>
      <c r="R430" s="19" t="s">
        <v>11</v>
      </c>
      <c r="S430" s="19" t="s">
        <v>23</v>
      </c>
      <c r="T430" s="19">
        <v>15</v>
      </c>
      <c r="U430" s="19" t="s">
        <v>11</v>
      </c>
      <c r="V430" s="19" t="s">
        <v>11</v>
      </c>
      <c r="W430" s="19" t="s">
        <v>11</v>
      </c>
      <c r="X430" s="19">
        <v>0</v>
      </c>
      <c r="Y430" s="19" t="s">
        <v>730</v>
      </c>
      <c r="Z430" s="19">
        <v>0</v>
      </c>
      <c r="AA430" s="19">
        <v>0</v>
      </c>
      <c r="AB430" s="19">
        <v>0</v>
      </c>
      <c r="AC430" s="186" t="str">
        <f>IF(OR(M430="13",M430="14",P430=8),"",IF(     AND(OR(S430="AUTORIZADO", S430="PENDIENTE", S430="REDUCIDO", S430="AMPLIADO"),L430&lt;&gt;"HONORARIO" ), _xlfn.CONCAT(IF(H430="X","H",H430),"_",IF(OR(P430=5,P430=6),_xlfn.CONCAT(P430,"A"),P430),"_",VLOOKUP(T430,Datos!$B$2:$C$5,2,TRUE)),""))</f>
        <v>M_1_[11 +]</v>
      </c>
      <c r="AD430" s="186">
        <f t="shared" si="172"/>
        <v>0</v>
      </c>
      <c r="AE430" s="90" t="str">
        <f t="shared" si="173"/>
        <v>-</v>
      </c>
      <c r="AF430" s="91" t="str">
        <f t="shared" si="174"/>
        <v>070601</v>
      </c>
      <c r="AG430" s="92"/>
      <c r="AH430" s="93" t="str">
        <f t="shared" si="175"/>
        <v>Corporación de Fomento de la Producción</v>
      </c>
      <c r="AI430" s="90" t="str">
        <f t="shared" si="176"/>
        <v>-</v>
      </c>
      <c r="AJ430" s="90">
        <f t="shared" si="177"/>
        <v>6</v>
      </c>
      <c r="AK430" s="90" t="str">
        <f t="shared" si="178"/>
        <v>-</v>
      </c>
      <c r="AL430" s="90" t="str">
        <f t="shared" si="179"/>
        <v>Identifica este registro como MUJER</v>
      </c>
      <c r="AM430" s="90" t="str">
        <f t="shared" si="180"/>
        <v>-</v>
      </c>
      <c r="AN430" s="90" t="str">
        <f t="shared" si="181"/>
        <v>-</v>
      </c>
      <c r="AO430" s="90" t="str">
        <f t="shared" si="182"/>
        <v>-</v>
      </c>
      <c r="AP430" s="58" t="str">
        <f t="shared" si="183"/>
        <v>-</v>
      </c>
      <c r="AQ430" s="94" t="str">
        <f t="shared" si="184"/>
        <v>-</v>
      </c>
      <c r="AR430" s="94" t="str">
        <f>IF(N430="","PRIMER_DIA en blanco",
IF(AND(M430="01",N430&gt;=L_Conversion!$C$118,N430&lt;=L_Conversion!$D$118),"-",
IF(AND(M430="02",N430&gt;=L_Conversion!$C$119,N430&lt;=L_Conversion!$D$119),"-",
IF(AND(M430="03",N430&gt;=L_Conversion!$C$120,N430&lt;=L_Conversion!$D$120),"-",
IF(AND(M430="04",N430&gt;=L_Conversion!$C$121,N430&lt;=L_Conversion!$D$121),"-",
IF(AND(M430="05",N430&gt;=L_Conversion!$C$122,N430&lt;=L_Conversion!$D$122),"-",
IF(AND(M430="06",N430&gt;=L_Conversion!$C$123,N430&lt;=L_Conversion!$D$123),"-",
IF(AND(M430="07",N430&gt;=L_Conversion!$C$124,N430&lt;=L_Conversion!$D$124),"-",
IF(AND(M430="08",N430&gt;=L_Conversion!$C$125,N430&lt;=L_Conversion!$D$125),"-",
IF(AND(M430="09",N430&gt;=L_Conversion!$C$126,N430&lt;=L_Conversion!$D$126),"-",
IF(AND(M430="10",N430&gt;=L_Conversion!$C$127,N430&lt;=L_Conversion!$D$127),"-",
IF(AND(M430="11",N430&gt;=L_Conversion!$C$128,N430&lt;=L_Conversion!$D$128),"-",
IF(AND(M430="12",N430&gt;=L_Conversion!$C$129,N430&lt;=L_Conversion!$D$129),"-",
IF(AND(M430="13",N430&gt;=L_Conversion!$C$116,N430&lt;=L_Conversion!$D$116),"-",
IF(AND(M430="14",N430&gt;=L_Conversion!$C$117,N430&lt;=L_Conversion!$D$117),"-",
"PRIMER_DIA fuera de rango")))))))))))))))</f>
        <v>-</v>
      </c>
      <c r="AS430" s="94" t="str">
        <f t="shared" si="185"/>
        <v>-</v>
      </c>
      <c r="AT430" s="94" t="str">
        <f t="shared" si="186"/>
        <v>-</v>
      </c>
      <c r="AU430" s="94" t="str">
        <f t="shared" si="187"/>
        <v>-</v>
      </c>
      <c r="AV430" s="94" t="str">
        <f t="shared" si="188"/>
        <v>-</v>
      </c>
      <c r="AW430" s="94" t="str">
        <f t="shared" si="189"/>
        <v>-</v>
      </c>
      <c r="AX430" s="94" t="str">
        <f t="shared" si="190"/>
        <v>-</v>
      </c>
      <c r="AY430" s="94" t="str">
        <f t="shared" si="191"/>
        <v>-</v>
      </c>
      <c r="AZ430" s="94" t="str">
        <f t="shared" si="192"/>
        <v>-</v>
      </c>
      <c r="BA430" s="94" t="str">
        <f t="shared" si="193"/>
        <v>-</v>
      </c>
      <c r="BB430" s="94" t="str">
        <f t="shared" si="194"/>
        <v>-</v>
      </c>
      <c r="BC430" s="94" t="str">
        <f t="shared" si="195"/>
        <v>-</v>
      </c>
      <c r="BD430" s="94" t="str">
        <f t="shared" si="196"/>
        <v>-</v>
      </c>
      <c r="BE430" s="94" t="str">
        <f t="shared" si="197"/>
        <v>-</v>
      </c>
      <c r="BF430" s="94" t="str">
        <f t="shared" si="198"/>
        <v>-</v>
      </c>
    </row>
    <row r="431" spans="1:58" x14ac:dyDescent="0.2">
      <c r="A431" s="19" t="s">
        <v>1193</v>
      </c>
      <c r="B431" s="19" t="s">
        <v>76</v>
      </c>
      <c r="C431" s="19">
        <v>11907647</v>
      </c>
      <c r="D431" s="19">
        <v>1</v>
      </c>
      <c r="E431" s="19" t="s">
        <v>1795</v>
      </c>
      <c r="F431" s="19" t="s">
        <v>1294</v>
      </c>
      <c r="G431" s="19" t="s">
        <v>1796</v>
      </c>
      <c r="H431" s="19" t="s">
        <v>654</v>
      </c>
      <c r="I431" s="19" t="s">
        <v>653</v>
      </c>
      <c r="J431" s="19">
        <v>80</v>
      </c>
      <c r="K431" s="19" t="s">
        <v>560</v>
      </c>
      <c r="L431" s="19" t="s">
        <v>495</v>
      </c>
      <c r="M431" s="19" t="s">
        <v>17</v>
      </c>
      <c r="N431" s="19">
        <v>45762</v>
      </c>
      <c r="O431" s="19">
        <v>3</v>
      </c>
      <c r="P431" s="83">
        <v>1</v>
      </c>
      <c r="Q431" s="19" t="s">
        <v>23</v>
      </c>
      <c r="R431" s="19" t="s">
        <v>11</v>
      </c>
      <c r="S431" s="19" t="s">
        <v>23</v>
      </c>
      <c r="T431" s="19">
        <v>3</v>
      </c>
      <c r="U431" s="19" t="s">
        <v>11</v>
      </c>
      <c r="V431" s="19" t="s">
        <v>11</v>
      </c>
      <c r="W431" s="19" t="s">
        <v>11</v>
      </c>
      <c r="X431" s="19">
        <v>0</v>
      </c>
      <c r="Y431" s="19" t="s">
        <v>730</v>
      </c>
      <c r="Z431" s="19">
        <v>0</v>
      </c>
      <c r="AA431" s="19">
        <v>0</v>
      </c>
      <c r="AB431" s="19">
        <v>0</v>
      </c>
      <c r="AC431" s="186" t="str">
        <f>IF(OR(M431="13",M431="14",P431=8),"",IF(     AND(OR(S431="AUTORIZADO", S431="PENDIENTE", S431="REDUCIDO", S431="AMPLIADO"),L431&lt;&gt;"HONORARIO" ), _xlfn.CONCAT(IF(H431="X","H",H431),"_",IF(OR(P431=5,P431=6),_xlfn.CONCAT(P431,"A"),P431),"_",VLOOKUP(T431,Datos!$B$2:$C$5,2,TRUE)),""))</f>
        <v>H_1_[hasta 3]</v>
      </c>
      <c r="AD431" s="186">
        <f t="shared" si="172"/>
        <v>0</v>
      </c>
      <c r="AE431" s="90" t="str">
        <f t="shared" si="173"/>
        <v>-</v>
      </c>
      <c r="AF431" s="91" t="str">
        <f t="shared" si="174"/>
        <v>070601</v>
      </c>
      <c r="AG431" s="92"/>
      <c r="AH431" s="93" t="str">
        <f t="shared" si="175"/>
        <v>Corporación de Fomento de la Producción</v>
      </c>
      <c r="AI431" s="90" t="str">
        <f t="shared" si="176"/>
        <v>-</v>
      </c>
      <c r="AJ431" s="90">
        <f t="shared" si="177"/>
        <v>1</v>
      </c>
      <c r="AK431" s="90" t="str">
        <f t="shared" si="178"/>
        <v>-</v>
      </c>
      <c r="AL431" s="90" t="str">
        <f t="shared" si="179"/>
        <v>Identifica este registro como HOMBRE</v>
      </c>
      <c r="AM431" s="90" t="str">
        <f t="shared" si="180"/>
        <v>-</v>
      </c>
      <c r="AN431" s="90" t="str">
        <f t="shared" si="181"/>
        <v>-</v>
      </c>
      <c r="AO431" s="90" t="str">
        <f t="shared" si="182"/>
        <v>-</v>
      </c>
      <c r="AP431" s="58" t="str">
        <f t="shared" si="183"/>
        <v>-</v>
      </c>
      <c r="AQ431" s="94" t="str">
        <f t="shared" si="184"/>
        <v>-</v>
      </c>
      <c r="AR431" s="94" t="str">
        <f>IF(N431="","PRIMER_DIA en blanco",
IF(AND(M431="01",N431&gt;=L_Conversion!$C$118,N431&lt;=L_Conversion!$D$118),"-",
IF(AND(M431="02",N431&gt;=L_Conversion!$C$119,N431&lt;=L_Conversion!$D$119),"-",
IF(AND(M431="03",N431&gt;=L_Conversion!$C$120,N431&lt;=L_Conversion!$D$120),"-",
IF(AND(M431="04",N431&gt;=L_Conversion!$C$121,N431&lt;=L_Conversion!$D$121),"-",
IF(AND(M431="05",N431&gt;=L_Conversion!$C$122,N431&lt;=L_Conversion!$D$122),"-",
IF(AND(M431="06",N431&gt;=L_Conversion!$C$123,N431&lt;=L_Conversion!$D$123),"-",
IF(AND(M431="07",N431&gt;=L_Conversion!$C$124,N431&lt;=L_Conversion!$D$124),"-",
IF(AND(M431="08",N431&gt;=L_Conversion!$C$125,N431&lt;=L_Conversion!$D$125),"-",
IF(AND(M431="09",N431&gt;=L_Conversion!$C$126,N431&lt;=L_Conversion!$D$126),"-",
IF(AND(M431="10",N431&gt;=L_Conversion!$C$127,N431&lt;=L_Conversion!$D$127),"-",
IF(AND(M431="11",N431&gt;=L_Conversion!$C$128,N431&lt;=L_Conversion!$D$128),"-",
IF(AND(M431="12",N431&gt;=L_Conversion!$C$129,N431&lt;=L_Conversion!$D$129),"-",
IF(AND(M431="13",N431&gt;=L_Conversion!$C$116,N431&lt;=L_Conversion!$D$116),"-",
IF(AND(M431="14",N431&gt;=L_Conversion!$C$117,N431&lt;=L_Conversion!$D$117),"-",
"PRIMER_DIA fuera de rango")))))))))))))))</f>
        <v>-</v>
      </c>
      <c r="AS431" s="94" t="str">
        <f t="shared" si="185"/>
        <v>-</v>
      </c>
      <c r="AT431" s="94" t="str">
        <f t="shared" si="186"/>
        <v>-</v>
      </c>
      <c r="AU431" s="94" t="str">
        <f t="shared" si="187"/>
        <v>-</v>
      </c>
      <c r="AV431" s="94" t="str">
        <f t="shared" si="188"/>
        <v>-</v>
      </c>
      <c r="AW431" s="94" t="str">
        <f t="shared" si="189"/>
        <v>-</v>
      </c>
      <c r="AX431" s="94" t="str">
        <f t="shared" si="190"/>
        <v>-</v>
      </c>
      <c r="AY431" s="94" t="str">
        <f t="shared" si="191"/>
        <v>-</v>
      </c>
      <c r="AZ431" s="94" t="str">
        <f t="shared" si="192"/>
        <v>-</v>
      </c>
      <c r="BA431" s="94" t="str">
        <f t="shared" si="193"/>
        <v>-</v>
      </c>
      <c r="BB431" s="94" t="str">
        <f t="shared" si="194"/>
        <v>-</v>
      </c>
      <c r="BC431" s="94" t="str">
        <f t="shared" si="195"/>
        <v>-</v>
      </c>
      <c r="BD431" s="94" t="str">
        <f t="shared" si="196"/>
        <v>-</v>
      </c>
      <c r="BE431" s="94" t="str">
        <f t="shared" si="197"/>
        <v>-</v>
      </c>
      <c r="BF431" s="94" t="str">
        <f t="shared" si="198"/>
        <v>-</v>
      </c>
    </row>
    <row r="432" spans="1:58" x14ac:dyDescent="0.2">
      <c r="A432" s="19" t="s">
        <v>1193</v>
      </c>
      <c r="B432" s="19" t="s">
        <v>76</v>
      </c>
      <c r="C432" s="19">
        <v>13107095</v>
      </c>
      <c r="D432" s="19">
        <v>0</v>
      </c>
      <c r="E432" s="19" t="s">
        <v>1797</v>
      </c>
      <c r="F432" s="19" t="s">
        <v>1798</v>
      </c>
      <c r="G432" s="19" t="s">
        <v>1236</v>
      </c>
      <c r="H432" s="19" t="s">
        <v>1018</v>
      </c>
      <c r="I432" s="19" t="s">
        <v>654</v>
      </c>
      <c r="J432" s="19">
        <v>80</v>
      </c>
      <c r="K432" s="19" t="s">
        <v>560</v>
      </c>
      <c r="L432" s="19" t="s">
        <v>509</v>
      </c>
      <c r="M432" s="19" t="s">
        <v>17</v>
      </c>
      <c r="N432" s="19">
        <v>45762</v>
      </c>
      <c r="O432" s="19">
        <v>3</v>
      </c>
      <c r="P432" s="83">
        <v>1</v>
      </c>
      <c r="Q432" s="19" t="s">
        <v>23</v>
      </c>
      <c r="R432" s="19" t="s">
        <v>11</v>
      </c>
      <c r="S432" s="19" t="s">
        <v>23</v>
      </c>
      <c r="T432" s="19">
        <v>3</v>
      </c>
      <c r="U432" s="19" t="s">
        <v>11</v>
      </c>
      <c r="V432" s="19" t="s">
        <v>11</v>
      </c>
      <c r="W432" s="19" t="s">
        <v>11</v>
      </c>
      <c r="X432" s="19">
        <v>0</v>
      </c>
      <c r="Y432" s="19" t="s">
        <v>730</v>
      </c>
      <c r="Z432" s="19">
        <v>0</v>
      </c>
      <c r="AA432" s="19">
        <v>0</v>
      </c>
      <c r="AB432" s="19">
        <v>0</v>
      </c>
      <c r="AC432" s="186" t="str">
        <f>IF(OR(M432="13",M432="14",P432=8),"",IF(     AND(OR(S432="AUTORIZADO", S432="PENDIENTE", S432="REDUCIDO", S432="AMPLIADO"),L432&lt;&gt;"HONORARIO" ), _xlfn.CONCAT(IF(H432="X","H",H432),"_",IF(OR(P432=5,P432=6),_xlfn.CONCAT(P432,"A"),P432),"_",VLOOKUP(T432,Datos!$B$2:$C$5,2,TRUE)),""))</f>
        <v>M_1_[hasta 3]</v>
      </c>
      <c r="AD432" s="186">
        <f t="shared" si="172"/>
        <v>0</v>
      </c>
      <c r="AE432" s="90" t="str">
        <f t="shared" si="173"/>
        <v>-</v>
      </c>
      <c r="AF432" s="91" t="str">
        <f t="shared" si="174"/>
        <v>070601</v>
      </c>
      <c r="AG432" s="92"/>
      <c r="AH432" s="93" t="str">
        <f t="shared" si="175"/>
        <v>Corporación de Fomento de la Producción</v>
      </c>
      <c r="AI432" s="90" t="str">
        <f t="shared" si="176"/>
        <v>-</v>
      </c>
      <c r="AJ432" s="90">
        <f t="shared" si="177"/>
        <v>0</v>
      </c>
      <c r="AK432" s="90" t="str">
        <f t="shared" si="178"/>
        <v>-</v>
      </c>
      <c r="AL432" s="90" t="str">
        <f t="shared" si="179"/>
        <v>Identifica este registro como MUJER</v>
      </c>
      <c r="AM432" s="90" t="str">
        <f t="shared" si="180"/>
        <v>-</v>
      </c>
      <c r="AN432" s="90" t="str">
        <f t="shared" si="181"/>
        <v>-</v>
      </c>
      <c r="AO432" s="90" t="str">
        <f t="shared" si="182"/>
        <v>-</v>
      </c>
      <c r="AP432" s="58" t="str">
        <f t="shared" si="183"/>
        <v>-</v>
      </c>
      <c r="AQ432" s="94" t="str">
        <f t="shared" si="184"/>
        <v>-</v>
      </c>
      <c r="AR432" s="94" t="str">
        <f>IF(N432="","PRIMER_DIA en blanco",
IF(AND(M432="01",N432&gt;=L_Conversion!$C$118,N432&lt;=L_Conversion!$D$118),"-",
IF(AND(M432="02",N432&gt;=L_Conversion!$C$119,N432&lt;=L_Conversion!$D$119),"-",
IF(AND(M432="03",N432&gt;=L_Conversion!$C$120,N432&lt;=L_Conversion!$D$120),"-",
IF(AND(M432="04",N432&gt;=L_Conversion!$C$121,N432&lt;=L_Conversion!$D$121),"-",
IF(AND(M432="05",N432&gt;=L_Conversion!$C$122,N432&lt;=L_Conversion!$D$122),"-",
IF(AND(M432="06",N432&gt;=L_Conversion!$C$123,N432&lt;=L_Conversion!$D$123),"-",
IF(AND(M432="07",N432&gt;=L_Conversion!$C$124,N432&lt;=L_Conversion!$D$124),"-",
IF(AND(M432="08",N432&gt;=L_Conversion!$C$125,N432&lt;=L_Conversion!$D$125),"-",
IF(AND(M432="09",N432&gt;=L_Conversion!$C$126,N432&lt;=L_Conversion!$D$126),"-",
IF(AND(M432="10",N432&gt;=L_Conversion!$C$127,N432&lt;=L_Conversion!$D$127),"-",
IF(AND(M432="11",N432&gt;=L_Conversion!$C$128,N432&lt;=L_Conversion!$D$128),"-",
IF(AND(M432="12",N432&gt;=L_Conversion!$C$129,N432&lt;=L_Conversion!$D$129),"-",
IF(AND(M432="13",N432&gt;=L_Conversion!$C$116,N432&lt;=L_Conversion!$D$116),"-",
IF(AND(M432="14",N432&gt;=L_Conversion!$C$117,N432&lt;=L_Conversion!$D$117),"-",
"PRIMER_DIA fuera de rango")))))))))))))))</f>
        <v>-</v>
      </c>
      <c r="AS432" s="94" t="str">
        <f t="shared" si="185"/>
        <v>-</v>
      </c>
      <c r="AT432" s="94" t="str">
        <f t="shared" si="186"/>
        <v>-</v>
      </c>
      <c r="AU432" s="94" t="str">
        <f t="shared" si="187"/>
        <v>-</v>
      </c>
      <c r="AV432" s="94" t="str">
        <f t="shared" si="188"/>
        <v>-</v>
      </c>
      <c r="AW432" s="94" t="str">
        <f t="shared" si="189"/>
        <v>-</v>
      </c>
      <c r="AX432" s="94" t="str">
        <f t="shared" si="190"/>
        <v>-</v>
      </c>
      <c r="AY432" s="94" t="str">
        <f t="shared" si="191"/>
        <v>-</v>
      </c>
      <c r="AZ432" s="94" t="str">
        <f t="shared" si="192"/>
        <v>-</v>
      </c>
      <c r="BA432" s="94" t="str">
        <f t="shared" si="193"/>
        <v>-</v>
      </c>
      <c r="BB432" s="94" t="str">
        <f t="shared" si="194"/>
        <v>-</v>
      </c>
      <c r="BC432" s="94" t="str">
        <f t="shared" si="195"/>
        <v>-</v>
      </c>
      <c r="BD432" s="94" t="str">
        <f t="shared" si="196"/>
        <v>-</v>
      </c>
      <c r="BE432" s="94" t="str">
        <f t="shared" si="197"/>
        <v>-</v>
      </c>
      <c r="BF432" s="94" t="str">
        <f t="shared" si="198"/>
        <v>-</v>
      </c>
    </row>
    <row r="433" spans="1:58" x14ac:dyDescent="0.2">
      <c r="A433" s="19" t="s">
        <v>1193</v>
      </c>
      <c r="B433" s="19" t="s">
        <v>76</v>
      </c>
      <c r="C433" s="19">
        <v>14225767</v>
      </c>
      <c r="D433" s="19" t="s">
        <v>1197</v>
      </c>
      <c r="E433" s="19" t="s">
        <v>1430</v>
      </c>
      <c r="F433" s="19" t="s">
        <v>1219</v>
      </c>
      <c r="G433" s="19" t="s">
        <v>1799</v>
      </c>
      <c r="H433" s="19" t="s">
        <v>1018</v>
      </c>
      <c r="I433" s="19" t="s">
        <v>653</v>
      </c>
      <c r="J433" s="19">
        <v>80</v>
      </c>
      <c r="K433" s="19" t="s">
        <v>556</v>
      </c>
      <c r="L433" s="19" t="s">
        <v>495</v>
      </c>
      <c r="M433" s="19" t="s">
        <v>17</v>
      </c>
      <c r="N433" s="19">
        <v>45762</v>
      </c>
      <c r="O433" s="19">
        <v>3</v>
      </c>
      <c r="P433" s="83">
        <v>1</v>
      </c>
      <c r="Q433" s="19" t="s">
        <v>23</v>
      </c>
      <c r="R433" s="19" t="s">
        <v>11</v>
      </c>
      <c r="S433" s="19" t="s">
        <v>23</v>
      </c>
      <c r="T433" s="19">
        <v>3</v>
      </c>
      <c r="U433" s="19" t="s">
        <v>11</v>
      </c>
      <c r="V433" s="19" t="s">
        <v>11</v>
      </c>
      <c r="W433" s="19" t="s">
        <v>11</v>
      </c>
      <c r="X433" s="19">
        <v>0</v>
      </c>
      <c r="Y433" s="19" t="s">
        <v>730</v>
      </c>
      <c r="Z433" s="19">
        <v>0</v>
      </c>
      <c r="AA433" s="19">
        <v>0</v>
      </c>
      <c r="AB433" s="19">
        <v>0</v>
      </c>
      <c r="AC433" s="186" t="str">
        <f>IF(OR(M433="13",M433="14",P433=8),"",IF(     AND(OR(S433="AUTORIZADO", S433="PENDIENTE", S433="REDUCIDO", S433="AMPLIADO"),L433&lt;&gt;"HONORARIO" ), _xlfn.CONCAT(IF(H433="X","H",H433),"_",IF(OR(P433=5,P433=6),_xlfn.CONCAT(P433,"A"),P433),"_",VLOOKUP(T433,Datos!$B$2:$C$5,2,TRUE)),""))</f>
        <v>M_1_[hasta 3]</v>
      </c>
      <c r="AD433" s="186">
        <f t="shared" si="172"/>
        <v>0</v>
      </c>
      <c r="AE433" s="90" t="str">
        <f t="shared" si="173"/>
        <v>-</v>
      </c>
      <c r="AF433" s="91" t="str">
        <f t="shared" si="174"/>
        <v>070601</v>
      </c>
      <c r="AG433" s="92"/>
      <c r="AH433" s="93" t="str">
        <f t="shared" si="175"/>
        <v>Corporación de Fomento de la Producción</v>
      </c>
      <c r="AI433" s="90" t="str">
        <f t="shared" si="176"/>
        <v>-</v>
      </c>
      <c r="AJ433" s="90" t="str">
        <f t="shared" si="177"/>
        <v>K</v>
      </c>
      <c r="AK433" s="90" t="str">
        <f t="shared" si="178"/>
        <v>-</v>
      </c>
      <c r="AL433" s="90" t="str">
        <f t="shared" si="179"/>
        <v>Identifica este registro como MUJER</v>
      </c>
      <c r="AM433" s="90" t="str">
        <f t="shared" si="180"/>
        <v>-</v>
      </c>
      <c r="AN433" s="90" t="str">
        <f t="shared" si="181"/>
        <v>-</v>
      </c>
      <c r="AO433" s="90" t="str">
        <f t="shared" si="182"/>
        <v>-</v>
      </c>
      <c r="AP433" s="58" t="str">
        <f t="shared" si="183"/>
        <v>-</v>
      </c>
      <c r="AQ433" s="94" t="str">
        <f t="shared" si="184"/>
        <v>-</v>
      </c>
      <c r="AR433" s="94" t="str">
        <f>IF(N433="","PRIMER_DIA en blanco",
IF(AND(M433="01",N433&gt;=L_Conversion!$C$118,N433&lt;=L_Conversion!$D$118),"-",
IF(AND(M433="02",N433&gt;=L_Conversion!$C$119,N433&lt;=L_Conversion!$D$119),"-",
IF(AND(M433="03",N433&gt;=L_Conversion!$C$120,N433&lt;=L_Conversion!$D$120),"-",
IF(AND(M433="04",N433&gt;=L_Conversion!$C$121,N433&lt;=L_Conversion!$D$121),"-",
IF(AND(M433="05",N433&gt;=L_Conversion!$C$122,N433&lt;=L_Conversion!$D$122),"-",
IF(AND(M433="06",N433&gt;=L_Conversion!$C$123,N433&lt;=L_Conversion!$D$123),"-",
IF(AND(M433="07",N433&gt;=L_Conversion!$C$124,N433&lt;=L_Conversion!$D$124),"-",
IF(AND(M433="08",N433&gt;=L_Conversion!$C$125,N433&lt;=L_Conversion!$D$125),"-",
IF(AND(M433="09",N433&gt;=L_Conversion!$C$126,N433&lt;=L_Conversion!$D$126),"-",
IF(AND(M433="10",N433&gt;=L_Conversion!$C$127,N433&lt;=L_Conversion!$D$127),"-",
IF(AND(M433="11",N433&gt;=L_Conversion!$C$128,N433&lt;=L_Conversion!$D$128),"-",
IF(AND(M433="12",N433&gt;=L_Conversion!$C$129,N433&lt;=L_Conversion!$D$129),"-",
IF(AND(M433="13",N433&gt;=L_Conversion!$C$116,N433&lt;=L_Conversion!$D$116),"-",
IF(AND(M433="14",N433&gt;=L_Conversion!$C$117,N433&lt;=L_Conversion!$D$117),"-",
"PRIMER_DIA fuera de rango")))))))))))))))</f>
        <v>-</v>
      </c>
      <c r="AS433" s="94" t="str">
        <f t="shared" si="185"/>
        <v>-</v>
      </c>
      <c r="AT433" s="94" t="str">
        <f t="shared" si="186"/>
        <v>-</v>
      </c>
      <c r="AU433" s="94" t="str">
        <f t="shared" si="187"/>
        <v>-</v>
      </c>
      <c r="AV433" s="94" t="str">
        <f t="shared" si="188"/>
        <v>-</v>
      </c>
      <c r="AW433" s="94" t="str">
        <f t="shared" si="189"/>
        <v>-</v>
      </c>
      <c r="AX433" s="94" t="str">
        <f t="shared" si="190"/>
        <v>-</v>
      </c>
      <c r="AY433" s="94" t="str">
        <f t="shared" si="191"/>
        <v>-</v>
      </c>
      <c r="AZ433" s="94" t="str">
        <f t="shared" si="192"/>
        <v>-</v>
      </c>
      <c r="BA433" s="94" t="str">
        <f t="shared" si="193"/>
        <v>-</v>
      </c>
      <c r="BB433" s="94" t="str">
        <f t="shared" si="194"/>
        <v>-</v>
      </c>
      <c r="BC433" s="94" t="str">
        <f t="shared" si="195"/>
        <v>-</v>
      </c>
      <c r="BD433" s="94" t="str">
        <f t="shared" si="196"/>
        <v>-</v>
      </c>
      <c r="BE433" s="94" t="str">
        <f t="shared" si="197"/>
        <v>-</v>
      </c>
      <c r="BF433" s="94" t="str">
        <f t="shared" si="198"/>
        <v>-</v>
      </c>
    </row>
    <row r="434" spans="1:58" x14ac:dyDescent="0.2">
      <c r="A434" s="19" t="s">
        <v>1193</v>
      </c>
      <c r="B434" s="19" t="s">
        <v>1138</v>
      </c>
      <c r="C434" s="19">
        <v>16660288</v>
      </c>
      <c r="D434" s="19">
        <v>2</v>
      </c>
      <c r="E434" s="19" t="s">
        <v>1281</v>
      </c>
      <c r="F434" s="19" t="s">
        <v>1282</v>
      </c>
      <c r="G434" s="19" t="s">
        <v>1283</v>
      </c>
      <c r="H434" s="19" t="s">
        <v>1018</v>
      </c>
      <c r="I434" s="19" t="s">
        <v>654</v>
      </c>
      <c r="J434" s="19">
        <v>80</v>
      </c>
      <c r="K434" s="19" t="s">
        <v>556</v>
      </c>
      <c r="L434" s="19" t="s">
        <v>509</v>
      </c>
      <c r="M434" s="19" t="s">
        <v>17</v>
      </c>
      <c r="N434" s="19">
        <v>45762</v>
      </c>
      <c r="O434" s="19">
        <v>3</v>
      </c>
      <c r="P434" s="83" t="s">
        <v>736</v>
      </c>
      <c r="Q434" s="19" t="s">
        <v>23</v>
      </c>
      <c r="R434" s="19" t="s">
        <v>11</v>
      </c>
      <c r="S434" s="19" t="s">
        <v>23</v>
      </c>
      <c r="T434" s="19">
        <v>3</v>
      </c>
      <c r="U434" s="19" t="s">
        <v>11</v>
      </c>
      <c r="V434" s="19" t="s">
        <v>19</v>
      </c>
      <c r="W434" s="19" t="s">
        <v>19</v>
      </c>
      <c r="X434" s="19">
        <v>335931</v>
      </c>
      <c r="Y434" s="19" t="s">
        <v>726</v>
      </c>
      <c r="Z434" s="19">
        <v>3</v>
      </c>
      <c r="AA434" s="19">
        <v>335931</v>
      </c>
      <c r="AB434" s="19">
        <v>335931</v>
      </c>
      <c r="AC434" s="186" t="str">
        <f>IF(OR(M434="13",M434="14",P434=8),"",IF(     AND(OR(S434="AUTORIZADO", S434="PENDIENTE", S434="REDUCIDO", S434="AMPLIADO"),L434&lt;&gt;"HONORARIO" ), _xlfn.CONCAT(IF(H434="X","H",H434),"_",IF(OR(P434=5,P434=6),_xlfn.CONCAT(P434,"A"),P434),"_",VLOOKUP(T434,Datos!$B$2:$C$5,2,TRUE)),""))</f>
        <v>M_5B_[hasta 3]</v>
      </c>
      <c r="AD434" s="186">
        <f t="shared" si="172"/>
        <v>671862</v>
      </c>
      <c r="AE434" s="90" t="str">
        <f t="shared" si="173"/>
        <v>-</v>
      </c>
      <c r="AF434" s="91" t="str">
        <f t="shared" si="174"/>
        <v>Revisar</v>
      </c>
      <c r="AG434" s="92"/>
      <c r="AH434" s="93" t="str">
        <f t="shared" si="175"/>
        <v>Corporación de Fomento de la Producción</v>
      </c>
      <c r="AI434" s="90" t="str">
        <f t="shared" si="176"/>
        <v>-</v>
      </c>
      <c r="AJ434" s="90">
        <f t="shared" si="177"/>
        <v>2</v>
      </c>
      <c r="AK434" s="90" t="str">
        <f t="shared" si="178"/>
        <v>-</v>
      </c>
      <c r="AL434" s="90" t="str">
        <f t="shared" si="179"/>
        <v>Identifica este registro como MUJER</v>
      </c>
      <c r="AM434" s="90" t="str">
        <f t="shared" si="180"/>
        <v>-</v>
      </c>
      <c r="AN434" s="90" t="str">
        <f t="shared" si="181"/>
        <v>-</v>
      </c>
      <c r="AO434" s="90" t="str">
        <f t="shared" si="182"/>
        <v>-</v>
      </c>
      <c r="AP434" s="58" t="str">
        <f t="shared" si="183"/>
        <v>-</v>
      </c>
      <c r="AQ434" s="94" t="str">
        <f t="shared" si="184"/>
        <v>-</v>
      </c>
      <c r="AR434" s="94" t="str">
        <f>IF(N434="","PRIMER_DIA en blanco",
IF(AND(M434="01",N434&gt;=L_Conversion!$C$118,N434&lt;=L_Conversion!$D$118),"-",
IF(AND(M434="02",N434&gt;=L_Conversion!$C$119,N434&lt;=L_Conversion!$D$119),"-",
IF(AND(M434="03",N434&gt;=L_Conversion!$C$120,N434&lt;=L_Conversion!$D$120),"-",
IF(AND(M434="04",N434&gt;=L_Conversion!$C$121,N434&lt;=L_Conversion!$D$121),"-",
IF(AND(M434="05",N434&gt;=L_Conversion!$C$122,N434&lt;=L_Conversion!$D$122),"-",
IF(AND(M434="06",N434&gt;=L_Conversion!$C$123,N434&lt;=L_Conversion!$D$123),"-",
IF(AND(M434="07",N434&gt;=L_Conversion!$C$124,N434&lt;=L_Conversion!$D$124),"-",
IF(AND(M434="08",N434&gt;=L_Conversion!$C$125,N434&lt;=L_Conversion!$D$125),"-",
IF(AND(M434="09",N434&gt;=L_Conversion!$C$126,N434&lt;=L_Conversion!$D$126),"-",
IF(AND(M434="10",N434&gt;=L_Conversion!$C$127,N434&lt;=L_Conversion!$D$127),"-",
IF(AND(M434="11",N434&gt;=L_Conversion!$C$128,N434&lt;=L_Conversion!$D$128),"-",
IF(AND(M434="12",N434&gt;=L_Conversion!$C$129,N434&lt;=L_Conversion!$D$129),"-",
IF(AND(M434="13",N434&gt;=L_Conversion!$C$116,N434&lt;=L_Conversion!$D$116),"-",
IF(AND(M434="14",N434&gt;=L_Conversion!$C$117,N434&lt;=L_Conversion!$D$117),"-",
"PRIMER_DIA fuera de rango")))))))))))))))</f>
        <v>-</v>
      </c>
      <c r="AS434" s="94" t="str">
        <f t="shared" si="185"/>
        <v>-</v>
      </c>
      <c r="AT434" s="94" t="str">
        <f t="shared" si="186"/>
        <v>-</v>
      </c>
      <c r="AU434" s="94" t="str">
        <f t="shared" si="187"/>
        <v>-</v>
      </c>
      <c r="AV434" s="94" t="str">
        <f t="shared" si="188"/>
        <v>-</v>
      </c>
      <c r="AW434" s="94" t="str">
        <f t="shared" si="189"/>
        <v>-</v>
      </c>
      <c r="AX434" s="94" t="str">
        <f t="shared" si="190"/>
        <v>-</v>
      </c>
      <c r="AY434" s="94" t="str">
        <f t="shared" si="191"/>
        <v>-</v>
      </c>
      <c r="AZ434" s="94" t="str">
        <f t="shared" si="192"/>
        <v>-</v>
      </c>
      <c r="BA434" s="94" t="str">
        <f t="shared" si="193"/>
        <v>-</v>
      </c>
      <c r="BB434" s="94" t="str">
        <f t="shared" si="194"/>
        <v>-</v>
      </c>
      <c r="BC434" s="94" t="str">
        <f t="shared" si="195"/>
        <v>-</v>
      </c>
      <c r="BD434" s="94" t="str">
        <f t="shared" si="196"/>
        <v>-</v>
      </c>
      <c r="BE434" s="94" t="str">
        <f t="shared" si="197"/>
        <v>-</v>
      </c>
      <c r="BF434" s="94" t="str">
        <f t="shared" si="198"/>
        <v>-</v>
      </c>
    </row>
    <row r="435" spans="1:58" x14ac:dyDescent="0.2">
      <c r="A435" s="19" t="s">
        <v>1193</v>
      </c>
      <c r="B435" s="19" t="s">
        <v>76</v>
      </c>
      <c r="C435" s="19">
        <v>8001291</v>
      </c>
      <c r="D435" s="19">
        <v>8</v>
      </c>
      <c r="E435" s="19" t="s">
        <v>1534</v>
      </c>
      <c r="F435" s="19" t="s">
        <v>1312</v>
      </c>
      <c r="G435" s="19" t="s">
        <v>1665</v>
      </c>
      <c r="H435" s="19" t="s">
        <v>654</v>
      </c>
      <c r="I435" s="19" t="s">
        <v>653</v>
      </c>
      <c r="J435" s="19">
        <v>60</v>
      </c>
      <c r="K435" s="19" t="s">
        <v>560</v>
      </c>
      <c r="L435" s="19" t="s">
        <v>490</v>
      </c>
      <c r="M435" s="19" t="s">
        <v>17</v>
      </c>
      <c r="N435" s="19">
        <v>45762</v>
      </c>
      <c r="O435" s="19">
        <v>7</v>
      </c>
      <c r="P435" s="83">
        <v>1</v>
      </c>
      <c r="Q435" s="19" t="s">
        <v>23</v>
      </c>
      <c r="R435" s="19" t="s">
        <v>11</v>
      </c>
      <c r="S435" s="19" t="s">
        <v>23</v>
      </c>
      <c r="T435" s="19">
        <v>7</v>
      </c>
      <c r="U435" s="19" t="s">
        <v>11</v>
      </c>
      <c r="V435" s="19" t="s">
        <v>11</v>
      </c>
      <c r="W435" s="19" t="s">
        <v>19</v>
      </c>
      <c r="X435" s="19">
        <v>358108</v>
      </c>
      <c r="Y435" s="19" t="s">
        <v>726</v>
      </c>
      <c r="Z435" s="19">
        <v>7</v>
      </c>
      <c r="AA435" s="19">
        <v>358108</v>
      </c>
      <c r="AB435" s="19">
        <v>358108</v>
      </c>
      <c r="AC435" s="186" t="str">
        <f>IF(OR(M435="13",M435="14",P435=8),"",IF(     AND(OR(S435="AUTORIZADO", S435="PENDIENTE", S435="REDUCIDO", S435="AMPLIADO"),L435&lt;&gt;"HONORARIO" ), _xlfn.CONCAT(IF(H435="X","H",H435),"_",IF(OR(P435=5,P435=6),_xlfn.CONCAT(P435,"A"),P435),"_",VLOOKUP(T435,Datos!$B$2:$C$5,2,TRUE)),""))</f>
        <v>H_1_[4 a 10]</v>
      </c>
      <c r="AD435" s="186">
        <f t="shared" si="172"/>
        <v>716216</v>
      </c>
      <c r="AE435" s="90" t="str">
        <f t="shared" si="173"/>
        <v>-</v>
      </c>
      <c r="AF435" s="91" t="str">
        <f t="shared" si="174"/>
        <v>070601</v>
      </c>
      <c r="AG435" s="92"/>
      <c r="AH435" s="93" t="str">
        <f t="shared" si="175"/>
        <v>Corporación de Fomento de la Producción</v>
      </c>
      <c r="AI435" s="90" t="str">
        <f t="shared" si="176"/>
        <v>-</v>
      </c>
      <c r="AJ435" s="90">
        <f t="shared" si="177"/>
        <v>8</v>
      </c>
      <c r="AK435" s="90" t="str">
        <f t="shared" si="178"/>
        <v>-</v>
      </c>
      <c r="AL435" s="90" t="str">
        <f t="shared" si="179"/>
        <v>Identifica este registro como HOMBRE</v>
      </c>
      <c r="AM435" s="90" t="str">
        <f t="shared" si="180"/>
        <v>-</v>
      </c>
      <c r="AN435" s="90" t="str">
        <f t="shared" si="181"/>
        <v>-</v>
      </c>
      <c r="AO435" s="90" t="str">
        <f t="shared" si="182"/>
        <v>-</v>
      </c>
      <c r="AP435" s="58" t="str">
        <f t="shared" si="183"/>
        <v>-</v>
      </c>
      <c r="AQ435" s="94" t="str">
        <f t="shared" si="184"/>
        <v>-</v>
      </c>
      <c r="AR435" s="94" t="str">
        <f>IF(N435="","PRIMER_DIA en blanco",
IF(AND(M435="01",N435&gt;=L_Conversion!$C$118,N435&lt;=L_Conversion!$D$118),"-",
IF(AND(M435="02",N435&gt;=L_Conversion!$C$119,N435&lt;=L_Conversion!$D$119),"-",
IF(AND(M435="03",N435&gt;=L_Conversion!$C$120,N435&lt;=L_Conversion!$D$120),"-",
IF(AND(M435="04",N435&gt;=L_Conversion!$C$121,N435&lt;=L_Conversion!$D$121),"-",
IF(AND(M435="05",N435&gt;=L_Conversion!$C$122,N435&lt;=L_Conversion!$D$122),"-",
IF(AND(M435="06",N435&gt;=L_Conversion!$C$123,N435&lt;=L_Conversion!$D$123),"-",
IF(AND(M435="07",N435&gt;=L_Conversion!$C$124,N435&lt;=L_Conversion!$D$124),"-",
IF(AND(M435="08",N435&gt;=L_Conversion!$C$125,N435&lt;=L_Conversion!$D$125),"-",
IF(AND(M435="09",N435&gt;=L_Conversion!$C$126,N435&lt;=L_Conversion!$D$126),"-",
IF(AND(M435="10",N435&gt;=L_Conversion!$C$127,N435&lt;=L_Conversion!$D$127),"-",
IF(AND(M435="11",N435&gt;=L_Conversion!$C$128,N435&lt;=L_Conversion!$D$128),"-",
IF(AND(M435="12",N435&gt;=L_Conversion!$C$129,N435&lt;=L_Conversion!$D$129),"-",
IF(AND(M435="13",N435&gt;=L_Conversion!$C$116,N435&lt;=L_Conversion!$D$116),"-",
IF(AND(M435="14",N435&gt;=L_Conversion!$C$117,N435&lt;=L_Conversion!$D$117),"-",
"PRIMER_DIA fuera de rango")))))))))))))))</f>
        <v>-</v>
      </c>
      <c r="AS435" s="94" t="str">
        <f t="shared" si="185"/>
        <v>-</v>
      </c>
      <c r="AT435" s="94" t="str">
        <f t="shared" si="186"/>
        <v>-</v>
      </c>
      <c r="AU435" s="94" t="str">
        <f t="shared" si="187"/>
        <v>-</v>
      </c>
      <c r="AV435" s="94" t="str">
        <f t="shared" si="188"/>
        <v>-</v>
      </c>
      <c r="AW435" s="94" t="str">
        <f t="shared" si="189"/>
        <v>-</v>
      </c>
      <c r="AX435" s="94" t="str">
        <f t="shared" si="190"/>
        <v>-</v>
      </c>
      <c r="AY435" s="94" t="str">
        <f t="shared" si="191"/>
        <v>-</v>
      </c>
      <c r="AZ435" s="94" t="str">
        <f t="shared" si="192"/>
        <v>-</v>
      </c>
      <c r="BA435" s="94" t="str">
        <f t="shared" si="193"/>
        <v>-</v>
      </c>
      <c r="BB435" s="94" t="str">
        <f t="shared" si="194"/>
        <v>-</v>
      </c>
      <c r="BC435" s="94" t="str">
        <f t="shared" si="195"/>
        <v>-</v>
      </c>
      <c r="BD435" s="94" t="str">
        <f t="shared" si="196"/>
        <v>-</v>
      </c>
      <c r="BE435" s="94" t="str">
        <f t="shared" si="197"/>
        <v>-</v>
      </c>
      <c r="BF435" s="94" t="str">
        <f t="shared" si="198"/>
        <v>-</v>
      </c>
    </row>
    <row r="436" spans="1:58" x14ac:dyDescent="0.2">
      <c r="A436" s="19" t="s">
        <v>1193</v>
      </c>
      <c r="B436" s="19" t="s">
        <v>669</v>
      </c>
      <c r="C436" s="19">
        <v>17740480</v>
      </c>
      <c r="D436" s="19">
        <v>2</v>
      </c>
      <c r="E436" s="19" t="s">
        <v>1729</v>
      </c>
      <c r="F436" s="19" t="s">
        <v>1730</v>
      </c>
      <c r="G436" s="19" t="s">
        <v>1731</v>
      </c>
      <c r="H436" s="19" t="s">
        <v>654</v>
      </c>
      <c r="I436" s="19" t="s">
        <v>654</v>
      </c>
      <c r="J436" s="19">
        <v>80</v>
      </c>
      <c r="K436" s="19" t="s">
        <v>556</v>
      </c>
      <c r="L436" s="19" t="s">
        <v>509</v>
      </c>
      <c r="M436" s="19" t="s">
        <v>17</v>
      </c>
      <c r="N436" s="19">
        <v>45762</v>
      </c>
      <c r="O436" s="19">
        <v>3</v>
      </c>
      <c r="P436" s="83">
        <v>1</v>
      </c>
      <c r="Q436" s="19" t="s">
        <v>23</v>
      </c>
      <c r="R436" s="19" t="s">
        <v>11</v>
      </c>
      <c r="S436" s="19" t="s">
        <v>23</v>
      </c>
      <c r="T436" s="19">
        <v>3</v>
      </c>
      <c r="U436" s="19" t="s">
        <v>11</v>
      </c>
      <c r="V436" s="19" t="s">
        <v>11</v>
      </c>
      <c r="W436" s="19" t="s">
        <v>11</v>
      </c>
      <c r="X436" s="19">
        <v>0</v>
      </c>
      <c r="Y436" s="19" t="s">
        <v>730</v>
      </c>
      <c r="Z436" s="19">
        <v>0</v>
      </c>
      <c r="AA436" s="19">
        <v>0</v>
      </c>
      <c r="AB436" s="19">
        <v>0</v>
      </c>
      <c r="AC436" s="186" t="str">
        <f>IF(OR(M436="13",M436="14",P436=8),"",IF(     AND(OR(S436="AUTORIZADO", S436="PENDIENTE", S436="REDUCIDO", S436="AMPLIADO"),L436&lt;&gt;"HONORARIO" ), _xlfn.CONCAT(IF(H436="X","H",H436),"_",IF(OR(P436=5,P436=6),_xlfn.CONCAT(P436,"A"),P436),"_",VLOOKUP(T436,Datos!$B$2:$C$5,2,TRUE)),""))</f>
        <v>H_1_[hasta 3]</v>
      </c>
      <c r="AD436" s="186">
        <f t="shared" si="172"/>
        <v>0</v>
      </c>
      <c r="AE436" s="90" t="str">
        <f t="shared" si="173"/>
        <v>-</v>
      </c>
      <c r="AF436" s="91" t="str">
        <f t="shared" si="174"/>
        <v>Revisar</v>
      </c>
      <c r="AG436" s="92"/>
      <c r="AH436" s="93" t="str">
        <f t="shared" si="175"/>
        <v>Corporación de Fomento de la Producción</v>
      </c>
      <c r="AI436" s="90" t="str">
        <f t="shared" si="176"/>
        <v>-</v>
      </c>
      <c r="AJ436" s="90">
        <f t="shared" si="177"/>
        <v>2</v>
      </c>
      <c r="AK436" s="90" t="str">
        <f t="shared" si="178"/>
        <v>-</v>
      </c>
      <c r="AL436" s="90" t="str">
        <f t="shared" si="179"/>
        <v>Identifica este registro como HOMBRE</v>
      </c>
      <c r="AM436" s="90" t="str">
        <f t="shared" si="180"/>
        <v>-</v>
      </c>
      <c r="AN436" s="90" t="str">
        <f t="shared" si="181"/>
        <v>-</v>
      </c>
      <c r="AO436" s="90" t="str">
        <f t="shared" si="182"/>
        <v>-</v>
      </c>
      <c r="AP436" s="58" t="str">
        <f t="shared" si="183"/>
        <v>-</v>
      </c>
      <c r="AQ436" s="94" t="str">
        <f t="shared" si="184"/>
        <v>-</v>
      </c>
      <c r="AR436" s="94" t="str">
        <f>IF(N436="","PRIMER_DIA en blanco",
IF(AND(M436="01",N436&gt;=L_Conversion!$C$118,N436&lt;=L_Conversion!$D$118),"-",
IF(AND(M436="02",N436&gt;=L_Conversion!$C$119,N436&lt;=L_Conversion!$D$119),"-",
IF(AND(M436="03",N436&gt;=L_Conversion!$C$120,N436&lt;=L_Conversion!$D$120),"-",
IF(AND(M436="04",N436&gt;=L_Conversion!$C$121,N436&lt;=L_Conversion!$D$121),"-",
IF(AND(M436="05",N436&gt;=L_Conversion!$C$122,N436&lt;=L_Conversion!$D$122),"-",
IF(AND(M436="06",N436&gt;=L_Conversion!$C$123,N436&lt;=L_Conversion!$D$123),"-",
IF(AND(M436="07",N436&gt;=L_Conversion!$C$124,N436&lt;=L_Conversion!$D$124),"-",
IF(AND(M436="08",N436&gt;=L_Conversion!$C$125,N436&lt;=L_Conversion!$D$125),"-",
IF(AND(M436="09",N436&gt;=L_Conversion!$C$126,N436&lt;=L_Conversion!$D$126),"-",
IF(AND(M436="10",N436&gt;=L_Conversion!$C$127,N436&lt;=L_Conversion!$D$127),"-",
IF(AND(M436="11",N436&gt;=L_Conversion!$C$128,N436&lt;=L_Conversion!$D$128),"-",
IF(AND(M436="12",N436&gt;=L_Conversion!$C$129,N436&lt;=L_Conversion!$D$129),"-",
IF(AND(M436="13",N436&gt;=L_Conversion!$C$116,N436&lt;=L_Conversion!$D$116),"-",
IF(AND(M436="14",N436&gt;=L_Conversion!$C$117,N436&lt;=L_Conversion!$D$117),"-",
"PRIMER_DIA fuera de rango")))))))))))))))</f>
        <v>-</v>
      </c>
      <c r="AS436" s="94" t="str">
        <f t="shared" si="185"/>
        <v>-</v>
      </c>
      <c r="AT436" s="94" t="str">
        <f t="shared" si="186"/>
        <v>-</v>
      </c>
      <c r="AU436" s="94" t="str">
        <f t="shared" si="187"/>
        <v>-</v>
      </c>
      <c r="AV436" s="94" t="str">
        <f t="shared" si="188"/>
        <v>-</v>
      </c>
      <c r="AW436" s="94" t="str">
        <f t="shared" si="189"/>
        <v>-</v>
      </c>
      <c r="AX436" s="94" t="str">
        <f t="shared" si="190"/>
        <v>-</v>
      </c>
      <c r="AY436" s="94" t="str">
        <f t="shared" si="191"/>
        <v>-</v>
      </c>
      <c r="AZ436" s="94" t="str">
        <f t="shared" si="192"/>
        <v>-</v>
      </c>
      <c r="BA436" s="94" t="str">
        <f t="shared" si="193"/>
        <v>-</v>
      </c>
      <c r="BB436" s="94" t="str">
        <f t="shared" si="194"/>
        <v>-</v>
      </c>
      <c r="BC436" s="94" t="str">
        <f t="shared" si="195"/>
        <v>-</v>
      </c>
      <c r="BD436" s="94" t="str">
        <f t="shared" si="196"/>
        <v>-</v>
      </c>
      <c r="BE436" s="94" t="str">
        <f t="shared" si="197"/>
        <v>-</v>
      </c>
      <c r="BF436" s="94" t="str">
        <f t="shared" si="198"/>
        <v>-</v>
      </c>
    </row>
    <row r="437" spans="1:58" x14ac:dyDescent="0.2">
      <c r="A437" s="19" t="s">
        <v>1193</v>
      </c>
      <c r="B437" s="19" t="s">
        <v>76</v>
      </c>
      <c r="C437" s="19">
        <v>15664863</v>
      </c>
      <c r="D437" s="19">
        <v>9</v>
      </c>
      <c r="E437" s="19" t="s">
        <v>1336</v>
      </c>
      <c r="F437" s="19" t="s">
        <v>1337</v>
      </c>
      <c r="G437" s="19" t="s">
        <v>1338</v>
      </c>
      <c r="H437" s="19" t="s">
        <v>1018</v>
      </c>
      <c r="I437" s="19" t="s">
        <v>654</v>
      </c>
      <c r="J437" s="19">
        <v>80</v>
      </c>
      <c r="K437" s="19" t="s">
        <v>556</v>
      </c>
      <c r="L437" s="19" t="s">
        <v>509</v>
      </c>
      <c r="M437" s="19" t="s">
        <v>17</v>
      </c>
      <c r="N437" s="19">
        <v>45762</v>
      </c>
      <c r="O437" s="19">
        <v>29</v>
      </c>
      <c r="P437" s="83">
        <v>1</v>
      </c>
      <c r="Q437" s="19" t="s">
        <v>23</v>
      </c>
      <c r="R437" s="19" t="s">
        <v>11</v>
      </c>
      <c r="S437" s="19" t="s">
        <v>23</v>
      </c>
      <c r="T437" s="19">
        <v>29</v>
      </c>
      <c r="U437" s="19" t="s">
        <v>11</v>
      </c>
      <c r="V437" s="19" t="s">
        <v>11</v>
      </c>
      <c r="W437" s="19" t="s">
        <v>11</v>
      </c>
      <c r="X437" s="19">
        <v>0</v>
      </c>
      <c r="Y437" s="19" t="s">
        <v>730</v>
      </c>
      <c r="Z437" s="19">
        <v>0</v>
      </c>
      <c r="AA437" s="19">
        <v>0</v>
      </c>
      <c r="AB437" s="19">
        <v>0</v>
      </c>
      <c r="AC437" s="186" t="str">
        <f>IF(OR(M437="13",M437="14",P437=8),"",IF(     AND(OR(S437="AUTORIZADO", S437="PENDIENTE", S437="REDUCIDO", S437="AMPLIADO"),L437&lt;&gt;"HONORARIO" ), _xlfn.CONCAT(IF(H437="X","H",H437),"_",IF(OR(P437=5,P437=6),_xlfn.CONCAT(P437,"A"),P437),"_",VLOOKUP(T437,Datos!$B$2:$C$5,2,TRUE)),""))</f>
        <v>M_1_[11 +]</v>
      </c>
      <c r="AD437" s="186">
        <f t="shared" si="172"/>
        <v>0</v>
      </c>
      <c r="AE437" s="90" t="str">
        <f t="shared" si="173"/>
        <v>-</v>
      </c>
      <c r="AF437" s="91" t="str">
        <f t="shared" si="174"/>
        <v>070601</v>
      </c>
      <c r="AG437" s="92"/>
      <c r="AH437" s="93" t="str">
        <f t="shared" si="175"/>
        <v>Corporación de Fomento de la Producción</v>
      </c>
      <c r="AI437" s="90" t="str">
        <f t="shared" si="176"/>
        <v>-</v>
      </c>
      <c r="AJ437" s="90">
        <f t="shared" si="177"/>
        <v>9</v>
      </c>
      <c r="AK437" s="90" t="str">
        <f t="shared" si="178"/>
        <v>-</v>
      </c>
      <c r="AL437" s="90" t="str">
        <f t="shared" si="179"/>
        <v>Identifica este registro como MUJER</v>
      </c>
      <c r="AM437" s="90" t="str">
        <f t="shared" si="180"/>
        <v>-</v>
      </c>
      <c r="AN437" s="90" t="str">
        <f t="shared" si="181"/>
        <v>-</v>
      </c>
      <c r="AO437" s="90" t="str">
        <f t="shared" si="182"/>
        <v>-</v>
      </c>
      <c r="AP437" s="58" t="str">
        <f t="shared" si="183"/>
        <v>-</v>
      </c>
      <c r="AQ437" s="94" t="str">
        <f t="shared" si="184"/>
        <v>-</v>
      </c>
      <c r="AR437" s="94" t="str">
        <f>IF(N437="","PRIMER_DIA en blanco",
IF(AND(M437="01",N437&gt;=L_Conversion!$C$118,N437&lt;=L_Conversion!$D$118),"-",
IF(AND(M437="02",N437&gt;=L_Conversion!$C$119,N437&lt;=L_Conversion!$D$119),"-",
IF(AND(M437="03",N437&gt;=L_Conversion!$C$120,N437&lt;=L_Conversion!$D$120),"-",
IF(AND(M437="04",N437&gt;=L_Conversion!$C$121,N437&lt;=L_Conversion!$D$121),"-",
IF(AND(M437="05",N437&gt;=L_Conversion!$C$122,N437&lt;=L_Conversion!$D$122),"-",
IF(AND(M437="06",N437&gt;=L_Conversion!$C$123,N437&lt;=L_Conversion!$D$123),"-",
IF(AND(M437="07",N437&gt;=L_Conversion!$C$124,N437&lt;=L_Conversion!$D$124),"-",
IF(AND(M437="08",N437&gt;=L_Conversion!$C$125,N437&lt;=L_Conversion!$D$125),"-",
IF(AND(M437="09",N437&gt;=L_Conversion!$C$126,N437&lt;=L_Conversion!$D$126),"-",
IF(AND(M437="10",N437&gt;=L_Conversion!$C$127,N437&lt;=L_Conversion!$D$127),"-",
IF(AND(M437="11",N437&gt;=L_Conversion!$C$128,N437&lt;=L_Conversion!$D$128),"-",
IF(AND(M437="12",N437&gt;=L_Conversion!$C$129,N437&lt;=L_Conversion!$D$129),"-",
IF(AND(M437="13",N437&gt;=L_Conversion!$C$116,N437&lt;=L_Conversion!$D$116),"-",
IF(AND(M437="14",N437&gt;=L_Conversion!$C$117,N437&lt;=L_Conversion!$D$117),"-",
"PRIMER_DIA fuera de rango")))))))))))))))</f>
        <v>-</v>
      </c>
      <c r="AS437" s="94" t="str">
        <f t="shared" si="185"/>
        <v>-</v>
      </c>
      <c r="AT437" s="94" t="str">
        <f t="shared" si="186"/>
        <v>-</v>
      </c>
      <c r="AU437" s="94" t="str">
        <f t="shared" si="187"/>
        <v>-</v>
      </c>
      <c r="AV437" s="94" t="str">
        <f t="shared" si="188"/>
        <v>-</v>
      </c>
      <c r="AW437" s="94" t="str">
        <f t="shared" si="189"/>
        <v>-</v>
      </c>
      <c r="AX437" s="94" t="str">
        <f t="shared" si="190"/>
        <v>-</v>
      </c>
      <c r="AY437" s="94" t="str">
        <f t="shared" si="191"/>
        <v>-</v>
      </c>
      <c r="AZ437" s="94" t="str">
        <f t="shared" si="192"/>
        <v>-</v>
      </c>
      <c r="BA437" s="94" t="str">
        <f t="shared" si="193"/>
        <v>-</v>
      </c>
      <c r="BB437" s="94" t="str">
        <f t="shared" si="194"/>
        <v>-</v>
      </c>
      <c r="BC437" s="94" t="str">
        <f t="shared" si="195"/>
        <v>-</v>
      </c>
      <c r="BD437" s="94" t="str">
        <f t="shared" si="196"/>
        <v>-</v>
      </c>
      <c r="BE437" s="94" t="str">
        <f t="shared" si="197"/>
        <v>-</v>
      </c>
      <c r="BF437" s="94" t="str">
        <f t="shared" si="198"/>
        <v>-</v>
      </c>
    </row>
    <row r="438" spans="1:58" x14ac:dyDescent="0.2">
      <c r="A438" s="19" t="s">
        <v>1193</v>
      </c>
      <c r="B438" s="19" t="s">
        <v>76</v>
      </c>
      <c r="C438" s="19">
        <v>17942538</v>
      </c>
      <c r="D438" s="19">
        <v>6</v>
      </c>
      <c r="E438" s="19" t="s">
        <v>1242</v>
      </c>
      <c r="F438" s="19" t="s">
        <v>1800</v>
      </c>
      <c r="G438" s="19" t="s">
        <v>1801</v>
      </c>
      <c r="H438" s="19" t="s">
        <v>1018</v>
      </c>
      <c r="I438" s="19" t="s">
        <v>653</v>
      </c>
      <c r="J438" s="19">
        <v>80</v>
      </c>
      <c r="K438" s="19" t="s">
        <v>556</v>
      </c>
      <c r="L438" s="19" t="s">
        <v>495</v>
      </c>
      <c r="M438" s="19" t="s">
        <v>17</v>
      </c>
      <c r="N438" s="19">
        <v>45762</v>
      </c>
      <c r="O438" s="19">
        <v>1</v>
      </c>
      <c r="P438" s="83">
        <v>1</v>
      </c>
      <c r="Q438" s="19" t="s">
        <v>23</v>
      </c>
      <c r="R438" s="19" t="s">
        <v>11</v>
      </c>
      <c r="S438" s="19" t="s">
        <v>23</v>
      </c>
      <c r="T438" s="19">
        <v>1</v>
      </c>
      <c r="U438" s="19" t="s">
        <v>11</v>
      </c>
      <c r="V438" s="19" t="s">
        <v>11</v>
      </c>
      <c r="W438" s="19" t="s">
        <v>11</v>
      </c>
      <c r="X438" s="19">
        <v>0</v>
      </c>
      <c r="Y438" s="19" t="s">
        <v>730</v>
      </c>
      <c r="Z438" s="19">
        <v>0</v>
      </c>
      <c r="AA438" s="19">
        <v>0</v>
      </c>
      <c r="AB438" s="19">
        <v>0</v>
      </c>
      <c r="AC438" s="186" t="str">
        <f>IF(OR(M438="13",M438="14",P438=8),"",IF(     AND(OR(S438="AUTORIZADO", S438="PENDIENTE", S438="REDUCIDO", S438="AMPLIADO"),L438&lt;&gt;"HONORARIO" ), _xlfn.CONCAT(IF(H438="X","H",H438),"_",IF(OR(P438=5,P438=6),_xlfn.CONCAT(P438,"A"),P438),"_",VLOOKUP(T438,Datos!$B$2:$C$5,2,TRUE)),""))</f>
        <v>M_1_[hasta 3]</v>
      </c>
      <c r="AD438" s="186">
        <f t="shared" si="172"/>
        <v>0</v>
      </c>
      <c r="AE438" s="90" t="str">
        <f t="shared" si="173"/>
        <v>-</v>
      </c>
      <c r="AF438" s="91" t="str">
        <f t="shared" si="174"/>
        <v>070601</v>
      </c>
      <c r="AG438" s="92"/>
      <c r="AH438" s="93" t="str">
        <f t="shared" si="175"/>
        <v>Corporación de Fomento de la Producción</v>
      </c>
      <c r="AI438" s="90" t="str">
        <f t="shared" si="176"/>
        <v>-</v>
      </c>
      <c r="AJ438" s="90">
        <f t="shared" si="177"/>
        <v>6</v>
      </c>
      <c r="AK438" s="90" t="str">
        <f t="shared" si="178"/>
        <v>-</v>
      </c>
      <c r="AL438" s="90" t="str">
        <f t="shared" si="179"/>
        <v>Identifica este registro como MUJER</v>
      </c>
      <c r="AM438" s="90" t="str">
        <f t="shared" si="180"/>
        <v>-</v>
      </c>
      <c r="AN438" s="90" t="str">
        <f t="shared" si="181"/>
        <v>-</v>
      </c>
      <c r="AO438" s="90" t="str">
        <f t="shared" si="182"/>
        <v>-</v>
      </c>
      <c r="AP438" s="58" t="str">
        <f t="shared" si="183"/>
        <v>-</v>
      </c>
      <c r="AQ438" s="94" t="str">
        <f t="shared" si="184"/>
        <v>-</v>
      </c>
      <c r="AR438" s="94" t="str">
        <f>IF(N438="","PRIMER_DIA en blanco",
IF(AND(M438="01",N438&gt;=L_Conversion!$C$118,N438&lt;=L_Conversion!$D$118),"-",
IF(AND(M438="02",N438&gt;=L_Conversion!$C$119,N438&lt;=L_Conversion!$D$119),"-",
IF(AND(M438="03",N438&gt;=L_Conversion!$C$120,N438&lt;=L_Conversion!$D$120),"-",
IF(AND(M438="04",N438&gt;=L_Conversion!$C$121,N438&lt;=L_Conversion!$D$121),"-",
IF(AND(M438="05",N438&gt;=L_Conversion!$C$122,N438&lt;=L_Conversion!$D$122),"-",
IF(AND(M438="06",N438&gt;=L_Conversion!$C$123,N438&lt;=L_Conversion!$D$123),"-",
IF(AND(M438="07",N438&gt;=L_Conversion!$C$124,N438&lt;=L_Conversion!$D$124),"-",
IF(AND(M438="08",N438&gt;=L_Conversion!$C$125,N438&lt;=L_Conversion!$D$125),"-",
IF(AND(M438="09",N438&gt;=L_Conversion!$C$126,N438&lt;=L_Conversion!$D$126),"-",
IF(AND(M438="10",N438&gt;=L_Conversion!$C$127,N438&lt;=L_Conversion!$D$127),"-",
IF(AND(M438="11",N438&gt;=L_Conversion!$C$128,N438&lt;=L_Conversion!$D$128),"-",
IF(AND(M438="12",N438&gt;=L_Conversion!$C$129,N438&lt;=L_Conversion!$D$129),"-",
IF(AND(M438="13",N438&gt;=L_Conversion!$C$116,N438&lt;=L_Conversion!$D$116),"-",
IF(AND(M438="14",N438&gt;=L_Conversion!$C$117,N438&lt;=L_Conversion!$D$117),"-",
"PRIMER_DIA fuera de rango")))))))))))))))</f>
        <v>-</v>
      </c>
      <c r="AS438" s="94" t="str">
        <f t="shared" si="185"/>
        <v>-</v>
      </c>
      <c r="AT438" s="94" t="str">
        <f t="shared" si="186"/>
        <v>-</v>
      </c>
      <c r="AU438" s="94" t="str">
        <f t="shared" si="187"/>
        <v>-</v>
      </c>
      <c r="AV438" s="94" t="str">
        <f t="shared" si="188"/>
        <v>-</v>
      </c>
      <c r="AW438" s="94" t="str">
        <f t="shared" si="189"/>
        <v>-</v>
      </c>
      <c r="AX438" s="94" t="str">
        <f t="shared" si="190"/>
        <v>-</v>
      </c>
      <c r="AY438" s="94" t="str">
        <f t="shared" si="191"/>
        <v>-</v>
      </c>
      <c r="AZ438" s="94" t="str">
        <f t="shared" si="192"/>
        <v>-</v>
      </c>
      <c r="BA438" s="94" t="str">
        <f t="shared" si="193"/>
        <v>-</v>
      </c>
      <c r="BB438" s="94" t="str">
        <f t="shared" si="194"/>
        <v>-</v>
      </c>
      <c r="BC438" s="94" t="str">
        <f t="shared" si="195"/>
        <v>-</v>
      </c>
      <c r="BD438" s="94" t="str">
        <f t="shared" si="196"/>
        <v>-</v>
      </c>
      <c r="BE438" s="94" t="str">
        <f t="shared" si="197"/>
        <v>-</v>
      </c>
      <c r="BF438" s="94" t="str">
        <f t="shared" si="198"/>
        <v>-</v>
      </c>
    </row>
    <row r="439" spans="1:58" x14ac:dyDescent="0.2">
      <c r="A439" s="19" t="s">
        <v>1193</v>
      </c>
      <c r="B439" s="19" t="s">
        <v>76</v>
      </c>
      <c r="C439" s="19">
        <v>18007083</v>
      </c>
      <c r="D439" s="19">
        <v>4</v>
      </c>
      <c r="E439" s="19" t="s">
        <v>1802</v>
      </c>
      <c r="F439" s="19" t="s">
        <v>1402</v>
      </c>
      <c r="G439" s="19" t="s">
        <v>1803</v>
      </c>
      <c r="H439" s="19" t="s">
        <v>654</v>
      </c>
      <c r="I439" s="19" t="s">
        <v>653</v>
      </c>
      <c r="J439" s="19">
        <v>80</v>
      </c>
      <c r="K439" s="19" t="s">
        <v>556</v>
      </c>
      <c r="L439" s="19" t="s">
        <v>495</v>
      </c>
      <c r="M439" s="19" t="s">
        <v>17</v>
      </c>
      <c r="N439" s="19">
        <v>45763</v>
      </c>
      <c r="O439" s="19">
        <v>2</v>
      </c>
      <c r="P439" s="83">
        <v>1</v>
      </c>
      <c r="Q439" s="19" t="s">
        <v>23</v>
      </c>
      <c r="R439" s="19" t="s">
        <v>11</v>
      </c>
      <c r="S439" s="19" t="s">
        <v>23</v>
      </c>
      <c r="T439" s="19">
        <v>2</v>
      </c>
      <c r="U439" s="19" t="s">
        <v>11</v>
      </c>
      <c r="V439" s="19" t="s">
        <v>11</v>
      </c>
      <c r="W439" s="19" t="s">
        <v>11</v>
      </c>
      <c r="X439" s="19">
        <v>0</v>
      </c>
      <c r="Y439" s="19" t="s">
        <v>730</v>
      </c>
      <c r="Z439" s="19">
        <v>0</v>
      </c>
      <c r="AA439" s="19">
        <v>0</v>
      </c>
      <c r="AB439" s="19">
        <v>0</v>
      </c>
      <c r="AC439" s="186" t="str">
        <f>IF(OR(M439="13",M439="14",P439=8),"",IF(     AND(OR(S439="AUTORIZADO", S439="PENDIENTE", S439="REDUCIDO", S439="AMPLIADO"),L439&lt;&gt;"HONORARIO" ), _xlfn.CONCAT(IF(H439="X","H",H439),"_",IF(OR(P439=5,P439=6),_xlfn.CONCAT(P439,"A"),P439),"_",VLOOKUP(T439,Datos!$B$2:$C$5,2,TRUE)),""))</f>
        <v>H_1_[hasta 3]</v>
      </c>
      <c r="AD439" s="186">
        <f t="shared" si="172"/>
        <v>0</v>
      </c>
      <c r="AE439" s="90" t="str">
        <f t="shared" si="173"/>
        <v>-</v>
      </c>
      <c r="AF439" s="91" t="str">
        <f t="shared" si="174"/>
        <v>070601</v>
      </c>
      <c r="AG439" s="92"/>
      <c r="AH439" s="93" t="str">
        <f t="shared" si="175"/>
        <v>Corporación de Fomento de la Producción</v>
      </c>
      <c r="AI439" s="90" t="str">
        <f t="shared" si="176"/>
        <v>-</v>
      </c>
      <c r="AJ439" s="90">
        <f t="shared" si="177"/>
        <v>4</v>
      </c>
      <c r="AK439" s="90" t="str">
        <f t="shared" si="178"/>
        <v>-</v>
      </c>
      <c r="AL439" s="90" t="str">
        <f t="shared" si="179"/>
        <v>Identifica este registro como HOMBRE</v>
      </c>
      <c r="AM439" s="90" t="str">
        <f t="shared" si="180"/>
        <v>-</v>
      </c>
      <c r="AN439" s="90" t="str">
        <f t="shared" si="181"/>
        <v>-</v>
      </c>
      <c r="AO439" s="90" t="str">
        <f t="shared" si="182"/>
        <v>-</v>
      </c>
      <c r="AP439" s="58" t="str">
        <f t="shared" si="183"/>
        <v>-</v>
      </c>
      <c r="AQ439" s="94" t="str">
        <f t="shared" si="184"/>
        <v>-</v>
      </c>
      <c r="AR439" s="94" t="str">
        <f>IF(N439="","PRIMER_DIA en blanco",
IF(AND(M439="01",N439&gt;=L_Conversion!$C$118,N439&lt;=L_Conversion!$D$118),"-",
IF(AND(M439="02",N439&gt;=L_Conversion!$C$119,N439&lt;=L_Conversion!$D$119),"-",
IF(AND(M439="03",N439&gt;=L_Conversion!$C$120,N439&lt;=L_Conversion!$D$120),"-",
IF(AND(M439="04",N439&gt;=L_Conversion!$C$121,N439&lt;=L_Conversion!$D$121),"-",
IF(AND(M439="05",N439&gt;=L_Conversion!$C$122,N439&lt;=L_Conversion!$D$122),"-",
IF(AND(M439="06",N439&gt;=L_Conversion!$C$123,N439&lt;=L_Conversion!$D$123),"-",
IF(AND(M439="07",N439&gt;=L_Conversion!$C$124,N439&lt;=L_Conversion!$D$124),"-",
IF(AND(M439="08",N439&gt;=L_Conversion!$C$125,N439&lt;=L_Conversion!$D$125),"-",
IF(AND(M439="09",N439&gt;=L_Conversion!$C$126,N439&lt;=L_Conversion!$D$126),"-",
IF(AND(M439="10",N439&gt;=L_Conversion!$C$127,N439&lt;=L_Conversion!$D$127),"-",
IF(AND(M439="11",N439&gt;=L_Conversion!$C$128,N439&lt;=L_Conversion!$D$128),"-",
IF(AND(M439="12",N439&gt;=L_Conversion!$C$129,N439&lt;=L_Conversion!$D$129),"-",
IF(AND(M439="13",N439&gt;=L_Conversion!$C$116,N439&lt;=L_Conversion!$D$116),"-",
IF(AND(M439="14",N439&gt;=L_Conversion!$C$117,N439&lt;=L_Conversion!$D$117),"-",
"PRIMER_DIA fuera de rango")))))))))))))))</f>
        <v>-</v>
      </c>
      <c r="AS439" s="94" t="str">
        <f t="shared" si="185"/>
        <v>-</v>
      </c>
      <c r="AT439" s="94" t="str">
        <f t="shared" si="186"/>
        <v>-</v>
      </c>
      <c r="AU439" s="94" t="str">
        <f t="shared" si="187"/>
        <v>-</v>
      </c>
      <c r="AV439" s="94" t="str">
        <f t="shared" si="188"/>
        <v>-</v>
      </c>
      <c r="AW439" s="94" t="str">
        <f t="shared" si="189"/>
        <v>-</v>
      </c>
      <c r="AX439" s="94" t="str">
        <f t="shared" si="190"/>
        <v>-</v>
      </c>
      <c r="AY439" s="94" t="str">
        <f t="shared" si="191"/>
        <v>-</v>
      </c>
      <c r="AZ439" s="94" t="str">
        <f t="shared" si="192"/>
        <v>-</v>
      </c>
      <c r="BA439" s="94" t="str">
        <f t="shared" si="193"/>
        <v>-</v>
      </c>
      <c r="BB439" s="94" t="str">
        <f t="shared" si="194"/>
        <v>-</v>
      </c>
      <c r="BC439" s="94" t="str">
        <f t="shared" si="195"/>
        <v>-</v>
      </c>
      <c r="BD439" s="94" t="str">
        <f t="shared" si="196"/>
        <v>-</v>
      </c>
      <c r="BE439" s="94" t="str">
        <f t="shared" si="197"/>
        <v>-</v>
      </c>
      <c r="BF439" s="94" t="str">
        <f t="shared" si="198"/>
        <v>-</v>
      </c>
    </row>
    <row r="440" spans="1:58" x14ac:dyDescent="0.2">
      <c r="A440" s="19" t="s">
        <v>1193</v>
      </c>
      <c r="B440" s="19" t="s">
        <v>875</v>
      </c>
      <c r="C440" s="19">
        <v>16699825</v>
      </c>
      <c r="D440" s="19">
        <v>5</v>
      </c>
      <c r="E440" s="19" t="s">
        <v>1294</v>
      </c>
      <c r="F440" s="19" t="s">
        <v>1458</v>
      </c>
      <c r="G440" s="19" t="s">
        <v>1804</v>
      </c>
      <c r="H440" s="19" t="s">
        <v>1018</v>
      </c>
      <c r="I440" s="19" t="s">
        <v>653</v>
      </c>
      <c r="J440" s="19">
        <v>80</v>
      </c>
      <c r="K440" s="19" t="s">
        <v>556</v>
      </c>
      <c r="L440" s="19" t="s">
        <v>495</v>
      </c>
      <c r="M440" s="19" t="s">
        <v>17</v>
      </c>
      <c r="N440" s="19">
        <v>45763</v>
      </c>
      <c r="O440" s="19">
        <v>2</v>
      </c>
      <c r="P440" s="83">
        <v>1</v>
      </c>
      <c r="Q440" s="19" t="s">
        <v>23</v>
      </c>
      <c r="R440" s="19" t="s">
        <v>11</v>
      </c>
      <c r="S440" s="19" t="s">
        <v>23</v>
      </c>
      <c r="T440" s="19">
        <v>2</v>
      </c>
      <c r="U440" s="19" t="s">
        <v>11</v>
      </c>
      <c r="V440" s="19" t="s">
        <v>11</v>
      </c>
      <c r="W440" s="19" t="s">
        <v>11</v>
      </c>
      <c r="X440" s="19">
        <v>0</v>
      </c>
      <c r="Y440" s="19" t="s">
        <v>730</v>
      </c>
      <c r="Z440" s="19">
        <v>0</v>
      </c>
      <c r="AA440" s="19">
        <v>0</v>
      </c>
      <c r="AB440" s="19">
        <v>0</v>
      </c>
      <c r="AC440" s="186" t="str">
        <f>IF(OR(M440="13",M440="14",P440=8),"",IF(     AND(OR(S440="AUTORIZADO", S440="PENDIENTE", S440="REDUCIDO", S440="AMPLIADO"),L440&lt;&gt;"HONORARIO" ), _xlfn.CONCAT(IF(H440="X","H",H440),"_",IF(OR(P440=5,P440=6),_xlfn.CONCAT(P440,"A"),P440),"_",VLOOKUP(T440,Datos!$B$2:$C$5,2,TRUE)),""))</f>
        <v>M_1_[hasta 3]</v>
      </c>
      <c r="AD440" s="186">
        <f t="shared" si="172"/>
        <v>0</v>
      </c>
      <c r="AE440" s="90" t="str">
        <f t="shared" si="173"/>
        <v>-</v>
      </c>
      <c r="AF440" s="91" t="str">
        <f t="shared" si="174"/>
        <v>070606</v>
      </c>
      <c r="AG440" s="92"/>
      <c r="AH440" s="93" t="str">
        <f t="shared" si="175"/>
        <v>Corporación de Fomento de la Producción</v>
      </c>
      <c r="AI440" s="90" t="str">
        <f t="shared" si="176"/>
        <v>-</v>
      </c>
      <c r="AJ440" s="90">
        <f t="shared" si="177"/>
        <v>5</v>
      </c>
      <c r="AK440" s="90" t="str">
        <f t="shared" si="178"/>
        <v>-</v>
      </c>
      <c r="AL440" s="90" t="str">
        <f t="shared" si="179"/>
        <v>Identifica este registro como MUJER</v>
      </c>
      <c r="AM440" s="90" t="str">
        <f t="shared" si="180"/>
        <v>-</v>
      </c>
      <c r="AN440" s="90" t="str">
        <f t="shared" si="181"/>
        <v>-</v>
      </c>
      <c r="AO440" s="90" t="str">
        <f t="shared" si="182"/>
        <v>-</v>
      </c>
      <c r="AP440" s="58" t="str">
        <f t="shared" si="183"/>
        <v>-</v>
      </c>
      <c r="AQ440" s="94" t="str">
        <f t="shared" si="184"/>
        <v>-</v>
      </c>
      <c r="AR440" s="94" t="str">
        <f>IF(N440="","PRIMER_DIA en blanco",
IF(AND(M440="01",N440&gt;=L_Conversion!$C$118,N440&lt;=L_Conversion!$D$118),"-",
IF(AND(M440="02",N440&gt;=L_Conversion!$C$119,N440&lt;=L_Conversion!$D$119),"-",
IF(AND(M440="03",N440&gt;=L_Conversion!$C$120,N440&lt;=L_Conversion!$D$120),"-",
IF(AND(M440="04",N440&gt;=L_Conversion!$C$121,N440&lt;=L_Conversion!$D$121),"-",
IF(AND(M440="05",N440&gt;=L_Conversion!$C$122,N440&lt;=L_Conversion!$D$122),"-",
IF(AND(M440="06",N440&gt;=L_Conversion!$C$123,N440&lt;=L_Conversion!$D$123),"-",
IF(AND(M440="07",N440&gt;=L_Conversion!$C$124,N440&lt;=L_Conversion!$D$124),"-",
IF(AND(M440="08",N440&gt;=L_Conversion!$C$125,N440&lt;=L_Conversion!$D$125),"-",
IF(AND(M440="09",N440&gt;=L_Conversion!$C$126,N440&lt;=L_Conversion!$D$126),"-",
IF(AND(M440="10",N440&gt;=L_Conversion!$C$127,N440&lt;=L_Conversion!$D$127),"-",
IF(AND(M440="11",N440&gt;=L_Conversion!$C$128,N440&lt;=L_Conversion!$D$128),"-",
IF(AND(M440="12",N440&gt;=L_Conversion!$C$129,N440&lt;=L_Conversion!$D$129),"-",
IF(AND(M440="13",N440&gt;=L_Conversion!$C$116,N440&lt;=L_Conversion!$D$116),"-",
IF(AND(M440="14",N440&gt;=L_Conversion!$C$117,N440&lt;=L_Conversion!$D$117),"-",
"PRIMER_DIA fuera de rango")))))))))))))))</f>
        <v>-</v>
      </c>
      <c r="AS440" s="94" t="str">
        <f t="shared" si="185"/>
        <v>-</v>
      </c>
      <c r="AT440" s="94" t="str">
        <f t="shared" si="186"/>
        <v>-</v>
      </c>
      <c r="AU440" s="94" t="str">
        <f t="shared" si="187"/>
        <v>-</v>
      </c>
      <c r="AV440" s="94" t="str">
        <f t="shared" si="188"/>
        <v>-</v>
      </c>
      <c r="AW440" s="94" t="str">
        <f t="shared" si="189"/>
        <v>-</v>
      </c>
      <c r="AX440" s="94" t="str">
        <f t="shared" si="190"/>
        <v>-</v>
      </c>
      <c r="AY440" s="94" t="str">
        <f t="shared" si="191"/>
        <v>-</v>
      </c>
      <c r="AZ440" s="94" t="str">
        <f t="shared" si="192"/>
        <v>-</v>
      </c>
      <c r="BA440" s="94" t="str">
        <f t="shared" si="193"/>
        <v>-</v>
      </c>
      <c r="BB440" s="94" t="str">
        <f t="shared" si="194"/>
        <v>-</v>
      </c>
      <c r="BC440" s="94" t="str">
        <f t="shared" si="195"/>
        <v>-</v>
      </c>
      <c r="BD440" s="94" t="str">
        <f t="shared" si="196"/>
        <v>-</v>
      </c>
      <c r="BE440" s="94" t="str">
        <f t="shared" si="197"/>
        <v>-</v>
      </c>
      <c r="BF440" s="94" t="str">
        <f t="shared" si="198"/>
        <v>-</v>
      </c>
    </row>
    <row r="441" spans="1:58" x14ac:dyDescent="0.2">
      <c r="A441" s="19" t="s">
        <v>1193</v>
      </c>
      <c r="B441" s="19" t="s">
        <v>76</v>
      </c>
      <c r="C441" s="19">
        <v>13665717</v>
      </c>
      <c r="D441" s="19">
        <v>8</v>
      </c>
      <c r="E441" s="19" t="s">
        <v>1805</v>
      </c>
      <c r="F441" s="19" t="s">
        <v>1806</v>
      </c>
      <c r="G441" s="19" t="s">
        <v>1807</v>
      </c>
      <c r="H441" s="19" t="s">
        <v>654</v>
      </c>
      <c r="I441" s="19" t="s">
        <v>653</v>
      </c>
      <c r="J441" s="19">
        <v>80</v>
      </c>
      <c r="K441" s="19" t="s">
        <v>556</v>
      </c>
      <c r="L441" s="19" t="s">
        <v>495</v>
      </c>
      <c r="M441" s="19" t="s">
        <v>17</v>
      </c>
      <c r="N441" s="19">
        <v>45763</v>
      </c>
      <c r="O441" s="19">
        <v>2</v>
      </c>
      <c r="P441" s="83">
        <v>1</v>
      </c>
      <c r="Q441" s="19" t="s">
        <v>23</v>
      </c>
      <c r="R441" s="19" t="s">
        <v>11</v>
      </c>
      <c r="S441" s="19" t="s">
        <v>23</v>
      </c>
      <c r="T441" s="19">
        <v>2</v>
      </c>
      <c r="U441" s="19" t="s">
        <v>11</v>
      </c>
      <c r="V441" s="19" t="s">
        <v>11</v>
      </c>
      <c r="W441" s="19" t="s">
        <v>11</v>
      </c>
      <c r="X441" s="19">
        <v>0</v>
      </c>
      <c r="Y441" s="19" t="s">
        <v>730</v>
      </c>
      <c r="Z441" s="19">
        <v>0</v>
      </c>
      <c r="AA441" s="19">
        <v>0</v>
      </c>
      <c r="AB441" s="19">
        <v>0</v>
      </c>
      <c r="AC441" s="186" t="str">
        <f>IF(OR(M441="13",M441="14",P441=8),"",IF(     AND(OR(S441="AUTORIZADO", S441="PENDIENTE", S441="REDUCIDO", S441="AMPLIADO"),L441&lt;&gt;"HONORARIO" ), _xlfn.CONCAT(IF(H441="X","H",H441),"_",IF(OR(P441=5,P441=6),_xlfn.CONCAT(P441,"A"),P441),"_",VLOOKUP(T441,Datos!$B$2:$C$5,2,TRUE)),""))</f>
        <v>H_1_[hasta 3]</v>
      </c>
      <c r="AD441" s="186">
        <f t="shared" si="172"/>
        <v>0</v>
      </c>
      <c r="AE441" s="90" t="str">
        <f t="shared" si="173"/>
        <v>-</v>
      </c>
      <c r="AF441" s="91" t="str">
        <f t="shared" si="174"/>
        <v>070601</v>
      </c>
      <c r="AG441" s="92"/>
      <c r="AH441" s="93" t="str">
        <f t="shared" si="175"/>
        <v>Corporación de Fomento de la Producción</v>
      </c>
      <c r="AI441" s="90" t="str">
        <f t="shared" si="176"/>
        <v>-</v>
      </c>
      <c r="AJ441" s="90">
        <f t="shared" si="177"/>
        <v>8</v>
      </c>
      <c r="AK441" s="90" t="str">
        <f t="shared" si="178"/>
        <v>-</v>
      </c>
      <c r="AL441" s="90" t="str">
        <f t="shared" si="179"/>
        <v>Identifica este registro como HOMBRE</v>
      </c>
      <c r="AM441" s="90" t="str">
        <f t="shared" si="180"/>
        <v>-</v>
      </c>
      <c r="AN441" s="90" t="str">
        <f t="shared" si="181"/>
        <v>-</v>
      </c>
      <c r="AO441" s="90" t="str">
        <f t="shared" si="182"/>
        <v>-</v>
      </c>
      <c r="AP441" s="58" t="str">
        <f t="shared" si="183"/>
        <v>-</v>
      </c>
      <c r="AQ441" s="94" t="str">
        <f t="shared" si="184"/>
        <v>-</v>
      </c>
      <c r="AR441" s="94" t="str">
        <f>IF(N441="","PRIMER_DIA en blanco",
IF(AND(M441="01",N441&gt;=L_Conversion!$C$118,N441&lt;=L_Conversion!$D$118),"-",
IF(AND(M441="02",N441&gt;=L_Conversion!$C$119,N441&lt;=L_Conversion!$D$119),"-",
IF(AND(M441="03",N441&gt;=L_Conversion!$C$120,N441&lt;=L_Conversion!$D$120),"-",
IF(AND(M441="04",N441&gt;=L_Conversion!$C$121,N441&lt;=L_Conversion!$D$121),"-",
IF(AND(M441="05",N441&gt;=L_Conversion!$C$122,N441&lt;=L_Conversion!$D$122),"-",
IF(AND(M441="06",N441&gt;=L_Conversion!$C$123,N441&lt;=L_Conversion!$D$123),"-",
IF(AND(M441="07",N441&gt;=L_Conversion!$C$124,N441&lt;=L_Conversion!$D$124),"-",
IF(AND(M441="08",N441&gt;=L_Conversion!$C$125,N441&lt;=L_Conversion!$D$125),"-",
IF(AND(M441="09",N441&gt;=L_Conversion!$C$126,N441&lt;=L_Conversion!$D$126),"-",
IF(AND(M441="10",N441&gt;=L_Conversion!$C$127,N441&lt;=L_Conversion!$D$127),"-",
IF(AND(M441="11",N441&gt;=L_Conversion!$C$128,N441&lt;=L_Conversion!$D$128),"-",
IF(AND(M441="12",N441&gt;=L_Conversion!$C$129,N441&lt;=L_Conversion!$D$129),"-",
IF(AND(M441="13",N441&gt;=L_Conversion!$C$116,N441&lt;=L_Conversion!$D$116),"-",
IF(AND(M441="14",N441&gt;=L_Conversion!$C$117,N441&lt;=L_Conversion!$D$117),"-",
"PRIMER_DIA fuera de rango")))))))))))))))</f>
        <v>-</v>
      </c>
      <c r="AS441" s="94" t="str">
        <f t="shared" si="185"/>
        <v>-</v>
      </c>
      <c r="AT441" s="94" t="str">
        <f t="shared" si="186"/>
        <v>-</v>
      </c>
      <c r="AU441" s="94" t="str">
        <f t="shared" si="187"/>
        <v>-</v>
      </c>
      <c r="AV441" s="94" t="str">
        <f t="shared" si="188"/>
        <v>-</v>
      </c>
      <c r="AW441" s="94" t="str">
        <f t="shared" si="189"/>
        <v>-</v>
      </c>
      <c r="AX441" s="94" t="str">
        <f t="shared" si="190"/>
        <v>-</v>
      </c>
      <c r="AY441" s="94" t="str">
        <f t="shared" si="191"/>
        <v>-</v>
      </c>
      <c r="AZ441" s="94" t="str">
        <f t="shared" si="192"/>
        <v>-</v>
      </c>
      <c r="BA441" s="94" t="str">
        <f t="shared" si="193"/>
        <v>-</v>
      </c>
      <c r="BB441" s="94" t="str">
        <f t="shared" si="194"/>
        <v>-</v>
      </c>
      <c r="BC441" s="94" t="str">
        <f t="shared" si="195"/>
        <v>-</v>
      </c>
      <c r="BD441" s="94" t="str">
        <f t="shared" si="196"/>
        <v>-</v>
      </c>
      <c r="BE441" s="94" t="str">
        <f t="shared" si="197"/>
        <v>-</v>
      </c>
      <c r="BF441" s="94" t="str">
        <f t="shared" si="198"/>
        <v>-</v>
      </c>
    </row>
    <row r="442" spans="1:58" x14ac:dyDescent="0.2">
      <c r="A442" s="19" t="s">
        <v>1193</v>
      </c>
      <c r="B442" s="19" t="s">
        <v>76</v>
      </c>
      <c r="C442" s="19">
        <v>11590869</v>
      </c>
      <c r="D442" s="19">
        <v>3</v>
      </c>
      <c r="E442" s="19" t="s">
        <v>1436</v>
      </c>
      <c r="F442" s="19" t="s">
        <v>1654</v>
      </c>
      <c r="G442" s="19" t="s">
        <v>1808</v>
      </c>
      <c r="H442" s="19" t="s">
        <v>654</v>
      </c>
      <c r="I442" s="19" t="s">
        <v>654</v>
      </c>
      <c r="J442" s="19">
        <v>80</v>
      </c>
      <c r="K442" s="19" t="s">
        <v>556</v>
      </c>
      <c r="L442" s="19" t="s">
        <v>509</v>
      </c>
      <c r="M442" s="19" t="s">
        <v>17</v>
      </c>
      <c r="N442" s="19">
        <v>45763</v>
      </c>
      <c r="O442" s="19">
        <v>2</v>
      </c>
      <c r="P442" s="83">
        <v>1</v>
      </c>
      <c r="Q442" s="19" t="s">
        <v>23</v>
      </c>
      <c r="R442" s="19" t="s">
        <v>11</v>
      </c>
      <c r="S442" s="19" t="s">
        <v>23</v>
      </c>
      <c r="T442" s="19">
        <v>2</v>
      </c>
      <c r="U442" s="19" t="s">
        <v>11</v>
      </c>
      <c r="V442" s="19" t="s">
        <v>11</v>
      </c>
      <c r="W442" s="19" t="s">
        <v>11</v>
      </c>
      <c r="X442" s="19">
        <v>0</v>
      </c>
      <c r="Y442" s="19" t="s">
        <v>730</v>
      </c>
      <c r="Z442" s="19">
        <v>0</v>
      </c>
      <c r="AA442" s="19">
        <v>0</v>
      </c>
      <c r="AB442" s="19">
        <v>0</v>
      </c>
      <c r="AC442" s="186" t="str">
        <f>IF(OR(M442="13",M442="14",P442=8),"",IF(     AND(OR(S442="AUTORIZADO", S442="PENDIENTE", S442="REDUCIDO", S442="AMPLIADO"),L442&lt;&gt;"HONORARIO" ), _xlfn.CONCAT(IF(H442="X","H",H442),"_",IF(OR(P442=5,P442=6),_xlfn.CONCAT(P442,"A"),P442),"_",VLOOKUP(T442,Datos!$B$2:$C$5,2,TRUE)),""))</f>
        <v>H_1_[hasta 3]</v>
      </c>
      <c r="AD442" s="186">
        <f t="shared" si="172"/>
        <v>0</v>
      </c>
      <c r="AE442" s="90" t="str">
        <f t="shared" si="173"/>
        <v>-</v>
      </c>
      <c r="AF442" s="91" t="str">
        <f t="shared" si="174"/>
        <v>070601</v>
      </c>
      <c r="AG442" s="92"/>
      <c r="AH442" s="93" t="str">
        <f t="shared" si="175"/>
        <v>Corporación de Fomento de la Producción</v>
      </c>
      <c r="AI442" s="90" t="str">
        <f t="shared" si="176"/>
        <v>-</v>
      </c>
      <c r="AJ442" s="90">
        <f t="shared" si="177"/>
        <v>3</v>
      </c>
      <c r="AK442" s="90" t="str">
        <f t="shared" si="178"/>
        <v>-</v>
      </c>
      <c r="AL442" s="90" t="str">
        <f t="shared" si="179"/>
        <v>Identifica este registro como HOMBRE</v>
      </c>
      <c r="AM442" s="90" t="str">
        <f t="shared" si="180"/>
        <v>-</v>
      </c>
      <c r="AN442" s="90" t="str">
        <f t="shared" si="181"/>
        <v>-</v>
      </c>
      <c r="AO442" s="90" t="str">
        <f t="shared" si="182"/>
        <v>-</v>
      </c>
      <c r="AP442" s="58" t="str">
        <f t="shared" si="183"/>
        <v>-</v>
      </c>
      <c r="AQ442" s="94" t="str">
        <f t="shared" si="184"/>
        <v>-</v>
      </c>
      <c r="AR442" s="94" t="str">
        <f>IF(N442="","PRIMER_DIA en blanco",
IF(AND(M442="01",N442&gt;=L_Conversion!$C$118,N442&lt;=L_Conversion!$D$118),"-",
IF(AND(M442="02",N442&gt;=L_Conversion!$C$119,N442&lt;=L_Conversion!$D$119),"-",
IF(AND(M442="03",N442&gt;=L_Conversion!$C$120,N442&lt;=L_Conversion!$D$120),"-",
IF(AND(M442="04",N442&gt;=L_Conversion!$C$121,N442&lt;=L_Conversion!$D$121),"-",
IF(AND(M442="05",N442&gt;=L_Conversion!$C$122,N442&lt;=L_Conversion!$D$122),"-",
IF(AND(M442="06",N442&gt;=L_Conversion!$C$123,N442&lt;=L_Conversion!$D$123),"-",
IF(AND(M442="07",N442&gt;=L_Conversion!$C$124,N442&lt;=L_Conversion!$D$124),"-",
IF(AND(M442="08",N442&gt;=L_Conversion!$C$125,N442&lt;=L_Conversion!$D$125),"-",
IF(AND(M442="09",N442&gt;=L_Conversion!$C$126,N442&lt;=L_Conversion!$D$126),"-",
IF(AND(M442="10",N442&gt;=L_Conversion!$C$127,N442&lt;=L_Conversion!$D$127),"-",
IF(AND(M442="11",N442&gt;=L_Conversion!$C$128,N442&lt;=L_Conversion!$D$128),"-",
IF(AND(M442="12",N442&gt;=L_Conversion!$C$129,N442&lt;=L_Conversion!$D$129),"-",
IF(AND(M442="13",N442&gt;=L_Conversion!$C$116,N442&lt;=L_Conversion!$D$116),"-",
IF(AND(M442="14",N442&gt;=L_Conversion!$C$117,N442&lt;=L_Conversion!$D$117),"-",
"PRIMER_DIA fuera de rango")))))))))))))))</f>
        <v>-</v>
      </c>
      <c r="AS442" s="94" t="str">
        <f t="shared" si="185"/>
        <v>-</v>
      </c>
      <c r="AT442" s="94" t="str">
        <f t="shared" si="186"/>
        <v>-</v>
      </c>
      <c r="AU442" s="94" t="str">
        <f t="shared" si="187"/>
        <v>-</v>
      </c>
      <c r="AV442" s="94" t="str">
        <f t="shared" si="188"/>
        <v>-</v>
      </c>
      <c r="AW442" s="94" t="str">
        <f t="shared" si="189"/>
        <v>-</v>
      </c>
      <c r="AX442" s="94" t="str">
        <f t="shared" si="190"/>
        <v>-</v>
      </c>
      <c r="AY442" s="94" t="str">
        <f t="shared" si="191"/>
        <v>-</v>
      </c>
      <c r="AZ442" s="94" t="str">
        <f t="shared" si="192"/>
        <v>-</v>
      </c>
      <c r="BA442" s="94" t="str">
        <f t="shared" si="193"/>
        <v>-</v>
      </c>
      <c r="BB442" s="94" t="str">
        <f t="shared" si="194"/>
        <v>-</v>
      </c>
      <c r="BC442" s="94" t="str">
        <f t="shared" si="195"/>
        <v>-</v>
      </c>
      <c r="BD442" s="94" t="str">
        <f t="shared" si="196"/>
        <v>-</v>
      </c>
      <c r="BE442" s="94" t="str">
        <f t="shared" si="197"/>
        <v>-</v>
      </c>
      <c r="BF442" s="94" t="str">
        <f t="shared" si="198"/>
        <v>-</v>
      </c>
    </row>
    <row r="443" spans="1:58" x14ac:dyDescent="0.2">
      <c r="A443" s="19" t="s">
        <v>1193</v>
      </c>
      <c r="B443" s="19" t="s">
        <v>76</v>
      </c>
      <c r="C443" s="19">
        <v>15332663</v>
      </c>
      <c r="D443" s="19">
        <v>0</v>
      </c>
      <c r="E443" s="19" t="s">
        <v>1809</v>
      </c>
      <c r="F443" s="19" t="s">
        <v>1318</v>
      </c>
      <c r="G443" s="19" t="s">
        <v>1801</v>
      </c>
      <c r="H443" s="19" t="s">
        <v>1018</v>
      </c>
      <c r="I443" s="19" t="s">
        <v>653</v>
      </c>
      <c r="J443" s="19">
        <v>80</v>
      </c>
      <c r="K443" s="19" t="s">
        <v>560</v>
      </c>
      <c r="L443" s="19" t="s">
        <v>495</v>
      </c>
      <c r="M443" s="19" t="s">
        <v>17</v>
      </c>
      <c r="N443" s="19">
        <v>45763</v>
      </c>
      <c r="O443" s="19">
        <v>2</v>
      </c>
      <c r="P443" s="83">
        <v>1</v>
      </c>
      <c r="Q443" s="19" t="s">
        <v>23</v>
      </c>
      <c r="R443" s="19" t="s">
        <v>11</v>
      </c>
      <c r="S443" s="19" t="s">
        <v>23</v>
      </c>
      <c r="T443" s="19">
        <v>2</v>
      </c>
      <c r="U443" s="19" t="s">
        <v>11</v>
      </c>
      <c r="V443" s="19" t="s">
        <v>11</v>
      </c>
      <c r="W443" s="19" t="s">
        <v>11</v>
      </c>
      <c r="X443" s="19">
        <v>0</v>
      </c>
      <c r="Y443" s="19" t="s">
        <v>730</v>
      </c>
      <c r="Z443" s="19">
        <v>0</v>
      </c>
      <c r="AA443" s="19">
        <v>0</v>
      </c>
      <c r="AB443" s="19">
        <v>0</v>
      </c>
      <c r="AC443" s="186" t="str">
        <f>IF(OR(M443="13",M443="14",P443=8),"",IF(     AND(OR(S443="AUTORIZADO", S443="PENDIENTE", S443="REDUCIDO", S443="AMPLIADO"),L443&lt;&gt;"HONORARIO" ), _xlfn.CONCAT(IF(H443="X","H",H443),"_",IF(OR(P443=5,P443=6),_xlfn.CONCAT(P443,"A"),P443),"_",VLOOKUP(T443,Datos!$B$2:$C$5,2,TRUE)),""))</f>
        <v>M_1_[hasta 3]</v>
      </c>
      <c r="AD443" s="186">
        <f t="shared" si="172"/>
        <v>0</v>
      </c>
      <c r="AE443" s="90" t="str">
        <f t="shared" si="173"/>
        <v>-</v>
      </c>
      <c r="AF443" s="91" t="str">
        <f t="shared" si="174"/>
        <v>070601</v>
      </c>
      <c r="AG443" s="92"/>
      <c r="AH443" s="93" t="str">
        <f t="shared" si="175"/>
        <v>Corporación de Fomento de la Producción</v>
      </c>
      <c r="AI443" s="90" t="str">
        <f t="shared" si="176"/>
        <v>-</v>
      </c>
      <c r="AJ443" s="90">
        <f t="shared" si="177"/>
        <v>0</v>
      </c>
      <c r="AK443" s="90" t="str">
        <f t="shared" si="178"/>
        <v>-</v>
      </c>
      <c r="AL443" s="90" t="str">
        <f t="shared" si="179"/>
        <v>Identifica este registro como MUJER</v>
      </c>
      <c r="AM443" s="90" t="str">
        <f t="shared" si="180"/>
        <v>-</v>
      </c>
      <c r="AN443" s="90" t="str">
        <f t="shared" si="181"/>
        <v>-</v>
      </c>
      <c r="AO443" s="90" t="str">
        <f t="shared" si="182"/>
        <v>-</v>
      </c>
      <c r="AP443" s="58" t="str">
        <f t="shared" si="183"/>
        <v>-</v>
      </c>
      <c r="AQ443" s="94" t="str">
        <f t="shared" si="184"/>
        <v>-</v>
      </c>
      <c r="AR443" s="94" t="str">
        <f>IF(N443="","PRIMER_DIA en blanco",
IF(AND(M443="01",N443&gt;=L_Conversion!$C$118,N443&lt;=L_Conversion!$D$118),"-",
IF(AND(M443="02",N443&gt;=L_Conversion!$C$119,N443&lt;=L_Conversion!$D$119),"-",
IF(AND(M443="03",N443&gt;=L_Conversion!$C$120,N443&lt;=L_Conversion!$D$120),"-",
IF(AND(M443="04",N443&gt;=L_Conversion!$C$121,N443&lt;=L_Conversion!$D$121),"-",
IF(AND(M443="05",N443&gt;=L_Conversion!$C$122,N443&lt;=L_Conversion!$D$122),"-",
IF(AND(M443="06",N443&gt;=L_Conversion!$C$123,N443&lt;=L_Conversion!$D$123),"-",
IF(AND(M443="07",N443&gt;=L_Conversion!$C$124,N443&lt;=L_Conversion!$D$124),"-",
IF(AND(M443="08",N443&gt;=L_Conversion!$C$125,N443&lt;=L_Conversion!$D$125),"-",
IF(AND(M443="09",N443&gt;=L_Conversion!$C$126,N443&lt;=L_Conversion!$D$126),"-",
IF(AND(M443="10",N443&gt;=L_Conversion!$C$127,N443&lt;=L_Conversion!$D$127),"-",
IF(AND(M443="11",N443&gt;=L_Conversion!$C$128,N443&lt;=L_Conversion!$D$128),"-",
IF(AND(M443="12",N443&gt;=L_Conversion!$C$129,N443&lt;=L_Conversion!$D$129),"-",
IF(AND(M443="13",N443&gt;=L_Conversion!$C$116,N443&lt;=L_Conversion!$D$116),"-",
IF(AND(M443="14",N443&gt;=L_Conversion!$C$117,N443&lt;=L_Conversion!$D$117),"-",
"PRIMER_DIA fuera de rango")))))))))))))))</f>
        <v>-</v>
      </c>
      <c r="AS443" s="94" t="str">
        <f t="shared" si="185"/>
        <v>-</v>
      </c>
      <c r="AT443" s="94" t="str">
        <f t="shared" si="186"/>
        <v>-</v>
      </c>
      <c r="AU443" s="94" t="str">
        <f t="shared" si="187"/>
        <v>-</v>
      </c>
      <c r="AV443" s="94" t="str">
        <f t="shared" si="188"/>
        <v>-</v>
      </c>
      <c r="AW443" s="94" t="str">
        <f t="shared" si="189"/>
        <v>-</v>
      </c>
      <c r="AX443" s="94" t="str">
        <f t="shared" si="190"/>
        <v>-</v>
      </c>
      <c r="AY443" s="94" t="str">
        <f t="shared" si="191"/>
        <v>-</v>
      </c>
      <c r="AZ443" s="94" t="str">
        <f t="shared" si="192"/>
        <v>-</v>
      </c>
      <c r="BA443" s="94" t="str">
        <f t="shared" si="193"/>
        <v>-</v>
      </c>
      <c r="BB443" s="94" t="str">
        <f t="shared" si="194"/>
        <v>-</v>
      </c>
      <c r="BC443" s="94" t="str">
        <f t="shared" si="195"/>
        <v>-</v>
      </c>
      <c r="BD443" s="94" t="str">
        <f t="shared" si="196"/>
        <v>-</v>
      </c>
      <c r="BE443" s="94" t="str">
        <f t="shared" si="197"/>
        <v>-</v>
      </c>
      <c r="BF443" s="94" t="str">
        <f t="shared" si="198"/>
        <v>-</v>
      </c>
    </row>
    <row r="444" spans="1:58" x14ac:dyDescent="0.2">
      <c r="A444" s="19" t="s">
        <v>1193</v>
      </c>
      <c r="B444" s="19" t="s">
        <v>76</v>
      </c>
      <c r="C444" s="19">
        <v>17407626</v>
      </c>
      <c r="D444" s="19" t="s">
        <v>1197</v>
      </c>
      <c r="E444" s="19" t="s">
        <v>1202</v>
      </c>
      <c r="F444" s="19" t="s">
        <v>1329</v>
      </c>
      <c r="G444" s="19" t="s">
        <v>1810</v>
      </c>
      <c r="H444" s="19" t="s">
        <v>654</v>
      </c>
      <c r="I444" s="19" t="s">
        <v>653</v>
      </c>
      <c r="J444" s="19">
        <v>80</v>
      </c>
      <c r="K444" s="19" t="s">
        <v>556</v>
      </c>
      <c r="L444" s="19" t="s">
        <v>495</v>
      </c>
      <c r="M444" s="19" t="s">
        <v>17</v>
      </c>
      <c r="N444" s="19">
        <v>45763</v>
      </c>
      <c r="O444" s="19">
        <v>11</v>
      </c>
      <c r="P444" s="83">
        <v>1</v>
      </c>
      <c r="Q444" s="19" t="s">
        <v>23</v>
      </c>
      <c r="R444" s="19" t="s">
        <v>11</v>
      </c>
      <c r="S444" s="19" t="s">
        <v>23</v>
      </c>
      <c r="T444" s="19">
        <v>11</v>
      </c>
      <c r="U444" s="19" t="s">
        <v>11</v>
      </c>
      <c r="V444" s="19" t="s">
        <v>11</v>
      </c>
      <c r="W444" s="19" t="s">
        <v>11</v>
      </c>
      <c r="X444" s="19">
        <v>0</v>
      </c>
      <c r="Y444" s="19" t="s">
        <v>730</v>
      </c>
      <c r="Z444" s="19">
        <v>0</v>
      </c>
      <c r="AA444" s="19">
        <v>0</v>
      </c>
      <c r="AB444" s="19">
        <v>0</v>
      </c>
      <c r="AC444" s="186" t="str">
        <f>IF(OR(M444="13",M444="14",P444=8),"",IF(     AND(OR(S444="AUTORIZADO", S444="PENDIENTE", S444="REDUCIDO", S444="AMPLIADO"),L444&lt;&gt;"HONORARIO" ), _xlfn.CONCAT(IF(H444="X","H",H444),"_",IF(OR(P444=5,P444=6),_xlfn.CONCAT(P444,"A"),P444),"_",VLOOKUP(T444,Datos!$B$2:$C$5,2,TRUE)),""))</f>
        <v>H_1_[11 +]</v>
      </c>
      <c r="AD444" s="186">
        <f t="shared" si="172"/>
        <v>0</v>
      </c>
      <c r="AE444" s="90" t="str">
        <f t="shared" si="173"/>
        <v>-</v>
      </c>
      <c r="AF444" s="91" t="str">
        <f t="shared" si="174"/>
        <v>070601</v>
      </c>
      <c r="AG444" s="92"/>
      <c r="AH444" s="93" t="str">
        <f t="shared" si="175"/>
        <v>Corporación de Fomento de la Producción</v>
      </c>
      <c r="AI444" s="90" t="str">
        <f t="shared" si="176"/>
        <v>-</v>
      </c>
      <c r="AJ444" s="90" t="str">
        <f t="shared" si="177"/>
        <v>K</v>
      </c>
      <c r="AK444" s="90" t="str">
        <f t="shared" si="178"/>
        <v>-</v>
      </c>
      <c r="AL444" s="90" t="str">
        <f t="shared" si="179"/>
        <v>Identifica este registro como HOMBRE</v>
      </c>
      <c r="AM444" s="90" t="str">
        <f t="shared" si="180"/>
        <v>-</v>
      </c>
      <c r="AN444" s="90" t="str">
        <f t="shared" si="181"/>
        <v>-</v>
      </c>
      <c r="AO444" s="90" t="str">
        <f t="shared" si="182"/>
        <v>-</v>
      </c>
      <c r="AP444" s="58" t="str">
        <f t="shared" si="183"/>
        <v>-</v>
      </c>
      <c r="AQ444" s="94" t="str">
        <f t="shared" si="184"/>
        <v>-</v>
      </c>
      <c r="AR444" s="94" t="str">
        <f>IF(N444="","PRIMER_DIA en blanco",
IF(AND(M444="01",N444&gt;=L_Conversion!$C$118,N444&lt;=L_Conversion!$D$118),"-",
IF(AND(M444="02",N444&gt;=L_Conversion!$C$119,N444&lt;=L_Conversion!$D$119),"-",
IF(AND(M444="03",N444&gt;=L_Conversion!$C$120,N444&lt;=L_Conversion!$D$120),"-",
IF(AND(M444="04",N444&gt;=L_Conversion!$C$121,N444&lt;=L_Conversion!$D$121),"-",
IF(AND(M444="05",N444&gt;=L_Conversion!$C$122,N444&lt;=L_Conversion!$D$122),"-",
IF(AND(M444="06",N444&gt;=L_Conversion!$C$123,N444&lt;=L_Conversion!$D$123),"-",
IF(AND(M444="07",N444&gt;=L_Conversion!$C$124,N444&lt;=L_Conversion!$D$124),"-",
IF(AND(M444="08",N444&gt;=L_Conversion!$C$125,N444&lt;=L_Conversion!$D$125),"-",
IF(AND(M444="09",N444&gt;=L_Conversion!$C$126,N444&lt;=L_Conversion!$D$126),"-",
IF(AND(M444="10",N444&gt;=L_Conversion!$C$127,N444&lt;=L_Conversion!$D$127),"-",
IF(AND(M444="11",N444&gt;=L_Conversion!$C$128,N444&lt;=L_Conversion!$D$128),"-",
IF(AND(M444="12",N444&gt;=L_Conversion!$C$129,N444&lt;=L_Conversion!$D$129),"-",
IF(AND(M444="13",N444&gt;=L_Conversion!$C$116,N444&lt;=L_Conversion!$D$116),"-",
IF(AND(M444="14",N444&gt;=L_Conversion!$C$117,N444&lt;=L_Conversion!$D$117),"-",
"PRIMER_DIA fuera de rango")))))))))))))))</f>
        <v>-</v>
      </c>
      <c r="AS444" s="94" t="str">
        <f t="shared" si="185"/>
        <v>-</v>
      </c>
      <c r="AT444" s="94" t="str">
        <f t="shared" si="186"/>
        <v>-</v>
      </c>
      <c r="AU444" s="94" t="str">
        <f t="shared" si="187"/>
        <v>-</v>
      </c>
      <c r="AV444" s="94" t="str">
        <f t="shared" si="188"/>
        <v>-</v>
      </c>
      <c r="AW444" s="94" t="str">
        <f t="shared" si="189"/>
        <v>-</v>
      </c>
      <c r="AX444" s="94" t="str">
        <f t="shared" si="190"/>
        <v>-</v>
      </c>
      <c r="AY444" s="94" t="str">
        <f t="shared" si="191"/>
        <v>-</v>
      </c>
      <c r="AZ444" s="94" t="str">
        <f t="shared" si="192"/>
        <v>-</v>
      </c>
      <c r="BA444" s="94" t="str">
        <f t="shared" si="193"/>
        <v>-</v>
      </c>
      <c r="BB444" s="94" t="str">
        <f t="shared" si="194"/>
        <v>-</v>
      </c>
      <c r="BC444" s="94" t="str">
        <f t="shared" si="195"/>
        <v>-</v>
      </c>
      <c r="BD444" s="94" t="str">
        <f t="shared" si="196"/>
        <v>-</v>
      </c>
      <c r="BE444" s="94" t="str">
        <f t="shared" si="197"/>
        <v>-</v>
      </c>
      <c r="BF444" s="94" t="str">
        <f t="shared" si="198"/>
        <v>-</v>
      </c>
    </row>
    <row r="445" spans="1:58" x14ac:dyDescent="0.2">
      <c r="A445" s="19" t="s">
        <v>1193</v>
      </c>
      <c r="B445" s="19" t="s">
        <v>76</v>
      </c>
      <c r="C445" s="19">
        <v>21442606</v>
      </c>
      <c r="D445" s="19">
        <v>4</v>
      </c>
      <c r="E445" s="19" t="s">
        <v>1508</v>
      </c>
      <c r="F445" s="19" t="s">
        <v>1811</v>
      </c>
      <c r="G445" s="19" t="s">
        <v>1812</v>
      </c>
      <c r="H445" s="19" t="s">
        <v>1018</v>
      </c>
      <c r="I445" s="19" t="s">
        <v>654</v>
      </c>
      <c r="J445" s="19">
        <v>80</v>
      </c>
      <c r="K445" s="19" t="s">
        <v>556</v>
      </c>
      <c r="L445" s="19" t="s">
        <v>505</v>
      </c>
      <c r="M445" s="19" t="s">
        <v>17</v>
      </c>
      <c r="N445" s="19">
        <v>45763</v>
      </c>
      <c r="O445" s="19">
        <v>2</v>
      </c>
      <c r="P445" s="83">
        <v>1</v>
      </c>
      <c r="Q445" s="19" t="s">
        <v>600</v>
      </c>
      <c r="R445" s="19" t="s">
        <v>11</v>
      </c>
      <c r="S445" s="19" t="s">
        <v>600</v>
      </c>
      <c r="T445" s="19">
        <v>2</v>
      </c>
      <c r="U445" s="19" t="s">
        <v>11</v>
      </c>
      <c r="V445" s="19" t="s">
        <v>11</v>
      </c>
      <c r="W445" s="19" t="s">
        <v>11</v>
      </c>
      <c r="X445" s="19">
        <v>0</v>
      </c>
      <c r="Y445" s="19" t="s">
        <v>730</v>
      </c>
      <c r="Z445" s="19">
        <v>0</v>
      </c>
      <c r="AA445" s="19">
        <v>0</v>
      </c>
      <c r="AB445" s="19">
        <v>0</v>
      </c>
      <c r="AC445" s="186" t="str">
        <f>IF(OR(M445="13",M445="14",P445=8),"",IF(     AND(OR(S445="AUTORIZADO", S445="PENDIENTE", S445="REDUCIDO", S445="AMPLIADO"),L445&lt;&gt;"HONORARIO" ), _xlfn.CONCAT(IF(H445="X","H",H445),"_",IF(OR(P445=5,P445=6),_xlfn.CONCAT(P445,"A"),P445),"_",VLOOKUP(T445,Datos!$B$2:$C$5,2,TRUE)),""))</f>
        <v/>
      </c>
      <c r="AD445" s="186">
        <f t="shared" si="172"/>
        <v>0</v>
      </c>
      <c r="AE445" s="90" t="str">
        <f t="shared" si="173"/>
        <v>-</v>
      </c>
      <c r="AF445" s="91" t="str">
        <f t="shared" si="174"/>
        <v>070601</v>
      </c>
      <c r="AG445" s="92"/>
      <c r="AH445" s="93" t="str">
        <f t="shared" si="175"/>
        <v>Corporación de Fomento de la Producción</v>
      </c>
      <c r="AI445" s="90" t="str">
        <f t="shared" si="176"/>
        <v>-</v>
      </c>
      <c r="AJ445" s="90">
        <f t="shared" si="177"/>
        <v>4</v>
      </c>
      <c r="AK445" s="90" t="str">
        <f t="shared" si="178"/>
        <v>-</v>
      </c>
      <c r="AL445" s="90" t="str">
        <f t="shared" si="179"/>
        <v>Identifica este registro como MUJER</v>
      </c>
      <c r="AM445" s="90" t="str">
        <f t="shared" si="180"/>
        <v>-</v>
      </c>
      <c r="AN445" s="90" t="str">
        <f t="shared" si="181"/>
        <v>-</v>
      </c>
      <c r="AO445" s="90" t="str">
        <f t="shared" si="182"/>
        <v>-</v>
      </c>
      <c r="AP445" s="58" t="str">
        <f t="shared" si="183"/>
        <v>-</v>
      </c>
      <c r="AQ445" s="94" t="str">
        <f t="shared" si="184"/>
        <v>-</v>
      </c>
      <c r="AR445" s="94" t="str">
        <f>IF(N445="","PRIMER_DIA en blanco",
IF(AND(M445="01",N445&gt;=L_Conversion!$C$118,N445&lt;=L_Conversion!$D$118),"-",
IF(AND(M445="02",N445&gt;=L_Conversion!$C$119,N445&lt;=L_Conversion!$D$119),"-",
IF(AND(M445="03",N445&gt;=L_Conversion!$C$120,N445&lt;=L_Conversion!$D$120),"-",
IF(AND(M445="04",N445&gt;=L_Conversion!$C$121,N445&lt;=L_Conversion!$D$121),"-",
IF(AND(M445="05",N445&gt;=L_Conversion!$C$122,N445&lt;=L_Conversion!$D$122),"-",
IF(AND(M445="06",N445&gt;=L_Conversion!$C$123,N445&lt;=L_Conversion!$D$123),"-",
IF(AND(M445="07",N445&gt;=L_Conversion!$C$124,N445&lt;=L_Conversion!$D$124),"-",
IF(AND(M445="08",N445&gt;=L_Conversion!$C$125,N445&lt;=L_Conversion!$D$125),"-",
IF(AND(M445="09",N445&gt;=L_Conversion!$C$126,N445&lt;=L_Conversion!$D$126),"-",
IF(AND(M445="10",N445&gt;=L_Conversion!$C$127,N445&lt;=L_Conversion!$D$127),"-",
IF(AND(M445="11",N445&gt;=L_Conversion!$C$128,N445&lt;=L_Conversion!$D$128),"-",
IF(AND(M445="12",N445&gt;=L_Conversion!$C$129,N445&lt;=L_Conversion!$D$129),"-",
IF(AND(M445="13",N445&gt;=L_Conversion!$C$116,N445&lt;=L_Conversion!$D$116),"-",
IF(AND(M445="14",N445&gt;=L_Conversion!$C$117,N445&lt;=L_Conversion!$D$117),"-",
"PRIMER_DIA fuera de rango")))))))))))))))</f>
        <v>-</v>
      </c>
      <c r="AS445" s="94" t="str">
        <f t="shared" si="185"/>
        <v>-</v>
      </c>
      <c r="AT445" s="94" t="str">
        <f t="shared" si="186"/>
        <v>-</v>
      </c>
      <c r="AU445" s="94" t="str">
        <f t="shared" si="187"/>
        <v>-</v>
      </c>
      <c r="AV445" s="94" t="str">
        <f t="shared" si="188"/>
        <v>-</v>
      </c>
      <c r="AW445" s="94" t="str">
        <f t="shared" si="189"/>
        <v>-</v>
      </c>
      <c r="AX445" s="94" t="str">
        <f t="shared" si="190"/>
        <v>-</v>
      </c>
      <c r="AY445" s="94" t="str">
        <f t="shared" si="191"/>
        <v>-</v>
      </c>
      <c r="AZ445" s="94" t="str">
        <f t="shared" si="192"/>
        <v>-</v>
      </c>
      <c r="BA445" s="94" t="str">
        <f t="shared" si="193"/>
        <v>-</v>
      </c>
      <c r="BB445" s="94" t="str">
        <f t="shared" si="194"/>
        <v>-</v>
      </c>
      <c r="BC445" s="94" t="str">
        <f t="shared" si="195"/>
        <v>-</v>
      </c>
      <c r="BD445" s="94" t="str">
        <f t="shared" si="196"/>
        <v>-</v>
      </c>
      <c r="BE445" s="94" t="str">
        <f t="shared" si="197"/>
        <v>-</v>
      </c>
      <c r="BF445" s="94" t="str">
        <f t="shared" si="198"/>
        <v>-</v>
      </c>
    </row>
    <row r="446" spans="1:58" x14ac:dyDescent="0.2">
      <c r="A446" s="19" t="s">
        <v>1193</v>
      </c>
      <c r="B446" s="19" t="s">
        <v>876</v>
      </c>
      <c r="C446" s="19">
        <v>16514974</v>
      </c>
      <c r="D446" s="19">
        <v>2</v>
      </c>
      <c r="E446" s="19" t="s">
        <v>1560</v>
      </c>
      <c r="F446" s="19" t="s">
        <v>1508</v>
      </c>
      <c r="G446" s="19" t="s">
        <v>1561</v>
      </c>
      <c r="H446" s="19" t="s">
        <v>654</v>
      </c>
      <c r="I446" s="19" t="s">
        <v>653</v>
      </c>
      <c r="J446" s="19">
        <v>80</v>
      </c>
      <c r="K446" s="19" t="s">
        <v>556</v>
      </c>
      <c r="L446" s="19" t="s">
        <v>495</v>
      </c>
      <c r="M446" s="19" t="s">
        <v>17</v>
      </c>
      <c r="N446" s="19">
        <v>45763</v>
      </c>
      <c r="O446" s="19">
        <v>2</v>
      </c>
      <c r="P446" s="83">
        <v>1</v>
      </c>
      <c r="Q446" s="19" t="s">
        <v>23</v>
      </c>
      <c r="R446" s="19" t="s">
        <v>11</v>
      </c>
      <c r="S446" s="19" t="s">
        <v>23</v>
      </c>
      <c r="T446" s="19">
        <v>2</v>
      </c>
      <c r="U446" s="19" t="s">
        <v>11</v>
      </c>
      <c r="V446" s="19" t="s">
        <v>11</v>
      </c>
      <c r="W446" s="19" t="s">
        <v>11</v>
      </c>
      <c r="X446" s="19">
        <v>0</v>
      </c>
      <c r="Y446" s="19" t="s">
        <v>730</v>
      </c>
      <c r="Z446" s="19">
        <v>0</v>
      </c>
      <c r="AA446" s="19">
        <v>0</v>
      </c>
      <c r="AB446" s="19">
        <v>0</v>
      </c>
      <c r="AC446" s="186" t="str">
        <f>IF(OR(M446="13",M446="14",P446=8),"",IF(     AND(OR(S446="AUTORIZADO", S446="PENDIENTE", S446="REDUCIDO", S446="AMPLIADO"),L446&lt;&gt;"HONORARIO" ), _xlfn.CONCAT(IF(H446="X","H",H446),"_",IF(OR(P446=5,P446=6),_xlfn.CONCAT(P446,"A"),P446),"_",VLOOKUP(T446,Datos!$B$2:$C$5,2,TRUE)),""))</f>
        <v>H_1_[hasta 3]</v>
      </c>
      <c r="AD446" s="186">
        <f t="shared" si="172"/>
        <v>0</v>
      </c>
      <c r="AE446" s="90" t="str">
        <f t="shared" si="173"/>
        <v>-</v>
      </c>
      <c r="AF446" s="91" t="str">
        <f t="shared" si="174"/>
        <v>070607</v>
      </c>
      <c r="AG446" s="92"/>
      <c r="AH446" s="93" t="str">
        <f t="shared" si="175"/>
        <v>Corporación de Fomento de la Producción</v>
      </c>
      <c r="AI446" s="90" t="str">
        <f t="shared" si="176"/>
        <v>-</v>
      </c>
      <c r="AJ446" s="90">
        <f t="shared" si="177"/>
        <v>2</v>
      </c>
      <c r="AK446" s="90" t="str">
        <f t="shared" si="178"/>
        <v>-</v>
      </c>
      <c r="AL446" s="90" t="str">
        <f t="shared" si="179"/>
        <v>Identifica este registro como HOMBRE</v>
      </c>
      <c r="AM446" s="90" t="str">
        <f t="shared" si="180"/>
        <v>-</v>
      </c>
      <c r="AN446" s="90" t="str">
        <f t="shared" si="181"/>
        <v>-</v>
      </c>
      <c r="AO446" s="90" t="str">
        <f t="shared" si="182"/>
        <v>-</v>
      </c>
      <c r="AP446" s="58" t="str">
        <f t="shared" si="183"/>
        <v>-</v>
      </c>
      <c r="AQ446" s="94" t="str">
        <f t="shared" si="184"/>
        <v>-</v>
      </c>
      <c r="AR446" s="94" t="str">
        <f>IF(N446="","PRIMER_DIA en blanco",
IF(AND(M446="01",N446&gt;=L_Conversion!$C$118,N446&lt;=L_Conversion!$D$118),"-",
IF(AND(M446="02",N446&gt;=L_Conversion!$C$119,N446&lt;=L_Conversion!$D$119),"-",
IF(AND(M446="03",N446&gt;=L_Conversion!$C$120,N446&lt;=L_Conversion!$D$120),"-",
IF(AND(M446="04",N446&gt;=L_Conversion!$C$121,N446&lt;=L_Conversion!$D$121),"-",
IF(AND(M446="05",N446&gt;=L_Conversion!$C$122,N446&lt;=L_Conversion!$D$122),"-",
IF(AND(M446="06",N446&gt;=L_Conversion!$C$123,N446&lt;=L_Conversion!$D$123),"-",
IF(AND(M446="07",N446&gt;=L_Conversion!$C$124,N446&lt;=L_Conversion!$D$124),"-",
IF(AND(M446="08",N446&gt;=L_Conversion!$C$125,N446&lt;=L_Conversion!$D$125),"-",
IF(AND(M446="09",N446&gt;=L_Conversion!$C$126,N446&lt;=L_Conversion!$D$126),"-",
IF(AND(M446="10",N446&gt;=L_Conversion!$C$127,N446&lt;=L_Conversion!$D$127),"-",
IF(AND(M446="11",N446&gt;=L_Conversion!$C$128,N446&lt;=L_Conversion!$D$128),"-",
IF(AND(M446="12",N446&gt;=L_Conversion!$C$129,N446&lt;=L_Conversion!$D$129),"-",
IF(AND(M446="13",N446&gt;=L_Conversion!$C$116,N446&lt;=L_Conversion!$D$116),"-",
IF(AND(M446="14",N446&gt;=L_Conversion!$C$117,N446&lt;=L_Conversion!$D$117),"-",
"PRIMER_DIA fuera de rango")))))))))))))))</f>
        <v>-</v>
      </c>
      <c r="AS446" s="94" t="str">
        <f t="shared" si="185"/>
        <v>-</v>
      </c>
      <c r="AT446" s="94" t="str">
        <f t="shared" si="186"/>
        <v>-</v>
      </c>
      <c r="AU446" s="94" t="str">
        <f t="shared" si="187"/>
        <v>-</v>
      </c>
      <c r="AV446" s="94" t="str">
        <f t="shared" si="188"/>
        <v>-</v>
      </c>
      <c r="AW446" s="94" t="str">
        <f t="shared" si="189"/>
        <v>-</v>
      </c>
      <c r="AX446" s="94" t="str">
        <f t="shared" si="190"/>
        <v>-</v>
      </c>
      <c r="AY446" s="94" t="str">
        <f t="shared" si="191"/>
        <v>-</v>
      </c>
      <c r="AZ446" s="94" t="str">
        <f t="shared" si="192"/>
        <v>-</v>
      </c>
      <c r="BA446" s="94" t="str">
        <f t="shared" si="193"/>
        <v>-</v>
      </c>
      <c r="BB446" s="94" t="str">
        <f t="shared" si="194"/>
        <v>-</v>
      </c>
      <c r="BC446" s="94" t="str">
        <f t="shared" si="195"/>
        <v>-</v>
      </c>
      <c r="BD446" s="94" t="str">
        <f t="shared" si="196"/>
        <v>-</v>
      </c>
      <c r="BE446" s="94" t="str">
        <f t="shared" si="197"/>
        <v>-</v>
      </c>
      <c r="BF446" s="94" t="str">
        <f t="shared" si="198"/>
        <v>-</v>
      </c>
    </row>
    <row r="447" spans="1:58" x14ac:dyDescent="0.2">
      <c r="A447" s="19" t="s">
        <v>1193</v>
      </c>
      <c r="B447" s="19" t="s">
        <v>76</v>
      </c>
      <c r="C447" s="19">
        <v>10914138</v>
      </c>
      <c r="D447" s="19">
        <v>0</v>
      </c>
      <c r="E447" s="19" t="s">
        <v>1431</v>
      </c>
      <c r="F447" s="19" t="s">
        <v>1478</v>
      </c>
      <c r="G447" s="19" t="s">
        <v>1813</v>
      </c>
      <c r="H447" s="19" t="s">
        <v>654</v>
      </c>
      <c r="I447" s="19" t="s">
        <v>653</v>
      </c>
      <c r="J447" s="19">
        <v>80</v>
      </c>
      <c r="K447" s="19" t="s">
        <v>556</v>
      </c>
      <c r="L447" s="19" t="s">
        <v>495</v>
      </c>
      <c r="M447" s="19" t="s">
        <v>17</v>
      </c>
      <c r="N447" s="19">
        <v>45763</v>
      </c>
      <c r="O447" s="19">
        <v>2</v>
      </c>
      <c r="P447" s="83">
        <v>1</v>
      </c>
      <c r="Q447" s="19" t="s">
        <v>23</v>
      </c>
      <c r="R447" s="19" t="s">
        <v>11</v>
      </c>
      <c r="S447" s="19" t="s">
        <v>23</v>
      </c>
      <c r="T447" s="19">
        <v>2</v>
      </c>
      <c r="U447" s="19" t="s">
        <v>11</v>
      </c>
      <c r="V447" s="19" t="s">
        <v>11</v>
      </c>
      <c r="W447" s="19" t="s">
        <v>11</v>
      </c>
      <c r="X447" s="19">
        <v>0</v>
      </c>
      <c r="Y447" s="19" t="s">
        <v>730</v>
      </c>
      <c r="Z447" s="19">
        <v>0</v>
      </c>
      <c r="AA447" s="19">
        <v>0</v>
      </c>
      <c r="AB447" s="19">
        <v>0</v>
      </c>
      <c r="AC447" s="186" t="str">
        <f>IF(OR(M447="13",M447="14",P447=8),"",IF(     AND(OR(S447="AUTORIZADO", S447="PENDIENTE", S447="REDUCIDO", S447="AMPLIADO"),L447&lt;&gt;"HONORARIO" ), _xlfn.CONCAT(IF(H447="X","H",H447),"_",IF(OR(P447=5,P447=6),_xlfn.CONCAT(P447,"A"),P447),"_",VLOOKUP(T447,Datos!$B$2:$C$5,2,TRUE)),""))</f>
        <v>H_1_[hasta 3]</v>
      </c>
      <c r="AD447" s="186">
        <f t="shared" si="172"/>
        <v>0</v>
      </c>
      <c r="AE447" s="90" t="str">
        <f t="shared" si="173"/>
        <v>-</v>
      </c>
      <c r="AF447" s="91" t="str">
        <f t="shared" si="174"/>
        <v>070601</v>
      </c>
      <c r="AG447" s="92"/>
      <c r="AH447" s="93" t="str">
        <f t="shared" si="175"/>
        <v>Corporación de Fomento de la Producción</v>
      </c>
      <c r="AI447" s="90" t="str">
        <f t="shared" si="176"/>
        <v>-</v>
      </c>
      <c r="AJ447" s="90">
        <f t="shared" si="177"/>
        <v>0</v>
      </c>
      <c r="AK447" s="90" t="str">
        <f t="shared" si="178"/>
        <v>-</v>
      </c>
      <c r="AL447" s="90" t="str">
        <f t="shared" si="179"/>
        <v>Identifica este registro como HOMBRE</v>
      </c>
      <c r="AM447" s="90" t="str">
        <f t="shared" si="180"/>
        <v>-</v>
      </c>
      <c r="AN447" s="90" t="str">
        <f t="shared" si="181"/>
        <v>-</v>
      </c>
      <c r="AO447" s="90" t="str">
        <f t="shared" si="182"/>
        <v>-</v>
      </c>
      <c r="AP447" s="58" t="str">
        <f t="shared" si="183"/>
        <v>-</v>
      </c>
      <c r="AQ447" s="94" t="str">
        <f t="shared" si="184"/>
        <v>-</v>
      </c>
      <c r="AR447" s="94" t="str">
        <f>IF(N447="","PRIMER_DIA en blanco",
IF(AND(M447="01",N447&gt;=L_Conversion!$C$118,N447&lt;=L_Conversion!$D$118),"-",
IF(AND(M447="02",N447&gt;=L_Conversion!$C$119,N447&lt;=L_Conversion!$D$119),"-",
IF(AND(M447="03",N447&gt;=L_Conversion!$C$120,N447&lt;=L_Conversion!$D$120),"-",
IF(AND(M447="04",N447&gt;=L_Conversion!$C$121,N447&lt;=L_Conversion!$D$121),"-",
IF(AND(M447="05",N447&gt;=L_Conversion!$C$122,N447&lt;=L_Conversion!$D$122),"-",
IF(AND(M447="06",N447&gt;=L_Conversion!$C$123,N447&lt;=L_Conversion!$D$123),"-",
IF(AND(M447="07",N447&gt;=L_Conversion!$C$124,N447&lt;=L_Conversion!$D$124),"-",
IF(AND(M447="08",N447&gt;=L_Conversion!$C$125,N447&lt;=L_Conversion!$D$125),"-",
IF(AND(M447="09",N447&gt;=L_Conversion!$C$126,N447&lt;=L_Conversion!$D$126),"-",
IF(AND(M447="10",N447&gt;=L_Conversion!$C$127,N447&lt;=L_Conversion!$D$127),"-",
IF(AND(M447="11",N447&gt;=L_Conversion!$C$128,N447&lt;=L_Conversion!$D$128),"-",
IF(AND(M447="12",N447&gt;=L_Conversion!$C$129,N447&lt;=L_Conversion!$D$129),"-",
IF(AND(M447="13",N447&gt;=L_Conversion!$C$116,N447&lt;=L_Conversion!$D$116),"-",
IF(AND(M447="14",N447&gt;=L_Conversion!$C$117,N447&lt;=L_Conversion!$D$117),"-",
"PRIMER_DIA fuera de rango")))))))))))))))</f>
        <v>-</v>
      </c>
      <c r="AS447" s="94" t="str">
        <f t="shared" si="185"/>
        <v>-</v>
      </c>
      <c r="AT447" s="94" t="str">
        <f t="shared" si="186"/>
        <v>-</v>
      </c>
      <c r="AU447" s="94" t="str">
        <f t="shared" si="187"/>
        <v>-</v>
      </c>
      <c r="AV447" s="94" t="str">
        <f t="shared" si="188"/>
        <v>-</v>
      </c>
      <c r="AW447" s="94" t="str">
        <f t="shared" si="189"/>
        <v>-</v>
      </c>
      <c r="AX447" s="94" t="str">
        <f t="shared" si="190"/>
        <v>-</v>
      </c>
      <c r="AY447" s="94" t="str">
        <f t="shared" si="191"/>
        <v>-</v>
      </c>
      <c r="AZ447" s="94" t="str">
        <f t="shared" si="192"/>
        <v>-</v>
      </c>
      <c r="BA447" s="94" t="str">
        <f t="shared" si="193"/>
        <v>-</v>
      </c>
      <c r="BB447" s="94" t="str">
        <f t="shared" si="194"/>
        <v>-</v>
      </c>
      <c r="BC447" s="94" t="str">
        <f t="shared" si="195"/>
        <v>-</v>
      </c>
      <c r="BD447" s="94" t="str">
        <f t="shared" si="196"/>
        <v>-</v>
      </c>
      <c r="BE447" s="94" t="str">
        <f t="shared" si="197"/>
        <v>-</v>
      </c>
      <c r="BF447" s="94" t="str">
        <f t="shared" si="198"/>
        <v>-</v>
      </c>
    </row>
    <row r="448" spans="1:58" x14ac:dyDescent="0.2">
      <c r="A448" s="19" t="s">
        <v>1193</v>
      </c>
      <c r="B448" s="19" t="s">
        <v>76</v>
      </c>
      <c r="C448" s="19">
        <v>8322183</v>
      </c>
      <c r="D448" s="19">
        <v>6</v>
      </c>
      <c r="E448" s="19" t="s">
        <v>1194</v>
      </c>
      <c r="F448" s="19" t="s">
        <v>1195</v>
      </c>
      <c r="G448" s="19" t="s">
        <v>1196</v>
      </c>
      <c r="H448" s="19" t="s">
        <v>654</v>
      </c>
      <c r="I448" s="19" t="s">
        <v>653</v>
      </c>
      <c r="J448" s="19">
        <v>80</v>
      </c>
      <c r="K448" s="19" t="s">
        <v>560</v>
      </c>
      <c r="L448" s="19" t="s">
        <v>495</v>
      </c>
      <c r="M448" s="19" t="s">
        <v>17</v>
      </c>
      <c r="N448" s="19">
        <v>45763</v>
      </c>
      <c r="O448" s="19">
        <v>14</v>
      </c>
      <c r="P448" s="83">
        <v>1</v>
      </c>
      <c r="Q448" s="19" t="s">
        <v>23</v>
      </c>
      <c r="R448" s="19" t="s">
        <v>11</v>
      </c>
      <c r="S448" s="19" t="s">
        <v>23</v>
      </c>
      <c r="T448" s="19">
        <v>14</v>
      </c>
      <c r="U448" s="19" t="s">
        <v>11</v>
      </c>
      <c r="V448" s="19" t="s">
        <v>11</v>
      </c>
      <c r="W448" s="19" t="s">
        <v>11</v>
      </c>
      <c r="X448" s="19">
        <v>0</v>
      </c>
      <c r="Y448" s="19" t="s">
        <v>730</v>
      </c>
      <c r="Z448" s="19">
        <v>0</v>
      </c>
      <c r="AA448" s="19">
        <v>0</v>
      </c>
      <c r="AB448" s="19">
        <v>0</v>
      </c>
      <c r="AC448" s="186" t="str">
        <f>IF(OR(M448="13",M448="14",P448=8),"",IF(     AND(OR(S448="AUTORIZADO", S448="PENDIENTE", S448="REDUCIDO", S448="AMPLIADO"),L448&lt;&gt;"HONORARIO" ), _xlfn.CONCAT(IF(H448="X","H",H448),"_",IF(OR(P448=5,P448=6),_xlfn.CONCAT(P448,"A"),P448),"_",VLOOKUP(T448,Datos!$B$2:$C$5,2,TRUE)),""))</f>
        <v>H_1_[11 +]</v>
      </c>
      <c r="AD448" s="186">
        <f t="shared" si="172"/>
        <v>0</v>
      </c>
      <c r="AE448" s="90" t="str">
        <f t="shared" si="173"/>
        <v>-</v>
      </c>
      <c r="AF448" s="91" t="str">
        <f t="shared" si="174"/>
        <v>070601</v>
      </c>
      <c r="AG448" s="92"/>
      <c r="AH448" s="93" t="str">
        <f t="shared" si="175"/>
        <v>Corporación de Fomento de la Producción</v>
      </c>
      <c r="AI448" s="90" t="str">
        <f t="shared" si="176"/>
        <v>-</v>
      </c>
      <c r="AJ448" s="90">
        <f t="shared" si="177"/>
        <v>6</v>
      </c>
      <c r="AK448" s="90" t="str">
        <f t="shared" si="178"/>
        <v>-</v>
      </c>
      <c r="AL448" s="90" t="str">
        <f t="shared" si="179"/>
        <v>Identifica este registro como HOMBRE</v>
      </c>
      <c r="AM448" s="90" t="str">
        <f t="shared" si="180"/>
        <v>-</v>
      </c>
      <c r="AN448" s="90" t="str">
        <f t="shared" si="181"/>
        <v>-</v>
      </c>
      <c r="AO448" s="90" t="str">
        <f t="shared" si="182"/>
        <v>-</v>
      </c>
      <c r="AP448" s="58" t="str">
        <f t="shared" si="183"/>
        <v>-</v>
      </c>
      <c r="AQ448" s="94" t="str">
        <f t="shared" si="184"/>
        <v>-</v>
      </c>
      <c r="AR448" s="94" t="str">
        <f>IF(N448="","PRIMER_DIA en blanco",
IF(AND(M448="01",N448&gt;=L_Conversion!$C$118,N448&lt;=L_Conversion!$D$118),"-",
IF(AND(M448="02",N448&gt;=L_Conversion!$C$119,N448&lt;=L_Conversion!$D$119),"-",
IF(AND(M448="03",N448&gt;=L_Conversion!$C$120,N448&lt;=L_Conversion!$D$120),"-",
IF(AND(M448="04",N448&gt;=L_Conversion!$C$121,N448&lt;=L_Conversion!$D$121),"-",
IF(AND(M448="05",N448&gt;=L_Conversion!$C$122,N448&lt;=L_Conversion!$D$122),"-",
IF(AND(M448="06",N448&gt;=L_Conversion!$C$123,N448&lt;=L_Conversion!$D$123),"-",
IF(AND(M448="07",N448&gt;=L_Conversion!$C$124,N448&lt;=L_Conversion!$D$124),"-",
IF(AND(M448="08",N448&gt;=L_Conversion!$C$125,N448&lt;=L_Conversion!$D$125),"-",
IF(AND(M448="09",N448&gt;=L_Conversion!$C$126,N448&lt;=L_Conversion!$D$126),"-",
IF(AND(M448="10",N448&gt;=L_Conversion!$C$127,N448&lt;=L_Conversion!$D$127),"-",
IF(AND(M448="11",N448&gt;=L_Conversion!$C$128,N448&lt;=L_Conversion!$D$128),"-",
IF(AND(M448="12",N448&gt;=L_Conversion!$C$129,N448&lt;=L_Conversion!$D$129),"-",
IF(AND(M448="13",N448&gt;=L_Conversion!$C$116,N448&lt;=L_Conversion!$D$116),"-",
IF(AND(M448="14",N448&gt;=L_Conversion!$C$117,N448&lt;=L_Conversion!$D$117),"-",
"PRIMER_DIA fuera de rango")))))))))))))))</f>
        <v>-</v>
      </c>
      <c r="AS448" s="94" t="str">
        <f t="shared" si="185"/>
        <v>-</v>
      </c>
      <c r="AT448" s="94" t="str">
        <f t="shared" si="186"/>
        <v>-</v>
      </c>
      <c r="AU448" s="94" t="str">
        <f t="shared" si="187"/>
        <v>-</v>
      </c>
      <c r="AV448" s="94" t="str">
        <f t="shared" si="188"/>
        <v>-</v>
      </c>
      <c r="AW448" s="94" t="str">
        <f t="shared" si="189"/>
        <v>-</v>
      </c>
      <c r="AX448" s="94" t="str">
        <f t="shared" si="190"/>
        <v>-</v>
      </c>
      <c r="AY448" s="94" t="str">
        <f t="shared" si="191"/>
        <v>-</v>
      </c>
      <c r="AZ448" s="94" t="str">
        <f t="shared" si="192"/>
        <v>-</v>
      </c>
      <c r="BA448" s="94" t="str">
        <f t="shared" si="193"/>
        <v>-</v>
      </c>
      <c r="BB448" s="94" t="str">
        <f t="shared" si="194"/>
        <v>-</v>
      </c>
      <c r="BC448" s="94" t="str">
        <f t="shared" si="195"/>
        <v>-</v>
      </c>
      <c r="BD448" s="94" t="str">
        <f t="shared" si="196"/>
        <v>-</v>
      </c>
      <c r="BE448" s="94" t="str">
        <f t="shared" si="197"/>
        <v>-</v>
      </c>
      <c r="BF448" s="94" t="str">
        <f t="shared" si="198"/>
        <v>-</v>
      </c>
    </row>
    <row r="449" spans="1:58" x14ac:dyDescent="0.2">
      <c r="A449" s="19" t="s">
        <v>1193</v>
      </c>
      <c r="B449" s="19" t="s">
        <v>76</v>
      </c>
      <c r="C449" s="19">
        <v>10912720</v>
      </c>
      <c r="D449" s="19">
        <v>5</v>
      </c>
      <c r="E449" s="19" t="s">
        <v>1402</v>
      </c>
      <c r="F449" s="19" t="s">
        <v>1403</v>
      </c>
      <c r="G449" s="19" t="s">
        <v>1404</v>
      </c>
      <c r="H449" s="19" t="s">
        <v>1018</v>
      </c>
      <c r="I449" s="19" t="s">
        <v>653</v>
      </c>
      <c r="J449" s="19">
        <v>80</v>
      </c>
      <c r="K449" s="19" t="s">
        <v>556</v>
      </c>
      <c r="L449" s="19" t="s">
        <v>495</v>
      </c>
      <c r="M449" s="19" t="s">
        <v>17</v>
      </c>
      <c r="N449" s="19">
        <v>45763</v>
      </c>
      <c r="O449" s="19">
        <v>1</v>
      </c>
      <c r="P449" s="83">
        <v>1</v>
      </c>
      <c r="Q449" s="19" t="s">
        <v>23</v>
      </c>
      <c r="R449" s="19" t="s">
        <v>11</v>
      </c>
      <c r="S449" s="19" t="s">
        <v>23</v>
      </c>
      <c r="T449" s="19">
        <v>1</v>
      </c>
      <c r="U449" s="19" t="s">
        <v>11</v>
      </c>
      <c r="V449" s="19" t="s">
        <v>11</v>
      </c>
      <c r="W449" s="19" t="s">
        <v>11</v>
      </c>
      <c r="X449" s="19">
        <v>0</v>
      </c>
      <c r="Y449" s="19" t="s">
        <v>730</v>
      </c>
      <c r="Z449" s="19">
        <v>0</v>
      </c>
      <c r="AA449" s="19">
        <v>0</v>
      </c>
      <c r="AB449" s="19">
        <v>0</v>
      </c>
      <c r="AC449" s="186" t="str">
        <f>IF(OR(M449="13",M449="14",P449=8),"",IF(     AND(OR(S449="AUTORIZADO", S449="PENDIENTE", S449="REDUCIDO", S449="AMPLIADO"),L449&lt;&gt;"HONORARIO" ), _xlfn.CONCAT(IF(H449="X","H",H449),"_",IF(OR(P449=5,P449=6),_xlfn.CONCAT(P449,"A"),P449),"_",VLOOKUP(T449,Datos!$B$2:$C$5,2,TRUE)),""))</f>
        <v>M_1_[hasta 3]</v>
      </c>
      <c r="AD449" s="186">
        <f t="shared" si="172"/>
        <v>0</v>
      </c>
      <c r="AE449" s="90" t="str">
        <f t="shared" si="173"/>
        <v>-</v>
      </c>
      <c r="AF449" s="91" t="str">
        <f t="shared" si="174"/>
        <v>070601</v>
      </c>
      <c r="AG449" s="92"/>
      <c r="AH449" s="93" t="str">
        <f t="shared" si="175"/>
        <v>Corporación de Fomento de la Producción</v>
      </c>
      <c r="AI449" s="90" t="str">
        <f t="shared" si="176"/>
        <v>-</v>
      </c>
      <c r="AJ449" s="90">
        <f t="shared" si="177"/>
        <v>5</v>
      </c>
      <c r="AK449" s="90" t="str">
        <f t="shared" si="178"/>
        <v>-</v>
      </c>
      <c r="AL449" s="90" t="str">
        <f t="shared" si="179"/>
        <v>Identifica este registro como MUJER</v>
      </c>
      <c r="AM449" s="90" t="str">
        <f t="shared" si="180"/>
        <v>-</v>
      </c>
      <c r="AN449" s="90" t="str">
        <f t="shared" si="181"/>
        <v>-</v>
      </c>
      <c r="AO449" s="90" t="str">
        <f t="shared" si="182"/>
        <v>-</v>
      </c>
      <c r="AP449" s="58" t="str">
        <f t="shared" si="183"/>
        <v>-</v>
      </c>
      <c r="AQ449" s="94" t="str">
        <f t="shared" si="184"/>
        <v>-</v>
      </c>
      <c r="AR449" s="94" t="str">
        <f>IF(N449="","PRIMER_DIA en blanco",
IF(AND(M449="01",N449&gt;=L_Conversion!$C$118,N449&lt;=L_Conversion!$D$118),"-",
IF(AND(M449="02",N449&gt;=L_Conversion!$C$119,N449&lt;=L_Conversion!$D$119),"-",
IF(AND(M449="03",N449&gt;=L_Conversion!$C$120,N449&lt;=L_Conversion!$D$120),"-",
IF(AND(M449="04",N449&gt;=L_Conversion!$C$121,N449&lt;=L_Conversion!$D$121),"-",
IF(AND(M449="05",N449&gt;=L_Conversion!$C$122,N449&lt;=L_Conversion!$D$122),"-",
IF(AND(M449="06",N449&gt;=L_Conversion!$C$123,N449&lt;=L_Conversion!$D$123),"-",
IF(AND(M449="07",N449&gt;=L_Conversion!$C$124,N449&lt;=L_Conversion!$D$124),"-",
IF(AND(M449="08",N449&gt;=L_Conversion!$C$125,N449&lt;=L_Conversion!$D$125),"-",
IF(AND(M449="09",N449&gt;=L_Conversion!$C$126,N449&lt;=L_Conversion!$D$126),"-",
IF(AND(M449="10",N449&gt;=L_Conversion!$C$127,N449&lt;=L_Conversion!$D$127),"-",
IF(AND(M449="11",N449&gt;=L_Conversion!$C$128,N449&lt;=L_Conversion!$D$128),"-",
IF(AND(M449="12",N449&gt;=L_Conversion!$C$129,N449&lt;=L_Conversion!$D$129),"-",
IF(AND(M449="13",N449&gt;=L_Conversion!$C$116,N449&lt;=L_Conversion!$D$116),"-",
IF(AND(M449="14",N449&gt;=L_Conversion!$C$117,N449&lt;=L_Conversion!$D$117),"-",
"PRIMER_DIA fuera de rango")))))))))))))))</f>
        <v>-</v>
      </c>
      <c r="AS449" s="94" t="str">
        <f t="shared" si="185"/>
        <v>-</v>
      </c>
      <c r="AT449" s="94" t="str">
        <f t="shared" si="186"/>
        <v>-</v>
      </c>
      <c r="AU449" s="94" t="str">
        <f t="shared" si="187"/>
        <v>-</v>
      </c>
      <c r="AV449" s="94" t="str">
        <f t="shared" si="188"/>
        <v>-</v>
      </c>
      <c r="AW449" s="94" t="str">
        <f t="shared" si="189"/>
        <v>-</v>
      </c>
      <c r="AX449" s="94" t="str">
        <f t="shared" si="190"/>
        <v>-</v>
      </c>
      <c r="AY449" s="94" t="str">
        <f t="shared" si="191"/>
        <v>-</v>
      </c>
      <c r="AZ449" s="94" t="str">
        <f t="shared" si="192"/>
        <v>-</v>
      </c>
      <c r="BA449" s="94" t="str">
        <f t="shared" si="193"/>
        <v>-</v>
      </c>
      <c r="BB449" s="94" t="str">
        <f t="shared" si="194"/>
        <v>-</v>
      </c>
      <c r="BC449" s="94" t="str">
        <f t="shared" si="195"/>
        <v>-</v>
      </c>
      <c r="BD449" s="94" t="str">
        <f t="shared" si="196"/>
        <v>-</v>
      </c>
      <c r="BE449" s="94" t="str">
        <f t="shared" si="197"/>
        <v>-</v>
      </c>
      <c r="BF449" s="94" t="str">
        <f t="shared" si="198"/>
        <v>-</v>
      </c>
    </row>
    <row r="450" spans="1:58" x14ac:dyDescent="0.2">
      <c r="A450" s="19" t="s">
        <v>1193</v>
      </c>
      <c r="B450" s="19" t="s">
        <v>76</v>
      </c>
      <c r="C450" s="19">
        <v>14160812</v>
      </c>
      <c r="D450" s="19">
        <v>6</v>
      </c>
      <c r="E450" s="19" t="s">
        <v>1544</v>
      </c>
      <c r="F450" s="19" t="s">
        <v>1508</v>
      </c>
      <c r="G450" s="19" t="s">
        <v>1564</v>
      </c>
      <c r="H450" s="19" t="s">
        <v>1018</v>
      </c>
      <c r="I450" s="19" t="s">
        <v>653</v>
      </c>
      <c r="J450" s="19">
        <v>80</v>
      </c>
      <c r="K450" s="19" t="s">
        <v>556</v>
      </c>
      <c r="L450" s="19" t="s">
        <v>495</v>
      </c>
      <c r="M450" s="19" t="s">
        <v>17</v>
      </c>
      <c r="N450" s="19">
        <v>45763</v>
      </c>
      <c r="O450" s="19">
        <v>3</v>
      </c>
      <c r="P450" s="83">
        <v>1</v>
      </c>
      <c r="Q450" s="19" t="s">
        <v>23</v>
      </c>
      <c r="R450" s="19" t="s">
        <v>11</v>
      </c>
      <c r="S450" s="19" t="s">
        <v>23</v>
      </c>
      <c r="T450" s="19">
        <v>3</v>
      </c>
      <c r="U450" s="19" t="s">
        <v>11</v>
      </c>
      <c r="V450" s="19" t="s">
        <v>11</v>
      </c>
      <c r="W450" s="19" t="s">
        <v>11</v>
      </c>
      <c r="X450" s="19">
        <v>0</v>
      </c>
      <c r="Y450" s="19" t="s">
        <v>730</v>
      </c>
      <c r="Z450" s="19">
        <v>0</v>
      </c>
      <c r="AA450" s="19">
        <v>0</v>
      </c>
      <c r="AB450" s="19">
        <v>0</v>
      </c>
      <c r="AC450" s="186" t="str">
        <f>IF(OR(M450="13",M450="14",P450=8),"",IF(     AND(OR(S450="AUTORIZADO", S450="PENDIENTE", S450="REDUCIDO", S450="AMPLIADO"),L450&lt;&gt;"HONORARIO" ), _xlfn.CONCAT(IF(H450="X","H",H450),"_",IF(OR(P450=5,P450=6),_xlfn.CONCAT(P450,"A"),P450),"_",VLOOKUP(T450,Datos!$B$2:$C$5,2,TRUE)),""))</f>
        <v>M_1_[hasta 3]</v>
      </c>
      <c r="AD450" s="186">
        <f t="shared" si="172"/>
        <v>0</v>
      </c>
      <c r="AE450" s="90" t="str">
        <f t="shared" si="173"/>
        <v>-</v>
      </c>
      <c r="AF450" s="91" t="str">
        <f t="shared" si="174"/>
        <v>070601</v>
      </c>
      <c r="AG450" s="92"/>
      <c r="AH450" s="93" t="str">
        <f t="shared" si="175"/>
        <v>Corporación de Fomento de la Producción</v>
      </c>
      <c r="AI450" s="90" t="str">
        <f t="shared" si="176"/>
        <v>-</v>
      </c>
      <c r="AJ450" s="90">
        <f t="shared" si="177"/>
        <v>6</v>
      </c>
      <c r="AK450" s="90" t="str">
        <f t="shared" si="178"/>
        <v>-</v>
      </c>
      <c r="AL450" s="90" t="str">
        <f t="shared" si="179"/>
        <v>Identifica este registro como MUJER</v>
      </c>
      <c r="AM450" s="90" t="str">
        <f t="shared" si="180"/>
        <v>-</v>
      </c>
      <c r="AN450" s="90" t="str">
        <f t="shared" si="181"/>
        <v>-</v>
      </c>
      <c r="AO450" s="90" t="str">
        <f t="shared" si="182"/>
        <v>-</v>
      </c>
      <c r="AP450" s="58" t="str">
        <f t="shared" si="183"/>
        <v>-</v>
      </c>
      <c r="AQ450" s="94" t="str">
        <f t="shared" si="184"/>
        <v>-</v>
      </c>
      <c r="AR450" s="94" t="str">
        <f>IF(N450="","PRIMER_DIA en blanco",
IF(AND(M450="01",N450&gt;=L_Conversion!$C$118,N450&lt;=L_Conversion!$D$118),"-",
IF(AND(M450="02",N450&gt;=L_Conversion!$C$119,N450&lt;=L_Conversion!$D$119),"-",
IF(AND(M450="03",N450&gt;=L_Conversion!$C$120,N450&lt;=L_Conversion!$D$120),"-",
IF(AND(M450="04",N450&gt;=L_Conversion!$C$121,N450&lt;=L_Conversion!$D$121),"-",
IF(AND(M450="05",N450&gt;=L_Conversion!$C$122,N450&lt;=L_Conversion!$D$122),"-",
IF(AND(M450="06",N450&gt;=L_Conversion!$C$123,N450&lt;=L_Conversion!$D$123),"-",
IF(AND(M450="07",N450&gt;=L_Conversion!$C$124,N450&lt;=L_Conversion!$D$124),"-",
IF(AND(M450="08",N450&gt;=L_Conversion!$C$125,N450&lt;=L_Conversion!$D$125),"-",
IF(AND(M450="09",N450&gt;=L_Conversion!$C$126,N450&lt;=L_Conversion!$D$126),"-",
IF(AND(M450="10",N450&gt;=L_Conversion!$C$127,N450&lt;=L_Conversion!$D$127),"-",
IF(AND(M450="11",N450&gt;=L_Conversion!$C$128,N450&lt;=L_Conversion!$D$128),"-",
IF(AND(M450="12",N450&gt;=L_Conversion!$C$129,N450&lt;=L_Conversion!$D$129),"-",
IF(AND(M450="13",N450&gt;=L_Conversion!$C$116,N450&lt;=L_Conversion!$D$116),"-",
IF(AND(M450="14",N450&gt;=L_Conversion!$C$117,N450&lt;=L_Conversion!$D$117),"-",
"PRIMER_DIA fuera de rango")))))))))))))))</f>
        <v>-</v>
      </c>
      <c r="AS450" s="94" t="str">
        <f t="shared" si="185"/>
        <v>-</v>
      </c>
      <c r="AT450" s="94" t="str">
        <f t="shared" si="186"/>
        <v>-</v>
      </c>
      <c r="AU450" s="94" t="str">
        <f t="shared" si="187"/>
        <v>-</v>
      </c>
      <c r="AV450" s="94" t="str">
        <f t="shared" si="188"/>
        <v>-</v>
      </c>
      <c r="AW450" s="94" t="str">
        <f t="shared" si="189"/>
        <v>-</v>
      </c>
      <c r="AX450" s="94" t="str">
        <f t="shared" si="190"/>
        <v>-</v>
      </c>
      <c r="AY450" s="94" t="str">
        <f t="shared" si="191"/>
        <v>-</v>
      </c>
      <c r="AZ450" s="94" t="str">
        <f t="shared" si="192"/>
        <v>-</v>
      </c>
      <c r="BA450" s="94" t="str">
        <f t="shared" si="193"/>
        <v>-</v>
      </c>
      <c r="BB450" s="94" t="str">
        <f t="shared" si="194"/>
        <v>-</v>
      </c>
      <c r="BC450" s="94" t="str">
        <f t="shared" si="195"/>
        <v>-</v>
      </c>
      <c r="BD450" s="94" t="str">
        <f t="shared" si="196"/>
        <v>-</v>
      </c>
      <c r="BE450" s="94" t="str">
        <f t="shared" si="197"/>
        <v>-</v>
      </c>
      <c r="BF450" s="94" t="str">
        <f t="shared" si="198"/>
        <v>-</v>
      </c>
    </row>
    <row r="451" spans="1:58" x14ac:dyDescent="0.2">
      <c r="A451" s="19" t="s">
        <v>1193</v>
      </c>
      <c r="B451" s="19" t="s">
        <v>76</v>
      </c>
      <c r="C451" s="19">
        <v>17942538</v>
      </c>
      <c r="D451" s="19">
        <v>6</v>
      </c>
      <c r="E451" s="19" t="s">
        <v>1242</v>
      </c>
      <c r="F451" s="19" t="s">
        <v>1800</v>
      </c>
      <c r="G451" s="19" t="s">
        <v>1801</v>
      </c>
      <c r="H451" s="19" t="s">
        <v>1018</v>
      </c>
      <c r="I451" s="19" t="s">
        <v>653</v>
      </c>
      <c r="J451" s="19">
        <v>80</v>
      </c>
      <c r="K451" s="19" t="s">
        <v>556</v>
      </c>
      <c r="L451" s="19" t="s">
        <v>495</v>
      </c>
      <c r="M451" s="19" t="s">
        <v>17</v>
      </c>
      <c r="N451" s="19">
        <v>45763</v>
      </c>
      <c r="O451" s="19">
        <v>2</v>
      </c>
      <c r="P451" s="83">
        <v>1</v>
      </c>
      <c r="Q451" s="19" t="s">
        <v>23</v>
      </c>
      <c r="R451" s="19" t="s">
        <v>11</v>
      </c>
      <c r="S451" s="19" t="s">
        <v>23</v>
      </c>
      <c r="T451" s="19">
        <v>2</v>
      </c>
      <c r="U451" s="19" t="s">
        <v>11</v>
      </c>
      <c r="V451" s="19" t="s">
        <v>11</v>
      </c>
      <c r="W451" s="19" t="s">
        <v>11</v>
      </c>
      <c r="X451" s="19">
        <v>0</v>
      </c>
      <c r="Y451" s="19" t="s">
        <v>730</v>
      </c>
      <c r="Z451" s="19">
        <v>0</v>
      </c>
      <c r="AA451" s="19">
        <v>0</v>
      </c>
      <c r="AB451" s="19">
        <v>0</v>
      </c>
      <c r="AC451" s="186" t="str">
        <f>IF(OR(M451="13",M451="14",P451=8),"",IF(     AND(OR(S451="AUTORIZADO", S451="PENDIENTE", S451="REDUCIDO", S451="AMPLIADO"),L451&lt;&gt;"HONORARIO" ), _xlfn.CONCAT(IF(H451="X","H",H451),"_",IF(OR(P451=5,P451=6),_xlfn.CONCAT(P451,"A"),P451),"_",VLOOKUP(T451,Datos!$B$2:$C$5,2,TRUE)),""))</f>
        <v>M_1_[hasta 3]</v>
      </c>
      <c r="AD451" s="186">
        <f t="shared" ref="AD451:AD514" si="199">IF(AC451="",0,AA451+AB451)</f>
        <v>0</v>
      </c>
      <c r="AE451" s="90" t="str">
        <f t="shared" ref="AE451:AE514" si="200">IF(A451="","Celda vacía",IF(A451="L","-","Revisar"))</f>
        <v>-</v>
      </c>
      <c r="AF451" s="91" t="str">
        <f t="shared" ref="AF451:AF514" si="201">IF(B451="","Celda vacía",IF(LEN(B451)=4,REPLACE(B451,1,6,CONCATENATE("00",B451)),IF(LEN(B451)=5,REPLACE(B451,1,6,CONCATENATE("0",B451)),IF(LEN(B451)=6,REPLACE(B451,1,6,B451),IF(AND(LEN(B451)&gt;6,OR(LEFT(B451,4)="1202", LEFT(B451,4)="1703")),REPLACE(B451,1,LEN(B451),B451),"Revisar")))))</f>
        <v>070601</v>
      </c>
      <c r="AG451" s="92"/>
      <c r="AH451" s="93" t="str">
        <f t="shared" ref="AH451:AH514" si="202">IF(B451="","Celda Vacía",IF(ISERROR(IF(B451="","",VLOOKUP(B451,Codigo,3,0))),"Corregir código servicio",IF(B451="","",VLOOKUP(B451,Codigo,3,0))))</f>
        <v>Corporación de Fomento de la Producción</v>
      </c>
      <c r="AI451" s="90" t="str">
        <f t="shared" ref="AI451:AI514" si="203">IF(C451="","Celda vacía",IF(C451&gt;1000000,"-","Revisar con Edad"))</f>
        <v>-</v>
      </c>
      <c r="AJ451" s="90">
        <f t="shared" ref="AJ451:AJ514" si="204">IF(D451="","Celda vacía",IF(IF(IF(LEN(C451)=6,(11-((RIGHT(C451,1)*2+MID(C451,5,1)*3+MID(C451,4,1)*4+MID(C451,3,1)*5+MID(C451,2,1)*6+LEFT(C451,1)*7)-(INT((RIGHT(C451,1)*2+MID(C451,5,1)*3+MID(C451,4,1)*4+MID(C451,3,1)*5+MID(C451,2,1)*6+LEFT(C451,1)*7)/11)*11))),IF(LEN(C451)=7,(11-((RIGHT(C451,1)*2+MID(C451,6,1)*3+MID(C451,5,1)*4+MID(C451,4,1)*5+MID(C451,3,1)*6+MID(C451,2,1)*7+LEFT(C451,1)*2)-(INT((RIGHT(C451,1)*2+MID(C451,6,1)*3+MID(C451,5,1)*4+MID(C451,4,1)*5+MID(C451,3,1)*6+MID(C451,2,1)*7+LEFT(C451,1)*2)/11)*11))),(11-((RIGHT(C451,1)*2+MID(C451,7,1)*3+MID(C451,6,1)*4+MID(C451,5,1)*5+MID(C451,4,1)*6+MID(C451,3,1)*7+MID(C451,2,1)*2+LEFT(C451,1)*3)-(INT((RIGHT(C451,1)*2+MID(C451,7,1)*3+MID(C451,6,1)*4+MID(C451,5,1)*5+MID(C451,4,1)*6+MID(C451,3,1)*7+MID(C451,2,1)*2+LEFT(C451,1)*3)/11)*11)))))=11,0,IF(LEN(C451)=6,(11-((RIGHT(C451,1)*2+MID(C451,5,1)*3+MID(C451,4,1)*4+MID(C451,3,1)*5+MID(C451,2,1)*6+LEFT(C451,1)*7)-(INT((RIGHT(C451,1)*2+MID(C451,5,1)*3+MID(C451,4,1)*4+MID(C451,3,1)*5+MID(C451,2,1)*6+LEFT(C451,1)*7)/11)*11))),IF(LEN(C451)=7,(11-((RIGHT(C451,1)*2+MID(C451,6,1)*3+MID(C451,5,1)*4+MID(C451,4,1)*5+MID(C451,3,1)*6+MID(C451,2,1)*7+LEFT(C451,1)*2)-(INT((RIGHT(C451,1)*2+MID(C451,6,1)*3+MID(C451,5,1)*4+MID(C451,4,1)*5+MID(C451,3,1)*6+MID(C451,2,1)*7+LEFT(C451,1)*2)/11)*11))),(11-((RIGHT(C451,1)*2+MID(C451,7,1)*3+MID(C451,6,1)*4+MID(C451,5,1)*5+MID(C451,4,1)*6+MID(C451,3,1)*7+MID(C451,2,1)*2+LEFT(C451,1)*3)-(INT((RIGHT(C451,1)*2+MID(C451,7,1)*3+MID(C451,6,1)*4+MID(C451,5,1)*5+MID(C451,4,1)*6+MID(C451,3,1)*7+MID(C451,2,1)*2+LEFT(C451,1)*3)/11)*11))))))=10,"K",IF(IF(LEN(C451)=6,(11-((RIGHT(C451,1)*2+MID(C451,5,1)*3+MID(C451,4,1)*4+MID(C451,3,1)*5+MID(C451,2,1)*6+LEFT(C451,1)*7)-(INT((RIGHT(C451,1)*2+MID(C451,5,1)*3+MID(C451,4,1)*4+MID(C451,3,1)*5+MID(C451,2,1)*6+LEFT(C451,1)*7)/11)*11))),IF(LEN(C451)=7,(11-((RIGHT(C451,1)*2+MID(C451,6,1)*3+MID(C451,5,1)*4+MID(C451,4,1)*5+MID(C451,3,1)*6+MID(C451,2,1)*7+LEFT(C451,1)*2)-(INT((RIGHT(C451,1)*2+MID(C451,6,1)*3+MID(C451,5,1)*4+MID(C451,4,1)*5+MID(C451,3,1)*6+MID(C451,2,1)*7+LEFT(C451,1)*2)/11)*11))),(11-((RIGHT(C451,1)*2+MID(C451,7,1)*3+MID(C451,6,1)*4+MID(C451,5,1)*5+MID(C451,4,1)*6+MID(C451,3,1)*7+MID(C451,2,1)*2+LEFT(C451,1)*3)-(INT((RIGHT(C451,1)*2+MID(C451,7,1)*3+MID(C451,6,1)*4+MID(C451,5,1)*5+MID(C451,4,1)*6+MID(C451,3,1)*7+MID(C451,2,1)*2+LEFT(C451,1)*3)/11)*11)))))=11,0,IF(LEN(C451)=6,(11-((RIGHT(C451,1)*2+MID(C451,5,1)*3+MID(C451,4,1)*4+MID(C451,3,1)*5+MID(C451,2,1)*6+LEFT(C451,1)*7)-(INT((RIGHT(C451,1)*2+MID(C451,5,1)*3+MID(C451,4,1)*4+MID(C451,3,1)*5+MID(C451,2,1)*6+LEFT(C451,1)*7)/11)*11))),IF(LEN(C451)=7,(11-((RIGHT(C451,1)*2+MID(C451,6,1)*3+MID(C451,5,1)*4+MID(C451,4,1)*5+MID(C451,3,1)*6+MID(C451,2,1)*7+LEFT(C451,1)*2)-(INT((RIGHT(C451,1)*2+MID(C451,6,1)*3+MID(C451,5,1)*4+MID(C451,4,1)*5+MID(C451,3,1)*6+MID(C451,2,1)*7+LEFT(C451,1)*2)/11)*11))),(11-((RIGHT(C451,1)*2+MID(C451,7,1)*3+MID(C451,6,1)*4+MID(C451,5,1)*5+MID(C451,4,1)*6+MID(C451,3,1)*7+MID(C451,2,1)*2+LEFT(C451,1)*3)-(INT((RIGHT(C451,1)*2+MID(C451,7,1)*3+MID(C451,6,1)*4+MID(C451,5,1)*5+MID(C451,4,1)*6+MID(C451,3,1)*7+MID(C451,2,1)*2+LEFT(C451,1)*3)/11)*11))))))))</f>
        <v>6</v>
      </c>
      <c r="AK451" s="90" t="str">
        <f t="shared" ref="AK451:AK514" si="205">IF(C451="","Celda vacía",IF(C451="E","-",IF(IF(AJ451=11,0,IF(AJ451=10,"K",AJ451))=D451,"-","Corregir RUN")))</f>
        <v>-</v>
      </c>
      <c r="AL451" s="90" t="str">
        <f t="shared" ref="AL451:AL514" si="206">IF(H451="","Celda vacía",IF(OR(H451="M",H451="H",H451="X"),  IF(H451="M", "Identifica este registro como MUJER",  IF(H451="H","Identifica este registro como HOMBRE", IF(H451="X","Identifica este registro como NO BINARIO"))),  "Validar con Tabla N°01")   )</f>
        <v>Identifica este registro como MUJER</v>
      </c>
      <c r="AM451" s="90" t="str">
        <f t="shared" ref="AM451:AM514" si="207">IF(I451="","Celda vacía",IF(ISERROR(VLOOKUP(I451,Tabla_27_Matriz_Base,1,0)),"Revisar","-"))</f>
        <v>-</v>
      </c>
      <c r="AN451" s="90" t="str">
        <f t="shared" ref="AN451:AN514" si="208">IF(J451="","Celda vacía",IF(ISERROR(VLOOKUP(J451,Tabla_04_Sist.Rem,1,0)),"Revisar","-"))</f>
        <v>-</v>
      </c>
      <c r="AO451" s="90" t="str">
        <f t="shared" ref="AO451:AO514" si="209">IF(J451="","SIST_REM vacío, no permite validar estamento",IF(OR(J451=10,J451=40,J451=60,J451=70),IF(ISERROR(VLOOKUP(K451,Tabla_06_10_40_60_70_EUS,1,0)),"Revisar. Estamento no corresponde a sist. Rem.","-"),
IF(AND(A451="l",J451=11,K451="DIRECTIVO"),"Dual",
IF(OR(J451=11,J451=12),IF(ISERROR(VLOOKUP(K451,Tabla_06_11_12_15076_19664,1,0)),"Revisar. Estamento no corresponde a sist. Rem.","-"),
IF(J451=13,IF(ISERROR(VLOOKUP(K451,Tabla_06_13,1,0)),"Revisar. Estamento no corresponde a sist. Rem.","-"),
IF(J451=14,IF(ISERROR(VLOOKUP(K451,Tabla_06_14,1,0)),"Revisar. Estamento no corresponde a sist. Rem.","-"),
IF(J451=15,IF(ISERROR(VLOOKUP(K451,Tabla_06_15,1,0)),"Revisar. Estamento no corresponde a sist. Rem.","-"),
IF(OR(J451=90),IF(ISERROR(VLOOKUP(K451,Tabla_06_90_Personal_Fuera_de_Dotacion,1,0)),"Revisar. Estamento no corresponde a sist. Rem.","-"),
IF(J451=61,IF(ISERROR(VLOOKUP(K451,Tabla_06_DFL29_61_Experimentales,1,0)),"Revisar. Estamento no corresponde a sist. Rem.","-"),IF(J451=20,IF(ISERROR(VLOOKUP(K451,Tabla_06_20_Fiscalizadores,1,0)),"Revisar. Estamento no corresponde a sist. Rem.","-"),IF(J451=80,IF(ISERROR(VLOOKUP(K451,Tabla_06_80_Codigo_del_Trabajo,1,0)),"Revisar. Estamento no corresponde a sist. Rem.","-"),                    IF(J451=30,IF(ISERROR(VLOOKUP(K451,Tabla_06_30_Poder_Judicial,1,0)),"Revisar. Estamento no corresponde a sist. Rem.","-"),IF(ISERROR(VLOOKUP(K451,Tabla_06_50_Ministerio_Publico,1,0)),"Revisar","-")))))))))))))</f>
        <v>-</v>
      </c>
      <c r="AP451" s="58" t="str">
        <f t="shared" ref="AP451:AP514" si="210">IF(L451="","Celda vacía",IF(ISERROR(VLOOKUP(L451,Tabla_Personal,1,0)),"Revisar","-"))</f>
        <v>-</v>
      </c>
      <c r="AQ451" s="94" t="str">
        <f t="shared" ref="AQ451:AQ514" si="211">IF(M451="","Celda vacía",IF(ISERROR(VLOOKUP(M451,Tabla_01_Mes,1,0)),"Revisar","-"))</f>
        <v>-</v>
      </c>
      <c r="AR451" s="94" t="str">
        <f>IF(N451="","PRIMER_DIA en blanco",
IF(AND(M451="01",N451&gt;=L_Conversion!$C$118,N451&lt;=L_Conversion!$D$118),"-",
IF(AND(M451="02",N451&gt;=L_Conversion!$C$119,N451&lt;=L_Conversion!$D$119),"-",
IF(AND(M451="03",N451&gt;=L_Conversion!$C$120,N451&lt;=L_Conversion!$D$120),"-",
IF(AND(M451="04",N451&gt;=L_Conversion!$C$121,N451&lt;=L_Conversion!$D$121),"-",
IF(AND(M451="05",N451&gt;=L_Conversion!$C$122,N451&lt;=L_Conversion!$D$122),"-",
IF(AND(M451="06",N451&gt;=L_Conversion!$C$123,N451&lt;=L_Conversion!$D$123),"-",
IF(AND(M451="07",N451&gt;=L_Conversion!$C$124,N451&lt;=L_Conversion!$D$124),"-",
IF(AND(M451="08",N451&gt;=L_Conversion!$C$125,N451&lt;=L_Conversion!$D$125),"-",
IF(AND(M451="09",N451&gt;=L_Conversion!$C$126,N451&lt;=L_Conversion!$D$126),"-",
IF(AND(M451="10",N451&gt;=L_Conversion!$C$127,N451&lt;=L_Conversion!$D$127),"-",
IF(AND(M451="11",N451&gt;=L_Conversion!$C$128,N451&lt;=L_Conversion!$D$128),"-",
IF(AND(M451="12",N451&gt;=L_Conversion!$C$129,N451&lt;=L_Conversion!$D$129),"-",
IF(AND(M451="13",N451&gt;=L_Conversion!$C$116,N451&lt;=L_Conversion!$D$116),"-",
IF(AND(M451="14",N451&gt;=L_Conversion!$C$117,N451&lt;=L_Conversion!$D$117),"-",
"PRIMER_DIA fuera de rango")))))))))))))))</f>
        <v>-</v>
      </c>
      <c r="AS451" s="94" t="str">
        <f t="shared" ref="AS451:AS514" si="212">IF(O451="","Celda vacía",IF(AND(ISERROR(VLOOKUP(P451,Tabla_18_Tipos_licencias,1,FALSE))=FALSE,O451&gt;=0,O451&lt;=365),IF(P451=8,IF(H451="M",IF(ISERROR(VLOOKUP(O451,Dias_Licencia_Tipo_8_M,1,0)),"Revisar días licencia tipo 8","-"),IF(ISERROR(VLOOKUP(O451,Dias_licencia_tipo_8_H,1,0)),"Revisar días licencia tipo 8","-")),"-"),"Se debe revisar los campos TIPO_LM y N_DIAS"))</f>
        <v>-</v>
      </c>
      <c r="AT451" s="94" t="str">
        <f t="shared" ref="AT451:AT514" si="213">IF(P451="","Celda vacía",IF(ISERROR(VLOOKUP(P451,Tabla_18_Tipos_licencias,1,FALSE))=FALSE,IF(H451="M","-",IF(P451=7,"Revisar","-")),"Revisar"))</f>
        <v>-</v>
      </c>
      <c r="AU451" s="94" t="str">
        <f t="shared" ref="AU451:AU514" si="214">IF(Q451="","Celda vacía",IF(AND(OR(L451="HAG",L451="HONORARIO"),OR(Q451="AUTORIZADO",Q451="REDUCIDO",Q451="RECHAZADO",Q451="PENDIENTE",Q451="AMPLIADO")),"Revisar Calidad Jurídica",IF(AND(OR(L451="HAG",L451="HONORARIO"),Q451="NC"),"-",IF(ISERROR(VLOOKUP(Q451,Tabla_04_Estado_Resolucion,1,0)),"Revisar",IF(AND(Q451="PENDIENTE",($BG$1-N451)&gt;60),"Validar estado PENDIENTE",  IF(AND(OR(L451="CONTRATA",L451="PLANTA", L451="CT", L451="JP", L451="JORNAL", L451="CONTRATA_FD", L451="CT_FD", L451="ADSCRITO", L451="LGN", L451="VIGILANTE", L451="BECARIOS", L451="PLANTA_FD"),Q451&lt;&gt;"NC"),"-","Revisar Calidad Jurídica"))))))</f>
        <v>-</v>
      </c>
      <c r="AV451" s="94" t="str">
        <f t="shared" ref="AV451:AV514" si="215">IF(R451="","Celda vacía",IF(AND(OR(Q451="AUTORIZADO",Q451="PENDIENTE",Q451="NC",Q451="AMPLIADO"),R451="N"),"-",IF(AND(OR(Q451="REDUCIDO",Q451="RECHAZADO"),OR(R451="S",R451="N")),"-","Revisar")))</f>
        <v>-</v>
      </c>
      <c r="AW451" s="94" t="str">
        <f t="shared" ref="AW451:AW514" si="216">IF(Q451="","Celda vacía",IF(AND(R451="N",Q451=S451),"-",IF(AND(S451="PENDIENTE",($BG$1-N451)&gt;60),"Validar estado PENDIENTE",IF(AND(R451="S",OR(S451="AUTORIZADO",S451="PENDIENTE"),T451=O451),"-",IF(AND(R451="S",S451="REDUCIDO",T451&lt;O451,T451&gt;0),"-",IF(AND(R451="S",S451="RECHAZADO",T451=0),"-",IF(AND(Q451="NC",S451="NC",T451=O451),"-","Revisar")))))))</f>
        <v>-</v>
      </c>
      <c r="AX451" s="94" t="str">
        <f t="shared" ref="AX451:AX514" si="217">IF(T451="","Celda Vacía",IF(AND(OR(S451="AUTORIZADO",S451="PENDIENTE",S451="NC"),O451=T451),"-",IF(AND(S451="REDUCIDO",T451&gt;0,T451&lt;O451),"-",IF(AND(S451="RECHAZADO",T451=0),"-",   IF(AND(S451="AMPLIADO",T451&gt;O451),"-",       "Revisar" )))))</f>
        <v>-</v>
      </c>
      <c r="AY451" s="94" t="str">
        <f t="shared" ref="AY451:AY514" si="218">IF(U451="","Celda vacía",IF(OR(U451="S",U451="N"),"-","Revisar"))</f>
        <v>-</v>
      </c>
      <c r="AZ451" s="94" t="str">
        <f t="shared" ref="AZ451:AZ514" si="219">IF(V451="","Celda vacía",IF(OR(V451="S",V451="N"),"-","Revisar"))</f>
        <v>-</v>
      </c>
      <c r="BA451" s="94" t="str">
        <f t="shared" ref="BA451:BA514" si="220">IF(W451="","Celda vacía",IF(OR(W451="S",W451="N"),"-","Revisar"))</f>
        <v>-</v>
      </c>
      <c r="BB451" s="94" t="str">
        <f t="shared" ref="BB451:BB514" si="221">IF(X451="","Celda Vacia",IF(  OR(          AND(X451=0,W451="S"),AND(X451&lt;&gt;0,W451="N")),"Revisar valor del campo MONTO_SUB","-"))</f>
        <v>-</v>
      </c>
      <c r="BC451" s="94" t="str">
        <f t="shared" ref="BC451:BC514" si="222">IF(Y451="","Celda Vacia",IF(ISERROR(VLOOKUP(Y451,Tabla_33_estado_recuperacion,1,FALSE)),"Se debe corregir el valor según Tabla Nro 33",IF(Y451="SDR",IF(OR(S451="RECHAZADO",W451="N"),"-","Se debe revisar  ESTADO SDR"),IF(Y451="PEN",IF(OR(S451="AUTORIZADO",S451="REDUCIDO",S451="PENDIENTE"),"-","Se debe revisar ESTADO PEN"),IF(AND(OR(W451="S",W451="N"),OR(Y451="TOT",Y451="PAR"),OR(S451="AUTORIZADO",S451="REDUCIDO")),"-","Revisar ER2 Y ESTADO_REC")))))</f>
        <v>-</v>
      </c>
      <c r="BD451" s="94" t="str">
        <f t="shared" ref="BD451:BD514" si="223">IF(Z451="","Celda Vacia", IF(Z451&gt;T451,"Dias recuperados no puede ser mayor a dias autorizados", IF(ISNUMBER(Z451)=TRUE,IF(Z451=0,IF(OR(Y451="SDR",Y451="PEN"),"-",IF(AND(T451&lt;4,OR(Y451="TOT",Y451="PAR")),"-","Se debe revisar los Campos N_DIAS_REC y ESTADO_REC")),IF(AND(Z451&gt;0,Z451&lt;366,OR(Y451="TOT",Y451="PAR")),"-","Se debe revisar los campos ESTADO_REC y N_DIAS_REC")),"Valor del campo N_DIAS_REC no es numérico"))    )</f>
        <v>-</v>
      </c>
      <c r="BE451" s="94" t="str">
        <f t="shared" ref="BE451:BE514" si="224">IF(AA451="","Celda vacia",
IF( AND(AA451=0,(OR(Y451="PEN",Y451="SDR"))),"-",
IF(AND(T451&lt;4,OR(P451="5A",P451="5B",P451="6A",P451="6B"),AA451&gt;=0),"-",
IF(AND(T451&lt;4,P451&lt;&gt;"5A",P451&lt;&gt;"5B",P451&lt;&gt;"6A",P451&lt;&gt;"6B",AA451=0),"-",
IF(AND(T451&lt;4,P451&lt;&gt;"5A",P451&lt;&gt;"5B",P451&lt;&gt;"6A",P451&lt;&gt;"6B",V451="S",AA451&gt;=0),"-",
IF(AND(T451&gt;=4,AA451&gt;0, OR(Y451="TOT",Y451="PAR")),"-",
"Revisar el tipo de licencia medica, dias de licencia para el monto de recuperación declarado"))))))</f>
        <v>-</v>
      </c>
      <c r="BF451" s="94" t="str">
        <f t="shared" ref="BF451:BF514" si="225">IF(AB451="","Celda vacia",IF(ISNUMBER(AB451)=TRUE,IF(AB451=0,IF(OR(Y451="PEN",Y451="SDR"),"-","revisar "),IF(OR(Y451="TOT",Y451="PAR"),"-","Revisar")),"Valor del campo no es numérico"))</f>
        <v>-</v>
      </c>
    </row>
    <row r="452" spans="1:58" x14ac:dyDescent="0.2">
      <c r="A452" s="19" t="s">
        <v>1193</v>
      </c>
      <c r="B452" s="19" t="s">
        <v>669</v>
      </c>
      <c r="C452" s="19">
        <v>17170997</v>
      </c>
      <c r="D452" s="19">
        <v>0</v>
      </c>
      <c r="E452" s="19" t="s">
        <v>1424</v>
      </c>
      <c r="F452" s="19" t="s">
        <v>1425</v>
      </c>
      <c r="G452" s="19" t="s">
        <v>1426</v>
      </c>
      <c r="H452" s="19" t="s">
        <v>1018</v>
      </c>
      <c r="I452" s="19" t="s">
        <v>654</v>
      </c>
      <c r="J452" s="19">
        <v>80</v>
      </c>
      <c r="K452" s="19" t="s">
        <v>556</v>
      </c>
      <c r="L452" s="19" t="s">
        <v>509</v>
      </c>
      <c r="M452" s="19" t="s">
        <v>17</v>
      </c>
      <c r="N452" s="19">
        <v>45763</v>
      </c>
      <c r="O452" s="19">
        <v>2</v>
      </c>
      <c r="P452" s="83">
        <v>1</v>
      </c>
      <c r="Q452" s="19" t="s">
        <v>23</v>
      </c>
      <c r="R452" s="19" t="s">
        <v>11</v>
      </c>
      <c r="S452" s="19" t="s">
        <v>23</v>
      </c>
      <c r="T452" s="19">
        <v>2</v>
      </c>
      <c r="U452" s="19" t="s">
        <v>11</v>
      </c>
      <c r="V452" s="19" t="s">
        <v>11</v>
      </c>
      <c r="W452" s="19" t="s">
        <v>11</v>
      </c>
      <c r="X452" s="19">
        <v>0</v>
      </c>
      <c r="Y452" s="19" t="s">
        <v>730</v>
      </c>
      <c r="Z452" s="19">
        <v>0</v>
      </c>
      <c r="AA452" s="19">
        <v>0</v>
      </c>
      <c r="AB452" s="19">
        <v>0</v>
      </c>
      <c r="AC452" s="186" t="str">
        <f>IF(OR(M452="13",M452="14",P452=8),"",IF(     AND(OR(S452="AUTORIZADO", S452="PENDIENTE", S452="REDUCIDO", S452="AMPLIADO"),L452&lt;&gt;"HONORARIO" ), _xlfn.CONCAT(IF(H452="X","H",H452),"_",IF(OR(P452=5,P452=6),_xlfn.CONCAT(P452,"A"),P452),"_",VLOOKUP(T452,Datos!$B$2:$C$5,2,TRUE)),""))</f>
        <v>M_1_[hasta 3]</v>
      </c>
      <c r="AD452" s="186">
        <f t="shared" si="199"/>
        <v>0</v>
      </c>
      <c r="AE452" s="90" t="str">
        <f t="shared" si="200"/>
        <v>-</v>
      </c>
      <c r="AF452" s="91" t="str">
        <f t="shared" si="201"/>
        <v>Revisar</v>
      </c>
      <c r="AG452" s="92"/>
      <c r="AH452" s="93" t="str">
        <f t="shared" si="202"/>
        <v>Corporación de Fomento de la Producción</v>
      </c>
      <c r="AI452" s="90" t="str">
        <f t="shared" si="203"/>
        <v>-</v>
      </c>
      <c r="AJ452" s="90">
        <f t="shared" si="204"/>
        <v>0</v>
      </c>
      <c r="AK452" s="90" t="str">
        <f t="shared" si="205"/>
        <v>-</v>
      </c>
      <c r="AL452" s="90" t="str">
        <f t="shared" si="206"/>
        <v>Identifica este registro como MUJER</v>
      </c>
      <c r="AM452" s="90" t="str">
        <f t="shared" si="207"/>
        <v>-</v>
      </c>
      <c r="AN452" s="90" t="str">
        <f t="shared" si="208"/>
        <v>-</v>
      </c>
      <c r="AO452" s="90" t="str">
        <f t="shared" si="209"/>
        <v>-</v>
      </c>
      <c r="AP452" s="58" t="str">
        <f t="shared" si="210"/>
        <v>-</v>
      </c>
      <c r="AQ452" s="94" t="str">
        <f t="shared" si="211"/>
        <v>-</v>
      </c>
      <c r="AR452" s="94" t="str">
        <f>IF(N452="","PRIMER_DIA en blanco",
IF(AND(M452="01",N452&gt;=L_Conversion!$C$118,N452&lt;=L_Conversion!$D$118),"-",
IF(AND(M452="02",N452&gt;=L_Conversion!$C$119,N452&lt;=L_Conversion!$D$119),"-",
IF(AND(M452="03",N452&gt;=L_Conversion!$C$120,N452&lt;=L_Conversion!$D$120),"-",
IF(AND(M452="04",N452&gt;=L_Conversion!$C$121,N452&lt;=L_Conversion!$D$121),"-",
IF(AND(M452="05",N452&gt;=L_Conversion!$C$122,N452&lt;=L_Conversion!$D$122),"-",
IF(AND(M452="06",N452&gt;=L_Conversion!$C$123,N452&lt;=L_Conversion!$D$123),"-",
IF(AND(M452="07",N452&gt;=L_Conversion!$C$124,N452&lt;=L_Conversion!$D$124),"-",
IF(AND(M452="08",N452&gt;=L_Conversion!$C$125,N452&lt;=L_Conversion!$D$125),"-",
IF(AND(M452="09",N452&gt;=L_Conversion!$C$126,N452&lt;=L_Conversion!$D$126),"-",
IF(AND(M452="10",N452&gt;=L_Conversion!$C$127,N452&lt;=L_Conversion!$D$127),"-",
IF(AND(M452="11",N452&gt;=L_Conversion!$C$128,N452&lt;=L_Conversion!$D$128),"-",
IF(AND(M452="12",N452&gt;=L_Conversion!$C$129,N452&lt;=L_Conversion!$D$129),"-",
IF(AND(M452="13",N452&gt;=L_Conversion!$C$116,N452&lt;=L_Conversion!$D$116),"-",
IF(AND(M452="14",N452&gt;=L_Conversion!$C$117,N452&lt;=L_Conversion!$D$117),"-",
"PRIMER_DIA fuera de rango")))))))))))))))</f>
        <v>-</v>
      </c>
      <c r="AS452" s="94" t="str">
        <f t="shared" si="212"/>
        <v>-</v>
      </c>
      <c r="AT452" s="94" t="str">
        <f t="shared" si="213"/>
        <v>-</v>
      </c>
      <c r="AU452" s="94" t="str">
        <f t="shared" si="214"/>
        <v>-</v>
      </c>
      <c r="AV452" s="94" t="str">
        <f t="shared" si="215"/>
        <v>-</v>
      </c>
      <c r="AW452" s="94" t="str">
        <f t="shared" si="216"/>
        <v>-</v>
      </c>
      <c r="AX452" s="94" t="str">
        <f t="shared" si="217"/>
        <v>-</v>
      </c>
      <c r="AY452" s="94" t="str">
        <f t="shared" si="218"/>
        <v>-</v>
      </c>
      <c r="AZ452" s="94" t="str">
        <f t="shared" si="219"/>
        <v>-</v>
      </c>
      <c r="BA452" s="94" t="str">
        <f t="shared" si="220"/>
        <v>-</v>
      </c>
      <c r="BB452" s="94" t="str">
        <f t="shared" si="221"/>
        <v>-</v>
      </c>
      <c r="BC452" s="94" t="str">
        <f t="shared" si="222"/>
        <v>-</v>
      </c>
      <c r="BD452" s="94" t="str">
        <f t="shared" si="223"/>
        <v>-</v>
      </c>
      <c r="BE452" s="94" t="str">
        <f t="shared" si="224"/>
        <v>-</v>
      </c>
      <c r="BF452" s="94" t="str">
        <f t="shared" si="225"/>
        <v>-</v>
      </c>
    </row>
    <row r="453" spans="1:58" x14ac:dyDescent="0.2">
      <c r="A453" s="19" t="s">
        <v>1193</v>
      </c>
      <c r="B453" s="19" t="s">
        <v>76</v>
      </c>
      <c r="C453" s="19">
        <v>14030094</v>
      </c>
      <c r="D453" s="19">
        <v>2</v>
      </c>
      <c r="E453" s="19" t="s">
        <v>1814</v>
      </c>
      <c r="F453" s="19" t="s">
        <v>1194</v>
      </c>
      <c r="G453" s="19" t="s">
        <v>1815</v>
      </c>
      <c r="H453" s="19" t="s">
        <v>1018</v>
      </c>
      <c r="I453" s="19" t="s">
        <v>655</v>
      </c>
      <c r="J453" s="19">
        <v>80</v>
      </c>
      <c r="K453" s="19" t="s">
        <v>556</v>
      </c>
      <c r="L453" s="19" t="s">
        <v>495</v>
      </c>
      <c r="M453" s="19" t="s">
        <v>17</v>
      </c>
      <c r="N453" s="19">
        <v>45764</v>
      </c>
      <c r="O453" s="19">
        <v>21</v>
      </c>
      <c r="P453" s="83">
        <v>1</v>
      </c>
      <c r="Q453" s="19" t="s">
        <v>23</v>
      </c>
      <c r="R453" s="19" t="s">
        <v>11</v>
      </c>
      <c r="S453" s="19" t="s">
        <v>23</v>
      </c>
      <c r="T453" s="19">
        <v>21</v>
      </c>
      <c r="U453" s="19" t="s">
        <v>11</v>
      </c>
      <c r="V453" s="19" t="s">
        <v>11</v>
      </c>
      <c r="W453" s="19" t="s">
        <v>11</v>
      </c>
      <c r="X453" s="19">
        <v>0</v>
      </c>
      <c r="Y453" s="19" t="s">
        <v>730</v>
      </c>
      <c r="Z453" s="19">
        <v>0</v>
      </c>
      <c r="AA453" s="19">
        <v>0</v>
      </c>
      <c r="AB453" s="19">
        <v>0</v>
      </c>
      <c r="AC453" s="186" t="str">
        <f>IF(OR(M453="13",M453="14",P453=8),"",IF(     AND(OR(S453="AUTORIZADO", S453="PENDIENTE", S453="REDUCIDO", S453="AMPLIADO"),L453&lt;&gt;"HONORARIO" ), _xlfn.CONCAT(IF(H453="X","H",H453),"_",IF(OR(P453=5,P453=6),_xlfn.CONCAT(P453,"A"),P453),"_",VLOOKUP(T453,Datos!$B$2:$C$5,2,TRUE)),""))</f>
        <v>M_1_[11 +]</v>
      </c>
      <c r="AD453" s="186">
        <f t="shared" si="199"/>
        <v>0</v>
      </c>
      <c r="AE453" s="90" t="str">
        <f t="shared" si="200"/>
        <v>-</v>
      </c>
      <c r="AF453" s="91" t="str">
        <f t="shared" si="201"/>
        <v>070601</v>
      </c>
      <c r="AG453" s="92"/>
      <c r="AH453" s="93" t="str">
        <f t="shared" si="202"/>
        <v>Corporación de Fomento de la Producción</v>
      </c>
      <c r="AI453" s="90" t="str">
        <f t="shared" si="203"/>
        <v>-</v>
      </c>
      <c r="AJ453" s="90">
        <f t="shared" si="204"/>
        <v>2</v>
      </c>
      <c r="AK453" s="90" t="str">
        <f t="shared" si="205"/>
        <v>-</v>
      </c>
      <c r="AL453" s="90" t="str">
        <f t="shared" si="206"/>
        <v>Identifica este registro como MUJER</v>
      </c>
      <c r="AM453" s="90" t="str">
        <f t="shared" si="207"/>
        <v>-</v>
      </c>
      <c r="AN453" s="90" t="str">
        <f t="shared" si="208"/>
        <v>-</v>
      </c>
      <c r="AO453" s="90" t="str">
        <f t="shared" si="209"/>
        <v>-</v>
      </c>
      <c r="AP453" s="58" t="str">
        <f t="shared" si="210"/>
        <v>-</v>
      </c>
      <c r="AQ453" s="94" t="str">
        <f t="shared" si="211"/>
        <v>-</v>
      </c>
      <c r="AR453" s="94" t="str">
        <f>IF(N453="","PRIMER_DIA en blanco",
IF(AND(M453="01",N453&gt;=L_Conversion!$C$118,N453&lt;=L_Conversion!$D$118),"-",
IF(AND(M453="02",N453&gt;=L_Conversion!$C$119,N453&lt;=L_Conversion!$D$119),"-",
IF(AND(M453="03",N453&gt;=L_Conversion!$C$120,N453&lt;=L_Conversion!$D$120),"-",
IF(AND(M453="04",N453&gt;=L_Conversion!$C$121,N453&lt;=L_Conversion!$D$121),"-",
IF(AND(M453="05",N453&gt;=L_Conversion!$C$122,N453&lt;=L_Conversion!$D$122),"-",
IF(AND(M453="06",N453&gt;=L_Conversion!$C$123,N453&lt;=L_Conversion!$D$123),"-",
IF(AND(M453="07",N453&gt;=L_Conversion!$C$124,N453&lt;=L_Conversion!$D$124),"-",
IF(AND(M453="08",N453&gt;=L_Conversion!$C$125,N453&lt;=L_Conversion!$D$125),"-",
IF(AND(M453="09",N453&gt;=L_Conversion!$C$126,N453&lt;=L_Conversion!$D$126),"-",
IF(AND(M453="10",N453&gt;=L_Conversion!$C$127,N453&lt;=L_Conversion!$D$127),"-",
IF(AND(M453="11",N453&gt;=L_Conversion!$C$128,N453&lt;=L_Conversion!$D$128),"-",
IF(AND(M453="12",N453&gt;=L_Conversion!$C$129,N453&lt;=L_Conversion!$D$129),"-",
IF(AND(M453="13",N453&gt;=L_Conversion!$C$116,N453&lt;=L_Conversion!$D$116),"-",
IF(AND(M453="14",N453&gt;=L_Conversion!$C$117,N453&lt;=L_Conversion!$D$117),"-",
"PRIMER_DIA fuera de rango")))))))))))))))</f>
        <v>-</v>
      </c>
      <c r="AS453" s="94" t="str">
        <f t="shared" si="212"/>
        <v>-</v>
      </c>
      <c r="AT453" s="94" t="str">
        <f t="shared" si="213"/>
        <v>-</v>
      </c>
      <c r="AU453" s="94" t="str">
        <f t="shared" si="214"/>
        <v>-</v>
      </c>
      <c r="AV453" s="94" t="str">
        <f t="shared" si="215"/>
        <v>-</v>
      </c>
      <c r="AW453" s="94" t="str">
        <f t="shared" si="216"/>
        <v>-</v>
      </c>
      <c r="AX453" s="94" t="str">
        <f t="shared" si="217"/>
        <v>-</v>
      </c>
      <c r="AY453" s="94" t="str">
        <f t="shared" si="218"/>
        <v>-</v>
      </c>
      <c r="AZ453" s="94" t="str">
        <f t="shared" si="219"/>
        <v>-</v>
      </c>
      <c r="BA453" s="94" t="str">
        <f t="shared" si="220"/>
        <v>-</v>
      </c>
      <c r="BB453" s="94" t="str">
        <f t="shared" si="221"/>
        <v>-</v>
      </c>
      <c r="BC453" s="94" t="str">
        <f t="shared" si="222"/>
        <v>-</v>
      </c>
      <c r="BD453" s="94" t="str">
        <f t="shared" si="223"/>
        <v>-</v>
      </c>
      <c r="BE453" s="94" t="str">
        <f t="shared" si="224"/>
        <v>-</v>
      </c>
      <c r="BF453" s="94" t="str">
        <f t="shared" si="225"/>
        <v>-</v>
      </c>
    </row>
    <row r="454" spans="1:58" x14ac:dyDescent="0.2">
      <c r="A454" s="19" t="s">
        <v>1193</v>
      </c>
      <c r="B454" s="19" t="s">
        <v>76</v>
      </c>
      <c r="C454" s="19">
        <v>14117393</v>
      </c>
      <c r="D454" s="19">
        <v>6</v>
      </c>
      <c r="E454" s="19" t="s">
        <v>1219</v>
      </c>
      <c r="F454" s="19" t="s">
        <v>1816</v>
      </c>
      <c r="G454" s="19" t="s">
        <v>1817</v>
      </c>
      <c r="H454" s="19" t="s">
        <v>654</v>
      </c>
      <c r="I454" s="19" t="s">
        <v>653</v>
      </c>
      <c r="J454" s="19">
        <v>80</v>
      </c>
      <c r="K454" s="19" t="s">
        <v>560</v>
      </c>
      <c r="L454" s="19" t="s">
        <v>495</v>
      </c>
      <c r="M454" s="19" t="s">
        <v>17</v>
      </c>
      <c r="N454" s="19">
        <v>45764</v>
      </c>
      <c r="O454" s="19">
        <v>1</v>
      </c>
      <c r="P454" s="83">
        <v>1</v>
      </c>
      <c r="Q454" s="19" t="s">
        <v>23</v>
      </c>
      <c r="R454" s="19" t="s">
        <v>11</v>
      </c>
      <c r="S454" s="19" t="s">
        <v>23</v>
      </c>
      <c r="T454" s="19">
        <v>1</v>
      </c>
      <c r="U454" s="19" t="s">
        <v>11</v>
      </c>
      <c r="V454" s="19" t="s">
        <v>11</v>
      </c>
      <c r="W454" s="19" t="s">
        <v>11</v>
      </c>
      <c r="X454" s="19">
        <v>0</v>
      </c>
      <c r="Y454" s="19" t="s">
        <v>730</v>
      </c>
      <c r="Z454" s="19">
        <v>0</v>
      </c>
      <c r="AA454" s="19">
        <v>0</v>
      </c>
      <c r="AB454" s="19">
        <v>0</v>
      </c>
      <c r="AC454" s="186" t="str">
        <f>IF(OR(M454="13",M454="14",P454=8),"",IF(     AND(OR(S454="AUTORIZADO", S454="PENDIENTE", S454="REDUCIDO", S454="AMPLIADO"),L454&lt;&gt;"HONORARIO" ), _xlfn.CONCAT(IF(H454="X","H",H454),"_",IF(OR(P454=5,P454=6),_xlfn.CONCAT(P454,"A"),P454),"_",VLOOKUP(T454,Datos!$B$2:$C$5,2,TRUE)),""))</f>
        <v>H_1_[hasta 3]</v>
      </c>
      <c r="AD454" s="186">
        <f t="shared" si="199"/>
        <v>0</v>
      </c>
      <c r="AE454" s="90" t="str">
        <f t="shared" si="200"/>
        <v>-</v>
      </c>
      <c r="AF454" s="91" t="str">
        <f t="shared" si="201"/>
        <v>070601</v>
      </c>
      <c r="AG454" s="92"/>
      <c r="AH454" s="93" t="str">
        <f t="shared" si="202"/>
        <v>Corporación de Fomento de la Producción</v>
      </c>
      <c r="AI454" s="90" t="str">
        <f t="shared" si="203"/>
        <v>-</v>
      </c>
      <c r="AJ454" s="90">
        <f t="shared" si="204"/>
        <v>6</v>
      </c>
      <c r="AK454" s="90" t="str">
        <f t="shared" si="205"/>
        <v>-</v>
      </c>
      <c r="AL454" s="90" t="str">
        <f t="shared" si="206"/>
        <v>Identifica este registro como HOMBRE</v>
      </c>
      <c r="AM454" s="90" t="str">
        <f t="shared" si="207"/>
        <v>-</v>
      </c>
      <c r="AN454" s="90" t="str">
        <f t="shared" si="208"/>
        <v>-</v>
      </c>
      <c r="AO454" s="90" t="str">
        <f t="shared" si="209"/>
        <v>-</v>
      </c>
      <c r="AP454" s="58" t="str">
        <f t="shared" si="210"/>
        <v>-</v>
      </c>
      <c r="AQ454" s="94" t="str">
        <f t="shared" si="211"/>
        <v>-</v>
      </c>
      <c r="AR454" s="94" t="str">
        <f>IF(N454="","PRIMER_DIA en blanco",
IF(AND(M454="01",N454&gt;=L_Conversion!$C$118,N454&lt;=L_Conversion!$D$118),"-",
IF(AND(M454="02",N454&gt;=L_Conversion!$C$119,N454&lt;=L_Conversion!$D$119),"-",
IF(AND(M454="03",N454&gt;=L_Conversion!$C$120,N454&lt;=L_Conversion!$D$120),"-",
IF(AND(M454="04",N454&gt;=L_Conversion!$C$121,N454&lt;=L_Conversion!$D$121),"-",
IF(AND(M454="05",N454&gt;=L_Conversion!$C$122,N454&lt;=L_Conversion!$D$122),"-",
IF(AND(M454="06",N454&gt;=L_Conversion!$C$123,N454&lt;=L_Conversion!$D$123),"-",
IF(AND(M454="07",N454&gt;=L_Conversion!$C$124,N454&lt;=L_Conversion!$D$124),"-",
IF(AND(M454="08",N454&gt;=L_Conversion!$C$125,N454&lt;=L_Conversion!$D$125),"-",
IF(AND(M454="09",N454&gt;=L_Conversion!$C$126,N454&lt;=L_Conversion!$D$126),"-",
IF(AND(M454="10",N454&gt;=L_Conversion!$C$127,N454&lt;=L_Conversion!$D$127),"-",
IF(AND(M454="11",N454&gt;=L_Conversion!$C$128,N454&lt;=L_Conversion!$D$128),"-",
IF(AND(M454="12",N454&gt;=L_Conversion!$C$129,N454&lt;=L_Conversion!$D$129),"-",
IF(AND(M454="13",N454&gt;=L_Conversion!$C$116,N454&lt;=L_Conversion!$D$116),"-",
IF(AND(M454="14",N454&gt;=L_Conversion!$C$117,N454&lt;=L_Conversion!$D$117),"-",
"PRIMER_DIA fuera de rango")))))))))))))))</f>
        <v>-</v>
      </c>
      <c r="AS454" s="94" t="str">
        <f t="shared" si="212"/>
        <v>-</v>
      </c>
      <c r="AT454" s="94" t="str">
        <f t="shared" si="213"/>
        <v>-</v>
      </c>
      <c r="AU454" s="94" t="str">
        <f t="shared" si="214"/>
        <v>-</v>
      </c>
      <c r="AV454" s="94" t="str">
        <f t="shared" si="215"/>
        <v>-</v>
      </c>
      <c r="AW454" s="94" t="str">
        <f t="shared" si="216"/>
        <v>-</v>
      </c>
      <c r="AX454" s="94" t="str">
        <f t="shared" si="217"/>
        <v>-</v>
      </c>
      <c r="AY454" s="94" t="str">
        <f t="shared" si="218"/>
        <v>-</v>
      </c>
      <c r="AZ454" s="94" t="str">
        <f t="shared" si="219"/>
        <v>-</v>
      </c>
      <c r="BA454" s="94" t="str">
        <f t="shared" si="220"/>
        <v>-</v>
      </c>
      <c r="BB454" s="94" t="str">
        <f t="shared" si="221"/>
        <v>-</v>
      </c>
      <c r="BC454" s="94" t="str">
        <f t="shared" si="222"/>
        <v>-</v>
      </c>
      <c r="BD454" s="94" t="str">
        <f t="shared" si="223"/>
        <v>-</v>
      </c>
      <c r="BE454" s="94" t="str">
        <f t="shared" si="224"/>
        <v>-</v>
      </c>
      <c r="BF454" s="94" t="str">
        <f t="shared" si="225"/>
        <v>-</v>
      </c>
    </row>
    <row r="455" spans="1:58" x14ac:dyDescent="0.2">
      <c r="A455" s="19" t="s">
        <v>1193</v>
      </c>
      <c r="B455" s="19" t="s">
        <v>76</v>
      </c>
      <c r="C455" s="19">
        <v>8843456</v>
      </c>
      <c r="D455" s="19">
        <v>0</v>
      </c>
      <c r="E455" s="19" t="s">
        <v>1312</v>
      </c>
      <c r="F455" s="19" t="s">
        <v>1802</v>
      </c>
      <c r="G455" s="19" t="s">
        <v>1818</v>
      </c>
      <c r="H455" s="19" t="s">
        <v>1018</v>
      </c>
      <c r="I455" s="19" t="s">
        <v>654</v>
      </c>
      <c r="J455" s="19">
        <v>80</v>
      </c>
      <c r="K455" s="19" t="s">
        <v>560</v>
      </c>
      <c r="L455" s="19" t="s">
        <v>509</v>
      </c>
      <c r="M455" s="19" t="s">
        <v>17</v>
      </c>
      <c r="N455" s="19">
        <v>45764</v>
      </c>
      <c r="O455" s="19">
        <v>1</v>
      </c>
      <c r="P455" s="83">
        <v>1</v>
      </c>
      <c r="Q455" s="19" t="s">
        <v>23</v>
      </c>
      <c r="R455" s="19" t="s">
        <v>11</v>
      </c>
      <c r="S455" s="19" t="s">
        <v>23</v>
      </c>
      <c r="T455" s="19">
        <v>1</v>
      </c>
      <c r="U455" s="19" t="s">
        <v>11</v>
      </c>
      <c r="V455" s="19" t="s">
        <v>11</v>
      </c>
      <c r="W455" s="19" t="s">
        <v>11</v>
      </c>
      <c r="X455" s="19">
        <v>0</v>
      </c>
      <c r="Y455" s="19" t="s">
        <v>730</v>
      </c>
      <c r="Z455" s="19">
        <v>0</v>
      </c>
      <c r="AA455" s="19">
        <v>0</v>
      </c>
      <c r="AB455" s="19">
        <v>0</v>
      </c>
      <c r="AC455" s="186" t="str">
        <f>IF(OR(M455="13",M455="14",P455=8),"",IF(     AND(OR(S455="AUTORIZADO", S455="PENDIENTE", S455="REDUCIDO", S455="AMPLIADO"),L455&lt;&gt;"HONORARIO" ), _xlfn.CONCAT(IF(H455="X","H",H455),"_",IF(OR(P455=5,P455=6),_xlfn.CONCAT(P455,"A"),P455),"_",VLOOKUP(T455,Datos!$B$2:$C$5,2,TRUE)),""))</f>
        <v>M_1_[hasta 3]</v>
      </c>
      <c r="AD455" s="186">
        <f t="shared" si="199"/>
        <v>0</v>
      </c>
      <c r="AE455" s="90" t="str">
        <f t="shared" si="200"/>
        <v>-</v>
      </c>
      <c r="AF455" s="91" t="str">
        <f t="shared" si="201"/>
        <v>070601</v>
      </c>
      <c r="AG455" s="92"/>
      <c r="AH455" s="93" t="str">
        <f t="shared" si="202"/>
        <v>Corporación de Fomento de la Producción</v>
      </c>
      <c r="AI455" s="90" t="str">
        <f t="shared" si="203"/>
        <v>-</v>
      </c>
      <c r="AJ455" s="90">
        <f t="shared" si="204"/>
        <v>0</v>
      </c>
      <c r="AK455" s="90" t="str">
        <f t="shared" si="205"/>
        <v>-</v>
      </c>
      <c r="AL455" s="90" t="str">
        <f t="shared" si="206"/>
        <v>Identifica este registro como MUJER</v>
      </c>
      <c r="AM455" s="90" t="str">
        <f t="shared" si="207"/>
        <v>-</v>
      </c>
      <c r="AN455" s="90" t="str">
        <f t="shared" si="208"/>
        <v>-</v>
      </c>
      <c r="AO455" s="90" t="str">
        <f t="shared" si="209"/>
        <v>-</v>
      </c>
      <c r="AP455" s="58" t="str">
        <f t="shared" si="210"/>
        <v>-</v>
      </c>
      <c r="AQ455" s="94" t="str">
        <f t="shared" si="211"/>
        <v>-</v>
      </c>
      <c r="AR455" s="94" t="str">
        <f>IF(N455="","PRIMER_DIA en blanco",
IF(AND(M455="01",N455&gt;=L_Conversion!$C$118,N455&lt;=L_Conversion!$D$118),"-",
IF(AND(M455="02",N455&gt;=L_Conversion!$C$119,N455&lt;=L_Conversion!$D$119),"-",
IF(AND(M455="03",N455&gt;=L_Conversion!$C$120,N455&lt;=L_Conversion!$D$120),"-",
IF(AND(M455="04",N455&gt;=L_Conversion!$C$121,N455&lt;=L_Conversion!$D$121),"-",
IF(AND(M455="05",N455&gt;=L_Conversion!$C$122,N455&lt;=L_Conversion!$D$122),"-",
IF(AND(M455="06",N455&gt;=L_Conversion!$C$123,N455&lt;=L_Conversion!$D$123),"-",
IF(AND(M455="07",N455&gt;=L_Conversion!$C$124,N455&lt;=L_Conversion!$D$124),"-",
IF(AND(M455="08",N455&gt;=L_Conversion!$C$125,N455&lt;=L_Conversion!$D$125),"-",
IF(AND(M455="09",N455&gt;=L_Conversion!$C$126,N455&lt;=L_Conversion!$D$126),"-",
IF(AND(M455="10",N455&gt;=L_Conversion!$C$127,N455&lt;=L_Conversion!$D$127),"-",
IF(AND(M455="11",N455&gt;=L_Conversion!$C$128,N455&lt;=L_Conversion!$D$128),"-",
IF(AND(M455="12",N455&gt;=L_Conversion!$C$129,N455&lt;=L_Conversion!$D$129),"-",
IF(AND(M455="13",N455&gt;=L_Conversion!$C$116,N455&lt;=L_Conversion!$D$116),"-",
IF(AND(M455="14",N455&gt;=L_Conversion!$C$117,N455&lt;=L_Conversion!$D$117),"-",
"PRIMER_DIA fuera de rango")))))))))))))))</f>
        <v>-</v>
      </c>
      <c r="AS455" s="94" t="str">
        <f t="shared" si="212"/>
        <v>-</v>
      </c>
      <c r="AT455" s="94" t="str">
        <f t="shared" si="213"/>
        <v>-</v>
      </c>
      <c r="AU455" s="94" t="str">
        <f t="shared" si="214"/>
        <v>-</v>
      </c>
      <c r="AV455" s="94" t="str">
        <f t="shared" si="215"/>
        <v>-</v>
      </c>
      <c r="AW455" s="94" t="str">
        <f t="shared" si="216"/>
        <v>-</v>
      </c>
      <c r="AX455" s="94" t="str">
        <f t="shared" si="217"/>
        <v>-</v>
      </c>
      <c r="AY455" s="94" t="str">
        <f t="shared" si="218"/>
        <v>-</v>
      </c>
      <c r="AZ455" s="94" t="str">
        <f t="shared" si="219"/>
        <v>-</v>
      </c>
      <c r="BA455" s="94" t="str">
        <f t="shared" si="220"/>
        <v>-</v>
      </c>
      <c r="BB455" s="94" t="str">
        <f t="shared" si="221"/>
        <v>-</v>
      </c>
      <c r="BC455" s="94" t="str">
        <f t="shared" si="222"/>
        <v>-</v>
      </c>
      <c r="BD455" s="94" t="str">
        <f t="shared" si="223"/>
        <v>-</v>
      </c>
      <c r="BE455" s="94" t="str">
        <f t="shared" si="224"/>
        <v>-</v>
      </c>
      <c r="BF455" s="94" t="str">
        <f t="shared" si="225"/>
        <v>-</v>
      </c>
    </row>
    <row r="456" spans="1:58" x14ac:dyDescent="0.2">
      <c r="A456" s="19" t="s">
        <v>1193</v>
      </c>
      <c r="B456" s="19" t="s">
        <v>76</v>
      </c>
      <c r="C456" s="19">
        <v>10721671</v>
      </c>
      <c r="D456" s="19">
        <v>5</v>
      </c>
      <c r="E456" s="19" t="s">
        <v>1615</v>
      </c>
      <c r="F456" s="19" t="s">
        <v>1616</v>
      </c>
      <c r="G456" s="19" t="s">
        <v>1617</v>
      </c>
      <c r="H456" s="19" t="s">
        <v>1018</v>
      </c>
      <c r="I456" s="19" t="s">
        <v>653</v>
      </c>
      <c r="J456" s="19">
        <v>80</v>
      </c>
      <c r="K456" s="19" t="s">
        <v>556</v>
      </c>
      <c r="L456" s="19" t="s">
        <v>495</v>
      </c>
      <c r="M456" s="19" t="s">
        <v>17</v>
      </c>
      <c r="N456" s="19">
        <v>45766</v>
      </c>
      <c r="O456" s="19">
        <v>14</v>
      </c>
      <c r="P456" s="83">
        <v>1</v>
      </c>
      <c r="Q456" s="19" t="s">
        <v>23</v>
      </c>
      <c r="R456" s="19" t="s">
        <v>11</v>
      </c>
      <c r="S456" s="19" t="s">
        <v>23</v>
      </c>
      <c r="T456" s="19">
        <v>14</v>
      </c>
      <c r="U456" s="19" t="s">
        <v>11</v>
      </c>
      <c r="V456" s="19" t="s">
        <v>11</v>
      </c>
      <c r="W456" s="19" t="s">
        <v>11</v>
      </c>
      <c r="X456" s="19">
        <v>0</v>
      </c>
      <c r="Y456" s="19" t="s">
        <v>730</v>
      </c>
      <c r="Z456" s="19">
        <v>0</v>
      </c>
      <c r="AA456" s="19">
        <v>0</v>
      </c>
      <c r="AB456" s="19">
        <v>0</v>
      </c>
      <c r="AC456" s="186" t="str">
        <f>IF(OR(M456="13",M456="14",P456=8),"",IF(     AND(OR(S456="AUTORIZADO", S456="PENDIENTE", S456="REDUCIDO", S456="AMPLIADO"),L456&lt;&gt;"HONORARIO" ), _xlfn.CONCAT(IF(H456="X","H",H456),"_",IF(OR(P456=5,P456=6),_xlfn.CONCAT(P456,"A"),P456),"_",VLOOKUP(T456,Datos!$B$2:$C$5,2,TRUE)),""))</f>
        <v>M_1_[11 +]</v>
      </c>
      <c r="AD456" s="186">
        <f t="shared" si="199"/>
        <v>0</v>
      </c>
      <c r="AE456" s="90" t="str">
        <f t="shared" si="200"/>
        <v>-</v>
      </c>
      <c r="AF456" s="91" t="str">
        <f t="shared" si="201"/>
        <v>070601</v>
      </c>
      <c r="AG456" s="92"/>
      <c r="AH456" s="93" t="str">
        <f t="shared" si="202"/>
        <v>Corporación de Fomento de la Producción</v>
      </c>
      <c r="AI456" s="90" t="str">
        <f t="shared" si="203"/>
        <v>-</v>
      </c>
      <c r="AJ456" s="90">
        <f t="shared" si="204"/>
        <v>5</v>
      </c>
      <c r="AK456" s="90" t="str">
        <f t="shared" si="205"/>
        <v>-</v>
      </c>
      <c r="AL456" s="90" t="str">
        <f t="shared" si="206"/>
        <v>Identifica este registro como MUJER</v>
      </c>
      <c r="AM456" s="90" t="str">
        <f t="shared" si="207"/>
        <v>-</v>
      </c>
      <c r="AN456" s="90" t="str">
        <f t="shared" si="208"/>
        <v>-</v>
      </c>
      <c r="AO456" s="90" t="str">
        <f t="shared" si="209"/>
        <v>-</v>
      </c>
      <c r="AP456" s="58" t="str">
        <f t="shared" si="210"/>
        <v>-</v>
      </c>
      <c r="AQ456" s="94" t="str">
        <f t="shared" si="211"/>
        <v>-</v>
      </c>
      <c r="AR456" s="94" t="str">
        <f>IF(N456="","PRIMER_DIA en blanco",
IF(AND(M456="01",N456&gt;=L_Conversion!$C$118,N456&lt;=L_Conversion!$D$118),"-",
IF(AND(M456="02",N456&gt;=L_Conversion!$C$119,N456&lt;=L_Conversion!$D$119),"-",
IF(AND(M456="03",N456&gt;=L_Conversion!$C$120,N456&lt;=L_Conversion!$D$120),"-",
IF(AND(M456="04",N456&gt;=L_Conversion!$C$121,N456&lt;=L_Conversion!$D$121),"-",
IF(AND(M456="05",N456&gt;=L_Conversion!$C$122,N456&lt;=L_Conversion!$D$122),"-",
IF(AND(M456="06",N456&gt;=L_Conversion!$C$123,N456&lt;=L_Conversion!$D$123),"-",
IF(AND(M456="07",N456&gt;=L_Conversion!$C$124,N456&lt;=L_Conversion!$D$124),"-",
IF(AND(M456="08",N456&gt;=L_Conversion!$C$125,N456&lt;=L_Conversion!$D$125),"-",
IF(AND(M456="09",N456&gt;=L_Conversion!$C$126,N456&lt;=L_Conversion!$D$126),"-",
IF(AND(M456="10",N456&gt;=L_Conversion!$C$127,N456&lt;=L_Conversion!$D$127),"-",
IF(AND(M456="11",N456&gt;=L_Conversion!$C$128,N456&lt;=L_Conversion!$D$128),"-",
IF(AND(M456="12",N456&gt;=L_Conversion!$C$129,N456&lt;=L_Conversion!$D$129),"-",
IF(AND(M456="13",N456&gt;=L_Conversion!$C$116,N456&lt;=L_Conversion!$D$116),"-",
IF(AND(M456="14",N456&gt;=L_Conversion!$C$117,N456&lt;=L_Conversion!$D$117),"-",
"PRIMER_DIA fuera de rango")))))))))))))))</f>
        <v>-</v>
      </c>
      <c r="AS456" s="94" t="str">
        <f t="shared" si="212"/>
        <v>-</v>
      </c>
      <c r="AT456" s="94" t="str">
        <f t="shared" si="213"/>
        <v>-</v>
      </c>
      <c r="AU456" s="94" t="str">
        <f t="shared" si="214"/>
        <v>-</v>
      </c>
      <c r="AV456" s="94" t="str">
        <f t="shared" si="215"/>
        <v>-</v>
      </c>
      <c r="AW456" s="94" t="str">
        <f t="shared" si="216"/>
        <v>-</v>
      </c>
      <c r="AX456" s="94" t="str">
        <f t="shared" si="217"/>
        <v>-</v>
      </c>
      <c r="AY456" s="94" t="str">
        <f t="shared" si="218"/>
        <v>-</v>
      </c>
      <c r="AZ456" s="94" t="str">
        <f t="shared" si="219"/>
        <v>-</v>
      </c>
      <c r="BA456" s="94" t="str">
        <f t="shared" si="220"/>
        <v>-</v>
      </c>
      <c r="BB456" s="94" t="str">
        <f t="shared" si="221"/>
        <v>-</v>
      </c>
      <c r="BC456" s="94" t="str">
        <f t="shared" si="222"/>
        <v>-</v>
      </c>
      <c r="BD456" s="94" t="str">
        <f t="shared" si="223"/>
        <v>-</v>
      </c>
      <c r="BE456" s="94" t="str">
        <f t="shared" si="224"/>
        <v>-</v>
      </c>
      <c r="BF456" s="94" t="str">
        <f t="shared" si="225"/>
        <v>-</v>
      </c>
    </row>
    <row r="457" spans="1:58" x14ac:dyDescent="0.2">
      <c r="A457" s="19" t="s">
        <v>1193</v>
      </c>
      <c r="B457" s="19" t="s">
        <v>76</v>
      </c>
      <c r="C457" s="19">
        <v>18303226</v>
      </c>
      <c r="D457" s="19">
        <v>7</v>
      </c>
      <c r="E457" s="19" t="s">
        <v>1415</v>
      </c>
      <c r="F457" s="19" t="s">
        <v>1416</v>
      </c>
      <c r="G457" s="19" t="s">
        <v>1417</v>
      </c>
      <c r="H457" s="19" t="s">
        <v>1018</v>
      </c>
      <c r="I457" s="19" t="s">
        <v>653</v>
      </c>
      <c r="J457" s="19">
        <v>80</v>
      </c>
      <c r="K457" s="19" t="s">
        <v>560</v>
      </c>
      <c r="L457" s="19" t="s">
        <v>495</v>
      </c>
      <c r="M457" s="19" t="s">
        <v>17</v>
      </c>
      <c r="N457" s="19">
        <v>45766</v>
      </c>
      <c r="O457" s="19">
        <v>15</v>
      </c>
      <c r="P457" s="83">
        <v>7</v>
      </c>
      <c r="Q457" s="19" t="s">
        <v>23</v>
      </c>
      <c r="R457" s="19" t="s">
        <v>11</v>
      </c>
      <c r="S457" s="19" t="s">
        <v>23</v>
      </c>
      <c r="T457" s="19">
        <v>15</v>
      </c>
      <c r="U457" s="19" t="s">
        <v>11</v>
      </c>
      <c r="V457" s="19" t="s">
        <v>11</v>
      </c>
      <c r="W457" s="19" t="s">
        <v>11</v>
      </c>
      <c r="X457" s="19">
        <v>0</v>
      </c>
      <c r="Y457" s="19" t="s">
        <v>730</v>
      </c>
      <c r="Z457" s="19">
        <v>0</v>
      </c>
      <c r="AA457" s="19">
        <v>0</v>
      </c>
      <c r="AB457" s="19">
        <v>0</v>
      </c>
      <c r="AC457" s="186" t="str">
        <f>IF(OR(M457="13",M457="14",P457=8),"",IF(     AND(OR(S457="AUTORIZADO", S457="PENDIENTE", S457="REDUCIDO", S457="AMPLIADO"),L457&lt;&gt;"HONORARIO" ), _xlfn.CONCAT(IF(H457="X","H",H457),"_",IF(OR(P457=5,P457=6),_xlfn.CONCAT(P457,"A"),P457),"_",VLOOKUP(T457,Datos!$B$2:$C$5,2,TRUE)),""))</f>
        <v>M_7_[11 +]</v>
      </c>
      <c r="AD457" s="186">
        <f t="shared" si="199"/>
        <v>0</v>
      </c>
      <c r="AE457" s="90" t="str">
        <f t="shared" si="200"/>
        <v>-</v>
      </c>
      <c r="AF457" s="91" t="str">
        <f t="shared" si="201"/>
        <v>070601</v>
      </c>
      <c r="AG457" s="92"/>
      <c r="AH457" s="93" t="str">
        <f t="shared" si="202"/>
        <v>Corporación de Fomento de la Producción</v>
      </c>
      <c r="AI457" s="90" t="str">
        <f t="shared" si="203"/>
        <v>-</v>
      </c>
      <c r="AJ457" s="90">
        <f t="shared" si="204"/>
        <v>7</v>
      </c>
      <c r="AK457" s="90" t="str">
        <f t="shared" si="205"/>
        <v>-</v>
      </c>
      <c r="AL457" s="90" t="str">
        <f t="shared" si="206"/>
        <v>Identifica este registro como MUJER</v>
      </c>
      <c r="AM457" s="90" t="str">
        <f t="shared" si="207"/>
        <v>-</v>
      </c>
      <c r="AN457" s="90" t="str">
        <f t="shared" si="208"/>
        <v>-</v>
      </c>
      <c r="AO457" s="90" t="str">
        <f t="shared" si="209"/>
        <v>-</v>
      </c>
      <c r="AP457" s="58" t="str">
        <f t="shared" si="210"/>
        <v>-</v>
      </c>
      <c r="AQ457" s="94" t="str">
        <f t="shared" si="211"/>
        <v>-</v>
      </c>
      <c r="AR457" s="94" t="str">
        <f>IF(N457="","PRIMER_DIA en blanco",
IF(AND(M457="01",N457&gt;=L_Conversion!$C$118,N457&lt;=L_Conversion!$D$118),"-",
IF(AND(M457="02",N457&gt;=L_Conversion!$C$119,N457&lt;=L_Conversion!$D$119),"-",
IF(AND(M457="03",N457&gt;=L_Conversion!$C$120,N457&lt;=L_Conversion!$D$120),"-",
IF(AND(M457="04",N457&gt;=L_Conversion!$C$121,N457&lt;=L_Conversion!$D$121),"-",
IF(AND(M457="05",N457&gt;=L_Conversion!$C$122,N457&lt;=L_Conversion!$D$122),"-",
IF(AND(M457="06",N457&gt;=L_Conversion!$C$123,N457&lt;=L_Conversion!$D$123),"-",
IF(AND(M457="07",N457&gt;=L_Conversion!$C$124,N457&lt;=L_Conversion!$D$124),"-",
IF(AND(M457="08",N457&gt;=L_Conversion!$C$125,N457&lt;=L_Conversion!$D$125),"-",
IF(AND(M457="09",N457&gt;=L_Conversion!$C$126,N457&lt;=L_Conversion!$D$126),"-",
IF(AND(M457="10",N457&gt;=L_Conversion!$C$127,N457&lt;=L_Conversion!$D$127),"-",
IF(AND(M457="11",N457&gt;=L_Conversion!$C$128,N457&lt;=L_Conversion!$D$128),"-",
IF(AND(M457="12",N457&gt;=L_Conversion!$C$129,N457&lt;=L_Conversion!$D$129),"-",
IF(AND(M457="13",N457&gt;=L_Conversion!$C$116,N457&lt;=L_Conversion!$D$116),"-",
IF(AND(M457="14",N457&gt;=L_Conversion!$C$117,N457&lt;=L_Conversion!$D$117),"-",
"PRIMER_DIA fuera de rango")))))))))))))))</f>
        <v>-</v>
      </c>
      <c r="AS457" s="94" t="str">
        <f t="shared" si="212"/>
        <v>-</v>
      </c>
      <c r="AT457" s="94" t="str">
        <f t="shared" si="213"/>
        <v>-</v>
      </c>
      <c r="AU457" s="94" t="str">
        <f t="shared" si="214"/>
        <v>-</v>
      </c>
      <c r="AV457" s="94" t="str">
        <f t="shared" si="215"/>
        <v>-</v>
      </c>
      <c r="AW457" s="94" t="str">
        <f t="shared" si="216"/>
        <v>-</v>
      </c>
      <c r="AX457" s="94" t="str">
        <f t="shared" si="217"/>
        <v>-</v>
      </c>
      <c r="AY457" s="94" t="str">
        <f t="shared" si="218"/>
        <v>-</v>
      </c>
      <c r="AZ457" s="94" t="str">
        <f t="shared" si="219"/>
        <v>-</v>
      </c>
      <c r="BA457" s="94" t="str">
        <f t="shared" si="220"/>
        <v>-</v>
      </c>
      <c r="BB457" s="94" t="str">
        <f t="shared" si="221"/>
        <v>-</v>
      </c>
      <c r="BC457" s="94" t="str">
        <f t="shared" si="222"/>
        <v>-</v>
      </c>
      <c r="BD457" s="94" t="str">
        <f t="shared" si="223"/>
        <v>-</v>
      </c>
      <c r="BE457" s="94" t="str">
        <f t="shared" si="224"/>
        <v>-</v>
      </c>
      <c r="BF457" s="94" t="str">
        <f t="shared" si="225"/>
        <v>-</v>
      </c>
    </row>
    <row r="458" spans="1:58" x14ac:dyDescent="0.2">
      <c r="A458" s="19" t="s">
        <v>1193</v>
      </c>
      <c r="B458" s="19" t="s">
        <v>76</v>
      </c>
      <c r="C458" s="19">
        <v>17492582</v>
      </c>
      <c r="D458" s="19">
        <v>8</v>
      </c>
      <c r="E458" s="19" t="s">
        <v>1385</v>
      </c>
      <c r="F458" s="19" t="s">
        <v>1386</v>
      </c>
      <c r="G458" s="19" t="s">
        <v>1387</v>
      </c>
      <c r="H458" s="19" t="s">
        <v>1018</v>
      </c>
      <c r="I458" s="19" t="s">
        <v>654</v>
      </c>
      <c r="J458" s="19">
        <v>80</v>
      </c>
      <c r="K458" s="19" t="s">
        <v>556</v>
      </c>
      <c r="L458" s="19" t="s">
        <v>509</v>
      </c>
      <c r="M458" s="19" t="s">
        <v>17</v>
      </c>
      <c r="N458" s="19">
        <v>45768</v>
      </c>
      <c r="O458" s="19">
        <v>3</v>
      </c>
      <c r="P458" s="83">
        <v>1</v>
      </c>
      <c r="Q458" s="19" t="s">
        <v>23</v>
      </c>
      <c r="R458" s="19" t="s">
        <v>11</v>
      </c>
      <c r="S458" s="19" t="s">
        <v>23</v>
      </c>
      <c r="T458" s="19">
        <v>3</v>
      </c>
      <c r="U458" s="19" t="s">
        <v>11</v>
      </c>
      <c r="V458" s="19" t="s">
        <v>11</v>
      </c>
      <c r="W458" s="19" t="s">
        <v>11</v>
      </c>
      <c r="X458" s="19">
        <v>0</v>
      </c>
      <c r="Y458" s="19" t="s">
        <v>730</v>
      </c>
      <c r="Z458" s="19">
        <v>0</v>
      </c>
      <c r="AA458" s="19">
        <v>0</v>
      </c>
      <c r="AB458" s="19">
        <v>0</v>
      </c>
      <c r="AC458" s="186" t="str">
        <f>IF(OR(M458="13",M458="14",P458=8),"",IF(     AND(OR(S458="AUTORIZADO", S458="PENDIENTE", S458="REDUCIDO", S458="AMPLIADO"),L458&lt;&gt;"HONORARIO" ), _xlfn.CONCAT(IF(H458="X","H",H458),"_",IF(OR(P458=5,P458=6),_xlfn.CONCAT(P458,"A"),P458),"_",VLOOKUP(T458,Datos!$B$2:$C$5,2,TRUE)),""))</f>
        <v>M_1_[hasta 3]</v>
      </c>
      <c r="AD458" s="186">
        <f t="shared" si="199"/>
        <v>0</v>
      </c>
      <c r="AE458" s="90" t="str">
        <f t="shared" si="200"/>
        <v>-</v>
      </c>
      <c r="AF458" s="91" t="str">
        <f t="shared" si="201"/>
        <v>070601</v>
      </c>
      <c r="AG458" s="92"/>
      <c r="AH458" s="93" t="str">
        <f t="shared" si="202"/>
        <v>Corporación de Fomento de la Producción</v>
      </c>
      <c r="AI458" s="90" t="str">
        <f t="shared" si="203"/>
        <v>-</v>
      </c>
      <c r="AJ458" s="90">
        <f t="shared" si="204"/>
        <v>8</v>
      </c>
      <c r="AK458" s="90" t="str">
        <f t="shared" si="205"/>
        <v>-</v>
      </c>
      <c r="AL458" s="90" t="str">
        <f t="shared" si="206"/>
        <v>Identifica este registro como MUJER</v>
      </c>
      <c r="AM458" s="90" t="str">
        <f t="shared" si="207"/>
        <v>-</v>
      </c>
      <c r="AN458" s="90" t="str">
        <f t="shared" si="208"/>
        <v>-</v>
      </c>
      <c r="AO458" s="90" t="str">
        <f t="shared" si="209"/>
        <v>-</v>
      </c>
      <c r="AP458" s="58" t="str">
        <f t="shared" si="210"/>
        <v>-</v>
      </c>
      <c r="AQ458" s="94" t="str">
        <f t="shared" si="211"/>
        <v>-</v>
      </c>
      <c r="AR458" s="94" t="str">
        <f>IF(N458="","PRIMER_DIA en blanco",
IF(AND(M458="01",N458&gt;=L_Conversion!$C$118,N458&lt;=L_Conversion!$D$118),"-",
IF(AND(M458="02",N458&gt;=L_Conversion!$C$119,N458&lt;=L_Conversion!$D$119),"-",
IF(AND(M458="03",N458&gt;=L_Conversion!$C$120,N458&lt;=L_Conversion!$D$120),"-",
IF(AND(M458="04",N458&gt;=L_Conversion!$C$121,N458&lt;=L_Conversion!$D$121),"-",
IF(AND(M458="05",N458&gt;=L_Conversion!$C$122,N458&lt;=L_Conversion!$D$122),"-",
IF(AND(M458="06",N458&gt;=L_Conversion!$C$123,N458&lt;=L_Conversion!$D$123),"-",
IF(AND(M458="07",N458&gt;=L_Conversion!$C$124,N458&lt;=L_Conversion!$D$124),"-",
IF(AND(M458="08",N458&gt;=L_Conversion!$C$125,N458&lt;=L_Conversion!$D$125),"-",
IF(AND(M458="09",N458&gt;=L_Conversion!$C$126,N458&lt;=L_Conversion!$D$126),"-",
IF(AND(M458="10",N458&gt;=L_Conversion!$C$127,N458&lt;=L_Conversion!$D$127),"-",
IF(AND(M458="11",N458&gt;=L_Conversion!$C$128,N458&lt;=L_Conversion!$D$128),"-",
IF(AND(M458="12",N458&gt;=L_Conversion!$C$129,N458&lt;=L_Conversion!$D$129),"-",
IF(AND(M458="13",N458&gt;=L_Conversion!$C$116,N458&lt;=L_Conversion!$D$116),"-",
IF(AND(M458="14",N458&gt;=L_Conversion!$C$117,N458&lt;=L_Conversion!$D$117),"-",
"PRIMER_DIA fuera de rango")))))))))))))))</f>
        <v>-</v>
      </c>
      <c r="AS458" s="94" t="str">
        <f t="shared" si="212"/>
        <v>-</v>
      </c>
      <c r="AT458" s="94" t="str">
        <f t="shared" si="213"/>
        <v>-</v>
      </c>
      <c r="AU458" s="94" t="str">
        <f t="shared" si="214"/>
        <v>-</v>
      </c>
      <c r="AV458" s="94" t="str">
        <f t="shared" si="215"/>
        <v>-</v>
      </c>
      <c r="AW458" s="94" t="str">
        <f t="shared" si="216"/>
        <v>-</v>
      </c>
      <c r="AX458" s="94" t="str">
        <f t="shared" si="217"/>
        <v>-</v>
      </c>
      <c r="AY458" s="94" t="str">
        <f t="shared" si="218"/>
        <v>-</v>
      </c>
      <c r="AZ458" s="94" t="str">
        <f t="shared" si="219"/>
        <v>-</v>
      </c>
      <c r="BA458" s="94" t="str">
        <f t="shared" si="220"/>
        <v>-</v>
      </c>
      <c r="BB458" s="94" t="str">
        <f t="shared" si="221"/>
        <v>-</v>
      </c>
      <c r="BC458" s="94" t="str">
        <f t="shared" si="222"/>
        <v>-</v>
      </c>
      <c r="BD458" s="94" t="str">
        <f t="shared" si="223"/>
        <v>-</v>
      </c>
      <c r="BE458" s="94" t="str">
        <f t="shared" si="224"/>
        <v>-</v>
      </c>
      <c r="BF458" s="94" t="str">
        <f t="shared" si="225"/>
        <v>-</v>
      </c>
    </row>
    <row r="459" spans="1:58" x14ac:dyDescent="0.2">
      <c r="A459" s="19" t="s">
        <v>1193</v>
      </c>
      <c r="B459" s="19" t="s">
        <v>76</v>
      </c>
      <c r="C459" s="19">
        <v>17810130</v>
      </c>
      <c r="D459" s="19">
        <v>7</v>
      </c>
      <c r="E459" s="19" t="s">
        <v>1819</v>
      </c>
      <c r="F459" s="19" t="s">
        <v>1737</v>
      </c>
      <c r="G459" s="19" t="s">
        <v>1820</v>
      </c>
      <c r="H459" s="19" t="s">
        <v>654</v>
      </c>
      <c r="I459" s="19" t="s">
        <v>653</v>
      </c>
      <c r="J459" s="19">
        <v>80</v>
      </c>
      <c r="K459" s="19" t="s">
        <v>556</v>
      </c>
      <c r="L459" s="19" t="s">
        <v>495</v>
      </c>
      <c r="M459" s="19" t="s">
        <v>17</v>
      </c>
      <c r="N459" s="19">
        <v>45768</v>
      </c>
      <c r="O459" s="19">
        <v>3</v>
      </c>
      <c r="P459" s="83">
        <v>1</v>
      </c>
      <c r="Q459" s="19" t="s">
        <v>23</v>
      </c>
      <c r="R459" s="19" t="s">
        <v>11</v>
      </c>
      <c r="S459" s="19" t="s">
        <v>23</v>
      </c>
      <c r="T459" s="19">
        <v>3</v>
      </c>
      <c r="U459" s="19" t="s">
        <v>11</v>
      </c>
      <c r="V459" s="19" t="s">
        <v>11</v>
      </c>
      <c r="W459" s="19" t="s">
        <v>11</v>
      </c>
      <c r="X459" s="19">
        <v>0</v>
      </c>
      <c r="Y459" s="19" t="s">
        <v>730</v>
      </c>
      <c r="Z459" s="19">
        <v>0</v>
      </c>
      <c r="AA459" s="19">
        <v>0</v>
      </c>
      <c r="AB459" s="19">
        <v>0</v>
      </c>
      <c r="AC459" s="186" t="str">
        <f>IF(OR(M459="13",M459="14",P459=8),"",IF(     AND(OR(S459="AUTORIZADO", S459="PENDIENTE", S459="REDUCIDO", S459="AMPLIADO"),L459&lt;&gt;"HONORARIO" ), _xlfn.CONCAT(IF(H459="X","H",H459),"_",IF(OR(P459=5,P459=6),_xlfn.CONCAT(P459,"A"),P459),"_",VLOOKUP(T459,Datos!$B$2:$C$5,2,TRUE)),""))</f>
        <v>H_1_[hasta 3]</v>
      </c>
      <c r="AD459" s="186">
        <f t="shared" si="199"/>
        <v>0</v>
      </c>
      <c r="AE459" s="90" t="str">
        <f t="shared" si="200"/>
        <v>-</v>
      </c>
      <c r="AF459" s="91" t="str">
        <f t="shared" si="201"/>
        <v>070601</v>
      </c>
      <c r="AG459" s="92"/>
      <c r="AH459" s="93" t="str">
        <f t="shared" si="202"/>
        <v>Corporación de Fomento de la Producción</v>
      </c>
      <c r="AI459" s="90" t="str">
        <f t="shared" si="203"/>
        <v>-</v>
      </c>
      <c r="AJ459" s="90">
        <f t="shared" si="204"/>
        <v>7</v>
      </c>
      <c r="AK459" s="90" t="str">
        <f t="shared" si="205"/>
        <v>-</v>
      </c>
      <c r="AL459" s="90" t="str">
        <f t="shared" si="206"/>
        <v>Identifica este registro como HOMBRE</v>
      </c>
      <c r="AM459" s="90" t="str">
        <f t="shared" si="207"/>
        <v>-</v>
      </c>
      <c r="AN459" s="90" t="str">
        <f t="shared" si="208"/>
        <v>-</v>
      </c>
      <c r="AO459" s="90" t="str">
        <f t="shared" si="209"/>
        <v>-</v>
      </c>
      <c r="AP459" s="58" t="str">
        <f t="shared" si="210"/>
        <v>-</v>
      </c>
      <c r="AQ459" s="94" t="str">
        <f t="shared" si="211"/>
        <v>-</v>
      </c>
      <c r="AR459" s="94" t="str">
        <f>IF(N459="","PRIMER_DIA en blanco",
IF(AND(M459="01",N459&gt;=L_Conversion!$C$118,N459&lt;=L_Conversion!$D$118),"-",
IF(AND(M459="02",N459&gt;=L_Conversion!$C$119,N459&lt;=L_Conversion!$D$119),"-",
IF(AND(M459="03",N459&gt;=L_Conversion!$C$120,N459&lt;=L_Conversion!$D$120),"-",
IF(AND(M459="04",N459&gt;=L_Conversion!$C$121,N459&lt;=L_Conversion!$D$121),"-",
IF(AND(M459="05",N459&gt;=L_Conversion!$C$122,N459&lt;=L_Conversion!$D$122),"-",
IF(AND(M459="06",N459&gt;=L_Conversion!$C$123,N459&lt;=L_Conversion!$D$123),"-",
IF(AND(M459="07",N459&gt;=L_Conversion!$C$124,N459&lt;=L_Conversion!$D$124),"-",
IF(AND(M459="08",N459&gt;=L_Conversion!$C$125,N459&lt;=L_Conversion!$D$125),"-",
IF(AND(M459="09",N459&gt;=L_Conversion!$C$126,N459&lt;=L_Conversion!$D$126),"-",
IF(AND(M459="10",N459&gt;=L_Conversion!$C$127,N459&lt;=L_Conversion!$D$127),"-",
IF(AND(M459="11",N459&gt;=L_Conversion!$C$128,N459&lt;=L_Conversion!$D$128),"-",
IF(AND(M459="12",N459&gt;=L_Conversion!$C$129,N459&lt;=L_Conversion!$D$129),"-",
IF(AND(M459="13",N459&gt;=L_Conversion!$C$116,N459&lt;=L_Conversion!$D$116),"-",
IF(AND(M459="14",N459&gt;=L_Conversion!$C$117,N459&lt;=L_Conversion!$D$117),"-",
"PRIMER_DIA fuera de rango")))))))))))))))</f>
        <v>-</v>
      </c>
      <c r="AS459" s="94" t="str">
        <f t="shared" si="212"/>
        <v>-</v>
      </c>
      <c r="AT459" s="94" t="str">
        <f t="shared" si="213"/>
        <v>-</v>
      </c>
      <c r="AU459" s="94" t="str">
        <f t="shared" si="214"/>
        <v>-</v>
      </c>
      <c r="AV459" s="94" t="str">
        <f t="shared" si="215"/>
        <v>-</v>
      </c>
      <c r="AW459" s="94" t="str">
        <f t="shared" si="216"/>
        <v>-</v>
      </c>
      <c r="AX459" s="94" t="str">
        <f t="shared" si="217"/>
        <v>-</v>
      </c>
      <c r="AY459" s="94" t="str">
        <f t="shared" si="218"/>
        <v>-</v>
      </c>
      <c r="AZ459" s="94" t="str">
        <f t="shared" si="219"/>
        <v>-</v>
      </c>
      <c r="BA459" s="94" t="str">
        <f t="shared" si="220"/>
        <v>-</v>
      </c>
      <c r="BB459" s="94" t="str">
        <f t="shared" si="221"/>
        <v>-</v>
      </c>
      <c r="BC459" s="94" t="str">
        <f t="shared" si="222"/>
        <v>-</v>
      </c>
      <c r="BD459" s="94" t="str">
        <f t="shared" si="223"/>
        <v>-</v>
      </c>
      <c r="BE459" s="94" t="str">
        <f t="shared" si="224"/>
        <v>-</v>
      </c>
      <c r="BF459" s="94" t="str">
        <f t="shared" si="225"/>
        <v>-</v>
      </c>
    </row>
    <row r="460" spans="1:58" x14ac:dyDescent="0.2">
      <c r="A460" s="19" t="s">
        <v>1193</v>
      </c>
      <c r="B460" s="19" t="s">
        <v>76</v>
      </c>
      <c r="C460" s="19">
        <v>22605676</v>
      </c>
      <c r="D460" s="19">
        <v>9</v>
      </c>
      <c r="E460" s="19" t="s">
        <v>1821</v>
      </c>
      <c r="F460" s="19" t="s">
        <v>1506</v>
      </c>
      <c r="G460" s="19" t="s">
        <v>1822</v>
      </c>
      <c r="H460" s="19" t="s">
        <v>1018</v>
      </c>
      <c r="I460" s="19" t="s">
        <v>653</v>
      </c>
      <c r="J460" s="19">
        <v>80</v>
      </c>
      <c r="K460" s="19" t="s">
        <v>556</v>
      </c>
      <c r="L460" s="19" t="s">
        <v>495</v>
      </c>
      <c r="M460" s="19" t="s">
        <v>17</v>
      </c>
      <c r="N460" s="19">
        <v>45768</v>
      </c>
      <c r="O460" s="19">
        <v>3</v>
      </c>
      <c r="P460" s="83">
        <v>1</v>
      </c>
      <c r="Q460" s="19" t="s">
        <v>23</v>
      </c>
      <c r="R460" s="19" t="s">
        <v>11</v>
      </c>
      <c r="S460" s="19" t="s">
        <v>23</v>
      </c>
      <c r="T460" s="19">
        <v>3</v>
      </c>
      <c r="U460" s="19" t="s">
        <v>11</v>
      </c>
      <c r="V460" s="19" t="s">
        <v>11</v>
      </c>
      <c r="W460" s="19" t="s">
        <v>11</v>
      </c>
      <c r="X460" s="19">
        <v>0</v>
      </c>
      <c r="Y460" s="19" t="s">
        <v>730</v>
      </c>
      <c r="Z460" s="19">
        <v>0</v>
      </c>
      <c r="AA460" s="19">
        <v>0</v>
      </c>
      <c r="AB460" s="19">
        <v>0</v>
      </c>
      <c r="AC460" s="186" t="str">
        <f>IF(OR(M460="13",M460="14",P460=8),"",IF(     AND(OR(S460="AUTORIZADO", S460="PENDIENTE", S460="REDUCIDO", S460="AMPLIADO"),L460&lt;&gt;"HONORARIO" ), _xlfn.CONCAT(IF(H460="X","H",H460),"_",IF(OR(P460=5,P460=6),_xlfn.CONCAT(P460,"A"),P460),"_",VLOOKUP(T460,Datos!$B$2:$C$5,2,TRUE)),""))</f>
        <v>M_1_[hasta 3]</v>
      </c>
      <c r="AD460" s="186">
        <f t="shared" si="199"/>
        <v>0</v>
      </c>
      <c r="AE460" s="90" t="str">
        <f t="shared" si="200"/>
        <v>-</v>
      </c>
      <c r="AF460" s="91" t="str">
        <f t="shared" si="201"/>
        <v>070601</v>
      </c>
      <c r="AG460" s="92"/>
      <c r="AH460" s="93" t="str">
        <f t="shared" si="202"/>
        <v>Corporación de Fomento de la Producción</v>
      </c>
      <c r="AI460" s="90" t="str">
        <f t="shared" si="203"/>
        <v>-</v>
      </c>
      <c r="AJ460" s="90">
        <f t="shared" si="204"/>
        <v>9</v>
      </c>
      <c r="AK460" s="90" t="str">
        <f t="shared" si="205"/>
        <v>-</v>
      </c>
      <c r="AL460" s="90" t="str">
        <f t="shared" si="206"/>
        <v>Identifica este registro como MUJER</v>
      </c>
      <c r="AM460" s="90" t="str">
        <f t="shared" si="207"/>
        <v>-</v>
      </c>
      <c r="AN460" s="90" t="str">
        <f t="shared" si="208"/>
        <v>-</v>
      </c>
      <c r="AO460" s="90" t="str">
        <f t="shared" si="209"/>
        <v>-</v>
      </c>
      <c r="AP460" s="58" t="str">
        <f t="shared" si="210"/>
        <v>-</v>
      </c>
      <c r="AQ460" s="94" t="str">
        <f t="shared" si="211"/>
        <v>-</v>
      </c>
      <c r="AR460" s="94" t="str">
        <f>IF(N460="","PRIMER_DIA en blanco",
IF(AND(M460="01",N460&gt;=L_Conversion!$C$118,N460&lt;=L_Conversion!$D$118),"-",
IF(AND(M460="02",N460&gt;=L_Conversion!$C$119,N460&lt;=L_Conversion!$D$119),"-",
IF(AND(M460="03",N460&gt;=L_Conversion!$C$120,N460&lt;=L_Conversion!$D$120),"-",
IF(AND(M460="04",N460&gt;=L_Conversion!$C$121,N460&lt;=L_Conversion!$D$121),"-",
IF(AND(M460="05",N460&gt;=L_Conversion!$C$122,N460&lt;=L_Conversion!$D$122),"-",
IF(AND(M460="06",N460&gt;=L_Conversion!$C$123,N460&lt;=L_Conversion!$D$123),"-",
IF(AND(M460="07",N460&gt;=L_Conversion!$C$124,N460&lt;=L_Conversion!$D$124),"-",
IF(AND(M460="08",N460&gt;=L_Conversion!$C$125,N460&lt;=L_Conversion!$D$125),"-",
IF(AND(M460="09",N460&gt;=L_Conversion!$C$126,N460&lt;=L_Conversion!$D$126),"-",
IF(AND(M460="10",N460&gt;=L_Conversion!$C$127,N460&lt;=L_Conversion!$D$127),"-",
IF(AND(M460="11",N460&gt;=L_Conversion!$C$128,N460&lt;=L_Conversion!$D$128),"-",
IF(AND(M460="12",N460&gt;=L_Conversion!$C$129,N460&lt;=L_Conversion!$D$129),"-",
IF(AND(M460="13",N460&gt;=L_Conversion!$C$116,N460&lt;=L_Conversion!$D$116),"-",
IF(AND(M460="14",N460&gt;=L_Conversion!$C$117,N460&lt;=L_Conversion!$D$117),"-",
"PRIMER_DIA fuera de rango")))))))))))))))</f>
        <v>-</v>
      </c>
      <c r="AS460" s="94" t="str">
        <f t="shared" si="212"/>
        <v>-</v>
      </c>
      <c r="AT460" s="94" t="str">
        <f t="shared" si="213"/>
        <v>-</v>
      </c>
      <c r="AU460" s="94" t="str">
        <f t="shared" si="214"/>
        <v>-</v>
      </c>
      <c r="AV460" s="94" t="str">
        <f t="shared" si="215"/>
        <v>-</v>
      </c>
      <c r="AW460" s="94" t="str">
        <f t="shared" si="216"/>
        <v>-</v>
      </c>
      <c r="AX460" s="94" t="str">
        <f t="shared" si="217"/>
        <v>-</v>
      </c>
      <c r="AY460" s="94" t="str">
        <f t="shared" si="218"/>
        <v>-</v>
      </c>
      <c r="AZ460" s="94" t="str">
        <f t="shared" si="219"/>
        <v>-</v>
      </c>
      <c r="BA460" s="94" t="str">
        <f t="shared" si="220"/>
        <v>-</v>
      </c>
      <c r="BB460" s="94" t="str">
        <f t="shared" si="221"/>
        <v>-</v>
      </c>
      <c r="BC460" s="94" t="str">
        <f t="shared" si="222"/>
        <v>-</v>
      </c>
      <c r="BD460" s="94" t="str">
        <f t="shared" si="223"/>
        <v>-</v>
      </c>
      <c r="BE460" s="94" t="str">
        <f t="shared" si="224"/>
        <v>-</v>
      </c>
      <c r="BF460" s="94" t="str">
        <f t="shared" si="225"/>
        <v>-</v>
      </c>
    </row>
    <row r="461" spans="1:58" x14ac:dyDescent="0.2">
      <c r="A461" s="19" t="s">
        <v>1193</v>
      </c>
      <c r="B461" s="19" t="s">
        <v>76</v>
      </c>
      <c r="C461" s="19">
        <v>11590869</v>
      </c>
      <c r="D461" s="19">
        <v>3</v>
      </c>
      <c r="E461" s="19" t="s">
        <v>1436</v>
      </c>
      <c r="F461" s="19" t="s">
        <v>1654</v>
      </c>
      <c r="G461" s="19" t="s">
        <v>1808</v>
      </c>
      <c r="H461" s="19" t="s">
        <v>654</v>
      </c>
      <c r="I461" s="19" t="s">
        <v>654</v>
      </c>
      <c r="J461" s="19">
        <v>80</v>
      </c>
      <c r="K461" s="19" t="s">
        <v>556</v>
      </c>
      <c r="L461" s="19" t="s">
        <v>509</v>
      </c>
      <c r="M461" s="19" t="s">
        <v>17</v>
      </c>
      <c r="N461" s="19">
        <v>45768</v>
      </c>
      <c r="O461" s="19">
        <v>10</v>
      </c>
      <c r="P461" s="83">
        <v>1</v>
      </c>
      <c r="Q461" s="19" t="s">
        <v>23</v>
      </c>
      <c r="R461" s="19" t="s">
        <v>11</v>
      </c>
      <c r="S461" s="19" t="s">
        <v>23</v>
      </c>
      <c r="T461" s="19">
        <v>10</v>
      </c>
      <c r="U461" s="19" t="s">
        <v>11</v>
      </c>
      <c r="V461" s="19" t="s">
        <v>11</v>
      </c>
      <c r="W461" s="19" t="s">
        <v>11</v>
      </c>
      <c r="X461" s="19">
        <v>0</v>
      </c>
      <c r="Y461" s="19" t="s">
        <v>730</v>
      </c>
      <c r="Z461" s="19">
        <v>0</v>
      </c>
      <c r="AA461" s="19">
        <v>0</v>
      </c>
      <c r="AB461" s="19">
        <v>0</v>
      </c>
      <c r="AC461" s="186" t="str">
        <f>IF(OR(M461="13",M461="14",P461=8),"",IF(     AND(OR(S461="AUTORIZADO", S461="PENDIENTE", S461="REDUCIDO", S461="AMPLIADO"),L461&lt;&gt;"HONORARIO" ), _xlfn.CONCAT(IF(H461="X","H",H461),"_",IF(OR(P461=5,P461=6),_xlfn.CONCAT(P461,"A"),P461),"_",VLOOKUP(T461,Datos!$B$2:$C$5,2,TRUE)),""))</f>
        <v>H_1_[4 a 10]</v>
      </c>
      <c r="AD461" s="186">
        <f t="shared" si="199"/>
        <v>0</v>
      </c>
      <c r="AE461" s="90" t="str">
        <f t="shared" si="200"/>
        <v>-</v>
      </c>
      <c r="AF461" s="91" t="str">
        <f t="shared" si="201"/>
        <v>070601</v>
      </c>
      <c r="AG461" s="92"/>
      <c r="AH461" s="93" t="str">
        <f t="shared" si="202"/>
        <v>Corporación de Fomento de la Producción</v>
      </c>
      <c r="AI461" s="90" t="str">
        <f t="shared" si="203"/>
        <v>-</v>
      </c>
      <c r="AJ461" s="90">
        <f t="shared" si="204"/>
        <v>3</v>
      </c>
      <c r="AK461" s="90" t="str">
        <f t="shared" si="205"/>
        <v>-</v>
      </c>
      <c r="AL461" s="90" t="str">
        <f t="shared" si="206"/>
        <v>Identifica este registro como HOMBRE</v>
      </c>
      <c r="AM461" s="90" t="str">
        <f t="shared" si="207"/>
        <v>-</v>
      </c>
      <c r="AN461" s="90" t="str">
        <f t="shared" si="208"/>
        <v>-</v>
      </c>
      <c r="AO461" s="90" t="str">
        <f t="shared" si="209"/>
        <v>-</v>
      </c>
      <c r="AP461" s="58" t="str">
        <f t="shared" si="210"/>
        <v>-</v>
      </c>
      <c r="AQ461" s="94" t="str">
        <f t="shared" si="211"/>
        <v>-</v>
      </c>
      <c r="AR461" s="94" t="str">
        <f>IF(N461="","PRIMER_DIA en blanco",
IF(AND(M461="01",N461&gt;=L_Conversion!$C$118,N461&lt;=L_Conversion!$D$118),"-",
IF(AND(M461="02",N461&gt;=L_Conversion!$C$119,N461&lt;=L_Conversion!$D$119),"-",
IF(AND(M461="03",N461&gt;=L_Conversion!$C$120,N461&lt;=L_Conversion!$D$120),"-",
IF(AND(M461="04",N461&gt;=L_Conversion!$C$121,N461&lt;=L_Conversion!$D$121),"-",
IF(AND(M461="05",N461&gt;=L_Conversion!$C$122,N461&lt;=L_Conversion!$D$122),"-",
IF(AND(M461="06",N461&gt;=L_Conversion!$C$123,N461&lt;=L_Conversion!$D$123),"-",
IF(AND(M461="07",N461&gt;=L_Conversion!$C$124,N461&lt;=L_Conversion!$D$124),"-",
IF(AND(M461="08",N461&gt;=L_Conversion!$C$125,N461&lt;=L_Conversion!$D$125),"-",
IF(AND(M461="09",N461&gt;=L_Conversion!$C$126,N461&lt;=L_Conversion!$D$126),"-",
IF(AND(M461="10",N461&gt;=L_Conversion!$C$127,N461&lt;=L_Conversion!$D$127),"-",
IF(AND(M461="11",N461&gt;=L_Conversion!$C$128,N461&lt;=L_Conversion!$D$128),"-",
IF(AND(M461="12",N461&gt;=L_Conversion!$C$129,N461&lt;=L_Conversion!$D$129),"-",
IF(AND(M461="13",N461&gt;=L_Conversion!$C$116,N461&lt;=L_Conversion!$D$116),"-",
IF(AND(M461="14",N461&gt;=L_Conversion!$C$117,N461&lt;=L_Conversion!$D$117),"-",
"PRIMER_DIA fuera de rango")))))))))))))))</f>
        <v>-</v>
      </c>
      <c r="AS461" s="94" t="str">
        <f t="shared" si="212"/>
        <v>-</v>
      </c>
      <c r="AT461" s="94" t="str">
        <f t="shared" si="213"/>
        <v>-</v>
      </c>
      <c r="AU461" s="94" t="str">
        <f t="shared" si="214"/>
        <v>-</v>
      </c>
      <c r="AV461" s="94" t="str">
        <f t="shared" si="215"/>
        <v>-</v>
      </c>
      <c r="AW461" s="94" t="str">
        <f t="shared" si="216"/>
        <v>-</v>
      </c>
      <c r="AX461" s="94" t="str">
        <f t="shared" si="217"/>
        <v>-</v>
      </c>
      <c r="AY461" s="94" t="str">
        <f t="shared" si="218"/>
        <v>-</v>
      </c>
      <c r="AZ461" s="94" t="str">
        <f t="shared" si="219"/>
        <v>-</v>
      </c>
      <c r="BA461" s="94" t="str">
        <f t="shared" si="220"/>
        <v>-</v>
      </c>
      <c r="BB461" s="94" t="str">
        <f t="shared" si="221"/>
        <v>-</v>
      </c>
      <c r="BC461" s="94" t="str">
        <f t="shared" si="222"/>
        <v>-</v>
      </c>
      <c r="BD461" s="94" t="str">
        <f t="shared" si="223"/>
        <v>-</v>
      </c>
      <c r="BE461" s="94" t="str">
        <f t="shared" si="224"/>
        <v>-</v>
      </c>
      <c r="BF461" s="94" t="str">
        <f t="shared" si="225"/>
        <v>-</v>
      </c>
    </row>
    <row r="462" spans="1:58" x14ac:dyDescent="0.2">
      <c r="A462" s="19" t="s">
        <v>1193</v>
      </c>
      <c r="B462" s="19" t="s">
        <v>76</v>
      </c>
      <c r="C462" s="19">
        <v>16247371</v>
      </c>
      <c r="D462" s="19">
        <v>9</v>
      </c>
      <c r="E462" s="19" t="s">
        <v>1823</v>
      </c>
      <c r="F462" s="19" t="s">
        <v>1355</v>
      </c>
      <c r="G462" s="19" t="s">
        <v>1824</v>
      </c>
      <c r="H462" s="19" t="s">
        <v>1018</v>
      </c>
      <c r="I462" s="19" t="s">
        <v>653</v>
      </c>
      <c r="J462" s="19">
        <v>80</v>
      </c>
      <c r="K462" s="19" t="s">
        <v>556</v>
      </c>
      <c r="L462" s="19" t="s">
        <v>495</v>
      </c>
      <c r="M462" s="19" t="s">
        <v>17</v>
      </c>
      <c r="N462" s="19">
        <v>45768</v>
      </c>
      <c r="O462" s="19">
        <v>30</v>
      </c>
      <c r="P462" s="83">
        <v>1</v>
      </c>
      <c r="Q462" s="19" t="s">
        <v>23</v>
      </c>
      <c r="R462" s="19" t="s">
        <v>11</v>
      </c>
      <c r="S462" s="19" t="s">
        <v>23</v>
      </c>
      <c r="T462" s="19">
        <v>30</v>
      </c>
      <c r="U462" s="19" t="s">
        <v>11</v>
      </c>
      <c r="V462" s="19" t="s">
        <v>11</v>
      </c>
      <c r="W462" s="19" t="s">
        <v>11</v>
      </c>
      <c r="X462" s="19">
        <v>0</v>
      </c>
      <c r="Y462" s="19" t="s">
        <v>730</v>
      </c>
      <c r="Z462" s="19">
        <v>0</v>
      </c>
      <c r="AA462" s="19">
        <v>0</v>
      </c>
      <c r="AB462" s="19">
        <v>0</v>
      </c>
      <c r="AC462" s="186" t="str">
        <f>IF(OR(M462="13",M462="14",P462=8),"",IF(     AND(OR(S462="AUTORIZADO", S462="PENDIENTE", S462="REDUCIDO", S462="AMPLIADO"),L462&lt;&gt;"HONORARIO" ), _xlfn.CONCAT(IF(H462="X","H",H462),"_",IF(OR(P462=5,P462=6),_xlfn.CONCAT(P462,"A"),P462),"_",VLOOKUP(T462,Datos!$B$2:$C$5,2,TRUE)),""))</f>
        <v>M_1_[11 +]</v>
      </c>
      <c r="AD462" s="186">
        <f t="shared" si="199"/>
        <v>0</v>
      </c>
      <c r="AE462" s="90" t="str">
        <f t="shared" si="200"/>
        <v>-</v>
      </c>
      <c r="AF462" s="91" t="str">
        <f t="shared" si="201"/>
        <v>070601</v>
      </c>
      <c r="AG462" s="92"/>
      <c r="AH462" s="93" t="str">
        <f t="shared" si="202"/>
        <v>Corporación de Fomento de la Producción</v>
      </c>
      <c r="AI462" s="90" t="str">
        <f t="shared" si="203"/>
        <v>-</v>
      </c>
      <c r="AJ462" s="90">
        <f t="shared" si="204"/>
        <v>9</v>
      </c>
      <c r="AK462" s="90" t="str">
        <f t="shared" si="205"/>
        <v>-</v>
      </c>
      <c r="AL462" s="90" t="str">
        <f t="shared" si="206"/>
        <v>Identifica este registro como MUJER</v>
      </c>
      <c r="AM462" s="90" t="str">
        <f t="shared" si="207"/>
        <v>-</v>
      </c>
      <c r="AN462" s="90" t="str">
        <f t="shared" si="208"/>
        <v>-</v>
      </c>
      <c r="AO462" s="90" t="str">
        <f t="shared" si="209"/>
        <v>-</v>
      </c>
      <c r="AP462" s="58" t="str">
        <f t="shared" si="210"/>
        <v>-</v>
      </c>
      <c r="AQ462" s="94" t="str">
        <f t="shared" si="211"/>
        <v>-</v>
      </c>
      <c r="AR462" s="94" t="str">
        <f>IF(N462="","PRIMER_DIA en blanco",
IF(AND(M462="01",N462&gt;=L_Conversion!$C$118,N462&lt;=L_Conversion!$D$118),"-",
IF(AND(M462="02",N462&gt;=L_Conversion!$C$119,N462&lt;=L_Conversion!$D$119),"-",
IF(AND(M462="03",N462&gt;=L_Conversion!$C$120,N462&lt;=L_Conversion!$D$120),"-",
IF(AND(M462="04",N462&gt;=L_Conversion!$C$121,N462&lt;=L_Conversion!$D$121),"-",
IF(AND(M462="05",N462&gt;=L_Conversion!$C$122,N462&lt;=L_Conversion!$D$122),"-",
IF(AND(M462="06",N462&gt;=L_Conversion!$C$123,N462&lt;=L_Conversion!$D$123),"-",
IF(AND(M462="07",N462&gt;=L_Conversion!$C$124,N462&lt;=L_Conversion!$D$124),"-",
IF(AND(M462="08",N462&gt;=L_Conversion!$C$125,N462&lt;=L_Conversion!$D$125),"-",
IF(AND(M462="09",N462&gt;=L_Conversion!$C$126,N462&lt;=L_Conversion!$D$126),"-",
IF(AND(M462="10",N462&gt;=L_Conversion!$C$127,N462&lt;=L_Conversion!$D$127),"-",
IF(AND(M462="11",N462&gt;=L_Conversion!$C$128,N462&lt;=L_Conversion!$D$128),"-",
IF(AND(M462="12",N462&gt;=L_Conversion!$C$129,N462&lt;=L_Conversion!$D$129),"-",
IF(AND(M462="13",N462&gt;=L_Conversion!$C$116,N462&lt;=L_Conversion!$D$116),"-",
IF(AND(M462="14",N462&gt;=L_Conversion!$C$117,N462&lt;=L_Conversion!$D$117),"-",
"PRIMER_DIA fuera de rango")))))))))))))))</f>
        <v>-</v>
      </c>
      <c r="AS462" s="94" t="str">
        <f t="shared" si="212"/>
        <v>-</v>
      </c>
      <c r="AT462" s="94" t="str">
        <f t="shared" si="213"/>
        <v>-</v>
      </c>
      <c r="AU462" s="94" t="str">
        <f t="shared" si="214"/>
        <v>-</v>
      </c>
      <c r="AV462" s="94" t="str">
        <f t="shared" si="215"/>
        <v>-</v>
      </c>
      <c r="AW462" s="94" t="str">
        <f t="shared" si="216"/>
        <v>-</v>
      </c>
      <c r="AX462" s="94" t="str">
        <f t="shared" si="217"/>
        <v>-</v>
      </c>
      <c r="AY462" s="94" t="str">
        <f t="shared" si="218"/>
        <v>-</v>
      </c>
      <c r="AZ462" s="94" t="str">
        <f t="shared" si="219"/>
        <v>-</v>
      </c>
      <c r="BA462" s="94" t="str">
        <f t="shared" si="220"/>
        <v>-</v>
      </c>
      <c r="BB462" s="94" t="str">
        <f t="shared" si="221"/>
        <v>-</v>
      </c>
      <c r="BC462" s="94" t="str">
        <f t="shared" si="222"/>
        <v>-</v>
      </c>
      <c r="BD462" s="94" t="str">
        <f t="shared" si="223"/>
        <v>-</v>
      </c>
      <c r="BE462" s="94" t="str">
        <f t="shared" si="224"/>
        <v>-</v>
      </c>
      <c r="BF462" s="94" t="str">
        <f t="shared" si="225"/>
        <v>-</v>
      </c>
    </row>
    <row r="463" spans="1:58" x14ac:dyDescent="0.2">
      <c r="A463" s="19" t="s">
        <v>1193</v>
      </c>
      <c r="B463" s="19" t="s">
        <v>76</v>
      </c>
      <c r="C463" s="19">
        <v>9124197</v>
      </c>
      <c r="D463" s="19">
        <v>8</v>
      </c>
      <c r="E463" s="19" t="s">
        <v>1219</v>
      </c>
      <c r="F463" s="19" t="s">
        <v>1383</v>
      </c>
      <c r="G463" s="19" t="s">
        <v>1470</v>
      </c>
      <c r="H463" s="19" t="s">
        <v>1018</v>
      </c>
      <c r="I463" s="19" t="s">
        <v>653</v>
      </c>
      <c r="J463" s="19">
        <v>80</v>
      </c>
      <c r="K463" s="19" t="s">
        <v>560</v>
      </c>
      <c r="L463" s="19" t="s">
        <v>495</v>
      </c>
      <c r="M463" s="19" t="s">
        <v>17</v>
      </c>
      <c r="N463" s="19">
        <v>45768</v>
      </c>
      <c r="O463" s="19">
        <v>1</v>
      </c>
      <c r="P463" s="83">
        <v>1</v>
      </c>
      <c r="Q463" s="19" t="s">
        <v>23</v>
      </c>
      <c r="R463" s="19" t="s">
        <v>11</v>
      </c>
      <c r="S463" s="19" t="s">
        <v>23</v>
      </c>
      <c r="T463" s="19">
        <v>1</v>
      </c>
      <c r="U463" s="19" t="s">
        <v>11</v>
      </c>
      <c r="V463" s="19" t="s">
        <v>11</v>
      </c>
      <c r="W463" s="19" t="s">
        <v>11</v>
      </c>
      <c r="X463" s="19">
        <v>0</v>
      </c>
      <c r="Y463" s="19" t="s">
        <v>730</v>
      </c>
      <c r="Z463" s="19">
        <v>0</v>
      </c>
      <c r="AA463" s="19">
        <v>0</v>
      </c>
      <c r="AB463" s="19">
        <v>0</v>
      </c>
      <c r="AC463" s="186" t="str">
        <f>IF(OR(M463="13",M463="14",P463=8),"",IF(     AND(OR(S463="AUTORIZADO", S463="PENDIENTE", S463="REDUCIDO", S463="AMPLIADO"),L463&lt;&gt;"HONORARIO" ), _xlfn.CONCAT(IF(H463="X","H",H463),"_",IF(OR(P463=5,P463=6),_xlfn.CONCAT(P463,"A"),P463),"_",VLOOKUP(T463,Datos!$B$2:$C$5,2,TRUE)),""))</f>
        <v>M_1_[hasta 3]</v>
      </c>
      <c r="AD463" s="186">
        <f t="shared" si="199"/>
        <v>0</v>
      </c>
      <c r="AE463" s="90" t="str">
        <f t="shared" si="200"/>
        <v>-</v>
      </c>
      <c r="AF463" s="91" t="str">
        <f t="shared" si="201"/>
        <v>070601</v>
      </c>
      <c r="AG463" s="92"/>
      <c r="AH463" s="93" t="str">
        <f t="shared" si="202"/>
        <v>Corporación de Fomento de la Producción</v>
      </c>
      <c r="AI463" s="90" t="str">
        <f t="shared" si="203"/>
        <v>-</v>
      </c>
      <c r="AJ463" s="90">
        <f t="shared" si="204"/>
        <v>8</v>
      </c>
      <c r="AK463" s="90" t="str">
        <f t="shared" si="205"/>
        <v>-</v>
      </c>
      <c r="AL463" s="90" t="str">
        <f t="shared" si="206"/>
        <v>Identifica este registro como MUJER</v>
      </c>
      <c r="AM463" s="90" t="str">
        <f t="shared" si="207"/>
        <v>-</v>
      </c>
      <c r="AN463" s="90" t="str">
        <f t="shared" si="208"/>
        <v>-</v>
      </c>
      <c r="AO463" s="90" t="str">
        <f t="shared" si="209"/>
        <v>-</v>
      </c>
      <c r="AP463" s="58" t="str">
        <f t="shared" si="210"/>
        <v>-</v>
      </c>
      <c r="AQ463" s="94" t="str">
        <f t="shared" si="211"/>
        <v>-</v>
      </c>
      <c r="AR463" s="94" t="str">
        <f>IF(N463="","PRIMER_DIA en blanco",
IF(AND(M463="01",N463&gt;=L_Conversion!$C$118,N463&lt;=L_Conversion!$D$118),"-",
IF(AND(M463="02",N463&gt;=L_Conversion!$C$119,N463&lt;=L_Conversion!$D$119),"-",
IF(AND(M463="03",N463&gt;=L_Conversion!$C$120,N463&lt;=L_Conversion!$D$120),"-",
IF(AND(M463="04",N463&gt;=L_Conversion!$C$121,N463&lt;=L_Conversion!$D$121),"-",
IF(AND(M463="05",N463&gt;=L_Conversion!$C$122,N463&lt;=L_Conversion!$D$122),"-",
IF(AND(M463="06",N463&gt;=L_Conversion!$C$123,N463&lt;=L_Conversion!$D$123),"-",
IF(AND(M463="07",N463&gt;=L_Conversion!$C$124,N463&lt;=L_Conversion!$D$124),"-",
IF(AND(M463="08",N463&gt;=L_Conversion!$C$125,N463&lt;=L_Conversion!$D$125),"-",
IF(AND(M463="09",N463&gt;=L_Conversion!$C$126,N463&lt;=L_Conversion!$D$126),"-",
IF(AND(M463="10",N463&gt;=L_Conversion!$C$127,N463&lt;=L_Conversion!$D$127),"-",
IF(AND(M463="11",N463&gt;=L_Conversion!$C$128,N463&lt;=L_Conversion!$D$128),"-",
IF(AND(M463="12",N463&gt;=L_Conversion!$C$129,N463&lt;=L_Conversion!$D$129),"-",
IF(AND(M463="13",N463&gt;=L_Conversion!$C$116,N463&lt;=L_Conversion!$D$116),"-",
IF(AND(M463="14",N463&gt;=L_Conversion!$C$117,N463&lt;=L_Conversion!$D$117),"-",
"PRIMER_DIA fuera de rango")))))))))))))))</f>
        <v>-</v>
      </c>
      <c r="AS463" s="94" t="str">
        <f t="shared" si="212"/>
        <v>-</v>
      </c>
      <c r="AT463" s="94" t="str">
        <f t="shared" si="213"/>
        <v>-</v>
      </c>
      <c r="AU463" s="94" t="str">
        <f t="shared" si="214"/>
        <v>-</v>
      </c>
      <c r="AV463" s="94" t="str">
        <f t="shared" si="215"/>
        <v>-</v>
      </c>
      <c r="AW463" s="94" t="str">
        <f t="shared" si="216"/>
        <v>-</v>
      </c>
      <c r="AX463" s="94" t="str">
        <f t="shared" si="217"/>
        <v>-</v>
      </c>
      <c r="AY463" s="94" t="str">
        <f t="shared" si="218"/>
        <v>-</v>
      </c>
      <c r="AZ463" s="94" t="str">
        <f t="shared" si="219"/>
        <v>-</v>
      </c>
      <c r="BA463" s="94" t="str">
        <f t="shared" si="220"/>
        <v>-</v>
      </c>
      <c r="BB463" s="94" t="str">
        <f t="shared" si="221"/>
        <v>-</v>
      </c>
      <c r="BC463" s="94" t="str">
        <f t="shared" si="222"/>
        <v>-</v>
      </c>
      <c r="BD463" s="94" t="str">
        <f t="shared" si="223"/>
        <v>-</v>
      </c>
      <c r="BE463" s="94" t="str">
        <f t="shared" si="224"/>
        <v>-</v>
      </c>
      <c r="BF463" s="94" t="str">
        <f t="shared" si="225"/>
        <v>-</v>
      </c>
    </row>
    <row r="464" spans="1:58" x14ac:dyDescent="0.2">
      <c r="A464" s="19" t="s">
        <v>1193</v>
      </c>
      <c r="B464" s="19" t="s">
        <v>76</v>
      </c>
      <c r="C464" s="19">
        <v>17311708</v>
      </c>
      <c r="D464" s="19">
        <v>6</v>
      </c>
      <c r="E464" s="19" t="s">
        <v>1723</v>
      </c>
      <c r="F464" s="19" t="s">
        <v>1724</v>
      </c>
      <c r="G464" s="19" t="s">
        <v>1725</v>
      </c>
      <c r="H464" s="19" t="s">
        <v>1018</v>
      </c>
      <c r="I464" s="19" t="s">
        <v>653</v>
      </c>
      <c r="J464" s="19">
        <v>80</v>
      </c>
      <c r="K464" s="19" t="s">
        <v>556</v>
      </c>
      <c r="L464" s="19" t="s">
        <v>495</v>
      </c>
      <c r="M464" s="19" t="s">
        <v>17</v>
      </c>
      <c r="N464" s="19">
        <v>45768</v>
      </c>
      <c r="O464" s="19">
        <v>7</v>
      </c>
      <c r="P464" s="83">
        <v>7</v>
      </c>
      <c r="Q464" s="19" t="s">
        <v>23</v>
      </c>
      <c r="R464" s="19" t="s">
        <v>11</v>
      </c>
      <c r="S464" s="19" t="s">
        <v>23</v>
      </c>
      <c r="T464" s="19">
        <v>7</v>
      </c>
      <c r="U464" s="19" t="s">
        <v>11</v>
      </c>
      <c r="V464" s="19" t="s">
        <v>11</v>
      </c>
      <c r="W464" s="19" t="s">
        <v>11</v>
      </c>
      <c r="X464" s="19">
        <v>0</v>
      </c>
      <c r="Y464" s="19" t="s">
        <v>730</v>
      </c>
      <c r="Z464" s="19">
        <v>0</v>
      </c>
      <c r="AA464" s="19">
        <v>0</v>
      </c>
      <c r="AB464" s="19">
        <v>0</v>
      </c>
      <c r="AC464" s="186" t="str">
        <f>IF(OR(M464="13",M464="14",P464=8),"",IF(     AND(OR(S464="AUTORIZADO", S464="PENDIENTE", S464="REDUCIDO", S464="AMPLIADO"),L464&lt;&gt;"HONORARIO" ), _xlfn.CONCAT(IF(H464="X","H",H464),"_",IF(OR(P464=5,P464=6),_xlfn.CONCAT(P464,"A"),P464),"_",VLOOKUP(T464,Datos!$B$2:$C$5,2,TRUE)),""))</f>
        <v>M_7_[4 a 10]</v>
      </c>
      <c r="AD464" s="186">
        <f t="shared" si="199"/>
        <v>0</v>
      </c>
      <c r="AE464" s="90" t="str">
        <f t="shared" si="200"/>
        <v>-</v>
      </c>
      <c r="AF464" s="91" t="str">
        <f t="shared" si="201"/>
        <v>070601</v>
      </c>
      <c r="AG464" s="92"/>
      <c r="AH464" s="93" t="str">
        <f t="shared" si="202"/>
        <v>Corporación de Fomento de la Producción</v>
      </c>
      <c r="AI464" s="90" t="str">
        <f t="shared" si="203"/>
        <v>-</v>
      </c>
      <c r="AJ464" s="90">
        <f t="shared" si="204"/>
        <v>6</v>
      </c>
      <c r="AK464" s="90" t="str">
        <f t="shared" si="205"/>
        <v>-</v>
      </c>
      <c r="AL464" s="90" t="str">
        <f t="shared" si="206"/>
        <v>Identifica este registro como MUJER</v>
      </c>
      <c r="AM464" s="90" t="str">
        <f t="shared" si="207"/>
        <v>-</v>
      </c>
      <c r="AN464" s="90" t="str">
        <f t="shared" si="208"/>
        <v>-</v>
      </c>
      <c r="AO464" s="90" t="str">
        <f t="shared" si="209"/>
        <v>-</v>
      </c>
      <c r="AP464" s="58" t="str">
        <f t="shared" si="210"/>
        <v>-</v>
      </c>
      <c r="AQ464" s="94" t="str">
        <f t="shared" si="211"/>
        <v>-</v>
      </c>
      <c r="AR464" s="94" t="str">
        <f>IF(N464="","PRIMER_DIA en blanco",
IF(AND(M464="01",N464&gt;=L_Conversion!$C$118,N464&lt;=L_Conversion!$D$118),"-",
IF(AND(M464="02",N464&gt;=L_Conversion!$C$119,N464&lt;=L_Conversion!$D$119),"-",
IF(AND(M464="03",N464&gt;=L_Conversion!$C$120,N464&lt;=L_Conversion!$D$120),"-",
IF(AND(M464="04",N464&gt;=L_Conversion!$C$121,N464&lt;=L_Conversion!$D$121),"-",
IF(AND(M464="05",N464&gt;=L_Conversion!$C$122,N464&lt;=L_Conversion!$D$122),"-",
IF(AND(M464="06",N464&gt;=L_Conversion!$C$123,N464&lt;=L_Conversion!$D$123),"-",
IF(AND(M464="07",N464&gt;=L_Conversion!$C$124,N464&lt;=L_Conversion!$D$124),"-",
IF(AND(M464="08",N464&gt;=L_Conversion!$C$125,N464&lt;=L_Conversion!$D$125),"-",
IF(AND(M464="09",N464&gt;=L_Conversion!$C$126,N464&lt;=L_Conversion!$D$126),"-",
IF(AND(M464="10",N464&gt;=L_Conversion!$C$127,N464&lt;=L_Conversion!$D$127),"-",
IF(AND(M464="11",N464&gt;=L_Conversion!$C$128,N464&lt;=L_Conversion!$D$128),"-",
IF(AND(M464="12",N464&gt;=L_Conversion!$C$129,N464&lt;=L_Conversion!$D$129),"-",
IF(AND(M464="13",N464&gt;=L_Conversion!$C$116,N464&lt;=L_Conversion!$D$116),"-",
IF(AND(M464="14",N464&gt;=L_Conversion!$C$117,N464&lt;=L_Conversion!$D$117),"-",
"PRIMER_DIA fuera de rango")))))))))))))))</f>
        <v>-</v>
      </c>
      <c r="AS464" s="94" t="str">
        <f t="shared" si="212"/>
        <v>-</v>
      </c>
      <c r="AT464" s="94" t="str">
        <f t="shared" si="213"/>
        <v>-</v>
      </c>
      <c r="AU464" s="94" t="str">
        <f t="shared" si="214"/>
        <v>-</v>
      </c>
      <c r="AV464" s="94" t="str">
        <f t="shared" si="215"/>
        <v>-</v>
      </c>
      <c r="AW464" s="94" t="str">
        <f t="shared" si="216"/>
        <v>-</v>
      </c>
      <c r="AX464" s="94" t="str">
        <f t="shared" si="217"/>
        <v>-</v>
      </c>
      <c r="AY464" s="94" t="str">
        <f t="shared" si="218"/>
        <v>-</v>
      </c>
      <c r="AZ464" s="94" t="str">
        <f t="shared" si="219"/>
        <v>-</v>
      </c>
      <c r="BA464" s="94" t="str">
        <f t="shared" si="220"/>
        <v>-</v>
      </c>
      <c r="BB464" s="94" t="str">
        <f t="shared" si="221"/>
        <v>-</v>
      </c>
      <c r="BC464" s="94" t="str">
        <f t="shared" si="222"/>
        <v>-</v>
      </c>
      <c r="BD464" s="94" t="str">
        <f t="shared" si="223"/>
        <v>-</v>
      </c>
      <c r="BE464" s="94" t="str">
        <f t="shared" si="224"/>
        <v>-</v>
      </c>
      <c r="BF464" s="94" t="str">
        <f t="shared" si="225"/>
        <v>-</v>
      </c>
    </row>
    <row r="465" spans="1:58" x14ac:dyDescent="0.2">
      <c r="A465" s="19" t="s">
        <v>1193</v>
      </c>
      <c r="B465" s="19" t="s">
        <v>669</v>
      </c>
      <c r="C465" s="19">
        <v>16807438</v>
      </c>
      <c r="D465" s="19">
        <v>7</v>
      </c>
      <c r="E465" s="19" t="s">
        <v>1442</v>
      </c>
      <c r="F465" s="19" t="s">
        <v>1443</v>
      </c>
      <c r="G465" s="19" t="s">
        <v>1444</v>
      </c>
      <c r="H465" s="19" t="s">
        <v>1018</v>
      </c>
      <c r="I465" s="19" t="s">
        <v>654</v>
      </c>
      <c r="J465" s="19">
        <v>80</v>
      </c>
      <c r="K465" s="19" t="s">
        <v>556</v>
      </c>
      <c r="L465" s="19" t="s">
        <v>509</v>
      </c>
      <c r="M465" s="19" t="s">
        <v>17</v>
      </c>
      <c r="N465" s="19">
        <v>45768</v>
      </c>
      <c r="O465" s="19">
        <v>5</v>
      </c>
      <c r="P465" s="83">
        <v>1</v>
      </c>
      <c r="Q465" s="19" t="s">
        <v>23</v>
      </c>
      <c r="R465" s="19" t="s">
        <v>11</v>
      </c>
      <c r="S465" s="19" t="s">
        <v>23</v>
      </c>
      <c r="T465" s="19">
        <v>5</v>
      </c>
      <c r="U465" s="19" t="s">
        <v>11</v>
      </c>
      <c r="V465" s="19" t="s">
        <v>11</v>
      </c>
      <c r="W465" s="19" t="s">
        <v>11</v>
      </c>
      <c r="X465" s="19">
        <v>0</v>
      </c>
      <c r="Y465" s="19" t="s">
        <v>730</v>
      </c>
      <c r="Z465" s="19">
        <v>0</v>
      </c>
      <c r="AA465" s="19">
        <v>0</v>
      </c>
      <c r="AB465" s="19">
        <v>0</v>
      </c>
      <c r="AC465" s="186" t="str">
        <f>IF(OR(M465="13",M465="14",P465=8),"",IF(     AND(OR(S465="AUTORIZADO", S465="PENDIENTE", S465="REDUCIDO", S465="AMPLIADO"),L465&lt;&gt;"HONORARIO" ), _xlfn.CONCAT(IF(H465="X","H",H465),"_",IF(OR(P465=5,P465=6),_xlfn.CONCAT(P465,"A"),P465),"_",VLOOKUP(T465,Datos!$B$2:$C$5,2,TRUE)),""))</f>
        <v>M_1_[4 a 10]</v>
      </c>
      <c r="AD465" s="186">
        <f t="shared" si="199"/>
        <v>0</v>
      </c>
      <c r="AE465" s="90" t="str">
        <f t="shared" si="200"/>
        <v>-</v>
      </c>
      <c r="AF465" s="91" t="str">
        <f t="shared" si="201"/>
        <v>Revisar</v>
      </c>
      <c r="AG465" s="92"/>
      <c r="AH465" s="93" t="str">
        <f t="shared" si="202"/>
        <v>Corporación de Fomento de la Producción</v>
      </c>
      <c r="AI465" s="90" t="str">
        <f t="shared" si="203"/>
        <v>-</v>
      </c>
      <c r="AJ465" s="90">
        <f t="shared" si="204"/>
        <v>7</v>
      </c>
      <c r="AK465" s="90" t="str">
        <f t="shared" si="205"/>
        <v>-</v>
      </c>
      <c r="AL465" s="90" t="str">
        <f t="shared" si="206"/>
        <v>Identifica este registro como MUJER</v>
      </c>
      <c r="AM465" s="90" t="str">
        <f t="shared" si="207"/>
        <v>-</v>
      </c>
      <c r="AN465" s="90" t="str">
        <f t="shared" si="208"/>
        <v>-</v>
      </c>
      <c r="AO465" s="90" t="str">
        <f t="shared" si="209"/>
        <v>-</v>
      </c>
      <c r="AP465" s="58" t="str">
        <f t="shared" si="210"/>
        <v>-</v>
      </c>
      <c r="AQ465" s="94" t="str">
        <f t="shared" si="211"/>
        <v>-</v>
      </c>
      <c r="AR465" s="94" t="str">
        <f>IF(N465="","PRIMER_DIA en blanco",
IF(AND(M465="01",N465&gt;=L_Conversion!$C$118,N465&lt;=L_Conversion!$D$118),"-",
IF(AND(M465="02",N465&gt;=L_Conversion!$C$119,N465&lt;=L_Conversion!$D$119),"-",
IF(AND(M465="03",N465&gt;=L_Conversion!$C$120,N465&lt;=L_Conversion!$D$120),"-",
IF(AND(M465="04",N465&gt;=L_Conversion!$C$121,N465&lt;=L_Conversion!$D$121),"-",
IF(AND(M465="05",N465&gt;=L_Conversion!$C$122,N465&lt;=L_Conversion!$D$122),"-",
IF(AND(M465="06",N465&gt;=L_Conversion!$C$123,N465&lt;=L_Conversion!$D$123),"-",
IF(AND(M465="07",N465&gt;=L_Conversion!$C$124,N465&lt;=L_Conversion!$D$124),"-",
IF(AND(M465="08",N465&gt;=L_Conversion!$C$125,N465&lt;=L_Conversion!$D$125),"-",
IF(AND(M465="09",N465&gt;=L_Conversion!$C$126,N465&lt;=L_Conversion!$D$126),"-",
IF(AND(M465="10",N465&gt;=L_Conversion!$C$127,N465&lt;=L_Conversion!$D$127),"-",
IF(AND(M465="11",N465&gt;=L_Conversion!$C$128,N465&lt;=L_Conversion!$D$128),"-",
IF(AND(M465="12",N465&gt;=L_Conversion!$C$129,N465&lt;=L_Conversion!$D$129),"-",
IF(AND(M465="13",N465&gt;=L_Conversion!$C$116,N465&lt;=L_Conversion!$D$116),"-",
IF(AND(M465="14",N465&gt;=L_Conversion!$C$117,N465&lt;=L_Conversion!$D$117),"-",
"PRIMER_DIA fuera de rango")))))))))))))))</f>
        <v>-</v>
      </c>
      <c r="AS465" s="94" t="str">
        <f t="shared" si="212"/>
        <v>-</v>
      </c>
      <c r="AT465" s="94" t="str">
        <f t="shared" si="213"/>
        <v>-</v>
      </c>
      <c r="AU465" s="94" t="str">
        <f t="shared" si="214"/>
        <v>-</v>
      </c>
      <c r="AV465" s="94" t="str">
        <f t="shared" si="215"/>
        <v>-</v>
      </c>
      <c r="AW465" s="94" t="str">
        <f t="shared" si="216"/>
        <v>-</v>
      </c>
      <c r="AX465" s="94" t="str">
        <f t="shared" si="217"/>
        <v>-</v>
      </c>
      <c r="AY465" s="94" t="str">
        <f t="shared" si="218"/>
        <v>-</v>
      </c>
      <c r="AZ465" s="94" t="str">
        <f t="shared" si="219"/>
        <v>-</v>
      </c>
      <c r="BA465" s="94" t="str">
        <f t="shared" si="220"/>
        <v>-</v>
      </c>
      <c r="BB465" s="94" t="str">
        <f t="shared" si="221"/>
        <v>-</v>
      </c>
      <c r="BC465" s="94" t="str">
        <f t="shared" si="222"/>
        <v>-</v>
      </c>
      <c r="BD465" s="94" t="str">
        <f t="shared" si="223"/>
        <v>-</v>
      </c>
      <c r="BE465" s="94" t="str">
        <f t="shared" si="224"/>
        <v>-</v>
      </c>
      <c r="BF465" s="94" t="str">
        <f t="shared" si="225"/>
        <v>-</v>
      </c>
    </row>
    <row r="466" spans="1:58" x14ac:dyDescent="0.2">
      <c r="A466" s="19" t="s">
        <v>1193</v>
      </c>
      <c r="B466" s="19" t="s">
        <v>76</v>
      </c>
      <c r="C466" s="19">
        <v>17599783</v>
      </c>
      <c r="D466" s="19">
        <v>0</v>
      </c>
      <c r="E466" s="19" t="s">
        <v>1825</v>
      </c>
      <c r="F466" s="19" t="s">
        <v>1317</v>
      </c>
      <c r="G466" s="19" t="s">
        <v>1826</v>
      </c>
      <c r="H466" s="19" t="s">
        <v>654</v>
      </c>
      <c r="I466" s="19" t="s">
        <v>653</v>
      </c>
      <c r="J466" s="19">
        <v>80</v>
      </c>
      <c r="K466" s="19" t="s">
        <v>556</v>
      </c>
      <c r="L466" s="19" t="s">
        <v>495</v>
      </c>
      <c r="M466" s="19" t="s">
        <v>17</v>
      </c>
      <c r="N466" s="19">
        <v>45768</v>
      </c>
      <c r="O466" s="19">
        <v>3</v>
      </c>
      <c r="P466" s="83">
        <v>1</v>
      </c>
      <c r="Q466" s="19" t="s">
        <v>23</v>
      </c>
      <c r="R466" s="19" t="s">
        <v>11</v>
      </c>
      <c r="S466" s="19" t="s">
        <v>23</v>
      </c>
      <c r="T466" s="19">
        <v>3</v>
      </c>
      <c r="U466" s="19" t="s">
        <v>11</v>
      </c>
      <c r="V466" s="19" t="s">
        <v>11</v>
      </c>
      <c r="W466" s="19" t="s">
        <v>11</v>
      </c>
      <c r="X466" s="19">
        <v>0</v>
      </c>
      <c r="Y466" s="19" t="s">
        <v>730</v>
      </c>
      <c r="Z466" s="19">
        <v>0</v>
      </c>
      <c r="AA466" s="19">
        <v>0</v>
      </c>
      <c r="AB466" s="19">
        <v>0</v>
      </c>
      <c r="AC466" s="186" t="str">
        <f>IF(OR(M466="13",M466="14",P466=8),"",IF(     AND(OR(S466="AUTORIZADO", S466="PENDIENTE", S466="REDUCIDO", S466="AMPLIADO"),L466&lt;&gt;"HONORARIO" ), _xlfn.CONCAT(IF(H466="X","H",H466),"_",IF(OR(P466=5,P466=6),_xlfn.CONCAT(P466,"A"),P466),"_",VLOOKUP(T466,Datos!$B$2:$C$5,2,TRUE)),""))</f>
        <v>H_1_[hasta 3]</v>
      </c>
      <c r="AD466" s="186">
        <f t="shared" si="199"/>
        <v>0</v>
      </c>
      <c r="AE466" s="90" t="str">
        <f t="shared" si="200"/>
        <v>-</v>
      </c>
      <c r="AF466" s="91" t="str">
        <f t="shared" si="201"/>
        <v>070601</v>
      </c>
      <c r="AG466" s="92"/>
      <c r="AH466" s="93" t="str">
        <f t="shared" si="202"/>
        <v>Corporación de Fomento de la Producción</v>
      </c>
      <c r="AI466" s="90" t="str">
        <f t="shared" si="203"/>
        <v>-</v>
      </c>
      <c r="AJ466" s="90">
        <f t="shared" si="204"/>
        <v>0</v>
      </c>
      <c r="AK466" s="90" t="str">
        <f t="shared" si="205"/>
        <v>-</v>
      </c>
      <c r="AL466" s="90" t="str">
        <f t="shared" si="206"/>
        <v>Identifica este registro como HOMBRE</v>
      </c>
      <c r="AM466" s="90" t="str">
        <f t="shared" si="207"/>
        <v>-</v>
      </c>
      <c r="AN466" s="90" t="str">
        <f t="shared" si="208"/>
        <v>-</v>
      </c>
      <c r="AO466" s="90" t="str">
        <f t="shared" si="209"/>
        <v>-</v>
      </c>
      <c r="AP466" s="58" t="str">
        <f t="shared" si="210"/>
        <v>-</v>
      </c>
      <c r="AQ466" s="94" t="str">
        <f t="shared" si="211"/>
        <v>-</v>
      </c>
      <c r="AR466" s="94" t="str">
        <f>IF(N466="","PRIMER_DIA en blanco",
IF(AND(M466="01",N466&gt;=L_Conversion!$C$118,N466&lt;=L_Conversion!$D$118),"-",
IF(AND(M466="02",N466&gt;=L_Conversion!$C$119,N466&lt;=L_Conversion!$D$119),"-",
IF(AND(M466="03",N466&gt;=L_Conversion!$C$120,N466&lt;=L_Conversion!$D$120),"-",
IF(AND(M466="04",N466&gt;=L_Conversion!$C$121,N466&lt;=L_Conversion!$D$121),"-",
IF(AND(M466="05",N466&gt;=L_Conversion!$C$122,N466&lt;=L_Conversion!$D$122),"-",
IF(AND(M466="06",N466&gt;=L_Conversion!$C$123,N466&lt;=L_Conversion!$D$123),"-",
IF(AND(M466="07",N466&gt;=L_Conversion!$C$124,N466&lt;=L_Conversion!$D$124),"-",
IF(AND(M466="08",N466&gt;=L_Conversion!$C$125,N466&lt;=L_Conversion!$D$125),"-",
IF(AND(M466="09",N466&gt;=L_Conversion!$C$126,N466&lt;=L_Conversion!$D$126),"-",
IF(AND(M466="10",N466&gt;=L_Conversion!$C$127,N466&lt;=L_Conversion!$D$127),"-",
IF(AND(M466="11",N466&gt;=L_Conversion!$C$128,N466&lt;=L_Conversion!$D$128),"-",
IF(AND(M466="12",N466&gt;=L_Conversion!$C$129,N466&lt;=L_Conversion!$D$129),"-",
IF(AND(M466="13",N466&gt;=L_Conversion!$C$116,N466&lt;=L_Conversion!$D$116),"-",
IF(AND(M466="14",N466&gt;=L_Conversion!$C$117,N466&lt;=L_Conversion!$D$117),"-",
"PRIMER_DIA fuera de rango")))))))))))))))</f>
        <v>-</v>
      </c>
      <c r="AS466" s="94" t="str">
        <f t="shared" si="212"/>
        <v>-</v>
      </c>
      <c r="AT466" s="94" t="str">
        <f t="shared" si="213"/>
        <v>-</v>
      </c>
      <c r="AU466" s="94" t="str">
        <f t="shared" si="214"/>
        <v>-</v>
      </c>
      <c r="AV466" s="94" t="str">
        <f t="shared" si="215"/>
        <v>-</v>
      </c>
      <c r="AW466" s="94" t="str">
        <f t="shared" si="216"/>
        <v>-</v>
      </c>
      <c r="AX466" s="94" t="str">
        <f t="shared" si="217"/>
        <v>-</v>
      </c>
      <c r="AY466" s="94" t="str">
        <f t="shared" si="218"/>
        <v>-</v>
      </c>
      <c r="AZ466" s="94" t="str">
        <f t="shared" si="219"/>
        <v>-</v>
      </c>
      <c r="BA466" s="94" t="str">
        <f t="shared" si="220"/>
        <v>-</v>
      </c>
      <c r="BB466" s="94" t="str">
        <f t="shared" si="221"/>
        <v>-</v>
      </c>
      <c r="BC466" s="94" t="str">
        <f t="shared" si="222"/>
        <v>-</v>
      </c>
      <c r="BD466" s="94" t="str">
        <f t="shared" si="223"/>
        <v>-</v>
      </c>
      <c r="BE466" s="94" t="str">
        <f t="shared" si="224"/>
        <v>-</v>
      </c>
      <c r="BF466" s="94" t="str">
        <f t="shared" si="225"/>
        <v>-</v>
      </c>
    </row>
    <row r="467" spans="1:58" x14ac:dyDescent="0.2">
      <c r="A467" s="19" t="s">
        <v>1193</v>
      </c>
      <c r="B467" s="19" t="s">
        <v>76</v>
      </c>
      <c r="C467" s="19">
        <v>9212310</v>
      </c>
      <c r="D467" s="19">
        <v>3</v>
      </c>
      <c r="E467" s="19" t="s">
        <v>1631</v>
      </c>
      <c r="F467" s="19" t="s">
        <v>1212</v>
      </c>
      <c r="G467" s="19" t="s">
        <v>1632</v>
      </c>
      <c r="H467" s="19" t="s">
        <v>654</v>
      </c>
      <c r="I467" s="19" t="s">
        <v>653</v>
      </c>
      <c r="J467" s="19">
        <v>60</v>
      </c>
      <c r="K467" s="19" t="s">
        <v>560</v>
      </c>
      <c r="L467" s="19" t="s">
        <v>490</v>
      </c>
      <c r="M467" s="19" t="s">
        <v>17</v>
      </c>
      <c r="N467" s="19">
        <v>45768</v>
      </c>
      <c r="O467" s="19">
        <v>30</v>
      </c>
      <c r="P467" s="83">
        <v>1</v>
      </c>
      <c r="Q467" s="19" t="s">
        <v>23</v>
      </c>
      <c r="R467" s="19" t="s">
        <v>11</v>
      </c>
      <c r="S467" s="19" t="s">
        <v>23</v>
      </c>
      <c r="T467" s="19">
        <v>30</v>
      </c>
      <c r="U467" s="19" t="s">
        <v>11</v>
      </c>
      <c r="V467" s="19" t="s">
        <v>11</v>
      </c>
      <c r="W467" s="19" t="s">
        <v>19</v>
      </c>
      <c r="X467" s="19">
        <v>2104989</v>
      </c>
      <c r="Y467" s="19" t="s">
        <v>726</v>
      </c>
      <c r="Z467" s="19">
        <v>30</v>
      </c>
      <c r="AA467" s="19">
        <v>2104989</v>
      </c>
      <c r="AB467" s="19">
        <v>2104989</v>
      </c>
      <c r="AC467" s="186" t="str">
        <f>IF(OR(M467="13",M467="14",P467=8),"",IF(     AND(OR(S467="AUTORIZADO", S467="PENDIENTE", S467="REDUCIDO", S467="AMPLIADO"),L467&lt;&gt;"HONORARIO" ), _xlfn.CONCAT(IF(H467="X","H",H467),"_",IF(OR(P467=5,P467=6),_xlfn.CONCAT(P467,"A"),P467),"_",VLOOKUP(T467,Datos!$B$2:$C$5,2,TRUE)),""))</f>
        <v>H_1_[11 +]</v>
      </c>
      <c r="AD467" s="186">
        <f t="shared" si="199"/>
        <v>4209978</v>
      </c>
      <c r="AE467" s="90" t="str">
        <f t="shared" si="200"/>
        <v>-</v>
      </c>
      <c r="AF467" s="91" t="str">
        <f t="shared" si="201"/>
        <v>070601</v>
      </c>
      <c r="AG467" s="92"/>
      <c r="AH467" s="93" t="str">
        <f t="shared" si="202"/>
        <v>Corporación de Fomento de la Producción</v>
      </c>
      <c r="AI467" s="90" t="str">
        <f t="shared" si="203"/>
        <v>-</v>
      </c>
      <c r="AJ467" s="90">
        <f t="shared" si="204"/>
        <v>3</v>
      </c>
      <c r="AK467" s="90" t="str">
        <f t="shared" si="205"/>
        <v>-</v>
      </c>
      <c r="AL467" s="90" t="str">
        <f t="shared" si="206"/>
        <v>Identifica este registro como HOMBRE</v>
      </c>
      <c r="AM467" s="90" t="str">
        <f t="shared" si="207"/>
        <v>-</v>
      </c>
      <c r="AN467" s="90" t="str">
        <f t="shared" si="208"/>
        <v>-</v>
      </c>
      <c r="AO467" s="90" t="str">
        <f t="shared" si="209"/>
        <v>-</v>
      </c>
      <c r="AP467" s="58" t="str">
        <f t="shared" si="210"/>
        <v>-</v>
      </c>
      <c r="AQ467" s="94" t="str">
        <f t="shared" si="211"/>
        <v>-</v>
      </c>
      <c r="AR467" s="94" t="str">
        <f>IF(N467="","PRIMER_DIA en blanco",
IF(AND(M467="01",N467&gt;=L_Conversion!$C$118,N467&lt;=L_Conversion!$D$118),"-",
IF(AND(M467="02",N467&gt;=L_Conversion!$C$119,N467&lt;=L_Conversion!$D$119),"-",
IF(AND(M467="03",N467&gt;=L_Conversion!$C$120,N467&lt;=L_Conversion!$D$120),"-",
IF(AND(M467="04",N467&gt;=L_Conversion!$C$121,N467&lt;=L_Conversion!$D$121),"-",
IF(AND(M467="05",N467&gt;=L_Conversion!$C$122,N467&lt;=L_Conversion!$D$122),"-",
IF(AND(M467="06",N467&gt;=L_Conversion!$C$123,N467&lt;=L_Conversion!$D$123),"-",
IF(AND(M467="07",N467&gt;=L_Conversion!$C$124,N467&lt;=L_Conversion!$D$124),"-",
IF(AND(M467="08",N467&gt;=L_Conversion!$C$125,N467&lt;=L_Conversion!$D$125),"-",
IF(AND(M467="09",N467&gt;=L_Conversion!$C$126,N467&lt;=L_Conversion!$D$126),"-",
IF(AND(M467="10",N467&gt;=L_Conversion!$C$127,N467&lt;=L_Conversion!$D$127),"-",
IF(AND(M467="11",N467&gt;=L_Conversion!$C$128,N467&lt;=L_Conversion!$D$128),"-",
IF(AND(M467="12",N467&gt;=L_Conversion!$C$129,N467&lt;=L_Conversion!$D$129),"-",
IF(AND(M467="13",N467&gt;=L_Conversion!$C$116,N467&lt;=L_Conversion!$D$116),"-",
IF(AND(M467="14",N467&gt;=L_Conversion!$C$117,N467&lt;=L_Conversion!$D$117),"-",
"PRIMER_DIA fuera de rango")))))))))))))))</f>
        <v>-</v>
      </c>
      <c r="AS467" s="94" t="str">
        <f t="shared" si="212"/>
        <v>-</v>
      </c>
      <c r="AT467" s="94" t="str">
        <f t="shared" si="213"/>
        <v>-</v>
      </c>
      <c r="AU467" s="94" t="str">
        <f t="shared" si="214"/>
        <v>-</v>
      </c>
      <c r="AV467" s="94" t="str">
        <f t="shared" si="215"/>
        <v>-</v>
      </c>
      <c r="AW467" s="94" t="str">
        <f t="shared" si="216"/>
        <v>-</v>
      </c>
      <c r="AX467" s="94" t="str">
        <f t="shared" si="217"/>
        <v>-</v>
      </c>
      <c r="AY467" s="94" t="str">
        <f t="shared" si="218"/>
        <v>-</v>
      </c>
      <c r="AZ467" s="94" t="str">
        <f t="shared" si="219"/>
        <v>-</v>
      </c>
      <c r="BA467" s="94" t="str">
        <f t="shared" si="220"/>
        <v>-</v>
      </c>
      <c r="BB467" s="94" t="str">
        <f t="shared" si="221"/>
        <v>-</v>
      </c>
      <c r="BC467" s="94" t="str">
        <f t="shared" si="222"/>
        <v>-</v>
      </c>
      <c r="BD467" s="94" t="str">
        <f t="shared" si="223"/>
        <v>-</v>
      </c>
      <c r="BE467" s="94" t="str">
        <f t="shared" si="224"/>
        <v>-</v>
      </c>
      <c r="BF467" s="94" t="str">
        <f t="shared" si="225"/>
        <v>-</v>
      </c>
    </row>
    <row r="468" spans="1:58" x14ac:dyDescent="0.2">
      <c r="A468" s="19" t="s">
        <v>1193</v>
      </c>
      <c r="B468" s="19" t="s">
        <v>876</v>
      </c>
      <c r="C468" s="19">
        <v>16711217</v>
      </c>
      <c r="D468" s="19" t="s">
        <v>1197</v>
      </c>
      <c r="E468" s="19" t="s">
        <v>1550</v>
      </c>
      <c r="F468" s="19" t="s">
        <v>1827</v>
      </c>
      <c r="G468" s="19" t="s">
        <v>1828</v>
      </c>
      <c r="H468" s="19" t="s">
        <v>1018</v>
      </c>
      <c r="I468" s="19" t="s">
        <v>653</v>
      </c>
      <c r="J468" s="19">
        <v>80</v>
      </c>
      <c r="K468" s="19" t="s">
        <v>556</v>
      </c>
      <c r="L468" s="19" t="s">
        <v>495</v>
      </c>
      <c r="M468" s="19" t="s">
        <v>17</v>
      </c>
      <c r="N468" s="19">
        <v>45768</v>
      </c>
      <c r="O468" s="19">
        <v>19</v>
      </c>
      <c r="P468" s="83" t="s">
        <v>736</v>
      </c>
      <c r="Q468" s="19" t="s">
        <v>23</v>
      </c>
      <c r="R468" s="19" t="s">
        <v>11</v>
      </c>
      <c r="S468" s="19" t="s">
        <v>23</v>
      </c>
      <c r="T468" s="19">
        <v>19</v>
      </c>
      <c r="U468" s="19" t="s">
        <v>11</v>
      </c>
      <c r="V468" s="19" t="s">
        <v>11</v>
      </c>
      <c r="W468" s="19" t="s">
        <v>19</v>
      </c>
      <c r="X468" s="19">
        <v>1913589</v>
      </c>
      <c r="Y468" s="19" t="s">
        <v>726</v>
      </c>
      <c r="Z468" s="19">
        <v>19</v>
      </c>
      <c r="AA468" s="19">
        <v>1913589</v>
      </c>
      <c r="AB468" s="19">
        <v>1913589</v>
      </c>
      <c r="AC468" s="186" t="str">
        <f>IF(OR(M468="13",M468="14",P468=8),"",IF(     AND(OR(S468="AUTORIZADO", S468="PENDIENTE", S468="REDUCIDO", S468="AMPLIADO"),L468&lt;&gt;"HONORARIO" ), _xlfn.CONCAT(IF(H468="X","H",H468),"_",IF(OR(P468=5,P468=6),_xlfn.CONCAT(P468,"A"),P468),"_",VLOOKUP(T468,Datos!$B$2:$C$5,2,TRUE)),""))</f>
        <v>M_5B_[11 +]</v>
      </c>
      <c r="AD468" s="186">
        <f t="shared" si="199"/>
        <v>3827178</v>
      </c>
      <c r="AE468" s="90" t="str">
        <f t="shared" si="200"/>
        <v>-</v>
      </c>
      <c r="AF468" s="91" t="str">
        <f t="shared" si="201"/>
        <v>070607</v>
      </c>
      <c r="AG468" s="92"/>
      <c r="AH468" s="93" t="str">
        <f t="shared" si="202"/>
        <v>Corporación de Fomento de la Producción</v>
      </c>
      <c r="AI468" s="90" t="str">
        <f t="shared" si="203"/>
        <v>-</v>
      </c>
      <c r="AJ468" s="90" t="str">
        <f t="shared" si="204"/>
        <v>K</v>
      </c>
      <c r="AK468" s="90" t="str">
        <f t="shared" si="205"/>
        <v>-</v>
      </c>
      <c r="AL468" s="90" t="str">
        <f t="shared" si="206"/>
        <v>Identifica este registro como MUJER</v>
      </c>
      <c r="AM468" s="90" t="str">
        <f t="shared" si="207"/>
        <v>-</v>
      </c>
      <c r="AN468" s="90" t="str">
        <f t="shared" si="208"/>
        <v>-</v>
      </c>
      <c r="AO468" s="90" t="str">
        <f t="shared" si="209"/>
        <v>-</v>
      </c>
      <c r="AP468" s="58" t="str">
        <f t="shared" si="210"/>
        <v>-</v>
      </c>
      <c r="AQ468" s="94" t="str">
        <f t="shared" si="211"/>
        <v>-</v>
      </c>
      <c r="AR468" s="94" t="str">
        <f>IF(N468="","PRIMER_DIA en blanco",
IF(AND(M468="01",N468&gt;=L_Conversion!$C$118,N468&lt;=L_Conversion!$D$118),"-",
IF(AND(M468="02",N468&gt;=L_Conversion!$C$119,N468&lt;=L_Conversion!$D$119),"-",
IF(AND(M468="03",N468&gt;=L_Conversion!$C$120,N468&lt;=L_Conversion!$D$120),"-",
IF(AND(M468="04",N468&gt;=L_Conversion!$C$121,N468&lt;=L_Conversion!$D$121),"-",
IF(AND(M468="05",N468&gt;=L_Conversion!$C$122,N468&lt;=L_Conversion!$D$122),"-",
IF(AND(M468="06",N468&gt;=L_Conversion!$C$123,N468&lt;=L_Conversion!$D$123),"-",
IF(AND(M468="07",N468&gt;=L_Conversion!$C$124,N468&lt;=L_Conversion!$D$124),"-",
IF(AND(M468="08",N468&gt;=L_Conversion!$C$125,N468&lt;=L_Conversion!$D$125),"-",
IF(AND(M468="09",N468&gt;=L_Conversion!$C$126,N468&lt;=L_Conversion!$D$126),"-",
IF(AND(M468="10",N468&gt;=L_Conversion!$C$127,N468&lt;=L_Conversion!$D$127),"-",
IF(AND(M468="11",N468&gt;=L_Conversion!$C$128,N468&lt;=L_Conversion!$D$128),"-",
IF(AND(M468="12",N468&gt;=L_Conversion!$C$129,N468&lt;=L_Conversion!$D$129),"-",
IF(AND(M468="13",N468&gt;=L_Conversion!$C$116,N468&lt;=L_Conversion!$D$116),"-",
IF(AND(M468="14",N468&gt;=L_Conversion!$C$117,N468&lt;=L_Conversion!$D$117),"-",
"PRIMER_DIA fuera de rango")))))))))))))))</f>
        <v>-</v>
      </c>
      <c r="AS468" s="94" t="str">
        <f t="shared" si="212"/>
        <v>-</v>
      </c>
      <c r="AT468" s="94" t="str">
        <f t="shared" si="213"/>
        <v>-</v>
      </c>
      <c r="AU468" s="94" t="str">
        <f t="shared" si="214"/>
        <v>-</v>
      </c>
      <c r="AV468" s="94" t="str">
        <f t="shared" si="215"/>
        <v>-</v>
      </c>
      <c r="AW468" s="94" t="str">
        <f t="shared" si="216"/>
        <v>-</v>
      </c>
      <c r="AX468" s="94" t="str">
        <f t="shared" si="217"/>
        <v>-</v>
      </c>
      <c r="AY468" s="94" t="str">
        <f t="shared" si="218"/>
        <v>-</v>
      </c>
      <c r="AZ468" s="94" t="str">
        <f t="shared" si="219"/>
        <v>-</v>
      </c>
      <c r="BA468" s="94" t="str">
        <f t="shared" si="220"/>
        <v>-</v>
      </c>
      <c r="BB468" s="94" t="str">
        <f t="shared" si="221"/>
        <v>-</v>
      </c>
      <c r="BC468" s="94" t="str">
        <f t="shared" si="222"/>
        <v>-</v>
      </c>
      <c r="BD468" s="94" t="str">
        <f t="shared" si="223"/>
        <v>-</v>
      </c>
      <c r="BE468" s="94" t="str">
        <f t="shared" si="224"/>
        <v>-</v>
      </c>
      <c r="BF468" s="94" t="str">
        <f t="shared" si="225"/>
        <v>-</v>
      </c>
    </row>
    <row r="469" spans="1:58" x14ac:dyDescent="0.2">
      <c r="A469" s="19" t="s">
        <v>1193</v>
      </c>
      <c r="B469" s="19" t="s">
        <v>76</v>
      </c>
      <c r="C469" s="19">
        <v>15377552</v>
      </c>
      <c r="D469" s="19">
        <v>4</v>
      </c>
      <c r="E469" s="19" t="s">
        <v>1829</v>
      </c>
      <c r="F469" s="19" t="s">
        <v>1830</v>
      </c>
      <c r="G469" s="19" t="s">
        <v>1831</v>
      </c>
      <c r="H469" s="19" t="s">
        <v>654</v>
      </c>
      <c r="I469" s="19" t="s">
        <v>653</v>
      </c>
      <c r="J469" s="19">
        <v>80</v>
      </c>
      <c r="K469" s="19" t="s">
        <v>556</v>
      </c>
      <c r="L469" s="19" t="s">
        <v>495</v>
      </c>
      <c r="M469" s="19" t="s">
        <v>17</v>
      </c>
      <c r="N469" s="19">
        <v>45769</v>
      </c>
      <c r="O469" s="19">
        <v>4</v>
      </c>
      <c r="P469" s="83">
        <v>1</v>
      </c>
      <c r="Q469" s="19" t="s">
        <v>23</v>
      </c>
      <c r="R469" s="19" t="s">
        <v>11</v>
      </c>
      <c r="S469" s="19" t="s">
        <v>23</v>
      </c>
      <c r="T469" s="19">
        <v>4</v>
      </c>
      <c r="U469" s="19" t="s">
        <v>11</v>
      </c>
      <c r="V469" s="19" t="s">
        <v>11</v>
      </c>
      <c r="W469" s="19" t="s">
        <v>11</v>
      </c>
      <c r="X469" s="19">
        <v>0</v>
      </c>
      <c r="Y469" s="19" t="s">
        <v>730</v>
      </c>
      <c r="Z469" s="19">
        <v>0</v>
      </c>
      <c r="AA469" s="19">
        <v>0</v>
      </c>
      <c r="AB469" s="19">
        <v>0</v>
      </c>
      <c r="AC469" s="186" t="str">
        <f>IF(OR(M469="13",M469="14",P469=8),"",IF(     AND(OR(S469="AUTORIZADO", S469="PENDIENTE", S469="REDUCIDO", S469="AMPLIADO"),L469&lt;&gt;"HONORARIO" ), _xlfn.CONCAT(IF(H469="X","H",H469),"_",IF(OR(P469=5,P469=6),_xlfn.CONCAT(P469,"A"),P469),"_",VLOOKUP(T469,Datos!$B$2:$C$5,2,TRUE)),""))</f>
        <v>H_1_[4 a 10]</v>
      </c>
      <c r="AD469" s="186">
        <f t="shared" si="199"/>
        <v>0</v>
      </c>
      <c r="AE469" s="90" t="str">
        <f t="shared" si="200"/>
        <v>-</v>
      </c>
      <c r="AF469" s="91" t="str">
        <f t="shared" si="201"/>
        <v>070601</v>
      </c>
      <c r="AG469" s="92"/>
      <c r="AH469" s="93" t="str">
        <f t="shared" si="202"/>
        <v>Corporación de Fomento de la Producción</v>
      </c>
      <c r="AI469" s="90" t="str">
        <f t="shared" si="203"/>
        <v>-</v>
      </c>
      <c r="AJ469" s="90">
        <f t="shared" si="204"/>
        <v>4</v>
      </c>
      <c r="AK469" s="90" t="str">
        <f t="shared" si="205"/>
        <v>-</v>
      </c>
      <c r="AL469" s="90" t="str">
        <f t="shared" si="206"/>
        <v>Identifica este registro como HOMBRE</v>
      </c>
      <c r="AM469" s="90" t="str">
        <f t="shared" si="207"/>
        <v>-</v>
      </c>
      <c r="AN469" s="90" t="str">
        <f t="shared" si="208"/>
        <v>-</v>
      </c>
      <c r="AO469" s="90" t="str">
        <f t="shared" si="209"/>
        <v>-</v>
      </c>
      <c r="AP469" s="58" t="str">
        <f t="shared" si="210"/>
        <v>-</v>
      </c>
      <c r="AQ469" s="94" t="str">
        <f t="shared" si="211"/>
        <v>-</v>
      </c>
      <c r="AR469" s="94" t="str">
        <f>IF(N469="","PRIMER_DIA en blanco",
IF(AND(M469="01",N469&gt;=L_Conversion!$C$118,N469&lt;=L_Conversion!$D$118),"-",
IF(AND(M469="02",N469&gt;=L_Conversion!$C$119,N469&lt;=L_Conversion!$D$119),"-",
IF(AND(M469="03",N469&gt;=L_Conversion!$C$120,N469&lt;=L_Conversion!$D$120),"-",
IF(AND(M469="04",N469&gt;=L_Conversion!$C$121,N469&lt;=L_Conversion!$D$121),"-",
IF(AND(M469="05",N469&gt;=L_Conversion!$C$122,N469&lt;=L_Conversion!$D$122),"-",
IF(AND(M469="06",N469&gt;=L_Conversion!$C$123,N469&lt;=L_Conversion!$D$123),"-",
IF(AND(M469="07",N469&gt;=L_Conversion!$C$124,N469&lt;=L_Conversion!$D$124),"-",
IF(AND(M469="08",N469&gt;=L_Conversion!$C$125,N469&lt;=L_Conversion!$D$125),"-",
IF(AND(M469="09",N469&gt;=L_Conversion!$C$126,N469&lt;=L_Conversion!$D$126),"-",
IF(AND(M469="10",N469&gt;=L_Conversion!$C$127,N469&lt;=L_Conversion!$D$127),"-",
IF(AND(M469="11",N469&gt;=L_Conversion!$C$128,N469&lt;=L_Conversion!$D$128),"-",
IF(AND(M469="12",N469&gt;=L_Conversion!$C$129,N469&lt;=L_Conversion!$D$129),"-",
IF(AND(M469="13",N469&gt;=L_Conversion!$C$116,N469&lt;=L_Conversion!$D$116),"-",
IF(AND(M469="14",N469&gt;=L_Conversion!$C$117,N469&lt;=L_Conversion!$D$117),"-",
"PRIMER_DIA fuera de rango")))))))))))))))</f>
        <v>-</v>
      </c>
      <c r="AS469" s="94" t="str">
        <f t="shared" si="212"/>
        <v>-</v>
      </c>
      <c r="AT469" s="94" t="str">
        <f t="shared" si="213"/>
        <v>-</v>
      </c>
      <c r="AU469" s="94" t="str">
        <f t="shared" si="214"/>
        <v>-</v>
      </c>
      <c r="AV469" s="94" t="str">
        <f t="shared" si="215"/>
        <v>-</v>
      </c>
      <c r="AW469" s="94" t="str">
        <f t="shared" si="216"/>
        <v>-</v>
      </c>
      <c r="AX469" s="94" t="str">
        <f t="shared" si="217"/>
        <v>-</v>
      </c>
      <c r="AY469" s="94" t="str">
        <f t="shared" si="218"/>
        <v>-</v>
      </c>
      <c r="AZ469" s="94" t="str">
        <f t="shared" si="219"/>
        <v>-</v>
      </c>
      <c r="BA469" s="94" t="str">
        <f t="shared" si="220"/>
        <v>-</v>
      </c>
      <c r="BB469" s="94" t="str">
        <f t="shared" si="221"/>
        <v>-</v>
      </c>
      <c r="BC469" s="94" t="str">
        <f t="shared" si="222"/>
        <v>-</v>
      </c>
      <c r="BD469" s="94" t="str">
        <f t="shared" si="223"/>
        <v>-</v>
      </c>
      <c r="BE469" s="94" t="str">
        <f t="shared" si="224"/>
        <v>-</v>
      </c>
      <c r="BF469" s="94" t="str">
        <f t="shared" si="225"/>
        <v>-</v>
      </c>
    </row>
    <row r="470" spans="1:58" x14ac:dyDescent="0.2">
      <c r="A470" s="19" t="s">
        <v>1193</v>
      </c>
      <c r="B470" s="19" t="s">
        <v>76</v>
      </c>
      <c r="C470" s="19">
        <v>15762639</v>
      </c>
      <c r="D470" s="19">
        <v>6</v>
      </c>
      <c r="E470" s="19" t="s">
        <v>1240</v>
      </c>
      <c r="F470" s="19" t="s">
        <v>1195</v>
      </c>
      <c r="G470" s="19" t="s">
        <v>1572</v>
      </c>
      <c r="H470" s="19" t="s">
        <v>1018</v>
      </c>
      <c r="I470" s="19" t="s">
        <v>653</v>
      </c>
      <c r="J470" s="19">
        <v>80</v>
      </c>
      <c r="K470" s="19" t="s">
        <v>556</v>
      </c>
      <c r="L470" s="19" t="s">
        <v>495</v>
      </c>
      <c r="M470" s="19" t="s">
        <v>17</v>
      </c>
      <c r="N470" s="19">
        <v>45769</v>
      </c>
      <c r="O470" s="19">
        <v>3</v>
      </c>
      <c r="P470" s="83">
        <v>1</v>
      </c>
      <c r="Q470" s="19" t="s">
        <v>23</v>
      </c>
      <c r="R470" s="19" t="s">
        <v>11</v>
      </c>
      <c r="S470" s="19" t="s">
        <v>23</v>
      </c>
      <c r="T470" s="19">
        <v>3</v>
      </c>
      <c r="U470" s="19" t="s">
        <v>11</v>
      </c>
      <c r="V470" s="19" t="s">
        <v>11</v>
      </c>
      <c r="W470" s="19" t="s">
        <v>11</v>
      </c>
      <c r="X470" s="19">
        <v>0</v>
      </c>
      <c r="Y470" s="19" t="s">
        <v>730</v>
      </c>
      <c r="Z470" s="19">
        <v>0</v>
      </c>
      <c r="AA470" s="19">
        <v>0</v>
      </c>
      <c r="AB470" s="19">
        <v>0</v>
      </c>
      <c r="AC470" s="186" t="str">
        <f>IF(OR(M470="13",M470="14",P470=8),"",IF(     AND(OR(S470="AUTORIZADO", S470="PENDIENTE", S470="REDUCIDO", S470="AMPLIADO"),L470&lt;&gt;"HONORARIO" ), _xlfn.CONCAT(IF(H470="X","H",H470),"_",IF(OR(P470=5,P470=6),_xlfn.CONCAT(P470,"A"),P470),"_",VLOOKUP(T470,Datos!$B$2:$C$5,2,TRUE)),""))</f>
        <v>M_1_[hasta 3]</v>
      </c>
      <c r="AD470" s="186">
        <f t="shared" si="199"/>
        <v>0</v>
      </c>
      <c r="AE470" s="90" t="str">
        <f t="shared" si="200"/>
        <v>-</v>
      </c>
      <c r="AF470" s="91" t="str">
        <f t="shared" si="201"/>
        <v>070601</v>
      </c>
      <c r="AG470" s="92"/>
      <c r="AH470" s="93" t="str">
        <f t="shared" si="202"/>
        <v>Corporación de Fomento de la Producción</v>
      </c>
      <c r="AI470" s="90" t="str">
        <f t="shared" si="203"/>
        <v>-</v>
      </c>
      <c r="AJ470" s="90">
        <f t="shared" si="204"/>
        <v>6</v>
      </c>
      <c r="AK470" s="90" t="str">
        <f t="shared" si="205"/>
        <v>-</v>
      </c>
      <c r="AL470" s="90" t="str">
        <f t="shared" si="206"/>
        <v>Identifica este registro como MUJER</v>
      </c>
      <c r="AM470" s="90" t="str">
        <f t="shared" si="207"/>
        <v>-</v>
      </c>
      <c r="AN470" s="90" t="str">
        <f t="shared" si="208"/>
        <v>-</v>
      </c>
      <c r="AO470" s="90" t="str">
        <f t="shared" si="209"/>
        <v>-</v>
      </c>
      <c r="AP470" s="58" t="str">
        <f t="shared" si="210"/>
        <v>-</v>
      </c>
      <c r="AQ470" s="94" t="str">
        <f t="shared" si="211"/>
        <v>-</v>
      </c>
      <c r="AR470" s="94" t="str">
        <f>IF(N470="","PRIMER_DIA en blanco",
IF(AND(M470="01",N470&gt;=L_Conversion!$C$118,N470&lt;=L_Conversion!$D$118),"-",
IF(AND(M470="02",N470&gt;=L_Conversion!$C$119,N470&lt;=L_Conversion!$D$119),"-",
IF(AND(M470="03",N470&gt;=L_Conversion!$C$120,N470&lt;=L_Conversion!$D$120),"-",
IF(AND(M470="04",N470&gt;=L_Conversion!$C$121,N470&lt;=L_Conversion!$D$121),"-",
IF(AND(M470="05",N470&gt;=L_Conversion!$C$122,N470&lt;=L_Conversion!$D$122),"-",
IF(AND(M470="06",N470&gt;=L_Conversion!$C$123,N470&lt;=L_Conversion!$D$123),"-",
IF(AND(M470="07",N470&gt;=L_Conversion!$C$124,N470&lt;=L_Conversion!$D$124),"-",
IF(AND(M470="08",N470&gt;=L_Conversion!$C$125,N470&lt;=L_Conversion!$D$125),"-",
IF(AND(M470="09",N470&gt;=L_Conversion!$C$126,N470&lt;=L_Conversion!$D$126),"-",
IF(AND(M470="10",N470&gt;=L_Conversion!$C$127,N470&lt;=L_Conversion!$D$127),"-",
IF(AND(M470="11",N470&gt;=L_Conversion!$C$128,N470&lt;=L_Conversion!$D$128),"-",
IF(AND(M470="12",N470&gt;=L_Conversion!$C$129,N470&lt;=L_Conversion!$D$129),"-",
IF(AND(M470="13",N470&gt;=L_Conversion!$C$116,N470&lt;=L_Conversion!$D$116),"-",
IF(AND(M470="14",N470&gt;=L_Conversion!$C$117,N470&lt;=L_Conversion!$D$117),"-",
"PRIMER_DIA fuera de rango")))))))))))))))</f>
        <v>-</v>
      </c>
      <c r="AS470" s="94" t="str">
        <f t="shared" si="212"/>
        <v>-</v>
      </c>
      <c r="AT470" s="94" t="str">
        <f t="shared" si="213"/>
        <v>-</v>
      </c>
      <c r="AU470" s="94" t="str">
        <f t="shared" si="214"/>
        <v>-</v>
      </c>
      <c r="AV470" s="94" t="str">
        <f t="shared" si="215"/>
        <v>-</v>
      </c>
      <c r="AW470" s="94" t="str">
        <f t="shared" si="216"/>
        <v>-</v>
      </c>
      <c r="AX470" s="94" t="str">
        <f t="shared" si="217"/>
        <v>-</v>
      </c>
      <c r="AY470" s="94" t="str">
        <f t="shared" si="218"/>
        <v>-</v>
      </c>
      <c r="AZ470" s="94" t="str">
        <f t="shared" si="219"/>
        <v>-</v>
      </c>
      <c r="BA470" s="94" t="str">
        <f t="shared" si="220"/>
        <v>-</v>
      </c>
      <c r="BB470" s="94" t="str">
        <f t="shared" si="221"/>
        <v>-</v>
      </c>
      <c r="BC470" s="94" t="str">
        <f t="shared" si="222"/>
        <v>-</v>
      </c>
      <c r="BD470" s="94" t="str">
        <f t="shared" si="223"/>
        <v>-</v>
      </c>
      <c r="BE470" s="94" t="str">
        <f t="shared" si="224"/>
        <v>-</v>
      </c>
      <c r="BF470" s="94" t="str">
        <f t="shared" si="225"/>
        <v>-</v>
      </c>
    </row>
    <row r="471" spans="1:58" x14ac:dyDescent="0.2">
      <c r="A471" s="19" t="s">
        <v>1193</v>
      </c>
      <c r="B471" s="19" t="s">
        <v>76</v>
      </c>
      <c r="C471" s="19">
        <v>13984355</v>
      </c>
      <c r="D471" s="19" t="s">
        <v>1197</v>
      </c>
      <c r="E471" s="19" t="s">
        <v>1268</v>
      </c>
      <c r="F471" s="19" t="s">
        <v>1269</v>
      </c>
      <c r="G471" s="19" t="s">
        <v>1270</v>
      </c>
      <c r="H471" s="19" t="s">
        <v>1018</v>
      </c>
      <c r="I471" s="19" t="s">
        <v>653</v>
      </c>
      <c r="J471" s="19">
        <v>80</v>
      </c>
      <c r="K471" s="19" t="s">
        <v>556</v>
      </c>
      <c r="L471" s="19" t="s">
        <v>495</v>
      </c>
      <c r="M471" s="19" t="s">
        <v>17</v>
      </c>
      <c r="N471" s="19">
        <v>45769</v>
      </c>
      <c r="O471" s="19">
        <v>2</v>
      </c>
      <c r="P471" s="83">
        <v>1</v>
      </c>
      <c r="Q471" s="19" t="s">
        <v>23</v>
      </c>
      <c r="R471" s="19" t="s">
        <v>11</v>
      </c>
      <c r="S471" s="19" t="s">
        <v>23</v>
      </c>
      <c r="T471" s="19">
        <v>2</v>
      </c>
      <c r="U471" s="19" t="s">
        <v>11</v>
      </c>
      <c r="V471" s="19" t="s">
        <v>11</v>
      </c>
      <c r="W471" s="19" t="s">
        <v>11</v>
      </c>
      <c r="X471" s="19">
        <v>0</v>
      </c>
      <c r="Y471" s="19" t="s">
        <v>730</v>
      </c>
      <c r="Z471" s="19">
        <v>0</v>
      </c>
      <c r="AA471" s="19">
        <v>0</v>
      </c>
      <c r="AB471" s="19">
        <v>0</v>
      </c>
      <c r="AC471" s="186" t="str">
        <f>IF(OR(M471="13",M471="14",P471=8),"",IF(     AND(OR(S471="AUTORIZADO", S471="PENDIENTE", S471="REDUCIDO", S471="AMPLIADO"),L471&lt;&gt;"HONORARIO" ), _xlfn.CONCAT(IF(H471="X","H",H471),"_",IF(OR(P471=5,P471=6),_xlfn.CONCAT(P471,"A"),P471),"_",VLOOKUP(T471,Datos!$B$2:$C$5,2,TRUE)),""))</f>
        <v>M_1_[hasta 3]</v>
      </c>
      <c r="AD471" s="186">
        <f t="shared" si="199"/>
        <v>0</v>
      </c>
      <c r="AE471" s="90" t="str">
        <f t="shared" si="200"/>
        <v>-</v>
      </c>
      <c r="AF471" s="91" t="str">
        <f t="shared" si="201"/>
        <v>070601</v>
      </c>
      <c r="AG471" s="92"/>
      <c r="AH471" s="93" t="str">
        <f t="shared" si="202"/>
        <v>Corporación de Fomento de la Producción</v>
      </c>
      <c r="AI471" s="90" t="str">
        <f t="shared" si="203"/>
        <v>-</v>
      </c>
      <c r="AJ471" s="90" t="str">
        <f t="shared" si="204"/>
        <v>K</v>
      </c>
      <c r="AK471" s="90" t="str">
        <f t="shared" si="205"/>
        <v>-</v>
      </c>
      <c r="AL471" s="90" t="str">
        <f t="shared" si="206"/>
        <v>Identifica este registro como MUJER</v>
      </c>
      <c r="AM471" s="90" t="str">
        <f t="shared" si="207"/>
        <v>-</v>
      </c>
      <c r="AN471" s="90" t="str">
        <f t="shared" si="208"/>
        <v>-</v>
      </c>
      <c r="AO471" s="90" t="str">
        <f t="shared" si="209"/>
        <v>-</v>
      </c>
      <c r="AP471" s="58" t="str">
        <f t="shared" si="210"/>
        <v>-</v>
      </c>
      <c r="AQ471" s="94" t="str">
        <f t="shared" si="211"/>
        <v>-</v>
      </c>
      <c r="AR471" s="94" t="str">
        <f>IF(N471="","PRIMER_DIA en blanco",
IF(AND(M471="01",N471&gt;=L_Conversion!$C$118,N471&lt;=L_Conversion!$D$118),"-",
IF(AND(M471="02",N471&gt;=L_Conversion!$C$119,N471&lt;=L_Conversion!$D$119),"-",
IF(AND(M471="03",N471&gt;=L_Conversion!$C$120,N471&lt;=L_Conversion!$D$120),"-",
IF(AND(M471="04",N471&gt;=L_Conversion!$C$121,N471&lt;=L_Conversion!$D$121),"-",
IF(AND(M471="05",N471&gt;=L_Conversion!$C$122,N471&lt;=L_Conversion!$D$122),"-",
IF(AND(M471="06",N471&gt;=L_Conversion!$C$123,N471&lt;=L_Conversion!$D$123),"-",
IF(AND(M471="07",N471&gt;=L_Conversion!$C$124,N471&lt;=L_Conversion!$D$124),"-",
IF(AND(M471="08",N471&gt;=L_Conversion!$C$125,N471&lt;=L_Conversion!$D$125),"-",
IF(AND(M471="09",N471&gt;=L_Conversion!$C$126,N471&lt;=L_Conversion!$D$126),"-",
IF(AND(M471="10",N471&gt;=L_Conversion!$C$127,N471&lt;=L_Conversion!$D$127),"-",
IF(AND(M471="11",N471&gt;=L_Conversion!$C$128,N471&lt;=L_Conversion!$D$128),"-",
IF(AND(M471="12",N471&gt;=L_Conversion!$C$129,N471&lt;=L_Conversion!$D$129),"-",
IF(AND(M471="13",N471&gt;=L_Conversion!$C$116,N471&lt;=L_Conversion!$D$116),"-",
IF(AND(M471="14",N471&gt;=L_Conversion!$C$117,N471&lt;=L_Conversion!$D$117),"-",
"PRIMER_DIA fuera de rango")))))))))))))))</f>
        <v>-</v>
      </c>
      <c r="AS471" s="94" t="str">
        <f t="shared" si="212"/>
        <v>-</v>
      </c>
      <c r="AT471" s="94" t="str">
        <f t="shared" si="213"/>
        <v>-</v>
      </c>
      <c r="AU471" s="94" t="str">
        <f t="shared" si="214"/>
        <v>-</v>
      </c>
      <c r="AV471" s="94" t="str">
        <f t="shared" si="215"/>
        <v>-</v>
      </c>
      <c r="AW471" s="94" t="str">
        <f t="shared" si="216"/>
        <v>-</v>
      </c>
      <c r="AX471" s="94" t="str">
        <f t="shared" si="217"/>
        <v>-</v>
      </c>
      <c r="AY471" s="94" t="str">
        <f t="shared" si="218"/>
        <v>-</v>
      </c>
      <c r="AZ471" s="94" t="str">
        <f t="shared" si="219"/>
        <v>-</v>
      </c>
      <c r="BA471" s="94" t="str">
        <f t="shared" si="220"/>
        <v>-</v>
      </c>
      <c r="BB471" s="94" t="str">
        <f t="shared" si="221"/>
        <v>-</v>
      </c>
      <c r="BC471" s="94" t="str">
        <f t="shared" si="222"/>
        <v>-</v>
      </c>
      <c r="BD471" s="94" t="str">
        <f t="shared" si="223"/>
        <v>-</v>
      </c>
      <c r="BE471" s="94" t="str">
        <f t="shared" si="224"/>
        <v>-</v>
      </c>
      <c r="BF471" s="94" t="str">
        <f t="shared" si="225"/>
        <v>-</v>
      </c>
    </row>
    <row r="472" spans="1:58" x14ac:dyDescent="0.2">
      <c r="A472" s="19" t="s">
        <v>1193</v>
      </c>
      <c r="B472" s="19" t="s">
        <v>76</v>
      </c>
      <c r="C472" s="19">
        <v>13357493</v>
      </c>
      <c r="D472" s="19" t="s">
        <v>1197</v>
      </c>
      <c r="E472" s="19" t="s">
        <v>1832</v>
      </c>
      <c r="F472" s="19" t="s">
        <v>1550</v>
      </c>
      <c r="G472" s="19" t="s">
        <v>1833</v>
      </c>
      <c r="H472" s="19" t="s">
        <v>654</v>
      </c>
      <c r="I472" s="19" t="s">
        <v>653</v>
      </c>
      <c r="J472" s="19">
        <v>80</v>
      </c>
      <c r="K472" s="19" t="s">
        <v>556</v>
      </c>
      <c r="L472" s="19" t="s">
        <v>495</v>
      </c>
      <c r="M472" s="19" t="s">
        <v>17</v>
      </c>
      <c r="N472" s="19">
        <v>45769</v>
      </c>
      <c r="O472" s="19">
        <v>3</v>
      </c>
      <c r="P472" s="83">
        <v>1</v>
      </c>
      <c r="Q472" s="19" t="s">
        <v>23</v>
      </c>
      <c r="R472" s="19" t="s">
        <v>11</v>
      </c>
      <c r="S472" s="19" t="s">
        <v>23</v>
      </c>
      <c r="T472" s="19">
        <v>3</v>
      </c>
      <c r="U472" s="19" t="s">
        <v>11</v>
      </c>
      <c r="V472" s="19" t="s">
        <v>11</v>
      </c>
      <c r="W472" s="19" t="s">
        <v>11</v>
      </c>
      <c r="X472" s="19">
        <v>0</v>
      </c>
      <c r="Y472" s="19" t="s">
        <v>730</v>
      </c>
      <c r="Z472" s="19">
        <v>0</v>
      </c>
      <c r="AA472" s="19">
        <v>0</v>
      </c>
      <c r="AB472" s="19">
        <v>0</v>
      </c>
      <c r="AC472" s="186" t="str">
        <f>IF(OR(M472="13",M472="14",P472=8),"",IF(     AND(OR(S472="AUTORIZADO", S472="PENDIENTE", S472="REDUCIDO", S472="AMPLIADO"),L472&lt;&gt;"HONORARIO" ), _xlfn.CONCAT(IF(H472="X","H",H472),"_",IF(OR(P472=5,P472=6),_xlfn.CONCAT(P472,"A"),P472),"_",VLOOKUP(T472,Datos!$B$2:$C$5,2,TRUE)),""))</f>
        <v>H_1_[hasta 3]</v>
      </c>
      <c r="AD472" s="186">
        <f t="shared" si="199"/>
        <v>0</v>
      </c>
      <c r="AE472" s="90" t="str">
        <f t="shared" si="200"/>
        <v>-</v>
      </c>
      <c r="AF472" s="91" t="str">
        <f t="shared" si="201"/>
        <v>070601</v>
      </c>
      <c r="AG472" s="92"/>
      <c r="AH472" s="93" t="str">
        <f t="shared" si="202"/>
        <v>Corporación de Fomento de la Producción</v>
      </c>
      <c r="AI472" s="90" t="str">
        <f t="shared" si="203"/>
        <v>-</v>
      </c>
      <c r="AJ472" s="90" t="str">
        <f t="shared" si="204"/>
        <v>K</v>
      </c>
      <c r="AK472" s="90" t="str">
        <f t="shared" si="205"/>
        <v>-</v>
      </c>
      <c r="AL472" s="90" t="str">
        <f t="shared" si="206"/>
        <v>Identifica este registro como HOMBRE</v>
      </c>
      <c r="AM472" s="90" t="str">
        <f t="shared" si="207"/>
        <v>-</v>
      </c>
      <c r="AN472" s="90" t="str">
        <f t="shared" si="208"/>
        <v>-</v>
      </c>
      <c r="AO472" s="90" t="str">
        <f t="shared" si="209"/>
        <v>-</v>
      </c>
      <c r="AP472" s="58" t="str">
        <f t="shared" si="210"/>
        <v>-</v>
      </c>
      <c r="AQ472" s="94" t="str">
        <f t="shared" si="211"/>
        <v>-</v>
      </c>
      <c r="AR472" s="94" t="str">
        <f>IF(N472="","PRIMER_DIA en blanco",
IF(AND(M472="01",N472&gt;=L_Conversion!$C$118,N472&lt;=L_Conversion!$D$118),"-",
IF(AND(M472="02",N472&gt;=L_Conversion!$C$119,N472&lt;=L_Conversion!$D$119),"-",
IF(AND(M472="03",N472&gt;=L_Conversion!$C$120,N472&lt;=L_Conversion!$D$120),"-",
IF(AND(M472="04",N472&gt;=L_Conversion!$C$121,N472&lt;=L_Conversion!$D$121),"-",
IF(AND(M472="05",N472&gt;=L_Conversion!$C$122,N472&lt;=L_Conversion!$D$122),"-",
IF(AND(M472="06",N472&gt;=L_Conversion!$C$123,N472&lt;=L_Conversion!$D$123),"-",
IF(AND(M472="07",N472&gt;=L_Conversion!$C$124,N472&lt;=L_Conversion!$D$124),"-",
IF(AND(M472="08",N472&gt;=L_Conversion!$C$125,N472&lt;=L_Conversion!$D$125),"-",
IF(AND(M472="09",N472&gt;=L_Conversion!$C$126,N472&lt;=L_Conversion!$D$126),"-",
IF(AND(M472="10",N472&gt;=L_Conversion!$C$127,N472&lt;=L_Conversion!$D$127),"-",
IF(AND(M472="11",N472&gt;=L_Conversion!$C$128,N472&lt;=L_Conversion!$D$128),"-",
IF(AND(M472="12",N472&gt;=L_Conversion!$C$129,N472&lt;=L_Conversion!$D$129),"-",
IF(AND(M472="13",N472&gt;=L_Conversion!$C$116,N472&lt;=L_Conversion!$D$116),"-",
IF(AND(M472="14",N472&gt;=L_Conversion!$C$117,N472&lt;=L_Conversion!$D$117),"-",
"PRIMER_DIA fuera de rango")))))))))))))))</f>
        <v>-</v>
      </c>
      <c r="AS472" s="94" t="str">
        <f t="shared" si="212"/>
        <v>-</v>
      </c>
      <c r="AT472" s="94" t="str">
        <f t="shared" si="213"/>
        <v>-</v>
      </c>
      <c r="AU472" s="94" t="str">
        <f t="shared" si="214"/>
        <v>-</v>
      </c>
      <c r="AV472" s="94" t="str">
        <f t="shared" si="215"/>
        <v>-</v>
      </c>
      <c r="AW472" s="94" t="str">
        <f t="shared" si="216"/>
        <v>-</v>
      </c>
      <c r="AX472" s="94" t="str">
        <f t="shared" si="217"/>
        <v>-</v>
      </c>
      <c r="AY472" s="94" t="str">
        <f t="shared" si="218"/>
        <v>-</v>
      </c>
      <c r="AZ472" s="94" t="str">
        <f t="shared" si="219"/>
        <v>-</v>
      </c>
      <c r="BA472" s="94" t="str">
        <f t="shared" si="220"/>
        <v>-</v>
      </c>
      <c r="BB472" s="94" t="str">
        <f t="shared" si="221"/>
        <v>-</v>
      </c>
      <c r="BC472" s="94" t="str">
        <f t="shared" si="222"/>
        <v>-</v>
      </c>
      <c r="BD472" s="94" t="str">
        <f t="shared" si="223"/>
        <v>-</v>
      </c>
      <c r="BE472" s="94" t="str">
        <f t="shared" si="224"/>
        <v>-</v>
      </c>
      <c r="BF472" s="94" t="str">
        <f t="shared" si="225"/>
        <v>-</v>
      </c>
    </row>
    <row r="473" spans="1:58" x14ac:dyDescent="0.2">
      <c r="A473" s="19" t="s">
        <v>1193</v>
      </c>
      <c r="B473" s="19" t="s">
        <v>76</v>
      </c>
      <c r="C473" s="19">
        <v>8001291</v>
      </c>
      <c r="D473" s="19">
        <v>8</v>
      </c>
      <c r="E473" s="19" t="s">
        <v>1534</v>
      </c>
      <c r="F473" s="19" t="s">
        <v>1312</v>
      </c>
      <c r="G473" s="19" t="s">
        <v>1665</v>
      </c>
      <c r="H473" s="19" t="s">
        <v>654</v>
      </c>
      <c r="I473" s="19" t="s">
        <v>653</v>
      </c>
      <c r="J473" s="19">
        <v>60</v>
      </c>
      <c r="K473" s="19" t="s">
        <v>560</v>
      </c>
      <c r="L473" s="19" t="s">
        <v>490</v>
      </c>
      <c r="M473" s="19" t="s">
        <v>17</v>
      </c>
      <c r="N473" s="19">
        <v>45769</v>
      </c>
      <c r="O473" s="19">
        <v>15</v>
      </c>
      <c r="P473" s="83">
        <v>1</v>
      </c>
      <c r="Q473" s="19" t="s">
        <v>23</v>
      </c>
      <c r="R473" s="19" t="s">
        <v>11</v>
      </c>
      <c r="S473" s="19" t="s">
        <v>23</v>
      </c>
      <c r="T473" s="19">
        <v>15</v>
      </c>
      <c r="U473" s="19" t="s">
        <v>11</v>
      </c>
      <c r="V473" s="19" t="s">
        <v>11</v>
      </c>
      <c r="W473" s="19" t="s">
        <v>19</v>
      </c>
      <c r="X473" s="19">
        <v>1175392</v>
      </c>
      <c r="Y473" s="19" t="s">
        <v>726</v>
      </c>
      <c r="Z473" s="19">
        <v>15</v>
      </c>
      <c r="AA473" s="19">
        <v>1175392</v>
      </c>
      <c r="AB473" s="19">
        <v>1175392</v>
      </c>
      <c r="AC473" s="186" t="str">
        <f>IF(OR(M473="13",M473="14",P473=8),"",IF(     AND(OR(S473="AUTORIZADO", S473="PENDIENTE", S473="REDUCIDO", S473="AMPLIADO"),L473&lt;&gt;"HONORARIO" ), _xlfn.CONCAT(IF(H473="X","H",H473),"_",IF(OR(P473=5,P473=6),_xlfn.CONCAT(P473,"A"),P473),"_",VLOOKUP(T473,Datos!$B$2:$C$5,2,TRUE)),""))</f>
        <v>H_1_[11 +]</v>
      </c>
      <c r="AD473" s="186">
        <f t="shared" si="199"/>
        <v>2350784</v>
      </c>
      <c r="AE473" s="90" t="str">
        <f t="shared" si="200"/>
        <v>-</v>
      </c>
      <c r="AF473" s="91" t="str">
        <f t="shared" si="201"/>
        <v>070601</v>
      </c>
      <c r="AG473" s="92"/>
      <c r="AH473" s="93" t="str">
        <f t="shared" si="202"/>
        <v>Corporación de Fomento de la Producción</v>
      </c>
      <c r="AI473" s="90" t="str">
        <f t="shared" si="203"/>
        <v>-</v>
      </c>
      <c r="AJ473" s="90">
        <f t="shared" si="204"/>
        <v>8</v>
      </c>
      <c r="AK473" s="90" t="str">
        <f t="shared" si="205"/>
        <v>-</v>
      </c>
      <c r="AL473" s="90" t="str">
        <f t="shared" si="206"/>
        <v>Identifica este registro como HOMBRE</v>
      </c>
      <c r="AM473" s="90" t="str">
        <f t="shared" si="207"/>
        <v>-</v>
      </c>
      <c r="AN473" s="90" t="str">
        <f t="shared" si="208"/>
        <v>-</v>
      </c>
      <c r="AO473" s="90" t="str">
        <f t="shared" si="209"/>
        <v>-</v>
      </c>
      <c r="AP473" s="58" t="str">
        <f t="shared" si="210"/>
        <v>-</v>
      </c>
      <c r="AQ473" s="94" t="str">
        <f t="shared" si="211"/>
        <v>-</v>
      </c>
      <c r="AR473" s="94" t="str">
        <f>IF(N473="","PRIMER_DIA en blanco",
IF(AND(M473="01",N473&gt;=L_Conversion!$C$118,N473&lt;=L_Conversion!$D$118),"-",
IF(AND(M473="02",N473&gt;=L_Conversion!$C$119,N473&lt;=L_Conversion!$D$119),"-",
IF(AND(M473="03",N473&gt;=L_Conversion!$C$120,N473&lt;=L_Conversion!$D$120),"-",
IF(AND(M473="04",N473&gt;=L_Conversion!$C$121,N473&lt;=L_Conversion!$D$121),"-",
IF(AND(M473="05",N473&gt;=L_Conversion!$C$122,N473&lt;=L_Conversion!$D$122),"-",
IF(AND(M473="06",N473&gt;=L_Conversion!$C$123,N473&lt;=L_Conversion!$D$123),"-",
IF(AND(M473="07",N473&gt;=L_Conversion!$C$124,N473&lt;=L_Conversion!$D$124),"-",
IF(AND(M473="08",N473&gt;=L_Conversion!$C$125,N473&lt;=L_Conversion!$D$125),"-",
IF(AND(M473="09",N473&gt;=L_Conversion!$C$126,N473&lt;=L_Conversion!$D$126),"-",
IF(AND(M473="10",N473&gt;=L_Conversion!$C$127,N473&lt;=L_Conversion!$D$127),"-",
IF(AND(M473="11",N473&gt;=L_Conversion!$C$128,N473&lt;=L_Conversion!$D$128),"-",
IF(AND(M473="12",N473&gt;=L_Conversion!$C$129,N473&lt;=L_Conversion!$D$129),"-",
IF(AND(M473="13",N473&gt;=L_Conversion!$C$116,N473&lt;=L_Conversion!$D$116),"-",
IF(AND(M473="14",N473&gt;=L_Conversion!$C$117,N473&lt;=L_Conversion!$D$117),"-",
"PRIMER_DIA fuera de rango")))))))))))))))</f>
        <v>-</v>
      </c>
      <c r="AS473" s="94" t="str">
        <f t="shared" si="212"/>
        <v>-</v>
      </c>
      <c r="AT473" s="94" t="str">
        <f t="shared" si="213"/>
        <v>-</v>
      </c>
      <c r="AU473" s="94" t="str">
        <f t="shared" si="214"/>
        <v>-</v>
      </c>
      <c r="AV473" s="94" t="str">
        <f t="shared" si="215"/>
        <v>-</v>
      </c>
      <c r="AW473" s="94" t="str">
        <f t="shared" si="216"/>
        <v>-</v>
      </c>
      <c r="AX473" s="94" t="str">
        <f t="shared" si="217"/>
        <v>-</v>
      </c>
      <c r="AY473" s="94" t="str">
        <f t="shared" si="218"/>
        <v>-</v>
      </c>
      <c r="AZ473" s="94" t="str">
        <f t="shared" si="219"/>
        <v>-</v>
      </c>
      <c r="BA473" s="94" t="str">
        <f t="shared" si="220"/>
        <v>-</v>
      </c>
      <c r="BB473" s="94" t="str">
        <f t="shared" si="221"/>
        <v>-</v>
      </c>
      <c r="BC473" s="94" t="str">
        <f t="shared" si="222"/>
        <v>-</v>
      </c>
      <c r="BD473" s="94" t="str">
        <f t="shared" si="223"/>
        <v>-</v>
      </c>
      <c r="BE473" s="94" t="str">
        <f t="shared" si="224"/>
        <v>-</v>
      </c>
      <c r="BF473" s="94" t="str">
        <f t="shared" si="225"/>
        <v>-</v>
      </c>
    </row>
    <row r="474" spans="1:58" x14ac:dyDescent="0.2">
      <c r="A474" s="19" t="s">
        <v>1193</v>
      </c>
      <c r="B474" s="19" t="s">
        <v>669</v>
      </c>
      <c r="C474" s="19">
        <v>17740480</v>
      </c>
      <c r="D474" s="19">
        <v>2</v>
      </c>
      <c r="E474" s="19" t="s">
        <v>1729</v>
      </c>
      <c r="F474" s="19" t="s">
        <v>1730</v>
      </c>
      <c r="G474" s="19" t="s">
        <v>1731</v>
      </c>
      <c r="H474" s="19" t="s">
        <v>654</v>
      </c>
      <c r="I474" s="19" t="s">
        <v>654</v>
      </c>
      <c r="J474" s="19">
        <v>80</v>
      </c>
      <c r="K474" s="19" t="s">
        <v>556</v>
      </c>
      <c r="L474" s="19" t="s">
        <v>509</v>
      </c>
      <c r="M474" s="19" t="s">
        <v>17</v>
      </c>
      <c r="N474" s="19">
        <v>45769</v>
      </c>
      <c r="O474" s="19">
        <v>3</v>
      </c>
      <c r="P474" s="83">
        <v>1</v>
      </c>
      <c r="Q474" s="19" t="s">
        <v>23</v>
      </c>
      <c r="R474" s="19" t="s">
        <v>11</v>
      </c>
      <c r="S474" s="19" t="s">
        <v>23</v>
      </c>
      <c r="T474" s="19">
        <v>3</v>
      </c>
      <c r="U474" s="19" t="s">
        <v>11</v>
      </c>
      <c r="V474" s="19" t="s">
        <v>11</v>
      </c>
      <c r="W474" s="19" t="s">
        <v>11</v>
      </c>
      <c r="X474" s="19">
        <v>0</v>
      </c>
      <c r="Y474" s="19" t="s">
        <v>730</v>
      </c>
      <c r="Z474" s="19">
        <v>0</v>
      </c>
      <c r="AA474" s="19">
        <v>0</v>
      </c>
      <c r="AB474" s="19">
        <v>0</v>
      </c>
      <c r="AC474" s="186" t="str">
        <f>IF(OR(M474="13",M474="14",P474=8),"",IF(     AND(OR(S474="AUTORIZADO", S474="PENDIENTE", S474="REDUCIDO", S474="AMPLIADO"),L474&lt;&gt;"HONORARIO" ), _xlfn.CONCAT(IF(H474="X","H",H474),"_",IF(OR(P474=5,P474=6),_xlfn.CONCAT(P474,"A"),P474),"_",VLOOKUP(T474,Datos!$B$2:$C$5,2,TRUE)),""))</f>
        <v>H_1_[hasta 3]</v>
      </c>
      <c r="AD474" s="186">
        <f t="shared" si="199"/>
        <v>0</v>
      </c>
      <c r="AE474" s="90" t="str">
        <f t="shared" si="200"/>
        <v>-</v>
      </c>
      <c r="AF474" s="91" t="str">
        <f t="shared" si="201"/>
        <v>Revisar</v>
      </c>
      <c r="AG474" s="92"/>
      <c r="AH474" s="93" t="str">
        <f t="shared" si="202"/>
        <v>Corporación de Fomento de la Producción</v>
      </c>
      <c r="AI474" s="90" t="str">
        <f t="shared" si="203"/>
        <v>-</v>
      </c>
      <c r="AJ474" s="90">
        <f t="shared" si="204"/>
        <v>2</v>
      </c>
      <c r="AK474" s="90" t="str">
        <f t="shared" si="205"/>
        <v>-</v>
      </c>
      <c r="AL474" s="90" t="str">
        <f t="shared" si="206"/>
        <v>Identifica este registro como HOMBRE</v>
      </c>
      <c r="AM474" s="90" t="str">
        <f t="shared" si="207"/>
        <v>-</v>
      </c>
      <c r="AN474" s="90" t="str">
        <f t="shared" si="208"/>
        <v>-</v>
      </c>
      <c r="AO474" s="90" t="str">
        <f t="shared" si="209"/>
        <v>-</v>
      </c>
      <c r="AP474" s="58" t="str">
        <f t="shared" si="210"/>
        <v>-</v>
      </c>
      <c r="AQ474" s="94" t="str">
        <f t="shared" si="211"/>
        <v>-</v>
      </c>
      <c r="AR474" s="94" t="str">
        <f>IF(N474="","PRIMER_DIA en blanco",
IF(AND(M474="01",N474&gt;=L_Conversion!$C$118,N474&lt;=L_Conversion!$D$118),"-",
IF(AND(M474="02",N474&gt;=L_Conversion!$C$119,N474&lt;=L_Conversion!$D$119),"-",
IF(AND(M474="03",N474&gt;=L_Conversion!$C$120,N474&lt;=L_Conversion!$D$120),"-",
IF(AND(M474="04",N474&gt;=L_Conversion!$C$121,N474&lt;=L_Conversion!$D$121),"-",
IF(AND(M474="05",N474&gt;=L_Conversion!$C$122,N474&lt;=L_Conversion!$D$122),"-",
IF(AND(M474="06",N474&gt;=L_Conversion!$C$123,N474&lt;=L_Conversion!$D$123),"-",
IF(AND(M474="07",N474&gt;=L_Conversion!$C$124,N474&lt;=L_Conversion!$D$124),"-",
IF(AND(M474="08",N474&gt;=L_Conversion!$C$125,N474&lt;=L_Conversion!$D$125),"-",
IF(AND(M474="09",N474&gt;=L_Conversion!$C$126,N474&lt;=L_Conversion!$D$126),"-",
IF(AND(M474="10",N474&gt;=L_Conversion!$C$127,N474&lt;=L_Conversion!$D$127),"-",
IF(AND(M474="11",N474&gt;=L_Conversion!$C$128,N474&lt;=L_Conversion!$D$128),"-",
IF(AND(M474="12",N474&gt;=L_Conversion!$C$129,N474&lt;=L_Conversion!$D$129),"-",
IF(AND(M474="13",N474&gt;=L_Conversion!$C$116,N474&lt;=L_Conversion!$D$116),"-",
IF(AND(M474="14",N474&gt;=L_Conversion!$C$117,N474&lt;=L_Conversion!$D$117),"-",
"PRIMER_DIA fuera de rango")))))))))))))))</f>
        <v>-</v>
      </c>
      <c r="AS474" s="94" t="str">
        <f t="shared" si="212"/>
        <v>-</v>
      </c>
      <c r="AT474" s="94" t="str">
        <f t="shared" si="213"/>
        <v>-</v>
      </c>
      <c r="AU474" s="94" t="str">
        <f t="shared" si="214"/>
        <v>-</v>
      </c>
      <c r="AV474" s="94" t="str">
        <f t="shared" si="215"/>
        <v>-</v>
      </c>
      <c r="AW474" s="94" t="str">
        <f t="shared" si="216"/>
        <v>-</v>
      </c>
      <c r="AX474" s="94" t="str">
        <f t="shared" si="217"/>
        <v>-</v>
      </c>
      <c r="AY474" s="94" t="str">
        <f t="shared" si="218"/>
        <v>-</v>
      </c>
      <c r="AZ474" s="94" t="str">
        <f t="shared" si="219"/>
        <v>-</v>
      </c>
      <c r="BA474" s="94" t="str">
        <f t="shared" si="220"/>
        <v>-</v>
      </c>
      <c r="BB474" s="94" t="str">
        <f t="shared" si="221"/>
        <v>-</v>
      </c>
      <c r="BC474" s="94" t="str">
        <f t="shared" si="222"/>
        <v>-</v>
      </c>
      <c r="BD474" s="94" t="str">
        <f t="shared" si="223"/>
        <v>-</v>
      </c>
      <c r="BE474" s="94" t="str">
        <f t="shared" si="224"/>
        <v>-</v>
      </c>
      <c r="BF474" s="94" t="str">
        <f t="shared" si="225"/>
        <v>-</v>
      </c>
    </row>
    <row r="475" spans="1:58" x14ac:dyDescent="0.2">
      <c r="A475" s="19" t="s">
        <v>1193</v>
      </c>
      <c r="B475" s="19" t="s">
        <v>76</v>
      </c>
      <c r="C475" s="19">
        <v>17699624</v>
      </c>
      <c r="D475" s="19">
        <v>2</v>
      </c>
      <c r="E475" s="19" t="s">
        <v>1284</v>
      </c>
      <c r="F475" s="19" t="s">
        <v>1285</v>
      </c>
      <c r="G475" s="19" t="s">
        <v>1286</v>
      </c>
      <c r="H475" s="19" t="s">
        <v>1018</v>
      </c>
      <c r="I475" s="19" t="s">
        <v>653</v>
      </c>
      <c r="J475" s="19">
        <v>80</v>
      </c>
      <c r="K475" s="19" t="s">
        <v>556</v>
      </c>
      <c r="L475" s="19" t="s">
        <v>495</v>
      </c>
      <c r="M475" s="19" t="s">
        <v>17</v>
      </c>
      <c r="N475" s="19">
        <v>45769</v>
      </c>
      <c r="O475" s="19">
        <v>2</v>
      </c>
      <c r="P475" s="83">
        <v>1</v>
      </c>
      <c r="Q475" s="19" t="s">
        <v>23</v>
      </c>
      <c r="R475" s="19" t="s">
        <v>11</v>
      </c>
      <c r="S475" s="19" t="s">
        <v>23</v>
      </c>
      <c r="T475" s="19">
        <v>2</v>
      </c>
      <c r="U475" s="19" t="s">
        <v>11</v>
      </c>
      <c r="V475" s="19" t="s">
        <v>11</v>
      </c>
      <c r="W475" s="19" t="s">
        <v>11</v>
      </c>
      <c r="X475" s="19">
        <v>0</v>
      </c>
      <c r="Y475" s="19" t="s">
        <v>730</v>
      </c>
      <c r="Z475" s="19">
        <v>0</v>
      </c>
      <c r="AA475" s="19">
        <v>0</v>
      </c>
      <c r="AB475" s="19">
        <v>0</v>
      </c>
      <c r="AC475" s="186" t="str">
        <f>IF(OR(M475="13",M475="14",P475=8),"",IF(     AND(OR(S475="AUTORIZADO", S475="PENDIENTE", S475="REDUCIDO", S475="AMPLIADO"),L475&lt;&gt;"HONORARIO" ), _xlfn.CONCAT(IF(H475="X","H",H475),"_",IF(OR(P475=5,P475=6),_xlfn.CONCAT(P475,"A"),P475),"_",VLOOKUP(T475,Datos!$B$2:$C$5,2,TRUE)),""))</f>
        <v>M_1_[hasta 3]</v>
      </c>
      <c r="AD475" s="186">
        <f t="shared" si="199"/>
        <v>0</v>
      </c>
      <c r="AE475" s="90" t="str">
        <f t="shared" si="200"/>
        <v>-</v>
      </c>
      <c r="AF475" s="91" t="str">
        <f t="shared" si="201"/>
        <v>070601</v>
      </c>
      <c r="AG475" s="92"/>
      <c r="AH475" s="93" t="str">
        <f t="shared" si="202"/>
        <v>Corporación de Fomento de la Producción</v>
      </c>
      <c r="AI475" s="90" t="str">
        <f t="shared" si="203"/>
        <v>-</v>
      </c>
      <c r="AJ475" s="90">
        <f t="shared" si="204"/>
        <v>2</v>
      </c>
      <c r="AK475" s="90" t="str">
        <f t="shared" si="205"/>
        <v>-</v>
      </c>
      <c r="AL475" s="90" t="str">
        <f t="shared" si="206"/>
        <v>Identifica este registro como MUJER</v>
      </c>
      <c r="AM475" s="90" t="str">
        <f t="shared" si="207"/>
        <v>-</v>
      </c>
      <c r="AN475" s="90" t="str">
        <f t="shared" si="208"/>
        <v>-</v>
      </c>
      <c r="AO475" s="90" t="str">
        <f t="shared" si="209"/>
        <v>-</v>
      </c>
      <c r="AP475" s="58" t="str">
        <f t="shared" si="210"/>
        <v>-</v>
      </c>
      <c r="AQ475" s="94" t="str">
        <f t="shared" si="211"/>
        <v>-</v>
      </c>
      <c r="AR475" s="94" t="str">
        <f>IF(N475="","PRIMER_DIA en blanco",
IF(AND(M475="01",N475&gt;=L_Conversion!$C$118,N475&lt;=L_Conversion!$D$118),"-",
IF(AND(M475="02",N475&gt;=L_Conversion!$C$119,N475&lt;=L_Conversion!$D$119),"-",
IF(AND(M475="03",N475&gt;=L_Conversion!$C$120,N475&lt;=L_Conversion!$D$120),"-",
IF(AND(M475="04",N475&gt;=L_Conversion!$C$121,N475&lt;=L_Conversion!$D$121),"-",
IF(AND(M475="05",N475&gt;=L_Conversion!$C$122,N475&lt;=L_Conversion!$D$122),"-",
IF(AND(M475="06",N475&gt;=L_Conversion!$C$123,N475&lt;=L_Conversion!$D$123),"-",
IF(AND(M475="07",N475&gt;=L_Conversion!$C$124,N475&lt;=L_Conversion!$D$124),"-",
IF(AND(M475="08",N475&gt;=L_Conversion!$C$125,N475&lt;=L_Conversion!$D$125),"-",
IF(AND(M475="09",N475&gt;=L_Conversion!$C$126,N475&lt;=L_Conversion!$D$126),"-",
IF(AND(M475="10",N475&gt;=L_Conversion!$C$127,N475&lt;=L_Conversion!$D$127),"-",
IF(AND(M475="11",N475&gt;=L_Conversion!$C$128,N475&lt;=L_Conversion!$D$128),"-",
IF(AND(M475="12",N475&gt;=L_Conversion!$C$129,N475&lt;=L_Conversion!$D$129),"-",
IF(AND(M475="13",N475&gt;=L_Conversion!$C$116,N475&lt;=L_Conversion!$D$116),"-",
IF(AND(M475="14",N475&gt;=L_Conversion!$C$117,N475&lt;=L_Conversion!$D$117),"-",
"PRIMER_DIA fuera de rango")))))))))))))))</f>
        <v>-</v>
      </c>
      <c r="AS475" s="94" t="str">
        <f t="shared" si="212"/>
        <v>-</v>
      </c>
      <c r="AT475" s="94" t="str">
        <f t="shared" si="213"/>
        <v>-</v>
      </c>
      <c r="AU475" s="94" t="str">
        <f t="shared" si="214"/>
        <v>-</v>
      </c>
      <c r="AV475" s="94" t="str">
        <f t="shared" si="215"/>
        <v>-</v>
      </c>
      <c r="AW475" s="94" t="str">
        <f t="shared" si="216"/>
        <v>-</v>
      </c>
      <c r="AX475" s="94" t="str">
        <f t="shared" si="217"/>
        <v>-</v>
      </c>
      <c r="AY475" s="94" t="str">
        <f t="shared" si="218"/>
        <v>-</v>
      </c>
      <c r="AZ475" s="94" t="str">
        <f t="shared" si="219"/>
        <v>-</v>
      </c>
      <c r="BA475" s="94" t="str">
        <f t="shared" si="220"/>
        <v>-</v>
      </c>
      <c r="BB475" s="94" t="str">
        <f t="shared" si="221"/>
        <v>-</v>
      </c>
      <c r="BC475" s="94" t="str">
        <f t="shared" si="222"/>
        <v>-</v>
      </c>
      <c r="BD475" s="94" t="str">
        <f t="shared" si="223"/>
        <v>-</v>
      </c>
      <c r="BE475" s="94" t="str">
        <f t="shared" si="224"/>
        <v>-</v>
      </c>
      <c r="BF475" s="94" t="str">
        <f t="shared" si="225"/>
        <v>-</v>
      </c>
    </row>
    <row r="476" spans="1:58" x14ac:dyDescent="0.2">
      <c r="A476" s="19" t="s">
        <v>1193</v>
      </c>
      <c r="B476" s="19" t="s">
        <v>76</v>
      </c>
      <c r="C476" s="19">
        <v>15580232</v>
      </c>
      <c r="D476" s="19">
        <v>4</v>
      </c>
      <c r="E476" s="19" t="s">
        <v>1834</v>
      </c>
      <c r="F476" s="19" t="s">
        <v>1835</v>
      </c>
      <c r="G476" s="19" t="s">
        <v>1836</v>
      </c>
      <c r="H476" s="19" t="s">
        <v>654</v>
      </c>
      <c r="I476" s="19" t="s">
        <v>654</v>
      </c>
      <c r="J476" s="19">
        <v>80</v>
      </c>
      <c r="K476" s="19" t="s">
        <v>556</v>
      </c>
      <c r="L476" s="19" t="s">
        <v>509</v>
      </c>
      <c r="M476" s="19" t="s">
        <v>17</v>
      </c>
      <c r="N476" s="19">
        <v>45769</v>
      </c>
      <c r="O476" s="19">
        <v>2</v>
      </c>
      <c r="P476" s="83">
        <v>1</v>
      </c>
      <c r="Q476" s="19" t="s">
        <v>23</v>
      </c>
      <c r="R476" s="19" t="s">
        <v>11</v>
      </c>
      <c r="S476" s="19" t="s">
        <v>23</v>
      </c>
      <c r="T476" s="19">
        <v>2</v>
      </c>
      <c r="U476" s="19" t="s">
        <v>11</v>
      </c>
      <c r="V476" s="19" t="s">
        <v>11</v>
      </c>
      <c r="W476" s="19" t="s">
        <v>11</v>
      </c>
      <c r="X476" s="19">
        <v>0</v>
      </c>
      <c r="Y476" s="19" t="s">
        <v>730</v>
      </c>
      <c r="Z476" s="19">
        <v>0</v>
      </c>
      <c r="AA476" s="19">
        <v>0</v>
      </c>
      <c r="AB476" s="19">
        <v>0</v>
      </c>
      <c r="AC476" s="186" t="str">
        <f>IF(OR(M476="13",M476="14",P476=8),"",IF(     AND(OR(S476="AUTORIZADO", S476="PENDIENTE", S476="REDUCIDO", S476="AMPLIADO"),L476&lt;&gt;"HONORARIO" ), _xlfn.CONCAT(IF(H476="X","H",H476),"_",IF(OR(P476=5,P476=6),_xlfn.CONCAT(P476,"A"),P476),"_",VLOOKUP(T476,Datos!$B$2:$C$5,2,TRUE)),""))</f>
        <v>H_1_[hasta 3]</v>
      </c>
      <c r="AD476" s="186">
        <f t="shared" si="199"/>
        <v>0</v>
      </c>
      <c r="AE476" s="90" t="str">
        <f t="shared" si="200"/>
        <v>-</v>
      </c>
      <c r="AF476" s="91" t="str">
        <f t="shared" si="201"/>
        <v>070601</v>
      </c>
      <c r="AG476" s="92"/>
      <c r="AH476" s="93" t="str">
        <f t="shared" si="202"/>
        <v>Corporación de Fomento de la Producción</v>
      </c>
      <c r="AI476" s="90" t="str">
        <f t="shared" si="203"/>
        <v>-</v>
      </c>
      <c r="AJ476" s="90">
        <f t="shared" si="204"/>
        <v>4</v>
      </c>
      <c r="AK476" s="90" t="str">
        <f t="shared" si="205"/>
        <v>-</v>
      </c>
      <c r="AL476" s="90" t="str">
        <f t="shared" si="206"/>
        <v>Identifica este registro como HOMBRE</v>
      </c>
      <c r="AM476" s="90" t="str">
        <f t="shared" si="207"/>
        <v>-</v>
      </c>
      <c r="AN476" s="90" t="str">
        <f t="shared" si="208"/>
        <v>-</v>
      </c>
      <c r="AO476" s="90" t="str">
        <f t="shared" si="209"/>
        <v>-</v>
      </c>
      <c r="AP476" s="58" t="str">
        <f t="shared" si="210"/>
        <v>-</v>
      </c>
      <c r="AQ476" s="94" t="str">
        <f t="shared" si="211"/>
        <v>-</v>
      </c>
      <c r="AR476" s="94" t="str">
        <f>IF(N476="","PRIMER_DIA en blanco",
IF(AND(M476="01",N476&gt;=L_Conversion!$C$118,N476&lt;=L_Conversion!$D$118),"-",
IF(AND(M476="02",N476&gt;=L_Conversion!$C$119,N476&lt;=L_Conversion!$D$119),"-",
IF(AND(M476="03",N476&gt;=L_Conversion!$C$120,N476&lt;=L_Conversion!$D$120),"-",
IF(AND(M476="04",N476&gt;=L_Conversion!$C$121,N476&lt;=L_Conversion!$D$121),"-",
IF(AND(M476="05",N476&gt;=L_Conversion!$C$122,N476&lt;=L_Conversion!$D$122),"-",
IF(AND(M476="06",N476&gt;=L_Conversion!$C$123,N476&lt;=L_Conversion!$D$123),"-",
IF(AND(M476="07",N476&gt;=L_Conversion!$C$124,N476&lt;=L_Conversion!$D$124),"-",
IF(AND(M476="08",N476&gt;=L_Conversion!$C$125,N476&lt;=L_Conversion!$D$125),"-",
IF(AND(M476="09",N476&gt;=L_Conversion!$C$126,N476&lt;=L_Conversion!$D$126),"-",
IF(AND(M476="10",N476&gt;=L_Conversion!$C$127,N476&lt;=L_Conversion!$D$127),"-",
IF(AND(M476="11",N476&gt;=L_Conversion!$C$128,N476&lt;=L_Conversion!$D$128),"-",
IF(AND(M476="12",N476&gt;=L_Conversion!$C$129,N476&lt;=L_Conversion!$D$129),"-",
IF(AND(M476="13",N476&gt;=L_Conversion!$C$116,N476&lt;=L_Conversion!$D$116),"-",
IF(AND(M476="14",N476&gt;=L_Conversion!$C$117,N476&lt;=L_Conversion!$D$117),"-",
"PRIMER_DIA fuera de rango")))))))))))))))</f>
        <v>-</v>
      </c>
      <c r="AS476" s="94" t="str">
        <f t="shared" si="212"/>
        <v>-</v>
      </c>
      <c r="AT476" s="94" t="str">
        <f t="shared" si="213"/>
        <v>-</v>
      </c>
      <c r="AU476" s="94" t="str">
        <f t="shared" si="214"/>
        <v>-</v>
      </c>
      <c r="AV476" s="94" t="str">
        <f t="shared" si="215"/>
        <v>-</v>
      </c>
      <c r="AW476" s="94" t="str">
        <f t="shared" si="216"/>
        <v>-</v>
      </c>
      <c r="AX476" s="94" t="str">
        <f t="shared" si="217"/>
        <v>-</v>
      </c>
      <c r="AY476" s="94" t="str">
        <f t="shared" si="218"/>
        <v>-</v>
      </c>
      <c r="AZ476" s="94" t="str">
        <f t="shared" si="219"/>
        <v>-</v>
      </c>
      <c r="BA476" s="94" t="str">
        <f t="shared" si="220"/>
        <v>-</v>
      </c>
      <c r="BB476" s="94" t="str">
        <f t="shared" si="221"/>
        <v>-</v>
      </c>
      <c r="BC476" s="94" t="str">
        <f t="shared" si="222"/>
        <v>-</v>
      </c>
      <c r="BD476" s="94" t="str">
        <f t="shared" si="223"/>
        <v>-</v>
      </c>
      <c r="BE476" s="94" t="str">
        <f t="shared" si="224"/>
        <v>-</v>
      </c>
      <c r="BF476" s="94" t="str">
        <f t="shared" si="225"/>
        <v>-</v>
      </c>
    </row>
    <row r="477" spans="1:58" x14ac:dyDescent="0.2">
      <c r="A477" s="19" t="s">
        <v>1193</v>
      </c>
      <c r="B477" s="19" t="s">
        <v>76</v>
      </c>
      <c r="C477" s="19">
        <v>11897179</v>
      </c>
      <c r="D477" s="19">
        <v>5</v>
      </c>
      <c r="E477" s="19" t="s">
        <v>1468</v>
      </c>
      <c r="F477" s="19" t="s">
        <v>1300</v>
      </c>
      <c r="G477" s="19" t="s">
        <v>1469</v>
      </c>
      <c r="H477" s="19" t="s">
        <v>1018</v>
      </c>
      <c r="I477" s="19" t="s">
        <v>653</v>
      </c>
      <c r="J477" s="19">
        <v>80</v>
      </c>
      <c r="K477" s="19" t="s">
        <v>560</v>
      </c>
      <c r="L477" s="19" t="s">
        <v>495</v>
      </c>
      <c r="M477" s="19" t="s">
        <v>17</v>
      </c>
      <c r="N477" s="19">
        <v>45769</v>
      </c>
      <c r="O477" s="19">
        <v>29</v>
      </c>
      <c r="P477" s="83" t="s">
        <v>736</v>
      </c>
      <c r="Q477" s="19" t="s">
        <v>23</v>
      </c>
      <c r="R477" s="19" t="s">
        <v>11</v>
      </c>
      <c r="S477" s="19" t="s">
        <v>23</v>
      </c>
      <c r="T477" s="19">
        <v>29</v>
      </c>
      <c r="U477" s="19" t="s">
        <v>11</v>
      </c>
      <c r="V477" s="19" t="s">
        <v>11</v>
      </c>
      <c r="W477" s="19" t="s">
        <v>19</v>
      </c>
      <c r="X477" s="19">
        <v>2035458</v>
      </c>
      <c r="Y477" s="19" t="s">
        <v>726</v>
      </c>
      <c r="Z477" s="19">
        <v>29</v>
      </c>
      <c r="AA477" s="19">
        <v>2035458</v>
      </c>
      <c r="AB477" s="19">
        <v>2035458</v>
      </c>
      <c r="AC477" s="186" t="str">
        <f>IF(OR(M477="13",M477="14",P477=8),"",IF(     AND(OR(S477="AUTORIZADO", S477="PENDIENTE", S477="REDUCIDO", S477="AMPLIADO"),L477&lt;&gt;"HONORARIO" ), _xlfn.CONCAT(IF(H477="X","H",H477),"_",IF(OR(P477=5,P477=6),_xlfn.CONCAT(P477,"A"),P477),"_",VLOOKUP(T477,Datos!$B$2:$C$5,2,TRUE)),""))</f>
        <v>M_5B_[11 +]</v>
      </c>
      <c r="AD477" s="186">
        <f t="shared" si="199"/>
        <v>4070916</v>
      </c>
      <c r="AE477" s="90" t="str">
        <f t="shared" si="200"/>
        <v>-</v>
      </c>
      <c r="AF477" s="91" t="str">
        <f t="shared" si="201"/>
        <v>070601</v>
      </c>
      <c r="AG477" s="92"/>
      <c r="AH477" s="93" t="str">
        <f t="shared" si="202"/>
        <v>Corporación de Fomento de la Producción</v>
      </c>
      <c r="AI477" s="90" t="str">
        <f t="shared" si="203"/>
        <v>-</v>
      </c>
      <c r="AJ477" s="90">
        <f t="shared" si="204"/>
        <v>5</v>
      </c>
      <c r="AK477" s="90" t="str">
        <f t="shared" si="205"/>
        <v>-</v>
      </c>
      <c r="AL477" s="90" t="str">
        <f t="shared" si="206"/>
        <v>Identifica este registro como MUJER</v>
      </c>
      <c r="AM477" s="90" t="str">
        <f t="shared" si="207"/>
        <v>-</v>
      </c>
      <c r="AN477" s="90" t="str">
        <f t="shared" si="208"/>
        <v>-</v>
      </c>
      <c r="AO477" s="90" t="str">
        <f t="shared" si="209"/>
        <v>-</v>
      </c>
      <c r="AP477" s="58" t="str">
        <f t="shared" si="210"/>
        <v>-</v>
      </c>
      <c r="AQ477" s="94" t="str">
        <f t="shared" si="211"/>
        <v>-</v>
      </c>
      <c r="AR477" s="94" t="str">
        <f>IF(N477="","PRIMER_DIA en blanco",
IF(AND(M477="01",N477&gt;=L_Conversion!$C$118,N477&lt;=L_Conversion!$D$118),"-",
IF(AND(M477="02",N477&gt;=L_Conversion!$C$119,N477&lt;=L_Conversion!$D$119),"-",
IF(AND(M477="03",N477&gt;=L_Conversion!$C$120,N477&lt;=L_Conversion!$D$120),"-",
IF(AND(M477="04",N477&gt;=L_Conversion!$C$121,N477&lt;=L_Conversion!$D$121),"-",
IF(AND(M477="05",N477&gt;=L_Conversion!$C$122,N477&lt;=L_Conversion!$D$122),"-",
IF(AND(M477="06",N477&gt;=L_Conversion!$C$123,N477&lt;=L_Conversion!$D$123),"-",
IF(AND(M477="07",N477&gt;=L_Conversion!$C$124,N477&lt;=L_Conversion!$D$124),"-",
IF(AND(M477="08",N477&gt;=L_Conversion!$C$125,N477&lt;=L_Conversion!$D$125),"-",
IF(AND(M477="09",N477&gt;=L_Conversion!$C$126,N477&lt;=L_Conversion!$D$126),"-",
IF(AND(M477="10",N477&gt;=L_Conversion!$C$127,N477&lt;=L_Conversion!$D$127),"-",
IF(AND(M477="11",N477&gt;=L_Conversion!$C$128,N477&lt;=L_Conversion!$D$128),"-",
IF(AND(M477="12",N477&gt;=L_Conversion!$C$129,N477&lt;=L_Conversion!$D$129),"-",
IF(AND(M477="13",N477&gt;=L_Conversion!$C$116,N477&lt;=L_Conversion!$D$116),"-",
IF(AND(M477="14",N477&gt;=L_Conversion!$C$117,N477&lt;=L_Conversion!$D$117),"-",
"PRIMER_DIA fuera de rango")))))))))))))))</f>
        <v>-</v>
      </c>
      <c r="AS477" s="94" t="str">
        <f t="shared" si="212"/>
        <v>-</v>
      </c>
      <c r="AT477" s="94" t="str">
        <f t="shared" si="213"/>
        <v>-</v>
      </c>
      <c r="AU477" s="94" t="str">
        <f t="shared" si="214"/>
        <v>-</v>
      </c>
      <c r="AV477" s="94" t="str">
        <f t="shared" si="215"/>
        <v>-</v>
      </c>
      <c r="AW477" s="94" t="str">
        <f t="shared" si="216"/>
        <v>-</v>
      </c>
      <c r="AX477" s="94" t="str">
        <f t="shared" si="217"/>
        <v>-</v>
      </c>
      <c r="AY477" s="94" t="str">
        <f t="shared" si="218"/>
        <v>-</v>
      </c>
      <c r="AZ477" s="94" t="str">
        <f t="shared" si="219"/>
        <v>-</v>
      </c>
      <c r="BA477" s="94" t="str">
        <f t="shared" si="220"/>
        <v>-</v>
      </c>
      <c r="BB477" s="94" t="str">
        <f t="shared" si="221"/>
        <v>-</v>
      </c>
      <c r="BC477" s="94" t="str">
        <f t="shared" si="222"/>
        <v>-</v>
      </c>
      <c r="BD477" s="94" t="str">
        <f t="shared" si="223"/>
        <v>-</v>
      </c>
      <c r="BE477" s="94" t="str">
        <f t="shared" si="224"/>
        <v>-</v>
      </c>
      <c r="BF477" s="94" t="str">
        <f t="shared" si="225"/>
        <v>-</v>
      </c>
    </row>
    <row r="478" spans="1:58" x14ac:dyDescent="0.2">
      <c r="A478" s="19" t="s">
        <v>1193</v>
      </c>
      <c r="B478" s="19" t="s">
        <v>76</v>
      </c>
      <c r="C478" s="19">
        <v>9124197</v>
      </c>
      <c r="D478" s="19">
        <v>8</v>
      </c>
      <c r="E478" s="19" t="s">
        <v>1219</v>
      </c>
      <c r="F478" s="19" t="s">
        <v>1383</v>
      </c>
      <c r="G478" s="19" t="s">
        <v>1470</v>
      </c>
      <c r="H478" s="19" t="s">
        <v>1018</v>
      </c>
      <c r="I478" s="19" t="s">
        <v>653</v>
      </c>
      <c r="J478" s="19">
        <v>80</v>
      </c>
      <c r="K478" s="19" t="s">
        <v>560</v>
      </c>
      <c r="L478" s="19" t="s">
        <v>495</v>
      </c>
      <c r="M478" s="19" t="s">
        <v>17</v>
      </c>
      <c r="N478" s="19">
        <v>45769</v>
      </c>
      <c r="O478" s="19">
        <v>2</v>
      </c>
      <c r="P478" s="83">
        <v>1</v>
      </c>
      <c r="Q478" s="19" t="s">
        <v>23</v>
      </c>
      <c r="R478" s="19" t="s">
        <v>11</v>
      </c>
      <c r="S478" s="19" t="s">
        <v>23</v>
      </c>
      <c r="T478" s="19">
        <v>2</v>
      </c>
      <c r="U478" s="19" t="s">
        <v>11</v>
      </c>
      <c r="V478" s="19" t="s">
        <v>11</v>
      </c>
      <c r="W478" s="19" t="s">
        <v>11</v>
      </c>
      <c r="X478" s="19">
        <v>0</v>
      </c>
      <c r="Y478" s="19" t="s">
        <v>730</v>
      </c>
      <c r="Z478" s="19">
        <v>0</v>
      </c>
      <c r="AA478" s="19">
        <v>0</v>
      </c>
      <c r="AB478" s="19">
        <v>0</v>
      </c>
      <c r="AC478" s="186" t="str">
        <f>IF(OR(M478="13",M478="14",P478=8),"",IF(     AND(OR(S478="AUTORIZADO", S478="PENDIENTE", S478="REDUCIDO", S478="AMPLIADO"),L478&lt;&gt;"HONORARIO" ), _xlfn.CONCAT(IF(H478="X","H",H478),"_",IF(OR(P478=5,P478=6),_xlfn.CONCAT(P478,"A"),P478),"_",VLOOKUP(T478,Datos!$B$2:$C$5,2,TRUE)),""))</f>
        <v>M_1_[hasta 3]</v>
      </c>
      <c r="AD478" s="186">
        <f t="shared" si="199"/>
        <v>0</v>
      </c>
      <c r="AE478" s="90" t="str">
        <f t="shared" si="200"/>
        <v>-</v>
      </c>
      <c r="AF478" s="91" t="str">
        <f t="shared" si="201"/>
        <v>070601</v>
      </c>
      <c r="AG478" s="92"/>
      <c r="AH478" s="93" t="str">
        <f t="shared" si="202"/>
        <v>Corporación de Fomento de la Producción</v>
      </c>
      <c r="AI478" s="90" t="str">
        <f t="shared" si="203"/>
        <v>-</v>
      </c>
      <c r="AJ478" s="90">
        <f t="shared" si="204"/>
        <v>8</v>
      </c>
      <c r="AK478" s="90" t="str">
        <f t="shared" si="205"/>
        <v>-</v>
      </c>
      <c r="AL478" s="90" t="str">
        <f t="shared" si="206"/>
        <v>Identifica este registro como MUJER</v>
      </c>
      <c r="AM478" s="90" t="str">
        <f t="shared" si="207"/>
        <v>-</v>
      </c>
      <c r="AN478" s="90" t="str">
        <f t="shared" si="208"/>
        <v>-</v>
      </c>
      <c r="AO478" s="90" t="str">
        <f t="shared" si="209"/>
        <v>-</v>
      </c>
      <c r="AP478" s="58" t="str">
        <f t="shared" si="210"/>
        <v>-</v>
      </c>
      <c r="AQ478" s="94" t="str">
        <f t="shared" si="211"/>
        <v>-</v>
      </c>
      <c r="AR478" s="94" t="str">
        <f>IF(N478="","PRIMER_DIA en blanco",
IF(AND(M478="01",N478&gt;=L_Conversion!$C$118,N478&lt;=L_Conversion!$D$118),"-",
IF(AND(M478="02",N478&gt;=L_Conversion!$C$119,N478&lt;=L_Conversion!$D$119),"-",
IF(AND(M478="03",N478&gt;=L_Conversion!$C$120,N478&lt;=L_Conversion!$D$120),"-",
IF(AND(M478="04",N478&gt;=L_Conversion!$C$121,N478&lt;=L_Conversion!$D$121),"-",
IF(AND(M478="05",N478&gt;=L_Conversion!$C$122,N478&lt;=L_Conversion!$D$122),"-",
IF(AND(M478="06",N478&gt;=L_Conversion!$C$123,N478&lt;=L_Conversion!$D$123),"-",
IF(AND(M478="07",N478&gt;=L_Conversion!$C$124,N478&lt;=L_Conversion!$D$124),"-",
IF(AND(M478="08",N478&gt;=L_Conversion!$C$125,N478&lt;=L_Conversion!$D$125),"-",
IF(AND(M478="09",N478&gt;=L_Conversion!$C$126,N478&lt;=L_Conversion!$D$126),"-",
IF(AND(M478="10",N478&gt;=L_Conversion!$C$127,N478&lt;=L_Conversion!$D$127),"-",
IF(AND(M478="11",N478&gt;=L_Conversion!$C$128,N478&lt;=L_Conversion!$D$128),"-",
IF(AND(M478="12",N478&gt;=L_Conversion!$C$129,N478&lt;=L_Conversion!$D$129),"-",
IF(AND(M478="13",N478&gt;=L_Conversion!$C$116,N478&lt;=L_Conversion!$D$116),"-",
IF(AND(M478="14",N478&gt;=L_Conversion!$C$117,N478&lt;=L_Conversion!$D$117),"-",
"PRIMER_DIA fuera de rango")))))))))))))))</f>
        <v>-</v>
      </c>
      <c r="AS478" s="94" t="str">
        <f t="shared" si="212"/>
        <v>-</v>
      </c>
      <c r="AT478" s="94" t="str">
        <f t="shared" si="213"/>
        <v>-</v>
      </c>
      <c r="AU478" s="94" t="str">
        <f t="shared" si="214"/>
        <v>-</v>
      </c>
      <c r="AV478" s="94" t="str">
        <f t="shared" si="215"/>
        <v>-</v>
      </c>
      <c r="AW478" s="94" t="str">
        <f t="shared" si="216"/>
        <v>-</v>
      </c>
      <c r="AX478" s="94" t="str">
        <f t="shared" si="217"/>
        <v>-</v>
      </c>
      <c r="AY478" s="94" t="str">
        <f t="shared" si="218"/>
        <v>-</v>
      </c>
      <c r="AZ478" s="94" t="str">
        <f t="shared" si="219"/>
        <v>-</v>
      </c>
      <c r="BA478" s="94" t="str">
        <f t="shared" si="220"/>
        <v>-</v>
      </c>
      <c r="BB478" s="94" t="str">
        <f t="shared" si="221"/>
        <v>-</v>
      </c>
      <c r="BC478" s="94" t="str">
        <f t="shared" si="222"/>
        <v>-</v>
      </c>
      <c r="BD478" s="94" t="str">
        <f t="shared" si="223"/>
        <v>-</v>
      </c>
      <c r="BE478" s="94" t="str">
        <f t="shared" si="224"/>
        <v>-</v>
      </c>
      <c r="BF478" s="94" t="str">
        <f t="shared" si="225"/>
        <v>-</v>
      </c>
    </row>
    <row r="479" spans="1:58" x14ac:dyDescent="0.2">
      <c r="A479" s="19" t="s">
        <v>1193</v>
      </c>
      <c r="B479" s="19" t="s">
        <v>76</v>
      </c>
      <c r="C479" s="19">
        <v>11848776</v>
      </c>
      <c r="D479" s="19">
        <v>1</v>
      </c>
      <c r="E479" s="19" t="s">
        <v>1837</v>
      </c>
      <c r="F479" s="19" t="s">
        <v>1472</v>
      </c>
      <c r="G479" s="19" t="s">
        <v>1838</v>
      </c>
      <c r="H479" s="19" t="s">
        <v>1018</v>
      </c>
      <c r="I479" s="19" t="s">
        <v>653</v>
      </c>
      <c r="J479" s="19">
        <v>80</v>
      </c>
      <c r="K479" s="19" t="s">
        <v>560</v>
      </c>
      <c r="L479" s="19" t="s">
        <v>495</v>
      </c>
      <c r="M479" s="19" t="s">
        <v>17</v>
      </c>
      <c r="N479" s="19">
        <v>45769</v>
      </c>
      <c r="O479" s="19">
        <v>2</v>
      </c>
      <c r="P479" s="83">
        <v>1</v>
      </c>
      <c r="Q479" s="19" t="s">
        <v>23</v>
      </c>
      <c r="R479" s="19" t="s">
        <v>11</v>
      </c>
      <c r="S479" s="19" t="s">
        <v>23</v>
      </c>
      <c r="T479" s="19">
        <v>2</v>
      </c>
      <c r="U479" s="19" t="s">
        <v>11</v>
      </c>
      <c r="V479" s="19" t="s">
        <v>11</v>
      </c>
      <c r="W479" s="19" t="s">
        <v>11</v>
      </c>
      <c r="X479" s="19">
        <v>0</v>
      </c>
      <c r="Y479" s="19" t="s">
        <v>730</v>
      </c>
      <c r="Z479" s="19">
        <v>0</v>
      </c>
      <c r="AA479" s="19">
        <v>0</v>
      </c>
      <c r="AB479" s="19">
        <v>0</v>
      </c>
      <c r="AC479" s="186" t="str">
        <f>IF(OR(M479="13",M479="14",P479=8),"",IF(     AND(OR(S479="AUTORIZADO", S479="PENDIENTE", S479="REDUCIDO", S479="AMPLIADO"),L479&lt;&gt;"HONORARIO" ), _xlfn.CONCAT(IF(H479="X","H",H479),"_",IF(OR(P479=5,P479=6),_xlfn.CONCAT(P479,"A"),P479),"_",VLOOKUP(T479,Datos!$B$2:$C$5,2,TRUE)),""))</f>
        <v>M_1_[hasta 3]</v>
      </c>
      <c r="AD479" s="186">
        <f t="shared" si="199"/>
        <v>0</v>
      </c>
      <c r="AE479" s="90" t="str">
        <f t="shared" si="200"/>
        <v>-</v>
      </c>
      <c r="AF479" s="91" t="str">
        <f t="shared" si="201"/>
        <v>070601</v>
      </c>
      <c r="AG479" s="92"/>
      <c r="AH479" s="93" t="str">
        <f t="shared" si="202"/>
        <v>Corporación de Fomento de la Producción</v>
      </c>
      <c r="AI479" s="90" t="str">
        <f t="shared" si="203"/>
        <v>-</v>
      </c>
      <c r="AJ479" s="90">
        <f t="shared" si="204"/>
        <v>1</v>
      </c>
      <c r="AK479" s="90" t="str">
        <f t="shared" si="205"/>
        <v>-</v>
      </c>
      <c r="AL479" s="90" t="str">
        <f t="shared" si="206"/>
        <v>Identifica este registro como MUJER</v>
      </c>
      <c r="AM479" s="90" t="str">
        <f t="shared" si="207"/>
        <v>-</v>
      </c>
      <c r="AN479" s="90" t="str">
        <f t="shared" si="208"/>
        <v>-</v>
      </c>
      <c r="AO479" s="90" t="str">
        <f t="shared" si="209"/>
        <v>-</v>
      </c>
      <c r="AP479" s="58" t="str">
        <f t="shared" si="210"/>
        <v>-</v>
      </c>
      <c r="AQ479" s="94" t="str">
        <f t="shared" si="211"/>
        <v>-</v>
      </c>
      <c r="AR479" s="94" t="str">
        <f>IF(N479="","PRIMER_DIA en blanco",
IF(AND(M479="01",N479&gt;=L_Conversion!$C$118,N479&lt;=L_Conversion!$D$118),"-",
IF(AND(M479="02",N479&gt;=L_Conversion!$C$119,N479&lt;=L_Conversion!$D$119),"-",
IF(AND(M479="03",N479&gt;=L_Conversion!$C$120,N479&lt;=L_Conversion!$D$120),"-",
IF(AND(M479="04",N479&gt;=L_Conversion!$C$121,N479&lt;=L_Conversion!$D$121),"-",
IF(AND(M479="05",N479&gt;=L_Conversion!$C$122,N479&lt;=L_Conversion!$D$122),"-",
IF(AND(M479="06",N479&gt;=L_Conversion!$C$123,N479&lt;=L_Conversion!$D$123),"-",
IF(AND(M479="07",N479&gt;=L_Conversion!$C$124,N479&lt;=L_Conversion!$D$124),"-",
IF(AND(M479="08",N479&gt;=L_Conversion!$C$125,N479&lt;=L_Conversion!$D$125),"-",
IF(AND(M479="09",N479&gt;=L_Conversion!$C$126,N479&lt;=L_Conversion!$D$126),"-",
IF(AND(M479="10",N479&gt;=L_Conversion!$C$127,N479&lt;=L_Conversion!$D$127),"-",
IF(AND(M479="11",N479&gt;=L_Conversion!$C$128,N479&lt;=L_Conversion!$D$128),"-",
IF(AND(M479="12",N479&gt;=L_Conversion!$C$129,N479&lt;=L_Conversion!$D$129),"-",
IF(AND(M479="13",N479&gt;=L_Conversion!$C$116,N479&lt;=L_Conversion!$D$116),"-",
IF(AND(M479="14",N479&gt;=L_Conversion!$C$117,N479&lt;=L_Conversion!$D$117),"-",
"PRIMER_DIA fuera de rango")))))))))))))))</f>
        <v>-</v>
      </c>
      <c r="AS479" s="94" t="str">
        <f t="shared" si="212"/>
        <v>-</v>
      </c>
      <c r="AT479" s="94" t="str">
        <f t="shared" si="213"/>
        <v>-</v>
      </c>
      <c r="AU479" s="94" t="str">
        <f t="shared" si="214"/>
        <v>-</v>
      </c>
      <c r="AV479" s="94" t="str">
        <f t="shared" si="215"/>
        <v>-</v>
      </c>
      <c r="AW479" s="94" t="str">
        <f t="shared" si="216"/>
        <v>-</v>
      </c>
      <c r="AX479" s="94" t="str">
        <f t="shared" si="217"/>
        <v>-</v>
      </c>
      <c r="AY479" s="94" t="str">
        <f t="shared" si="218"/>
        <v>-</v>
      </c>
      <c r="AZ479" s="94" t="str">
        <f t="shared" si="219"/>
        <v>-</v>
      </c>
      <c r="BA479" s="94" t="str">
        <f t="shared" si="220"/>
        <v>-</v>
      </c>
      <c r="BB479" s="94" t="str">
        <f t="shared" si="221"/>
        <v>-</v>
      </c>
      <c r="BC479" s="94" t="str">
        <f t="shared" si="222"/>
        <v>-</v>
      </c>
      <c r="BD479" s="94" t="str">
        <f t="shared" si="223"/>
        <v>-</v>
      </c>
      <c r="BE479" s="94" t="str">
        <f t="shared" si="224"/>
        <v>-</v>
      </c>
      <c r="BF479" s="94" t="str">
        <f t="shared" si="225"/>
        <v>-</v>
      </c>
    </row>
    <row r="480" spans="1:58" x14ac:dyDescent="0.2">
      <c r="A480" s="19" t="s">
        <v>1193</v>
      </c>
      <c r="B480" s="19" t="s">
        <v>669</v>
      </c>
      <c r="C480" s="19">
        <v>16637171</v>
      </c>
      <c r="D480" s="19">
        <v>6</v>
      </c>
      <c r="E480" s="19" t="s">
        <v>1355</v>
      </c>
      <c r="F480" s="19" t="s">
        <v>1839</v>
      </c>
      <c r="G480" s="19" t="s">
        <v>1840</v>
      </c>
      <c r="H480" s="19" t="s">
        <v>1018</v>
      </c>
      <c r="I480" s="19" t="s">
        <v>654</v>
      </c>
      <c r="J480" s="19">
        <v>80</v>
      </c>
      <c r="K480" s="19" t="s">
        <v>560</v>
      </c>
      <c r="L480" s="19" t="s">
        <v>509</v>
      </c>
      <c r="M480" s="19" t="s">
        <v>17</v>
      </c>
      <c r="N480" s="19">
        <v>45769</v>
      </c>
      <c r="O480" s="19">
        <v>1</v>
      </c>
      <c r="P480" s="83">
        <v>1</v>
      </c>
      <c r="Q480" s="19" t="s">
        <v>23</v>
      </c>
      <c r="R480" s="19" t="s">
        <v>11</v>
      </c>
      <c r="S480" s="19" t="s">
        <v>23</v>
      </c>
      <c r="T480" s="19">
        <v>1</v>
      </c>
      <c r="U480" s="19" t="s">
        <v>11</v>
      </c>
      <c r="V480" s="19" t="s">
        <v>11</v>
      </c>
      <c r="W480" s="19" t="s">
        <v>11</v>
      </c>
      <c r="X480" s="19">
        <v>0</v>
      </c>
      <c r="Y480" s="19" t="s">
        <v>730</v>
      </c>
      <c r="Z480" s="19">
        <v>0</v>
      </c>
      <c r="AA480" s="19">
        <v>0</v>
      </c>
      <c r="AB480" s="19">
        <v>0</v>
      </c>
      <c r="AC480" s="186" t="str">
        <f>IF(OR(M480="13",M480="14",P480=8),"",IF(     AND(OR(S480="AUTORIZADO", S480="PENDIENTE", S480="REDUCIDO", S480="AMPLIADO"),L480&lt;&gt;"HONORARIO" ), _xlfn.CONCAT(IF(H480="X","H",H480),"_",IF(OR(P480=5,P480=6),_xlfn.CONCAT(P480,"A"),P480),"_",VLOOKUP(T480,Datos!$B$2:$C$5,2,TRUE)),""))</f>
        <v>M_1_[hasta 3]</v>
      </c>
      <c r="AD480" s="186">
        <f t="shared" si="199"/>
        <v>0</v>
      </c>
      <c r="AE480" s="90" t="str">
        <f t="shared" si="200"/>
        <v>-</v>
      </c>
      <c r="AF480" s="91" t="str">
        <f t="shared" si="201"/>
        <v>Revisar</v>
      </c>
      <c r="AG480" s="92"/>
      <c r="AH480" s="93" t="str">
        <f t="shared" si="202"/>
        <v>Corporación de Fomento de la Producción</v>
      </c>
      <c r="AI480" s="90" t="str">
        <f t="shared" si="203"/>
        <v>-</v>
      </c>
      <c r="AJ480" s="90">
        <f t="shared" si="204"/>
        <v>6</v>
      </c>
      <c r="AK480" s="90" t="str">
        <f t="shared" si="205"/>
        <v>-</v>
      </c>
      <c r="AL480" s="90" t="str">
        <f t="shared" si="206"/>
        <v>Identifica este registro como MUJER</v>
      </c>
      <c r="AM480" s="90" t="str">
        <f t="shared" si="207"/>
        <v>-</v>
      </c>
      <c r="AN480" s="90" t="str">
        <f t="shared" si="208"/>
        <v>-</v>
      </c>
      <c r="AO480" s="90" t="str">
        <f t="shared" si="209"/>
        <v>-</v>
      </c>
      <c r="AP480" s="58" t="str">
        <f t="shared" si="210"/>
        <v>-</v>
      </c>
      <c r="AQ480" s="94" t="str">
        <f t="shared" si="211"/>
        <v>-</v>
      </c>
      <c r="AR480" s="94" t="str">
        <f>IF(N480="","PRIMER_DIA en blanco",
IF(AND(M480="01",N480&gt;=L_Conversion!$C$118,N480&lt;=L_Conversion!$D$118),"-",
IF(AND(M480="02",N480&gt;=L_Conversion!$C$119,N480&lt;=L_Conversion!$D$119),"-",
IF(AND(M480="03",N480&gt;=L_Conversion!$C$120,N480&lt;=L_Conversion!$D$120),"-",
IF(AND(M480="04",N480&gt;=L_Conversion!$C$121,N480&lt;=L_Conversion!$D$121),"-",
IF(AND(M480="05",N480&gt;=L_Conversion!$C$122,N480&lt;=L_Conversion!$D$122),"-",
IF(AND(M480="06",N480&gt;=L_Conversion!$C$123,N480&lt;=L_Conversion!$D$123),"-",
IF(AND(M480="07",N480&gt;=L_Conversion!$C$124,N480&lt;=L_Conversion!$D$124),"-",
IF(AND(M480="08",N480&gt;=L_Conversion!$C$125,N480&lt;=L_Conversion!$D$125),"-",
IF(AND(M480="09",N480&gt;=L_Conversion!$C$126,N480&lt;=L_Conversion!$D$126),"-",
IF(AND(M480="10",N480&gt;=L_Conversion!$C$127,N480&lt;=L_Conversion!$D$127),"-",
IF(AND(M480="11",N480&gt;=L_Conversion!$C$128,N480&lt;=L_Conversion!$D$128),"-",
IF(AND(M480="12",N480&gt;=L_Conversion!$C$129,N480&lt;=L_Conversion!$D$129),"-",
IF(AND(M480="13",N480&gt;=L_Conversion!$C$116,N480&lt;=L_Conversion!$D$116),"-",
IF(AND(M480="14",N480&gt;=L_Conversion!$C$117,N480&lt;=L_Conversion!$D$117),"-",
"PRIMER_DIA fuera de rango")))))))))))))))</f>
        <v>-</v>
      </c>
      <c r="AS480" s="94" t="str">
        <f t="shared" si="212"/>
        <v>-</v>
      </c>
      <c r="AT480" s="94" t="str">
        <f t="shared" si="213"/>
        <v>-</v>
      </c>
      <c r="AU480" s="94" t="str">
        <f t="shared" si="214"/>
        <v>-</v>
      </c>
      <c r="AV480" s="94" t="str">
        <f t="shared" si="215"/>
        <v>-</v>
      </c>
      <c r="AW480" s="94" t="str">
        <f t="shared" si="216"/>
        <v>-</v>
      </c>
      <c r="AX480" s="94" t="str">
        <f t="shared" si="217"/>
        <v>-</v>
      </c>
      <c r="AY480" s="94" t="str">
        <f t="shared" si="218"/>
        <v>-</v>
      </c>
      <c r="AZ480" s="94" t="str">
        <f t="shared" si="219"/>
        <v>-</v>
      </c>
      <c r="BA480" s="94" t="str">
        <f t="shared" si="220"/>
        <v>-</v>
      </c>
      <c r="BB480" s="94" t="str">
        <f t="shared" si="221"/>
        <v>-</v>
      </c>
      <c r="BC480" s="94" t="str">
        <f t="shared" si="222"/>
        <v>-</v>
      </c>
      <c r="BD480" s="94" t="str">
        <f t="shared" si="223"/>
        <v>-</v>
      </c>
      <c r="BE480" s="94" t="str">
        <f t="shared" si="224"/>
        <v>-</v>
      </c>
      <c r="BF480" s="94" t="str">
        <f t="shared" si="225"/>
        <v>-</v>
      </c>
    </row>
    <row r="481" spans="1:58" x14ac:dyDescent="0.2">
      <c r="A481" s="19" t="s">
        <v>1193</v>
      </c>
      <c r="B481" s="19" t="s">
        <v>76</v>
      </c>
      <c r="C481" s="19">
        <v>12445110</v>
      </c>
      <c r="D481" s="19">
        <v>8</v>
      </c>
      <c r="E481" s="19" t="s">
        <v>1544</v>
      </c>
      <c r="F481" s="19" t="s">
        <v>1545</v>
      </c>
      <c r="G481" s="19" t="s">
        <v>1546</v>
      </c>
      <c r="H481" s="19" t="s">
        <v>654</v>
      </c>
      <c r="I481" s="19" t="s">
        <v>653</v>
      </c>
      <c r="J481" s="19">
        <v>80</v>
      </c>
      <c r="K481" s="19" t="s">
        <v>556</v>
      </c>
      <c r="L481" s="19" t="s">
        <v>495</v>
      </c>
      <c r="M481" s="19" t="s">
        <v>17</v>
      </c>
      <c r="N481" s="19">
        <v>45769</v>
      </c>
      <c r="O481" s="19">
        <v>2</v>
      </c>
      <c r="P481" s="83">
        <v>1</v>
      </c>
      <c r="Q481" s="19" t="s">
        <v>23</v>
      </c>
      <c r="R481" s="19" t="s">
        <v>11</v>
      </c>
      <c r="S481" s="19" t="s">
        <v>23</v>
      </c>
      <c r="T481" s="19">
        <v>2</v>
      </c>
      <c r="U481" s="19" t="s">
        <v>11</v>
      </c>
      <c r="V481" s="19" t="s">
        <v>11</v>
      </c>
      <c r="W481" s="19" t="s">
        <v>11</v>
      </c>
      <c r="X481" s="19">
        <v>0</v>
      </c>
      <c r="Y481" s="19" t="s">
        <v>730</v>
      </c>
      <c r="Z481" s="19">
        <v>0</v>
      </c>
      <c r="AA481" s="19">
        <v>0</v>
      </c>
      <c r="AB481" s="19">
        <v>0</v>
      </c>
      <c r="AC481" s="186" t="str">
        <f>IF(OR(M481="13",M481="14",P481=8),"",IF(     AND(OR(S481="AUTORIZADO", S481="PENDIENTE", S481="REDUCIDO", S481="AMPLIADO"),L481&lt;&gt;"HONORARIO" ), _xlfn.CONCAT(IF(H481="X","H",H481),"_",IF(OR(P481=5,P481=6),_xlfn.CONCAT(P481,"A"),P481),"_",VLOOKUP(T481,Datos!$B$2:$C$5,2,TRUE)),""))</f>
        <v>H_1_[hasta 3]</v>
      </c>
      <c r="AD481" s="186">
        <f t="shared" si="199"/>
        <v>0</v>
      </c>
      <c r="AE481" s="90" t="str">
        <f t="shared" si="200"/>
        <v>-</v>
      </c>
      <c r="AF481" s="91" t="str">
        <f t="shared" si="201"/>
        <v>070601</v>
      </c>
      <c r="AG481" s="92"/>
      <c r="AH481" s="93" t="str">
        <f t="shared" si="202"/>
        <v>Corporación de Fomento de la Producción</v>
      </c>
      <c r="AI481" s="90" t="str">
        <f t="shared" si="203"/>
        <v>-</v>
      </c>
      <c r="AJ481" s="90">
        <f t="shared" si="204"/>
        <v>8</v>
      </c>
      <c r="AK481" s="90" t="str">
        <f t="shared" si="205"/>
        <v>-</v>
      </c>
      <c r="AL481" s="90" t="str">
        <f t="shared" si="206"/>
        <v>Identifica este registro como HOMBRE</v>
      </c>
      <c r="AM481" s="90" t="str">
        <f t="shared" si="207"/>
        <v>-</v>
      </c>
      <c r="AN481" s="90" t="str">
        <f t="shared" si="208"/>
        <v>-</v>
      </c>
      <c r="AO481" s="90" t="str">
        <f t="shared" si="209"/>
        <v>-</v>
      </c>
      <c r="AP481" s="58" t="str">
        <f t="shared" si="210"/>
        <v>-</v>
      </c>
      <c r="AQ481" s="94" t="str">
        <f t="shared" si="211"/>
        <v>-</v>
      </c>
      <c r="AR481" s="94" t="str">
        <f>IF(N481="","PRIMER_DIA en blanco",
IF(AND(M481="01",N481&gt;=L_Conversion!$C$118,N481&lt;=L_Conversion!$D$118),"-",
IF(AND(M481="02",N481&gt;=L_Conversion!$C$119,N481&lt;=L_Conversion!$D$119),"-",
IF(AND(M481="03",N481&gt;=L_Conversion!$C$120,N481&lt;=L_Conversion!$D$120),"-",
IF(AND(M481="04",N481&gt;=L_Conversion!$C$121,N481&lt;=L_Conversion!$D$121),"-",
IF(AND(M481="05",N481&gt;=L_Conversion!$C$122,N481&lt;=L_Conversion!$D$122),"-",
IF(AND(M481="06",N481&gt;=L_Conversion!$C$123,N481&lt;=L_Conversion!$D$123),"-",
IF(AND(M481="07",N481&gt;=L_Conversion!$C$124,N481&lt;=L_Conversion!$D$124),"-",
IF(AND(M481="08",N481&gt;=L_Conversion!$C$125,N481&lt;=L_Conversion!$D$125),"-",
IF(AND(M481="09",N481&gt;=L_Conversion!$C$126,N481&lt;=L_Conversion!$D$126),"-",
IF(AND(M481="10",N481&gt;=L_Conversion!$C$127,N481&lt;=L_Conversion!$D$127),"-",
IF(AND(M481="11",N481&gt;=L_Conversion!$C$128,N481&lt;=L_Conversion!$D$128),"-",
IF(AND(M481="12",N481&gt;=L_Conversion!$C$129,N481&lt;=L_Conversion!$D$129),"-",
IF(AND(M481="13",N481&gt;=L_Conversion!$C$116,N481&lt;=L_Conversion!$D$116),"-",
IF(AND(M481="14",N481&gt;=L_Conversion!$C$117,N481&lt;=L_Conversion!$D$117),"-",
"PRIMER_DIA fuera de rango")))))))))))))))</f>
        <v>-</v>
      </c>
      <c r="AS481" s="94" t="str">
        <f t="shared" si="212"/>
        <v>-</v>
      </c>
      <c r="AT481" s="94" t="str">
        <f t="shared" si="213"/>
        <v>-</v>
      </c>
      <c r="AU481" s="94" t="str">
        <f t="shared" si="214"/>
        <v>-</v>
      </c>
      <c r="AV481" s="94" t="str">
        <f t="shared" si="215"/>
        <v>-</v>
      </c>
      <c r="AW481" s="94" t="str">
        <f t="shared" si="216"/>
        <v>-</v>
      </c>
      <c r="AX481" s="94" t="str">
        <f t="shared" si="217"/>
        <v>-</v>
      </c>
      <c r="AY481" s="94" t="str">
        <f t="shared" si="218"/>
        <v>-</v>
      </c>
      <c r="AZ481" s="94" t="str">
        <f t="shared" si="219"/>
        <v>-</v>
      </c>
      <c r="BA481" s="94" t="str">
        <f t="shared" si="220"/>
        <v>-</v>
      </c>
      <c r="BB481" s="94" t="str">
        <f t="shared" si="221"/>
        <v>-</v>
      </c>
      <c r="BC481" s="94" t="str">
        <f t="shared" si="222"/>
        <v>-</v>
      </c>
      <c r="BD481" s="94" t="str">
        <f t="shared" si="223"/>
        <v>-</v>
      </c>
      <c r="BE481" s="94" t="str">
        <f t="shared" si="224"/>
        <v>-</v>
      </c>
      <c r="BF481" s="94" t="str">
        <f t="shared" si="225"/>
        <v>-</v>
      </c>
    </row>
    <row r="482" spans="1:58" x14ac:dyDescent="0.2">
      <c r="A482" s="19" t="s">
        <v>1193</v>
      </c>
      <c r="B482" s="19" t="s">
        <v>76</v>
      </c>
      <c r="C482" s="19">
        <v>17148224</v>
      </c>
      <c r="D482" s="19">
        <v>0</v>
      </c>
      <c r="E482" s="19" t="s">
        <v>1294</v>
      </c>
      <c r="F482" s="19" t="s">
        <v>1760</v>
      </c>
      <c r="G482" s="19" t="s">
        <v>1761</v>
      </c>
      <c r="H482" s="19" t="s">
        <v>1018</v>
      </c>
      <c r="I482" s="19" t="s">
        <v>653</v>
      </c>
      <c r="J482" s="19">
        <v>80</v>
      </c>
      <c r="K482" s="19" t="s">
        <v>556</v>
      </c>
      <c r="L482" s="19" t="s">
        <v>495</v>
      </c>
      <c r="M482" s="19" t="s">
        <v>17</v>
      </c>
      <c r="N482" s="19">
        <v>45770</v>
      </c>
      <c r="O482" s="19">
        <v>15</v>
      </c>
      <c r="P482" s="83">
        <v>1</v>
      </c>
      <c r="Q482" s="19" t="s">
        <v>23</v>
      </c>
      <c r="R482" s="19" t="s">
        <v>11</v>
      </c>
      <c r="S482" s="19" t="s">
        <v>23</v>
      </c>
      <c r="T482" s="19">
        <v>15</v>
      </c>
      <c r="U482" s="19" t="s">
        <v>11</v>
      </c>
      <c r="V482" s="19" t="s">
        <v>11</v>
      </c>
      <c r="W482" s="19" t="s">
        <v>11</v>
      </c>
      <c r="X482" s="19">
        <v>0</v>
      </c>
      <c r="Y482" s="19" t="s">
        <v>730</v>
      </c>
      <c r="Z482" s="19">
        <v>0</v>
      </c>
      <c r="AA482" s="19">
        <v>0</v>
      </c>
      <c r="AB482" s="19">
        <v>0</v>
      </c>
      <c r="AC482" s="186" t="str">
        <f>IF(OR(M482="13",M482="14",P482=8),"",IF(     AND(OR(S482="AUTORIZADO", S482="PENDIENTE", S482="REDUCIDO", S482="AMPLIADO"),L482&lt;&gt;"HONORARIO" ), _xlfn.CONCAT(IF(H482="X","H",H482),"_",IF(OR(P482=5,P482=6),_xlfn.CONCAT(P482,"A"),P482),"_",VLOOKUP(T482,Datos!$B$2:$C$5,2,TRUE)),""))</f>
        <v>M_1_[11 +]</v>
      </c>
      <c r="AD482" s="186">
        <f t="shared" si="199"/>
        <v>0</v>
      </c>
      <c r="AE482" s="90" t="str">
        <f t="shared" si="200"/>
        <v>-</v>
      </c>
      <c r="AF482" s="91" t="str">
        <f t="shared" si="201"/>
        <v>070601</v>
      </c>
      <c r="AG482" s="92"/>
      <c r="AH482" s="93" t="str">
        <f t="shared" si="202"/>
        <v>Corporación de Fomento de la Producción</v>
      </c>
      <c r="AI482" s="90" t="str">
        <f t="shared" si="203"/>
        <v>-</v>
      </c>
      <c r="AJ482" s="90">
        <f t="shared" si="204"/>
        <v>0</v>
      </c>
      <c r="AK482" s="90" t="str">
        <f t="shared" si="205"/>
        <v>-</v>
      </c>
      <c r="AL482" s="90" t="str">
        <f t="shared" si="206"/>
        <v>Identifica este registro como MUJER</v>
      </c>
      <c r="AM482" s="90" t="str">
        <f t="shared" si="207"/>
        <v>-</v>
      </c>
      <c r="AN482" s="90" t="str">
        <f t="shared" si="208"/>
        <v>-</v>
      </c>
      <c r="AO482" s="90" t="str">
        <f t="shared" si="209"/>
        <v>-</v>
      </c>
      <c r="AP482" s="58" t="str">
        <f t="shared" si="210"/>
        <v>-</v>
      </c>
      <c r="AQ482" s="94" t="str">
        <f t="shared" si="211"/>
        <v>-</v>
      </c>
      <c r="AR482" s="94" t="str">
        <f>IF(N482="","PRIMER_DIA en blanco",
IF(AND(M482="01",N482&gt;=L_Conversion!$C$118,N482&lt;=L_Conversion!$D$118),"-",
IF(AND(M482="02",N482&gt;=L_Conversion!$C$119,N482&lt;=L_Conversion!$D$119),"-",
IF(AND(M482="03",N482&gt;=L_Conversion!$C$120,N482&lt;=L_Conversion!$D$120),"-",
IF(AND(M482="04",N482&gt;=L_Conversion!$C$121,N482&lt;=L_Conversion!$D$121),"-",
IF(AND(M482="05",N482&gt;=L_Conversion!$C$122,N482&lt;=L_Conversion!$D$122),"-",
IF(AND(M482="06",N482&gt;=L_Conversion!$C$123,N482&lt;=L_Conversion!$D$123),"-",
IF(AND(M482="07",N482&gt;=L_Conversion!$C$124,N482&lt;=L_Conversion!$D$124),"-",
IF(AND(M482="08",N482&gt;=L_Conversion!$C$125,N482&lt;=L_Conversion!$D$125),"-",
IF(AND(M482="09",N482&gt;=L_Conversion!$C$126,N482&lt;=L_Conversion!$D$126),"-",
IF(AND(M482="10",N482&gt;=L_Conversion!$C$127,N482&lt;=L_Conversion!$D$127),"-",
IF(AND(M482="11",N482&gt;=L_Conversion!$C$128,N482&lt;=L_Conversion!$D$128),"-",
IF(AND(M482="12",N482&gt;=L_Conversion!$C$129,N482&lt;=L_Conversion!$D$129),"-",
IF(AND(M482="13",N482&gt;=L_Conversion!$C$116,N482&lt;=L_Conversion!$D$116),"-",
IF(AND(M482="14",N482&gt;=L_Conversion!$C$117,N482&lt;=L_Conversion!$D$117),"-",
"PRIMER_DIA fuera de rango")))))))))))))))</f>
        <v>-</v>
      </c>
      <c r="AS482" s="94" t="str">
        <f t="shared" si="212"/>
        <v>-</v>
      </c>
      <c r="AT482" s="94" t="str">
        <f t="shared" si="213"/>
        <v>-</v>
      </c>
      <c r="AU482" s="94" t="str">
        <f t="shared" si="214"/>
        <v>-</v>
      </c>
      <c r="AV482" s="94" t="str">
        <f t="shared" si="215"/>
        <v>-</v>
      </c>
      <c r="AW482" s="94" t="str">
        <f t="shared" si="216"/>
        <v>-</v>
      </c>
      <c r="AX482" s="94" t="str">
        <f t="shared" si="217"/>
        <v>-</v>
      </c>
      <c r="AY482" s="94" t="str">
        <f t="shared" si="218"/>
        <v>-</v>
      </c>
      <c r="AZ482" s="94" t="str">
        <f t="shared" si="219"/>
        <v>-</v>
      </c>
      <c r="BA482" s="94" t="str">
        <f t="shared" si="220"/>
        <v>-</v>
      </c>
      <c r="BB482" s="94" t="str">
        <f t="shared" si="221"/>
        <v>-</v>
      </c>
      <c r="BC482" s="94" t="str">
        <f t="shared" si="222"/>
        <v>-</v>
      </c>
      <c r="BD482" s="94" t="str">
        <f t="shared" si="223"/>
        <v>-</v>
      </c>
      <c r="BE482" s="94" t="str">
        <f t="shared" si="224"/>
        <v>-</v>
      </c>
      <c r="BF482" s="94" t="str">
        <f t="shared" si="225"/>
        <v>-</v>
      </c>
    </row>
    <row r="483" spans="1:58" x14ac:dyDescent="0.2">
      <c r="A483" s="19" t="s">
        <v>1193</v>
      </c>
      <c r="B483" s="19" t="s">
        <v>876</v>
      </c>
      <c r="C483" s="19">
        <v>12835836</v>
      </c>
      <c r="D483" s="19">
        <v>6</v>
      </c>
      <c r="E483" s="19" t="s">
        <v>1753</v>
      </c>
      <c r="F483" s="19" t="s">
        <v>1754</v>
      </c>
      <c r="G483" s="19" t="s">
        <v>1755</v>
      </c>
      <c r="H483" s="19" t="s">
        <v>1018</v>
      </c>
      <c r="I483" s="19" t="s">
        <v>653</v>
      </c>
      <c r="J483" s="19">
        <v>80</v>
      </c>
      <c r="K483" s="19" t="s">
        <v>556</v>
      </c>
      <c r="L483" s="19" t="s">
        <v>495</v>
      </c>
      <c r="M483" s="19" t="s">
        <v>17</v>
      </c>
      <c r="N483" s="19">
        <v>45770</v>
      </c>
      <c r="O483" s="19">
        <v>3</v>
      </c>
      <c r="P483" s="83">
        <v>1</v>
      </c>
      <c r="Q483" s="19" t="s">
        <v>23</v>
      </c>
      <c r="R483" s="19" t="s">
        <v>11</v>
      </c>
      <c r="S483" s="19" t="s">
        <v>23</v>
      </c>
      <c r="T483" s="19">
        <v>3</v>
      </c>
      <c r="U483" s="19" t="s">
        <v>11</v>
      </c>
      <c r="V483" s="19" t="s">
        <v>11</v>
      </c>
      <c r="W483" s="19" t="s">
        <v>11</v>
      </c>
      <c r="X483" s="19">
        <v>0</v>
      </c>
      <c r="Y483" s="19" t="s">
        <v>730</v>
      </c>
      <c r="Z483" s="19">
        <v>0</v>
      </c>
      <c r="AA483" s="19">
        <v>0</v>
      </c>
      <c r="AB483" s="19">
        <v>0</v>
      </c>
      <c r="AC483" s="186" t="str">
        <f>IF(OR(M483="13",M483="14",P483=8),"",IF(     AND(OR(S483="AUTORIZADO", S483="PENDIENTE", S483="REDUCIDO", S483="AMPLIADO"),L483&lt;&gt;"HONORARIO" ), _xlfn.CONCAT(IF(H483="X","H",H483),"_",IF(OR(P483=5,P483=6),_xlfn.CONCAT(P483,"A"),P483),"_",VLOOKUP(T483,Datos!$B$2:$C$5,2,TRUE)),""))</f>
        <v>M_1_[hasta 3]</v>
      </c>
      <c r="AD483" s="186">
        <f t="shared" si="199"/>
        <v>0</v>
      </c>
      <c r="AE483" s="90" t="str">
        <f t="shared" si="200"/>
        <v>-</v>
      </c>
      <c r="AF483" s="91" t="str">
        <f t="shared" si="201"/>
        <v>070607</v>
      </c>
      <c r="AG483" s="92"/>
      <c r="AH483" s="93" t="str">
        <f t="shared" si="202"/>
        <v>Corporación de Fomento de la Producción</v>
      </c>
      <c r="AI483" s="90" t="str">
        <f t="shared" si="203"/>
        <v>-</v>
      </c>
      <c r="AJ483" s="90">
        <f t="shared" si="204"/>
        <v>6</v>
      </c>
      <c r="AK483" s="90" t="str">
        <f t="shared" si="205"/>
        <v>-</v>
      </c>
      <c r="AL483" s="90" t="str">
        <f t="shared" si="206"/>
        <v>Identifica este registro como MUJER</v>
      </c>
      <c r="AM483" s="90" t="str">
        <f t="shared" si="207"/>
        <v>-</v>
      </c>
      <c r="AN483" s="90" t="str">
        <f t="shared" si="208"/>
        <v>-</v>
      </c>
      <c r="AO483" s="90" t="str">
        <f t="shared" si="209"/>
        <v>-</v>
      </c>
      <c r="AP483" s="58" t="str">
        <f t="shared" si="210"/>
        <v>-</v>
      </c>
      <c r="AQ483" s="94" t="str">
        <f t="shared" si="211"/>
        <v>-</v>
      </c>
      <c r="AR483" s="94" t="str">
        <f>IF(N483="","PRIMER_DIA en blanco",
IF(AND(M483="01",N483&gt;=L_Conversion!$C$118,N483&lt;=L_Conversion!$D$118),"-",
IF(AND(M483="02",N483&gt;=L_Conversion!$C$119,N483&lt;=L_Conversion!$D$119),"-",
IF(AND(M483="03",N483&gt;=L_Conversion!$C$120,N483&lt;=L_Conversion!$D$120),"-",
IF(AND(M483="04",N483&gt;=L_Conversion!$C$121,N483&lt;=L_Conversion!$D$121),"-",
IF(AND(M483="05",N483&gt;=L_Conversion!$C$122,N483&lt;=L_Conversion!$D$122),"-",
IF(AND(M483="06",N483&gt;=L_Conversion!$C$123,N483&lt;=L_Conversion!$D$123),"-",
IF(AND(M483="07",N483&gt;=L_Conversion!$C$124,N483&lt;=L_Conversion!$D$124),"-",
IF(AND(M483="08",N483&gt;=L_Conversion!$C$125,N483&lt;=L_Conversion!$D$125),"-",
IF(AND(M483="09",N483&gt;=L_Conversion!$C$126,N483&lt;=L_Conversion!$D$126),"-",
IF(AND(M483="10",N483&gt;=L_Conversion!$C$127,N483&lt;=L_Conversion!$D$127),"-",
IF(AND(M483="11",N483&gt;=L_Conversion!$C$128,N483&lt;=L_Conversion!$D$128),"-",
IF(AND(M483="12",N483&gt;=L_Conversion!$C$129,N483&lt;=L_Conversion!$D$129),"-",
IF(AND(M483="13",N483&gt;=L_Conversion!$C$116,N483&lt;=L_Conversion!$D$116),"-",
IF(AND(M483="14",N483&gt;=L_Conversion!$C$117,N483&lt;=L_Conversion!$D$117),"-",
"PRIMER_DIA fuera de rango")))))))))))))))</f>
        <v>-</v>
      </c>
      <c r="AS483" s="94" t="str">
        <f t="shared" si="212"/>
        <v>-</v>
      </c>
      <c r="AT483" s="94" t="str">
        <f t="shared" si="213"/>
        <v>-</v>
      </c>
      <c r="AU483" s="94" t="str">
        <f t="shared" si="214"/>
        <v>-</v>
      </c>
      <c r="AV483" s="94" t="str">
        <f t="shared" si="215"/>
        <v>-</v>
      </c>
      <c r="AW483" s="94" t="str">
        <f t="shared" si="216"/>
        <v>-</v>
      </c>
      <c r="AX483" s="94" t="str">
        <f t="shared" si="217"/>
        <v>-</v>
      </c>
      <c r="AY483" s="94" t="str">
        <f t="shared" si="218"/>
        <v>-</v>
      </c>
      <c r="AZ483" s="94" t="str">
        <f t="shared" si="219"/>
        <v>-</v>
      </c>
      <c r="BA483" s="94" t="str">
        <f t="shared" si="220"/>
        <v>-</v>
      </c>
      <c r="BB483" s="94" t="str">
        <f t="shared" si="221"/>
        <v>-</v>
      </c>
      <c r="BC483" s="94" t="str">
        <f t="shared" si="222"/>
        <v>-</v>
      </c>
      <c r="BD483" s="94" t="str">
        <f t="shared" si="223"/>
        <v>-</v>
      </c>
      <c r="BE483" s="94" t="str">
        <f t="shared" si="224"/>
        <v>-</v>
      </c>
      <c r="BF483" s="94" t="str">
        <f t="shared" si="225"/>
        <v>-</v>
      </c>
    </row>
    <row r="484" spans="1:58" x14ac:dyDescent="0.2">
      <c r="A484" s="19" t="s">
        <v>1193</v>
      </c>
      <c r="B484" s="19" t="s">
        <v>76</v>
      </c>
      <c r="C484" s="19">
        <v>13268105</v>
      </c>
      <c r="D484" s="19">
        <v>8</v>
      </c>
      <c r="E484" s="19" t="s">
        <v>1522</v>
      </c>
      <c r="F484" s="19" t="s">
        <v>1296</v>
      </c>
      <c r="G484" s="19" t="s">
        <v>1841</v>
      </c>
      <c r="H484" s="19" t="s">
        <v>1018</v>
      </c>
      <c r="I484" s="19" t="s">
        <v>653</v>
      </c>
      <c r="J484" s="19">
        <v>80</v>
      </c>
      <c r="K484" s="19" t="s">
        <v>556</v>
      </c>
      <c r="L484" s="19" t="s">
        <v>495</v>
      </c>
      <c r="M484" s="19" t="s">
        <v>17</v>
      </c>
      <c r="N484" s="19">
        <v>45770</v>
      </c>
      <c r="O484" s="19">
        <v>3</v>
      </c>
      <c r="P484" s="83">
        <v>1</v>
      </c>
      <c r="Q484" s="19" t="s">
        <v>23</v>
      </c>
      <c r="R484" s="19" t="s">
        <v>11</v>
      </c>
      <c r="S484" s="19" t="s">
        <v>23</v>
      </c>
      <c r="T484" s="19">
        <v>3</v>
      </c>
      <c r="U484" s="19" t="s">
        <v>11</v>
      </c>
      <c r="V484" s="19" t="s">
        <v>11</v>
      </c>
      <c r="W484" s="19" t="s">
        <v>11</v>
      </c>
      <c r="X484" s="19">
        <v>0</v>
      </c>
      <c r="Y484" s="19" t="s">
        <v>730</v>
      </c>
      <c r="Z484" s="19">
        <v>0</v>
      </c>
      <c r="AA484" s="19">
        <v>0</v>
      </c>
      <c r="AB484" s="19">
        <v>0</v>
      </c>
      <c r="AC484" s="186" t="str">
        <f>IF(OR(M484="13",M484="14",P484=8),"",IF(     AND(OR(S484="AUTORIZADO", S484="PENDIENTE", S484="REDUCIDO", S484="AMPLIADO"),L484&lt;&gt;"HONORARIO" ), _xlfn.CONCAT(IF(H484="X","H",H484),"_",IF(OR(P484=5,P484=6),_xlfn.CONCAT(P484,"A"),P484),"_",VLOOKUP(T484,Datos!$B$2:$C$5,2,TRUE)),""))</f>
        <v>M_1_[hasta 3]</v>
      </c>
      <c r="AD484" s="186">
        <f t="shared" si="199"/>
        <v>0</v>
      </c>
      <c r="AE484" s="90" t="str">
        <f t="shared" si="200"/>
        <v>-</v>
      </c>
      <c r="AF484" s="91" t="str">
        <f t="shared" si="201"/>
        <v>070601</v>
      </c>
      <c r="AG484" s="92"/>
      <c r="AH484" s="93" t="str">
        <f t="shared" si="202"/>
        <v>Corporación de Fomento de la Producción</v>
      </c>
      <c r="AI484" s="90" t="str">
        <f t="shared" si="203"/>
        <v>-</v>
      </c>
      <c r="AJ484" s="90">
        <f t="shared" si="204"/>
        <v>8</v>
      </c>
      <c r="AK484" s="90" t="str">
        <f t="shared" si="205"/>
        <v>-</v>
      </c>
      <c r="AL484" s="90" t="str">
        <f t="shared" si="206"/>
        <v>Identifica este registro como MUJER</v>
      </c>
      <c r="AM484" s="90" t="str">
        <f t="shared" si="207"/>
        <v>-</v>
      </c>
      <c r="AN484" s="90" t="str">
        <f t="shared" si="208"/>
        <v>-</v>
      </c>
      <c r="AO484" s="90" t="str">
        <f t="shared" si="209"/>
        <v>-</v>
      </c>
      <c r="AP484" s="58" t="str">
        <f t="shared" si="210"/>
        <v>-</v>
      </c>
      <c r="AQ484" s="94" t="str">
        <f t="shared" si="211"/>
        <v>-</v>
      </c>
      <c r="AR484" s="94" t="str">
        <f>IF(N484="","PRIMER_DIA en blanco",
IF(AND(M484="01",N484&gt;=L_Conversion!$C$118,N484&lt;=L_Conversion!$D$118),"-",
IF(AND(M484="02",N484&gt;=L_Conversion!$C$119,N484&lt;=L_Conversion!$D$119),"-",
IF(AND(M484="03",N484&gt;=L_Conversion!$C$120,N484&lt;=L_Conversion!$D$120),"-",
IF(AND(M484="04",N484&gt;=L_Conversion!$C$121,N484&lt;=L_Conversion!$D$121),"-",
IF(AND(M484="05",N484&gt;=L_Conversion!$C$122,N484&lt;=L_Conversion!$D$122),"-",
IF(AND(M484="06",N484&gt;=L_Conversion!$C$123,N484&lt;=L_Conversion!$D$123),"-",
IF(AND(M484="07",N484&gt;=L_Conversion!$C$124,N484&lt;=L_Conversion!$D$124),"-",
IF(AND(M484="08",N484&gt;=L_Conversion!$C$125,N484&lt;=L_Conversion!$D$125),"-",
IF(AND(M484="09",N484&gt;=L_Conversion!$C$126,N484&lt;=L_Conversion!$D$126),"-",
IF(AND(M484="10",N484&gt;=L_Conversion!$C$127,N484&lt;=L_Conversion!$D$127),"-",
IF(AND(M484="11",N484&gt;=L_Conversion!$C$128,N484&lt;=L_Conversion!$D$128),"-",
IF(AND(M484="12",N484&gt;=L_Conversion!$C$129,N484&lt;=L_Conversion!$D$129),"-",
IF(AND(M484="13",N484&gt;=L_Conversion!$C$116,N484&lt;=L_Conversion!$D$116),"-",
IF(AND(M484="14",N484&gt;=L_Conversion!$C$117,N484&lt;=L_Conversion!$D$117),"-",
"PRIMER_DIA fuera de rango")))))))))))))))</f>
        <v>-</v>
      </c>
      <c r="AS484" s="94" t="str">
        <f t="shared" si="212"/>
        <v>-</v>
      </c>
      <c r="AT484" s="94" t="str">
        <f t="shared" si="213"/>
        <v>-</v>
      </c>
      <c r="AU484" s="94" t="str">
        <f t="shared" si="214"/>
        <v>-</v>
      </c>
      <c r="AV484" s="94" t="str">
        <f t="shared" si="215"/>
        <v>-</v>
      </c>
      <c r="AW484" s="94" t="str">
        <f t="shared" si="216"/>
        <v>-</v>
      </c>
      <c r="AX484" s="94" t="str">
        <f t="shared" si="217"/>
        <v>-</v>
      </c>
      <c r="AY484" s="94" t="str">
        <f t="shared" si="218"/>
        <v>-</v>
      </c>
      <c r="AZ484" s="94" t="str">
        <f t="shared" si="219"/>
        <v>-</v>
      </c>
      <c r="BA484" s="94" t="str">
        <f t="shared" si="220"/>
        <v>-</v>
      </c>
      <c r="BB484" s="94" t="str">
        <f t="shared" si="221"/>
        <v>-</v>
      </c>
      <c r="BC484" s="94" t="str">
        <f t="shared" si="222"/>
        <v>-</v>
      </c>
      <c r="BD484" s="94" t="str">
        <f t="shared" si="223"/>
        <v>-</v>
      </c>
      <c r="BE484" s="94" t="str">
        <f t="shared" si="224"/>
        <v>-</v>
      </c>
      <c r="BF484" s="94" t="str">
        <f t="shared" si="225"/>
        <v>-</v>
      </c>
    </row>
    <row r="485" spans="1:58" x14ac:dyDescent="0.2">
      <c r="A485" s="19" t="s">
        <v>1193</v>
      </c>
      <c r="B485" s="19" t="s">
        <v>76</v>
      </c>
      <c r="C485" s="19">
        <v>13719287</v>
      </c>
      <c r="D485" s="19" t="s">
        <v>1197</v>
      </c>
      <c r="E485" s="19" t="s">
        <v>1260</v>
      </c>
      <c r="F485" s="19" t="s">
        <v>1531</v>
      </c>
      <c r="G485" s="19" t="s">
        <v>1842</v>
      </c>
      <c r="H485" s="19" t="s">
        <v>1018</v>
      </c>
      <c r="I485" s="19" t="s">
        <v>653</v>
      </c>
      <c r="J485" s="19">
        <v>80</v>
      </c>
      <c r="K485" s="19" t="s">
        <v>560</v>
      </c>
      <c r="L485" s="19" t="s">
        <v>495</v>
      </c>
      <c r="M485" s="19" t="s">
        <v>17</v>
      </c>
      <c r="N485" s="19">
        <v>45770</v>
      </c>
      <c r="O485" s="19">
        <v>3</v>
      </c>
      <c r="P485" s="83">
        <v>1</v>
      </c>
      <c r="Q485" s="19" t="s">
        <v>23</v>
      </c>
      <c r="R485" s="19" t="s">
        <v>11</v>
      </c>
      <c r="S485" s="19" t="s">
        <v>23</v>
      </c>
      <c r="T485" s="19">
        <v>3</v>
      </c>
      <c r="U485" s="19" t="s">
        <v>11</v>
      </c>
      <c r="V485" s="19" t="s">
        <v>11</v>
      </c>
      <c r="W485" s="19" t="s">
        <v>11</v>
      </c>
      <c r="X485" s="19">
        <v>0</v>
      </c>
      <c r="Y485" s="19" t="s">
        <v>730</v>
      </c>
      <c r="Z485" s="19">
        <v>0</v>
      </c>
      <c r="AA485" s="19">
        <v>0</v>
      </c>
      <c r="AB485" s="19">
        <v>0</v>
      </c>
      <c r="AC485" s="186" t="str">
        <f>IF(OR(M485="13",M485="14",P485=8),"",IF(     AND(OR(S485="AUTORIZADO", S485="PENDIENTE", S485="REDUCIDO", S485="AMPLIADO"),L485&lt;&gt;"HONORARIO" ), _xlfn.CONCAT(IF(H485="X","H",H485),"_",IF(OR(P485=5,P485=6),_xlfn.CONCAT(P485,"A"),P485),"_",VLOOKUP(T485,Datos!$B$2:$C$5,2,TRUE)),""))</f>
        <v>M_1_[hasta 3]</v>
      </c>
      <c r="AD485" s="186">
        <f t="shared" si="199"/>
        <v>0</v>
      </c>
      <c r="AE485" s="90" t="str">
        <f t="shared" si="200"/>
        <v>-</v>
      </c>
      <c r="AF485" s="91" t="str">
        <f t="shared" si="201"/>
        <v>070601</v>
      </c>
      <c r="AG485" s="92"/>
      <c r="AH485" s="93" t="str">
        <f t="shared" si="202"/>
        <v>Corporación de Fomento de la Producción</v>
      </c>
      <c r="AI485" s="90" t="str">
        <f t="shared" si="203"/>
        <v>-</v>
      </c>
      <c r="AJ485" s="90" t="str">
        <f t="shared" si="204"/>
        <v>K</v>
      </c>
      <c r="AK485" s="90" t="str">
        <f t="shared" si="205"/>
        <v>-</v>
      </c>
      <c r="AL485" s="90" t="str">
        <f t="shared" si="206"/>
        <v>Identifica este registro como MUJER</v>
      </c>
      <c r="AM485" s="90" t="str">
        <f t="shared" si="207"/>
        <v>-</v>
      </c>
      <c r="AN485" s="90" t="str">
        <f t="shared" si="208"/>
        <v>-</v>
      </c>
      <c r="AO485" s="90" t="str">
        <f t="shared" si="209"/>
        <v>-</v>
      </c>
      <c r="AP485" s="58" t="str">
        <f t="shared" si="210"/>
        <v>-</v>
      </c>
      <c r="AQ485" s="94" t="str">
        <f t="shared" si="211"/>
        <v>-</v>
      </c>
      <c r="AR485" s="94" t="str">
        <f>IF(N485="","PRIMER_DIA en blanco",
IF(AND(M485="01",N485&gt;=L_Conversion!$C$118,N485&lt;=L_Conversion!$D$118),"-",
IF(AND(M485="02",N485&gt;=L_Conversion!$C$119,N485&lt;=L_Conversion!$D$119),"-",
IF(AND(M485="03",N485&gt;=L_Conversion!$C$120,N485&lt;=L_Conversion!$D$120),"-",
IF(AND(M485="04",N485&gt;=L_Conversion!$C$121,N485&lt;=L_Conversion!$D$121),"-",
IF(AND(M485="05",N485&gt;=L_Conversion!$C$122,N485&lt;=L_Conversion!$D$122),"-",
IF(AND(M485="06",N485&gt;=L_Conversion!$C$123,N485&lt;=L_Conversion!$D$123),"-",
IF(AND(M485="07",N485&gt;=L_Conversion!$C$124,N485&lt;=L_Conversion!$D$124),"-",
IF(AND(M485="08",N485&gt;=L_Conversion!$C$125,N485&lt;=L_Conversion!$D$125),"-",
IF(AND(M485="09",N485&gt;=L_Conversion!$C$126,N485&lt;=L_Conversion!$D$126),"-",
IF(AND(M485="10",N485&gt;=L_Conversion!$C$127,N485&lt;=L_Conversion!$D$127),"-",
IF(AND(M485="11",N485&gt;=L_Conversion!$C$128,N485&lt;=L_Conversion!$D$128),"-",
IF(AND(M485="12",N485&gt;=L_Conversion!$C$129,N485&lt;=L_Conversion!$D$129),"-",
IF(AND(M485="13",N485&gt;=L_Conversion!$C$116,N485&lt;=L_Conversion!$D$116),"-",
IF(AND(M485="14",N485&gt;=L_Conversion!$C$117,N485&lt;=L_Conversion!$D$117),"-",
"PRIMER_DIA fuera de rango")))))))))))))))</f>
        <v>-</v>
      </c>
      <c r="AS485" s="94" t="str">
        <f t="shared" si="212"/>
        <v>-</v>
      </c>
      <c r="AT485" s="94" t="str">
        <f t="shared" si="213"/>
        <v>-</v>
      </c>
      <c r="AU485" s="94" t="str">
        <f t="shared" si="214"/>
        <v>-</v>
      </c>
      <c r="AV485" s="94" t="str">
        <f t="shared" si="215"/>
        <v>-</v>
      </c>
      <c r="AW485" s="94" t="str">
        <f t="shared" si="216"/>
        <v>-</v>
      </c>
      <c r="AX485" s="94" t="str">
        <f t="shared" si="217"/>
        <v>-</v>
      </c>
      <c r="AY485" s="94" t="str">
        <f t="shared" si="218"/>
        <v>-</v>
      </c>
      <c r="AZ485" s="94" t="str">
        <f t="shared" si="219"/>
        <v>-</v>
      </c>
      <c r="BA485" s="94" t="str">
        <f t="shared" si="220"/>
        <v>-</v>
      </c>
      <c r="BB485" s="94" t="str">
        <f t="shared" si="221"/>
        <v>-</v>
      </c>
      <c r="BC485" s="94" t="str">
        <f t="shared" si="222"/>
        <v>-</v>
      </c>
      <c r="BD485" s="94" t="str">
        <f t="shared" si="223"/>
        <v>-</v>
      </c>
      <c r="BE485" s="94" t="str">
        <f t="shared" si="224"/>
        <v>-</v>
      </c>
      <c r="BF485" s="94" t="str">
        <f t="shared" si="225"/>
        <v>-</v>
      </c>
    </row>
    <row r="486" spans="1:58" x14ac:dyDescent="0.2">
      <c r="A486" s="19" t="s">
        <v>1193</v>
      </c>
      <c r="B486" s="19" t="s">
        <v>76</v>
      </c>
      <c r="C486" s="19">
        <v>14399372</v>
      </c>
      <c r="D486" s="19">
        <v>8</v>
      </c>
      <c r="E486" s="19" t="s">
        <v>1260</v>
      </c>
      <c r="F486" s="19" t="s">
        <v>1303</v>
      </c>
      <c r="G486" s="19" t="s">
        <v>1453</v>
      </c>
      <c r="H486" s="19" t="s">
        <v>1018</v>
      </c>
      <c r="I486" s="19" t="s">
        <v>653</v>
      </c>
      <c r="J486" s="19">
        <v>80</v>
      </c>
      <c r="K486" s="19" t="s">
        <v>556</v>
      </c>
      <c r="L486" s="19" t="s">
        <v>495</v>
      </c>
      <c r="M486" s="19" t="s">
        <v>17</v>
      </c>
      <c r="N486" s="19">
        <v>45770</v>
      </c>
      <c r="O486" s="19">
        <v>3</v>
      </c>
      <c r="P486" s="83">
        <v>1</v>
      </c>
      <c r="Q486" s="19" t="s">
        <v>23</v>
      </c>
      <c r="R486" s="19" t="s">
        <v>11</v>
      </c>
      <c r="S486" s="19" t="s">
        <v>23</v>
      </c>
      <c r="T486" s="19">
        <v>3</v>
      </c>
      <c r="U486" s="19" t="s">
        <v>11</v>
      </c>
      <c r="V486" s="19" t="s">
        <v>11</v>
      </c>
      <c r="W486" s="19" t="s">
        <v>11</v>
      </c>
      <c r="X486" s="19">
        <v>0</v>
      </c>
      <c r="Y486" s="19" t="s">
        <v>730</v>
      </c>
      <c r="Z486" s="19">
        <v>0</v>
      </c>
      <c r="AA486" s="19">
        <v>0</v>
      </c>
      <c r="AB486" s="19">
        <v>0</v>
      </c>
      <c r="AC486" s="186" t="str">
        <f>IF(OR(M486="13",M486="14",P486=8),"",IF(     AND(OR(S486="AUTORIZADO", S486="PENDIENTE", S486="REDUCIDO", S486="AMPLIADO"),L486&lt;&gt;"HONORARIO" ), _xlfn.CONCAT(IF(H486="X","H",H486),"_",IF(OR(P486=5,P486=6),_xlfn.CONCAT(P486,"A"),P486),"_",VLOOKUP(T486,Datos!$B$2:$C$5,2,TRUE)),""))</f>
        <v>M_1_[hasta 3]</v>
      </c>
      <c r="AD486" s="186">
        <f t="shared" si="199"/>
        <v>0</v>
      </c>
      <c r="AE486" s="90" t="str">
        <f t="shared" si="200"/>
        <v>-</v>
      </c>
      <c r="AF486" s="91" t="str">
        <f t="shared" si="201"/>
        <v>070601</v>
      </c>
      <c r="AG486" s="92"/>
      <c r="AH486" s="93" t="str">
        <f t="shared" si="202"/>
        <v>Corporación de Fomento de la Producción</v>
      </c>
      <c r="AI486" s="90" t="str">
        <f t="shared" si="203"/>
        <v>-</v>
      </c>
      <c r="AJ486" s="90">
        <f t="shared" si="204"/>
        <v>8</v>
      </c>
      <c r="AK486" s="90" t="str">
        <f t="shared" si="205"/>
        <v>-</v>
      </c>
      <c r="AL486" s="90" t="str">
        <f t="shared" si="206"/>
        <v>Identifica este registro como MUJER</v>
      </c>
      <c r="AM486" s="90" t="str">
        <f t="shared" si="207"/>
        <v>-</v>
      </c>
      <c r="AN486" s="90" t="str">
        <f t="shared" si="208"/>
        <v>-</v>
      </c>
      <c r="AO486" s="90" t="str">
        <f t="shared" si="209"/>
        <v>-</v>
      </c>
      <c r="AP486" s="58" t="str">
        <f t="shared" si="210"/>
        <v>-</v>
      </c>
      <c r="AQ486" s="94" t="str">
        <f t="shared" si="211"/>
        <v>-</v>
      </c>
      <c r="AR486" s="94" t="str">
        <f>IF(N486="","PRIMER_DIA en blanco",
IF(AND(M486="01",N486&gt;=L_Conversion!$C$118,N486&lt;=L_Conversion!$D$118),"-",
IF(AND(M486="02",N486&gt;=L_Conversion!$C$119,N486&lt;=L_Conversion!$D$119),"-",
IF(AND(M486="03",N486&gt;=L_Conversion!$C$120,N486&lt;=L_Conversion!$D$120),"-",
IF(AND(M486="04",N486&gt;=L_Conversion!$C$121,N486&lt;=L_Conversion!$D$121),"-",
IF(AND(M486="05",N486&gt;=L_Conversion!$C$122,N486&lt;=L_Conversion!$D$122),"-",
IF(AND(M486="06",N486&gt;=L_Conversion!$C$123,N486&lt;=L_Conversion!$D$123),"-",
IF(AND(M486="07",N486&gt;=L_Conversion!$C$124,N486&lt;=L_Conversion!$D$124),"-",
IF(AND(M486="08",N486&gt;=L_Conversion!$C$125,N486&lt;=L_Conversion!$D$125),"-",
IF(AND(M486="09",N486&gt;=L_Conversion!$C$126,N486&lt;=L_Conversion!$D$126),"-",
IF(AND(M486="10",N486&gt;=L_Conversion!$C$127,N486&lt;=L_Conversion!$D$127),"-",
IF(AND(M486="11",N486&gt;=L_Conversion!$C$128,N486&lt;=L_Conversion!$D$128),"-",
IF(AND(M486="12",N486&gt;=L_Conversion!$C$129,N486&lt;=L_Conversion!$D$129),"-",
IF(AND(M486="13",N486&gt;=L_Conversion!$C$116,N486&lt;=L_Conversion!$D$116),"-",
IF(AND(M486="14",N486&gt;=L_Conversion!$C$117,N486&lt;=L_Conversion!$D$117),"-",
"PRIMER_DIA fuera de rango")))))))))))))))</f>
        <v>-</v>
      </c>
      <c r="AS486" s="94" t="str">
        <f t="shared" si="212"/>
        <v>-</v>
      </c>
      <c r="AT486" s="94" t="str">
        <f t="shared" si="213"/>
        <v>-</v>
      </c>
      <c r="AU486" s="94" t="str">
        <f t="shared" si="214"/>
        <v>-</v>
      </c>
      <c r="AV486" s="94" t="str">
        <f t="shared" si="215"/>
        <v>-</v>
      </c>
      <c r="AW486" s="94" t="str">
        <f t="shared" si="216"/>
        <v>-</v>
      </c>
      <c r="AX486" s="94" t="str">
        <f t="shared" si="217"/>
        <v>-</v>
      </c>
      <c r="AY486" s="94" t="str">
        <f t="shared" si="218"/>
        <v>-</v>
      </c>
      <c r="AZ486" s="94" t="str">
        <f t="shared" si="219"/>
        <v>-</v>
      </c>
      <c r="BA486" s="94" t="str">
        <f t="shared" si="220"/>
        <v>-</v>
      </c>
      <c r="BB486" s="94" t="str">
        <f t="shared" si="221"/>
        <v>-</v>
      </c>
      <c r="BC486" s="94" t="str">
        <f t="shared" si="222"/>
        <v>-</v>
      </c>
      <c r="BD486" s="94" t="str">
        <f t="shared" si="223"/>
        <v>-</v>
      </c>
      <c r="BE486" s="94" t="str">
        <f t="shared" si="224"/>
        <v>-</v>
      </c>
      <c r="BF486" s="94" t="str">
        <f t="shared" si="225"/>
        <v>-</v>
      </c>
    </row>
    <row r="487" spans="1:58" x14ac:dyDescent="0.2">
      <c r="A487" s="19" t="s">
        <v>1193</v>
      </c>
      <c r="B487" s="19" t="s">
        <v>76</v>
      </c>
      <c r="C487" s="19">
        <v>22605676</v>
      </c>
      <c r="D487" s="19">
        <v>9</v>
      </c>
      <c r="E487" s="19" t="s">
        <v>1821</v>
      </c>
      <c r="F487" s="19" t="s">
        <v>1506</v>
      </c>
      <c r="G487" s="19" t="s">
        <v>1822</v>
      </c>
      <c r="H487" s="19" t="s">
        <v>1018</v>
      </c>
      <c r="I487" s="19" t="s">
        <v>653</v>
      </c>
      <c r="J487" s="19">
        <v>80</v>
      </c>
      <c r="K487" s="19" t="s">
        <v>556</v>
      </c>
      <c r="L487" s="19" t="s">
        <v>495</v>
      </c>
      <c r="M487" s="19" t="s">
        <v>17</v>
      </c>
      <c r="N487" s="19">
        <v>45771</v>
      </c>
      <c r="O487" s="19">
        <v>2</v>
      </c>
      <c r="P487" s="83">
        <v>1</v>
      </c>
      <c r="Q487" s="19" t="s">
        <v>23</v>
      </c>
      <c r="R487" s="19" t="s">
        <v>11</v>
      </c>
      <c r="S487" s="19" t="s">
        <v>23</v>
      </c>
      <c r="T487" s="19">
        <v>2</v>
      </c>
      <c r="U487" s="19" t="s">
        <v>11</v>
      </c>
      <c r="V487" s="19" t="s">
        <v>11</v>
      </c>
      <c r="W487" s="19" t="s">
        <v>11</v>
      </c>
      <c r="X487" s="19">
        <v>0</v>
      </c>
      <c r="Y487" s="19" t="s">
        <v>730</v>
      </c>
      <c r="Z487" s="19">
        <v>0</v>
      </c>
      <c r="AA487" s="19">
        <v>0</v>
      </c>
      <c r="AB487" s="19">
        <v>0</v>
      </c>
      <c r="AC487" s="186" t="str">
        <f>IF(OR(M487="13",M487="14",P487=8),"",IF(     AND(OR(S487="AUTORIZADO", S487="PENDIENTE", S487="REDUCIDO", S487="AMPLIADO"),L487&lt;&gt;"HONORARIO" ), _xlfn.CONCAT(IF(H487="X","H",H487),"_",IF(OR(P487=5,P487=6),_xlfn.CONCAT(P487,"A"),P487),"_",VLOOKUP(T487,Datos!$B$2:$C$5,2,TRUE)),""))</f>
        <v>M_1_[hasta 3]</v>
      </c>
      <c r="AD487" s="186">
        <f t="shared" si="199"/>
        <v>0</v>
      </c>
      <c r="AE487" s="90" t="str">
        <f t="shared" si="200"/>
        <v>-</v>
      </c>
      <c r="AF487" s="91" t="str">
        <f t="shared" si="201"/>
        <v>070601</v>
      </c>
      <c r="AG487" s="92"/>
      <c r="AH487" s="93" t="str">
        <f t="shared" si="202"/>
        <v>Corporación de Fomento de la Producción</v>
      </c>
      <c r="AI487" s="90" t="str">
        <f t="shared" si="203"/>
        <v>-</v>
      </c>
      <c r="AJ487" s="90">
        <f t="shared" si="204"/>
        <v>9</v>
      </c>
      <c r="AK487" s="90" t="str">
        <f t="shared" si="205"/>
        <v>-</v>
      </c>
      <c r="AL487" s="90" t="str">
        <f t="shared" si="206"/>
        <v>Identifica este registro como MUJER</v>
      </c>
      <c r="AM487" s="90" t="str">
        <f t="shared" si="207"/>
        <v>-</v>
      </c>
      <c r="AN487" s="90" t="str">
        <f t="shared" si="208"/>
        <v>-</v>
      </c>
      <c r="AO487" s="90" t="str">
        <f t="shared" si="209"/>
        <v>-</v>
      </c>
      <c r="AP487" s="58" t="str">
        <f t="shared" si="210"/>
        <v>-</v>
      </c>
      <c r="AQ487" s="94" t="str">
        <f t="shared" si="211"/>
        <v>-</v>
      </c>
      <c r="AR487" s="94" t="str">
        <f>IF(N487="","PRIMER_DIA en blanco",
IF(AND(M487="01",N487&gt;=L_Conversion!$C$118,N487&lt;=L_Conversion!$D$118),"-",
IF(AND(M487="02",N487&gt;=L_Conversion!$C$119,N487&lt;=L_Conversion!$D$119),"-",
IF(AND(M487="03",N487&gt;=L_Conversion!$C$120,N487&lt;=L_Conversion!$D$120),"-",
IF(AND(M487="04",N487&gt;=L_Conversion!$C$121,N487&lt;=L_Conversion!$D$121),"-",
IF(AND(M487="05",N487&gt;=L_Conversion!$C$122,N487&lt;=L_Conversion!$D$122),"-",
IF(AND(M487="06",N487&gt;=L_Conversion!$C$123,N487&lt;=L_Conversion!$D$123),"-",
IF(AND(M487="07",N487&gt;=L_Conversion!$C$124,N487&lt;=L_Conversion!$D$124),"-",
IF(AND(M487="08",N487&gt;=L_Conversion!$C$125,N487&lt;=L_Conversion!$D$125),"-",
IF(AND(M487="09",N487&gt;=L_Conversion!$C$126,N487&lt;=L_Conversion!$D$126),"-",
IF(AND(M487="10",N487&gt;=L_Conversion!$C$127,N487&lt;=L_Conversion!$D$127),"-",
IF(AND(M487="11",N487&gt;=L_Conversion!$C$128,N487&lt;=L_Conversion!$D$128),"-",
IF(AND(M487="12",N487&gt;=L_Conversion!$C$129,N487&lt;=L_Conversion!$D$129),"-",
IF(AND(M487="13",N487&gt;=L_Conversion!$C$116,N487&lt;=L_Conversion!$D$116),"-",
IF(AND(M487="14",N487&gt;=L_Conversion!$C$117,N487&lt;=L_Conversion!$D$117),"-",
"PRIMER_DIA fuera de rango")))))))))))))))</f>
        <v>-</v>
      </c>
      <c r="AS487" s="94" t="str">
        <f t="shared" si="212"/>
        <v>-</v>
      </c>
      <c r="AT487" s="94" t="str">
        <f t="shared" si="213"/>
        <v>-</v>
      </c>
      <c r="AU487" s="94" t="str">
        <f t="shared" si="214"/>
        <v>-</v>
      </c>
      <c r="AV487" s="94" t="str">
        <f t="shared" si="215"/>
        <v>-</v>
      </c>
      <c r="AW487" s="94" t="str">
        <f t="shared" si="216"/>
        <v>-</v>
      </c>
      <c r="AX487" s="94" t="str">
        <f t="shared" si="217"/>
        <v>-</v>
      </c>
      <c r="AY487" s="94" t="str">
        <f t="shared" si="218"/>
        <v>-</v>
      </c>
      <c r="AZ487" s="94" t="str">
        <f t="shared" si="219"/>
        <v>-</v>
      </c>
      <c r="BA487" s="94" t="str">
        <f t="shared" si="220"/>
        <v>-</v>
      </c>
      <c r="BB487" s="94" t="str">
        <f t="shared" si="221"/>
        <v>-</v>
      </c>
      <c r="BC487" s="94" t="str">
        <f t="shared" si="222"/>
        <v>-</v>
      </c>
      <c r="BD487" s="94" t="str">
        <f t="shared" si="223"/>
        <v>-</v>
      </c>
      <c r="BE487" s="94" t="str">
        <f t="shared" si="224"/>
        <v>-</v>
      </c>
      <c r="BF487" s="94" t="str">
        <f t="shared" si="225"/>
        <v>-</v>
      </c>
    </row>
    <row r="488" spans="1:58" x14ac:dyDescent="0.2">
      <c r="A488" s="19" t="s">
        <v>1193</v>
      </c>
      <c r="B488" s="19" t="s">
        <v>76</v>
      </c>
      <c r="C488" s="19">
        <v>16932657</v>
      </c>
      <c r="D488" s="19">
        <v>6</v>
      </c>
      <c r="E488" s="19" t="s">
        <v>1534</v>
      </c>
      <c r="F488" s="19" t="s">
        <v>1784</v>
      </c>
      <c r="G488" s="19" t="s">
        <v>1843</v>
      </c>
      <c r="H488" s="19" t="s">
        <v>1018</v>
      </c>
      <c r="I488" s="19" t="s">
        <v>653</v>
      </c>
      <c r="J488" s="19">
        <v>80</v>
      </c>
      <c r="K488" s="19" t="s">
        <v>556</v>
      </c>
      <c r="L488" s="19" t="s">
        <v>495</v>
      </c>
      <c r="M488" s="19" t="s">
        <v>17</v>
      </c>
      <c r="N488" s="19">
        <v>45771</v>
      </c>
      <c r="O488" s="19">
        <v>2</v>
      </c>
      <c r="P488" s="83">
        <v>1</v>
      </c>
      <c r="Q488" s="19" t="s">
        <v>23</v>
      </c>
      <c r="R488" s="19" t="s">
        <v>11</v>
      </c>
      <c r="S488" s="19" t="s">
        <v>23</v>
      </c>
      <c r="T488" s="19">
        <v>2</v>
      </c>
      <c r="U488" s="19" t="s">
        <v>11</v>
      </c>
      <c r="V488" s="19" t="s">
        <v>11</v>
      </c>
      <c r="W488" s="19" t="s">
        <v>11</v>
      </c>
      <c r="X488" s="19">
        <v>0</v>
      </c>
      <c r="Y488" s="19" t="s">
        <v>730</v>
      </c>
      <c r="Z488" s="19">
        <v>0</v>
      </c>
      <c r="AA488" s="19">
        <v>0</v>
      </c>
      <c r="AB488" s="19">
        <v>0</v>
      </c>
      <c r="AC488" s="186" t="str">
        <f>IF(OR(M488="13",M488="14",P488=8),"",IF(     AND(OR(S488="AUTORIZADO", S488="PENDIENTE", S488="REDUCIDO", S488="AMPLIADO"),L488&lt;&gt;"HONORARIO" ), _xlfn.CONCAT(IF(H488="X","H",H488),"_",IF(OR(P488=5,P488=6),_xlfn.CONCAT(P488,"A"),P488),"_",VLOOKUP(T488,Datos!$B$2:$C$5,2,TRUE)),""))</f>
        <v>M_1_[hasta 3]</v>
      </c>
      <c r="AD488" s="186">
        <f t="shared" si="199"/>
        <v>0</v>
      </c>
      <c r="AE488" s="90" t="str">
        <f t="shared" si="200"/>
        <v>-</v>
      </c>
      <c r="AF488" s="91" t="str">
        <f t="shared" si="201"/>
        <v>070601</v>
      </c>
      <c r="AG488" s="92"/>
      <c r="AH488" s="93" t="str">
        <f t="shared" si="202"/>
        <v>Corporación de Fomento de la Producción</v>
      </c>
      <c r="AI488" s="90" t="str">
        <f t="shared" si="203"/>
        <v>-</v>
      </c>
      <c r="AJ488" s="90">
        <f t="shared" si="204"/>
        <v>6</v>
      </c>
      <c r="AK488" s="90" t="str">
        <f t="shared" si="205"/>
        <v>-</v>
      </c>
      <c r="AL488" s="90" t="str">
        <f t="shared" si="206"/>
        <v>Identifica este registro como MUJER</v>
      </c>
      <c r="AM488" s="90" t="str">
        <f t="shared" si="207"/>
        <v>-</v>
      </c>
      <c r="AN488" s="90" t="str">
        <f t="shared" si="208"/>
        <v>-</v>
      </c>
      <c r="AO488" s="90" t="str">
        <f t="shared" si="209"/>
        <v>-</v>
      </c>
      <c r="AP488" s="58" t="str">
        <f t="shared" si="210"/>
        <v>-</v>
      </c>
      <c r="AQ488" s="94" t="str">
        <f t="shared" si="211"/>
        <v>-</v>
      </c>
      <c r="AR488" s="94" t="str">
        <f>IF(N488="","PRIMER_DIA en blanco",
IF(AND(M488="01",N488&gt;=L_Conversion!$C$118,N488&lt;=L_Conversion!$D$118),"-",
IF(AND(M488="02",N488&gt;=L_Conversion!$C$119,N488&lt;=L_Conversion!$D$119),"-",
IF(AND(M488="03",N488&gt;=L_Conversion!$C$120,N488&lt;=L_Conversion!$D$120),"-",
IF(AND(M488="04",N488&gt;=L_Conversion!$C$121,N488&lt;=L_Conversion!$D$121),"-",
IF(AND(M488="05",N488&gt;=L_Conversion!$C$122,N488&lt;=L_Conversion!$D$122),"-",
IF(AND(M488="06",N488&gt;=L_Conversion!$C$123,N488&lt;=L_Conversion!$D$123),"-",
IF(AND(M488="07",N488&gt;=L_Conversion!$C$124,N488&lt;=L_Conversion!$D$124),"-",
IF(AND(M488="08",N488&gt;=L_Conversion!$C$125,N488&lt;=L_Conversion!$D$125),"-",
IF(AND(M488="09",N488&gt;=L_Conversion!$C$126,N488&lt;=L_Conversion!$D$126),"-",
IF(AND(M488="10",N488&gt;=L_Conversion!$C$127,N488&lt;=L_Conversion!$D$127),"-",
IF(AND(M488="11",N488&gt;=L_Conversion!$C$128,N488&lt;=L_Conversion!$D$128),"-",
IF(AND(M488="12",N488&gt;=L_Conversion!$C$129,N488&lt;=L_Conversion!$D$129),"-",
IF(AND(M488="13",N488&gt;=L_Conversion!$C$116,N488&lt;=L_Conversion!$D$116),"-",
IF(AND(M488="14",N488&gt;=L_Conversion!$C$117,N488&lt;=L_Conversion!$D$117),"-",
"PRIMER_DIA fuera de rango")))))))))))))))</f>
        <v>-</v>
      </c>
      <c r="AS488" s="94" t="str">
        <f t="shared" si="212"/>
        <v>-</v>
      </c>
      <c r="AT488" s="94" t="str">
        <f t="shared" si="213"/>
        <v>-</v>
      </c>
      <c r="AU488" s="94" t="str">
        <f t="shared" si="214"/>
        <v>-</v>
      </c>
      <c r="AV488" s="94" t="str">
        <f t="shared" si="215"/>
        <v>-</v>
      </c>
      <c r="AW488" s="94" t="str">
        <f t="shared" si="216"/>
        <v>-</v>
      </c>
      <c r="AX488" s="94" t="str">
        <f t="shared" si="217"/>
        <v>-</v>
      </c>
      <c r="AY488" s="94" t="str">
        <f t="shared" si="218"/>
        <v>-</v>
      </c>
      <c r="AZ488" s="94" t="str">
        <f t="shared" si="219"/>
        <v>-</v>
      </c>
      <c r="BA488" s="94" t="str">
        <f t="shared" si="220"/>
        <v>-</v>
      </c>
      <c r="BB488" s="94" t="str">
        <f t="shared" si="221"/>
        <v>-</v>
      </c>
      <c r="BC488" s="94" t="str">
        <f t="shared" si="222"/>
        <v>-</v>
      </c>
      <c r="BD488" s="94" t="str">
        <f t="shared" si="223"/>
        <v>-</v>
      </c>
      <c r="BE488" s="94" t="str">
        <f t="shared" si="224"/>
        <v>-</v>
      </c>
      <c r="BF488" s="94" t="str">
        <f t="shared" si="225"/>
        <v>-</v>
      </c>
    </row>
    <row r="489" spans="1:58" x14ac:dyDescent="0.2">
      <c r="A489" s="19" t="s">
        <v>1193</v>
      </c>
      <c r="B489" s="19" t="s">
        <v>669</v>
      </c>
      <c r="C489" s="19">
        <v>18150774</v>
      </c>
      <c r="D489" s="19">
        <v>8</v>
      </c>
      <c r="E489" s="19" t="s">
        <v>1844</v>
      </c>
      <c r="F489" s="19" t="s">
        <v>1491</v>
      </c>
      <c r="G489" s="19" t="s">
        <v>1845</v>
      </c>
      <c r="H489" s="19" t="s">
        <v>654</v>
      </c>
      <c r="I489" s="19" t="s">
        <v>654</v>
      </c>
      <c r="J489" s="19">
        <v>80</v>
      </c>
      <c r="K489" s="19" t="s">
        <v>556</v>
      </c>
      <c r="L489" s="19" t="s">
        <v>509</v>
      </c>
      <c r="M489" s="19" t="s">
        <v>17</v>
      </c>
      <c r="N489" s="19">
        <v>45771</v>
      </c>
      <c r="O489" s="19">
        <v>2</v>
      </c>
      <c r="P489" s="83">
        <v>1</v>
      </c>
      <c r="Q489" s="19" t="s">
        <v>23</v>
      </c>
      <c r="R489" s="19" t="s">
        <v>11</v>
      </c>
      <c r="S489" s="19" t="s">
        <v>23</v>
      </c>
      <c r="T489" s="19">
        <v>2</v>
      </c>
      <c r="U489" s="19" t="s">
        <v>11</v>
      </c>
      <c r="V489" s="19" t="s">
        <v>11</v>
      </c>
      <c r="W489" s="19" t="s">
        <v>11</v>
      </c>
      <c r="X489" s="19">
        <v>0</v>
      </c>
      <c r="Y489" s="19" t="s">
        <v>730</v>
      </c>
      <c r="Z489" s="19">
        <v>0</v>
      </c>
      <c r="AA489" s="19">
        <v>0</v>
      </c>
      <c r="AB489" s="19">
        <v>0</v>
      </c>
      <c r="AC489" s="186" t="str">
        <f>IF(OR(M489="13",M489="14",P489=8),"",IF(     AND(OR(S489="AUTORIZADO", S489="PENDIENTE", S489="REDUCIDO", S489="AMPLIADO"),L489&lt;&gt;"HONORARIO" ), _xlfn.CONCAT(IF(H489="X","H",H489),"_",IF(OR(P489=5,P489=6),_xlfn.CONCAT(P489,"A"),P489),"_",VLOOKUP(T489,Datos!$B$2:$C$5,2,TRUE)),""))</f>
        <v>H_1_[hasta 3]</v>
      </c>
      <c r="AD489" s="186">
        <f t="shared" si="199"/>
        <v>0</v>
      </c>
      <c r="AE489" s="90" t="str">
        <f t="shared" si="200"/>
        <v>-</v>
      </c>
      <c r="AF489" s="91" t="str">
        <f t="shared" si="201"/>
        <v>Revisar</v>
      </c>
      <c r="AG489" s="92"/>
      <c r="AH489" s="93" t="str">
        <f t="shared" si="202"/>
        <v>Corporación de Fomento de la Producción</v>
      </c>
      <c r="AI489" s="90" t="str">
        <f t="shared" si="203"/>
        <v>-</v>
      </c>
      <c r="AJ489" s="90">
        <f t="shared" si="204"/>
        <v>8</v>
      </c>
      <c r="AK489" s="90" t="str">
        <f t="shared" si="205"/>
        <v>-</v>
      </c>
      <c r="AL489" s="90" t="str">
        <f t="shared" si="206"/>
        <v>Identifica este registro como HOMBRE</v>
      </c>
      <c r="AM489" s="90" t="str">
        <f t="shared" si="207"/>
        <v>-</v>
      </c>
      <c r="AN489" s="90" t="str">
        <f t="shared" si="208"/>
        <v>-</v>
      </c>
      <c r="AO489" s="90" t="str">
        <f t="shared" si="209"/>
        <v>-</v>
      </c>
      <c r="AP489" s="58" t="str">
        <f t="shared" si="210"/>
        <v>-</v>
      </c>
      <c r="AQ489" s="94" t="str">
        <f t="shared" si="211"/>
        <v>-</v>
      </c>
      <c r="AR489" s="94" t="str">
        <f>IF(N489="","PRIMER_DIA en blanco",
IF(AND(M489="01",N489&gt;=L_Conversion!$C$118,N489&lt;=L_Conversion!$D$118),"-",
IF(AND(M489="02",N489&gt;=L_Conversion!$C$119,N489&lt;=L_Conversion!$D$119),"-",
IF(AND(M489="03",N489&gt;=L_Conversion!$C$120,N489&lt;=L_Conversion!$D$120),"-",
IF(AND(M489="04",N489&gt;=L_Conversion!$C$121,N489&lt;=L_Conversion!$D$121),"-",
IF(AND(M489="05",N489&gt;=L_Conversion!$C$122,N489&lt;=L_Conversion!$D$122),"-",
IF(AND(M489="06",N489&gt;=L_Conversion!$C$123,N489&lt;=L_Conversion!$D$123),"-",
IF(AND(M489="07",N489&gt;=L_Conversion!$C$124,N489&lt;=L_Conversion!$D$124),"-",
IF(AND(M489="08",N489&gt;=L_Conversion!$C$125,N489&lt;=L_Conversion!$D$125),"-",
IF(AND(M489="09",N489&gt;=L_Conversion!$C$126,N489&lt;=L_Conversion!$D$126),"-",
IF(AND(M489="10",N489&gt;=L_Conversion!$C$127,N489&lt;=L_Conversion!$D$127),"-",
IF(AND(M489="11",N489&gt;=L_Conversion!$C$128,N489&lt;=L_Conversion!$D$128),"-",
IF(AND(M489="12",N489&gt;=L_Conversion!$C$129,N489&lt;=L_Conversion!$D$129),"-",
IF(AND(M489="13",N489&gt;=L_Conversion!$C$116,N489&lt;=L_Conversion!$D$116),"-",
IF(AND(M489="14",N489&gt;=L_Conversion!$C$117,N489&lt;=L_Conversion!$D$117),"-",
"PRIMER_DIA fuera de rango")))))))))))))))</f>
        <v>-</v>
      </c>
      <c r="AS489" s="94" t="str">
        <f t="shared" si="212"/>
        <v>-</v>
      </c>
      <c r="AT489" s="94" t="str">
        <f t="shared" si="213"/>
        <v>-</v>
      </c>
      <c r="AU489" s="94" t="str">
        <f t="shared" si="214"/>
        <v>-</v>
      </c>
      <c r="AV489" s="94" t="str">
        <f t="shared" si="215"/>
        <v>-</v>
      </c>
      <c r="AW489" s="94" t="str">
        <f t="shared" si="216"/>
        <v>-</v>
      </c>
      <c r="AX489" s="94" t="str">
        <f t="shared" si="217"/>
        <v>-</v>
      </c>
      <c r="AY489" s="94" t="str">
        <f t="shared" si="218"/>
        <v>-</v>
      </c>
      <c r="AZ489" s="94" t="str">
        <f t="shared" si="219"/>
        <v>-</v>
      </c>
      <c r="BA489" s="94" t="str">
        <f t="shared" si="220"/>
        <v>-</v>
      </c>
      <c r="BB489" s="94" t="str">
        <f t="shared" si="221"/>
        <v>-</v>
      </c>
      <c r="BC489" s="94" t="str">
        <f t="shared" si="222"/>
        <v>-</v>
      </c>
      <c r="BD489" s="94" t="str">
        <f t="shared" si="223"/>
        <v>-</v>
      </c>
      <c r="BE489" s="94" t="str">
        <f t="shared" si="224"/>
        <v>-</v>
      </c>
      <c r="BF489" s="94" t="str">
        <f t="shared" si="225"/>
        <v>-</v>
      </c>
    </row>
    <row r="490" spans="1:58" x14ac:dyDescent="0.2">
      <c r="A490" s="19" t="s">
        <v>1193</v>
      </c>
      <c r="B490" s="19" t="s">
        <v>76</v>
      </c>
      <c r="C490" s="19">
        <v>19373701</v>
      </c>
      <c r="D490" s="19">
        <v>3</v>
      </c>
      <c r="E490" s="19" t="s">
        <v>1371</v>
      </c>
      <c r="F490" s="19" t="s">
        <v>1425</v>
      </c>
      <c r="G490" s="19" t="s">
        <v>1846</v>
      </c>
      <c r="H490" s="19" t="s">
        <v>1018</v>
      </c>
      <c r="I490" s="19" t="s">
        <v>653</v>
      </c>
      <c r="J490" s="19">
        <v>80</v>
      </c>
      <c r="K490" s="19" t="s">
        <v>556</v>
      </c>
      <c r="L490" s="19" t="s">
        <v>495</v>
      </c>
      <c r="M490" s="19" t="s">
        <v>17</v>
      </c>
      <c r="N490" s="19">
        <v>45771</v>
      </c>
      <c r="O490" s="19">
        <v>1</v>
      </c>
      <c r="P490" s="83">
        <v>1</v>
      </c>
      <c r="Q490" s="19" t="s">
        <v>23</v>
      </c>
      <c r="R490" s="19" t="s">
        <v>11</v>
      </c>
      <c r="S490" s="19" t="s">
        <v>23</v>
      </c>
      <c r="T490" s="19">
        <v>1</v>
      </c>
      <c r="U490" s="19" t="s">
        <v>11</v>
      </c>
      <c r="V490" s="19" t="s">
        <v>11</v>
      </c>
      <c r="W490" s="19" t="s">
        <v>11</v>
      </c>
      <c r="X490" s="19">
        <v>0</v>
      </c>
      <c r="Y490" s="19" t="s">
        <v>730</v>
      </c>
      <c r="Z490" s="19">
        <v>0</v>
      </c>
      <c r="AA490" s="19">
        <v>0</v>
      </c>
      <c r="AB490" s="19">
        <v>0</v>
      </c>
      <c r="AC490" s="186" t="str">
        <f>IF(OR(M490="13",M490="14",P490=8),"",IF(     AND(OR(S490="AUTORIZADO", S490="PENDIENTE", S490="REDUCIDO", S490="AMPLIADO"),L490&lt;&gt;"HONORARIO" ), _xlfn.CONCAT(IF(H490="X","H",H490),"_",IF(OR(P490=5,P490=6),_xlfn.CONCAT(P490,"A"),P490),"_",VLOOKUP(T490,Datos!$B$2:$C$5,2,TRUE)),""))</f>
        <v>M_1_[hasta 3]</v>
      </c>
      <c r="AD490" s="186">
        <f t="shared" si="199"/>
        <v>0</v>
      </c>
      <c r="AE490" s="90" t="str">
        <f t="shared" si="200"/>
        <v>-</v>
      </c>
      <c r="AF490" s="91" t="str">
        <f t="shared" si="201"/>
        <v>070601</v>
      </c>
      <c r="AG490" s="92"/>
      <c r="AH490" s="93" t="str">
        <f t="shared" si="202"/>
        <v>Corporación de Fomento de la Producción</v>
      </c>
      <c r="AI490" s="90" t="str">
        <f t="shared" si="203"/>
        <v>-</v>
      </c>
      <c r="AJ490" s="90">
        <f t="shared" si="204"/>
        <v>3</v>
      </c>
      <c r="AK490" s="90" t="str">
        <f t="shared" si="205"/>
        <v>-</v>
      </c>
      <c r="AL490" s="90" t="str">
        <f t="shared" si="206"/>
        <v>Identifica este registro como MUJER</v>
      </c>
      <c r="AM490" s="90" t="str">
        <f t="shared" si="207"/>
        <v>-</v>
      </c>
      <c r="AN490" s="90" t="str">
        <f t="shared" si="208"/>
        <v>-</v>
      </c>
      <c r="AO490" s="90" t="str">
        <f t="shared" si="209"/>
        <v>-</v>
      </c>
      <c r="AP490" s="58" t="str">
        <f t="shared" si="210"/>
        <v>-</v>
      </c>
      <c r="AQ490" s="94" t="str">
        <f t="shared" si="211"/>
        <v>-</v>
      </c>
      <c r="AR490" s="94" t="str">
        <f>IF(N490="","PRIMER_DIA en blanco",
IF(AND(M490="01",N490&gt;=L_Conversion!$C$118,N490&lt;=L_Conversion!$D$118),"-",
IF(AND(M490="02",N490&gt;=L_Conversion!$C$119,N490&lt;=L_Conversion!$D$119),"-",
IF(AND(M490="03",N490&gt;=L_Conversion!$C$120,N490&lt;=L_Conversion!$D$120),"-",
IF(AND(M490="04",N490&gt;=L_Conversion!$C$121,N490&lt;=L_Conversion!$D$121),"-",
IF(AND(M490="05",N490&gt;=L_Conversion!$C$122,N490&lt;=L_Conversion!$D$122),"-",
IF(AND(M490="06",N490&gt;=L_Conversion!$C$123,N490&lt;=L_Conversion!$D$123),"-",
IF(AND(M490="07",N490&gt;=L_Conversion!$C$124,N490&lt;=L_Conversion!$D$124),"-",
IF(AND(M490="08",N490&gt;=L_Conversion!$C$125,N490&lt;=L_Conversion!$D$125),"-",
IF(AND(M490="09",N490&gt;=L_Conversion!$C$126,N490&lt;=L_Conversion!$D$126),"-",
IF(AND(M490="10",N490&gt;=L_Conversion!$C$127,N490&lt;=L_Conversion!$D$127),"-",
IF(AND(M490="11",N490&gt;=L_Conversion!$C$128,N490&lt;=L_Conversion!$D$128),"-",
IF(AND(M490="12",N490&gt;=L_Conversion!$C$129,N490&lt;=L_Conversion!$D$129),"-",
IF(AND(M490="13",N490&gt;=L_Conversion!$C$116,N490&lt;=L_Conversion!$D$116),"-",
IF(AND(M490="14",N490&gt;=L_Conversion!$C$117,N490&lt;=L_Conversion!$D$117),"-",
"PRIMER_DIA fuera de rango")))))))))))))))</f>
        <v>-</v>
      </c>
      <c r="AS490" s="94" t="str">
        <f t="shared" si="212"/>
        <v>-</v>
      </c>
      <c r="AT490" s="94" t="str">
        <f t="shared" si="213"/>
        <v>-</v>
      </c>
      <c r="AU490" s="94" t="str">
        <f t="shared" si="214"/>
        <v>-</v>
      </c>
      <c r="AV490" s="94" t="str">
        <f t="shared" si="215"/>
        <v>-</v>
      </c>
      <c r="AW490" s="94" t="str">
        <f t="shared" si="216"/>
        <v>-</v>
      </c>
      <c r="AX490" s="94" t="str">
        <f t="shared" si="217"/>
        <v>-</v>
      </c>
      <c r="AY490" s="94" t="str">
        <f t="shared" si="218"/>
        <v>-</v>
      </c>
      <c r="AZ490" s="94" t="str">
        <f t="shared" si="219"/>
        <v>-</v>
      </c>
      <c r="BA490" s="94" t="str">
        <f t="shared" si="220"/>
        <v>-</v>
      </c>
      <c r="BB490" s="94" t="str">
        <f t="shared" si="221"/>
        <v>-</v>
      </c>
      <c r="BC490" s="94" t="str">
        <f t="shared" si="222"/>
        <v>-</v>
      </c>
      <c r="BD490" s="94" t="str">
        <f t="shared" si="223"/>
        <v>-</v>
      </c>
      <c r="BE490" s="94" t="str">
        <f t="shared" si="224"/>
        <v>-</v>
      </c>
      <c r="BF490" s="94" t="str">
        <f t="shared" si="225"/>
        <v>-</v>
      </c>
    </row>
    <row r="491" spans="1:58" x14ac:dyDescent="0.2">
      <c r="A491" s="19" t="s">
        <v>1193</v>
      </c>
      <c r="B491" s="19" t="s">
        <v>76</v>
      </c>
      <c r="C491" s="19">
        <v>10986751</v>
      </c>
      <c r="D491" s="19">
        <v>9</v>
      </c>
      <c r="E491" s="19" t="s">
        <v>1847</v>
      </c>
      <c r="F491" s="19" t="s">
        <v>1375</v>
      </c>
      <c r="G491" s="19" t="s">
        <v>1848</v>
      </c>
      <c r="H491" s="19" t="s">
        <v>654</v>
      </c>
      <c r="I491" s="19" t="s">
        <v>653</v>
      </c>
      <c r="J491" s="19">
        <v>80</v>
      </c>
      <c r="K491" s="19" t="s">
        <v>560</v>
      </c>
      <c r="L491" s="19" t="s">
        <v>495</v>
      </c>
      <c r="M491" s="19" t="s">
        <v>17</v>
      </c>
      <c r="N491" s="19">
        <v>45772</v>
      </c>
      <c r="O491" s="19">
        <v>6</v>
      </c>
      <c r="P491" s="83" t="s">
        <v>736</v>
      </c>
      <c r="Q491" s="19" t="s">
        <v>23</v>
      </c>
      <c r="R491" s="19" t="s">
        <v>11</v>
      </c>
      <c r="S491" s="19" t="s">
        <v>23</v>
      </c>
      <c r="T491" s="19">
        <v>6</v>
      </c>
      <c r="U491" s="19" t="s">
        <v>11</v>
      </c>
      <c r="V491" s="19" t="s">
        <v>11</v>
      </c>
      <c r="W491" s="19" t="s">
        <v>19</v>
      </c>
      <c r="X491" s="19">
        <v>223099</v>
      </c>
      <c r="Y491" s="19" t="s">
        <v>726</v>
      </c>
      <c r="Z491" s="19">
        <v>6</v>
      </c>
      <c r="AA491" s="19">
        <v>223099</v>
      </c>
      <c r="AB491" s="19">
        <v>223099</v>
      </c>
      <c r="AC491" s="186" t="str">
        <f>IF(OR(M491="13",M491="14",P491=8),"",IF(     AND(OR(S491="AUTORIZADO", S491="PENDIENTE", S491="REDUCIDO", S491="AMPLIADO"),L491&lt;&gt;"HONORARIO" ), _xlfn.CONCAT(IF(H491="X","H",H491),"_",IF(OR(P491=5,P491=6),_xlfn.CONCAT(P491,"A"),P491),"_",VLOOKUP(T491,Datos!$B$2:$C$5,2,TRUE)),""))</f>
        <v>H_5B_[4 a 10]</v>
      </c>
      <c r="AD491" s="186">
        <f t="shared" si="199"/>
        <v>446198</v>
      </c>
      <c r="AE491" s="90" t="str">
        <f t="shared" si="200"/>
        <v>-</v>
      </c>
      <c r="AF491" s="91" t="str">
        <f t="shared" si="201"/>
        <v>070601</v>
      </c>
      <c r="AG491" s="92"/>
      <c r="AH491" s="93" t="str">
        <f t="shared" si="202"/>
        <v>Corporación de Fomento de la Producción</v>
      </c>
      <c r="AI491" s="90" t="str">
        <f t="shared" si="203"/>
        <v>-</v>
      </c>
      <c r="AJ491" s="90">
        <f t="shared" si="204"/>
        <v>9</v>
      </c>
      <c r="AK491" s="90" t="str">
        <f t="shared" si="205"/>
        <v>-</v>
      </c>
      <c r="AL491" s="90" t="str">
        <f t="shared" si="206"/>
        <v>Identifica este registro como HOMBRE</v>
      </c>
      <c r="AM491" s="90" t="str">
        <f t="shared" si="207"/>
        <v>-</v>
      </c>
      <c r="AN491" s="90" t="str">
        <f t="shared" si="208"/>
        <v>-</v>
      </c>
      <c r="AO491" s="90" t="str">
        <f t="shared" si="209"/>
        <v>-</v>
      </c>
      <c r="AP491" s="58" t="str">
        <f t="shared" si="210"/>
        <v>-</v>
      </c>
      <c r="AQ491" s="94" t="str">
        <f t="shared" si="211"/>
        <v>-</v>
      </c>
      <c r="AR491" s="94" t="str">
        <f>IF(N491="","PRIMER_DIA en blanco",
IF(AND(M491="01",N491&gt;=L_Conversion!$C$118,N491&lt;=L_Conversion!$D$118),"-",
IF(AND(M491="02",N491&gt;=L_Conversion!$C$119,N491&lt;=L_Conversion!$D$119),"-",
IF(AND(M491="03",N491&gt;=L_Conversion!$C$120,N491&lt;=L_Conversion!$D$120),"-",
IF(AND(M491="04",N491&gt;=L_Conversion!$C$121,N491&lt;=L_Conversion!$D$121),"-",
IF(AND(M491="05",N491&gt;=L_Conversion!$C$122,N491&lt;=L_Conversion!$D$122),"-",
IF(AND(M491="06",N491&gt;=L_Conversion!$C$123,N491&lt;=L_Conversion!$D$123),"-",
IF(AND(M491="07",N491&gt;=L_Conversion!$C$124,N491&lt;=L_Conversion!$D$124),"-",
IF(AND(M491="08",N491&gt;=L_Conversion!$C$125,N491&lt;=L_Conversion!$D$125),"-",
IF(AND(M491="09",N491&gt;=L_Conversion!$C$126,N491&lt;=L_Conversion!$D$126),"-",
IF(AND(M491="10",N491&gt;=L_Conversion!$C$127,N491&lt;=L_Conversion!$D$127),"-",
IF(AND(M491="11",N491&gt;=L_Conversion!$C$128,N491&lt;=L_Conversion!$D$128),"-",
IF(AND(M491="12",N491&gt;=L_Conversion!$C$129,N491&lt;=L_Conversion!$D$129),"-",
IF(AND(M491="13",N491&gt;=L_Conversion!$C$116,N491&lt;=L_Conversion!$D$116),"-",
IF(AND(M491="14",N491&gt;=L_Conversion!$C$117,N491&lt;=L_Conversion!$D$117),"-",
"PRIMER_DIA fuera de rango")))))))))))))))</f>
        <v>-</v>
      </c>
      <c r="AS491" s="94" t="str">
        <f t="shared" si="212"/>
        <v>-</v>
      </c>
      <c r="AT491" s="94" t="str">
        <f t="shared" si="213"/>
        <v>-</v>
      </c>
      <c r="AU491" s="94" t="str">
        <f t="shared" si="214"/>
        <v>-</v>
      </c>
      <c r="AV491" s="94" t="str">
        <f t="shared" si="215"/>
        <v>-</v>
      </c>
      <c r="AW491" s="94" t="str">
        <f t="shared" si="216"/>
        <v>-</v>
      </c>
      <c r="AX491" s="94" t="str">
        <f t="shared" si="217"/>
        <v>-</v>
      </c>
      <c r="AY491" s="94" t="str">
        <f t="shared" si="218"/>
        <v>-</v>
      </c>
      <c r="AZ491" s="94" t="str">
        <f t="shared" si="219"/>
        <v>-</v>
      </c>
      <c r="BA491" s="94" t="str">
        <f t="shared" si="220"/>
        <v>-</v>
      </c>
      <c r="BB491" s="94" t="str">
        <f t="shared" si="221"/>
        <v>-</v>
      </c>
      <c r="BC491" s="94" t="str">
        <f t="shared" si="222"/>
        <v>-</v>
      </c>
      <c r="BD491" s="94" t="str">
        <f t="shared" si="223"/>
        <v>-</v>
      </c>
      <c r="BE491" s="94" t="str">
        <f t="shared" si="224"/>
        <v>-</v>
      </c>
      <c r="BF491" s="94" t="str">
        <f t="shared" si="225"/>
        <v>-</v>
      </c>
    </row>
    <row r="492" spans="1:58" x14ac:dyDescent="0.2">
      <c r="A492" s="19" t="s">
        <v>1193</v>
      </c>
      <c r="B492" s="19" t="s">
        <v>875</v>
      </c>
      <c r="C492" s="19">
        <v>17166904</v>
      </c>
      <c r="D492" s="19">
        <v>9</v>
      </c>
      <c r="E492" s="19" t="s">
        <v>1562</v>
      </c>
      <c r="F492" s="19" t="s">
        <v>1532</v>
      </c>
      <c r="G492" s="19" t="s">
        <v>1563</v>
      </c>
      <c r="H492" s="19" t="s">
        <v>1018</v>
      </c>
      <c r="I492" s="19" t="s">
        <v>653</v>
      </c>
      <c r="J492" s="19">
        <v>80</v>
      </c>
      <c r="K492" s="19" t="s">
        <v>556</v>
      </c>
      <c r="L492" s="19" t="s">
        <v>495</v>
      </c>
      <c r="M492" s="19" t="s">
        <v>17</v>
      </c>
      <c r="N492" s="19">
        <v>45772</v>
      </c>
      <c r="O492" s="19">
        <v>14</v>
      </c>
      <c r="P492" s="83">
        <v>7</v>
      </c>
      <c r="Q492" s="19" t="s">
        <v>23</v>
      </c>
      <c r="R492" s="19" t="s">
        <v>11</v>
      </c>
      <c r="S492" s="19" t="s">
        <v>23</v>
      </c>
      <c r="T492" s="19">
        <v>14</v>
      </c>
      <c r="U492" s="19" t="s">
        <v>11</v>
      </c>
      <c r="V492" s="19" t="s">
        <v>11</v>
      </c>
      <c r="W492" s="19" t="s">
        <v>11</v>
      </c>
      <c r="X492" s="19">
        <v>0</v>
      </c>
      <c r="Y492" s="19" t="s">
        <v>730</v>
      </c>
      <c r="Z492" s="19">
        <v>0</v>
      </c>
      <c r="AA492" s="19">
        <v>0</v>
      </c>
      <c r="AB492" s="19">
        <v>0</v>
      </c>
      <c r="AC492" s="186" t="str">
        <f>IF(OR(M492="13",M492="14",P492=8),"",IF(     AND(OR(S492="AUTORIZADO", S492="PENDIENTE", S492="REDUCIDO", S492="AMPLIADO"),L492&lt;&gt;"HONORARIO" ), _xlfn.CONCAT(IF(H492="X","H",H492),"_",IF(OR(P492=5,P492=6),_xlfn.CONCAT(P492,"A"),P492),"_",VLOOKUP(T492,Datos!$B$2:$C$5,2,TRUE)),""))</f>
        <v>M_7_[11 +]</v>
      </c>
      <c r="AD492" s="186">
        <f t="shared" si="199"/>
        <v>0</v>
      </c>
      <c r="AE492" s="90" t="str">
        <f t="shared" si="200"/>
        <v>-</v>
      </c>
      <c r="AF492" s="91" t="str">
        <f t="shared" si="201"/>
        <v>070606</v>
      </c>
      <c r="AG492" s="92"/>
      <c r="AH492" s="93" t="str">
        <f t="shared" si="202"/>
        <v>Corporación de Fomento de la Producción</v>
      </c>
      <c r="AI492" s="90" t="str">
        <f t="shared" si="203"/>
        <v>-</v>
      </c>
      <c r="AJ492" s="90">
        <f t="shared" si="204"/>
        <v>9</v>
      </c>
      <c r="AK492" s="90" t="str">
        <f t="shared" si="205"/>
        <v>-</v>
      </c>
      <c r="AL492" s="90" t="str">
        <f t="shared" si="206"/>
        <v>Identifica este registro como MUJER</v>
      </c>
      <c r="AM492" s="90" t="str">
        <f t="shared" si="207"/>
        <v>-</v>
      </c>
      <c r="AN492" s="90" t="str">
        <f t="shared" si="208"/>
        <v>-</v>
      </c>
      <c r="AO492" s="90" t="str">
        <f t="shared" si="209"/>
        <v>-</v>
      </c>
      <c r="AP492" s="58" t="str">
        <f t="shared" si="210"/>
        <v>-</v>
      </c>
      <c r="AQ492" s="94" t="str">
        <f t="shared" si="211"/>
        <v>-</v>
      </c>
      <c r="AR492" s="94" t="str">
        <f>IF(N492="","PRIMER_DIA en blanco",
IF(AND(M492="01",N492&gt;=L_Conversion!$C$118,N492&lt;=L_Conversion!$D$118),"-",
IF(AND(M492="02",N492&gt;=L_Conversion!$C$119,N492&lt;=L_Conversion!$D$119),"-",
IF(AND(M492="03",N492&gt;=L_Conversion!$C$120,N492&lt;=L_Conversion!$D$120),"-",
IF(AND(M492="04",N492&gt;=L_Conversion!$C$121,N492&lt;=L_Conversion!$D$121),"-",
IF(AND(M492="05",N492&gt;=L_Conversion!$C$122,N492&lt;=L_Conversion!$D$122),"-",
IF(AND(M492="06",N492&gt;=L_Conversion!$C$123,N492&lt;=L_Conversion!$D$123),"-",
IF(AND(M492="07",N492&gt;=L_Conversion!$C$124,N492&lt;=L_Conversion!$D$124),"-",
IF(AND(M492="08",N492&gt;=L_Conversion!$C$125,N492&lt;=L_Conversion!$D$125),"-",
IF(AND(M492="09",N492&gt;=L_Conversion!$C$126,N492&lt;=L_Conversion!$D$126),"-",
IF(AND(M492="10",N492&gt;=L_Conversion!$C$127,N492&lt;=L_Conversion!$D$127),"-",
IF(AND(M492="11",N492&gt;=L_Conversion!$C$128,N492&lt;=L_Conversion!$D$128),"-",
IF(AND(M492="12",N492&gt;=L_Conversion!$C$129,N492&lt;=L_Conversion!$D$129),"-",
IF(AND(M492="13",N492&gt;=L_Conversion!$C$116,N492&lt;=L_Conversion!$D$116),"-",
IF(AND(M492="14",N492&gt;=L_Conversion!$C$117,N492&lt;=L_Conversion!$D$117),"-",
"PRIMER_DIA fuera de rango")))))))))))))))</f>
        <v>-</v>
      </c>
      <c r="AS492" s="94" t="str">
        <f t="shared" si="212"/>
        <v>-</v>
      </c>
      <c r="AT492" s="94" t="str">
        <f t="shared" si="213"/>
        <v>-</v>
      </c>
      <c r="AU492" s="94" t="str">
        <f t="shared" si="214"/>
        <v>-</v>
      </c>
      <c r="AV492" s="94" t="str">
        <f t="shared" si="215"/>
        <v>-</v>
      </c>
      <c r="AW492" s="94" t="str">
        <f t="shared" si="216"/>
        <v>-</v>
      </c>
      <c r="AX492" s="94" t="str">
        <f t="shared" si="217"/>
        <v>-</v>
      </c>
      <c r="AY492" s="94" t="str">
        <f t="shared" si="218"/>
        <v>-</v>
      </c>
      <c r="AZ492" s="94" t="str">
        <f t="shared" si="219"/>
        <v>-</v>
      </c>
      <c r="BA492" s="94" t="str">
        <f t="shared" si="220"/>
        <v>-</v>
      </c>
      <c r="BB492" s="94" t="str">
        <f t="shared" si="221"/>
        <v>-</v>
      </c>
      <c r="BC492" s="94" t="str">
        <f t="shared" si="222"/>
        <v>-</v>
      </c>
      <c r="BD492" s="94" t="str">
        <f t="shared" si="223"/>
        <v>-</v>
      </c>
      <c r="BE492" s="94" t="str">
        <f t="shared" si="224"/>
        <v>-</v>
      </c>
      <c r="BF492" s="94" t="str">
        <f t="shared" si="225"/>
        <v>-</v>
      </c>
    </row>
    <row r="493" spans="1:58" x14ac:dyDescent="0.2">
      <c r="A493" s="19" t="s">
        <v>1193</v>
      </c>
      <c r="B493" s="19" t="s">
        <v>76</v>
      </c>
      <c r="C493" s="19">
        <v>12471311</v>
      </c>
      <c r="D493" s="19">
        <v>0</v>
      </c>
      <c r="E493" s="19" t="s">
        <v>1287</v>
      </c>
      <c r="F493" s="19" t="s">
        <v>1711</v>
      </c>
      <c r="G493" s="19" t="s">
        <v>1712</v>
      </c>
      <c r="H493" s="19" t="s">
        <v>1018</v>
      </c>
      <c r="I493" s="19" t="s">
        <v>653</v>
      </c>
      <c r="J493" s="19">
        <v>80</v>
      </c>
      <c r="K493" s="19" t="s">
        <v>556</v>
      </c>
      <c r="L493" s="19" t="s">
        <v>495</v>
      </c>
      <c r="M493" s="19" t="s">
        <v>17</v>
      </c>
      <c r="N493" s="19">
        <v>45773</v>
      </c>
      <c r="O493" s="19">
        <v>30</v>
      </c>
      <c r="P493" s="83">
        <v>1</v>
      </c>
      <c r="Q493" s="19" t="s">
        <v>23</v>
      </c>
      <c r="R493" s="19" t="s">
        <v>11</v>
      </c>
      <c r="S493" s="19" t="s">
        <v>23</v>
      </c>
      <c r="T493" s="19">
        <v>30</v>
      </c>
      <c r="U493" s="19" t="s">
        <v>11</v>
      </c>
      <c r="V493" s="19" t="s">
        <v>11</v>
      </c>
      <c r="W493" s="19" t="s">
        <v>11</v>
      </c>
      <c r="X493" s="19">
        <v>0</v>
      </c>
      <c r="Y493" s="19" t="s">
        <v>730</v>
      </c>
      <c r="Z493" s="19">
        <v>0</v>
      </c>
      <c r="AA493" s="19">
        <v>0</v>
      </c>
      <c r="AB493" s="19">
        <v>0</v>
      </c>
      <c r="AC493" s="186" t="str">
        <f>IF(OR(M493="13",M493="14",P493=8),"",IF(     AND(OR(S493="AUTORIZADO", S493="PENDIENTE", S493="REDUCIDO", S493="AMPLIADO"),L493&lt;&gt;"HONORARIO" ), _xlfn.CONCAT(IF(H493="X","H",H493),"_",IF(OR(P493=5,P493=6),_xlfn.CONCAT(P493,"A"),P493),"_",VLOOKUP(T493,Datos!$B$2:$C$5,2,TRUE)),""))</f>
        <v>M_1_[11 +]</v>
      </c>
      <c r="AD493" s="186">
        <f t="shared" si="199"/>
        <v>0</v>
      </c>
      <c r="AE493" s="90" t="str">
        <f t="shared" si="200"/>
        <v>-</v>
      </c>
      <c r="AF493" s="91" t="str">
        <f t="shared" si="201"/>
        <v>070601</v>
      </c>
      <c r="AG493" s="92"/>
      <c r="AH493" s="93" t="str">
        <f t="shared" si="202"/>
        <v>Corporación de Fomento de la Producción</v>
      </c>
      <c r="AI493" s="90" t="str">
        <f t="shared" si="203"/>
        <v>-</v>
      </c>
      <c r="AJ493" s="90">
        <f t="shared" si="204"/>
        <v>0</v>
      </c>
      <c r="AK493" s="90" t="str">
        <f t="shared" si="205"/>
        <v>-</v>
      </c>
      <c r="AL493" s="90" t="str">
        <f t="shared" si="206"/>
        <v>Identifica este registro como MUJER</v>
      </c>
      <c r="AM493" s="90" t="str">
        <f t="shared" si="207"/>
        <v>-</v>
      </c>
      <c r="AN493" s="90" t="str">
        <f t="shared" si="208"/>
        <v>-</v>
      </c>
      <c r="AO493" s="90" t="str">
        <f t="shared" si="209"/>
        <v>-</v>
      </c>
      <c r="AP493" s="58" t="str">
        <f t="shared" si="210"/>
        <v>-</v>
      </c>
      <c r="AQ493" s="94" t="str">
        <f t="shared" si="211"/>
        <v>-</v>
      </c>
      <c r="AR493" s="94" t="str">
        <f>IF(N493="","PRIMER_DIA en blanco",
IF(AND(M493="01",N493&gt;=L_Conversion!$C$118,N493&lt;=L_Conversion!$D$118),"-",
IF(AND(M493="02",N493&gt;=L_Conversion!$C$119,N493&lt;=L_Conversion!$D$119),"-",
IF(AND(M493="03",N493&gt;=L_Conversion!$C$120,N493&lt;=L_Conversion!$D$120),"-",
IF(AND(M493="04",N493&gt;=L_Conversion!$C$121,N493&lt;=L_Conversion!$D$121),"-",
IF(AND(M493="05",N493&gt;=L_Conversion!$C$122,N493&lt;=L_Conversion!$D$122),"-",
IF(AND(M493="06",N493&gt;=L_Conversion!$C$123,N493&lt;=L_Conversion!$D$123),"-",
IF(AND(M493="07",N493&gt;=L_Conversion!$C$124,N493&lt;=L_Conversion!$D$124),"-",
IF(AND(M493="08",N493&gt;=L_Conversion!$C$125,N493&lt;=L_Conversion!$D$125),"-",
IF(AND(M493="09",N493&gt;=L_Conversion!$C$126,N493&lt;=L_Conversion!$D$126),"-",
IF(AND(M493="10",N493&gt;=L_Conversion!$C$127,N493&lt;=L_Conversion!$D$127),"-",
IF(AND(M493="11",N493&gt;=L_Conversion!$C$128,N493&lt;=L_Conversion!$D$128),"-",
IF(AND(M493="12",N493&gt;=L_Conversion!$C$129,N493&lt;=L_Conversion!$D$129),"-",
IF(AND(M493="13",N493&gt;=L_Conversion!$C$116,N493&lt;=L_Conversion!$D$116),"-",
IF(AND(M493="14",N493&gt;=L_Conversion!$C$117,N493&lt;=L_Conversion!$D$117),"-",
"PRIMER_DIA fuera de rango")))))))))))))))</f>
        <v>-</v>
      </c>
      <c r="AS493" s="94" t="str">
        <f t="shared" si="212"/>
        <v>-</v>
      </c>
      <c r="AT493" s="94" t="str">
        <f t="shared" si="213"/>
        <v>-</v>
      </c>
      <c r="AU493" s="94" t="str">
        <f t="shared" si="214"/>
        <v>-</v>
      </c>
      <c r="AV493" s="94" t="str">
        <f t="shared" si="215"/>
        <v>-</v>
      </c>
      <c r="AW493" s="94" t="str">
        <f t="shared" si="216"/>
        <v>-</v>
      </c>
      <c r="AX493" s="94" t="str">
        <f t="shared" si="217"/>
        <v>-</v>
      </c>
      <c r="AY493" s="94" t="str">
        <f t="shared" si="218"/>
        <v>-</v>
      </c>
      <c r="AZ493" s="94" t="str">
        <f t="shared" si="219"/>
        <v>-</v>
      </c>
      <c r="BA493" s="94" t="str">
        <f t="shared" si="220"/>
        <v>-</v>
      </c>
      <c r="BB493" s="94" t="str">
        <f t="shared" si="221"/>
        <v>-</v>
      </c>
      <c r="BC493" s="94" t="str">
        <f t="shared" si="222"/>
        <v>-</v>
      </c>
      <c r="BD493" s="94" t="str">
        <f t="shared" si="223"/>
        <v>-</v>
      </c>
      <c r="BE493" s="94" t="str">
        <f t="shared" si="224"/>
        <v>-</v>
      </c>
      <c r="BF493" s="94" t="str">
        <f t="shared" si="225"/>
        <v>-</v>
      </c>
    </row>
    <row r="494" spans="1:58" x14ac:dyDescent="0.2">
      <c r="A494" s="19" t="s">
        <v>1193</v>
      </c>
      <c r="B494" s="19" t="s">
        <v>876</v>
      </c>
      <c r="C494" s="19">
        <v>15804728</v>
      </c>
      <c r="D494" s="19">
        <v>4</v>
      </c>
      <c r="E494" s="19" t="s">
        <v>1713</v>
      </c>
      <c r="F494" s="19" t="s">
        <v>1714</v>
      </c>
      <c r="G494" s="19" t="s">
        <v>1715</v>
      </c>
      <c r="H494" s="19" t="s">
        <v>1018</v>
      </c>
      <c r="I494" s="19" t="s">
        <v>653</v>
      </c>
      <c r="J494" s="19">
        <v>80</v>
      </c>
      <c r="K494" s="19" t="s">
        <v>556</v>
      </c>
      <c r="L494" s="19" t="s">
        <v>495</v>
      </c>
      <c r="M494" s="19" t="s">
        <v>17</v>
      </c>
      <c r="N494" s="19">
        <v>45773</v>
      </c>
      <c r="O494" s="19">
        <v>30</v>
      </c>
      <c r="P494" s="83">
        <v>1</v>
      </c>
      <c r="Q494" s="19" t="s">
        <v>23</v>
      </c>
      <c r="R494" s="19" t="s">
        <v>11</v>
      </c>
      <c r="S494" s="19" t="s">
        <v>23</v>
      </c>
      <c r="T494" s="19">
        <v>30</v>
      </c>
      <c r="U494" s="19" t="s">
        <v>11</v>
      </c>
      <c r="V494" s="19" t="s">
        <v>11</v>
      </c>
      <c r="W494" s="19" t="s">
        <v>11</v>
      </c>
      <c r="X494" s="19">
        <v>0</v>
      </c>
      <c r="Y494" s="19" t="s">
        <v>730</v>
      </c>
      <c r="Z494" s="19">
        <v>0</v>
      </c>
      <c r="AA494" s="19">
        <v>0</v>
      </c>
      <c r="AB494" s="19">
        <v>0</v>
      </c>
      <c r="AC494" s="186" t="str">
        <f>IF(OR(M494="13",M494="14",P494=8),"",IF(     AND(OR(S494="AUTORIZADO", S494="PENDIENTE", S494="REDUCIDO", S494="AMPLIADO"),L494&lt;&gt;"HONORARIO" ), _xlfn.CONCAT(IF(H494="X","H",H494),"_",IF(OR(P494=5,P494=6),_xlfn.CONCAT(P494,"A"),P494),"_",VLOOKUP(T494,Datos!$B$2:$C$5,2,TRUE)),""))</f>
        <v>M_1_[11 +]</v>
      </c>
      <c r="AD494" s="186">
        <f t="shared" si="199"/>
        <v>0</v>
      </c>
      <c r="AE494" s="90" t="str">
        <f t="shared" si="200"/>
        <v>-</v>
      </c>
      <c r="AF494" s="91" t="str">
        <f t="shared" si="201"/>
        <v>070607</v>
      </c>
      <c r="AG494" s="92"/>
      <c r="AH494" s="93" t="str">
        <f t="shared" si="202"/>
        <v>Corporación de Fomento de la Producción</v>
      </c>
      <c r="AI494" s="90" t="str">
        <f t="shared" si="203"/>
        <v>-</v>
      </c>
      <c r="AJ494" s="90">
        <f t="shared" si="204"/>
        <v>4</v>
      </c>
      <c r="AK494" s="90" t="str">
        <f t="shared" si="205"/>
        <v>-</v>
      </c>
      <c r="AL494" s="90" t="str">
        <f t="shared" si="206"/>
        <v>Identifica este registro como MUJER</v>
      </c>
      <c r="AM494" s="90" t="str">
        <f t="shared" si="207"/>
        <v>-</v>
      </c>
      <c r="AN494" s="90" t="str">
        <f t="shared" si="208"/>
        <v>-</v>
      </c>
      <c r="AO494" s="90" t="str">
        <f t="shared" si="209"/>
        <v>-</v>
      </c>
      <c r="AP494" s="58" t="str">
        <f t="shared" si="210"/>
        <v>-</v>
      </c>
      <c r="AQ494" s="94" t="str">
        <f t="shared" si="211"/>
        <v>-</v>
      </c>
      <c r="AR494" s="94" t="str">
        <f>IF(N494="","PRIMER_DIA en blanco",
IF(AND(M494="01",N494&gt;=L_Conversion!$C$118,N494&lt;=L_Conversion!$D$118),"-",
IF(AND(M494="02",N494&gt;=L_Conversion!$C$119,N494&lt;=L_Conversion!$D$119),"-",
IF(AND(M494="03",N494&gt;=L_Conversion!$C$120,N494&lt;=L_Conversion!$D$120),"-",
IF(AND(M494="04",N494&gt;=L_Conversion!$C$121,N494&lt;=L_Conversion!$D$121),"-",
IF(AND(M494="05",N494&gt;=L_Conversion!$C$122,N494&lt;=L_Conversion!$D$122),"-",
IF(AND(M494="06",N494&gt;=L_Conversion!$C$123,N494&lt;=L_Conversion!$D$123),"-",
IF(AND(M494="07",N494&gt;=L_Conversion!$C$124,N494&lt;=L_Conversion!$D$124),"-",
IF(AND(M494="08",N494&gt;=L_Conversion!$C$125,N494&lt;=L_Conversion!$D$125),"-",
IF(AND(M494="09",N494&gt;=L_Conversion!$C$126,N494&lt;=L_Conversion!$D$126),"-",
IF(AND(M494="10",N494&gt;=L_Conversion!$C$127,N494&lt;=L_Conversion!$D$127),"-",
IF(AND(M494="11",N494&gt;=L_Conversion!$C$128,N494&lt;=L_Conversion!$D$128),"-",
IF(AND(M494="12",N494&gt;=L_Conversion!$C$129,N494&lt;=L_Conversion!$D$129),"-",
IF(AND(M494="13",N494&gt;=L_Conversion!$C$116,N494&lt;=L_Conversion!$D$116),"-",
IF(AND(M494="14",N494&gt;=L_Conversion!$C$117,N494&lt;=L_Conversion!$D$117),"-",
"PRIMER_DIA fuera de rango")))))))))))))))</f>
        <v>-</v>
      </c>
      <c r="AS494" s="94" t="str">
        <f t="shared" si="212"/>
        <v>-</v>
      </c>
      <c r="AT494" s="94" t="str">
        <f t="shared" si="213"/>
        <v>-</v>
      </c>
      <c r="AU494" s="94" t="str">
        <f t="shared" si="214"/>
        <v>-</v>
      </c>
      <c r="AV494" s="94" t="str">
        <f t="shared" si="215"/>
        <v>-</v>
      </c>
      <c r="AW494" s="94" t="str">
        <f t="shared" si="216"/>
        <v>-</v>
      </c>
      <c r="AX494" s="94" t="str">
        <f t="shared" si="217"/>
        <v>-</v>
      </c>
      <c r="AY494" s="94" t="str">
        <f t="shared" si="218"/>
        <v>-</v>
      </c>
      <c r="AZ494" s="94" t="str">
        <f t="shared" si="219"/>
        <v>-</v>
      </c>
      <c r="BA494" s="94" t="str">
        <f t="shared" si="220"/>
        <v>-</v>
      </c>
      <c r="BB494" s="94" t="str">
        <f t="shared" si="221"/>
        <v>-</v>
      </c>
      <c r="BC494" s="94" t="str">
        <f t="shared" si="222"/>
        <v>-</v>
      </c>
      <c r="BD494" s="94" t="str">
        <f t="shared" si="223"/>
        <v>-</v>
      </c>
      <c r="BE494" s="94" t="str">
        <f t="shared" si="224"/>
        <v>-</v>
      </c>
      <c r="BF494" s="94" t="str">
        <f t="shared" si="225"/>
        <v>-</v>
      </c>
    </row>
    <row r="495" spans="1:58" x14ac:dyDescent="0.2">
      <c r="A495" s="19" t="s">
        <v>1193</v>
      </c>
      <c r="B495" s="19" t="s">
        <v>76</v>
      </c>
      <c r="C495" s="19">
        <v>8376358</v>
      </c>
      <c r="D495" s="19">
        <v>2</v>
      </c>
      <c r="E495" s="19" t="s">
        <v>1355</v>
      </c>
      <c r="F495" s="19" t="s">
        <v>1557</v>
      </c>
      <c r="G495" s="19" t="s">
        <v>1558</v>
      </c>
      <c r="H495" s="19" t="s">
        <v>1018</v>
      </c>
      <c r="I495" s="19" t="s">
        <v>653</v>
      </c>
      <c r="J495" s="19">
        <v>60</v>
      </c>
      <c r="K495" s="19" t="s">
        <v>560</v>
      </c>
      <c r="L495" s="19" t="s">
        <v>490</v>
      </c>
      <c r="M495" s="19" t="s">
        <v>17</v>
      </c>
      <c r="N495" s="19">
        <v>45773</v>
      </c>
      <c r="O495" s="19">
        <v>14</v>
      </c>
      <c r="P495" s="83">
        <v>1</v>
      </c>
      <c r="Q495" s="19" t="s">
        <v>23</v>
      </c>
      <c r="R495" s="19" t="s">
        <v>11</v>
      </c>
      <c r="S495" s="19" t="s">
        <v>23</v>
      </c>
      <c r="T495" s="19">
        <v>14</v>
      </c>
      <c r="U495" s="19" t="s">
        <v>11</v>
      </c>
      <c r="V495" s="19" t="s">
        <v>11</v>
      </c>
      <c r="W495" s="19" t="s">
        <v>19</v>
      </c>
      <c r="X495" s="19">
        <v>960714</v>
      </c>
      <c r="Y495" s="19" t="s">
        <v>726</v>
      </c>
      <c r="Z495" s="19">
        <v>14</v>
      </c>
      <c r="AA495" s="19">
        <v>960714</v>
      </c>
      <c r="AB495" s="19">
        <v>960714</v>
      </c>
      <c r="AC495" s="186" t="str">
        <f>IF(OR(M495="13",M495="14",P495=8),"",IF(     AND(OR(S495="AUTORIZADO", S495="PENDIENTE", S495="REDUCIDO", S495="AMPLIADO"),L495&lt;&gt;"HONORARIO" ), _xlfn.CONCAT(IF(H495="X","H",H495),"_",IF(OR(P495=5,P495=6),_xlfn.CONCAT(P495,"A"),P495),"_",VLOOKUP(T495,Datos!$B$2:$C$5,2,TRUE)),""))</f>
        <v>M_1_[11 +]</v>
      </c>
      <c r="AD495" s="186">
        <f t="shared" si="199"/>
        <v>1921428</v>
      </c>
      <c r="AE495" s="90" t="str">
        <f t="shared" si="200"/>
        <v>-</v>
      </c>
      <c r="AF495" s="91" t="str">
        <f t="shared" si="201"/>
        <v>070601</v>
      </c>
      <c r="AG495" s="92"/>
      <c r="AH495" s="93" t="str">
        <f t="shared" si="202"/>
        <v>Corporación de Fomento de la Producción</v>
      </c>
      <c r="AI495" s="90" t="str">
        <f t="shared" si="203"/>
        <v>-</v>
      </c>
      <c r="AJ495" s="90">
        <f t="shared" si="204"/>
        <v>2</v>
      </c>
      <c r="AK495" s="90" t="str">
        <f t="shared" si="205"/>
        <v>-</v>
      </c>
      <c r="AL495" s="90" t="str">
        <f t="shared" si="206"/>
        <v>Identifica este registro como MUJER</v>
      </c>
      <c r="AM495" s="90" t="str">
        <f t="shared" si="207"/>
        <v>-</v>
      </c>
      <c r="AN495" s="90" t="str">
        <f t="shared" si="208"/>
        <v>-</v>
      </c>
      <c r="AO495" s="90" t="str">
        <f t="shared" si="209"/>
        <v>-</v>
      </c>
      <c r="AP495" s="58" t="str">
        <f t="shared" si="210"/>
        <v>-</v>
      </c>
      <c r="AQ495" s="94" t="str">
        <f t="shared" si="211"/>
        <v>-</v>
      </c>
      <c r="AR495" s="94" t="str">
        <f>IF(N495="","PRIMER_DIA en blanco",
IF(AND(M495="01",N495&gt;=L_Conversion!$C$118,N495&lt;=L_Conversion!$D$118),"-",
IF(AND(M495="02",N495&gt;=L_Conversion!$C$119,N495&lt;=L_Conversion!$D$119),"-",
IF(AND(M495="03",N495&gt;=L_Conversion!$C$120,N495&lt;=L_Conversion!$D$120),"-",
IF(AND(M495="04",N495&gt;=L_Conversion!$C$121,N495&lt;=L_Conversion!$D$121),"-",
IF(AND(M495="05",N495&gt;=L_Conversion!$C$122,N495&lt;=L_Conversion!$D$122),"-",
IF(AND(M495="06",N495&gt;=L_Conversion!$C$123,N495&lt;=L_Conversion!$D$123),"-",
IF(AND(M495="07",N495&gt;=L_Conversion!$C$124,N495&lt;=L_Conversion!$D$124),"-",
IF(AND(M495="08",N495&gt;=L_Conversion!$C$125,N495&lt;=L_Conversion!$D$125),"-",
IF(AND(M495="09",N495&gt;=L_Conversion!$C$126,N495&lt;=L_Conversion!$D$126),"-",
IF(AND(M495="10",N495&gt;=L_Conversion!$C$127,N495&lt;=L_Conversion!$D$127),"-",
IF(AND(M495="11",N495&gt;=L_Conversion!$C$128,N495&lt;=L_Conversion!$D$128),"-",
IF(AND(M495="12",N495&gt;=L_Conversion!$C$129,N495&lt;=L_Conversion!$D$129),"-",
IF(AND(M495="13",N495&gt;=L_Conversion!$C$116,N495&lt;=L_Conversion!$D$116),"-",
IF(AND(M495="14",N495&gt;=L_Conversion!$C$117,N495&lt;=L_Conversion!$D$117),"-",
"PRIMER_DIA fuera de rango")))))))))))))))</f>
        <v>-</v>
      </c>
      <c r="AS495" s="94" t="str">
        <f t="shared" si="212"/>
        <v>-</v>
      </c>
      <c r="AT495" s="94" t="str">
        <f t="shared" si="213"/>
        <v>-</v>
      </c>
      <c r="AU495" s="94" t="str">
        <f t="shared" si="214"/>
        <v>-</v>
      </c>
      <c r="AV495" s="94" t="str">
        <f t="shared" si="215"/>
        <v>-</v>
      </c>
      <c r="AW495" s="94" t="str">
        <f t="shared" si="216"/>
        <v>-</v>
      </c>
      <c r="AX495" s="94" t="str">
        <f t="shared" si="217"/>
        <v>-</v>
      </c>
      <c r="AY495" s="94" t="str">
        <f t="shared" si="218"/>
        <v>-</v>
      </c>
      <c r="AZ495" s="94" t="str">
        <f t="shared" si="219"/>
        <v>-</v>
      </c>
      <c r="BA495" s="94" t="str">
        <f t="shared" si="220"/>
        <v>-</v>
      </c>
      <c r="BB495" s="94" t="str">
        <f t="shared" si="221"/>
        <v>-</v>
      </c>
      <c r="BC495" s="94" t="str">
        <f t="shared" si="222"/>
        <v>-</v>
      </c>
      <c r="BD495" s="94" t="str">
        <f t="shared" si="223"/>
        <v>-</v>
      </c>
      <c r="BE495" s="94" t="str">
        <f t="shared" si="224"/>
        <v>-</v>
      </c>
      <c r="BF495" s="94" t="str">
        <f t="shared" si="225"/>
        <v>-</v>
      </c>
    </row>
    <row r="496" spans="1:58" x14ac:dyDescent="0.2">
      <c r="A496" s="19" t="s">
        <v>1193</v>
      </c>
      <c r="B496" s="19" t="s">
        <v>76</v>
      </c>
      <c r="C496" s="19">
        <v>16532452</v>
      </c>
      <c r="D496" s="19">
        <v>8</v>
      </c>
      <c r="E496" s="19" t="s">
        <v>1638</v>
      </c>
      <c r="F496" s="19" t="s">
        <v>1639</v>
      </c>
      <c r="G496" s="19" t="s">
        <v>1640</v>
      </c>
      <c r="H496" s="19" t="s">
        <v>1018</v>
      </c>
      <c r="I496" s="19" t="s">
        <v>653</v>
      </c>
      <c r="J496" s="19">
        <v>80</v>
      </c>
      <c r="K496" s="19" t="s">
        <v>556</v>
      </c>
      <c r="L496" s="19" t="s">
        <v>495</v>
      </c>
      <c r="M496" s="19" t="s">
        <v>17</v>
      </c>
      <c r="N496" s="19">
        <v>45774</v>
      </c>
      <c r="O496" s="19">
        <v>14</v>
      </c>
      <c r="P496" s="83">
        <v>1</v>
      </c>
      <c r="Q496" s="19" t="s">
        <v>23</v>
      </c>
      <c r="R496" s="19" t="s">
        <v>11</v>
      </c>
      <c r="S496" s="19" t="s">
        <v>23</v>
      </c>
      <c r="T496" s="19">
        <v>14</v>
      </c>
      <c r="U496" s="19" t="s">
        <v>11</v>
      </c>
      <c r="V496" s="19" t="s">
        <v>11</v>
      </c>
      <c r="W496" s="19" t="s">
        <v>11</v>
      </c>
      <c r="X496" s="19">
        <v>0</v>
      </c>
      <c r="Y496" s="19" t="s">
        <v>730</v>
      </c>
      <c r="Z496" s="19">
        <v>0</v>
      </c>
      <c r="AA496" s="19">
        <v>0</v>
      </c>
      <c r="AB496" s="19">
        <v>0</v>
      </c>
      <c r="AC496" s="186" t="str">
        <f>IF(OR(M496="13",M496="14",P496=8),"",IF(     AND(OR(S496="AUTORIZADO", S496="PENDIENTE", S496="REDUCIDO", S496="AMPLIADO"),L496&lt;&gt;"HONORARIO" ), _xlfn.CONCAT(IF(H496="X","H",H496),"_",IF(OR(P496=5,P496=6),_xlfn.CONCAT(P496,"A"),P496),"_",VLOOKUP(T496,Datos!$B$2:$C$5,2,TRUE)),""))</f>
        <v>M_1_[11 +]</v>
      </c>
      <c r="AD496" s="186">
        <f t="shared" si="199"/>
        <v>0</v>
      </c>
      <c r="AE496" s="90" t="str">
        <f t="shared" si="200"/>
        <v>-</v>
      </c>
      <c r="AF496" s="91" t="str">
        <f t="shared" si="201"/>
        <v>070601</v>
      </c>
      <c r="AG496" s="92"/>
      <c r="AH496" s="93" t="str">
        <f t="shared" si="202"/>
        <v>Corporación de Fomento de la Producción</v>
      </c>
      <c r="AI496" s="90" t="str">
        <f t="shared" si="203"/>
        <v>-</v>
      </c>
      <c r="AJ496" s="90">
        <f t="shared" si="204"/>
        <v>8</v>
      </c>
      <c r="AK496" s="90" t="str">
        <f t="shared" si="205"/>
        <v>-</v>
      </c>
      <c r="AL496" s="90" t="str">
        <f t="shared" si="206"/>
        <v>Identifica este registro como MUJER</v>
      </c>
      <c r="AM496" s="90" t="str">
        <f t="shared" si="207"/>
        <v>-</v>
      </c>
      <c r="AN496" s="90" t="str">
        <f t="shared" si="208"/>
        <v>-</v>
      </c>
      <c r="AO496" s="90" t="str">
        <f t="shared" si="209"/>
        <v>-</v>
      </c>
      <c r="AP496" s="58" t="str">
        <f t="shared" si="210"/>
        <v>-</v>
      </c>
      <c r="AQ496" s="94" t="str">
        <f t="shared" si="211"/>
        <v>-</v>
      </c>
      <c r="AR496" s="94" t="str">
        <f>IF(N496="","PRIMER_DIA en blanco",
IF(AND(M496="01",N496&gt;=L_Conversion!$C$118,N496&lt;=L_Conversion!$D$118),"-",
IF(AND(M496="02",N496&gt;=L_Conversion!$C$119,N496&lt;=L_Conversion!$D$119),"-",
IF(AND(M496="03",N496&gt;=L_Conversion!$C$120,N496&lt;=L_Conversion!$D$120),"-",
IF(AND(M496="04",N496&gt;=L_Conversion!$C$121,N496&lt;=L_Conversion!$D$121),"-",
IF(AND(M496="05",N496&gt;=L_Conversion!$C$122,N496&lt;=L_Conversion!$D$122),"-",
IF(AND(M496="06",N496&gt;=L_Conversion!$C$123,N496&lt;=L_Conversion!$D$123),"-",
IF(AND(M496="07",N496&gt;=L_Conversion!$C$124,N496&lt;=L_Conversion!$D$124),"-",
IF(AND(M496="08",N496&gt;=L_Conversion!$C$125,N496&lt;=L_Conversion!$D$125),"-",
IF(AND(M496="09",N496&gt;=L_Conversion!$C$126,N496&lt;=L_Conversion!$D$126),"-",
IF(AND(M496="10",N496&gt;=L_Conversion!$C$127,N496&lt;=L_Conversion!$D$127),"-",
IF(AND(M496="11",N496&gt;=L_Conversion!$C$128,N496&lt;=L_Conversion!$D$128),"-",
IF(AND(M496="12",N496&gt;=L_Conversion!$C$129,N496&lt;=L_Conversion!$D$129),"-",
IF(AND(M496="13",N496&gt;=L_Conversion!$C$116,N496&lt;=L_Conversion!$D$116),"-",
IF(AND(M496="14",N496&gt;=L_Conversion!$C$117,N496&lt;=L_Conversion!$D$117),"-",
"PRIMER_DIA fuera de rango")))))))))))))))</f>
        <v>-</v>
      </c>
      <c r="AS496" s="94" t="str">
        <f t="shared" si="212"/>
        <v>-</v>
      </c>
      <c r="AT496" s="94" t="str">
        <f t="shared" si="213"/>
        <v>-</v>
      </c>
      <c r="AU496" s="94" t="str">
        <f t="shared" si="214"/>
        <v>-</v>
      </c>
      <c r="AV496" s="94" t="str">
        <f t="shared" si="215"/>
        <v>-</v>
      </c>
      <c r="AW496" s="94" t="str">
        <f t="shared" si="216"/>
        <v>-</v>
      </c>
      <c r="AX496" s="94" t="str">
        <f t="shared" si="217"/>
        <v>-</v>
      </c>
      <c r="AY496" s="94" t="str">
        <f t="shared" si="218"/>
        <v>-</v>
      </c>
      <c r="AZ496" s="94" t="str">
        <f t="shared" si="219"/>
        <v>-</v>
      </c>
      <c r="BA496" s="94" t="str">
        <f t="shared" si="220"/>
        <v>-</v>
      </c>
      <c r="BB496" s="94" t="str">
        <f t="shared" si="221"/>
        <v>-</v>
      </c>
      <c r="BC496" s="94" t="str">
        <f t="shared" si="222"/>
        <v>-</v>
      </c>
      <c r="BD496" s="94" t="str">
        <f t="shared" si="223"/>
        <v>-</v>
      </c>
      <c r="BE496" s="94" t="str">
        <f t="shared" si="224"/>
        <v>-</v>
      </c>
      <c r="BF496" s="94" t="str">
        <f t="shared" si="225"/>
        <v>-</v>
      </c>
    </row>
    <row r="497" spans="1:58" x14ac:dyDescent="0.2">
      <c r="A497" s="19" t="s">
        <v>1193</v>
      </c>
      <c r="B497" s="19" t="s">
        <v>76</v>
      </c>
      <c r="C497" s="19">
        <v>16619238</v>
      </c>
      <c r="D497" s="19">
        <v>2</v>
      </c>
      <c r="E497" s="19" t="s">
        <v>1373</v>
      </c>
      <c r="F497" s="19" t="s">
        <v>1355</v>
      </c>
      <c r="G497" s="19" t="s">
        <v>1849</v>
      </c>
      <c r="H497" s="19" t="s">
        <v>1018</v>
      </c>
      <c r="I497" s="19" t="s">
        <v>653</v>
      </c>
      <c r="J497" s="19">
        <v>80</v>
      </c>
      <c r="K497" s="19" t="s">
        <v>556</v>
      </c>
      <c r="L497" s="19" t="s">
        <v>495</v>
      </c>
      <c r="M497" s="19" t="s">
        <v>17</v>
      </c>
      <c r="N497" s="19">
        <v>45775</v>
      </c>
      <c r="O497" s="19">
        <v>3</v>
      </c>
      <c r="P497" s="83">
        <v>1</v>
      </c>
      <c r="Q497" s="19" t="s">
        <v>23</v>
      </c>
      <c r="R497" s="19" t="s">
        <v>11</v>
      </c>
      <c r="S497" s="19" t="s">
        <v>23</v>
      </c>
      <c r="T497" s="19">
        <v>3</v>
      </c>
      <c r="U497" s="19" t="s">
        <v>11</v>
      </c>
      <c r="V497" s="19" t="s">
        <v>11</v>
      </c>
      <c r="W497" s="19" t="s">
        <v>11</v>
      </c>
      <c r="X497" s="19">
        <v>0</v>
      </c>
      <c r="Y497" s="19" t="s">
        <v>730</v>
      </c>
      <c r="Z497" s="19">
        <v>0</v>
      </c>
      <c r="AA497" s="19">
        <v>0</v>
      </c>
      <c r="AB497" s="19">
        <v>0</v>
      </c>
      <c r="AC497" s="186" t="str">
        <f>IF(OR(M497="13",M497="14",P497=8),"",IF(     AND(OR(S497="AUTORIZADO", S497="PENDIENTE", S497="REDUCIDO", S497="AMPLIADO"),L497&lt;&gt;"HONORARIO" ), _xlfn.CONCAT(IF(H497="X","H",H497),"_",IF(OR(P497=5,P497=6),_xlfn.CONCAT(P497,"A"),P497),"_",VLOOKUP(T497,Datos!$B$2:$C$5,2,TRUE)),""))</f>
        <v>M_1_[hasta 3]</v>
      </c>
      <c r="AD497" s="186">
        <f t="shared" si="199"/>
        <v>0</v>
      </c>
      <c r="AE497" s="90" t="str">
        <f t="shared" si="200"/>
        <v>-</v>
      </c>
      <c r="AF497" s="91" t="str">
        <f t="shared" si="201"/>
        <v>070601</v>
      </c>
      <c r="AG497" s="92"/>
      <c r="AH497" s="93" t="str">
        <f t="shared" si="202"/>
        <v>Corporación de Fomento de la Producción</v>
      </c>
      <c r="AI497" s="90" t="str">
        <f t="shared" si="203"/>
        <v>-</v>
      </c>
      <c r="AJ497" s="90">
        <f t="shared" si="204"/>
        <v>2</v>
      </c>
      <c r="AK497" s="90" t="str">
        <f t="shared" si="205"/>
        <v>-</v>
      </c>
      <c r="AL497" s="90" t="str">
        <f t="shared" si="206"/>
        <v>Identifica este registro como MUJER</v>
      </c>
      <c r="AM497" s="90" t="str">
        <f t="shared" si="207"/>
        <v>-</v>
      </c>
      <c r="AN497" s="90" t="str">
        <f t="shared" si="208"/>
        <v>-</v>
      </c>
      <c r="AO497" s="90" t="str">
        <f t="shared" si="209"/>
        <v>-</v>
      </c>
      <c r="AP497" s="58" t="str">
        <f t="shared" si="210"/>
        <v>-</v>
      </c>
      <c r="AQ497" s="94" t="str">
        <f t="shared" si="211"/>
        <v>-</v>
      </c>
      <c r="AR497" s="94" t="str">
        <f>IF(N497="","PRIMER_DIA en blanco",
IF(AND(M497="01",N497&gt;=L_Conversion!$C$118,N497&lt;=L_Conversion!$D$118),"-",
IF(AND(M497="02",N497&gt;=L_Conversion!$C$119,N497&lt;=L_Conversion!$D$119),"-",
IF(AND(M497="03",N497&gt;=L_Conversion!$C$120,N497&lt;=L_Conversion!$D$120),"-",
IF(AND(M497="04",N497&gt;=L_Conversion!$C$121,N497&lt;=L_Conversion!$D$121),"-",
IF(AND(M497="05",N497&gt;=L_Conversion!$C$122,N497&lt;=L_Conversion!$D$122),"-",
IF(AND(M497="06",N497&gt;=L_Conversion!$C$123,N497&lt;=L_Conversion!$D$123),"-",
IF(AND(M497="07",N497&gt;=L_Conversion!$C$124,N497&lt;=L_Conversion!$D$124),"-",
IF(AND(M497="08",N497&gt;=L_Conversion!$C$125,N497&lt;=L_Conversion!$D$125),"-",
IF(AND(M497="09",N497&gt;=L_Conversion!$C$126,N497&lt;=L_Conversion!$D$126),"-",
IF(AND(M497="10",N497&gt;=L_Conversion!$C$127,N497&lt;=L_Conversion!$D$127),"-",
IF(AND(M497="11",N497&gt;=L_Conversion!$C$128,N497&lt;=L_Conversion!$D$128),"-",
IF(AND(M497="12",N497&gt;=L_Conversion!$C$129,N497&lt;=L_Conversion!$D$129),"-",
IF(AND(M497="13",N497&gt;=L_Conversion!$C$116,N497&lt;=L_Conversion!$D$116),"-",
IF(AND(M497="14",N497&gt;=L_Conversion!$C$117,N497&lt;=L_Conversion!$D$117),"-",
"PRIMER_DIA fuera de rango")))))))))))))))</f>
        <v>-</v>
      </c>
      <c r="AS497" s="94" t="str">
        <f t="shared" si="212"/>
        <v>-</v>
      </c>
      <c r="AT497" s="94" t="str">
        <f t="shared" si="213"/>
        <v>-</v>
      </c>
      <c r="AU497" s="94" t="str">
        <f t="shared" si="214"/>
        <v>-</v>
      </c>
      <c r="AV497" s="94" t="str">
        <f t="shared" si="215"/>
        <v>-</v>
      </c>
      <c r="AW497" s="94" t="str">
        <f t="shared" si="216"/>
        <v>-</v>
      </c>
      <c r="AX497" s="94" t="str">
        <f t="shared" si="217"/>
        <v>-</v>
      </c>
      <c r="AY497" s="94" t="str">
        <f t="shared" si="218"/>
        <v>-</v>
      </c>
      <c r="AZ497" s="94" t="str">
        <f t="shared" si="219"/>
        <v>-</v>
      </c>
      <c r="BA497" s="94" t="str">
        <f t="shared" si="220"/>
        <v>-</v>
      </c>
      <c r="BB497" s="94" t="str">
        <f t="shared" si="221"/>
        <v>-</v>
      </c>
      <c r="BC497" s="94" t="str">
        <f t="shared" si="222"/>
        <v>-</v>
      </c>
      <c r="BD497" s="94" t="str">
        <f t="shared" si="223"/>
        <v>-</v>
      </c>
      <c r="BE497" s="94" t="str">
        <f t="shared" si="224"/>
        <v>-</v>
      </c>
      <c r="BF497" s="94" t="str">
        <f t="shared" si="225"/>
        <v>-</v>
      </c>
    </row>
    <row r="498" spans="1:58" x14ac:dyDescent="0.2">
      <c r="A498" s="19" t="s">
        <v>1193</v>
      </c>
      <c r="B498" s="19" t="s">
        <v>76</v>
      </c>
      <c r="C498" s="19">
        <v>10911246</v>
      </c>
      <c r="D498" s="19">
        <v>1</v>
      </c>
      <c r="E498" s="19" t="s">
        <v>1707</v>
      </c>
      <c r="F498" s="19" t="s">
        <v>1285</v>
      </c>
      <c r="G498" s="19" t="s">
        <v>1708</v>
      </c>
      <c r="H498" s="19" t="s">
        <v>1018</v>
      </c>
      <c r="I498" s="19" t="s">
        <v>653</v>
      </c>
      <c r="J498" s="19">
        <v>80</v>
      </c>
      <c r="K498" s="19" t="s">
        <v>554</v>
      </c>
      <c r="L498" s="19" t="s">
        <v>495</v>
      </c>
      <c r="M498" s="19" t="s">
        <v>17</v>
      </c>
      <c r="N498" s="19">
        <v>45775</v>
      </c>
      <c r="O498" s="19">
        <v>14</v>
      </c>
      <c r="P498" s="83">
        <v>1</v>
      </c>
      <c r="Q498" s="19" t="s">
        <v>23</v>
      </c>
      <c r="R498" s="19" t="s">
        <v>11</v>
      </c>
      <c r="S498" s="19" t="s">
        <v>23</v>
      </c>
      <c r="T498" s="19">
        <v>14</v>
      </c>
      <c r="U498" s="19" t="s">
        <v>11</v>
      </c>
      <c r="V498" s="19" t="s">
        <v>11</v>
      </c>
      <c r="W498" s="19" t="s">
        <v>11</v>
      </c>
      <c r="X498" s="19">
        <v>0</v>
      </c>
      <c r="Y498" s="19" t="s">
        <v>730</v>
      </c>
      <c r="Z498" s="19">
        <v>0</v>
      </c>
      <c r="AA498" s="19">
        <v>0</v>
      </c>
      <c r="AB498" s="19">
        <v>0</v>
      </c>
      <c r="AC498" s="186" t="str">
        <f>IF(OR(M498="13",M498="14",P498=8),"",IF(     AND(OR(S498="AUTORIZADO", S498="PENDIENTE", S498="REDUCIDO", S498="AMPLIADO"),L498&lt;&gt;"HONORARIO" ), _xlfn.CONCAT(IF(H498="X","H",H498),"_",IF(OR(P498=5,P498=6),_xlfn.CONCAT(P498,"A"),P498),"_",VLOOKUP(T498,Datos!$B$2:$C$5,2,TRUE)),""))</f>
        <v>M_1_[11 +]</v>
      </c>
      <c r="AD498" s="186">
        <f t="shared" si="199"/>
        <v>0</v>
      </c>
      <c r="AE498" s="90" t="str">
        <f t="shared" si="200"/>
        <v>-</v>
      </c>
      <c r="AF498" s="91" t="str">
        <f t="shared" si="201"/>
        <v>070601</v>
      </c>
      <c r="AG498" s="92"/>
      <c r="AH498" s="93" t="str">
        <f t="shared" si="202"/>
        <v>Corporación de Fomento de la Producción</v>
      </c>
      <c r="AI498" s="90" t="str">
        <f t="shared" si="203"/>
        <v>-</v>
      </c>
      <c r="AJ498" s="90">
        <f t="shared" si="204"/>
        <v>1</v>
      </c>
      <c r="AK498" s="90" t="str">
        <f t="shared" si="205"/>
        <v>-</v>
      </c>
      <c r="AL498" s="90" t="str">
        <f t="shared" si="206"/>
        <v>Identifica este registro como MUJER</v>
      </c>
      <c r="AM498" s="90" t="str">
        <f t="shared" si="207"/>
        <v>-</v>
      </c>
      <c r="AN498" s="90" t="str">
        <f t="shared" si="208"/>
        <v>-</v>
      </c>
      <c r="AO498" s="90" t="str">
        <f t="shared" si="209"/>
        <v>-</v>
      </c>
      <c r="AP498" s="58" t="str">
        <f t="shared" si="210"/>
        <v>-</v>
      </c>
      <c r="AQ498" s="94" t="str">
        <f t="shared" si="211"/>
        <v>-</v>
      </c>
      <c r="AR498" s="94" t="str">
        <f>IF(N498="","PRIMER_DIA en blanco",
IF(AND(M498="01",N498&gt;=L_Conversion!$C$118,N498&lt;=L_Conversion!$D$118),"-",
IF(AND(M498="02",N498&gt;=L_Conversion!$C$119,N498&lt;=L_Conversion!$D$119),"-",
IF(AND(M498="03",N498&gt;=L_Conversion!$C$120,N498&lt;=L_Conversion!$D$120),"-",
IF(AND(M498="04",N498&gt;=L_Conversion!$C$121,N498&lt;=L_Conversion!$D$121),"-",
IF(AND(M498="05",N498&gt;=L_Conversion!$C$122,N498&lt;=L_Conversion!$D$122),"-",
IF(AND(M498="06",N498&gt;=L_Conversion!$C$123,N498&lt;=L_Conversion!$D$123),"-",
IF(AND(M498="07",N498&gt;=L_Conversion!$C$124,N498&lt;=L_Conversion!$D$124),"-",
IF(AND(M498="08",N498&gt;=L_Conversion!$C$125,N498&lt;=L_Conversion!$D$125),"-",
IF(AND(M498="09",N498&gt;=L_Conversion!$C$126,N498&lt;=L_Conversion!$D$126),"-",
IF(AND(M498="10",N498&gt;=L_Conversion!$C$127,N498&lt;=L_Conversion!$D$127),"-",
IF(AND(M498="11",N498&gt;=L_Conversion!$C$128,N498&lt;=L_Conversion!$D$128),"-",
IF(AND(M498="12",N498&gt;=L_Conversion!$C$129,N498&lt;=L_Conversion!$D$129),"-",
IF(AND(M498="13",N498&gt;=L_Conversion!$C$116,N498&lt;=L_Conversion!$D$116),"-",
IF(AND(M498="14",N498&gt;=L_Conversion!$C$117,N498&lt;=L_Conversion!$D$117),"-",
"PRIMER_DIA fuera de rango")))))))))))))))</f>
        <v>-</v>
      </c>
      <c r="AS498" s="94" t="str">
        <f t="shared" si="212"/>
        <v>-</v>
      </c>
      <c r="AT498" s="94" t="str">
        <f t="shared" si="213"/>
        <v>-</v>
      </c>
      <c r="AU498" s="94" t="str">
        <f t="shared" si="214"/>
        <v>-</v>
      </c>
      <c r="AV498" s="94" t="str">
        <f t="shared" si="215"/>
        <v>-</v>
      </c>
      <c r="AW498" s="94" t="str">
        <f t="shared" si="216"/>
        <v>-</v>
      </c>
      <c r="AX498" s="94" t="str">
        <f t="shared" si="217"/>
        <v>-</v>
      </c>
      <c r="AY498" s="94" t="str">
        <f t="shared" si="218"/>
        <v>-</v>
      </c>
      <c r="AZ498" s="94" t="str">
        <f t="shared" si="219"/>
        <v>-</v>
      </c>
      <c r="BA498" s="94" t="str">
        <f t="shared" si="220"/>
        <v>-</v>
      </c>
      <c r="BB498" s="94" t="str">
        <f t="shared" si="221"/>
        <v>-</v>
      </c>
      <c r="BC498" s="94" t="str">
        <f t="shared" si="222"/>
        <v>-</v>
      </c>
      <c r="BD498" s="94" t="str">
        <f t="shared" si="223"/>
        <v>-</v>
      </c>
      <c r="BE498" s="94" t="str">
        <f t="shared" si="224"/>
        <v>-</v>
      </c>
      <c r="BF498" s="94" t="str">
        <f t="shared" si="225"/>
        <v>-</v>
      </c>
    </row>
    <row r="499" spans="1:58" x14ac:dyDescent="0.2">
      <c r="A499" s="19" t="s">
        <v>1193</v>
      </c>
      <c r="B499" s="19" t="s">
        <v>76</v>
      </c>
      <c r="C499" s="19">
        <v>15657849</v>
      </c>
      <c r="D499" s="19">
        <v>5</v>
      </c>
      <c r="E499" s="19" t="s">
        <v>1290</v>
      </c>
      <c r="F499" s="19" t="s">
        <v>1291</v>
      </c>
      <c r="G499" s="19" t="s">
        <v>1292</v>
      </c>
      <c r="H499" s="19" t="s">
        <v>1018</v>
      </c>
      <c r="I499" s="19" t="s">
        <v>653</v>
      </c>
      <c r="J499" s="19">
        <v>80</v>
      </c>
      <c r="K499" s="19" t="s">
        <v>556</v>
      </c>
      <c r="L499" s="19" t="s">
        <v>495</v>
      </c>
      <c r="M499" s="19" t="s">
        <v>17</v>
      </c>
      <c r="N499" s="19">
        <v>45775</v>
      </c>
      <c r="O499" s="19">
        <v>21</v>
      </c>
      <c r="P499" s="83">
        <v>1</v>
      </c>
      <c r="Q499" s="19" t="s">
        <v>23</v>
      </c>
      <c r="R499" s="19" t="s">
        <v>11</v>
      </c>
      <c r="S499" s="19" t="s">
        <v>23</v>
      </c>
      <c r="T499" s="19">
        <v>21</v>
      </c>
      <c r="U499" s="19" t="s">
        <v>11</v>
      </c>
      <c r="V499" s="19" t="s">
        <v>11</v>
      </c>
      <c r="W499" s="19" t="s">
        <v>11</v>
      </c>
      <c r="X499" s="19">
        <v>0</v>
      </c>
      <c r="Y499" s="19" t="s">
        <v>730</v>
      </c>
      <c r="Z499" s="19">
        <v>0</v>
      </c>
      <c r="AA499" s="19">
        <v>0</v>
      </c>
      <c r="AB499" s="19">
        <v>0</v>
      </c>
      <c r="AC499" s="186" t="str">
        <f>IF(OR(M499="13",M499="14",P499=8),"",IF(     AND(OR(S499="AUTORIZADO", S499="PENDIENTE", S499="REDUCIDO", S499="AMPLIADO"),L499&lt;&gt;"HONORARIO" ), _xlfn.CONCAT(IF(H499="X","H",H499),"_",IF(OR(P499=5,P499=6),_xlfn.CONCAT(P499,"A"),P499),"_",VLOOKUP(T499,Datos!$B$2:$C$5,2,TRUE)),""))</f>
        <v>M_1_[11 +]</v>
      </c>
      <c r="AD499" s="186">
        <f t="shared" si="199"/>
        <v>0</v>
      </c>
      <c r="AE499" s="90" t="str">
        <f t="shared" si="200"/>
        <v>-</v>
      </c>
      <c r="AF499" s="91" t="str">
        <f t="shared" si="201"/>
        <v>070601</v>
      </c>
      <c r="AG499" s="92"/>
      <c r="AH499" s="93" t="str">
        <f t="shared" si="202"/>
        <v>Corporación de Fomento de la Producción</v>
      </c>
      <c r="AI499" s="90" t="str">
        <f t="shared" si="203"/>
        <v>-</v>
      </c>
      <c r="AJ499" s="90">
        <f t="shared" si="204"/>
        <v>5</v>
      </c>
      <c r="AK499" s="90" t="str">
        <f t="shared" si="205"/>
        <v>-</v>
      </c>
      <c r="AL499" s="90" t="str">
        <f t="shared" si="206"/>
        <v>Identifica este registro como MUJER</v>
      </c>
      <c r="AM499" s="90" t="str">
        <f t="shared" si="207"/>
        <v>-</v>
      </c>
      <c r="AN499" s="90" t="str">
        <f t="shared" si="208"/>
        <v>-</v>
      </c>
      <c r="AO499" s="90" t="str">
        <f t="shared" si="209"/>
        <v>-</v>
      </c>
      <c r="AP499" s="58" t="str">
        <f t="shared" si="210"/>
        <v>-</v>
      </c>
      <c r="AQ499" s="94" t="str">
        <f t="shared" si="211"/>
        <v>-</v>
      </c>
      <c r="AR499" s="94" t="str">
        <f>IF(N499="","PRIMER_DIA en blanco",
IF(AND(M499="01",N499&gt;=L_Conversion!$C$118,N499&lt;=L_Conversion!$D$118),"-",
IF(AND(M499="02",N499&gt;=L_Conversion!$C$119,N499&lt;=L_Conversion!$D$119),"-",
IF(AND(M499="03",N499&gt;=L_Conversion!$C$120,N499&lt;=L_Conversion!$D$120),"-",
IF(AND(M499="04",N499&gt;=L_Conversion!$C$121,N499&lt;=L_Conversion!$D$121),"-",
IF(AND(M499="05",N499&gt;=L_Conversion!$C$122,N499&lt;=L_Conversion!$D$122),"-",
IF(AND(M499="06",N499&gt;=L_Conversion!$C$123,N499&lt;=L_Conversion!$D$123),"-",
IF(AND(M499="07",N499&gt;=L_Conversion!$C$124,N499&lt;=L_Conversion!$D$124),"-",
IF(AND(M499="08",N499&gt;=L_Conversion!$C$125,N499&lt;=L_Conversion!$D$125),"-",
IF(AND(M499="09",N499&gt;=L_Conversion!$C$126,N499&lt;=L_Conversion!$D$126),"-",
IF(AND(M499="10",N499&gt;=L_Conversion!$C$127,N499&lt;=L_Conversion!$D$127),"-",
IF(AND(M499="11",N499&gt;=L_Conversion!$C$128,N499&lt;=L_Conversion!$D$128),"-",
IF(AND(M499="12",N499&gt;=L_Conversion!$C$129,N499&lt;=L_Conversion!$D$129),"-",
IF(AND(M499="13",N499&gt;=L_Conversion!$C$116,N499&lt;=L_Conversion!$D$116),"-",
IF(AND(M499="14",N499&gt;=L_Conversion!$C$117,N499&lt;=L_Conversion!$D$117),"-",
"PRIMER_DIA fuera de rango")))))))))))))))</f>
        <v>-</v>
      </c>
      <c r="AS499" s="94" t="str">
        <f t="shared" si="212"/>
        <v>-</v>
      </c>
      <c r="AT499" s="94" t="str">
        <f t="shared" si="213"/>
        <v>-</v>
      </c>
      <c r="AU499" s="94" t="str">
        <f t="shared" si="214"/>
        <v>-</v>
      </c>
      <c r="AV499" s="94" t="str">
        <f t="shared" si="215"/>
        <v>-</v>
      </c>
      <c r="AW499" s="94" t="str">
        <f t="shared" si="216"/>
        <v>-</v>
      </c>
      <c r="AX499" s="94" t="str">
        <f t="shared" si="217"/>
        <v>-</v>
      </c>
      <c r="AY499" s="94" t="str">
        <f t="shared" si="218"/>
        <v>-</v>
      </c>
      <c r="AZ499" s="94" t="str">
        <f t="shared" si="219"/>
        <v>-</v>
      </c>
      <c r="BA499" s="94" t="str">
        <f t="shared" si="220"/>
        <v>-</v>
      </c>
      <c r="BB499" s="94" t="str">
        <f t="shared" si="221"/>
        <v>-</v>
      </c>
      <c r="BC499" s="94" t="str">
        <f t="shared" si="222"/>
        <v>-</v>
      </c>
      <c r="BD499" s="94" t="str">
        <f t="shared" si="223"/>
        <v>-</v>
      </c>
      <c r="BE499" s="94" t="str">
        <f t="shared" si="224"/>
        <v>-</v>
      </c>
      <c r="BF499" s="94" t="str">
        <f t="shared" si="225"/>
        <v>-</v>
      </c>
    </row>
    <row r="500" spans="1:58" x14ac:dyDescent="0.2">
      <c r="A500" s="19" t="s">
        <v>1193</v>
      </c>
      <c r="B500" s="19" t="s">
        <v>76</v>
      </c>
      <c r="C500" s="19">
        <v>14225767</v>
      </c>
      <c r="D500" s="19" t="s">
        <v>1197</v>
      </c>
      <c r="E500" s="19" t="s">
        <v>1430</v>
      </c>
      <c r="F500" s="19" t="s">
        <v>1219</v>
      </c>
      <c r="G500" s="19" t="s">
        <v>1799</v>
      </c>
      <c r="H500" s="19" t="s">
        <v>1018</v>
      </c>
      <c r="I500" s="19" t="s">
        <v>653</v>
      </c>
      <c r="J500" s="19">
        <v>80</v>
      </c>
      <c r="K500" s="19" t="s">
        <v>556</v>
      </c>
      <c r="L500" s="19" t="s">
        <v>495</v>
      </c>
      <c r="M500" s="19" t="s">
        <v>17</v>
      </c>
      <c r="N500" s="19">
        <v>45775</v>
      </c>
      <c r="O500" s="19">
        <v>21</v>
      </c>
      <c r="P500" s="83">
        <v>1</v>
      </c>
      <c r="Q500" s="19" t="s">
        <v>23</v>
      </c>
      <c r="R500" s="19" t="s">
        <v>11</v>
      </c>
      <c r="S500" s="19" t="s">
        <v>23</v>
      </c>
      <c r="T500" s="19">
        <v>21</v>
      </c>
      <c r="U500" s="19" t="s">
        <v>11</v>
      </c>
      <c r="V500" s="19" t="s">
        <v>11</v>
      </c>
      <c r="W500" s="19" t="s">
        <v>11</v>
      </c>
      <c r="X500" s="19">
        <v>0</v>
      </c>
      <c r="Y500" s="19" t="s">
        <v>730</v>
      </c>
      <c r="Z500" s="19">
        <v>0</v>
      </c>
      <c r="AA500" s="19">
        <v>0</v>
      </c>
      <c r="AB500" s="19">
        <v>0</v>
      </c>
      <c r="AC500" s="186" t="str">
        <f>IF(OR(M500="13",M500="14",P500=8),"",IF(     AND(OR(S500="AUTORIZADO", S500="PENDIENTE", S500="REDUCIDO", S500="AMPLIADO"),L500&lt;&gt;"HONORARIO" ), _xlfn.CONCAT(IF(H500="X","H",H500),"_",IF(OR(P500=5,P500=6),_xlfn.CONCAT(P500,"A"),P500),"_",VLOOKUP(T500,Datos!$B$2:$C$5,2,TRUE)),""))</f>
        <v>M_1_[11 +]</v>
      </c>
      <c r="AD500" s="186">
        <f t="shared" si="199"/>
        <v>0</v>
      </c>
      <c r="AE500" s="90" t="str">
        <f t="shared" si="200"/>
        <v>-</v>
      </c>
      <c r="AF500" s="91" t="str">
        <f t="shared" si="201"/>
        <v>070601</v>
      </c>
      <c r="AG500" s="92"/>
      <c r="AH500" s="93" t="str">
        <f t="shared" si="202"/>
        <v>Corporación de Fomento de la Producción</v>
      </c>
      <c r="AI500" s="90" t="str">
        <f t="shared" si="203"/>
        <v>-</v>
      </c>
      <c r="AJ500" s="90" t="str">
        <f t="shared" si="204"/>
        <v>K</v>
      </c>
      <c r="AK500" s="90" t="str">
        <f t="shared" si="205"/>
        <v>-</v>
      </c>
      <c r="AL500" s="90" t="str">
        <f t="shared" si="206"/>
        <v>Identifica este registro como MUJER</v>
      </c>
      <c r="AM500" s="90" t="str">
        <f t="shared" si="207"/>
        <v>-</v>
      </c>
      <c r="AN500" s="90" t="str">
        <f t="shared" si="208"/>
        <v>-</v>
      </c>
      <c r="AO500" s="90" t="str">
        <f t="shared" si="209"/>
        <v>-</v>
      </c>
      <c r="AP500" s="58" t="str">
        <f t="shared" si="210"/>
        <v>-</v>
      </c>
      <c r="AQ500" s="94" t="str">
        <f t="shared" si="211"/>
        <v>-</v>
      </c>
      <c r="AR500" s="94" t="str">
        <f>IF(N500="","PRIMER_DIA en blanco",
IF(AND(M500="01",N500&gt;=L_Conversion!$C$118,N500&lt;=L_Conversion!$D$118),"-",
IF(AND(M500="02",N500&gt;=L_Conversion!$C$119,N500&lt;=L_Conversion!$D$119),"-",
IF(AND(M500="03",N500&gt;=L_Conversion!$C$120,N500&lt;=L_Conversion!$D$120),"-",
IF(AND(M500="04",N500&gt;=L_Conversion!$C$121,N500&lt;=L_Conversion!$D$121),"-",
IF(AND(M500="05",N500&gt;=L_Conversion!$C$122,N500&lt;=L_Conversion!$D$122),"-",
IF(AND(M500="06",N500&gt;=L_Conversion!$C$123,N500&lt;=L_Conversion!$D$123),"-",
IF(AND(M500="07",N500&gt;=L_Conversion!$C$124,N500&lt;=L_Conversion!$D$124),"-",
IF(AND(M500="08",N500&gt;=L_Conversion!$C$125,N500&lt;=L_Conversion!$D$125),"-",
IF(AND(M500="09",N500&gt;=L_Conversion!$C$126,N500&lt;=L_Conversion!$D$126),"-",
IF(AND(M500="10",N500&gt;=L_Conversion!$C$127,N500&lt;=L_Conversion!$D$127),"-",
IF(AND(M500="11",N500&gt;=L_Conversion!$C$128,N500&lt;=L_Conversion!$D$128),"-",
IF(AND(M500="12",N500&gt;=L_Conversion!$C$129,N500&lt;=L_Conversion!$D$129),"-",
IF(AND(M500="13",N500&gt;=L_Conversion!$C$116,N500&lt;=L_Conversion!$D$116),"-",
IF(AND(M500="14",N500&gt;=L_Conversion!$C$117,N500&lt;=L_Conversion!$D$117),"-",
"PRIMER_DIA fuera de rango")))))))))))))))</f>
        <v>-</v>
      </c>
      <c r="AS500" s="94" t="str">
        <f t="shared" si="212"/>
        <v>-</v>
      </c>
      <c r="AT500" s="94" t="str">
        <f t="shared" si="213"/>
        <v>-</v>
      </c>
      <c r="AU500" s="94" t="str">
        <f t="shared" si="214"/>
        <v>-</v>
      </c>
      <c r="AV500" s="94" t="str">
        <f t="shared" si="215"/>
        <v>-</v>
      </c>
      <c r="AW500" s="94" t="str">
        <f t="shared" si="216"/>
        <v>-</v>
      </c>
      <c r="AX500" s="94" t="str">
        <f t="shared" si="217"/>
        <v>-</v>
      </c>
      <c r="AY500" s="94" t="str">
        <f t="shared" si="218"/>
        <v>-</v>
      </c>
      <c r="AZ500" s="94" t="str">
        <f t="shared" si="219"/>
        <v>-</v>
      </c>
      <c r="BA500" s="94" t="str">
        <f t="shared" si="220"/>
        <v>-</v>
      </c>
      <c r="BB500" s="94" t="str">
        <f t="shared" si="221"/>
        <v>-</v>
      </c>
      <c r="BC500" s="94" t="str">
        <f t="shared" si="222"/>
        <v>-</v>
      </c>
      <c r="BD500" s="94" t="str">
        <f t="shared" si="223"/>
        <v>-</v>
      </c>
      <c r="BE500" s="94" t="str">
        <f t="shared" si="224"/>
        <v>-</v>
      </c>
      <c r="BF500" s="94" t="str">
        <f t="shared" si="225"/>
        <v>-</v>
      </c>
    </row>
    <row r="501" spans="1:58" x14ac:dyDescent="0.2">
      <c r="A501" s="19" t="s">
        <v>1193</v>
      </c>
      <c r="B501" s="19" t="s">
        <v>76</v>
      </c>
      <c r="C501" s="19">
        <v>6270031</v>
      </c>
      <c r="D501" s="19">
        <v>9</v>
      </c>
      <c r="E501" s="19" t="s">
        <v>1850</v>
      </c>
      <c r="F501" s="19" t="s">
        <v>1219</v>
      </c>
      <c r="G501" s="19" t="s">
        <v>1851</v>
      </c>
      <c r="H501" s="19" t="s">
        <v>1018</v>
      </c>
      <c r="I501" s="19" t="s">
        <v>653</v>
      </c>
      <c r="J501" s="19">
        <v>60</v>
      </c>
      <c r="K501" s="19" t="s">
        <v>560</v>
      </c>
      <c r="L501" s="19" t="s">
        <v>490</v>
      </c>
      <c r="M501" s="19" t="s">
        <v>17</v>
      </c>
      <c r="N501" s="19">
        <v>45775</v>
      </c>
      <c r="O501" s="19">
        <v>5</v>
      </c>
      <c r="P501" s="83">
        <v>1</v>
      </c>
      <c r="Q501" s="19" t="s">
        <v>23</v>
      </c>
      <c r="R501" s="19" t="s">
        <v>11</v>
      </c>
      <c r="S501" s="19" t="s">
        <v>23</v>
      </c>
      <c r="T501" s="19">
        <v>5</v>
      </c>
      <c r="U501" s="19" t="s">
        <v>11</v>
      </c>
      <c r="V501" s="19" t="s">
        <v>11</v>
      </c>
      <c r="W501" s="19" t="s">
        <v>19</v>
      </c>
      <c r="X501" s="19">
        <v>169029</v>
      </c>
      <c r="Y501" s="19" t="s">
        <v>726</v>
      </c>
      <c r="Z501" s="19">
        <v>5</v>
      </c>
      <c r="AA501" s="19">
        <v>169029</v>
      </c>
      <c r="AB501" s="19">
        <v>169029</v>
      </c>
      <c r="AC501" s="186" t="str">
        <f>IF(OR(M501="13",M501="14",P501=8),"",IF(     AND(OR(S501="AUTORIZADO", S501="PENDIENTE", S501="REDUCIDO", S501="AMPLIADO"),L501&lt;&gt;"HONORARIO" ), _xlfn.CONCAT(IF(H501="X","H",H501),"_",IF(OR(P501=5,P501=6),_xlfn.CONCAT(P501,"A"),P501),"_",VLOOKUP(T501,Datos!$B$2:$C$5,2,TRUE)),""))</f>
        <v>M_1_[4 a 10]</v>
      </c>
      <c r="AD501" s="186">
        <f t="shared" si="199"/>
        <v>338058</v>
      </c>
      <c r="AE501" s="90" t="str">
        <f t="shared" si="200"/>
        <v>-</v>
      </c>
      <c r="AF501" s="91" t="str">
        <f t="shared" si="201"/>
        <v>070601</v>
      </c>
      <c r="AG501" s="92"/>
      <c r="AH501" s="93" t="str">
        <f t="shared" si="202"/>
        <v>Corporación de Fomento de la Producción</v>
      </c>
      <c r="AI501" s="90" t="str">
        <f t="shared" si="203"/>
        <v>-</v>
      </c>
      <c r="AJ501" s="90">
        <f t="shared" si="204"/>
        <v>9</v>
      </c>
      <c r="AK501" s="90" t="str">
        <f t="shared" si="205"/>
        <v>-</v>
      </c>
      <c r="AL501" s="90" t="str">
        <f t="shared" si="206"/>
        <v>Identifica este registro como MUJER</v>
      </c>
      <c r="AM501" s="90" t="str">
        <f t="shared" si="207"/>
        <v>-</v>
      </c>
      <c r="AN501" s="90" t="str">
        <f t="shared" si="208"/>
        <v>-</v>
      </c>
      <c r="AO501" s="90" t="str">
        <f t="shared" si="209"/>
        <v>-</v>
      </c>
      <c r="AP501" s="58" t="str">
        <f t="shared" si="210"/>
        <v>-</v>
      </c>
      <c r="AQ501" s="94" t="str">
        <f t="shared" si="211"/>
        <v>-</v>
      </c>
      <c r="AR501" s="94" t="str">
        <f>IF(N501="","PRIMER_DIA en blanco",
IF(AND(M501="01",N501&gt;=L_Conversion!$C$118,N501&lt;=L_Conversion!$D$118),"-",
IF(AND(M501="02",N501&gt;=L_Conversion!$C$119,N501&lt;=L_Conversion!$D$119),"-",
IF(AND(M501="03",N501&gt;=L_Conversion!$C$120,N501&lt;=L_Conversion!$D$120),"-",
IF(AND(M501="04",N501&gt;=L_Conversion!$C$121,N501&lt;=L_Conversion!$D$121),"-",
IF(AND(M501="05",N501&gt;=L_Conversion!$C$122,N501&lt;=L_Conversion!$D$122),"-",
IF(AND(M501="06",N501&gt;=L_Conversion!$C$123,N501&lt;=L_Conversion!$D$123),"-",
IF(AND(M501="07",N501&gt;=L_Conversion!$C$124,N501&lt;=L_Conversion!$D$124),"-",
IF(AND(M501="08",N501&gt;=L_Conversion!$C$125,N501&lt;=L_Conversion!$D$125),"-",
IF(AND(M501="09",N501&gt;=L_Conversion!$C$126,N501&lt;=L_Conversion!$D$126),"-",
IF(AND(M501="10",N501&gt;=L_Conversion!$C$127,N501&lt;=L_Conversion!$D$127),"-",
IF(AND(M501="11",N501&gt;=L_Conversion!$C$128,N501&lt;=L_Conversion!$D$128),"-",
IF(AND(M501="12",N501&gt;=L_Conversion!$C$129,N501&lt;=L_Conversion!$D$129),"-",
IF(AND(M501="13",N501&gt;=L_Conversion!$C$116,N501&lt;=L_Conversion!$D$116),"-",
IF(AND(M501="14",N501&gt;=L_Conversion!$C$117,N501&lt;=L_Conversion!$D$117),"-",
"PRIMER_DIA fuera de rango")))))))))))))))</f>
        <v>-</v>
      </c>
      <c r="AS501" s="94" t="str">
        <f t="shared" si="212"/>
        <v>-</v>
      </c>
      <c r="AT501" s="94" t="str">
        <f t="shared" si="213"/>
        <v>-</v>
      </c>
      <c r="AU501" s="94" t="str">
        <f t="shared" si="214"/>
        <v>-</v>
      </c>
      <c r="AV501" s="94" t="str">
        <f t="shared" si="215"/>
        <v>-</v>
      </c>
      <c r="AW501" s="94" t="str">
        <f t="shared" si="216"/>
        <v>-</v>
      </c>
      <c r="AX501" s="94" t="str">
        <f t="shared" si="217"/>
        <v>-</v>
      </c>
      <c r="AY501" s="94" t="str">
        <f t="shared" si="218"/>
        <v>-</v>
      </c>
      <c r="AZ501" s="94" t="str">
        <f t="shared" si="219"/>
        <v>-</v>
      </c>
      <c r="BA501" s="94" t="str">
        <f t="shared" si="220"/>
        <v>-</v>
      </c>
      <c r="BB501" s="94" t="str">
        <f t="shared" si="221"/>
        <v>-</v>
      </c>
      <c r="BC501" s="94" t="str">
        <f t="shared" si="222"/>
        <v>-</v>
      </c>
      <c r="BD501" s="94" t="str">
        <f t="shared" si="223"/>
        <v>-</v>
      </c>
      <c r="BE501" s="94" t="str">
        <f t="shared" si="224"/>
        <v>-</v>
      </c>
      <c r="BF501" s="94" t="str">
        <f t="shared" si="225"/>
        <v>-</v>
      </c>
    </row>
    <row r="502" spans="1:58" x14ac:dyDescent="0.2">
      <c r="A502" s="19" t="s">
        <v>1193</v>
      </c>
      <c r="B502" s="19" t="s">
        <v>76</v>
      </c>
      <c r="C502" s="19">
        <v>14117393</v>
      </c>
      <c r="D502" s="19">
        <v>6</v>
      </c>
      <c r="E502" s="19" t="s">
        <v>1219</v>
      </c>
      <c r="F502" s="19" t="s">
        <v>1816</v>
      </c>
      <c r="G502" s="19" t="s">
        <v>1817</v>
      </c>
      <c r="H502" s="19" t="s">
        <v>654</v>
      </c>
      <c r="I502" s="19" t="s">
        <v>653</v>
      </c>
      <c r="J502" s="19">
        <v>80</v>
      </c>
      <c r="K502" s="19" t="s">
        <v>560</v>
      </c>
      <c r="L502" s="19" t="s">
        <v>495</v>
      </c>
      <c r="M502" s="19" t="s">
        <v>17</v>
      </c>
      <c r="N502" s="19">
        <v>45775</v>
      </c>
      <c r="O502" s="19">
        <v>3</v>
      </c>
      <c r="P502" s="83">
        <v>1</v>
      </c>
      <c r="Q502" s="19" t="s">
        <v>23</v>
      </c>
      <c r="R502" s="19" t="s">
        <v>11</v>
      </c>
      <c r="S502" s="19" t="s">
        <v>23</v>
      </c>
      <c r="T502" s="19">
        <v>3</v>
      </c>
      <c r="U502" s="19" t="s">
        <v>11</v>
      </c>
      <c r="V502" s="19" t="s">
        <v>11</v>
      </c>
      <c r="W502" s="19" t="s">
        <v>11</v>
      </c>
      <c r="X502" s="19">
        <v>0</v>
      </c>
      <c r="Y502" s="19" t="s">
        <v>730</v>
      </c>
      <c r="Z502" s="19">
        <v>0</v>
      </c>
      <c r="AA502" s="19">
        <v>0</v>
      </c>
      <c r="AB502" s="19">
        <v>0</v>
      </c>
      <c r="AC502" s="186" t="str">
        <f>IF(OR(M502="13",M502="14",P502=8),"",IF(     AND(OR(S502="AUTORIZADO", S502="PENDIENTE", S502="REDUCIDO", S502="AMPLIADO"),L502&lt;&gt;"HONORARIO" ), _xlfn.CONCAT(IF(H502="X","H",H502),"_",IF(OR(P502=5,P502=6),_xlfn.CONCAT(P502,"A"),P502),"_",VLOOKUP(T502,Datos!$B$2:$C$5,2,TRUE)),""))</f>
        <v>H_1_[hasta 3]</v>
      </c>
      <c r="AD502" s="186">
        <f t="shared" si="199"/>
        <v>0</v>
      </c>
      <c r="AE502" s="90" t="str">
        <f t="shared" si="200"/>
        <v>-</v>
      </c>
      <c r="AF502" s="91" t="str">
        <f t="shared" si="201"/>
        <v>070601</v>
      </c>
      <c r="AG502" s="92"/>
      <c r="AH502" s="93" t="str">
        <f t="shared" si="202"/>
        <v>Corporación de Fomento de la Producción</v>
      </c>
      <c r="AI502" s="90" t="str">
        <f t="shared" si="203"/>
        <v>-</v>
      </c>
      <c r="AJ502" s="90">
        <f t="shared" si="204"/>
        <v>6</v>
      </c>
      <c r="AK502" s="90" t="str">
        <f t="shared" si="205"/>
        <v>-</v>
      </c>
      <c r="AL502" s="90" t="str">
        <f t="shared" si="206"/>
        <v>Identifica este registro como HOMBRE</v>
      </c>
      <c r="AM502" s="90" t="str">
        <f t="shared" si="207"/>
        <v>-</v>
      </c>
      <c r="AN502" s="90" t="str">
        <f t="shared" si="208"/>
        <v>-</v>
      </c>
      <c r="AO502" s="90" t="str">
        <f t="shared" si="209"/>
        <v>-</v>
      </c>
      <c r="AP502" s="58" t="str">
        <f t="shared" si="210"/>
        <v>-</v>
      </c>
      <c r="AQ502" s="94" t="str">
        <f t="shared" si="211"/>
        <v>-</v>
      </c>
      <c r="AR502" s="94" t="str">
        <f>IF(N502="","PRIMER_DIA en blanco",
IF(AND(M502="01",N502&gt;=L_Conversion!$C$118,N502&lt;=L_Conversion!$D$118),"-",
IF(AND(M502="02",N502&gt;=L_Conversion!$C$119,N502&lt;=L_Conversion!$D$119),"-",
IF(AND(M502="03",N502&gt;=L_Conversion!$C$120,N502&lt;=L_Conversion!$D$120),"-",
IF(AND(M502="04",N502&gt;=L_Conversion!$C$121,N502&lt;=L_Conversion!$D$121),"-",
IF(AND(M502="05",N502&gt;=L_Conversion!$C$122,N502&lt;=L_Conversion!$D$122),"-",
IF(AND(M502="06",N502&gt;=L_Conversion!$C$123,N502&lt;=L_Conversion!$D$123),"-",
IF(AND(M502="07",N502&gt;=L_Conversion!$C$124,N502&lt;=L_Conversion!$D$124),"-",
IF(AND(M502="08",N502&gt;=L_Conversion!$C$125,N502&lt;=L_Conversion!$D$125),"-",
IF(AND(M502="09",N502&gt;=L_Conversion!$C$126,N502&lt;=L_Conversion!$D$126),"-",
IF(AND(M502="10",N502&gt;=L_Conversion!$C$127,N502&lt;=L_Conversion!$D$127),"-",
IF(AND(M502="11",N502&gt;=L_Conversion!$C$128,N502&lt;=L_Conversion!$D$128),"-",
IF(AND(M502="12",N502&gt;=L_Conversion!$C$129,N502&lt;=L_Conversion!$D$129),"-",
IF(AND(M502="13",N502&gt;=L_Conversion!$C$116,N502&lt;=L_Conversion!$D$116),"-",
IF(AND(M502="14",N502&gt;=L_Conversion!$C$117,N502&lt;=L_Conversion!$D$117),"-",
"PRIMER_DIA fuera de rango")))))))))))))))</f>
        <v>-</v>
      </c>
      <c r="AS502" s="94" t="str">
        <f t="shared" si="212"/>
        <v>-</v>
      </c>
      <c r="AT502" s="94" t="str">
        <f t="shared" si="213"/>
        <v>-</v>
      </c>
      <c r="AU502" s="94" t="str">
        <f t="shared" si="214"/>
        <v>-</v>
      </c>
      <c r="AV502" s="94" t="str">
        <f t="shared" si="215"/>
        <v>-</v>
      </c>
      <c r="AW502" s="94" t="str">
        <f t="shared" si="216"/>
        <v>-</v>
      </c>
      <c r="AX502" s="94" t="str">
        <f t="shared" si="217"/>
        <v>-</v>
      </c>
      <c r="AY502" s="94" t="str">
        <f t="shared" si="218"/>
        <v>-</v>
      </c>
      <c r="AZ502" s="94" t="str">
        <f t="shared" si="219"/>
        <v>-</v>
      </c>
      <c r="BA502" s="94" t="str">
        <f t="shared" si="220"/>
        <v>-</v>
      </c>
      <c r="BB502" s="94" t="str">
        <f t="shared" si="221"/>
        <v>-</v>
      </c>
      <c r="BC502" s="94" t="str">
        <f t="shared" si="222"/>
        <v>-</v>
      </c>
      <c r="BD502" s="94" t="str">
        <f t="shared" si="223"/>
        <v>-</v>
      </c>
      <c r="BE502" s="94" t="str">
        <f t="shared" si="224"/>
        <v>-</v>
      </c>
      <c r="BF502" s="94" t="str">
        <f t="shared" si="225"/>
        <v>-</v>
      </c>
    </row>
    <row r="503" spans="1:58" x14ac:dyDescent="0.2">
      <c r="A503" s="19" t="s">
        <v>1193</v>
      </c>
      <c r="B503" s="19" t="s">
        <v>669</v>
      </c>
      <c r="C503" s="19">
        <v>15601509</v>
      </c>
      <c r="D503" s="19">
        <v>1</v>
      </c>
      <c r="E503" s="19" t="s">
        <v>1358</v>
      </c>
      <c r="F503" s="19" t="s">
        <v>1852</v>
      </c>
      <c r="G503" s="19" t="s">
        <v>1853</v>
      </c>
      <c r="H503" s="19" t="s">
        <v>654</v>
      </c>
      <c r="I503" s="19" t="s">
        <v>654</v>
      </c>
      <c r="J503" s="19">
        <v>80</v>
      </c>
      <c r="K503" s="19" t="s">
        <v>556</v>
      </c>
      <c r="L503" s="19" t="s">
        <v>509</v>
      </c>
      <c r="M503" s="19" t="s">
        <v>17</v>
      </c>
      <c r="N503" s="19">
        <v>45775</v>
      </c>
      <c r="O503" s="19">
        <v>30</v>
      </c>
      <c r="P503" s="83">
        <v>1</v>
      </c>
      <c r="Q503" s="19" t="s">
        <v>23</v>
      </c>
      <c r="R503" s="19" t="s">
        <v>11</v>
      </c>
      <c r="S503" s="19" t="s">
        <v>23</v>
      </c>
      <c r="T503" s="19">
        <v>30</v>
      </c>
      <c r="U503" s="19" t="s">
        <v>11</v>
      </c>
      <c r="V503" s="19" t="s">
        <v>11</v>
      </c>
      <c r="W503" s="19" t="s">
        <v>11</v>
      </c>
      <c r="X503" s="19">
        <v>0</v>
      </c>
      <c r="Y503" s="19" t="s">
        <v>730</v>
      </c>
      <c r="Z503" s="19">
        <v>0</v>
      </c>
      <c r="AA503" s="19">
        <v>0</v>
      </c>
      <c r="AB503" s="19">
        <v>0</v>
      </c>
      <c r="AC503" s="186" t="str">
        <f>IF(OR(M503="13",M503="14",P503=8),"",IF(     AND(OR(S503="AUTORIZADO", S503="PENDIENTE", S503="REDUCIDO", S503="AMPLIADO"),L503&lt;&gt;"HONORARIO" ), _xlfn.CONCAT(IF(H503="X","H",H503),"_",IF(OR(P503=5,P503=6),_xlfn.CONCAT(P503,"A"),P503),"_",VLOOKUP(T503,Datos!$B$2:$C$5,2,TRUE)),""))</f>
        <v>H_1_[11 +]</v>
      </c>
      <c r="AD503" s="186">
        <f t="shared" si="199"/>
        <v>0</v>
      </c>
      <c r="AE503" s="90" t="str">
        <f t="shared" si="200"/>
        <v>-</v>
      </c>
      <c r="AF503" s="91" t="str">
        <f t="shared" si="201"/>
        <v>Revisar</v>
      </c>
      <c r="AG503" s="92"/>
      <c r="AH503" s="93" t="str">
        <f t="shared" si="202"/>
        <v>Corporación de Fomento de la Producción</v>
      </c>
      <c r="AI503" s="90" t="str">
        <f t="shared" si="203"/>
        <v>-</v>
      </c>
      <c r="AJ503" s="90">
        <f t="shared" si="204"/>
        <v>1</v>
      </c>
      <c r="AK503" s="90" t="str">
        <f t="shared" si="205"/>
        <v>-</v>
      </c>
      <c r="AL503" s="90" t="str">
        <f t="shared" si="206"/>
        <v>Identifica este registro como HOMBRE</v>
      </c>
      <c r="AM503" s="90" t="str">
        <f t="shared" si="207"/>
        <v>-</v>
      </c>
      <c r="AN503" s="90" t="str">
        <f t="shared" si="208"/>
        <v>-</v>
      </c>
      <c r="AO503" s="90" t="str">
        <f t="shared" si="209"/>
        <v>-</v>
      </c>
      <c r="AP503" s="58" t="str">
        <f t="shared" si="210"/>
        <v>-</v>
      </c>
      <c r="AQ503" s="94" t="str">
        <f t="shared" si="211"/>
        <v>-</v>
      </c>
      <c r="AR503" s="94" t="str">
        <f>IF(N503="","PRIMER_DIA en blanco",
IF(AND(M503="01",N503&gt;=L_Conversion!$C$118,N503&lt;=L_Conversion!$D$118),"-",
IF(AND(M503="02",N503&gt;=L_Conversion!$C$119,N503&lt;=L_Conversion!$D$119),"-",
IF(AND(M503="03",N503&gt;=L_Conversion!$C$120,N503&lt;=L_Conversion!$D$120),"-",
IF(AND(M503="04",N503&gt;=L_Conversion!$C$121,N503&lt;=L_Conversion!$D$121),"-",
IF(AND(M503="05",N503&gt;=L_Conversion!$C$122,N503&lt;=L_Conversion!$D$122),"-",
IF(AND(M503="06",N503&gt;=L_Conversion!$C$123,N503&lt;=L_Conversion!$D$123),"-",
IF(AND(M503="07",N503&gt;=L_Conversion!$C$124,N503&lt;=L_Conversion!$D$124),"-",
IF(AND(M503="08",N503&gt;=L_Conversion!$C$125,N503&lt;=L_Conversion!$D$125),"-",
IF(AND(M503="09",N503&gt;=L_Conversion!$C$126,N503&lt;=L_Conversion!$D$126),"-",
IF(AND(M503="10",N503&gt;=L_Conversion!$C$127,N503&lt;=L_Conversion!$D$127),"-",
IF(AND(M503="11",N503&gt;=L_Conversion!$C$128,N503&lt;=L_Conversion!$D$128),"-",
IF(AND(M503="12",N503&gt;=L_Conversion!$C$129,N503&lt;=L_Conversion!$D$129),"-",
IF(AND(M503="13",N503&gt;=L_Conversion!$C$116,N503&lt;=L_Conversion!$D$116),"-",
IF(AND(M503="14",N503&gt;=L_Conversion!$C$117,N503&lt;=L_Conversion!$D$117),"-",
"PRIMER_DIA fuera de rango")))))))))))))))</f>
        <v>-</v>
      </c>
      <c r="AS503" s="94" t="str">
        <f t="shared" si="212"/>
        <v>-</v>
      </c>
      <c r="AT503" s="94" t="str">
        <f t="shared" si="213"/>
        <v>-</v>
      </c>
      <c r="AU503" s="94" t="str">
        <f t="shared" si="214"/>
        <v>-</v>
      </c>
      <c r="AV503" s="94" t="str">
        <f t="shared" si="215"/>
        <v>-</v>
      </c>
      <c r="AW503" s="94" t="str">
        <f t="shared" si="216"/>
        <v>-</v>
      </c>
      <c r="AX503" s="94" t="str">
        <f t="shared" si="217"/>
        <v>-</v>
      </c>
      <c r="AY503" s="94" t="str">
        <f t="shared" si="218"/>
        <v>-</v>
      </c>
      <c r="AZ503" s="94" t="str">
        <f t="shared" si="219"/>
        <v>-</v>
      </c>
      <c r="BA503" s="94" t="str">
        <f t="shared" si="220"/>
        <v>-</v>
      </c>
      <c r="BB503" s="94" t="str">
        <f t="shared" si="221"/>
        <v>-</v>
      </c>
      <c r="BC503" s="94" t="str">
        <f t="shared" si="222"/>
        <v>-</v>
      </c>
      <c r="BD503" s="94" t="str">
        <f t="shared" si="223"/>
        <v>-</v>
      </c>
      <c r="BE503" s="94" t="str">
        <f t="shared" si="224"/>
        <v>-</v>
      </c>
      <c r="BF503" s="94" t="str">
        <f t="shared" si="225"/>
        <v>-</v>
      </c>
    </row>
    <row r="504" spans="1:58" x14ac:dyDescent="0.2">
      <c r="A504" s="19" t="s">
        <v>1193</v>
      </c>
      <c r="B504" s="19" t="s">
        <v>1132</v>
      </c>
      <c r="C504" s="19">
        <v>8385459</v>
      </c>
      <c r="D504" s="19">
        <v>6</v>
      </c>
      <c r="E504" s="19" t="s">
        <v>1854</v>
      </c>
      <c r="F504" s="19" t="s">
        <v>1251</v>
      </c>
      <c r="G504" s="19" t="s">
        <v>1537</v>
      </c>
      <c r="H504" s="19" t="s">
        <v>1018</v>
      </c>
      <c r="I504" s="19" t="s">
        <v>654</v>
      </c>
      <c r="J504" s="19">
        <v>80</v>
      </c>
      <c r="K504" s="19" t="s">
        <v>556</v>
      </c>
      <c r="L504" s="19" t="s">
        <v>509</v>
      </c>
      <c r="M504" s="19" t="s">
        <v>17</v>
      </c>
      <c r="N504" s="19">
        <v>45776</v>
      </c>
      <c r="O504" s="19">
        <v>2</v>
      </c>
      <c r="P504" s="83">
        <v>1</v>
      </c>
      <c r="Q504" s="19" t="s">
        <v>23</v>
      </c>
      <c r="R504" s="19" t="s">
        <v>11</v>
      </c>
      <c r="S504" s="19" t="s">
        <v>23</v>
      </c>
      <c r="T504" s="19">
        <v>2</v>
      </c>
      <c r="U504" s="19" t="s">
        <v>11</v>
      </c>
      <c r="V504" s="19" t="s">
        <v>11</v>
      </c>
      <c r="W504" s="19" t="s">
        <v>11</v>
      </c>
      <c r="X504" s="19">
        <v>0</v>
      </c>
      <c r="Y504" s="19" t="s">
        <v>730</v>
      </c>
      <c r="Z504" s="19">
        <v>0</v>
      </c>
      <c r="AA504" s="19">
        <v>0</v>
      </c>
      <c r="AB504" s="19">
        <v>0</v>
      </c>
      <c r="AC504" s="186" t="str">
        <f>IF(OR(M504="13",M504="14",P504=8),"",IF(     AND(OR(S504="AUTORIZADO", S504="PENDIENTE", S504="REDUCIDO", S504="AMPLIADO"),L504&lt;&gt;"HONORARIO" ), _xlfn.CONCAT(IF(H504="X","H",H504),"_",IF(OR(P504=5,P504=6),_xlfn.CONCAT(P504,"A"),P504),"_",VLOOKUP(T504,Datos!$B$2:$C$5,2,TRUE)),""))</f>
        <v>M_1_[hasta 3]</v>
      </c>
      <c r="AD504" s="186">
        <f t="shared" si="199"/>
        <v>0</v>
      </c>
      <c r="AE504" s="90" t="str">
        <f t="shared" si="200"/>
        <v>-</v>
      </c>
      <c r="AF504" s="91" t="str">
        <f t="shared" si="201"/>
        <v>Revisar</v>
      </c>
      <c r="AG504" s="92"/>
      <c r="AH504" s="93" t="str">
        <f t="shared" si="202"/>
        <v>Corporación de Fomento de la Producción</v>
      </c>
      <c r="AI504" s="90" t="str">
        <f t="shared" si="203"/>
        <v>-</v>
      </c>
      <c r="AJ504" s="90">
        <f t="shared" si="204"/>
        <v>6</v>
      </c>
      <c r="AK504" s="90" t="str">
        <f t="shared" si="205"/>
        <v>-</v>
      </c>
      <c r="AL504" s="90" t="str">
        <f t="shared" si="206"/>
        <v>Identifica este registro como MUJER</v>
      </c>
      <c r="AM504" s="90" t="str">
        <f t="shared" si="207"/>
        <v>-</v>
      </c>
      <c r="AN504" s="90" t="str">
        <f t="shared" si="208"/>
        <v>-</v>
      </c>
      <c r="AO504" s="90" t="str">
        <f t="shared" si="209"/>
        <v>-</v>
      </c>
      <c r="AP504" s="58" t="str">
        <f t="shared" si="210"/>
        <v>-</v>
      </c>
      <c r="AQ504" s="94" t="str">
        <f t="shared" si="211"/>
        <v>-</v>
      </c>
      <c r="AR504" s="94" t="str">
        <f>IF(N504="","PRIMER_DIA en blanco",
IF(AND(M504="01",N504&gt;=L_Conversion!$C$118,N504&lt;=L_Conversion!$D$118),"-",
IF(AND(M504="02",N504&gt;=L_Conversion!$C$119,N504&lt;=L_Conversion!$D$119),"-",
IF(AND(M504="03",N504&gt;=L_Conversion!$C$120,N504&lt;=L_Conversion!$D$120),"-",
IF(AND(M504="04",N504&gt;=L_Conversion!$C$121,N504&lt;=L_Conversion!$D$121),"-",
IF(AND(M504="05",N504&gt;=L_Conversion!$C$122,N504&lt;=L_Conversion!$D$122),"-",
IF(AND(M504="06",N504&gt;=L_Conversion!$C$123,N504&lt;=L_Conversion!$D$123),"-",
IF(AND(M504="07",N504&gt;=L_Conversion!$C$124,N504&lt;=L_Conversion!$D$124),"-",
IF(AND(M504="08",N504&gt;=L_Conversion!$C$125,N504&lt;=L_Conversion!$D$125),"-",
IF(AND(M504="09",N504&gt;=L_Conversion!$C$126,N504&lt;=L_Conversion!$D$126),"-",
IF(AND(M504="10",N504&gt;=L_Conversion!$C$127,N504&lt;=L_Conversion!$D$127),"-",
IF(AND(M504="11",N504&gt;=L_Conversion!$C$128,N504&lt;=L_Conversion!$D$128),"-",
IF(AND(M504="12",N504&gt;=L_Conversion!$C$129,N504&lt;=L_Conversion!$D$129),"-",
IF(AND(M504="13",N504&gt;=L_Conversion!$C$116,N504&lt;=L_Conversion!$D$116),"-",
IF(AND(M504="14",N504&gt;=L_Conversion!$C$117,N504&lt;=L_Conversion!$D$117),"-",
"PRIMER_DIA fuera de rango")))))))))))))))</f>
        <v>-</v>
      </c>
      <c r="AS504" s="94" t="str">
        <f t="shared" si="212"/>
        <v>-</v>
      </c>
      <c r="AT504" s="94" t="str">
        <f t="shared" si="213"/>
        <v>-</v>
      </c>
      <c r="AU504" s="94" t="str">
        <f t="shared" si="214"/>
        <v>-</v>
      </c>
      <c r="AV504" s="94" t="str">
        <f t="shared" si="215"/>
        <v>-</v>
      </c>
      <c r="AW504" s="94" t="str">
        <f t="shared" si="216"/>
        <v>-</v>
      </c>
      <c r="AX504" s="94" t="str">
        <f t="shared" si="217"/>
        <v>-</v>
      </c>
      <c r="AY504" s="94" t="str">
        <f t="shared" si="218"/>
        <v>-</v>
      </c>
      <c r="AZ504" s="94" t="str">
        <f t="shared" si="219"/>
        <v>-</v>
      </c>
      <c r="BA504" s="94" t="str">
        <f t="shared" si="220"/>
        <v>-</v>
      </c>
      <c r="BB504" s="94" t="str">
        <f t="shared" si="221"/>
        <v>-</v>
      </c>
      <c r="BC504" s="94" t="str">
        <f t="shared" si="222"/>
        <v>-</v>
      </c>
      <c r="BD504" s="94" t="str">
        <f t="shared" si="223"/>
        <v>-</v>
      </c>
      <c r="BE504" s="94" t="str">
        <f t="shared" si="224"/>
        <v>-</v>
      </c>
      <c r="BF504" s="94" t="str">
        <f t="shared" si="225"/>
        <v>-</v>
      </c>
    </row>
    <row r="505" spans="1:58" x14ac:dyDescent="0.2">
      <c r="A505" s="19" t="s">
        <v>1193</v>
      </c>
      <c r="B505" s="19" t="s">
        <v>76</v>
      </c>
      <c r="C505" s="19">
        <v>7040833</v>
      </c>
      <c r="D505" s="19">
        <v>3</v>
      </c>
      <c r="E505" s="19" t="s">
        <v>1795</v>
      </c>
      <c r="F505" s="19" t="s">
        <v>1337</v>
      </c>
      <c r="G505" s="19" t="s">
        <v>1476</v>
      </c>
      <c r="H505" s="19" t="s">
        <v>1018</v>
      </c>
      <c r="I505" s="19" t="s">
        <v>653</v>
      </c>
      <c r="J505" s="19">
        <v>60</v>
      </c>
      <c r="K505" s="19" t="s">
        <v>560</v>
      </c>
      <c r="L505" s="19" t="s">
        <v>490</v>
      </c>
      <c r="M505" s="19" t="s">
        <v>17</v>
      </c>
      <c r="N505" s="19">
        <v>45776</v>
      </c>
      <c r="O505" s="19">
        <v>4</v>
      </c>
      <c r="P505" s="83">
        <v>1</v>
      </c>
      <c r="Q505" s="19" t="s">
        <v>23</v>
      </c>
      <c r="R505" s="19" t="s">
        <v>11</v>
      </c>
      <c r="S505" s="19" t="s">
        <v>23</v>
      </c>
      <c r="T505" s="19">
        <v>4</v>
      </c>
      <c r="U505" s="19" t="s">
        <v>11</v>
      </c>
      <c r="V505" s="19" t="s">
        <v>11</v>
      </c>
      <c r="W505" s="19" t="s">
        <v>19</v>
      </c>
      <c r="X505" s="19">
        <v>151622</v>
      </c>
      <c r="Y505" s="19" t="s">
        <v>726</v>
      </c>
      <c r="Z505" s="19">
        <v>4</v>
      </c>
      <c r="AA505" s="19">
        <v>151622</v>
      </c>
      <c r="AB505" s="19">
        <v>151622</v>
      </c>
      <c r="AC505" s="186" t="str">
        <f>IF(OR(M505="13",M505="14",P505=8),"",IF(     AND(OR(S505="AUTORIZADO", S505="PENDIENTE", S505="REDUCIDO", S505="AMPLIADO"),L505&lt;&gt;"HONORARIO" ), _xlfn.CONCAT(IF(H505="X","H",H505),"_",IF(OR(P505=5,P505=6),_xlfn.CONCAT(P505,"A"),P505),"_",VLOOKUP(T505,Datos!$B$2:$C$5,2,TRUE)),""))</f>
        <v>M_1_[4 a 10]</v>
      </c>
      <c r="AD505" s="186">
        <f t="shared" si="199"/>
        <v>303244</v>
      </c>
      <c r="AE505" s="90" t="str">
        <f t="shared" si="200"/>
        <v>-</v>
      </c>
      <c r="AF505" s="91" t="str">
        <f t="shared" si="201"/>
        <v>070601</v>
      </c>
      <c r="AG505" s="92"/>
      <c r="AH505" s="93" t="str">
        <f t="shared" si="202"/>
        <v>Corporación de Fomento de la Producción</v>
      </c>
      <c r="AI505" s="90" t="str">
        <f t="shared" si="203"/>
        <v>-</v>
      </c>
      <c r="AJ505" s="90">
        <f t="shared" si="204"/>
        <v>3</v>
      </c>
      <c r="AK505" s="90" t="str">
        <f t="shared" si="205"/>
        <v>-</v>
      </c>
      <c r="AL505" s="90" t="str">
        <f t="shared" si="206"/>
        <v>Identifica este registro como MUJER</v>
      </c>
      <c r="AM505" s="90" t="str">
        <f t="shared" si="207"/>
        <v>-</v>
      </c>
      <c r="AN505" s="90" t="str">
        <f t="shared" si="208"/>
        <v>-</v>
      </c>
      <c r="AO505" s="90" t="str">
        <f t="shared" si="209"/>
        <v>-</v>
      </c>
      <c r="AP505" s="58" t="str">
        <f t="shared" si="210"/>
        <v>-</v>
      </c>
      <c r="AQ505" s="94" t="str">
        <f t="shared" si="211"/>
        <v>-</v>
      </c>
      <c r="AR505" s="94" t="str">
        <f>IF(N505="","PRIMER_DIA en blanco",
IF(AND(M505="01",N505&gt;=L_Conversion!$C$118,N505&lt;=L_Conversion!$D$118),"-",
IF(AND(M505="02",N505&gt;=L_Conversion!$C$119,N505&lt;=L_Conversion!$D$119),"-",
IF(AND(M505="03",N505&gt;=L_Conversion!$C$120,N505&lt;=L_Conversion!$D$120),"-",
IF(AND(M505="04",N505&gt;=L_Conversion!$C$121,N505&lt;=L_Conversion!$D$121),"-",
IF(AND(M505="05",N505&gt;=L_Conversion!$C$122,N505&lt;=L_Conversion!$D$122),"-",
IF(AND(M505="06",N505&gt;=L_Conversion!$C$123,N505&lt;=L_Conversion!$D$123),"-",
IF(AND(M505="07",N505&gt;=L_Conversion!$C$124,N505&lt;=L_Conversion!$D$124),"-",
IF(AND(M505="08",N505&gt;=L_Conversion!$C$125,N505&lt;=L_Conversion!$D$125),"-",
IF(AND(M505="09",N505&gt;=L_Conversion!$C$126,N505&lt;=L_Conversion!$D$126),"-",
IF(AND(M505="10",N505&gt;=L_Conversion!$C$127,N505&lt;=L_Conversion!$D$127),"-",
IF(AND(M505="11",N505&gt;=L_Conversion!$C$128,N505&lt;=L_Conversion!$D$128),"-",
IF(AND(M505="12",N505&gt;=L_Conversion!$C$129,N505&lt;=L_Conversion!$D$129),"-",
IF(AND(M505="13",N505&gt;=L_Conversion!$C$116,N505&lt;=L_Conversion!$D$116),"-",
IF(AND(M505="14",N505&gt;=L_Conversion!$C$117,N505&lt;=L_Conversion!$D$117),"-",
"PRIMER_DIA fuera de rango")))))))))))))))</f>
        <v>-</v>
      </c>
      <c r="AS505" s="94" t="str">
        <f t="shared" si="212"/>
        <v>-</v>
      </c>
      <c r="AT505" s="94" t="str">
        <f t="shared" si="213"/>
        <v>-</v>
      </c>
      <c r="AU505" s="94" t="str">
        <f t="shared" si="214"/>
        <v>-</v>
      </c>
      <c r="AV505" s="94" t="str">
        <f t="shared" si="215"/>
        <v>-</v>
      </c>
      <c r="AW505" s="94" t="str">
        <f t="shared" si="216"/>
        <v>-</v>
      </c>
      <c r="AX505" s="94" t="str">
        <f t="shared" si="217"/>
        <v>-</v>
      </c>
      <c r="AY505" s="94" t="str">
        <f t="shared" si="218"/>
        <v>-</v>
      </c>
      <c r="AZ505" s="94" t="str">
        <f t="shared" si="219"/>
        <v>-</v>
      </c>
      <c r="BA505" s="94" t="str">
        <f t="shared" si="220"/>
        <v>-</v>
      </c>
      <c r="BB505" s="94" t="str">
        <f t="shared" si="221"/>
        <v>-</v>
      </c>
      <c r="BC505" s="94" t="str">
        <f t="shared" si="222"/>
        <v>-</v>
      </c>
      <c r="BD505" s="94" t="str">
        <f t="shared" si="223"/>
        <v>-</v>
      </c>
      <c r="BE505" s="94" t="str">
        <f t="shared" si="224"/>
        <v>-</v>
      </c>
      <c r="BF505" s="94" t="str">
        <f t="shared" si="225"/>
        <v>-</v>
      </c>
    </row>
    <row r="506" spans="1:58" x14ac:dyDescent="0.2">
      <c r="A506" s="19" t="s">
        <v>1193</v>
      </c>
      <c r="B506" s="19" t="s">
        <v>669</v>
      </c>
      <c r="C506" s="19">
        <v>17740480</v>
      </c>
      <c r="D506" s="19">
        <v>2</v>
      </c>
      <c r="E506" s="19" t="s">
        <v>1729</v>
      </c>
      <c r="F506" s="19" t="s">
        <v>1730</v>
      </c>
      <c r="G506" s="19" t="s">
        <v>1731</v>
      </c>
      <c r="H506" s="19" t="s">
        <v>654</v>
      </c>
      <c r="I506" s="19" t="s">
        <v>654</v>
      </c>
      <c r="J506" s="19">
        <v>80</v>
      </c>
      <c r="K506" s="19" t="s">
        <v>556</v>
      </c>
      <c r="L506" s="19" t="s">
        <v>509</v>
      </c>
      <c r="M506" s="19" t="s">
        <v>17</v>
      </c>
      <c r="N506" s="19">
        <v>45776</v>
      </c>
      <c r="O506" s="19">
        <v>15</v>
      </c>
      <c r="P506" s="83">
        <v>1</v>
      </c>
      <c r="Q506" s="19" t="s">
        <v>23</v>
      </c>
      <c r="R506" s="19" t="s">
        <v>11</v>
      </c>
      <c r="S506" s="19" t="s">
        <v>23</v>
      </c>
      <c r="T506" s="19">
        <v>15</v>
      </c>
      <c r="U506" s="19" t="s">
        <v>11</v>
      </c>
      <c r="V506" s="19" t="s">
        <v>11</v>
      </c>
      <c r="W506" s="19" t="s">
        <v>11</v>
      </c>
      <c r="X506" s="19">
        <v>0</v>
      </c>
      <c r="Y506" s="19" t="s">
        <v>730</v>
      </c>
      <c r="Z506" s="19">
        <v>0</v>
      </c>
      <c r="AA506" s="19">
        <v>0</v>
      </c>
      <c r="AB506" s="19">
        <v>0</v>
      </c>
      <c r="AC506" s="186" t="str">
        <f>IF(OR(M506="13",M506="14",P506=8),"",IF(     AND(OR(S506="AUTORIZADO", S506="PENDIENTE", S506="REDUCIDO", S506="AMPLIADO"),L506&lt;&gt;"HONORARIO" ), _xlfn.CONCAT(IF(H506="X","H",H506),"_",IF(OR(P506=5,P506=6),_xlfn.CONCAT(P506,"A"),P506),"_",VLOOKUP(T506,Datos!$B$2:$C$5,2,TRUE)),""))</f>
        <v>H_1_[11 +]</v>
      </c>
      <c r="AD506" s="186">
        <f t="shared" si="199"/>
        <v>0</v>
      </c>
      <c r="AE506" s="90" t="str">
        <f t="shared" si="200"/>
        <v>-</v>
      </c>
      <c r="AF506" s="91" t="str">
        <f t="shared" si="201"/>
        <v>Revisar</v>
      </c>
      <c r="AG506" s="92"/>
      <c r="AH506" s="93" t="str">
        <f t="shared" si="202"/>
        <v>Corporación de Fomento de la Producción</v>
      </c>
      <c r="AI506" s="90" t="str">
        <f t="shared" si="203"/>
        <v>-</v>
      </c>
      <c r="AJ506" s="90">
        <f t="shared" si="204"/>
        <v>2</v>
      </c>
      <c r="AK506" s="90" t="str">
        <f t="shared" si="205"/>
        <v>-</v>
      </c>
      <c r="AL506" s="90" t="str">
        <f t="shared" si="206"/>
        <v>Identifica este registro como HOMBRE</v>
      </c>
      <c r="AM506" s="90" t="str">
        <f t="shared" si="207"/>
        <v>-</v>
      </c>
      <c r="AN506" s="90" t="str">
        <f t="shared" si="208"/>
        <v>-</v>
      </c>
      <c r="AO506" s="90" t="str">
        <f t="shared" si="209"/>
        <v>-</v>
      </c>
      <c r="AP506" s="58" t="str">
        <f t="shared" si="210"/>
        <v>-</v>
      </c>
      <c r="AQ506" s="94" t="str">
        <f t="shared" si="211"/>
        <v>-</v>
      </c>
      <c r="AR506" s="94" t="str">
        <f>IF(N506="","PRIMER_DIA en blanco",
IF(AND(M506="01",N506&gt;=L_Conversion!$C$118,N506&lt;=L_Conversion!$D$118),"-",
IF(AND(M506="02",N506&gt;=L_Conversion!$C$119,N506&lt;=L_Conversion!$D$119),"-",
IF(AND(M506="03",N506&gt;=L_Conversion!$C$120,N506&lt;=L_Conversion!$D$120),"-",
IF(AND(M506="04",N506&gt;=L_Conversion!$C$121,N506&lt;=L_Conversion!$D$121),"-",
IF(AND(M506="05",N506&gt;=L_Conversion!$C$122,N506&lt;=L_Conversion!$D$122),"-",
IF(AND(M506="06",N506&gt;=L_Conversion!$C$123,N506&lt;=L_Conversion!$D$123),"-",
IF(AND(M506="07",N506&gt;=L_Conversion!$C$124,N506&lt;=L_Conversion!$D$124),"-",
IF(AND(M506="08",N506&gt;=L_Conversion!$C$125,N506&lt;=L_Conversion!$D$125),"-",
IF(AND(M506="09",N506&gt;=L_Conversion!$C$126,N506&lt;=L_Conversion!$D$126),"-",
IF(AND(M506="10",N506&gt;=L_Conversion!$C$127,N506&lt;=L_Conversion!$D$127),"-",
IF(AND(M506="11",N506&gt;=L_Conversion!$C$128,N506&lt;=L_Conversion!$D$128),"-",
IF(AND(M506="12",N506&gt;=L_Conversion!$C$129,N506&lt;=L_Conversion!$D$129),"-",
IF(AND(M506="13",N506&gt;=L_Conversion!$C$116,N506&lt;=L_Conversion!$D$116),"-",
IF(AND(M506="14",N506&gt;=L_Conversion!$C$117,N506&lt;=L_Conversion!$D$117),"-",
"PRIMER_DIA fuera de rango")))))))))))))))</f>
        <v>-</v>
      </c>
      <c r="AS506" s="94" t="str">
        <f t="shared" si="212"/>
        <v>-</v>
      </c>
      <c r="AT506" s="94" t="str">
        <f t="shared" si="213"/>
        <v>-</v>
      </c>
      <c r="AU506" s="94" t="str">
        <f t="shared" si="214"/>
        <v>-</v>
      </c>
      <c r="AV506" s="94" t="str">
        <f t="shared" si="215"/>
        <v>-</v>
      </c>
      <c r="AW506" s="94" t="str">
        <f t="shared" si="216"/>
        <v>-</v>
      </c>
      <c r="AX506" s="94" t="str">
        <f t="shared" si="217"/>
        <v>-</v>
      </c>
      <c r="AY506" s="94" t="str">
        <f t="shared" si="218"/>
        <v>-</v>
      </c>
      <c r="AZ506" s="94" t="str">
        <f t="shared" si="219"/>
        <v>-</v>
      </c>
      <c r="BA506" s="94" t="str">
        <f t="shared" si="220"/>
        <v>-</v>
      </c>
      <c r="BB506" s="94" t="str">
        <f t="shared" si="221"/>
        <v>-</v>
      </c>
      <c r="BC506" s="94" t="str">
        <f t="shared" si="222"/>
        <v>-</v>
      </c>
      <c r="BD506" s="94" t="str">
        <f t="shared" si="223"/>
        <v>-</v>
      </c>
      <c r="BE506" s="94" t="str">
        <f t="shared" si="224"/>
        <v>-</v>
      </c>
      <c r="BF506" s="94" t="str">
        <f t="shared" si="225"/>
        <v>-</v>
      </c>
    </row>
    <row r="507" spans="1:58" x14ac:dyDescent="0.2">
      <c r="A507" s="19" t="s">
        <v>1193</v>
      </c>
      <c r="B507" s="19" t="s">
        <v>76</v>
      </c>
      <c r="C507" s="19">
        <v>10213912</v>
      </c>
      <c r="D507" s="19">
        <v>7</v>
      </c>
      <c r="E507" s="19" t="s">
        <v>1433</v>
      </c>
      <c r="F507" s="19" t="s">
        <v>1212</v>
      </c>
      <c r="G507" s="19" t="s">
        <v>1434</v>
      </c>
      <c r="H507" s="19" t="s">
        <v>1018</v>
      </c>
      <c r="I507" s="19" t="s">
        <v>653</v>
      </c>
      <c r="J507" s="19">
        <v>80</v>
      </c>
      <c r="K507" s="19" t="s">
        <v>556</v>
      </c>
      <c r="L507" s="19" t="s">
        <v>495</v>
      </c>
      <c r="M507" s="19" t="s">
        <v>17</v>
      </c>
      <c r="N507" s="19">
        <v>45776</v>
      </c>
      <c r="O507" s="19">
        <v>30</v>
      </c>
      <c r="P507" s="83">
        <v>1</v>
      </c>
      <c r="Q507" s="19" t="s">
        <v>23</v>
      </c>
      <c r="R507" s="19" t="s">
        <v>11</v>
      </c>
      <c r="S507" s="19" t="s">
        <v>23</v>
      </c>
      <c r="T507" s="19">
        <v>30</v>
      </c>
      <c r="U507" s="19" t="s">
        <v>11</v>
      </c>
      <c r="V507" s="19" t="s">
        <v>11</v>
      </c>
      <c r="W507" s="19" t="s">
        <v>11</v>
      </c>
      <c r="X507" s="19">
        <v>0</v>
      </c>
      <c r="Y507" s="19" t="s">
        <v>730</v>
      </c>
      <c r="Z507" s="19">
        <v>0</v>
      </c>
      <c r="AA507" s="19">
        <v>0</v>
      </c>
      <c r="AB507" s="19">
        <v>0</v>
      </c>
      <c r="AC507" s="186" t="str">
        <f>IF(OR(M507="13",M507="14",P507=8),"",IF(     AND(OR(S507="AUTORIZADO", S507="PENDIENTE", S507="REDUCIDO", S507="AMPLIADO"),L507&lt;&gt;"HONORARIO" ), _xlfn.CONCAT(IF(H507="X","H",H507),"_",IF(OR(P507=5,P507=6),_xlfn.CONCAT(P507,"A"),P507),"_",VLOOKUP(T507,Datos!$B$2:$C$5,2,TRUE)),""))</f>
        <v>M_1_[11 +]</v>
      </c>
      <c r="AD507" s="186">
        <f t="shared" si="199"/>
        <v>0</v>
      </c>
      <c r="AE507" s="90" t="str">
        <f t="shared" si="200"/>
        <v>-</v>
      </c>
      <c r="AF507" s="91" t="str">
        <f t="shared" si="201"/>
        <v>070601</v>
      </c>
      <c r="AG507" s="92"/>
      <c r="AH507" s="93" t="str">
        <f t="shared" si="202"/>
        <v>Corporación de Fomento de la Producción</v>
      </c>
      <c r="AI507" s="90" t="str">
        <f t="shared" si="203"/>
        <v>-</v>
      </c>
      <c r="AJ507" s="90">
        <f t="shared" si="204"/>
        <v>7</v>
      </c>
      <c r="AK507" s="90" t="str">
        <f t="shared" si="205"/>
        <v>-</v>
      </c>
      <c r="AL507" s="90" t="str">
        <f t="shared" si="206"/>
        <v>Identifica este registro como MUJER</v>
      </c>
      <c r="AM507" s="90" t="str">
        <f t="shared" si="207"/>
        <v>-</v>
      </c>
      <c r="AN507" s="90" t="str">
        <f t="shared" si="208"/>
        <v>-</v>
      </c>
      <c r="AO507" s="90" t="str">
        <f t="shared" si="209"/>
        <v>-</v>
      </c>
      <c r="AP507" s="58" t="str">
        <f t="shared" si="210"/>
        <v>-</v>
      </c>
      <c r="AQ507" s="94" t="str">
        <f t="shared" si="211"/>
        <v>-</v>
      </c>
      <c r="AR507" s="94" t="str">
        <f>IF(N507="","PRIMER_DIA en blanco",
IF(AND(M507="01",N507&gt;=L_Conversion!$C$118,N507&lt;=L_Conversion!$D$118),"-",
IF(AND(M507="02",N507&gt;=L_Conversion!$C$119,N507&lt;=L_Conversion!$D$119),"-",
IF(AND(M507="03",N507&gt;=L_Conversion!$C$120,N507&lt;=L_Conversion!$D$120),"-",
IF(AND(M507="04",N507&gt;=L_Conversion!$C$121,N507&lt;=L_Conversion!$D$121),"-",
IF(AND(M507="05",N507&gt;=L_Conversion!$C$122,N507&lt;=L_Conversion!$D$122),"-",
IF(AND(M507="06",N507&gt;=L_Conversion!$C$123,N507&lt;=L_Conversion!$D$123),"-",
IF(AND(M507="07",N507&gt;=L_Conversion!$C$124,N507&lt;=L_Conversion!$D$124),"-",
IF(AND(M507="08",N507&gt;=L_Conversion!$C$125,N507&lt;=L_Conversion!$D$125),"-",
IF(AND(M507="09",N507&gt;=L_Conversion!$C$126,N507&lt;=L_Conversion!$D$126),"-",
IF(AND(M507="10",N507&gt;=L_Conversion!$C$127,N507&lt;=L_Conversion!$D$127),"-",
IF(AND(M507="11",N507&gt;=L_Conversion!$C$128,N507&lt;=L_Conversion!$D$128),"-",
IF(AND(M507="12",N507&gt;=L_Conversion!$C$129,N507&lt;=L_Conversion!$D$129),"-",
IF(AND(M507="13",N507&gt;=L_Conversion!$C$116,N507&lt;=L_Conversion!$D$116),"-",
IF(AND(M507="14",N507&gt;=L_Conversion!$C$117,N507&lt;=L_Conversion!$D$117),"-",
"PRIMER_DIA fuera de rango")))))))))))))))</f>
        <v>-</v>
      </c>
      <c r="AS507" s="94" t="str">
        <f t="shared" si="212"/>
        <v>-</v>
      </c>
      <c r="AT507" s="94" t="str">
        <f t="shared" si="213"/>
        <v>-</v>
      </c>
      <c r="AU507" s="94" t="str">
        <f t="shared" si="214"/>
        <v>-</v>
      </c>
      <c r="AV507" s="94" t="str">
        <f t="shared" si="215"/>
        <v>-</v>
      </c>
      <c r="AW507" s="94" t="str">
        <f t="shared" si="216"/>
        <v>-</v>
      </c>
      <c r="AX507" s="94" t="str">
        <f t="shared" si="217"/>
        <v>-</v>
      </c>
      <c r="AY507" s="94" t="str">
        <f t="shared" si="218"/>
        <v>-</v>
      </c>
      <c r="AZ507" s="94" t="str">
        <f t="shared" si="219"/>
        <v>-</v>
      </c>
      <c r="BA507" s="94" t="str">
        <f t="shared" si="220"/>
        <v>-</v>
      </c>
      <c r="BB507" s="94" t="str">
        <f t="shared" si="221"/>
        <v>-</v>
      </c>
      <c r="BC507" s="94" t="str">
        <f t="shared" si="222"/>
        <v>-</v>
      </c>
      <c r="BD507" s="94" t="str">
        <f t="shared" si="223"/>
        <v>-</v>
      </c>
      <c r="BE507" s="94" t="str">
        <f t="shared" si="224"/>
        <v>-</v>
      </c>
      <c r="BF507" s="94" t="str">
        <f t="shared" si="225"/>
        <v>-</v>
      </c>
    </row>
    <row r="508" spans="1:58" x14ac:dyDescent="0.2">
      <c r="A508" s="19" t="s">
        <v>1193</v>
      </c>
      <c r="B508" s="19" t="s">
        <v>76</v>
      </c>
      <c r="C508" s="19">
        <v>12297185</v>
      </c>
      <c r="D508" s="19">
        <v>6</v>
      </c>
      <c r="E508" s="19" t="s">
        <v>1855</v>
      </c>
      <c r="F508" s="19" t="s">
        <v>1240</v>
      </c>
      <c r="G508" s="19" t="s">
        <v>1856</v>
      </c>
      <c r="H508" s="19" t="s">
        <v>654</v>
      </c>
      <c r="I508" s="19" t="s">
        <v>653</v>
      </c>
      <c r="J508" s="19">
        <v>80</v>
      </c>
      <c r="K508" s="19" t="s">
        <v>556</v>
      </c>
      <c r="L508" s="19" t="s">
        <v>495</v>
      </c>
      <c r="M508" s="19" t="s">
        <v>17</v>
      </c>
      <c r="N508" s="19">
        <v>45776</v>
      </c>
      <c r="O508" s="19">
        <v>21</v>
      </c>
      <c r="P508" s="83">
        <v>1</v>
      </c>
      <c r="Q508" s="19" t="s">
        <v>23</v>
      </c>
      <c r="R508" s="19" t="s">
        <v>11</v>
      </c>
      <c r="S508" s="19" t="s">
        <v>23</v>
      </c>
      <c r="T508" s="19">
        <v>21</v>
      </c>
      <c r="U508" s="19" t="s">
        <v>11</v>
      </c>
      <c r="V508" s="19" t="s">
        <v>11</v>
      </c>
      <c r="W508" s="19" t="s">
        <v>11</v>
      </c>
      <c r="X508" s="19">
        <v>0</v>
      </c>
      <c r="Y508" s="19" t="s">
        <v>730</v>
      </c>
      <c r="Z508" s="19">
        <v>0</v>
      </c>
      <c r="AA508" s="19">
        <v>0</v>
      </c>
      <c r="AB508" s="19">
        <v>0</v>
      </c>
      <c r="AC508" s="186" t="str">
        <f>IF(OR(M508="13",M508="14",P508=8),"",IF(     AND(OR(S508="AUTORIZADO", S508="PENDIENTE", S508="REDUCIDO", S508="AMPLIADO"),L508&lt;&gt;"HONORARIO" ), _xlfn.CONCAT(IF(H508="X","H",H508),"_",IF(OR(P508=5,P508=6),_xlfn.CONCAT(P508,"A"),P508),"_",VLOOKUP(T508,Datos!$B$2:$C$5,2,TRUE)),""))</f>
        <v>H_1_[11 +]</v>
      </c>
      <c r="AD508" s="186">
        <f t="shared" si="199"/>
        <v>0</v>
      </c>
      <c r="AE508" s="90" t="str">
        <f t="shared" si="200"/>
        <v>-</v>
      </c>
      <c r="AF508" s="91" t="str">
        <f t="shared" si="201"/>
        <v>070601</v>
      </c>
      <c r="AG508" s="92"/>
      <c r="AH508" s="93" t="str">
        <f t="shared" si="202"/>
        <v>Corporación de Fomento de la Producción</v>
      </c>
      <c r="AI508" s="90" t="str">
        <f t="shared" si="203"/>
        <v>-</v>
      </c>
      <c r="AJ508" s="90">
        <f t="shared" si="204"/>
        <v>6</v>
      </c>
      <c r="AK508" s="90" t="str">
        <f t="shared" si="205"/>
        <v>-</v>
      </c>
      <c r="AL508" s="90" t="str">
        <f t="shared" si="206"/>
        <v>Identifica este registro como HOMBRE</v>
      </c>
      <c r="AM508" s="90" t="str">
        <f t="shared" si="207"/>
        <v>-</v>
      </c>
      <c r="AN508" s="90" t="str">
        <f t="shared" si="208"/>
        <v>-</v>
      </c>
      <c r="AO508" s="90" t="str">
        <f t="shared" si="209"/>
        <v>-</v>
      </c>
      <c r="AP508" s="58" t="str">
        <f t="shared" si="210"/>
        <v>-</v>
      </c>
      <c r="AQ508" s="94" t="str">
        <f t="shared" si="211"/>
        <v>-</v>
      </c>
      <c r="AR508" s="94" t="str">
        <f>IF(N508="","PRIMER_DIA en blanco",
IF(AND(M508="01",N508&gt;=L_Conversion!$C$118,N508&lt;=L_Conversion!$D$118),"-",
IF(AND(M508="02",N508&gt;=L_Conversion!$C$119,N508&lt;=L_Conversion!$D$119),"-",
IF(AND(M508="03",N508&gt;=L_Conversion!$C$120,N508&lt;=L_Conversion!$D$120),"-",
IF(AND(M508="04",N508&gt;=L_Conversion!$C$121,N508&lt;=L_Conversion!$D$121),"-",
IF(AND(M508="05",N508&gt;=L_Conversion!$C$122,N508&lt;=L_Conversion!$D$122),"-",
IF(AND(M508="06",N508&gt;=L_Conversion!$C$123,N508&lt;=L_Conversion!$D$123),"-",
IF(AND(M508="07",N508&gt;=L_Conversion!$C$124,N508&lt;=L_Conversion!$D$124),"-",
IF(AND(M508="08",N508&gt;=L_Conversion!$C$125,N508&lt;=L_Conversion!$D$125),"-",
IF(AND(M508="09",N508&gt;=L_Conversion!$C$126,N508&lt;=L_Conversion!$D$126),"-",
IF(AND(M508="10",N508&gt;=L_Conversion!$C$127,N508&lt;=L_Conversion!$D$127),"-",
IF(AND(M508="11",N508&gt;=L_Conversion!$C$128,N508&lt;=L_Conversion!$D$128),"-",
IF(AND(M508="12",N508&gt;=L_Conversion!$C$129,N508&lt;=L_Conversion!$D$129),"-",
IF(AND(M508="13",N508&gt;=L_Conversion!$C$116,N508&lt;=L_Conversion!$D$116),"-",
IF(AND(M508="14",N508&gt;=L_Conversion!$C$117,N508&lt;=L_Conversion!$D$117),"-",
"PRIMER_DIA fuera de rango")))))))))))))))</f>
        <v>-</v>
      </c>
      <c r="AS508" s="94" t="str">
        <f t="shared" si="212"/>
        <v>-</v>
      </c>
      <c r="AT508" s="94" t="str">
        <f t="shared" si="213"/>
        <v>-</v>
      </c>
      <c r="AU508" s="94" t="str">
        <f t="shared" si="214"/>
        <v>-</v>
      </c>
      <c r="AV508" s="94" t="str">
        <f t="shared" si="215"/>
        <v>-</v>
      </c>
      <c r="AW508" s="94" t="str">
        <f t="shared" si="216"/>
        <v>-</v>
      </c>
      <c r="AX508" s="94" t="str">
        <f t="shared" si="217"/>
        <v>-</v>
      </c>
      <c r="AY508" s="94" t="str">
        <f t="shared" si="218"/>
        <v>-</v>
      </c>
      <c r="AZ508" s="94" t="str">
        <f t="shared" si="219"/>
        <v>-</v>
      </c>
      <c r="BA508" s="94" t="str">
        <f t="shared" si="220"/>
        <v>-</v>
      </c>
      <c r="BB508" s="94" t="str">
        <f t="shared" si="221"/>
        <v>-</v>
      </c>
      <c r="BC508" s="94" t="str">
        <f t="shared" si="222"/>
        <v>-</v>
      </c>
      <c r="BD508" s="94" t="str">
        <f t="shared" si="223"/>
        <v>-</v>
      </c>
      <c r="BE508" s="94" t="str">
        <f t="shared" si="224"/>
        <v>-</v>
      </c>
      <c r="BF508" s="94" t="str">
        <f t="shared" si="225"/>
        <v>-</v>
      </c>
    </row>
    <row r="509" spans="1:58" x14ac:dyDescent="0.2">
      <c r="A509" s="19" t="s">
        <v>1193</v>
      </c>
      <c r="B509" s="19" t="s">
        <v>669</v>
      </c>
      <c r="C509" s="19">
        <v>16923344</v>
      </c>
      <c r="D509" s="19">
        <v>6</v>
      </c>
      <c r="E509" s="19" t="s">
        <v>1237</v>
      </c>
      <c r="F509" s="19" t="s">
        <v>1230</v>
      </c>
      <c r="G509" s="19" t="s">
        <v>1238</v>
      </c>
      <c r="H509" s="19" t="s">
        <v>1018</v>
      </c>
      <c r="I509" s="19" t="s">
        <v>654</v>
      </c>
      <c r="J509" s="19">
        <v>80</v>
      </c>
      <c r="K509" s="19" t="s">
        <v>556</v>
      </c>
      <c r="L509" s="19" t="s">
        <v>509</v>
      </c>
      <c r="M509" s="19" t="s">
        <v>17</v>
      </c>
      <c r="N509" s="19">
        <v>45776</v>
      </c>
      <c r="O509" s="19">
        <v>2</v>
      </c>
      <c r="P509" s="83">
        <v>1</v>
      </c>
      <c r="Q509" s="19" t="s">
        <v>23</v>
      </c>
      <c r="R509" s="19" t="s">
        <v>11</v>
      </c>
      <c r="S509" s="19" t="s">
        <v>23</v>
      </c>
      <c r="T509" s="19">
        <v>2</v>
      </c>
      <c r="U509" s="19" t="s">
        <v>11</v>
      </c>
      <c r="V509" s="19" t="s">
        <v>11</v>
      </c>
      <c r="W509" s="19" t="s">
        <v>11</v>
      </c>
      <c r="X509" s="19">
        <v>0</v>
      </c>
      <c r="Y509" s="19" t="s">
        <v>730</v>
      </c>
      <c r="Z509" s="19">
        <v>0</v>
      </c>
      <c r="AA509" s="19">
        <v>0</v>
      </c>
      <c r="AB509" s="19">
        <v>0</v>
      </c>
      <c r="AC509" s="186" t="str">
        <f>IF(OR(M509="13",M509="14",P509=8),"",IF(     AND(OR(S509="AUTORIZADO", S509="PENDIENTE", S509="REDUCIDO", S509="AMPLIADO"),L509&lt;&gt;"HONORARIO" ), _xlfn.CONCAT(IF(H509="X","H",H509),"_",IF(OR(P509=5,P509=6),_xlfn.CONCAT(P509,"A"),P509),"_",VLOOKUP(T509,Datos!$B$2:$C$5,2,TRUE)),""))</f>
        <v>M_1_[hasta 3]</v>
      </c>
      <c r="AD509" s="186">
        <f t="shared" si="199"/>
        <v>0</v>
      </c>
      <c r="AE509" s="90" t="str">
        <f t="shared" si="200"/>
        <v>-</v>
      </c>
      <c r="AF509" s="91" t="str">
        <f t="shared" si="201"/>
        <v>Revisar</v>
      </c>
      <c r="AG509" s="92"/>
      <c r="AH509" s="93" t="str">
        <f t="shared" si="202"/>
        <v>Corporación de Fomento de la Producción</v>
      </c>
      <c r="AI509" s="90" t="str">
        <f t="shared" si="203"/>
        <v>-</v>
      </c>
      <c r="AJ509" s="90">
        <f t="shared" si="204"/>
        <v>6</v>
      </c>
      <c r="AK509" s="90" t="str">
        <f t="shared" si="205"/>
        <v>-</v>
      </c>
      <c r="AL509" s="90" t="str">
        <f t="shared" si="206"/>
        <v>Identifica este registro como MUJER</v>
      </c>
      <c r="AM509" s="90" t="str">
        <f t="shared" si="207"/>
        <v>-</v>
      </c>
      <c r="AN509" s="90" t="str">
        <f t="shared" si="208"/>
        <v>-</v>
      </c>
      <c r="AO509" s="90" t="str">
        <f t="shared" si="209"/>
        <v>-</v>
      </c>
      <c r="AP509" s="58" t="str">
        <f t="shared" si="210"/>
        <v>-</v>
      </c>
      <c r="AQ509" s="94" t="str">
        <f t="shared" si="211"/>
        <v>-</v>
      </c>
      <c r="AR509" s="94" t="str">
        <f>IF(N509="","PRIMER_DIA en blanco",
IF(AND(M509="01",N509&gt;=L_Conversion!$C$118,N509&lt;=L_Conversion!$D$118),"-",
IF(AND(M509="02",N509&gt;=L_Conversion!$C$119,N509&lt;=L_Conversion!$D$119),"-",
IF(AND(M509="03",N509&gt;=L_Conversion!$C$120,N509&lt;=L_Conversion!$D$120),"-",
IF(AND(M509="04",N509&gt;=L_Conversion!$C$121,N509&lt;=L_Conversion!$D$121),"-",
IF(AND(M509="05",N509&gt;=L_Conversion!$C$122,N509&lt;=L_Conversion!$D$122),"-",
IF(AND(M509="06",N509&gt;=L_Conversion!$C$123,N509&lt;=L_Conversion!$D$123),"-",
IF(AND(M509="07",N509&gt;=L_Conversion!$C$124,N509&lt;=L_Conversion!$D$124),"-",
IF(AND(M509="08",N509&gt;=L_Conversion!$C$125,N509&lt;=L_Conversion!$D$125),"-",
IF(AND(M509="09",N509&gt;=L_Conversion!$C$126,N509&lt;=L_Conversion!$D$126),"-",
IF(AND(M509="10",N509&gt;=L_Conversion!$C$127,N509&lt;=L_Conversion!$D$127),"-",
IF(AND(M509="11",N509&gt;=L_Conversion!$C$128,N509&lt;=L_Conversion!$D$128),"-",
IF(AND(M509="12",N509&gt;=L_Conversion!$C$129,N509&lt;=L_Conversion!$D$129),"-",
IF(AND(M509="13",N509&gt;=L_Conversion!$C$116,N509&lt;=L_Conversion!$D$116),"-",
IF(AND(M509="14",N509&gt;=L_Conversion!$C$117,N509&lt;=L_Conversion!$D$117),"-",
"PRIMER_DIA fuera de rango")))))))))))))))</f>
        <v>-</v>
      </c>
      <c r="AS509" s="94" t="str">
        <f t="shared" si="212"/>
        <v>-</v>
      </c>
      <c r="AT509" s="94" t="str">
        <f t="shared" si="213"/>
        <v>-</v>
      </c>
      <c r="AU509" s="94" t="str">
        <f t="shared" si="214"/>
        <v>-</v>
      </c>
      <c r="AV509" s="94" t="str">
        <f t="shared" si="215"/>
        <v>-</v>
      </c>
      <c r="AW509" s="94" t="str">
        <f t="shared" si="216"/>
        <v>-</v>
      </c>
      <c r="AX509" s="94" t="str">
        <f t="shared" si="217"/>
        <v>-</v>
      </c>
      <c r="AY509" s="94" t="str">
        <f t="shared" si="218"/>
        <v>-</v>
      </c>
      <c r="AZ509" s="94" t="str">
        <f t="shared" si="219"/>
        <v>-</v>
      </c>
      <c r="BA509" s="94" t="str">
        <f t="shared" si="220"/>
        <v>-</v>
      </c>
      <c r="BB509" s="94" t="str">
        <f t="shared" si="221"/>
        <v>-</v>
      </c>
      <c r="BC509" s="94" t="str">
        <f t="shared" si="222"/>
        <v>-</v>
      </c>
      <c r="BD509" s="94" t="str">
        <f t="shared" si="223"/>
        <v>-</v>
      </c>
      <c r="BE509" s="94" t="str">
        <f t="shared" si="224"/>
        <v>-</v>
      </c>
      <c r="BF509" s="94" t="str">
        <f t="shared" si="225"/>
        <v>-</v>
      </c>
    </row>
    <row r="510" spans="1:58" x14ac:dyDescent="0.2">
      <c r="A510" s="19" t="s">
        <v>1193</v>
      </c>
      <c r="B510" s="19" t="s">
        <v>76</v>
      </c>
      <c r="C510" s="19">
        <v>13450578</v>
      </c>
      <c r="D510" s="19">
        <v>8</v>
      </c>
      <c r="E510" s="19" t="s">
        <v>1413</v>
      </c>
      <c r="F510" s="19" t="s">
        <v>1414</v>
      </c>
      <c r="G510" s="19" t="s">
        <v>1314</v>
      </c>
      <c r="H510" s="19" t="s">
        <v>1018</v>
      </c>
      <c r="I510" s="19" t="s">
        <v>653</v>
      </c>
      <c r="J510" s="19">
        <v>80</v>
      </c>
      <c r="K510" s="19" t="s">
        <v>560</v>
      </c>
      <c r="L510" s="19" t="s">
        <v>495</v>
      </c>
      <c r="M510" s="19" t="s">
        <v>17</v>
      </c>
      <c r="N510" s="19">
        <v>45777</v>
      </c>
      <c r="O510" s="19">
        <v>14</v>
      </c>
      <c r="P510" s="83">
        <v>1</v>
      </c>
      <c r="Q510" s="19" t="s">
        <v>23</v>
      </c>
      <c r="R510" s="19" t="s">
        <v>11</v>
      </c>
      <c r="S510" s="19" t="s">
        <v>23</v>
      </c>
      <c r="T510" s="19">
        <v>14</v>
      </c>
      <c r="U510" s="19" t="s">
        <v>11</v>
      </c>
      <c r="V510" s="19" t="s">
        <v>11</v>
      </c>
      <c r="W510" s="19" t="s">
        <v>11</v>
      </c>
      <c r="X510" s="19">
        <v>0</v>
      </c>
      <c r="Y510" s="19" t="s">
        <v>730</v>
      </c>
      <c r="Z510" s="19">
        <v>0</v>
      </c>
      <c r="AA510" s="19">
        <v>0</v>
      </c>
      <c r="AB510" s="19">
        <v>0</v>
      </c>
      <c r="AC510" s="186" t="str">
        <f>IF(OR(M510="13",M510="14",P510=8),"",IF(     AND(OR(S510="AUTORIZADO", S510="PENDIENTE", S510="REDUCIDO", S510="AMPLIADO"),L510&lt;&gt;"HONORARIO" ), _xlfn.CONCAT(IF(H510="X","H",H510),"_",IF(OR(P510=5,P510=6),_xlfn.CONCAT(P510,"A"),P510),"_",VLOOKUP(T510,Datos!$B$2:$C$5,2,TRUE)),""))</f>
        <v>M_1_[11 +]</v>
      </c>
      <c r="AD510" s="186">
        <f t="shared" si="199"/>
        <v>0</v>
      </c>
      <c r="AE510" s="90" t="str">
        <f t="shared" si="200"/>
        <v>-</v>
      </c>
      <c r="AF510" s="91" t="str">
        <f t="shared" si="201"/>
        <v>070601</v>
      </c>
      <c r="AG510" s="92"/>
      <c r="AH510" s="93" t="str">
        <f t="shared" si="202"/>
        <v>Corporación de Fomento de la Producción</v>
      </c>
      <c r="AI510" s="90" t="str">
        <f t="shared" si="203"/>
        <v>-</v>
      </c>
      <c r="AJ510" s="90">
        <f t="shared" si="204"/>
        <v>8</v>
      </c>
      <c r="AK510" s="90" t="str">
        <f t="shared" si="205"/>
        <v>-</v>
      </c>
      <c r="AL510" s="90" t="str">
        <f t="shared" si="206"/>
        <v>Identifica este registro como MUJER</v>
      </c>
      <c r="AM510" s="90" t="str">
        <f t="shared" si="207"/>
        <v>-</v>
      </c>
      <c r="AN510" s="90" t="str">
        <f t="shared" si="208"/>
        <v>-</v>
      </c>
      <c r="AO510" s="90" t="str">
        <f t="shared" si="209"/>
        <v>-</v>
      </c>
      <c r="AP510" s="58" t="str">
        <f t="shared" si="210"/>
        <v>-</v>
      </c>
      <c r="AQ510" s="94" t="str">
        <f t="shared" si="211"/>
        <v>-</v>
      </c>
      <c r="AR510" s="94" t="str">
        <f>IF(N510="","PRIMER_DIA en blanco",
IF(AND(M510="01",N510&gt;=L_Conversion!$C$118,N510&lt;=L_Conversion!$D$118),"-",
IF(AND(M510="02",N510&gt;=L_Conversion!$C$119,N510&lt;=L_Conversion!$D$119),"-",
IF(AND(M510="03",N510&gt;=L_Conversion!$C$120,N510&lt;=L_Conversion!$D$120),"-",
IF(AND(M510="04",N510&gt;=L_Conversion!$C$121,N510&lt;=L_Conversion!$D$121),"-",
IF(AND(M510="05",N510&gt;=L_Conversion!$C$122,N510&lt;=L_Conversion!$D$122),"-",
IF(AND(M510="06",N510&gt;=L_Conversion!$C$123,N510&lt;=L_Conversion!$D$123),"-",
IF(AND(M510="07",N510&gt;=L_Conversion!$C$124,N510&lt;=L_Conversion!$D$124),"-",
IF(AND(M510="08",N510&gt;=L_Conversion!$C$125,N510&lt;=L_Conversion!$D$125),"-",
IF(AND(M510="09",N510&gt;=L_Conversion!$C$126,N510&lt;=L_Conversion!$D$126),"-",
IF(AND(M510="10",N510&gt;=L_Conversion!$C$127,N510&lt;=L_Conversion!$D$127),"-",
IF(AND(M510="11",N510&gt;=L_Conversion!$C$128,N510&lt;=L_Conversion!$D$128),"-",
IF(AND(M510="12",N510&gt;=L_Conversion!$C$129,N510&lt;=L_Conversion!$D$129),"-",
IF(AND(M510="13",N510&gt;=L_Conversion!$C$116,N510&lt;=L_Conversion!$D$116),"-",
IF(AND(M510="14",N510&gt;=L_Conversion!$C$117,N510&lt;=L_Conversion!$D$117),"-",
"PRIMER_DIA fuera de rango")))))))))))))))</f>
        <v>-</v>
      </c>
      <c r="AS510" s="94" t="str">
        <f t="shared" si="212"/>
        <v>-</v>
      </c>
      <c r="AT510" s="94" t="str">
        <f t="shared" si="213"/>
        <v>-</v>
      </c>
      <c r="AU510" s="94" t="str">
        <f t="shared" si="214"/>
        <v>-</v>
      </c>
      <c r="AV510" s="94" t="str">
        <f t="shared" si="215"/>
        <v>-</v>
      </c>
      <c r="AW510" s="94" t="str">
        <f t="shared" si="216"/>
        <v>-</v>
      </c>
      <c r="AX510" s="94" t="str">
        <f t="shared" si="217"/>
        <v>-</v>
      </c>
      <c r="AY510" s="94" t="str">
        <f t="shared" si="218"/>
        <v>-</v>
      </c>
      <c r="AZ510" s="94" t="str">
        <f t="shared" si="219"/>
        <v>-</v>
      </c>
      <c r="BA510" s="94" t="str">
        <f t="shared" si="220"/>
        <v>-</v>
      </c>
      <c r="BB510" s="94" t="str">
        <f t="shared" si="221"/>
        <v>-</v>
      </c>
      <c r="BC510" s="94" t="str">
        <f t="shared" si="222"/>
        <v>-</v>
      </c>
      <c r="BD510" s="94" t="str">
        <f t="shared" si="223"/>
        <v>-</v>
      </c>
      <c r="BE510" s="94" t="str">
        <f t="shared" si="224"/>
        <v>-</v>
      </c>
      <c r="BF510" s="94" t="str">
        <f t="shared" si="225"/>
        <v>-</v>
      </c>
    </row>
    <row r="511" spans="1:58" x14ac:dyDescent="0.2">
      <c r="A511" s="19" t="s">
        <v>1193</v>
      </c>
      <c r="B511" s="19" t="s">
        <v>76</v>
      </c>
      <c r="C511" s="19">
        <v>16699847</v>
      </c>
      <c r="D511" s="19">
        <v>6</v>
      </c>
      <c r="E511" s="19" t="s">
        <v>1307</v>
      </c>
      <c r="F511" s="19" t="s">
        <v>1727</v>
      </c>
      <c r="G511" s="19" t="s">
        <v>1728</v>
      </c>
      <c r="H511" s="19" t="s">
        <v>1018</v>
      </c>
      <c r="I511" s="19" t="s">
        <v>655</v>
      </c>
      <c r="J511" s="19">
        <v>80</v>
      </c>
      <c r="K511" s="19" t="s">
        <v>556</v>
      </c>
      <c r="L511" s="19" t="s">
        <v>495</v>
      </c>
      <c r="M511" s="19" t="s">
        <v>17</v>
      </c>
      <c r="N511" s="19">
        <v>45777</v>
      </c>
      <c r="O511" s="19">
        <v>15</v>
      </c>
      <c r="P511" s="83">
        <v>1</v>
      </c>
      <c r="Q511" s="19" t="s">
        <v>23</v>
      </c>
      <c r="R511" s="19" t="s">
        <v>11</v>
      </c>
      <c r="S511" s="19" t="s">
        <v>23</v>
      </c>
      <c r="T511" s="19">
        <v>15</v>
      </c>
      <c r="U511" s="19" t="s">
        <v>11</v>
      </c>
      <c r="V511" s="19" t="s">
        <v>11</v>
      </c>
      <c r="W511" s="19" t="s">
        <v>11</v>
      </c>
      <c r="X511" s="19">
        <v>0</v>
      </c>
      <c r="Y511" s="19" t="s">
        <v>730</v>
      </c>
      <c r="Z511" s="19">
        <v>0</v>
      </c>
      <c r="AA511" s="19">
        <v>0</v>
      </c>
      <c r="AB511" s="19">
        <v>0</v>
      </c>
      <c r="AC511" s="186" t="str">
        <f>IF(OR(M511="13",M511="14",P511=8),"",IF(     AND(OR(S511="AUTORIZADO", S511="PENDIENTE", S511="REDUCIDO", S511="AMPLIADO"),L511&lt;&gt;"HONORARIO" ), _xlfn.CONCAT(IF(H511="X","H",H511),"_",IF(OR(P511=5,P511=6),_xlfn.CONCAT(P511,"A"),P511),"_",VLOOKUP(T511,Datos!$B$2:$C$5,2,TRUE)),""))</f>
        <v>M_1_[11 +]</v>
      </c>
      <c r="AD511" s="186">
        <f t="shared" si="199"/>
        <v>0</v>
      </c>
      <c r="AE511" s="90" t="str">
        <f t="shared" si="200"/>
        <v>-</v>
      </c>
      <c r="AF511" s="91" t="str">
        <f t="shared" si="201"/>
        <v>070601</v>
      </c>
      <c r="AG511" s="92"/>
      <c r="AH511" s="93" t="str">
        <f t="shared" si="202"/>
        <v>Corporación de Fomento de la Producción</v>
      </c>
      <c r="AI511" s="90" t="str">
        <f t="shared" si="203"/>
        <v>-</v>
      </c>
      <c r="AJ511" s="90">
        <f t="shared" si="204"/>
        <v>6</v>
      </c>
      <c r="AK511" s="90" t="str">
        <f t="shared" si="205"/>
        <v>-</v>
      </c>
      <c r="AL511" s="90" t="str">
        <f t="shared" si="206"/>
        <v>Identifica este registro como MUJER</v>
      </c>
      <c r="AM511" s="90" t="str">
        <f t="shared" si="207"/>
        <v>-</v>
      </c>
      <c r="AN511" s="90" t="str">
        <f t="shared" si="208"/>
        <v>-</v>
      </c>
      <c r="AO511" s="90" t="str">
        <f t="shared" si="209"/>
        <v>-</v>
      </c>
      <c r="AP511" s="58" t="str">
        <f t="shared" si="210"/>
        <v>-</v>
      </c>
      <c r="AQ511" s="94" t="str">
        <f t="shared" si="211"/>
        <v>-</v>
      </c>
      <c r="AR511" s="94" t="str">
        <f>IF(N511="","PRIMER_DIA en blanco",
IF(AND(M511="01",N511&gt;=L_Conversion!$C$118,N511&lt;=L_Conversion!$D$118),"-",
IF(AND(M511="02",N511&gt;=L_Conversion!$C$119,N511&lt;=L_Conversion!$D$119),"-",
IF(AND(M511="03",N511&gt;=L_Conversion!$C$120,N511&lt;=L_Conversion!$D$120),"-",
IF(AND(M511="04",N511&gt;=L_Conversion!$C$121,N511&lt;=L_Conversion!$D$121),"-",
IF(AND(M511="05",N511&gt;=L_Conversion!$C$122,N511&lt;=L_Conversion!$D$122),"-",
IF(AND(M511="06",N511&gt;=L_Conversion!$C$123,N511&lt;=L_Conversion!$D$123),"-",
IF(AND(M511="07",N511&gt;=L_Conversion!$C$124,N511&lt;=L_Conversion!$D$124),"-",
IF(AND(M511="08",N511&gt;=L_Conversion!$C$125,N511&lt;=L_Conversion!$D$125),"-",
IF(AND(M511="09",N511&gt;=L_Conversion!$C$126,N511&lt;=L_Conversion!$D$126),"-",
IF(AND(M511="10",N511&gt;=L_Conversion!$C$127,N511&lt;=L_Conversion!$D$127),"-",
IF(AND(M511="11",N511&gt;=L_Conversion!$C$128,N511&lt;=L_Conversion!$D$128),"-",
IF(AND(M511="12",N511&gt;=L_Conversion!$C$129,N511&lt;=L_Conversion!$D$129),"-",
IF(AND(M511="13",N511&gt;=L_Conversion!$C$116,N511&lt;=L_Conversion!$D$116),"-",
IF(AND(M511="14",N511&gt;=L_Conversion!$C$117,N511&lt;=L_Conversion!$D$117),"-",
"PRIMER_DIA fuera de rango")))))))))))))))</f>
        <v>-</v>
      </c>
      <c r="AS511" s="94" t="str">
        <f t="shared" si="212"/>
        <v>-</v>
      </c>
      <c r="AT511" s="94" t="str">
        <f t="shared" si="213"/>
        <v>-</v>
      </c>
      <c r="AU511" s="94" t="str">
        <f t="shared" si="214"/>
        <v>-</v>
      </c>
      <c r="AV511" s="94" t="str">
        <f t="shared" si="215"/>
        <v>-</v>
      </c>
      <c r="AW511" s="94" t="str">
        <f t="shared" si="216"/>
        <v>-</v>
      </c>
      <c r="AX511" s="94" t="str">
        <f t="shared" si="217"/>
        <v>-</v>
      </c>
      <c r="AY511" s="94" t="str">
        <f t="shared" si="218"/>
        <v>-</v>
      </c>
      <c r="AZ511" s="94" t="str">
        <f t="shared" si="219"/>
        <v>-</v>
      </c>
      <c r="BA511" s="94" t="str">
        <f t="shared" si="220"/>
        <v>-</v>
      </c>
      <c r="BB511" s="94" t="str">
        <f t="shared" si="221"/>
        <v>-</v>
      </c>
      <c r="BC511" s="94" t="str">
        <f t="shared" si="222"/>
        <v>-</v>
      </c>
      <c r="BD511" s="94" t="str">
        <f t="shared" si="223"/>
        <v>-</v>
      </c>
      <c r="BE511" s="94" t="str">
        <f t="shared" si="224"/>
        <v>-</v>
      </c>
      <c r="BF511" s="94" t="str">
        <f t="shared" si="225"/>
        <v>-</v>
      </c>
    </row>
    <row r="512" spans="1:58" x14ac:dyDescent="0.2">
      <c r="A512" s="19" t="s">
        <v>1193</v>
      </c>
      <c r="B512" s="19" t="s">
        <v>76</v>
      </c>
      <c r="C512" s="19">
        <v>15338094</v>
      </c>
      <c r="D512" s="19">
        <v>5</v>
      </c>
      <c r="E512" s="19" t="s">
        <v>1857</v>
      </c>
      <c r="F512" s="19" t="s">
        <v>1858</v>
      </c>
      <c r="G512" s="19" t="s">
        <v>1859</v>
      </c>
      <c r="H512" s="19" t="s">
        <v>1018</v>
      </c>
      <c r="I512" s="19" t="s">
        <v>653</v>
      </c>
      <c r="J512" s="19">
        <v>80</v>
      </c>
      <c r="K512" s="19" t="s">
        <v>556</v>
      </c>
      <c r="L512" s="19" t="s">
        <v>495</v>
      </c>
      <c r="M512" s="19" t="s">
        <v>17</v>
      </c>
      <c r="N512" s="19">
        <v>45777</v>
      </c>
      <c r="O512" s="19">
        <v>3</v>
      </c>
      <c r="P512" s="83">
        <v>1</v>
      </c>
      <c r="Q512" s="19" t="s">
        <v>23</v>
      </c>
      <c r="R512" s="19" t="s">
        <v>11</v>
      </c>
      <c r="S512" s="19" t="s">
        <v>23</v>
      </c>
      <c r="T512" s="19">
        <v>3</v>
      </c>
      <c r="U512" s="19" t="s">
        <v>11</v>
      </c>
      <c r="V512" s="19" t="s">
        <v>11</v>
      </c>
      <c r="W512" s="19" t="s">
        <v>11</v>
      </c>
      <c r="X512" s="19">
        <v>0</v>
      </c>
      <c r="Y512" s="19" t="s">
        <v>730</v>
      </c>
      <c r="Z512" s="19">
        <v>0</v>
      </c>
      <c r="AA512" s="19">
        <v>0</v>
      </c>
      <c r="AB512" s="19">
        <v>0</v>
      </c>
      <c r="AC512" s="186" t="str">
        <f>IF(OR(M512="13",M512="14",P512=8),"",IF(     AND(OR(S512="AUTORIZADO", S512="PENDIENTE", S512="REDUCIDO", S512="AMPLIADO"),L512&lt;&gt;"HONORARIO" ), _xlfn.CONCAT(IF(H512="X","H",H512),"_",IF(OR(P512=5,P512=6),_xlfn.CONCAT(P512,"A"),P512),"_",VLOOKUP(T512,Datos!$B$2:$C$5,2,TRUE)),""))</f>
        <v>M_1_[hasta 3]</v>
      </c>
      <c r="AD512" s="186">
        <f t="shared" si="199"/>
        <v>0</v>
      </c>
      <c r="AE512" s="90" t="str">
        <f t="shared" si="200"/>
        <v>-</v>
      </c>
      <c r="AF512" s="91" t="str">
        <f t="shared" si="201"/>
        <v>070601</v>
      </c>
      <c r="AG512" s="92"/>
      <c r="AH512" s="93" t="str">
        <f t="shared" si="202"/>
        <v>Corporación de Fomento de la Producción</v>
      </c>
      <c r="AI512" s="90" t="str">
        <f t="shared" si="203"/>
        <v>-</v>
      </c>
      <c r="AJ512" s="90">
        <f t="shared" si="204"/>
        <v>5</v>
      </c>
      <c r="AK512" s="90" t="str">
        <f t="shared" si="205"/>
        <v>-</v>
      </c>
      <c r="AL512" s="90" t="str">
        <f t="shared" si="206"/>
        <v>Identifica este registro como MUJER</v>
      </c>
      <c r="AM512" s="90" t="str">
        <f t="shared" si="207"/>
        <v>-</v>
      </c>
      <c r="AN512" s="90" t="str">
        <f t="shared" si="208"/>
        <v>-</v>
      </c>
      <c r="AO512" s="90" t="str">
        <f t="shared" si="209"/>
        <v>-</v>
      </c>
      <c r="AP512" s="58" t="str">
        <f t="shared" si="210"/>
        <v>-</v>
      </c>
      <c r="AQ512" s="94" t="str">
        <f t="shared" si="211"/>
        <v>-</v>
      </c>
      <c r="AR512" s="94" t="str">
        <f>IF(N512="","PRIMER_DIA en blanco",
IF(AND(M512="01",N512&gt;=L_Conversion!$C$118,N512&lt;=L_Conversion!$D$118),"-",
IF(AND(M512="02",N512&gt;=L_Conversion!$C$119,N512&lt;=L_Conversion!$D$119),"-",
IF(AND(M512="03",N512&gt;=L_Conversion!$C$120,N512&lt;=L_Conversion!$D$120),"-",
IF(AND(M512="04",N512&gt;=L_Conversion!$C$121,N512&lt;=L_Conversion!$D$121),"-",
IF(AND(M512="05",N512&gt;=L_Conversion!$C$122,N512&lt;=L_Conversion!$D$122),"-",
IF(AND(M512="06",N512&gt;=L_Conversion!$C$123,N512&lt;=L_Conversion!$D$123),"-",
IF(AND(M512="07",N512&gt;=L_Conversion!$C$124,N512&lt;=L_Conversion!$D$124),"-",
IF(AND(M512="08",N512&gt;=L_Conversion!$C$125,N512&lt;=L_Conversion!$D$125),"-",
IF(AND(M512="09",N512&gt;=L_Conversion!$C$126,N512&lt;=L_Conversion!$D$126),"-",
IF(AND(M512="10",N512&gt;=L_Conversion!$C$127,N512&lt;=L_Conversion!$D$127),"-",
IF(AND(M512="11",N512&gt;=L_Conversion!$C$128,N512&lt;=L_Conversion!$D$128),"-",
IF(AND(M512="12",N512&gt;=L_Conversion!$C$129,N512&lt;=L_Conversion!$D$129),"-",
IF(AND(M512="13",N512&gt;=L_Conversion!$C$116,N512&lt;=L_Conversion!$D$116),"-",
IF(AND(M512="14",N512&gt;=L_Conversion!$C$117,N512&lt;=L_Conversion!$D$117),"-",
"PRIMER_DIA fuera de rango")))))))))))))))</f>
        <v>-</v>
      </c>
      <c r="AS512" s="94" t="str">
        <f t="shared" si="212"/>
        <v>-</v>
      </c>
      <c r="AT512" s="94" t="str">
        <f t="shared" si="213"/>
        <v>-</v>
      </c>
      <c r="AU512" s="94" t="str">
        <f t="shared" si="214"/>
        <v>-</v>
      </c>
      <c r="AV512" s="94" t="str">
        <f t="shared" si="215"/>
        <v>-</v>
      </c>
      <c r="AW512" s="94" t="str">
        <f t="shared" si="216"/>
        <v>-</v>
      </c>
      <c r="AX512" s="94" t="str">
        <f t="shared" si="217"/>
        <v>-</v>
      </c>
      <c r="AY512" s="94" t="str">
        <f t="shared" si="218"/>
        <v>-</v>
      </c>
      <c r="AZ512" s="94" t="str">
        <f t="shared" si="219"/>
        <v>-</v>
      </c>
      <c r="BA512" s="94" t="str">
        <f t="shared" si="220"/>
        <v>-</v>
      </c>
      <c r="BB512" s="94" t="str">
        <f t="shared" si="221"/>
        <v>-</v>
      </c>
      <c r="BC512" s="94" t="str">
        <f t="shared" si="222"/>
        <v>-</v>
      </c>
      <c r="BD512" s="94" t="str">
        <f t="shared" si="223"/>
        <v>-</v>
      </c>
      <c r="BE512" s="94" t="str">
        <f t="shared" si="224"/>
        <v>-</v>
      </c>
      <c r="BF512" s="94" t="str">
        <f t="shared" si="225"/>
        <v>-</v>
      </c>
    </row>
    <row r="513" spans="1:58" x14ac:dyDescent="0.2">
      <c r="A513" s="19" t="s">
        <v>1193</v>
      </c>
      <c r="B513" s="19" t="s">
        <v>76</v>
      </c>
      <c r="C513" s="19">
        <v>10914138</v>
      </c>
      <c r="D513" s="19">
        <v>0</v>
      </c>
      <c r="E513" s="19" t="s">
        <v>1431</v>
      </c>
      <c r="F513" s="19" t="s">
        <v>1478</v>
      </c>
      <c r="G513" s="19" t="s">
        <v>1813</v>
      </c>
      <c r="H513" s="19" t="s">
        <v>654</v>
      </c>
      <c r="I513" s="19" t="s">
        <v>653</v>
      </c>
      <c r="J513" s="19">
        <v>80</v>
      </c>
      <c r="K513" s="19" t="s">
        <v>556</v>
      </c>
      <c r="L513" s="19" t="s">
        <v>495</v>
      </c>
      <c r="M513" s="19" t="s">
        <v>17</v>
      </c>
      <c r="N513" s="19">
        <v>45777</v>
      </c>
      <c r="O513" s="19">
        <v>3</v>
      </c>
      <c r="P513" s="83">
        <v>1</v>
      </c>
      <c r="Q513" s="19" t="s">
        <v>23</v>
      </c>
      <c r="R513" s="19" t="s">
        <v>11</v>
      </c>
      <c r="S513" s="19" t="s">
        <v>23</v>
      </c>
      <c r="T513" s="19">
        <v>3</v>
      </c>
      <c r="U513" s="19" t="s">
        <v>11</v>
      </c>
      <c r="V513" s="19" t="s">
        <v>11</v>
      </c>
      <c r="W513" s="19" t="s">
        <v>11</v>
      </c>
      <c r="X513" s="19">
        <v>0</v>
      </c>
      <c r="Y513" s="19" t="s">
        <v>730</v>
      </c>
      <c r="Z513" s="19">
        <v>0</v>
      </c>
      <c r="AA513" s="19">
        <v>0</v>
      </c>
      <c r="AB513" s="19">
        <v>0</v>
      </c>
      <c r="AC513" s="186" t="str">
        <f>IF(OR(M513="13",M513="14",P513=8),"",IF(     AND(OR(S513="AUTORIZADO", S513="PENDIENTE", S513="REDUCIDO", S513="AMPLIADO"),L513&lt;&gt;"HONORARIO" ), _xlfn.CONCAT(IF(H513="X","H",H513),"_",IF(OR(P513=5,P513=6),_xlfn.CONCAT(P513,"A"),P513),"_",VLOOKUP(T513,Datos!$B$2:$C$5,2,TRUE)),""))</f>
        <v>H_1_[hasta 3]</v>
      </c>
      <c r="AD513" s="186">
        <f t="shared" si="199"/>
        <v>0</v>
      </c>
      <c r="AE513" s="90" t="str">
        <f t="shared" si="200"/>
        <v>-</v>
      </c>
      <c r="AF513" s="91" t="str">
        <f t="shared" si="201"/>
        <v>070601</v>
      </c>
      <c r="AG513" s="92"/>
      <c r="AH513" s="93" t="str">
        <f t="shared" si="202"/>
        <v>Corporación de Fomento de la Producción</v>
      </c>
      <c r="AI513" s="90" t="str">
        <f t="shared" si="203"/>
        <v>-</v>
      </c>
      <c r="AJ513" s="90">
        <f t="shared" si="204"/>
        <v>0</v>
      </c>
      <c r="AK513" s="90" t="str">
        <f t="shared" si="205"/>
        <v>-</v>
      </c>
      <c r="AL513" s="90" t="str">
        <f t="shared" si="206"/>
        <v>Identifica este registro como HOMBRE</v>
      </c>
      <c r="AM513" s="90" t="str">
        <f t="shared" si="207"/>
        <v>-</v>
      </c>
      <c r="AN513" s="90" t="str">
        <f t="shared" si="208"/>
        <v>-</v>
      </c>
      <c r="AO513" s="90" t="str">
        <f t="shared" si="209"/>
        <v>-</v>
      </c>
      <c r="AP513" s="58" t="str">
        <f t="shared" si="210"/>
        <v>-</v>
      </c>
      <c r="AQ513" s="94" t="str">
        <f t="shared" si="211"/>
        <v>-</v>
      </c>
      <c r="AR513" s="94" t="str">
        <f>IF(N513="","PRIMER_DIA en blanco",
IF(AND(M513="01",N513&gt;=L_Conversion!$C$118,N513&lt;=L_Conversion!$D$118),"-",
IF(AND(M513="02",N513&gt;=L_Conversion!$C$119,N513&lt;=L_Conversion!$D$119),"-",
IF(AND(M513="03",N513&gt;=L_Conversion!$C$120,N513&lt;=L_Conversion!$D$120),"-",
IF(AND(M513="04",N513&gt;=L_Conversion!$C$121,N513&lt;=L_Conversion!$D$121),"-",
IF(AND(M513="05",N513&gt;=L_Conversion!$C$122,N513&lt;=L_Conversion!$D$122),"-",
IF(AND(M513="06",N513&gt;=L_Conversion!$C$123,N513&lt;=L_Conversion!$D$123),"-",
IF(AND(M513="07",N513&gt;=L_Conversion!$C$124,N513&lt;=L_Conversion!$D$124),"-",
IF(AND(M513="08",N513&gt;=L_Conversion!$C$125,N513&lt;=L_Conversion!$D$125),"-",
IF(AND(M513="09",N513&gt;=L_Conversion!$C$126,N513&lt;=L_Conversion!$D$126),"-",
IF(AND(M513="10",N513&gt;=L_Conversion!$C$127,N513&lt;=L_Conversion!$D$127),"-",
IF(AND(M513="11",N513&gt;=L_Conversion!$C$128,N513&lt;=L_Conversion!$D$128),"-",
IF(AND(M513="12",N513&gt;=L_Conversion!$C$129,N513&lt;=L_Conversion!$D$129),"-",
IF(AND(M513="13",N513&gt;=L_Conversion!$C$116,N513&lt;=L_Conversion!$D$116),"-",
IF(AND(M513="14",N513&gt;=L_Conversion!$C$117,N513&lt;=L_Conversion!$D$117),"-",
"PRIMER_DIA fuera de rango")))))))))))))))</f>
        <v>-</v>
      </c>
      <c r="AS513" s="94" t="str">
        <f t="shared" si="212"/>
        <v>-</v>
      </c>
      <c r="AT513" s="94" t="str">
        <f t="shared" si="213"/>
        <v>-</v>
      </c>
      <c r="AU513" s="94" t="str">
        <f t="shared" si="214"/>
        <v>-</v>
      </c>
      <c r="AV513" s="94" t="str">
        <f t="shared" si="215"/>
        <v>-</v>
      </c>
      <c r="AW513" s="94" t="str">
        <f t="shared" si="216"/>
        <v>-</v>
      </c>
      <c r="AX513" s="94" t="str">
        <f t="shared" si="217"/>
        <v>-</v>
      </c>
      <c r="AY513" s="94" t="str">
        <f t="shared" si="218"/>
        <v>-</v>
      </c>
      <c r="AZ513" s="94" t="str">
        <f t="shared" si="219"/>
        <v>-</v>
      </c>
      <c r="BA513" s="94" t="str">
        <f t="shared" si="220"/>
        <v>-</v>
      </c>
      <c r="BB513" s="94" t="str">
        <f t="shared" si="221"/>
        <v>-</v>
      </c>
      <c r="BC513" s="94" t="str">
        <f t="shared" si="222"/>
        <v>-</v>
      </c>
      <c r="BD513" s="94" t="str">
        <f t="shared" si="223"/>
        <v>-</v>
      </c>
      <c r="BE513" s="94" t="str">
        <f t="shared" si="224"/>
        <v>-</v>
      </c>
      <c r="BF513" s="94" t="str">
        <f t="shared" si="225"/>
        <v>-</v>
      </c>
    </row>
    <row r="514" spans="1:58" x14ac:dyDescent="0.2">
      <c r="A514" s="19" t="s">
        <v>1193</v>
      </c>
      <c r="B514" s="19" t="s">
        <v>76</v>
      </c>
      <c r="C514" s="19">
        <v>8322183</v>
      </c>
      <c r="D514" s="19">
        <v>6</v>
      </c>
      <c r="E514" s="19" t="s">
        <v>1194</v>
      </c>
      <c r="F514" s="19" t="s">
        <v>1195</v>
      </c>
      <c r="G514" s="19" t="s">
        <v>1196</v>
      </c>
      <c r="H514" s="19" t="s">
        <v>654</v>
      </c>
      <c r="I514" s="19" t="s">
        <v>653</v>
      </c>
      <c r="J514" s="19">
        <v>80</v>
      </c>
      <c r="K514" s="19" t="s">
        <v>560</v>
      </c>
      <c r="L514" s="19" t="s">
        <v>495</v>
      </c>
      <c r="M514" s="19" t="s">
        <v>17</v>
      </c>
      <c r="N514" s="19">
        <v>45777</v>
      </c>
      <c r="O514" s="19">
        <v>30</v>
      </c>
      <c r="P514" s="83">
        <v>1</v>
      </c>
      <c r="Q514" s="19" t="s">
        <v>23</v>
      </c>
      <c r="R514" s="19" t="s">
        <v>11</v>
      </c>
      <c r="S514" s="19" t="s">
        <v>23</v>
      </c>
      <c r="T514" s="19">
        <v>30</v>
      </c>
      <c r="U514" s="19" t="s">
        <v>11</v>
      </c>
      <c r="V514" s="19" t="s">
        <v>11</v>
      </c>
      <c r="W514" s="19" t="s">
        <v>11</v>
      </c>
      <c r="X514" s="19">
        <v>0</v>
      </c>
      <c r="Y514" s="19" t="s">
        <v>730</v>
      </c>
      <c r="Z514" s="19">
        <v>0</v>
      </c>
      <c r="AA514" s="19">
        <v>0</v>
      </c>
      <c r="AB514" s="19">
        <v>0</v>
      </c>
      <c r="AC514" s="186" t="str">
        <f>IF(OR(M514="13",M514="14",P514=8),"",IF(     AND(OR(S514="AUTORIZADO", S514="PENDIENTE", S514="REDUCIDO", S514="AMPLIADO"),L514&lt;&gt;"HONORARIO" ), _xlfn.CONCAT(IF(H514="X","H",H514),"_",IF(OR(P514=5,P514=6),_xlfn.CONCAT(P514,"A"),P514),"_",VLOOKUP(T514,Datos!$B$2:$C$5,2,TRUE)),""))</f>
        <v>H_1_[11 +]</v>
      </c>
      <c r="AD514" s="186">
        <f t="shared" si="199"/>
        <v>0</v>
      </c>
      <c r="AE514" s="90" t="str">
        <f t="shared" si="200"/>
        <v>-</v>
      </c>
      <c r="AF514" s="91" t="str">
        <f t="shared" si="201"/>
        <v>070601</v>
      </c>
      <c r="AG514" s="92"/>
      <c r="AH514" s="93" t="str">
        <f t="shared" si="202"/>
        <v>Corporación de Fomento de la Producción</v>
      </c>
      <c r="AI514" s="90" t="str">
        <f t="shared" si="203"/>
        <v>-</v>
      </c>
      <c r="AJ514" s="90">
        <f t="shared" si="204"/>
        <v>6</v>
      </c>
      <c r="AK514" s="90" t="str">
        <f t="shared" si="205"/>
        <v>-</v>
      </c>
      <c r="AL514" s="90" t="str">
        <f t="shared" si="206"/>
        <v>Identifica este registro como HOMBRE</v>
      </c>
      <c r="AM514" s="90" t="str">
        <f t="shared" si="207"/>
        <v>-</v>
      </c>
      <c r="AN514" s="90" t="str">
        <f t="shared" si="208"/>
        <v>-</v>
      </c>
      <c r="AO514" s="90" t="str">
        <f t="shared" si="209"/>
        <v>-</v>
      </c>
      <c r="AP514" s="58" t="str">
        <f t="shared" si="210"/>
        <v>-</v>
      </c>
      <c r="AQ514" s="94" t="str">
        <f t="shared" si="211"/>
        <v>-</v>
      </c>
      <c r="AR514" s="94" t="str">
        <f>IF(N514="","PRIMER_DIA en blanco",
IF(AND(M514="01",N514&gt;=L_Conversion!$C$118,N514&lt;=L_Conversion!$D$118),"-",
IF(AND(M514="02",N514&gt;=L_Conversion!$C$119,N514&lt;=L_Conversion!$D$119),"-",
IF(AND(M514="03",N514&gt;=L_Conversion!$C$120,N514&lt;=L_Conversion!$D$120),"-",
IF(AND(M514="04",N514&gt;=L_Conversion!$C$121,N514&lt;=L_Conversion!$D$121),"-",
IF(AND(M514="05",N514&gt;=L_Conversion!$C$122,N514&lt;=L_Conversion!$D$122),"-",
IF(AND(M514="06",N514&gt;=L_Conversion!$C$123,N514&lt;=L_Conversion!$D$123),"-",
IF(AND(M514="07",N514&gt;=L_Conversion!$C$124,N514&lt;=L_Conversion!$D$124),"-",
IF(AND(M514="08",N514&gt;=L_Conversion!$C$125,N514&lt;=L_Conversion!$D$125),"-",
IF(AND(M514="09",N514&gt;=L_Conversion!$C$126,N514&lt;=L_Conversion!$D$126),"-",
IF(AND(M514="10",N514&gt;=L_Conversion!$C$127,N514&lt;=L_Conversion!$D$127),"-",
IF(AND(M514="11",N514&gt;=L_Conversion!$C$128,N514&lt;=L_Conversion!$D$128),"-",
IF(AND(M514="12",N514&gt;=L_Conversion!$C$129,N514&lt;=L_Conversion!$D$129),"-",
IF(AND(M514="13",N514&gt;=L_Conversion!$C$116,N514&lt;=L_Conversion!$D$116),"-",
IF(AND(M514="14",N514&gt;=L_Conversion!$C$117,N514&lt;=L_Conversion!$D$117),"-",
"PRIMER_DIA fuera de rango")))))))))))))))</f>
        <v>-</v>
      </c>
      <c r="AS514" s="94" t="str">
        <f t="shared" si="212"/>
        <v>-</v>
      </c>
      <c r="AT514" s="94" t="str">
        <f t="shared" si="213"/>
        <v>-</v>
      </c>
      <c r="AU514" s="94" t="str">
        <f t="shared" si="214"/>
        <v>-</v>
      </c>
      <c r="AV514" s="94" t="str">
        <f t="shared" si="215"/>
        <v>-</v>
      </c>
      <c r="AW514" s="94" t="str">
        <f t="shared" si="216"/>
        <v>-</v>
      </c>
      <c r="AX514" s="94" t="str">
        <f t="shared" si="217"/>
        <v>-</v>
      </c>
      <c r="AY514" s="94" t="str">
        <f t="shared" si="218"/>
        <v>-</v>
      </c>
      <c r="AZ514" s="94" t="str">
        <f t="shared" si="219"/>
        <v>-</v>
      </c>
      <c r="BA514" s="94" t="str">
        <f t="shared" si="220"/>
        <v>-</v>
      </c>
      <c r="BB514" s="94" t="str">
        <f t="shared" si="221"/>
        <v>-</v>
      </c>
      <c r="BC514" s="94" t="str">
        <f t="shared" si="222"/>
        <v>-</v>
      </c>
      <c r="BD514" s="94" t="str">
        <f t="shared" si="223"/>
        <v>-</v>
      </c>
      <c r="BE514" s="94" t="str">
        <f t="shared" si="224"/>
        <v>-</v>
      </c>
      <c r="BF514" s="94" t="str">
        <f t="shared" si="225"/>
        <v>-</v>
      </c>
    </row>
    <row r="515" spans="1:58" x14ac:dyDescent="0.2">
      <c r="A515" s="19" t="s">
        <v>1193</v>
      </c>
      <c r="B515" s="19" t="s">
        <v>76</v>
      </c>
      <c r="C515" s="19">
        <v>12630178</v>
      </c>
      <c r="D515" s="19">
        <v>2</v>
      </c>
      <c r="E515" s="19" t="s">
        <v>1302</v>
      </c>
      <c r="F515" s="19" t="s">
        <v>1303</v>
      </c>
      <c r="G515" s="19" t="s">
        <v>1304</v>
      </c>
      <c r="H515" s="19" t="s">
        <v>1018</v>
      </c>
      <c r="I515" s="19" t="s">
        <v>653</v>
      </c>
      <c r="J515" s="19">
        <v>80</v>
      </c>
      <c r="K515" s="19" t="s">
        <v>556</v>
      </c>
      <c r="L515" s="19" t="s">
        <v>495</v>
      </c>
      <c r="M515" s="19" t="s">
        <v>17</v>
      </c>
      <c r="N515" s="19">
        <v>45777</v>
      </c>
      <c r="O515" s="19">
        <v>15</v>
      </c>
      <c r="P515" s="83">
        <v>1</v>
      </c>
      <c r="Q515" s="19" t="s">
        <v>23</v>
      </c>
      <c r="R515" s="19" t="s">
        <v>11</v>
      </c>
      <c r="S515" s="19" t="s">
        <v>23</v>
      </c>
      <c r="T515" s="19">
        <v>15</v>
      </c>
      <c r="U515" s="19" t="s">
        <v>11</v>
      </c>
      <c r="V515" s="19" t="s">
        <v>11</v>
      </c>
      <c r="W515" s="19" t="s">
        <v>11</v>
      </c>
      <c r="X515" s="19">
        <v>0</v>
      </c>
      <c r="Y515" s="19" t="s">
        <v>730</v>
      </c>
      <c r="Z515" s="19">
        <v>0</v>
      </c>
      <c r="AA515" s="19">
        <v>0</v>
      </c>
      <c r="AB515" s="19">
        <v>0</v>
      </c>
      <c r="AC515" s="186" t="str">
        <f>IF(OR(M515="13",M515="14",P515=8),"",IF(     AND(OR(S515="AUTORIZADO", S515="PENDIENTE", S515="REDUCIDO", S515="AMPLIADO"),L515&lt;&gt;"HONORARIO" ), _xlfn.CONCAT(IF(H515="X","H",H515),"_",IF(OR(P515=5,P515=6),_xlfn.CONCAT(P515,"A"),P515),"_",VLOOKUP(T515,Datos!$B$2:$C$5,2,TRUE)),""))</f>
        <v>M_1_[11 +]</v>
      </c>
      <c r="AD515" s="186">
        <f t="shared" ref="AD515:AD578" si="226">IF(AC515="",0,AA515+AB515)</f>
        <v>0</v>
      </c>
      <c r="AE515" s="90" t="str">
        <f t="shared" ref="AE515:AE578" si="227">IF(A515="","Celda vacía",IF(A515="L","-","Revisar"))</f>
        <v>-</v>
      </c>
      <c r="AF515" s="91" t="str">
        <f t="shared" ref="AF515:AF578" si="228">IF(B515="","Celda vacía",IF(LEN(B515)=4,REPLACE(B515,1,6,CONCATENATE("00",B515)),IF(LEN(B515)=5,REPLACE(B515,1,6,CONCATENATE("0",B515)),IF(LEN(B515)=6,REPLACE(B515,1,6,B515),IF(AND(LEN(B515)&gt;6,OR(LEFT(B515,4)="1202", LEFT(B515,4)="1703")),REPLACE(B515,1,LEN(B515),B515),"Revisar")))))</f>
        <v>070601</v>
      </c>
      <c r="AG515" s="92"/>
      <c r="AH515" s="93" t="str">
        <f t="shared" ref="AH515:AH578" si="229">IF(B515="","Celda Vacía",IF(ISERROR(IF(B515="","",VLOOKUP(B515,Codigo,3,0))),"Corregir código servicio",IF(B515="","",VLOOKUP(B515,Codigo,3,0))))</f>
        <v>Corporación de Fomento de la Producción</v>
      </c>
      <c r="AI515" s="90" t="str">
        <f t="shared" ref="AI515:AI578" si="230">IF(C515="","Celda vacía",IF(C515&gt;1000000,"-","Revisar con Edad"))</f>
        <v>-</v>
      </c>
      <c r="AJ515" s="90">
        <f t="shared" ref="AJ515:AJ578" si="231">IF(D515="","Celda vacía",IF(IF(IF(LEN(C515)=6,(11-((RIGHT(C515,1)*2+MID(C515,5,1)*3+MID(C515,4,1)*4+MID(C515,3,1)*5+MID(C515,2,1)*6+LEFT(C515,1)*7)-(INT((RIGHT(C515,1)*2+MID(C515,5,1)*3+MID(C515,4,1)*4+MID(C515,3,1)*5+MID(C515,2,1)*6+LEFT(C515,1)*7)/11)*11))),IF(LEN(C515)=7,(11-((RIGHT(C515,1)*2+MID(C515,6,1)*3+MID(C515,5,1)*4+MID(C515,4,1)*5+MID(C515,3,1)*6+MID(C515,2,1)*7+LEFT(C515,1)*2)-(INT((RIGHT(C515,1)*2+MID(C515,6,1)*3+MID(C515,5,1)*4+MID(C515,4,1)*5+MID(C515,3,1)*6+MID(C515,2,1)*7+LEFT(C515,1)*2)/11)*11))),(11-((RIGHT(C515,1)*2+MID(C515,7,1)*3+MID(C515,6,1)*4+MID(C515,5,1)*5+MID(C515,4,1)*6+MID(C515,3,1)*7+MID(C515,2,1)*2+LEFT(C515,1)*3)-(INT((RIGHT(C515,1)*2+MID(C515,7,1)*3+MID(C515,6,1)*4+MID(C515,5,1)*5+MID(C515,4,1)*6+MID(C515,3,1)*7+MID(C515,2,1)*2+LEFT(C515,1)*3)/11)*11)))))=11,0,IF(LEN(C515)=6,(11-((RIGHT(C515,1)*2+MID(C515,5,1)*3+MID(C515,4,1)*4+MID(C515,3,1)*5+MID(C515,2,1)*6+LEFT(C515,1)*7)-(INT((RIGHT(C515,1)*2+MID(C515,5,1)*3+MID(C515,4,1)*4+MID(C515,3,1)*5+MID(C515,2,1)*6+LEFT(C515,1)*7)/11)*11))),IF(LEN(C515)=7,(11-((RIGHT(C515,1)*2+MID(C515,6,1)*3+MID(C515,5,1)*4+MID(C515,4,1)*5+MID(C515,3,1)*6+MID(C515,2,1)*7+LEFT(C515,1)*2)-(INT((RIGHT(C515,1)*2+MID(C515,6,1)*3+MID(C515,5,1)*4+MID(C515,4,1)*5+MID(C515,3,1)*6+MID(C515,2,1)*7+LEFT(C515,1)*2)/11)*11))),(11-((RIGHT(C515,1)*2+MID(C515,7,1)*3+MID(C515,6,1)*4+MID(C515,5,1)*5+MID(C515,4,1)*6+MID(C515,3,1)*7+MID(C515,2,1)*2+LEFT(C515,1)*3)-(INT((RIGHT(C515,1)*2+MID(C515,7,1)*3+MID(C515,6,1)*4+MID(C515,5,1)*5+MID(C515,4,1)*6+MID(C515,3,1)*7+MID(C515,2,1)*2+LEFT(C515,1)*3)/11)*11))))))=10,"K",IF(IF(LEN(C515)=6,(11-((RIGHT(C515,1)*2+MID(C515,5,1)*3+MID(C515,4,1)*4+MID(C515,3,1)*5+MID(C515,2,1)*6+LEFT(C515,1)*7)-(INT((RIGHT(C515,1)*2+MID(C515,5,1)*3+MID(C515,4,1)*4+MID(C515,3,1)*5+MID(C515,2,1)*6+LEFT(C515,1)*7)/11)*11))),IF(LEN(C515)=7,(11-((RIGHT(C515,1)*2+MID(C515,6,1)*3+MID(C515,5,1)*4+MID(C515,4,1)*5+MID(C515,3,1)*6+MID(C515,2,1)*7+LEFT(C515,1)*2)-(INT((RIGHT(C515,1)*2+MID(C515,6,1)*3+MID(C515,5,1)*4+MID(C515,4,1)*5+MID(C515,3,1)*6+MID(C515,2,1)*7+LEFT(C515,1)*2)/11)*11))),(11-((RIGHT(C515,1)*2+MID(C515,7,1)*3+MID(C515,6,1)*4+MID(C515,5,1)*5+MID(C515,4,1)*6+MID(C515,3,1)*7+MID(C515,2,1)*2+LEFT(C515,1)*3)-(INT((RIGHT(C515,1)*2+MID(C515,7,1)*3+MID(C515,6,1)*4+MID(C515,5,1)*5+MID(C515,4,1)*6+MID(C515,3,1)*7+MID(C515,2,1)*2+LEFT(C515,1)*3)/11)*11)))))=11,0,IF(LEN(C515)=6,(11-((RIGHT(C515,1)*2+MID(C515,5,1)*3+MID(C515,4,1)*4+MID(C515,3,1)*5+MID(C515,2,1)*6+LEFT(C515,1)*7)-(INT((RIGHT(C515,1)*2+MID(C515,5,1)*3+MID(C515,4,1)*4+MID(C515,3,1)*5+MID(C515,2,1)*6+LEFT(C515,1)*7)/11)*11))),IF(LEN(C515)=7,(11-((RIGHT(C515,1)*2+MID(C515,6,1)*3+MID(C515,5,1)*4+MID(C515,4,1)*5+MID(C515,3,1)*6+MID(C515,2,1)*7+LEFT(C515,1)*2)-(INT((RIGHT(C515,1)*2+MID(C515,6,1)*3+MID(C515,5,1)*4+MID(C515,4,1)*5+MID(C515,3,1)*6+MID(C515,2,1)*7+LEFT(C515,1)*2)/11)*11))),(11-((RIGHT(C515,1)*2+MID(C515,7,1)*3+MID(C515,6,1)*4+MID(C515,5,1)*5+MID(C515,4,1)*6+MID(C515,3,1)*7+MID(C515,2,1)*2+LEFT(C515,1)*3)-(INT((RIGHT(C515,1)*2+MID(C515,7,1)*3+MID(C515,6,1)*4+MID(C515,5,1)*5+MID(C515,4,1)*6+MID(C515,3,1)*7+MID(C515,2,1)*2+LEFT(C515,1)*3)/11)*11))))))))</f>
        <v>2</v>
      </c>
      <c r="AK515" s="90" t="str">
        <f t="shared" ref="AK515:AK578" si="232">IF(C515="","Celda vacía",IF(C515="E","-",IF(IF(AJ515=11,0,IF(AJ515=10,"K",AJ515))=D515,"-","Corregir RUN")))</f>
        <v>-</v>
      </c>
      <c r="AL515" s="90" t="str">
        <f t="shared" ref="AL515:AL578" si="233">IF(H515="","Celda vacía",IF(OR(H515="M",H515="H",H515="X"),  IF(H515="M", "Identifica este registro como MUJER",  IF(H515="H","Identifica este registro como HOMBRE", IF(H515="X","Identifica este registro como NO BINARIO"))),  "Validar con Tabla N°01")   )</f>
        <v>Identifica este registro como MUJER</v>
      </c>
      <c r="AM515" s="90" t="str">
        <f t="shared" ref="AM515:AM578" si="234">IF(I515="","Celda vacía",IF(ISERROR(VLOOKUP(I515,Tabla_27_Matriz_Base,1,0)),"Revisar","-"))</f>
        <v>-</v>
      </c>
      <c r="AN515" s="90" t="str">
        <f t="shared" ref="AN515:AN578" si="235">IF(J515="","Celda vacía",IF(ISERROR(VLOOKUP(J515,Tabla_04_Sist.Rem,1,0)),"Revisar","-"))</f>
        <v>-</v>
      </c>
      <c r="AO515" s="90" t="str">
        <f t="shared" ref="AO515:AO578" si="236">IF(J515="","SIST_REM vacío, no permite validar estamento",IF(OR(J515=10,J515=40,J515=60,J515=70),IF(ISERROR(VLOOKUP(K515,Tabla_06_10_40_60_70_EUS,1,0)),"Revisar. Estamento no corresponde a sist. Rem.","-"),
IF(AND(A515="l",J515=11,K515="DIRECTIVO"),"Dual",
IF(OR(J515=11,J515=12),IF(ISERROR(VLOOKUP(K515,Tabla_06_11_12_15076_19664,1,0)),"Revisar. Estamento no corresponde a sist. Rem.","-"),
IF(J515=13,IF(ISERROR(VLOOKUP(K515,Tabla_06_13,1,0)),"Revisar. Estamento no corresponde a sist. Rem.","-"),
IF(J515=14,IF(ISERROR(VLOOKUP(K515,Tabla_06_14,1,0)),"Revisar. Estamento no corresponde a sist. Rem.","-"),
IF(J515=15,IF(ISERROR(VLOOKUP(K515,Tabla_06_15,1,0)),"Revisar. Estamento no corresponde a sist. Rem.","-"),
IF(OR(J515=90),IF(ISERROR(VLOOKUP(K515,Tabla_06_90_Personal_Fuera_de_Dotacion,1,0)),"Revisar. Estamento no corresponde a sist. Rem.","-"),
IF(J515=61,IF(ISERROR(VLOOKUP(K515,Tabla_06_DFL29_61_Experimentales,1,0)),"Revisar. Estamento no corresponde a sist. Rem.","-"),IF(J515=20,IF(ISERROR(VLOOKUP(K515,Tabla_06_20_Fiscalizadores,1,0)),"Revisar. Estamento no corresponde a sist. Rem.","-"),IF(J515=80,IF(ISERROR(VLOOKUP(K515,Tabla_06_80_Codigo_del_Trabajo,1,0)),"Revisar. Estamento no corresponde a sist. Rem.","-"),                    IF(J515=30,IF(ISERROR(VLOOKUP(K515,Tabla_06_30_Poder_Judicial,1,0)),"Revisar. Estamento no corresponde a sist. Rem.","-"),IF(ISERROR(VLOOKUP(K515,Tabla_06_50_Ministerio_Publico,1,0)),"Revisar","-")))))))))))))</f>
        <v>-</v>
      </c>
      <c r="AP515" s="58" t="str">
        <f t="shared" ref="AP515:AP578" si="237">IF(L515="","Celda vacía",IF(ISERROR(VLOOKUP(L515,Tabla_Personal,1,0)),"Revisar","-"))</f>
        <v>-</v>
      </c>
      <c r="AQ515" s="94" t="str">
        <f t="shared" ref="AQ515:AQ578" si="238">IF(M515="","Celda vacía",IF(ISERROR(VLOOKUP(M515,Tabla_01_Mes,1,0)),"Revisar","-"))</f>
        <v>-</v>
      </c>
      <c r="AR515" s="94" t="str">
        <f>IF(N515="","PRIMER_DIA en blanco",
IF(AND(M515="01",N515&gt;=L_Conversion!$C$118,N515&lt;=L_Conversion!$D$118),"-",
IF(AND(M515="02",N515&gt;=L_Conversion!$C$119,N515&lt;=L_Conversion!$D$119),"-",
IF(AND(M515="03",N515&gt;=L_Conversion!$C$120,N515&lt;=L_Conversion!$D$120),"-",
IF(AND(M515="04",N515&gt;=L_Conversion!$C$121,N515&lt;=L_Conversion!$D$121),"-",
IF(AND(M515="05",N515&gt;=L_Conversion!$C$122,N515&lt;=L_Conversion!$D$122),"-",
IF(AND(M515="06",N515&gt;=L_Conversion!$C$123,N515&lt;=L_Conversion!$D$123),"-",
IF(AND(M515="07",N515&gt;=L_Conversion!$C$124,N515&lt;=L_Conversion!$D$124),"-",
IF(AND(M515="08",N515&gt;=L_Conversion!$C$125,N515&lt;=L_Conversion!$D$125),"-",
IF(AND(M515="09",N515&gt;=L_Conversion!$C$126,N515&lt;=L_Conversion!$D$126),"-",
IF(AND(M515="10",N515&gt;=L_Conversion!$C$127,N515&lt;=L_Conversion!$D$127),"-",
IF(AND(M515="11",N515&gt;=L_Conversion!$C$128,N515&lt;=L_Conversion!$D$128),"-",
IF(AND(M515="12",N515&gt;=L_Conversion!$C$129,N515&lt;=L_Conversion!$D$129),"-",
IF(AND(M515="13",N515&gt;=L_Conversion!$C$116,N515&lt;=L_Conversion!$D$116),"-",
IF(AND(M515="14",N515&gt;=L_Conversion!$C$117,N515&lt;=L_Conversion!$D$117),"-",
"PRIMER_DIA fuera de rango")))))))))))))))</f>
        <v>-</v>
      </c>
      <c r="AS515" s="94" t="str">
        <f t="shared" ref="AS515:AS578" si="239">IF(O515="","Celda vacía",IF(AND(ISERROR(VLOOKUP(P515,Tabla_18_Tipos_licencias,1,FALSE))=FALSE,O515&gt;=0,O515&lt;=365),IF(P515=8,IF(H515="M",IF(ISERROR(VLOOKUP(O515,Dias_Licencia_Tipo_8_M,1,0)),"Revisar días licencia tipo 8","-"),IF(ISERROR(VLOOKUP(O515,Dias_licencia_tipo_8_H,1,0)),"Revisar días licencia tipo 8","-")),"-"),"Se debe revisar los campos TIPO_LM y N_DIAS"))</f>
        <v>-</v>
      </c>
      <c r="AT515" s="94" t="str">
        <f t="shared" ref="AT515:AT578" si="240">IF(P515="","Celda vacía",IF(ISERROR(VLOOKUP(P515,Tabla_18_Tipos_licencias,1,FALSE))=FALSE,IF(H515="M","-",IF(P515=7,"Revisar","-")),"Revisar"))</f>
        <v>-</v>
      </c>
      <c r="AU515" s="94" t="str">
        <f t="shared" ref="AU515:AU578" si="241">IF(Q515="","Celda vacía",IF(AND(OR(L515="HAG",L515="HONORARIO"),OR(Q515="AUTORIZADO",Q515="REDUCIDO",Q515="RECHAZADO",Q515="PENDIENTE",Q515="AMPLIADO")),"Revisar Calidad Jurídica",IF(AND(OR(L515="HAG",L515="HONORARIO"),Q515="NC"),"-",IF(ISERROR(VLOOKUP(Q515,Tabla_04_Estado_Resolucion,1,0)),"Revisar",IF(AND(Q515="PENDIENTE",($BG$1-N515)&gt;60),"Validar estado PENDIENTE",  IF(AND(OR(L515="CONTRATA",L515="PLANTA", L515="CT", L515="JP", L515="JORNAL", L515="CONTRATA_FD", L515="CT_FD", L515="ADSCRITO", L515="LGN", L515="VIGILANTE", L515="BECARIOS", L515="PLANTA_FD"),Q515&lt;&gt;"NC"),"-","Revisar Calidad Jurídica"))))))</f>
        <v>-</v>
      </c>
      <c r="AV515" s="94" t="str">
        <f t="shared" ref="AV515:AV578" si="242">IF(R515="","Celda vacía",IF(AND(OR(Q515="AUTORIZADO",Q515="PENDIENTE",Q515="NC",Q515="AMPLIADO"),R515="N"),"-",IF(AND(OR(Q515="REDUCIDO",Q515="RECHAZADO"),OR(R515="S",R515="N")),"-","Revisar")))</f>
        <v>-</v>
      </c>
      <c r="AW515" s="94" t="str">
        <f t="shared" ref="AW515:AW578" si="243">IF(Q515="","Celda vacía",IF(AND(R515="N",Q515=S515),"-",IF(AND(S515="PENDIENTE",($BG$1-N515)&gt;60),"Validar estado PENDIENTE",IF(AND(R515="S",OR(S515="AUTORIZADO",S515="PENDIENTE"),T515=O515),"-",IF(AND(R515="S",S515="REDUCIDO",T515&lt;O515,T515&gt;0),"-",IF(AND(R515="S",S515="RECHAZADO",T515=0),"-",IF(AND(Q515="NC",S515="NC",T515=O515),"-","Revisar")))))))</f>
        <v>-</v>
      </c>
      <c r="AX515" s="94" t="str">
        <f t="shared" ref="AX515:AX578" si="244">IF(T515="","Celda Vacía",IF(AND(OR(S515="AUTORIZADO",S515="PENDIENTE",S515="NC"),O515=T515),"-",IF(AND(S515="REDUCIDO",T515&gt;0,T515&lt;O515),"-",IF(AND(S515="RECHAZADO",T515=0),"-",   IF(AND(S515="AMPLIADO",T515&gt;O515),"-",       "Revisar" )))))</f>
        <v>-</v>
      </c>
      <c r="AY515" s="94" t="str">
        <f t="shared" ref="AY515:AY578" si="245">IF(U515="","Celda vacía",IF(OR(U515="S",U515="N"),"-","Revisar"))</f>
        <v>-</v>
      </c>
      <c r="AZ515" s="94" t="str">
        <f t="shared" ref="AZ515:AZ578" si="246">IF(V515="","Celda vacía",IF(OR(V515="S",V515="N"),"-","Revisar"))</f>
        <v>-</v>
      </c>
      <c r="BA515" s="94" t="str">
        <f t="shared" ref="BA515:BA578" si="247">IF(W515="","Celda vacía",IF(OR(W515="S",W515="N"),"-","Revisar"))</f>
        <v>-</v>
      </c>
      <c r="BB515" s="94" t="str">
        <f t="shared" ref="BB515:BB578" si="248">IF(X515="","Celda Vacia",IF(  OR(          AND(X515=0,W515="S"),AND(X515&lt;&gt;0,W515="N")),"Revisar valor del campo MONTO_SUB","-"))</f>
        <v>-</v>
      </c>
      <c r="BC515" s="94" t="str">
        <f t="shared" ref="BC515:BC578" si="249">IF(Y515="","Celda Vacia",IF(ISERROR(VLOOKUP(Y515,Tabla_33_estado_recuperacion,1,FALSE)),"Se debe corregir el valor según Tabla Nro 33",IF(Y515="SDR",IF(OR(S515="RECHAZADO",W515="N"),"-","Se debe revisar  ESTADO SDR"),IF(Y515="PEN",IF(OR(S515="AUTORIZADO",S515="REDUCIDO",S515="PENDIENTE"),"-","Se debe revisar ESTADO PEN"),IF(AND(OR(W515="S",W515="N"),OR(Y515="TOT",Y515="PAR"),OR(S515="AUTORIZADO",S515="REDUCIDO")),"-","Revisar ER2 Y ESTADO_REC")))))</f>
        <v>-</v>
      </c>
      <c r="BD515" s="94" t="str">
        <f t="shared" ref="BD515:BD578" si="250">IF(Z515="","Celda Vacia", IF(Z515&gt;T515,"Dias recuperados no puede ser mayor a dias autorizados", IF(ISNUMBER(Z515)=TRUE,IF(Z515=0,IF(OR(Y515="SDR",Y515="PEN"),"-",IF(AND(T515&lt;4,OR(Y515="TOT",Y515="PAR")),"-","Se debe revisar los Campos N_DIAS_REC y ESTADO_REC")),IF(AND(Z515&gt;0,Z515&lt;366,OR(Y515="TOT",Y515="PAR")),"-","Se debe revisar los campos ESTADO_REC y N_DIAS_REC")),"Valor del campo N_DIAS_REC no es numérico"))    )</f>
        <v>-</v>
      </c>
      <c r="BE515" s="94" t="str">
        <f t="shared" ref="BE515:BE578" si="251">IF(AA515="","Celda vacia",
IF( AND(AA515=0,(OR(Y515="PEN",Y515="SDR"))),"-",
IF(AND(T515&lt;4,OR(P515="5A",P515="5B",P515="6A",P515="6B"),AA515&gt;=0),"-",
IF(AND(T515&lt;4,P515&lt;&gt;"5A",P515&lt;&gt;"5B",P515&lt;&gt;"6A",P515&lt;&gt;"6B",AA515=0),"-",
IF(AND(T515&lt;4,P515&lt;&gt;"5A",P515&lt;&gt;"5B",P515&lt;&gt;"6A",P515&lt;&gt;"6B",V515="S",AA515&gt;=0),"-",
IF(AND(T515&gt;=4,AA515&gt;0, OR(Y515="TOT",Y515="PAR")),"-",
"Revisar el tipo de licencia medica, dias de licencia para el monto de recuperación declarado"))))))</f>
        <v>-</v>
      </c>
      <c r="BF515" s="94" t="str">
        <f t="shared" ref="BF515:BF578" si="252">IF(AB515="","Celda vacia",IF(ISNUMBER(AB515)=TRUE,IF(AB515=0,IF(OR(Y515="PEN",Y515="SDR"),"-","revisar "),IF(OR(Y515="TOT",Y515="PAR"),"-","Revisar")),"Valor del campo no es numérico"))</f>
        <v>-</v>
      </c>
    </row>
    <row r="516" spans="1:58" x14ac:dyDescent="0.2">
      <c r="A516" s="19" t="s">
        <v>1193</v>
      </c>
      <c r="B516" s="19" t="s">
        <v>76</v>
      </c>
      <c r="C516" s="19">
        <v>8508131</v>
      </c>
      <c r="D516" s="19">
        <v>4</v>
      </c>
      <c r="E516" s="19" t="s">
        <v>1480</v>
      </c>
      <c r="F516" s="19" t="s">
        <v>1481</v>
      </c>
      <c r="G516" s="19" t="s">
        <v>1453</v>
      </c>
      <c r="H516" s="19" t="s">
        <v>1018</v>
      </c>
      <c r="I516" s="19" t="s">
        <v>653</v>
      </c>
      <c r="J516" s="19">
        <v>80</v>
      </c>
      <c r="K516" s="19" t="s">
        <v>554</v>
      </c>
      <c r="L516" s="19" t="s">
        <v>495</v>
      </c>
      <c r="M516" s="19" t="s">
        <v>17</v>
      </c>
      <c r="N516" s="19">
        <v>45777</v>
      </c>
      <c r="O516" s="19">
        <v>1</v>
      </c>
      <c r="P516" s="83">
        <v>1</v>
      </c>
      <c r="Q516" s="19" t="s">
        <v>23</v>
      </c>
      <c r="R516" s="19" t="s">
        <v>11</v>
      </c>
      <c r="S516" s="19" t="s">
        <v>23</v>
      </c>
      <c r="T516" s="19">
        <v>1</v>
      </c>
      <c r="U516" s="19" t="s">
        <v>11</v>
      </c>
      <c r="V516" s="19" t="s">
        <v>11</v>
      </c>
      <c r="W516" s="19" t="s">
        <v>11</v>
      </c>
      <c r="X516" s="19">
        <v>0</v>
      </c>
      <c r="Y516" s="19" t="s">
        <v>730</v>
      </c>
      <c r="Z516" s="19">
        <v>0</v>
      </c>
      <c r="AA516" s="19">
        <v>0</v>
      </c>
      <c r="AB516" s="19">
        <v>0</v>
      </c>
      <c r="AC516" s="186" t="str">
        <f>IF(OR(M516="13",M516="14",P516=8),"",IF(     AND(OR(S516="AUTORIZADO", S516="PENDIENTE", S516="REDUCIDO", S516="AMPLIADO"),L516&lt;&gt;"HONORARIO" ), _xlfn.CONCAT(IF(H516="X","H",H516),"_",IF(OR(P516=5,P516=6),_xlfn.CONCAT(P516,"A"),P516),"_",VLOOKUP(T516,Datos!$B$2:$C$5,2,TRUE)),""))</f>
        <v>M_1_[hasta 3]</v>
      </c>
      <c r="AD516" s="186">
        <f t="shared" si="226"/>
        <v>0</v>
      </c>
      <c r="AE516" s="90" t="str">
        <f t="shared" si="227"/>
        <v>-</v>
      </c>
      <c r="AF516" s="91" t="str">
        <f t="shared" si="228"/>
        <v>070601</v>
      </c>
      <c r="AG516" s="92"/>
      <c r="AH516" s="93" t="str">
        <f t="shared" si="229"/>
        <v>Corporación de Fomento de la Producción</v>
      </c>
      <c r="AI516" s="90" t="str">
        <f t="shared" si="230"/>
        <v>-</v>
      </c>
      <c r="AJ516" s="90">
        <f t="shared" si="231"/>
        <v>4</v>
      </c>
      <c r="AK516" s="90" t="str">
        <f t="shared" si="232"/>
        <v>-</v>
      </c>
      <c r="AL516" s="90" t="str">
        <f t="shared" si="233"/>
        <v>Identifica este registro como MUJER</v>
      </c>
      <c r="AM516" s="90" t="str">
        <f t="shared" si="234"/>
        <v>-</v>
      </c>
      <c r="AN516" s="90" t="str">
        <f t="shared" si="235"/>
        <v>-</v>
      </c>
      <c r="AO516" s="90" t="str">
        <f t="shared" si="236"/>
        <v>-</v>
      </c>
      <c r="AP516" s="58" t="str">
        <f t="shared" si="237"/>
        <v>-</v>
      </c>
      <c r="AQ516" s="94" t="str">
        <f t="shared" si="238"/>
        <v>-</v>
      </c>
      <c r="AR516" s="94" t="str">
        <f>IF(N516="","PRIMER_DIA en blanco",
IF(AND(M516="01",N516&gt;=L_Conversion!$C$118,N516&lt;=L_Conversion!$D$118),"-",
IF(AND(M516="02",N516&gt;=L_Conversion!$C$119,N516&lt;=L_Conversion!$D$119),"-",
IF(AND(M516="03",N516&gt;=L_Conversion!$C$120,N516&lt;=L_Conversion!$D$120),"-",
IF(AND(M516="04",N516&gt;=L_Conversion!$C$121,N516&lt;=L_Conversion!$D$121),"-",
IF(AND(M516="05",N516&gt;=L_Conversion!$C$122,N516&lt;=L_Conversion!$D$122),"-",
IF(AND(M516="06",N516&gt;=L_Conversion!$C$123,N516&lt;=L_Conversion!$D$123),"-",
IF(AND(M516="07",N516&gt;=L_Conversion!$C$124,N516&lt;=L_Conversion!$D$124),"-",
IF(AND(M516="08",N516&gt;=L_Conversion!$C$125,N516&lt;=L_Conversion!$D$125),"-",
IF(AND(M516="09",N516&gt;=L_Conversion!$C$126,N516&lt;=L_Conversion!$D$126),"-",
IF(AND(M516="10",N516&gt;=L_Conversion!$C$127,N516&lt;=L_Conversion!$D$127),"-",
IF(AND(M516="11",N516&gt;=L_Conversion!$C$128,N516&lt;=L_Conversion!$D$128),"-",
IF(AND(M516="12",N516&gt;=L_Conversion!$C$129,N516&lt;=L_Conversion!$D$129),"-",
IF(AND(M516="13",N516&gt;=L_Conversion!$C$116,N516&lt;=L_Conversion!$D$116),"-",
IF(AND(M516="14",N516&gt;=L_Conversion!$C$117,N516&lt;=L_Conversion!$D$117),"-",
"PRIMER_DIA fuera de rango")))))))))))))))</f>
        <v>-</v>
      </c>
      <c r="AS516" s="94" t="str">
        <f t="shared" si="239"/>
        <v>-</v>
      </c>
      <c r="AT516" s="94" t="str">
        <f t="shared" si="240"/>
        <v>-</v>
      </c>
      <c r="AU516" s="94" t="str">
        <f t="shared" si="241"/>
        <v>-</v>
      </c>
      <c r="AV516" s="94" t="str">
        <f t="shared" si="242"/>
        <v>-</v>
      </c>
      <c r="AW516" s="94" t="str">
        <f t="shared" si="243"/>
        <v>-</v>
      </c>
      <c r="AX516" s="94" t="str">
        <f t="shared" si="244"/>
        <v>-</v>
      </c>
      <c r="AY516" s="94" t="str">
        <f t="shared" si="245"/>
        <v>-</v>
      </c>
      <c r="AZ516" s="94" t="str">
        <f t="shared" si="246"/>
        <v>-</v>
      </c>
      <c r="BA516" s="94" t="str">
        <f t="shared" si="247"/>
        <v>-</v>
      </c>
      <c r="BB516" s="94" t="str">
        <f t="shared" si="248"/>
        <v>-</v>
      </c>
      <c r="BC516" s="94" t="str">
        <f t="shared" si="249"/>
        <v>-</v>
      </c>
      <c r="BD516" s="94" t="str">
        <f t="shared" si="250"/>
        <v>-</v>
      </c>
      <c r="BE516" s="94" t="str">
        <f t="shared" si="251"/>
        <v>-</v>
      </c>
      <c r="BF516" s="94" t="str">
        <f t="shared" si="252"/>
        <v>-</v>
      </c>
    </row>
    <row r="517" spans="1:58" x14ac:dyDescent="0.2">
      <c r="A517" s="19" t="s">
        <v>1193</v>
      </c>
      <c r="B517" s="19" t="s">
        <v>76</v>
      </c>
      <c r="C517" s="19">
        <v>13460393</v>
      </c>
      <c r="D517" s="19">
        <v>3</v>
      </c>
      <c r="E517" s="19" t="s">
        <v>1860</v>
      </c>
      <c r="F517" s="19" t="s">
        <v>1685</v>
      </c>
      <c r="G517" s="19" t="s">
        <v>1861</v>
      </c>
      <c r="H517" s="19" t="s">
        <v>1018</v>
      </c>
      <c r="I517" s="19" t="s">
        <v>654</v>
      </c>
      <c r="J517" s="19">
        <v>80</v>
      </c>
      <c r="K517" s="19" t="s">
        <v>560</v>
      </c>
      <c r="L517" s="19" t="s">
        <v>509</v>
      </c>
      <c r="M517" s="19" t="s">
        <v>17</v>
      </c>
      <c r="N517" s="19">
        <v>45777</v>
      </c>
      <c r="O517" s="19">
        <v>1</v>
      </c>
      <c r="P517" s="83">
        <v>1</v>
      </c>
      <c r="Q517" s="19" t="s">
        <v>23</v>
      </c>
      <c r="R517" s="19" t="s">
        <v>11</v>
      </c>
      <c r="S517" s="19" t="s">
        <v>23</v>
      </c>
      <c r="T517" s="19">
        <v>1</v>
      </c>
      <c r="U517" s="19" t="s">
        <v>11</v>
      </c>
      <c r="V517" s="19" t="s">
        <v>11</v>
      </c>
      <c r="W517" s="19" t="s">
        <v>11</v>
      </c>
      <c r="X517" s="19">
        <v>0</v>
      </c>
      <c r="Y517" s="19" t="s">
        <v>730</v>
      </c>
      <c r="Z517" s="19">
        <v>0</v>
      </c>
      <c r="AA517" s="19">
        <v>0</v>
      </c>
      <c r="AB517" s="19">
        <v>0</v>
      </c>
      <c r="AC517" s="186" t="str">
        <f>IF(OR(M517="13",M517="14",P517=8),"",IF(     AND(OR(S517="AUTORIZADO", S517="PENDIENTE", S517="REDUCIDO", S517="AMPLIADO"),L517&lt;&gt;"HONORARIO" ), _xlfn.CONCAT(IF(H517="X","H",H517),"_",IF(OR(P517=5,P517=6),_xlfn.CONCAT(P517,"A"),P517),"_",VLOOKUP(T517,Datos!$B$2:$C$5,2,TRUE)),""))</f>
        <v>M_1_[hasta 3]</v>
      </c>
      <c r="AD517" s="186">
        <f t="shared" si="226"/>
        <v>0</v>
      </c>
      <c r="AE517" s="90" t="str">
        <f t="shared" si="227"/>
        <v>-</v>
      </c>
      <c r="AF517" s="91" t="str">
        <f t="shared" si="228"/>
        <v>070601</v>
      </c>
      <c r="AG517" s="92"/>
      <c r="AH517" s="93" t="str">
        <f t="shared" si="229"/>
        <v>Corporación de Fomento de la Producción</v>
      </c>
      <c r="AI517" s="90" t="str">
        <f t="shared" si="230"/>
        <v>-</v>
      </c>
      <c r="AJ517" s="90">
        <f t="shared" si="231"/>
        <v>3</v>
      </c>
      <c r="AK517" s="90" t="str">
        <f t="shared" si="232"/>
        <v>-</v>
      </c>
      <c r="AL517" s="90" t="str">
        <f t="shared" si="233"/>
        <v>Identifica este registro como MUJER</v>
      </c>
      <c r="AM517" s="90" t="str">
        <f t="shared" si="234"/>
        <v>-</v>
      </c>
      <c r="AN517" s="90" t="str">
        <f t="shared" si="235"/>
        <v>-</v>
      </c>
      <c r="AO517" s="90" t="str">
        <f t="shared" si="236"/>
        <v>-</v>
      </c>
      <c r="AP517" s="58" t="str">
        <f t="shared" si="237"/>
        <v>-</v>
      </c>
      <c r="AQ517" s="94" t="str">
        <f t="shared" si="238"/>
        <v>-</v>
      </c>
      <c r="AR517" s="94" t="str">
        <f>IF(N517="","PRIMER_DIA en blanco",
IF(AND(M517="01",N517&gt;=L_Conversion!$C$118,N517&lt;=L_Conversion!$D$118),"-",
IF(AND(M517="02",N517&gt;=L_Conversion!$C$119,N517&lt;=L_Conversion!$D$119),"-",
IF(AND(M517="03",N517&gt;=L_Conversion!$C$120,N517&lt;=L_Conversion!$D$120),"-",
IF(AND(M517="04",N517&gt;=L_Conversion!$C$121,N517&lt;=L_Conversion!$D$121),"-",
IF(AND(M517="05",N517&gt;=L_Conversion!$C$122,N517&lt;=L_Conversion!$D$122),"-",
IF(AND(M517="06",N517&gt;=L_Conversion!$C$123,N517&lt;=L_Conversion!$D$123),"-",
IF(AND(M517="07",N517&gt;=L_Conversion!$C$124,N517&lt;=L_Conversion!$D$124),"-",
IF(AND(M517="08",N517&gt;=L_Conversion!$C$125,N517&lt;=L_Conversion!$D$125),"-",
IF(AND(M517="09",N517&gt;=L_Conversion!$C$126,N517&lt;=L_Conversion!$D$126),"-",
IF(AND(M517="10",N517&gt;=L_Conversion!$C$127,N517&lt;=L_Conversion!$D$127),"-",
IF(AND(M517="11",N517&gt;=L_Conversion!$C$128,N517&lt;=L_Conversion!$D$128),"-",
IF(AND(M517="12",N517&gt;=L_Conversion!$C$129,N517&lt;=L_Conversion!$D$129),"-",
IF(AND(M517="13",N517&gt;=L_Conversion!$C$116,N517&lt;=L_Conversion!$D$116),"-",
IF(AND(M517="14",N517&gt;=L_Conversion!$C$117,N517&lt;=L_Conversion!$D$117),"-",
"PRIMER_DIA fuera de rango")))))))))))))))</f>
        <v>-</v>
      </c>
      <c r="AS517" s="94" t="str">
        <f t="shared" si="239"/>
        <v>-</v>
      </c>
      <c r="AT517" s="94" t="str">
        <f t="shared" si="240"/>
        <v>-</v>
      </c>
      <c r="AU517" s="94" t="str">
        <f t="shared" si="241"/>
        <v>-</v>
      </c>
      <c r="AV517" s="94" t="str">
        <f t="shared" si="242"/>
        <v>-</v>
      </c>
      <c r="AW517" s="94" t="str">
        <f t="shared" si="243"/>
        <v>-</v>
      </c>
      <c r="AX517" s="94" t="str">
        <f t="shared" si="244"/>
        <v>-</v>
      </c>
      <c r="AY517" s="94" t="str">
        <f t="shared" si="245"/>
        <v>-</v>
      </c>
      <c r="AZ517" s="94" t="str">
        <f t="shared" si="246"/>
        <v>-</v>
      </c>
      <c r="BA517" s="94" t="str">
        <f t="shared" si="247"/>
        <v>-</v>
      </c>
      <c r="BB517" s="94" t="str">
        <f t="shared" si="248"/>
        <v>-</v>
      </c>
      <c r="BC517" s="94" t="str">
        <f t="shared" si="249"/>
        <v>-</v>
      </c>
      <c r="BD517" s="94" t="str">
        <f t="shared" si="250"/>
        <v>-</v>
      </c>
      <c r="BE517" s="94" t="str">
        <f t="shared" si="251"/>
        <v>-</v>
      </c>
      <c r="BF517" s="94" t="str">
        <f t="shared" si="252"/>
        <v>-</v>
      </c>
    </row>
    <row r="518" spans="1:58" x14ac:dyDescent="0.2">
      <c r="A518" s="19" t="s">
        <v>1193</v>
      </c>
      <c r="B518" s="19" t="s">
        <v>875</v>
      </c>
      <c r="C518" s="19">
        <v>11867701</v>
      </c>
      <c r="D518" s="19">
        <v>3</v>
      </c>
      <c r="E518" s="19" t="s">
        <v>1862</v>
      </c>
      <c r="F518" s="19" t="s">
        <v>1863</v>
      </c>
      <c r="G518" s="19" t="s">
        <v>1864</v>
      </c>
      <c r="H518" s="19" t="s">
        <v>1018</v>
      </c>
      <c r="I518" s="19" t="s">
        <v>653</v>
      </c>
      <c r="J518" s="19">
        <v>80</v>
      </c>
      <c r="K518" s="19" t="s">
        <v>556</v>
      </c>
      <c r="L518" s="19" t="s">
        <v>495</v>
      </c>
      <c r="M518" s="19" t="s">
        <v>20</v>
      </c>
      <c r="N518" s="19">
        <v>45778</v>
      </c>
      <c r="O518" s="19">
        <v>5</v>
      </c>
      <c r="P518" s="83">
        <v>1</v>
      </c>
      <c r="Q518" s="19" t="s">
        <v>23</v>
      </c>
      <c r="R518" s="19" t="s">
        <v>11</v>
      </c>
      <c r="S518" s="19" t="s">
        <v>23</v>
      </c>
      <c r="T518" s="19">
        <v>5</v>
      </c>
      <c r="U518" s="19" t="s">
        <v>11</v>
      </c>
      <c r="V518" s="19" t="s">
        <v>11</v>
      </c>
      <c r="W518" s="19" t="s">
        <v>11</v>
      </c>
      <c r="X518" s="19">
        <v>0</v>
      </c>
      <c r="Y518" s="19" t="s">
        <v>730</v>
      </c>
      <c r="Z518" s="19">
        <v>0</v>
      </c>
      <c r="AA518" s="19">
        <v>0</v>
      </c>
      <c r="AB518" s="19">
        <v>0</v>
      </c>
      <c r="AC518" s="186" t="str">
        <f>IF(OR(M518="13",M518="14",P518=8),"",IF(     AND(OR(S518="AUTORIZADO", S518="PENDIENTE", S518="REDUCIDO", S518="AMPLIADO"),L518&lt;&gt;"HONORARIO" ), _xlfn.CONCAT(IF(H518="X","H",H518),"_",IF(OR(P518=5,P518=6),_xlfn.CONCAT(P518,"A"),P518),"_",VLOOKUP(T518,Datos!$B$2:$C$5,2,TRUE)),""))</f>
        <v>M_1_[4 a 10]</v>
      </c>
      <c r="AD518" s="186">
        <f t="shared" si="226"/>
        <v>0</v>
      </c>
      <c r="AE518" s="90" t="str">
        <f t="shared" si="227"/>
        <v>-</v>
      </c>
      <c r="AF518" s="91" t="str">
        <f t="shared" si="228"/>
        <v>070606</v>
      </c>
      <c r="AG518" s="92"/>
      <c r="AH518" s="93" t="str">
        <f t="shared" si="229"/>
        <v>Corporación de Fomento de la Producción</v>
      </c>
      <c r="AI518" s="90" t="str">
        <f t="shared" si="230"/>
        <v>-</v>
      </c>
      <c r="AJ518" s="90">
        <f t="shared" si="231"/>
        <v>3</v>
      </c>
      <c r="AK518" s="90" t="str">
        <f t="shared" si="232"/>
        <v>-</v>
      </c>
      <c r="AL518" s="90" t="str">
        <f t="shared" si="233"/>
        <v>Identifica este registro como MUJER</v>
      </c>
      <c r="AM518" s="90" t="str">
        <f t="shared" si="234"/>
        <v>-</v>
      </c>
      <c r="AN518" s="90" t="str">
        <f t="shared" si="235"/>
        <v>-</v>
      </c>
      <c r="AO518" s="90" t="str">
        <f t="shared" si="236"/>
        <v>-</v>
      </c>
      <c r="AP518" s="58" t="str">
        <f t="shared" si="237"/>
        <v>-</v>
      </c>
      <c r="AQ518" s="94" t="str">
        <f t="shared" si="238"/>
        <v>-</v>
      </c>
      <c r="AR518" s="94" t="str">
        <f>IF(N518="","PRIMER_DIA en blanco",
IF(AND(M518="01",N518&gt;=L_Conversion!$C$118,N518&lt;=L_Conversion!$D$118),"-",
IF(AND(M518="02",N518&gt;=L_Conversion!$C$119,N518&lt;=L_Conversion!$D$119),"-",
IF(AND(M518="03",N518&gt;=L_Conversion!$C$120,N518&lt;=L_Conversion!$D$120),"-",
IF(AND(M518="04",N518&gt;=L_Conversion!$C$121,N518&lt;=L_Conversion!$D$121),"-",
IF(AND(M518="05",N518&gt;=L_Conversion!$C$122,N518&lt;=L_Conversion!$D$122),"-",
IF(AND(M518="06",N518&gt;=L_Conversion!$C$123,N518&lt;=L_Conversion!$D$123),"-",
IF(AND(M518="07",N518&gt;=L_Conversion!$C$124,N518&lt;=L_Conversion!$D$124),"-",
IF(AND(M518="08",N518&gt;=L_Conversion!$C$125,N518&lt;=L_Conversion!$D$125),"-",
IF(AND(M518="09",N518&gt;=L_Conversion!$C$126,N518&lt;=L_Conversion!$D$126),"-",
IF(AND(M518="10",N518&gt;=L_Conversion!$C$127,N518&lt;=L_Conversion!$D$127),"-",
IF(AND(M518="11",N518&gt;=L_Conversion!$C$128,N518&lt;=L_Conversion!$D$128),"-",
IF(AND(M518="12",N518&gt;=L_Conversion!$C$129,N518&lt;=L_Conversion!$D$129),"-",
IF(AND(M518="13",N518&gt;=L_Conversion!$C$116,N518&lt;=L_Conversion!$D$116),"-",
IF(AND(M518="14",N518&gt;=L_Conversion!$C$117,N518&lt;=L_Conversion!$D$117),"-",
"PRIMER_DIA fuera de rango")))))))))))))))</f>
        <v>-</v>
      </c>
      <c r="AS518" s="94" t="str">
        <f t="shared" si="239"/>
        <v>-</v>
      </c>
      <c r="AT518" s="94" t="str">
        <f t="shared" si="240"/>
        <v>-</v>
      </c>
      <c r="AU518" s="94" t="str">
        <f t="shared" si="241"/>
        <v>-</v>
      </c>
      <c r="AV518" s="94" t="str">
        <f t="shared" si="242"/>
        <v>-</v>
      </c>
      <c r="AW518" s="94" t="str">
        <f t="shared" si="243"/>
        <v>-</v>
      </c>
      <c r="AX518" s="94" t="str">
        <f t="shared" si="244"/>
        <v>-</v>
      </c>
      <c r="AY518" s="94" t="str">
        <f t="shared" si="245"/>
        <v>-</v>
      </c>
      <c r="AZ518" s="94" t="str">
        <f t="shared" si="246"/>
        <v>-</v>
      </c>
      <c r="BA518" s="94" t="str">
        <f t="shared" si="247"/>
        <v>-</v>
      </c>
      <c r="BB518" s="94" t="str">
        <f t="shared" si="248"/>
        <v>-</v>
      </c>
      <c r="BC518" s="94" t="str">
        <f t="shared" si="249"/>
        <v>-</v>
      </c>
      <c r="BD518" s="94" t="str">
        <f t="shared" si="250"/>
        <v>-</v>
      </c>
      <c r="BE518" s="94" t="str">
        <f t="shared" si="251"/>
        <v>-</v>
      </c>
      <c r="BF518" s="94" t="str">
        <f t="shared" si="252"/>
        <v>-</v>
      </c>
    </row>
    <row r="519" spans="1:58" x14ac:dyDescent="0.2">
      <c r="A519" s="19" t="s">
        <v>1193</v>
      </c>
      <c r="B519" s="19" t="s">
        <v>76</v>
      </c>
      <c r="C519" s="19">
        <v>11590869</v>
      </c>
      <c r="D519" s="19">
        <v>3</v>
      </c>
      <c r="E519" s="19" t="s">
        <v>1436</v>
      </c>
      <c r="F519" s="19" t="s">
        <v>1654</v>
      </c>
      <c r="G519" s="19" t="s">
        <v>1808</v>
      </c>
      <c r="H519" s="19" t="s">
        <v>654</v>
      </c>
      <c r="I519" s="19" t="s">
        <v>654</v>
      </c>
      <c r="J519" s="19">
        <v>80</v>
      </c>
      <c r="K519" s="19" t="s">
        <v>556</v>
      </c>
      <c r="L519" s="19" t="s">
        <v>509</v>
      </c>
      <c r="M519" s="19" t="s">
        <v>20</v>
      </c>
      <c r="N519" s="19">
        <v>45778</v>
      </c>
      <c r="O519" s="19">
        <v>7</v>
      </c>
      <c r="P519" s="83">
        <v>1</v>
      </c>
      <c r="Q519" s="19" t="s">
        <v>23</v>
      </c>
      <c r="R519" s="19" t="s">
        <v>11</v>
      </c>
      <c r="S519" s="19" t="s">
        <v>23</v>
      </c>
      <c r="T519" s="19">
        <v>7</v>
      </c>
      <c r="U519" s="19" t="s">
        <v>11</v>
      </c>
      <c r="V519" s="19" t="s">
        <v>11</v>
      </c>
      <c r="W519" s="19" t="s">
        <v>11</v>
      </c>
      <c r="X519" s="19">
        <v>0</v>
      </c>
      <c r="Y519" s="19" t="s">
        <v>730</v>
      </c>
      <c r="Z519" s="19">
        <v>0</v>
      </c>
      <c r="AA519" s="19">
        <v>0</v>
      </c>
      <c r="AB519" s="19">
        <v>0</v>
      </c>
      <c r="AC519" s="186" t="str">
        <f>IF(OR(M519="13",M519="14",P519=8),"",IF(     AND(OR(S519="AUTORIZADO", S519="PENDIENTE", S519="REDUCIDO", S519="AMPLIADO"),L519&lt;&gt;"HONORARIO" ), _xlfn.CONCAT(IF(H519="X","H",H519),"_",IF(OR(P519=5,P519=6),_xlfn.CONCAT(P519,"A"),P519),"_",VLOOKUP(T519,Datos!$B$2:$C$5,2,TRUE)),""))</f>
        <v>H_1_[4 a 10]</v>
      </c>
      <c r="AD519" s="186">
        <f t="shared" si="226"/>
        <v>0</v>
      </c>
      <c r="AE519" s="90" t="str">
        <f t="shared" si="227"/>
        <v>-</v>
      </c>
      <c r="AF519" s="91" t="str">
        <f t="shared" si="228"/>
        <v>070601</v>
      </c>
      <c r="AG519" s="92"/>
      <c r="AH519" s="93" t="str">
        <f t="shared" si="229"/>
        <v>Corporación de Fomento de la Producción</v>
      </c>
      <c r="AI519" s="90" t="str">
        <f t="shared" si="230"/>
        <v>-</v>
      </c>
      <c r="AJ519" s="90">
        <f t="shared" si="231"/>
        <v>3</v>
      </c>
      <c r="AK519" s="90" t="str">
        <f t="shared" si="232"/>
        <v>-</v>
      </c>
      <c r="AL519" s="90" t="str">
        <f t="shared" si="233"/>
        <v>Identifica este registro como HOMBRE</v>
      </c>
      <c r="AM519" s="90" t="str">
        <f t="shared" si="234"/>
        <v>-</v>
      </c>
      <c r="AN519" s="90" t="str">
        <f t="shared" si="235"/>
        <v>-</v>
      </c>
      <c r="AO519" s="90" t="str">
        <f t="shared" si="236"/>
        <v>-</v>
      </c>
      <c r="AP519" s="58" t="str">
        <f t="shared" si="237"/>
        <v>-</v>
      </c>
      <c r="AQ519" s="94" t="str">
        <f t="shared" si="238"/>
        <v>-</v>
      </c>
      <c r="AR519" s="94" t="str">
        <f>IF(N519="","PRIMER_DIA en blanco",
IF(AND(M519="01",N519&gt;=L_Conversion!$C$118,N519&lt;=L_Conversion!$D$118),"-",
IF(AND(M519="02",N519&gt;=L_Conversion!$C$119,N519&lt;=L_Conversion!$D$119),"-",
IF(AND(M519="03",N519&gt;=L_Conversion!$C$120,N519&lt;=L_Conversion!$D$120),"-",
IF(AND(M519="04",N519&gt;=L_Conversion!$C$121,N519&lt;=L_Conversion!$D$121),"-",
IF(AND(M519="05",N519&gt;=L_Conversion!$C$122,N519&lt;=L_Conversion!$D$122),"-",
IF(AND(M519="06",N519&gt;=L_Conversion!$C$123,N519&lt;=L_Conversion!$D$123),"-",
IF(AND(M519="07",N519&gt;=L_Conversion!$C$124,N519&lt;=L_Conversion!$D$124),"-",
IF(AND(M519="08",N519&gt;=L_Conversion!$C$125,N519&lt;=L_Conversion!$D$125),"-",
IF(AND(M519="09",N519&gt;=L_Conversion!$C$126,N519&lt;=L_Conversion!$D$126),"-",
IF(AND(M519="10",N519&gt;=L_Conversion!$C$127,N519&lt;=L_Conversion!$D$127),"-",
IF(AND(M519="11",N519&gt;=L_Conversion!$C$128,N519&lt;=L_Conversion!$D$128),"-",
IF(AND(M519="12",N519&gt;=L_Conversion!$C$129,N519&lt;=L_Conversion!$D$129),"-",
IF(AND(M519="13",N519&gt;=L_Conversion!$C$116,N519&lt;=L_Conversion!$D$116),"-",
IF(AND(M519="14",N519&gt;=L_Conversion!$C$117,N519&lt;=L_Conversion!$D$117),"-",
"PRIMER_DIA fuera de rango")))))))))))))))</f>
        <v>-</v>
      </c>
      <c r="AS519" s="94" t="str">
        <f t="shared" si="239"/>
        <v>-</v>
      </c>
      <c r="AT519" s="94" t="str">
        <f t="shared" si="240"/>
        <v>-</v>
      </c>
      <c r="AU519" s="94" t="str">
        <f t="shared" si="241"/>
        <v>-</v>
      </c>
      <c r="AV519" s="94" t="str">
        <f t="shared" si="242"/>
        <v>-</v>
      </c>
      <c r="AW519" s="94" t="str">
        <f t="shared" si="243"/>
        <v>-</v>
      </c>
      <c r="AX519" s="94" t="str">
        <f t="shared" si="244"/>
        <v>-</v>
      </c>
      <c r="AY519" s="94" t="str">
        <f t="shared" si="245"/>
        <v>-</v>
      </c>
      <c r="AZ519" s="94" t="str">
        <f t="shared" si="246"/>
        <v>-</v>
      </c>
      <c r="BA519" s="94" t="str">
        <f t="shared" si="247"/>
        <v>-</v>
      </c>
      <c r="BB519" s="94" t="str">
        <f t="shared" si="248"/>
        <v>-</v>
      </c>
      <c r="BC519" s="94" t="str">
        <f t="shared" si="249"/>
        <v>-</v>
      </c>
      <c r="BD519" s="94" t="str">
        <f t="shared" si="250"/>
        <v>-</v>
      </c>
      <c r="BE519" s="94" t="str">
        <f t="shared" si="251"/>
        <v>-</v>
      </c>
      <c r="BF519" s="94" t="str">
        <f t="shared" si="252"/>
        <v>-</v>
      </c>
    </row>
    <row r="520" spans="1:58" x14ac:dyDescent="0.2">
      <c r="A520" s="19" t="s">
        <v>1193</v>
      </c>
      <c r="B520" s="19" t="s">
        <v>76</v>
      </c>
      <c r="C520" s="19">
        <v>10027670</v>
      </c>
      <c r="D520" s="19">
        <v>4</v>
      </c>
      <c r="E520" s="19" t="s">
        <v>1358</v>
      </c>
      <c r="F520" s="19" t="s">
        <v>1359</v>
      </c>
      <c r="G520" s="19" t="s">
        <v>1360</v>
      </c>
      <c r="H520" s="19" t="s">
        <v>654</v>
      </c>
      <c r="I520" s="19" t="s">
        <v>653</v>
      </c>
      <c r="J520" s="19">
        <v>80</v>
      </c>
      <c r="K520" s="19" t="s">
        <v>560</v>
      </c>
      <c r="L520" s="19" t="s">
        <v>495</v>
      </c>
      <c r="M520" s="19" t="s">
        <v>20</v>
      </c>
      <c r="N520" s="19">
        <v>45778</v>
      </c>
      <c r="O520" s="19">
        <v>45</v>
      </c>
      <c r="P520" s="83">
        <v>1</v>
      </c>
      <c r="Q520" s="19" t="s">
        <v>23</v>
      </c>
      <c r="R520" s="19" t="s">
        <v>11</v>
      </c>
      <c r="S520" s="19" t="s">
        <v>23</v>
      </c>
      <c r="T520" s="19">
        <v>45</v>
      </c>
      <c r="U520" s="19" t="s">
        <v>11</v>
      </c>
      <c r="V520" s="19" t="s">
        <v>11</v>
      </c>
      <c r="W520" s="19" t="s">
        <v>11</v>
      </c>
      <c r="X520" s="19">
        <v>0</v>
      </c>
      <c r="Y520" s="19" t="s">
        <v>730</v>
      </c>
      <c r="Z520" s="19">
        <v>0</v>
      </c>
      <c r="AA520" s="19">
        <v>0</v>
      </c>
      <c r="AB520" s="19">
        <v>0</v>
      </c>
      <c r="AC520" s="186" t="str">
        <f>IF(OR(M520="13",M520="14",P520=8),"",IF(     AND(OR(S520="AUTORIZADO", S520="PENDIENTE", S520="REDUCIDO", S520="AMPLIADO"),L520&lt;&gt;"HONORARIO" ), _xlfn.CONCAT(IF(H520="X","H",H520),"_",IF(OR(P520=5,P520=6),_xlfn.CONCAT(P520,"A"),P520),"_",VLOOKUP(T520,Datos!$B$2:$C$5,2,TRUE)),""))</f>
        <v>H_1_[11 +]</v>
      </c>
      <c r="AD520" s="186">
        <f t="shared" si="226"/>
        <v>0</v>
      </c>
      <c r="AE520" s="90" t="str">
        <f t="shared" si="227"/>
        <v>-</v>
      </c>
      <c r="AF520" s="91" t="str">
        <f t="shared" si="228"/>
        <v>070601</v>
      </c>
      <c r="AG520" s="92"/>
      <c r="AH520" s="93" t="str">
        <f t="shared" si="229"/>
        <v>Corporación de Fomento de la Producción</v>
      </c>
      <c r="AI520" s="90" t="str">
        <f t="shared" si="230"/>
        <v>-</v>
      </c>
      <c r="AJ520" s="90">
        <f t="shared" si="231"/>
        <v>4</v>
      </c>
      <c r="AK520" s="90" t="str">
        <f t="shared" si="232"/>
        <v>-</v>
      </c>
      <c r="AL520" s="90" t="str">
        <f t="shared" si="233"/>
        <v>Identifica este registro como HOMBRE</v>
      </c>
      <c r="AM520" s="90" t="str">
        <f t="shared" si="234"/>
        <v>-</v>
      </c>
      <c r="AN520" s="90" t="str">
        <f t="shared" si="235"/>
        <v>-</v>
      </c>
      <c r="AO520" s="90" t="str">
        <f t="shared" si="236"/>
        <v>-</v>
      </c>
      <c r="AP520" s="58" t="str">
        <f t="shared" si="237"/>
        <v>-</v>
      </c>
      <c r="AQ520" s="94" t="str">
        <f t="shared" si="238"/>
        <v>-</v>
      </c>
      <c r="AR520" s="94" t="str">
        <f>IF(N520="","PRIMER_DIA en blanco",
IF(AND(M520="01",N520&gt;=L_Conversion!$C$118,N520&lt;=L_Conversion!$D$118),"-",
IF(AND(M520="02",N520&gt;=L_Conversion!$C$119,N520&lt;=L_Conversion!$D$119),"-",
IF(AND(M520="03",N520&gt;=L_Conversion!$C$120,N520&lt;=L_Conversion!$D$120),"-",
IF(AND(M520="04",N520&gt;=L_Conversion!$C$121,N520&lt;=L_Conversion!$D$121),"-",
IF(AND(M520="05",N520&gt;=L_Conversion!$C$122,N520&lt;=L_Conversion!$D$122),"-",
IF(AND(M520="06",N520&gt;=L_Conversion!$C$123,N520&lt;=L_Conversion!$D$123),"-",
IF(AND(M520="07",N520&gt;=L_Conversion!$C$124,N520&lt;=L_Conversion!$D$124),"-",
IF(AND(M520="08",N520&gt;=L_Conversion!$C$125,N520&lt;=L_Conversion!$D$125),"-",
IF(AND(M520="09",N520&gt;=L_Conversion!$C$126,N520&lt;=L_Conversion!$D$126),"-",
IF(AND(M520="10",N520&gt;=L_Conversion!$C$127,N520&lt;=L_Conversion!$D$127),"-",
IF(AND(M520="11",N520&gt;=L_Conversion!$C$128,N520&lt;=L_Conversion!$D$128),"-",
IF(AND(M520="12",N520&gt;=L_Conversion!$C$129,N520&lt;=L_Conversion!$D$129),"-",
IF(AND(M520="13",N520&gt;=L_Conversion!$C$116,N520&lt;=L_Conversion!$D$116),"-",
IF(AND(M520="14",N520&gt;=L_Conversion!$C$117,N520&lt;=L_Conversion!$D$117),"-",
"PRIMER_DIA fuera de rango")))))))))))))))</f>
        <v>-</v>
      </c>
      <c r="AS520" s="94" t="str">
        <f t="shared" si="239"/>
        <v>-</v>
      </c>
      <c r="AT520" s="94" t="str">
        <f t="shared" si="240"/>
        <v>-</v>
      </c>
      <c r="AU520" s="94" t="str">
        <f t="shared" si="241"/>
        <v>-</v>
      </c>
      <c r="AV520" s="94" t="str">
        <f t="shared" si="242"/>
        <v>-</v>
      </c>
      <c r="AW520" s="94" t="str">
        <f t="shared" si="243"/>
        <v>-</v>
      </c>
      <c r="AX520" s="94" t="str">
        <f t="shared" si="244"/>
        <v>-</v>
      </c>
      <c r="AY520" s="94" t="str">
        <f t="shared" si="245"/>
        <v>-</v>
      </c>
      <c r="AZ520" s="94" t="str">
        <f t="shared" si="246"/>
        <v>-</v>
      </c>
      <c r="BA520" s="94" t="str">
        <f t="shared" si="247"/>
        <v>-</v>
      </c>
      <c r="BB520" s="94" t="str">
        <f t="shared" si="248"/>
        <v>-</v>
      </c>
      <c r="BC520" s="94" t="str">
        <f t="shared" si="249"/>
        <v>-</v>
      </c>
      <c r="BD520" s="94" t="str">
        <f t="shared" si="250"/>
        <v>-</v>
      </c>
      <c r="BE520" s="94" t="str">
        <f t="shared" si="251"/>
        <v>-</v>
      </c>
      <c r="BF520" s="94" t="str">
        <f t="shared" si="252"/>
        <v>-</v>
      </c>
    </row>
    <row r="521" spans="1:58" x14ac:dyDescent="0.2">
      <c r="A521" s="19" t="s">
        <v>1193</v>
      </c>
      <c r="B521" s="19" t="s">
        <v>76</v>
      </c>
      <c r="C521" s="19">
        <v>16207956</v>
      </c>
      <c r="D521" s="19">
        <v>5</v>
      </c>
      <c r="E521" s="19" t="s">
        <v>1593</v>
      </c>
      <c r="F521" s="19" t="s">
        <v>1594</v>
      </c>
      <c r="G521" s="19" t="s">
        <v>1595</v>
      </c>
      <c r="H521" s="19" t="s">
        <v>654</v>
      </c>
      <c r="I521" s="19" t="s">
        <v>653</v>
      </c>
      <c r="J521" s="19">
        <v>80</v>
      </c>
      <c r="K521" s="19" t="s">
        <v>556</v>
      </c>
      <c r="L521" s="19" t="s">
        <v>495</v>
      </c>
      <c r="M521" s="19" t="s">
        <v>20</v>
      </c>
      <c r="N521" s="19">
        <v>45780</v>
      </c>
      <c r="O521" s="19">
        <v>30</v>
      </c>
      <c r="P521" s="83">
        <v>1</v>
      </c>
      <c r="Q521" s="19" t="s">
        <v>23</v>
      </c>
      <c r="R521" s="19" t="s">
        <v>11</v>
      </c>
      <c r="S521" s="19" t="s">
        <v>23</v>
      </c>
      <c r="T521" s="19">
        <v>30</v>
      </c>
      <c r="U521" s="19" t="s">
        <v>11</v>
      </c>
      <c r="V521" s="19" t="s">
        <v>11</v>
      </c>
      <c r="W521" s="19" t="s">
        <v>11</v>
      </c>
      <c r="X521" s="19">
        <v>0</v>
      </c>
      <c r="Y521" s="19" t="s">
        <v>730</v>
      </c>
      <c r="Z521" s="19">
        <v>0</v>
      </c>
      <c r="AA521" s="19">
        <v>0</v>
      </c>
      <c r="AB521" s="19">
        <v>0</v>
      </c>
      <c r="AC521" s="186" t="str">
        <f>IF(OR(M521="13",M521="14",P521=8),"",IF(     AND(OR(S521="AUTORIZADO", S521="PENDIENTE", S521="REDUCIDO", S521="AMPLIADO"),L521&lt;&gt;"HONORARIO" ), _xlfn.CONCAT(IF(H521="X","H",H521),"_",IF(OR(P521=5,P521=6),_xlfn.CONCAT(P521,"A"),P521),"_",VLOOKUP(T521,Datos!$B$2:$C$5,2,TRUE)),""))</f>
        <v>H_1_[11 +]</v>
      </c>
      <c r="AD521" s="186">
        <f t="shared" si="226"/>
        <v>0</v>
      </c>
      <c r="AE521" s="90" t="str">
        <f t="shared" si="227"/>
        <v>-</v>
      </c>
      <c r="AF521" s="91" t="str">
        <f t="shared" si="228"/>
        <v>070601</v>
      </c>
      <c r="AG521" s="92"/>
      <c r="AH521" s="93" t="str">
        <f t="shared" si="229"/>
        <v>Corporación de Fomento de la Producción</v>
      </c>
      <c r="AI521" s="90" t="str">
        <f t="shared" si="230"/>
        <v>-</v>
      </c>
      <c r="AJ521" s="90">
        <f t="shared" si="231"/>
        <v>5</v>
      </c>
      <c r="AK521" s="90" t="str">
        <f t="shared" si="232"/>
        <v>-</v>
      </c>
      <c r="AL521" s="90" t="str">
        <f t="shared" si="233"/>
        <v>Identifica este registro como HOMBRE</v>
      </c>
      <c r="AM521" s="90" t="str">
        <f t="shared" si="234"/>
        <v>-</v>
      </c>
      <c r="AN521" s="90" t="str">
        <f t="shared" si="235"/>
        <v>-</v>
      </c>
      <c r="AO521" s="90" t="str">
        <f t="shared" si="236"/>
        <v>-</v>
      </c>
      <c r="AP521" s="58" t="str">
        <f t="shared" si="237"/>
        <v>-</v>
      </c>
      <c r="AQ521" s="94" t="str">
        <f t="shared" si="238"/>
        <v>-</v>
      </c>
      <c r="AR521" s="94" t="str">
        <f>IF(N521="","PRIMER_DIA en blanco",
IF(AND(M521="01",N521&gt;=L_Conversion!$C$118,N521&lt;=L_Conversion!$D$118),"-",
IF(AND(M521="02",N521&gt;=L_Conversion!$C$119,N521&lt;=L_Conversion!$D$119),"-",
IF(AND(M521="03",N521&gt;=L_Conversion!$C$120,N521&lt;=L_Conversion!$D$120),"-",
IF(AND(M521="04",N521&gt;=L_Conversion!$C$121,N521&lt;=L_Conversion!$D$121),"-",
IF(AND(M521="05",N521&gt;=L_Conversion!$C$122,N521&lt;=L_Conversion!$D$122),"-",
IF(AND(M521="06",N521&gt;=L_Conversion!$C$123,N521&lt;=L_Conversion!$D$123),"-",
IF(AND(M521="07",N521&gt;=L_Conversion!$C$124,N521&lt;=L_Conversion!$D$124),"-",
IF(AND(M521="08",N521&gt;=L_Conversion!$C$125,N521&lt;=L_Conversion!$D$125),"-",
IF(AND(M521="09",N521&gt;=L_Conversion!$C$126,N521&lt;=L_Conversion!$D$126),"-",
IF(AND(M521="10",N521&gt;=L_Conversion!$C$127,N521&lt;=L_Conversion!$D$127),"-",
IF(AND(M521="11",N521&gt;=L_Conversion!$C$128,N521&lt;=L_Conversion!$D$128),"-",
IF(AND(M521="12",N521&gt;=L_Conversion!$C$129,N521&lt;=L_Conversion!$D$129),"-",
IF(AND(M521="13",N521&gt;=L_Conversion!$C$116,N521&lt;=L_Conversion!$D$116),"-",
IF(AND(M521="14",N521&gt;=L_Conversion!$C$117,N521&lt;=L_Conversion!$D$117),"-",
"PRIMER_DIA fuera de rango")))))))))))))))</f>
        <v>-</v>
      </c>
      <c r="AS521" s="94" t="str">
        <f t="shared" si="239"/>
        <v>-</v>
      </c>
      <c r="AT521" s="94" t="str">
        <f t="shared" si="240"/>
        <v>-</v>
      </c>
      <c r="AU521" s="94" t="str">
        <f t="shared" si="241"/>
        <v>-</v>
      </c>
      <c r="AV521" s="94" t="str">
        <f t="shared" si="242"/>
        <v>-</v>
      </c>
      <c r="AW521" s="94" t="str">
        <f t="shared" si="243"/>
        <v>-</v>
      </c>
      <c r="AX521" s="94" t="str">
        <f t="shared" si="244"/>
        <v>-</v>
      </c>
      <c r="AY521" s="94" t="str">
        <f t="shared" si="245"/>
        <v>-</v>
      </c>
      <c r="AZ521" s="94" t="str">
        <f t="shared" si="246"/>
        <v>-</v>
      </c>
      <c r="BA521" s="94" t="str">
        <f t="shared" si="247"/>
        <v>-</v>
      </c>
      <c r="BB521" s="94" t="str">
        <f t="shared" si="248"/>
        <v>-</v>
      </c>
      <c r="BC521" s="94" t="str">
        <f t="shared" si="249"/>
        <v>-</v>
      </c>
      <c r="BD521" s="94" t="str">
        <f t="shared" si="250"/>
        <v>-</v>
      </c>
      <c r="BE521" s="94" t="str">
        <f t="shared" si="251"/>
        <v>-</v>
      </c>
      <c r="BF521" s="94" t="str">
        <f t="shared" si="252"/>
        <v>-</v>
      </c>
    </row>
    <row r="522" spans="1:58" x14ac:dyDescent="0.2">
      <c r="A522" s="19" t="s">
        <v>1193</v>
      </c>
      <c r="B522" s="19" t="s">
        <v>76</v>
      </c>
      <c r="C522" s="19">
        <v>18303226</v>
      </c>
      <c r="D522" s="19">
        <v>7</v>
      </c>
      <c r="E522" s="19" t="s">
        <v>1415</v>
      </c>
      <c r="F522" s="19" t="s">
        <v>1416</v>
      </c>
      <c r="G522" s="19" t="s">
        <v>1417</v>
      </c>
      <c r="H522" s="19" t="s">
        <v>1018</v>
      </c>
      <c r="I522" s="19" t="s">
        <v>653</v>
      </c>
      <c r="J522" s="19">
        <v>80</v>
      </c>
      <c r="K522" s="19" t="s">
        <v>560</v>
      </c>
      <c r="L522" s="19" t="s">
        <v>495</v>
      </c>
      <c r="M522" s="19" t="s">
        <v>20</v>
      </c>
      <c r="N522" s="19">
        <v>45781</v>
      </c>
      <c r="O522" s="19">
        <v>14</v>
      </c>
      <c r="P522" s="83">
        <v>1</v>
      </c>
      <c r="Q522" s="19" t="s">
        <v>23</v>
      </c>
      <c r="R522" s="19" t="s">
        <v>11</v>
      </c>
      <c r="S522" s="19" t="s">
        <v>23</v>
      </c>
      <c r="T522" s="19">
        <v>14</v>
      </c>
      <c r="U522" s="19" t="s">
        <v>11</v>
      </c>
      <c r="V522" s="19" t="s">
        <v>11</v>
      </c>
      <c r="W522" s="19" t="s">
        <v>11</v>
      </c>
      <c r="X522" s="19">
        <v>0</v>
      </c>
      <c r="Y522" s="19" t="s">
        <v>730</v>
      </c>
      <c r="Z522" s="19">
        <v>0</v>
      </c>
      <c r="AA522" s="19">
        <v>0</v>
      </c>
      <c r="AB522" s="19">
        <v>0</v>
      </c>
      <c r="AC522" s="186" t="str">
        <f>IF(OR(M522="13",M522="14",P522=8),"",IF(     AND(OR(S522="AUTORIZADO", S522="PENDIENTE", S522="REDUCIDO", S522="AMPLIADO"),L522&lt;&gt;"HONORARIO" ), _xlfn.CONCAT(IF(H522="X","H",H522),"_",IF(OR(P522=5,P522=6),_xlfn.CONCAT(P522,"A"),P522),"_",VLOOKUP(T522,Datos!$B$2:$C$5,2,TRUE)),""))</f>
        <v>M_1_[11 +]</v>
      </c>
      <c r="AD522" s="186">
        <f t="shared" si="226"/>
        <v>0</v>
      </c>
      <c r="AE522" s="90" t="str">
        <f t="shared" si="227"/>
        <v>-</v>
      </c>
      <c r="AF522" s="91" t="str">
        <f t="shared" si="228"/>
        <v>070601</v>
      </c>
      <c r="AG522" s="92"/>
      <c r="AH522" s="93" t="str">
        <f t="shared" si="229"/>
        <v>Corporación de Fomento de la Producción</v>
      </c>
      <c r="AI522" s="90" t="str">
        <f t="shared" si="230"/>
        <v>-</v>
      </c>
      <c r="AJ522" s="90">
        <f t="shared" si="231"/>
        <v>7</v>
      </c>
      <c r="AK522" s="90" t="str">
        <f t="shared" si="232"/>
        <v>-</v>
      </c>
      <c r="AL522" s="90" t="str">
        <f t="shared" si="233"/>
        <v>Identifica este registro como MUJER</v>
      </c>
      <c r="AM522" s="90" t="str">
        <f t="shared" si="234"/>
        <v>-</v>
      </c>
      <c r="AN522" s="90" t="str">
        <f t="shared" si="235"/>
        <v>-</v>
      </c>
      <c r="AO522" s="90" t="str">
        <f t="shared" si="236"/>
        <v>-</v>
      </c>
      <c r="AP522" s="58" t="str">
        <f t="shared" si="237"/>
        <v>-</v>
      </c>
      <c r="AQ522" s="94" t="str">
        <f t="shared" si="238"/>
        <v>-</v>
      </c>
      <c r="AR522" s="94" t="str">
        <f>IF(N522="","PRIMER_DIA en blanco",
IF(AND(M522="01",N522&gt;=L_Conversion!$C$118,N522&lt;=L_Conversion!$D$118),"-",
IF(AND(M522="02",N522&gt;=L_Conversion!$C$119,N522&lt;=L_Conversion!$D$119),"-",
IF(AND(M522="03",N522&gt;=L_Conversion!$C$120,N522&lt;=L_Conversion!$D$120),"-",
IF(AND(M522="04",N522&gt;=L_Conversion!$C$121,N522&lt;=L_Conversion!$D$121),"-",
IF(AND(M522="05",N522&gt;=L_Conversion!$C$122,N522&lt;=L_Conversion!$D$122),"-",
IF(AND(M522="06",N522&gt;=L_Conversion!$C$123,N522&lt;=L_Conversion!$D$123),"-",
IF(AND(M522="07",N522&gt;=L_Conversion!$C$124,N522&lt;=L_Conversion!$D$124),"-",
IF(AND(M522="08",N522&gt;=L_Conversion!$C$125,N522&lt;=L_Conversion!$D$125),"-",
IF(AND(M522="09",N522&gt;=L_Conversion!$C$126,N522&lt;=L_Conversion!$D$126),"-",
IF(AND(M522="10",N522&gt;=L_Conversion!$C$127,N522&lt;=L_Conversion!$D$127),"-",
IF(AND(M522="11",N522&gt;=L_Conversion!$C$128,N522&lt;=L_Conversion!$D$128),"-",
IF(AND(M522="12",N522&gt;=L_Conversion!$C$129,N522&lt;=L_Conversion!$D$129),"-",
IF(AND(M522="13",N522&gt;=L_Conversion!$C$116,N522&lt;=L_Conversion!$D$116),"-",
IF(AND(M522="14",N522&gt;=L_Conversion!$C$117,N522&lt;=L_Conversion!$D$117),"-",
"PRIMER_DIA fuera de rango")))))))))))))))</f>
        <v>-</v>
      </c>
      <c r="AS522" s="94" t="str">
        <f t="shared" si="239"/>
        <v>-</v>
      </c>
      <c r="AT522" s="94" t="str">
        <f t="shared" si="240"/>
        <v>-</v>
      </c>
      <c r="AU522" s="94" t="str">
        <f t="shared" si="241"/>
        <v>-</v>
      </c>
      <c r="AV522" s="94" t="str">
        <f t="shared" si="242"/>
        <v>-</v>
      </c>
      <c r="AW522" s="94" t="str">
        <f t="shared" si="243"/>
        <v>-</v>
      </c>
      <c r="AX522" s="94" t="str">
        <f t="shared" si="244"/>
        <v>-</v>
      </c>
      <c r="AY522" s="94" t="str">
        <f t="shared" si="245"/>
        <v>-</v>
      </c>
      <c r="AZ522" s="94" t="str">
        <f t="shared" si="246"/>
        <v>-</v>
      </c>
      <c r="BA522" s="94" t="str">
        <f t="shared" si="247"/>
        <v>-</v>
      </c>
      <c r="BB522" s="94" t="str">
        <f t="shared" si="248"/>
        <v>-</v>
      </c>
      <c r="BC522" s="94" t="str">
        <f t="shared" si="249"/>
        <v>-</v>
      </c>
      <c r="BD522" s="94" t="str">
        <f t="shared" si="250"/>
        <v>-</v>
      </c>
      <c r="BE522" s="94" t="str">
        <f t="shared" si="251"/>
        <v>-</v>
      </c>
      <c r="BF522" s="94" t="str">
        <f t="shared" si="252"/>
        <v>-</v>
      </c>
    </row>
    <row r="523" spans="1:58" x14ac:dyDescent="0.2">
      <c r="A523" s="19" t="s">
        <v>1193</v>
      </c>
      <c r="B523" s="19" t="s">
        <v>876</v>
      </c>
      <c r="C523" s="19">
        <v>12477696</v>
      </c>
      <c r="D523" s="19">
        <v>1</v>
      </c>
      <c r="E523" s="19" t="s">
        <v>1809</v>
      </c>
      <c r="F523" s="19" t="s">
        <v>1279</v>
      </c>
      <c r="G523" s="19" t="s">
        <v>1865</v>
      </c>
      <c r="H523" s="19" t="s">
        <v>1018</v>
      </c>
      <c r="I523" s="19" t="s">
        <v>653</v>
      </c>
      <c r="J523" s="19">
        <v>80</v>
      </c>
      <c r="K523" s="19" t="s">
        <v>556</v>
      </c>
      <c r="L523" s="19" t="s">
        <v>495</v>
      </c>
      <c r="M523" s="19" t="s">
        <v>20</v>
      </c>
      <c r="N523" s="19">
        <v>45782</v>
      </c>
      <c r="O523" s="19">
        <v>2</v>
      </c>
      <c r="P523" s="83">
        <v>1</v>
      </c>
      <c r="Q523" s="19" t="s">
        <v>23</v>
      </c>
      <c r="R523" s="19" t="s">
        <v>11</v>
      </c>
      <c r="S523" s="19" t="s">
        <v>23</v>
      </c>
      <c r="T523" s="19">
        <v>2</v>
      </c>
      <c r="U523" s="19" t="s">
        <v>11</v>
      </c>
      <c r="V523" s="19" t="s">
        <v>11</v>
      </c>
      <c r="W523" s="19" t="s">
        <v>11</v>
      </c>
      <c r="X523" s="19">
        <v>0</v>
      </c>
      <c r="Y523" s="19" t="s">
        <v>730</v>
      </c>
      <c r="Z523" s="19">
        <v>0</v>
      </c>
      <c r="AA523" s="19">
        <v>0</v>
      </c>
      <c r="AB523" s="19">
        <v>0</v>
      </c>
      <c r="AC523" s="186" t="str">
        <f>IF(OR(M523="13",M523="14",P523=8),"",IF(     AND(OR(S523="AUTORIZADO", S523="PENDIENTE", S523="REDUCIDO", S523="AMPLIADO"),L523&lt;&gt;"HONORARIO" ), _xlfn.CONCAT(IF(H523="X","H",H523),"_",IF(OR(P523=5,P523=6),_xlfn.CONCAT(P523,"A"),P523),"_",VLOOKUP(T523,Datos!$B$2:$C$5,2,TRUE)),""))</f>
        <v>M_1_[hasta 3]</v>
      </c>
      <c r="AD523" s="186">
        <f t="shared" si="226"/>
        <v>0</v>
      </c>
      <c r="AE523" s="90" t="str">
        <f t="shared" si="227"/>
        <v>-</v>
      </c>
      <c r="AF523" s="91" t="str">
        <f t="shared" si="228"/>
        <v>070607</v>
      </c>
      <c r="AG523" s="92"/>
      <c r="AH523" s="93" t="str">
        <f t="shared" si="229"/>
        <v>Corporación de Fomento de la Producción</v>
      </c>
      <c r="AI523" s="90" t="str">
        <f t="shared" si="230"/>
        <v>-</v>
      </c>
      <c r="AJ523" s="90">
        <f t="shared" si="231"/>
        <v>1</v>
      </c>
      <c r="AK523" s="90" t="str">
        <f t="shared" si="232"/>
        <v>-</v>
      </c>
      <c r="AL523" s="90" t="str">
        <f t="shared" si="233"/>
        <v>Identifica este registro como MUJER</v>
      </c>
      <c r="AM523" s="90" t="str">
        <f t="shared" si="234"/>
        <v>-</v>
      </c>
      <c r="AN523" s="90" t="str">
        <f t="shared" si="235"/>
        <v>-</v>
      </c>
      <c r="AO523" s="90" t="str">
        <f t="shared" si="236"/>
        <v>-</v>
      </c>
      <c r="AP523" s="58" t="str">
        <f t="shared" si="237"/>
        <v>-</v>
      </c>
      <c r="AQ523" s="94" t="str">
        <f t="shared" si="238"/>
        <v>-</v>
      </c>
      <c r="AR523" s="94" t="str">
        <f>IF(N523="","PRIMER_DIA en blanco",
IF(AND(M523="01",N523&gt;=L_Conversion!$C$118,N523&lt;=L_Conversion!$D$118),"-",
IF(AND(M523="02",N523&gt;=L_Conversion!$C$119,N523&lt;=L_Conversion!$D$119),"-",
IF(AND(M523="03",N523&gt;=L_Conversion!$C$120,N523&lt;=L_Conversion!$D$120),"-",
IF(AND(M523="04",N523&gt;=L_Conversion!$C$121,N523&lt;=L_Conversion!$D$121),"-",
IF(AND(M523="05",N523&gt;=L_Conversion!$C$122,N523&lt;=L_Conversion!$D$122),"-",
IF(AND(M523="06",N523&gt;=L_Conversion!$C$123,N523&lt;=L_Conversion!$D$123),"-",
IF(AND(M523="07",N523&gt;=L_Conversion!$C$124,N523&lt;=L_Conversion!$D$124),"-",
IF(AND(M523="08",N523&gt;=L_Conversion!$C$125,N523&lt;=L_Conversion!$D$125),"-",
IF(AND(M523="09",N523&gt;=L_Conversion!$C$126,N523&lt;=L_Conversion!$D$126),"-",
IF(AND(M523="10",N523&gt;=L_Conversion!$C$127,N523&lt;=L_Conversion!$D$127),"-",
IF(AND(M523="11",N523&gt;=L_Conversion!$C$128,N523&lt;=L_Conversion!$D$128),"-",
IF(AND(M523="12",N523&gt;=L_Conversion!$C$129,N523&lt;=L_Conversion!$D$129),"-",
IF(AND(M523="13",N523&gt;=L_Conversion!$C$116,N523&lt;=L_Conversion!$D$116),"-",
IF(AND(M523="14",N523&gt;=L_Conversion!$C$117,N523&lt;=L_Conversion!$D$117),"-",
"PRIMER_DIA fuera de rango")))))))))))))))</f>
        <v>-</v>
      </c>
      <c r="AS523" s="94" t="str">
        <f t="shared" si="239"/>
        <v>-</v>
      </c>
      <c r="AT523" s="94" t="str">
        <f t="shared" si="240"/>
        <v>-</v>
      </c>
      <c r="AU523" s="94" t="str">
        <f t="shared" si="241"/>
        <v>-</v>
      </c>
      <c r="AV523" s="94" t="str">
        <f t="shared" si="242"/>
        <v>-</v>
      </c>
      <c r="AW523" s="94" t="str">
        <f t="shared" si="243"/>
        <v>-</v>
      </c>
      <c r="AX523" s="94" t="str">
        <f t="shared" si="244"/>
        <v>-</v>
      </c>
      <c r="AY523" s="94" t="str">
        <f t="shared" si="245"/>
        <v>-</v>
      </c>
      <c r="AZ523" s="94" t="str">
        <f t="shared" si="246"/>
        <v>-</v>
      </c>
      <c r="BA523" s="94" t="str">
        <f t="shared" si="247"/>
        <v>-</v>
      </c>
      <c r="BB523" s="94" t="str">
        <f t="shared" si="248"/>
        <v>-</v>
      </c>
      <c r="BC523" s="94" t="str">
        <f t="shared" si="249"/>
        <v>-</v>
      </c>
      <c r="BD523" s="94" t="str">
        <f t="shared" si="250"/>
        <v>-</v>
      </c>
      <c r="BE523" s="94" t="str">
        <f t="shared" si="251"/>
        <v>-</v>
      </c>
      <c r="BF523" s="94" t="str">
        <f t="shared" si="252"/>
        <v>-</v>
      </c>
    </row>
    <row r="524" spans="1:58" x14ac:dyDescent="0.2">
      <c r="A524" s="19" t="s">
        <v>1193</v>
      </c>
      <c r="B524" s="19" t="s">
        <v>76</v>
      </c>
      <c r="C524" s="19">
        <v>12677305</v>
      </c>
      <c r="D524" s="19">
        <v>6</v>
      </c>
      <c r="E524" s="19" t="s">
        <v>1508</v>
      </c>
      <c r="F524" s="19" t="s">
        <v>1538</v>
      </c>
      <c r="G524" s="19" t="s">
        <v>1539</v>
      </c>
      <c r="H524" s="19" t="s">
        <v>1018</v>
      </c>
      <c r="I524" s="19" t="s">
        <v>653</v>
      </c>
      <c r="J524" s="19">
        <v>80</v>
      </c>
      <c r="K524" s="19" t="s">
        <v>556</v>
      </c>
      <c r="L524" s="19" t="s">
        <v>495</v>
      </c>
      <c r="M524" s="19" t="s">
        <v>20</v>
      </c>
      <c r="N524" s="19">
        <v>45782</v>
      </c>
      <c r="O524" s="19">
        <v>1</v>
      </c>
      <c r="P524" s="83">
        <v>1</v>
      </c>
      <c r="Q524" s="19" t="s">
        <v>23</v>
      </c>
      <c r="R524" s="19" t="s">
        <v>11</v>
      </c>
      <c r="S524" s="19" t="s">
        <v>23</v>
      </c>
      <c r="T524" s="19">
        <v>1</v>
      </c>
      <c r="U524" s="19" t="s">
        <v>11</v>
      </c>
      <c r="V524" s="19" t="s">
        <v>11</v>
      </c>
      <c r="W524" s="19" t="s">
        <v>11</v>
      </c>
      <c r="X524" s="19">
        <v>0</v>
      </c>
      <c r="Y524" s="19" t="s">
        <v>730</v>
      </c>
      <c r="Z524" s="19">
        <v>0</v>
      </c>
      <c r="AA524" s="19">
        <v>0</v>
      </c>
      <c r="AB524" s="19">
        <v>0</v>
      </c>
      <c r="AC524" s="186" t="str">
        <f>IF(OR(M524="13",M524="14",P524=8),"",IF(     AND(OR(S524="AUTORIZADO", S524="PENDIENTE", S524="REDUCIDO", S524="AMPLIADO"),L524&lt;&gt;"HONORARIO" ), _xlfn.CONCAT(IF(H524="X","H",H524),"_",IF(OR(P524=5,P524=6),_xlfn.CONCAT(P524,"A"),P524),"_",VLOOKUP(T524,Datos!$B$2:$C$5,2,TRUE)),""))</f>
        <v>M_1_[hasta 3]</v>
      </c>
      <c r="AD524" s="186">
        <f t="shared" si="226"/>
        <v>0</v>
      </c>
      <c r="AE524" s="90" t="str">
        <f t="shared" si="227"/>
        <v>-</v>
      </c>
      <c r="AF524" s="91" t="str">
        <f t="shared" si="228"/>
        <v>070601</v>
      </c>
      <c r="AG524" s="92"/>
      <c r="AH524" s="93" t="str">
        <f t="shared" si="229"/>
        <v>Corporación de Fomento de la Producción</v>
      </c>
      <c r="AI524" s="90" t="str">
        <f t="shared" si="230"/>
        <v>-</v>
      </c>
      <c r="AJ524" s="90">
        <f t="shared" si="231"/>
        <v>6</v>
      </c>
      <c r="AK524" s="90" t="str">
        <f t="shared" si="232"/>
        <v>-</v>
      </c>
      <c r="AL524" s="90" t="str">
        <f t="shared" si="233"/>
        <v>Identifica este registro como MUJER</v>
      </c>
      <c r="AM524" s="90" t="str">
        <f t="shared" si="234"/>
        <v>-</v>
      </c>
      <c r="AN524" s="90" t="str">
        <f t="shared" si="235"/>
        <v>-</v>
      </c>
      <c r="AO524" s="90" t="str">
        <f t="shared" si="236"/>
        <v>-</v>
      </c>
      <c r="AP524" s="58" t="str">
        <f t="shared" si="237"/>
        <v>-</v>
      </c>
      <c r="AQ524" s="94" t="str">
        <f t="shared" si="238"/>
        <v>-</v>
      </c>
      <c r="AR524" s="94" t="str">
        <f>IF(N524="","PRIMER_DIA en blanco",
IF(AND(M524="01",N524&gt;=L_Conversion!$C$118,N524&lt;=L_Conversion!$D$118),"-",
IF(AND(M524="02",N524&gt;=L_Conversion!$C$119,N524&lt;=L_Conversion!$D$119),"-",
IF(AND(M524="03",N524&gt;=L_Conversion!$C$120,N524&lt;=L_Conversion!$D$120),"-",
IF(AND(M524="04",N524&gt;=L_Conversion!$C$121,N524&lt;=L_Conversion!$D$121),"-",
IF(AND(M524="05",N524&gt;=L_Conversion!$C$122,N524&lt;=L_Conversion!$D$122),"-",
IF(AND(M524="06",N524&gt;=L_Conversion!$C$123,N524&lt;=L_Conversion!$D$123),"-",
IF(AND(M524="07",N524&gt;=L_Conversion!$C$124,N524&lt;=L_Conversion!$D$124),"-",
IF(AND(M524="08",N524&gt;=L_Conversion!$C$125,N524&lt;=L_Conversion!$D$125),"-",
IF(AND(M524="09",N524&gt;=L_Conversion!$C$126,N524&lt;=L_Conversion!$D$126),"-",
IF(AND(M524="10",N524&gt;=L_Conversion!$C$127,N524&lt;=L_Conversion!$D$127),"-",
IF(AND(M524="11",N524&gt;=L_Conversion!$C$128,N524&lt;=L_Conversion!$D$128),"-",
IF(AND(M524="12",N524&gt;=L_Conversion!$C$129,N524&lt;=L_Conversion!$D$129),"-",
IF(AND(M524="13",N524&gt;=L_Conversion!$C$116,N524&lt;=L_Conversion!$D$116),"-",
IF(AND(M524="14",N524&gt;=L_Conversion!$C$117,N524&lt;=L_Conversion!$D$117),"-",
"PRIMER_DIA fuera de rango")))))))))))))))</f>
        <v>-</v>
      </c>
      <c r="AS524" s="94" t="str">
        <f t="shared" si="239"/>
        <v>-</v>
      </c>
      <c r="AT524" s="94" t="str">
        <f t="shared" si="240"/>
        <v>-</v>
      </c>
      <c r="AU524" s="94" t="str">
        <f t="shared" si="241"/>
        <v>-</v>
      </c>
      <c r="AV524" s="94" t="str">
        <f t="shared" si="242"/>
        <v>-</v>
      </c>
      <c r="AW524" s="94" t="str">
        <f t="shared" si="243"/>
        <v>-</v>
      </c>
      <c r="AX524" s="94" t="str">
        <f t="shared" si="244"/>
        <v>-</v>
      </c>
      <c r="AY524" s="94" t="str">
        <f t="shared" si="245"/>
        <v>-</v>
      </c>
      <c r="AZ524" s="94" t="str">
        <f t="shared" si="246"/>
        <v>-</v>
      </c>
      <c r="BA524" s="94" t="str">
        <f t="shared" si="247"/>
        <v>-</v>
      </c>
      <c r="BB524" s="94" t="str">
        <f t="shared" si="248"/>
        <v>-</v>
      </c>
      <c r="BC524" s="94" t="str">
        <f t="shared" si="249"/>
        <v>-</v>
      </c>
      <c r="BD524" s="94" t="str">
        <f t="shared" si="250"/>
        <v>-</v>
      </c>
      <c r="BE524" s="94" t="str">
        <f t="shared" si="251"/>
        <v>-</v>
      </c>
      <c r="BF524" s="94" t="str">
        <f t="shared" si="252"/>
        <v>-</v>
      </c>
    </row>
    <row r="525" spans="1:58" x14ac:dyDescent="0.2">
      <c r="A525" s="19" t="s">
        <v>1193</v>
      </c>
      <c r="B525" s="19" t="s">
        <v>876</v>
      </c>
      <c r="C525" s="19">
        <v>17680488</v>
      </c>
      <c r="D525" s="19">
        <v>2</v>
      </c>
      <c r="E525" s="19" t="s">
        <v>1866</v>
      </c>
      <c r="F525" s="19" t="s">
        <v>1287</v>
      </c>
      <c r="G525" s="19" t="s">
        <v>1867</v>
      </c>
      <c r="H525" s="19" t="s">
        <v>1018</v>
      </c>
      <c r="I525" s="19" t="s">
        <v>654</v>
      </c>
      <c r="J525" s="19">
        <v>80</v>
      </c>
      <c r="K525" s="19" t="s">
        <v>556</v>
      </c>
      <c r="L525" s="19" t="s">
        <v>509</v>
      </c>
      <c r="M525" s="19" t="s">
        <v>20</v>
      </c>
      <c r="N525" s="19">
        <v>45782</v>
      </c>
      <c r="O525" s="19">
        <v>4</v>
      </c>
      <c r="P525" s="83">
        <v>1</v>
      </c>
      <c r="Q525" s="19" t="s">
        <v>23</v>
      </c>
      <c r="R525" s="19" t="s">
        <v>11</v>
      </c>
      <c r="S525" s="19" t="s">
        <v>23</v>
      </c>
      <c r="T525" s="19">
        <v>4</v>
      </c>
      <c r="U525" s="19" t="s">
        <v>11</v>
      </c>
      <c r="V525" s="19" t="s">
        <v>11</v>
      </c>
      <c r="W525" s="19" t="s">
        <v>11</v>
      </c>
      <c r="X525" s="19">
        <v>0</v>
      </c>
      <c r="Y525" s="19" t="s">
        <v>730</v>
      </c>
      <c r="Z525" s="19">
        <v>0</v>
      </c>
      <c r="AA525" s="19">
        <v>0</v>
      </c>
      <c r="AB525" s="19">
        <v>0</v>
      </c>
      <c r="AC525" s="186" t="str">
        <f>IF(OR(M525="13",M525="14",P525=8),"",IF(     AND(OR(S525="AUTORIZADO", S525="PENDIENTE", S525="REDUCIDO", S525="AMPLIADO"),L525&lt;&gt;"HONORARIO" ), _xlfn.CONCAT(IF(H525="X","H",H525),"_",IF(OR(P525=5,P525=6),_xlfn.CONCAT(P525,"A"),P525),"_",VLOOKUP(T525,Datos!$B$2:$C$5,2,TRUE)),""))</f>
        <v>M_1_[4 a 10]</v>
      </c>
      <c r="AD525" s="186">
        <f t="shared" si="226"/>
        <v>0</v>
      </c>
      <c r="AE525" s="90" t="str">
        <f t="shared" si="227"/>
        <v>-</v>
      </c>
      <c r="AF525" s="91" t="str">
        <f t="shared" si="228"/>
        <v>070607</v>
      </c>
      <c r="AG525" s="92"/>
      <c r="AH525" s="93" t="str">
        <f t="shared" si="229"/>
        <v>Corporación de Fomento de la Producción</v>
      </c>
      <c r="AI525" s="90" t="str">
        <f t="shared" si="230"/>
        <v>-</v>
      </c>
      <c r="AJ525" s="90">
        <f t="shared" si="231"/>
        <v>2</v>
      </c>
      <c r="AK525" s="90" t="str">
        <f t="shared" si="232"/>
        <v>-</v>
      </c>
      <c r="AL525" s="90" t="str">
        <f t="shared" si="233"/>
        <v>Identifica este registro como MUJER</v>
      </c>
      <c r="AM525" s="90" t="str">
        <f t="shared" si="234"/>
        <v>-</v>
      </c>
      <c r="AN525" s="90" t="str">
        <f t="shared" si="235"/>
        <v>-</v>
      </c>
      <c r="AO525" s="90" t="str">
        <f t="shared" si="236"/>
        <v>-</v>
      </c>
      <c r="AP525" s="58" t="str">
        <f t="shared" si="237"/>
        <v>-</v>
      </c>
      <c r="AQ525" s="94" t="str">
        <f t="shared" si="238"/>
        <v>-</v>
      </c>
      <c r="AR525" s="94" t="str">
        <f>IF(N525="","PRIMER_DIA en blanco",
IF(AND(M525="01",N525&gt;=L_Conversion!$C$118,N525&lt;=L_Conversion!$D$118),"-",
IF(AND(M525="02",N525&gt;=L_Conversion!$C$119,N525&lt;=L_Conversion!$D$119),"-",
IF(AND(M525="03",N525&gt;=L_Conversion!$C$120,N525&lt;=L_Conversion!$D$120),"-",
IF(AND(M525="04",N525&gt;=L_Conversion!$C$121,N525&lt;=L_Conversion!$D$121),"-",
IF(AND(M525="05",N525&gt;=L_Conversion!$C$122,N525&lt;=L_Conversion!$D$122),"-",
IF(AND(M525="06",N525&gt;=L_Conversion!$C$123,N525&lt;=L_Conversion!$D$123),"-",
IF(AND(M525="07",N525&gt;=L_Conversion!$C$124,N525&lt;=L_Conversion!$D$124),"-",
IF(AND(M525="08",N525&gt;=L_Conversion!$C$125,N525&lt;=L_Conversion!$D$125),"-",
IF(AND(M525="09",N525&gt;=L_Conversion!$C$126,N525&lt;=L_Conversion!$D$126),"-",
IF(AND(M525="10",N525&gt;=L_Conversion!$C$127,N525&lt;=L_Conversion!$D$127),"-",
IF(AND(M525="11",N525&gt;=L_Conversion!$C$128,N525&lt;=L_Conversion!$D$128),"-",
IF(AND(M525="12",N525&gt;=L_Conversion!$C$129,N525&lt;=L_Conversion!$D$129),"-",
IF(AND(M525="13",N525&gt;=L_Conversion!$C$116,N525&lt;=L_Conversion!$D$116),"-",
IF(AND(M525="14",N525&gt;=L_Conversion!$C$117,N525&lt;=L_Conversion!$D$117),"-",
"PRIMER_DIA fuera de rango")))))))))))))))</f>
        <v>-</v>
      </c>
      <c r="AS525" s="94" t="str">
        <f t="shared" si="239"/>
        <v>-</v>
      </c>
      <c r="AT525" s="94" t="str">
        <f t="shared" si="240"/>
        <v>-</v>
      </c>
      <c r="AU525" s="94" t="str">
        <f t="shared" si="241"/>
        <v>-</v>
      </c>
      <c r="AV525" s="94" t="str">
        <f t="shared" si="242"/>
        <v>-</v>
      </c>
      <c r="AW525" s="94" t="str">
        <f t="shared" si="243"/>
        <v>-</v>
      </c>
      <c r="AX525" s="94" t="str">
        <f t="shared" si="244"/>
        <v>-</v>
      </c>
      <c r="AY525" s="94" t="str">
        <f t="shared" si="245"/>
        <v>-</v>
      </c>
      <c r="AZ525" s="94" t="str">
        <f t="shared" si="246"/>
        <v>-</v>
      </c>
      <c r="BA525" s="94" t="str">
        <f t="shared" si="247"/>
        <v>-</v>
      </c>
      <c r="BB525" s="94" t="str">
        <f t="shared" si="248"/>
        <v>-</v>
      </c>
      <c r="BC525" s="94" t="str">
        <f t="shared" si="249"/>
        <v>-</v>
      </c>
      <c r="BD525" s="94" t="str">
        <f t="shared" si="250"/>
        <v>-</v>
      </c>
      <c r="BE525" s="94" t="str">
        <f t="shared" si="251"/>
        <v>-</v>
      </c>
      <c r="BF525" s="94" t="str">
        <f t="shared" si="252"/>
        <v>-</v>
      </c>
    </row>
    <row r="526" spans="1:58" x14ac:dyDescent="0.2">
      <c r="A526" s="19" t="s">
        <v>1193</v>
      </c>
      <c r="B526" s="19" t="s">
        <v>76</v>
      </c>
      <c r="C526" s="19">
        <v>15063416</v>
      </c>
      <c r="D526" s="19">
        <v>4</v>
      </c>
      <c r="E526" s="19" t="s">
        <v>1786</v>
      </c>
      <c r="F526" s="19" t="s">
        <v>1868</v>
      </c>
      <c r="G526" s="19" t="s">
        <v>1869</v>
      </c>
      <c r="H526" s="19" t="s">
        <v>1018</v>
      </c>
      <c r="I526" s="19" t="s">
        <v>653</v>
      </c>
      <c r="J526" s="19">
        <v>80</v>
      </c>
      <c r="K526" s="19" t="s">
        <v>556</v>
      </c>
      <c r="L526" s="19" t="s">
        <v>495</v>
      </c>
      <c r="M526" s="19" t="s">
        <v>20</v>
      </c>
      <c r="N526" s="19">
        <v>45782</v>
      </c>
      <c r="O526" s="19">
        <v>3</v>
      </c>
      <c r="P526" s="83">
        <v>1</v>
      </c>
      <c r="Q526" s="19" t="s">
        <v>23</v>
      </c>
      <c r="R526" s="19" t="s">
        <v>11</v>
      </c>
      <c r="S526" s="19" t="s">
        <v>23</v>
      </c>
      <c r="T526" s="19">
        <v>3</v>
      </c>
      <c r="U526" s="19" t="s">
        <v>11</v>
      </c>
      <c r="V526" s="19" t="s">
        <v>11</v>
      </c>
      <c r="W526" s="19" t="s">
        <v>11</v>
      </c>
      <c r="X526" s="19">
        <v>0</v>
      </c>
      <c r="Y526" s="19" t="s">
        <v>730</v>
      </c>
      <c r="Z526" s="19">
        <v>0</v>
      </c>
      <c r="AA526" s="19">
        <v>0</v>
      </c>
      <c r="AB526" s="19">
        <v>0</v>
      </c>
      <c r="AC526" s="186" t="str">
        <f>IF(OR(M526="13",M526="14",P526=8),"",IF(     AND(OR(S526="AUTORIZADO", S526="PENDIENTE", S526="REDUCIDO", S526="AMPLIADO"),L526&lt;&gt;"HONORARIO" ), _xlfn.CONCAT(IF(H526="X","H",H526),"_",IF(OR(P526=5,P526=6),_xlfn.CONCAT(P526,"A"),P526),"_",VLOOKUP(T526,Datos!$B$2:$C$5,2,TRUE)),""))</f>
        <v>M_1_[hasta 3]</v>
      </c>
      <c r="AD526" s="186">
        <f t="shared" si="226"/>
        <v>0</v>
      </c>
      <c r="AE526" s="90" t="str">
        <f t="shared" si="227"/>
        <v>-</v>
      </c>
      <c r="AF526" s="91" t="str">
        <f t="shared" si="228"/>
        <v>070601</v>
      </c>
      <c r="AG526" s="92"/>
      <c r="AH526" s="93" t="str">
        <f t="shared" si="229"/>
        <v>Corporación de Fomento de la Producción</v>
      </c>
      <c r="AI526" s="90" t="str">
        <f t="shared" si="230"/>
        <v>-</v>
      </c>
      <c r="AJ526" s="90">
        <f t="shared" si="231"/>
        <v>4</v>
      </c>
      <c r="AK526" s="90" t="str">
        <f t="shared" si="232"/>
        <v>-</v>
      </c>
      <c r="AL526" s="90" t="str">
        <f t="shared" si="233"/>
        <v>Identifica este registro como MUJER</v>
      </c>
      <c r="AM526" s="90" t="str">
        <f t="shared" si="234"/>
        <v>-</v>
      </c>
      <c r="AN526" s="90" t="str">
        <f t="shared" si="235"/>
        <v>-</v>
      </c>
      <c r="AO526" s="90" t="str">
        <f t="shared" si="236"/>
        <v>-</v>
      </c>
      <c r="AP526" s="58" t="str">
        <f t="shared" si="237"/>
        <v>-</v>
      </c>
      <c r="AQ526" s="94" t="str">
        <f t="shared" si="238"/>
        <v>-</v>
      </c>
      <c r="AR526" s="94" t="str">
        <f>IF(N526="","PRIMER_DIA en blanco",
IF(AND(M526="01",N526&gt;=L_Conversion!$C$118,N526&lt;=L_Conversion!$D$118),"-",
IF(AND(M526="02",N526&gt;=L_Conversion!$C$119,N526&lt;=L_Conversion!$D$119),"-",
IF(AND(M526="03",N526&gt;=L_Conversion!$C$120,N526&lt;=L_Conversion!$D$120),"-",
IF(AND(M526="04",N526&gt;=L_Conversion!$C$121,N526&lt;=L_Conversion!$D$121),"-",
IF(AND(M526="05",N526&gt;=L_Conversion!$C$122,N526&lt;=L_Conversion!$D$122),"-",
IF(AND(M526="06",N526&gt;=L_Conversion!$C$123,N526&lt;=L_Conversion!$D$123),"-",
IF(AND(M526="07",N526&gt;=L_Conversion!$C$124,N526&lt;=L_Conversion!$D$124),"-",
IF(AND(M526="08",N526&gt;=L_Conversion!$C$125,N526&lt;=L_Conversion!$D$125),"-",
IF(AND(M526="09",N526&gt;=L_Conversion!$C$126,N526&lt;=L_Conversion!$D$126),"-",
IF(AND(M526="10",N526&gt;=L_Conversion!$C$127,N526&lt;=L_Conversion!$D$127),"-",
IF(AND(M526="11",N526&gt;=L_Conversion!$C$128,N526&lt;=L_Conversion!$D$128),"-",
IF(AND(M526="12",N526&gt;=L_Conversion!$C$129,N526&lt;=L_Conversion!$D$129),"-",
IF(AND(M526="13",N526&gt;=L_Conversion!$C$116,N526&lt;=L_Conversion!$D$116),"-",
IF(AND(M526="14",N526&gt;=L_Conversion!$C$117,N526&lt;=L_Conversion!$D$117),"-",
"PRIMER_DIA fuera de rango")))))))))))))))</f>
        <v>-</v>
      </c>
      <c r="AS526" s="94" t="str">
        <f t="shared" si="239"/>
        <v>-</v>
      </c>
      <c r="AT526" s="94" t="str">
        <f t="shared" si="240"/>
        <v>-</v>
      </c>
      <c r="AU526" s="94" t="str">
        <f t="shared" si="241"/>
        <v>-</v>
      </c>
      <c r="AV526" s="94" t="str">
        <f t="shared" si="242"/>
        <v>-</v>
      </c>
      <c r="AW526" s="94" t="str">
        <f t="shared" si="243"/>
        <v>-</v>
      </c>
      <c r="AX526" s="94" t="str">
        <f t="shared" si="244"/>
        <v>-</v>
      </c>
      <c r="AY526" s="94" t="str">
        <f t="shared" si="245"/>
        <v>-</v>
      </c>
      <c r="AZ526" s="94" t="str">
        <f t="shared" si="246"/>
        <v>-</v>
      </c>
      <c r="BA526" s="94" t="str">
        <f t="shared" si="247"/>
        <v>-</v>
      </c>
      <c r="BB526" s="94" t="str">
        <f t="shared" si="248"/>
        <v>-</v>
      </c>
      <c r="BC526" s="94" t="str">
        <f t="shared" si="249"/>
        <v>-</v>
      </c>
      <c r="BD526" s="94" t="str">
        <f t="shared" si="250"/>
        <v>-</v>
      </c>
      <c r="BE526" s="94" t="str">
        <f t="shared" si="251"/>
        <v>-</v>
      </c>
      <c r="BF526" s="94" t="str">
        <f t="shared" si="252"/>
        <v>-</v>
      </c>
    </row>
    <row r="527" spans="1:58" x14ac:dyDescent="0.2">
      <c r="A527" s="19" t="s">
        <v>1193</v>
      </c>
      <c r="B527" s="19" t="s">
        <v>76</v>
      </c>
      <c r="C527" s="19">
        <v>8396904</v>
      </c>
      <c r="D527" s="19">
        <v>0</v>
      </c>
      <c r="E527" s="19" t="s">
        <v>1628</v>
      </c>
      <c r="F527" s="19" t="s">
        <v>1629</v>
      </c>
      <c r="G527" s="19" t="s">
        <v>1630</v>
      </c>
      <c r="H527" s="19" t="s">
        <v>1018</v>
      </c>
      <c r="I527" s="19" t="s">
        <v>653</v>
      </c>
      <c r="J527" s="19">
        <v>80</v>
      </c>
      <c r="K527" s="19" t="s">
        <v>556</v>
      </c>
      <c r="L527" s="19" t="s">
        <v>495</v>
      </c>
      <c r="M527" s="19" t="s">
        <v>20</v>
      </c>
      <c r="N527" s="19">
        <v>45782</v>
      </c>
      <c r="O527" s="19">
        <v>4</v>
      </c>
      <c r="P527" s="83">
        <v>1</v>
      </c>
      <c r="Q527" s="19" t="s">
        <v>23</v>
      </c>
      <c r="R527" s="19" t="s">
        <v>11</v>
      </c>
      <c r="S527" s="19" t="s">
        <v>23</v>
      </c>
      <c r="T527" s="19">
        <v>4</v>
      </c>
      <c r="U527" s="19" t="s">
        <v>11</v>
      </c>
      <c r="V527" s="19" t="s">
        <v>11</v>
      </c>
      <c r="W527" s="19" t="s">
        <v>11</v>
      </c>
      <c r="X527" s="19">
        <v>0</v>
      </c>
      <c r="Y527" s="19" t="s">
        <v>730</v>
      </c>
      <c r="Z527" s="19">
        <v>0</v>
      </c>
      <c r="AA527" s="19">
        <v>0</v>
      </c>
      <c r="AB527" s="19">
        <v>0</v>
      </c>
      <c r="AC527" s="186" t="str">
        <f>IF(OR(M527="13",M527="14",P527=8),"",IF(     AND(OR(S527="AUTORIZADO", S527="PENDIENTE", S527="REDUCIDO", S527="AMPLIADO"),L527&lt;&gt;"HONORARIO" ), _xlfn.CONCAT(IF(H527="X","H",H527),"_",IF(OR(P527=5,P527=6),_xlfn.CONCAT(P527,"A"),P527),"_",VLOOKUP(T527,Datos!$B$2:$C$5,2,TRUE)),""))</f>
        <v>M_1_[4 a 10]</v>
      </c>
      <c r="AD527" s="186">
        <f t="shared" si="226"/>
        <v>0</v>
      </c>
      <c r="AE527" s="90" t="str">
        <f t="shared" si="227"/>
        <v>-</v>
      </c>
      <c r="AF527" s="91" t="str">
        <f t="shared" si="228"/>
        <v>070601</v>
      </c>
      <c r="AG527" s="92"/>
      <c r="AH527" s="93" t="str">
        <f t="shared" si="229"/>
        <v>Corporación de Fomento de la Producción</v>
      </c>
      <c r="AI527" s="90" t="str">
        <f t="shared" si="230"/>
        <v>-</v>
      </c>
      <c r="AJ527" s="90">
        <f t="shared" si="231"/>
        <v>0</v>
      </c>
      <c r="AK527" s="90" t="str">
        <f t="shared" si="232"/>
        <v>-</v>
      </c>
      <c r="AL527" s="90" t="str">
        <f t="shared" si="233"/>
        <v>Identifica este registro como MUJER</v>
      </c>
      <c r="AM527" s="90" t="str">
        <f t="shared" si="234"/>
        <v>-</v>
      </c>
      <c r="AN527" s="90" t="str">
        <f t="shared" si="235"/>
        <v>-</v>
      </c>
      <c r="AO527" s="90" t="str">
        <f t="shared" si="236"/>
        <v>-</v>
      </c>
      <c r="AP527" s="58" t="str">
        <f t="shared" si="237"/>
        <v>-</v>
      </c>
      <c r="AQ527" s="94" t="str">
        <f t="shared" si="238"/>
        <v>-</v>
      </c>
      <c r="AR527" s="94" t="str">
        <f>IF(N527="","PRIMER_DIA en blanco",
IF(AND(M527="01",N527&gt;=L_Conversion!$C$118,N527&lt;=L_Conversion!$D$118),"-",
IF(AND(M527="02",N527&gt;=L_Conversion!$C$119,N527&lt;=L_Conversion!$D$119),"-",
IF(AND(M527="03",N527&gt;=L_Conversion!$C$120,N527&lt;=L_Conversion!$D$120),"-",
IF(AND(M527="04",N527&gt;=L_Conversion!$C$121,N527&lt;=L_Conversion!$D$121),"-",
IF(AND(M527="05",N527&gt;=L_Conversion!$C$122,N527&lt;=L_Conversion!$D$122),"-",
IF(AND(M527="06",N527&gt;=L_Conversion!$C$123,N527&lt;=L_Conversion!$D$123),"-",
IF(AND(M527="07",N527&gt;=L_Conversion!$C$124,N527&lt;=L_Conversion!$D$124),"-",
IF(AND(M527="08",N527&gt;=L_Conversion!$C$125,N527&lt;=L_Conversion!$D$125),"-",
IF(AND(M527="09",N527&gt;=L_Conversion!$C$126,N527&lt;=L_Conversion!$D$126),"-",
IF(AND(M527="10",N527&gt;=L_Conversion!$C$127,N527&lt;=L_Conversion!$D$127),"-",
IF(AND(M527="11",N527&gt;=L_Conversion!$C$128,N527&lt;=L_Conversion!$D$128),"-",
IF(AND(M527="12",N527&gt;=L_Conversion!$C$129,N527&lt;=L_Conversion!$D$129),"-",
IF(AND(M527="13",N527&gt;=L_Conversion!$C$116,N527&lt;=L_Conversion!$D$116),"-",
IF(AND(M527="14",N527&gt;=L_Conversion!$C$117,N527&lt;=L_Conversion!$D$117),"-",
"PRIMER_DIA fuera de rango")))))))))))))))</f>
        <v>-</v>
      </c>
      <c r="AS527" s="94" t="str">
        <f t="shared" si="239"/>
        <v>-</v>
      </c>
      <c r="AT527" s="94" t="str">
        <f t="shared" si="240"/>
        <v>-</v>
      </c>
      <c r="AU527" s="94" t="str">
        <f t="shared" si="241"/>
        <v>-</v>
      </c>
      <c r="AV527" s="94" t="str">
        <f t="shared" si="242"/>
        <v>-</v>
      </c>
      <c r="AW527" s="94" t="str">
        <f t="shared" si="243"/>
        <v>-</v>
      </c>
      <c r="AX527" s="94" t="str">
        <f t="shared" si="244"/>
        <v>-</v>
      </c>
      <c r="AY527" s="94" t="str">
        <f t="shared" si="245"/>
        <v>-</v>
      </c>
      <c r="AZ527" s="94" t="str">
        <f t="shared" si="246"/>
        <v>-</v>
      </c>
      <c r="BA527" s="94" t="str">
        <f t="shared" si="247"/>
        <v>-</v>
      </c>
      <c r="BB527" s="94" t="str">
        <f t="shared" si="248"/>
        <v>-</v>
      </c>
      <c r="BC527" s="94" t="str">
        <f t="shared" si="249"/>
        <v>-</v>
      </c>
      <c r="BD527" s="94" t="str">
        <f t="shared" si="250"/>
        <v>-</v>
      </c>
      <c r="BE527" s="94" t="str">
        <f t="shared" si="251"/>
        <v>-</v>
      </c>
      <c r="BF527" s="94" t="str">
        <f t="shared" si="252"/>
        <v>-</v>
      </c>
    </row>
    <row r="528" spans="1:58" x14ac:dyDescent="0.2">
      <c r="A528" s="19" t="s">
        <v>1193</v>
      </c>
      <c r="B528" s="19" t="s">
        <v>76</v>
      </c>
      <c r="C528" s="19">
        <v>11816197</v>
      </c>
      <c r="D528" s="19">
        <v>1</v>
      </c>
      <c r="E528" s="19" t="s">
        <v>1235</v>
      </c>
      <c r="F528" s="19" t="s">
        <v>1870</v>
      </c>
      <c r="G528" s="19" t="s">
        <v>1871</v>
      </c>
      <c r="H528" s="19" t="s">
        <v>1018</v>
      </c>
      <c r="I528" s="19" t="s">
        <v>653</v>
      </c>
      <c r="J528" s="19">
        <v>80</v>
      </c>
      <c r="K528" s="19" t="s">
        <v>560</v>
      </c>
      <c r="L528" s="19" t="s">
        <v>495</v>
      </c>
      <c r="M528" s="19" t="s">
        <v>20</v>
      </c>
      <c r="N528" s="19">
        <v>45782</v>
      </c>
      <c r="O528" s="19">
        <v>2</v>
      </c>
      <c r="P528" s="83">
        <v>1</v>
      </c>
      <c r="Q528" s="19" t="s">
        <v>23</v>
      </c>
      <c r="R528" s="19" t="s">
        <v>11</v>
      </c>
      <c r="S528" s="19" t="s">
        <v>23</v>
      </c>
      <c r="T528" s="19">
        <v>2</v>
      </c>
      <c r="U528" s="19" t="s">
        <v>11</v>
      </c>
      <c r="V528" s="19" t="s">
        <v>11</v>
      </c>
      <c r="W528" s="19" t="s">
        <v>11</v>
      </c>
      <c r="X528" s="19">
        <v>0</v>
      </c>
      <c r="Y528" s="19" t="s">
        <v>730</v>
      </c>
      <c r="Z528" s="19">
        <v>0</v>
      </c>
      <c r="AA528" s="19">
        <v>0</v>
      </c>
      <c r="AB528" s="19">
        <v>0</v>
      </c>
      <c r="AC528" s="186" t="str">
        <f>IF(OR(M528="13",M528="14",P528=8),"",IF(     AND(OR(S528="AUTORIZADO", S528="PENDIENTE", S528="REDUCIDO", S528="AMPLIADO"),L528&lt;&gt;"HONORARIO" ), _xlfn.CONCAT(IF(H528="X","H",H528),"_",IF(OR(P528=5,P528=6),_xlfn.CONCAT(P528,"A"),P528),"_",VLOOKUP(T528,Datos!$B$2:$C$5,2,TRUE)),""))</f>
        <v>M_1_[hasta 3]</v>
      </c>
      <c r="AD528" s="186">
        <f t="shared" si="226"/>
        <v>0</v>
      </c>
      <c r="AE528" s="90" t="str">
        <f t="shared" si="227"/>
        <v>-</v>
      </c>
      <c r="AF528" s="91" t="str">
        <f t="shared" si="228"/>
        <v>070601</v>
      </c>
      <c r="AG528" s="92"/>
      <c r="AH528" s="93" t="str">
        <f t="shared" si="229"/>
        <v>Corporación de Fomento de la Producción</v>
      </c>
      <c r="AI528" s="90" t="str">
        <f t="shared" si="230"/>
        <v>-</v>
      </c>
      <c r="AJ528" s="90">
        <f t="shared" si="231"/>
        <v>1</v>
      </c>
      <c r="AK528" s="90" t="str">
        <f t="shared" si="232"/>
        <v>-</v>
      </c>
      <c r="AL528" s="90" t="str">
        <f t="shared" si="233"/>
        <v>Identifica este registro como MUJER</v>
      </c>
      <c r="AM528" s="90" t="str">
        <f t="shared" si="234"/>
        <v>-</v>
      </c>
      <c r="AN528" s="90" t="str">
        <f t="shared" si="235"/>
        <v>-</v>
      </c>
      <c r="AO528" s="90" t="str">
        <f t="shared" si="236"/>
        <v>-</v>
      </c>
      <c r="AP528" s="58" t="str">
        <f t="shared" si="237"/>
        <v>-</v>
      </c>
      <c r="AQ528" s="94" t="str">
        <f t="shared" si="238"/>
        <v>-</v>
      </c>
      <c r="AR528" s="94" t="str">
        <f>IF(N528="","PRIMER_DIA en blanco",
IF(AND(M528="01",N528&gt;=L_Conversion!$C$118,N528&lt;=L_Conversion!$D$118),"-",
IF(AND(M528="02",N528&gt;=L_Conversion!$C$119,N528&lt;=L_Conversion!$D$119),"-",
IF(AND(M528="03",N528&gt;=L_Conversion!$C$120,N528&lt;=L_Conversion!$D$120),"-",
IF(AND(M528="04",N528&gt;=L_Conversion!$C$121,N528&lt;=L_Conversion!$D$121),"-",
IF(AND(M528="05",N528&gt;=L_Conversion!$C$122,N528&lt;=L_Conversion!$D$122),"-",
IF(AND(M528="06",N528&gt;=L_Conversion!$C$123,N528&lt;=L_Conversion!$D$123),"-",
IF(AND(M528="07",N528&gt;=L_Conversion!$C$124,N528&lt;=L_Conversion!$D$124),"-",
IF(AND(M528="08",N528&gt;=L_Conversion!$C$125,N528&lt;=L_Conversion!$D$125),"-",
IF(AND(M528="09",N528&gt;=L_Conversion!$C$126,N528&lt;=L_Conversion!$D$126),"-",
IF(AND(M528="10",N528&gt;=L_Conversion!$C$127,N528&lt;=L_Conversion!$D$127),"-",
IF(AND(M528="11",N528&gt;=L_Conversion!$C$128,N528&lt;=L_Conversion!$D$128),"-",
IF(AND(M528="12",N528&gt;=L_Conversion!$C$129,N528&lt;=L_Conversion!$D$129),"-",
IF(AND(M528="13",N528&gt;=L_Conversion!$C$116,N528&lt;=L_Conversion!$D$116),"-",
IF(AND(M528="14",N528&gt;=L_Conversion!$C$117,N528&lt;=L_Conversion!$D$117),"-",
"PRIMER_DIA fuera de rango")))))))))))))))</f>
        <v>-</v>
      </c>
      <c r="AS528" s="94" t="str">
        <f t="shared" si="239"/>
        <v>-</v>
      </c>
      <c r="AT528" s="94" t="str">
        <f t="shared" si="240"/>
        <v>-</v>
      </c>
      <c r="AU528" s="94" t="str">
        <f t="shared" si="241"/>
        <v>-</v>
      </c>
      <c r="AV528" s="94" t="str">
        <f t="shared" si="242"/>
        <v>-</v>
      </c>
      <c r="AW528" s="94" t="str">
        <f t="shared" si="243"/>
        <v>-</v>
      </c>
      <c r="AX528" s="94" t="str">
        <f t="shared" si="244"/>
        <v>-</v>
      </c>
      <c r="AY528" s="94" t="str">
        <f t="shared" si="245"/>
        <v>-</v>
      </c>
      <c r="AZ528" s="94" t="str">
        <f t="shared" si="246"/>
        <v>-</v>
      </c>
      <c r="BA528" s="94" t="str">
        <f t="shared" si="247"/>
        <v>-</v>
      </c>
      <c r="BB528" s="94" t="str">
        <f t="shared" si="248"/>
        <v>-</v>
      </c>
      <c r="BC528" s="94" t="str">
        <f t="shared" si="249"/>
        <v>-</v>
      </c>
      <c r="BD528" s="94" t="str">
        <f t="shared" si="250"/>
        <v>-</v>
      </c>
      <c r="BE528" s="94" t="str">
        <f t="shared" si="251"/>
        <v>-</v>
      </c>
      <c r="BF528" s="94" t="str">
        <f t="shared" si="252"/>
        <v>-</v>
      </c>
    </row>
    <row r="529" spans="1:58" x14ac:dyDescent="0.2">
      <c r="A529" s="19" t="s">
        <v>1193</v>
      </c>
      <c r="B529" s="19" t="s">
        <v>76</v>
      </c>
      <c r="C529" s="19">
        <v>16340776</v>
      </c>
      <c r="D529" s="19">
        <v>0</v>
      </c>
      <c r="E529" s="19" t="s">
        <v>1355</v>
      </c>
      <c r="F529" s="19" t="s">
        <v>1701</v>
      </c>
      <c r="G529" s="19" t="s">
        <v>1702</v>
      </c>
      <c r="H529" s="19" t="s">
        <v>1018</v>
      </c>
      <c r="I529" s="19" t="s">
        <v>653</v>
      </c>
      <c r="J529" s="19">
        <v>80</v>
      </c>
      <c r="K529" s="19" t="s">
        <v>560</v>
      </c>
      <c r="L529" s="19" t="s">
        <v>495</v>
      </c>
      <c r="M529" s="19" t="s">
        <v>20</v>
      </c>
      <c r="N529" s="19">
        <v>45782</v>
      </c>
      <c r="O529" s="19">
        <v>2</v>
      </c>
      <c r="P529" s="83">
        <v>1</v>
      </c>
      <c r="Q529" s="19" t="s">
        <v>23</v>
      </c>
      <c r="R529" s="19" t="s">
        <v>11</v>
      </c>
      <c r="S529" s="19" t="s">
        <v>23</v>
      </c>
      <c r="T529" s="19">
        <v>2</v>
      </c>
      <c r="U529" s="19" t="s">
        <v>11</v>
      </c>
      <c r="V529" s="19" t="s">
        <v>11</v>
      </c>
      <c r="W529" s="19" t="s">
        <v>11</v>
      </c>
      <c r="X529" s="19">
        <v>0</v>
      </c>
      <c r="Y529" s="19" t="s">
        <v>730</v>
      </c>
      <c r="Z529" s="19">
        <v>0</v>
      </c>
      <c r="AA529" s="19">
        <v>0</v>
      </c>
      <c r="AB529" s="19">
        <v>0</v>
      </c>
      <c r="AC529" s="186" t="str">
        <f>IF(OR(M529="13",M529="14",P529=8),"",IF(     AND(OR(S529="AUTORIZADO", S529="PENDIENTE", S529="REDUCIDO", S529="AMPLIADO"),L529&lt;&gt;"HONORARIO" ), _xlfn.CONCAT(IF(H529="X","H",H529),"_",IF(OR(P529=5,P529=6),_xlfn.CONCAT(P529,"A"),P529),"_",VLOOKUP(T529,Datos!$B$2:$C$5,2,TRUE)),""))</f>
        <v>M_1_[hasta 3]</v>
      </c>
      <c r="AD529" s="186">
        <f t="shared" si="226"/>
        <v>0</v>
      </c>
      <c r="AE529" s="90" t="str">
        <f t="shared" si="227"/>
        <v>-</v>
      </c>
      <c r="AF529" s="91" t="str">
        <f t="shared" si="228"/>
        <v>070601</v>
      </c>
      <c r="AG529" s="92"/>
      <c r="AH529" s="93" t="str">
        <f t="shared" si="229"/>
        <v>Corporación de Fomento de la Producción</v>
      </c>
      <c r="AI529" s="90" t="str">
        <f t="shared" si="230"/>
        <v>-</v>
      </c>
      <c r="AJ529" s="90">
        <f t="shared" si="231"/>
        <v>0</v>
      </c>
      <c r="AK529" s="90" t="str">
        <f t="shared" si="232"/>
        <v>-</v>
      </c>
      <c r="AL529" s="90" t="str">
        <f t="shared" si="233"/>
        <v>Identifica este registro como MUJER</v>
      </c>
      <c r="AM529" s="90" t="str">
        <f t="shared" si="234"/>
        <v>-</v>
      </c>
      <c r="AN529" s="90" t="str">
        <f t="shared" si="235"/>
        <v>-</v>
      </c>
      <c r="AO529" s="90" t="str">
        <f t="shared" si="236"/>
        <v>-</v>
      </c>
      <c r="AP529" s="58" t="str">
        <f t="shared" si="237"/>
        <v>-</v>
      </c>
      <c r="AQ529" s="94" t="str">
        <f t="shared" si="238"/>
        <v>-</v>
      </c>
      <c r="AR529" s="94" t="str">
        <f>IF(N529="","PRIMER_DIA en blanco",
IF(AND(M529="01",N529&gt;=L_Conversion!$C$118,N529&lt;=L_Conversion!$D$118),"-",
IF(AND(M529="02",N529&gt;=L_Conversion!$C$119,N529&lt;=L_Conversion!$D$119),"-",
IF(AND(M529="03",N529&gt;=L_Conversion!$C$120,N529&lt;=L_Conversion!$D$120),"-",
IF(AND(M529="04",N529&gt;=L_Conversion!$C$121,N529&lt;=L_Conversion!$D$121),"-",
IF(AND(M529="05",N529&gt;=L_Conversion!$C$122,N529&lt;=L_Conversion!$D$122),"-",
IF(AND(M529="06",N529&gt;=L_Conversion!$C$123,N529&lt;=L_Conversion!$D$123),"-",
IF(AND(M529="07",N529&gt;=L_Conversion!$C$124,N529&lt;=L_Conversion!$D$124),"-",
IF(AND(M529="08",N529&gt;=L_Conversion!$C$125,N529&lt;=L_Conversion!$D$125),"-",
IF(AND(M529="09",N529&gt;=L_Conversion!$C$126,N529&lt;=L_Conversion!$D$126),"-",
IF(AND(M529="10",N529&gt;=L_Conversion!$C$127,N529&lt;=L_Conversion!$D$127),"-",
IF(AND(M529="11",N529&gt;=L_Conversion!$C$128,N529&lt;=L_Conversion!$D$128),"-",
IF(AND(M529="12",N529&gt;=L_Conversion!$C$129,N529&lt;=L_Conversion!$D$129),"-",
IF(AND(M529="13",N529&gt;=L_Conversion!$C$116,N529&lt;=L_Conversion!$D$116),"-",
IF(AND(M529="14",N529&gt;=L_Conversion!$C$117,N529&lt;=L_Conversion!$D$117),"-",
"PRIMER_DIA fuera de rango")))))))))))))))</f>
        <v>-</v>
      </c>
      <c r="AS529" s="94" t="str">
        <f t="shared" si="239"/>
        <v>-</v>
      </c>
      <c r="AT529" s="94" t="str">
        <f t="shared" si="240"/>
        <v>-</v>
      </c>
      <c r="AU529" s="94" t="str">
        <f t="shared" si="241"/>
        <v>-</v>
      </c>
      <c r="AV529" s="94" t="str">
        <f t="shared" si="242"/>
        <v>-</v>
      </c>
      <c r="AW529" s="94" t="str">
        <f t="shared" si="243"/>
        <v>-</v>
      </c>
      <c r="AX529" s="94" t="str">
        <f t="shared" si="244"/>
        <v>-</v>
      </c>
      <c r="AY529" s="94" t="str">
        <f t="shared" si="245"/>
        <v>-</v>
      </c>
      <c r="AZ529" s="94" t="str">
        <f t="shared" si="246"/>
        <v>-</v>
      </c>
      <c r="BA529" s="94" t="str">
        <f t="shared" si="247"/>
        <v>-</v>
      </c>
      <c r="BB529" s="94" t="str">
        <f t="shared" si="248"/>
        <v>-</v>
      </c>
      <c r="BC529" s="94" t="str">
        <f t="shared" si="249"/>
        <v>-</v>
      </c>
      <c r="BD529" s="94" t="str">
        <f t="shared" si="250"/>
        <v>-</v>
      </c>
      <c r="BE529" s="94" t="str">
        <f t="shared" si="251"/>
        <v>-</v>
      </c>
      <c r="BF529" s="94" t="str">
        <f t="shared" si="252"/>
        <v>-</v>
      </c>
    </row>
    <row r="530" spans="1:58" x14ac:dyDescent="0.2">
      <c r="A530" s="19" t="s">
        <v>1193</v>
      </c>
      <c r="B530" s="19" t="s">
        <v>669</v>
      </c>
      <c r="C530" s="19">
        <v>16614791</v>
      </c>
      <c r="D530" s="19">
        <v>3</v>
      </c>
      <c r="E530" s="19" t="s">
        <v>1355</v>
      </c>
      <c r="F530" s="19" t="s">
        <v>1588</v>
      </c>
      <c r="G530" s="19" t="s">
        <v>1589</v>
      </c>
      <c r="H530" s="19" t="s">
        <v>1018</v>
      </c>
      <c r="I530" s="19" t="s">
        <v>654</v>
      </c>
      <c r="J530" s="19">
        <v>80</v>
      </c>
      <c r="K530" s="19" t="s">
        <v>560</v>
      </c>
      <c r="L530" s="19" t="s">
        <v>509</v>
      </c>
      <c r="M530" s="19" t="s">
        <v>20</v>
      </c>
      <c r="N530" s="19">
        <v>45782</v>
      </c>
      <c r="O530" s="19">
        <v>2</v>
      </c>
      <c r="P530" s="83">
        <v>1</v>
      </c>
      <c r="Q530" s="19" t="s">
        <v>23</v>
      </c>
      <c r="R530" s="19" t="s">
        <v>11</v>
      </c>
      <c r="S530" s="19" t="s">
        <v>23</v>
      </c>
      <c r="T530" s="19">
        <v>2</v>
      </c>
      <c r="U530" s="19" t="s">
        <v>11</v>
      </c>
      <c r="V530" s="19" t="s">
        <v>11</v>
      </c>
      <c r="W530" s="19" t="s">
        <v>11</v>
      </c>
      <c r="X530" s="19">
        <v>0</v>
      </c>
      <c r="Y530" s="19" t="s">
        <v>730</v>
      </c>
      <c r="Z530" s="19">
        <v>0</v>
      </c>
      <c r="AA530" s="19">
        <v>0</v>
      </c>
      <c r="AB530" s="19">
        <v>0</v>
      </c>
      <c r="AC530" s="186" t="str">
        <f>IF(OR(M530="13",M530="14",P530=8),"",IF(     AND(OR(S530="AUTORIZADO", S530="PENDIENTE", S530="REDUCIDO", S530="AMPLIADO"),L530&lt;&gt;"HONORARIO" ), _xlfn.CONCAT(IF(H530="X","H",H530),"_",IF(OR(P530=5,P530=6),_xlfn.CONCAT(P530,"A"),P530),"_",VLOOKUP(T530,Datos!$B$2:$C$5,2,TRUE)),""))</f>
        <v>M_1_[hasta 3]</v>
      </c>
      <c r="AD530" s="186">
        <f t="shared" si="226"/>
        <v>0</v>
      </c>
      <c r="AE530" s="90" t="str">
        <f t="shared" si="227"/>
        <v>-</v>
      </c>
      <c r="AF530" s="91" t="str">
        <f t="shared" si="228"/>
        <v>Revisar</v>
      </c>
      <c r="AG530" s="92"/>
      <c r="AH530" s="93" t="str">
        <f t="shared" si="229"/>
        <v>Corporación de Fomento de la Producción</v>
      </c>
      <c r="AI530" s="90" t="str">
        <f t="shared" si="230"/>
        <v>-</v>
      </c>
      <c r="AJ530" s="90">
        <f t="shared" si="231"/>
        <v>3</v>
      </c>
      <c r="AK530" s="90" t="str">
        <f t="shared" si="232"/>
        <v>-</v>
      </c>
      <c r="AL530" s="90" t="str">
        <f t="shared" si="233"/>
        <v>Identifica este registro como MUJER</v>
      </c>
      <c r="AM530" s="90" t="str">
        <f t="shared" si="234"/>
        <v>-</v>
      </c>
      <c r="AN530" s="90" t="str">
        <f t="shared" si="235"/>
        <v>-</v>
      </c>
      <c r="AO530" s="90" t="str">
        <f t="shared" si="236"/>
        <v>-</v>
      </c>
      <c r="AP530" s="58" t="str">
        <f t="shared" si="237"/>
        <v>-</v>
      </c>
      <c r="AQ530" s="94" t="str">
        <f t="shared" si="238"/>
        <v>-</v>
      </c>
      <c r="AR530" s="94" t="str">
        <f>IF(N530="","PRIMER_DIA en blanco",
IF(AND(M530="01",N530&gt;=L_Conversion!$C$118,N530&lt;=L_Conversion!$D$118),"-",
IF(AND(M530="02",N530&gt;=L_Conversion!$C$119,N530&lt;=L_Conversion!$D$119),"-",
IF(AND(M530="03",N530&gt;=L_Conversion!$C$120,N530&lt;=L_Conversion!$D$120),"-",
IF(AND(M530="04",N530&gt;=L_Conversion!$C$121,N530&lt;=L_Conversion!$D$121),"-",
IF(AND(M530="05",N530&gt;=L_Conversion!$C$122,N530&lt;=L_Conversion!$D$122),"-",
IF(AND(M530="06",N530&gt;=L_Conversion!$C$123,N530&lt;=L_Conversion!$D$123),"-",
IF(AND(M530="07",N530&gt;=L_Conversion!$C$124,N530&lt;=L_Conversion!$D$124),"-",
IF(AND(M530="08",N530&gt;=L_Conversion!$C$125,N530&lt;=L_Conversion!$D$125),"-",
IF(AND(M530="09",N530&gt;=L_Conversion!$C$126,N530&lt;=L_Conversion!$D$126),"-",
IF(AND(M530="10",N530&gt;=L_Conversion!$C$127,N530&lt;=L_Conversion!$D$127),"-",
IF(AND(M530="11",N530&gt;=L_Conversion!$C$128,N530&lt;=L_Conversion!$D$128),"-",
IF(AND(M530="12",N530&gt;=L_Conversion!$C$129,N530&lt;=L_Conversion!$D$129),"-",
IF(AND(M530="13",N530&gt;=L_Conversion!$C$116,N530&lt;=L_Conversion!$D$116),"-",
IF(AND(M530="14",N530&gt;=L_Conversion!$C$117,N530&lt;=L_Conversion!$D$117),"-",
"PRIMER_DIA fuera de rango")))))))))))))))</f>
        <v>-</v>
      </c>
      <c r="AS530" s="94" t="str">
        <f t="shared" si="239"/>
        <v>-</v>
      </c>
      <c r="AT530" s="94" t="str">
        <f t="shared" si="240"/>
        <v>-</v>
      </c>
      <c r="AU530" s="94" t="str">
        <f t="shared" si="241"/>
        <v>-</v>
      </c>
      <c r="AV530" s="94" t="str">
        <f t="shared" si="242"/>
        <v>-</v>
      </c>
      <c r="AW530" s="94" t="str">
        <f t="shared" si="243"/>
        <v>-</v>
      </c>
      <c r="AX530" s="94" t="str">
        <f t="shared" si="244"/>
        <v>-</v>
      </c>
      <c r="AY530" s="94" t="str">
        <f t="shared" si="245"/>
        <v>-</v>
      </c>
      <c r="AZ530" s="94" t="str">
        <f t="shared" si="246"/>
        <v>-</v>
      </c>
      <c r="BA530" s="94" t="str">
        <f t="shared" si="247"/>
        <v>-</v>
      </c>
      <c r="BB530" s="94" t="str">
        <f t="shared" si="248"/>
        <v>-</v>
      </c>
      <c r="BC530" s="94" t="str">
        <f t="shared" si="249"/>
        <v>-</v>
      </c>
      <c r="BD530" s="94" t="str">
        <f t="shared" si="250"/>
        <v>-</v>
      </c>
      <c r="BE530" s="94" t="str">
        <f t="shared" si="251"/>
        <v>-</v>
      </c>
      <c r="BF530" s="94" t="str">
        <f t="shared" si="252"/>
        <v>-</v>
      </c>
    </row>
    <row r="531" spans="1:58" x14ac:dyDescent="0.2">
      <c r="A531" s="19" t="s">
        <v>1193</v>
      </c>
      <c r="B531" s="19" t="s">
        <v>76</v>
      </c>
      <c r="C531" s="19">
        <v>9210273</v>
      </c>
      <c r="D531" s="19">
        <v>4</v>
      </c>
      <c r="E531" s="19" t="s">
        <v>1512</v>
      </c>
      <c r="F531" s="19" t="s">
        <v>1287</v>
      </c>
      <c r="G531" s="19" t="s">
        <v>1513</v>
      </c>
      <c r="H531" s="19" t="s">
        <v>1018</v>
      </c>
      <c r="I531" s="19" t="s">
        <v>653</v>
      </c>
      <c r="J531" s="19">
        <v>80</v>
      </c>
      <c r="K531" s="19" t="s">
        <v>556</v>
      </c>
      <c r="L531" s="19" t="s">
        <v>495</v>
      </c>
      <c r="M531" s="19" t="s">
        <v>20</v>
      </c>
      <c r="N531" s="19">
        <v>45782</v>
      </c>
      <c r="O531" s="19">
        <v>5</v>
      </c>
      <c r="P531" s="83">
        <v>1</v>
      </c>
      <c r="Q531" s="19" t="s">
        <v>23</v>
      </c>
      <c r="R531" s="19" t="s">
        <v>11</v>
      </c>
      <c r="S531" s="19" t="s">
        <v>23</v>
      </c>
      <c r="T531" s="19">
        <v>5</v>
      </c>
      <c r="U531" s="19" t="s">
        <v>11</v>
      </c>
      <c r="V531" s="19" t="s">
        <v>11</v>
      </c>
      <c r="W531" s="19" t="s">
        <v>11</v>
      </c>
      <c r="X531" s="19">
        <v>0</v>
      </c>
      <c r="Y531" s="19" t="s">
        <v>730</v>
      </c>
      <c r="Z531" s="19">
        <v>0</v>
      </c>
      <c r="AA531" s="19">
        <v>0</v>
      </c>
      <c r="AB531" s="19">
        <v>0</v>
      </c>
      <c r="AC531" s="186" t="str">
        <f>IF(OR(M531="13",M531="14",P531=8),"",IF(     AND(OR(S531="AUTORIZADO", S531="PENDIENTE", S531="REDUCIDO", S531="AMPLIADO"),L531&lt;&gt;"HONORARIO" ), _xlfn.CONCAT(IF(H531="X","H",H531),"_",IF(OR(P531=5,P531=6),_xlfn.CONCAT(P531,"A"),P531),"_",VLOOKUP(T531,Datos!$B$2:$C$5,2,TRUE)),""))</f>
        <v>M_1_[4 a 10]</v>
      </c>
      <c r="AD531" s="186">
        <f t="shared" si="226"/>
        <v>0</v>
      </c>
      <c r="AE531" s="90" t="str">
        <f t="shared" si="227"/>
        <v>-</v>
      </c>
      <c r="AF531" s="91" t="str">
        <f t="shared" si="228"/>
        <v>070601</v>
      </c>
      <c r="AG531" s="92"/>
      <c r="AH531" s="93" t="str">
        <f t="shared" si="229"/>
        <v>Corporación de Fomento de la Producción</v>
      </c>
      <c r="AI531" s="90" t="str">
        <f t="shared" si="230"/>
        <v>-</v>
      </c>
      <c r="AJ531" s="90">
        <f t="shared" si="231"/>
        <v>4</v>
      </c>
      <c r="AK531" s="90" t="str">
        <f t="shared" si="232"/>
        <v>-</v>
      </c>
      <c r="AL531" s="90" t="str">
        <f t="shared" si="233"/>
        <v>Identifica este registro como MUJER</v>
      </c>
      <c r="AM531" s="90" t="str">
        <f t="shared" si="234"/>
        <v>-</v>
      </c>
      <c r="AN531" s="90" t="str">
        <f t="shared" si="235"/>
        <v>-</v>
      </c>
      <c r="AO531" s="90" t="str">
        <f t="shared" si="236"/>
        <v>-</v>
      </c>
      <c r="AP531" s="58" t="str">
        <f t="shared" si="237"/>
        <v>-</v>
      </c>
      <c r="AQ531" s="94" t="str">
        <f t="shared" si="238"/>
        <v>-</v>
      </c>
      <c r="AR531" s="94" t="str">
        <f>IF(N531="","PRIMER_DIA en blanco",
IF(AND(M531="01",N531&gt;=L_Conversion!$C$118,N531&lt;=L_Conversion!$D$118),"-",
IF(AND(M531="02",N531&gt;=L_Conversion!$C$119,N531&lt;=L_Conversion!$D$119),"-",
IF(AND(M531="03",N531&gt;=L_Conversion!$C$120,N531&lt;=L_Conversion!$D$120),"-",
IF(AND(M531="04",N531&gt;=L_Conversion!$C$121,N531&lt;=L_Conversion!$D$121),"-",
IF(AND(M531="05",N531&gt;=L_Conversion!$C$122,N531&lt;=L_Conversion!$D$122),"-",
IF(AND(M531="06",N531&gt;=L_Conversion!$C$123,N531&lt;=L_Conversion!$D$123),"-",
IF(AND(M531="07",N531&gt;=L_Conversion!$C$124,N531&lt;=L_Conversion!$D$124),"-",
IF(AND(M531="08",N531&gt;=L_Conversion!$C$125,N531&lt;=L_Conversion!$D$125),"-",
IF(AND(M531="09",N531&gt;=L_Conversion!$C$126,N531&lt;=L_Conversion!$D$126),"-",
IF(AND(M531="10",N531&gt;=L_Conversion!$C$127,N531&lt;=L_Conversion!$D$127),"-",
IF(AND(M531="11",N531&gt;=L_Conversion!$C$128,N531&lt;=L_Conversion!$D$128),"-",
IF(AND(M531="12",N531&gt;=L_Conversion!$C$129,N531&lt;=L_Conversion!$D$129),"-",
IF(AND(M531="13",N531&gt;=L_Conversion!$C$116,N531&lt;=L_Conversion!$D$116),"-",
IF(AND(M531="14",N531&gt;=L_Conversion!$C$117,N531&lt;=L_Conversion!$D$117),"-",
"PRIMER_DIA fuera de rango")))))))))))))))</f>
        <v>-</v>
      </c>
      <c r="AS531" s="94" t="str">
        <f t="shared" si="239"/>
        <v>-</v>
      </c>
      <c r="AT531" s="94" t="str">
        <f t="shared" si="240"/>
        <v>-</v>
      </c>
      <c r="AU531" s="94" t="str">
        <f t="shared" si="241"/>
        <v>-</v>
      </c>
      <c r="AV531" s="94" t="str">
        <f t="shared" si="242"/>
        <v>-</v>
      </c>
      <c r="AW531" s="94" t="str">
        <f t="shared" si="243"/>
        <v>-</v>
      </c>
      <c r="AX531" s="94" t="str">
        <f t="shared" si="244"/>
        <v>-</v>
      </c>
      <c r="AY531" s="94" t="str">
        <f t="shared" si="245"/>
        <v>-</v>
      </c>
      <c r="AZ531" s="94" t="str">
        <f t="shared" si="246"/>
        <v>-</v>
      </c>
      <c r="BA531" s="94" t="str">
        <f t="shared" si="247"/>
        <v>-</v>
      </c>
      <c r="BB531" s="94" t="str">
        <f t="shared" si="248"/>
        <v>-</v>
      </c>
      <c r="BC531" s="94" t="str">
        <f t="shared" si="249"/>
        <v>-</v>
      </c>
      <c r="BD531" s="94" t="str">
        <f t="shared" si="250"/>
        <v>-</v>
      </c>
      <c r="BE531" s="94" t="str">
        <f t="shared" si="251"/>
        <v>-</v>
      </c>
      <c r="BF531" s="94" t="str">
        <f t="shared" si="252"/>
        <v>-</v>
      </c>
    </row>
    <row r="532" spans="1:58" x14ac:dyDescent="0.2">
      <c r="A532" s="19" t="s">
        <v>1193</v>
      </c>
      <c r="B532" s="19" t="s">
        <v>76</v>
      </c>
      <c r="C532" s="19">
        <v>13478674</v>
      </c>
      <c r="D532" s="19">
        <v>4</v>
      </c>
      <c r="E532" s="19" t="s">
        <v>1872</v>
      </c>
      <c r="F532" s="19" t="s">
        <v>1873</v>
      </c>
      <c r="G532" s="19" t="s">
        <v>1874</v>
      </c>
      <c r="H532" s="19" t="s">
        <v>1018</v>
      </c>
      <c r="I532" s="19" t="s">
        <v>653</v>
      </c>
      <c r="J532" s="19">
        <v>80</v>
      </c>
      <c r="K532" s="19" t="s">
        <v>554</v>
      </c>
      <c r="L532" s="19" t="s">
        <v>495</v>
      </c>
      <c r="M532" s="19" t="s">
        <v>20</v>
      </c>
      <c r="N532" s="19">
        <v>45782</v>
      </c>
      <c r="O532" s="19">
        <v>1</v>
      </c>
      <c r="P532" s="83">
        <v>1</v>
      </c>
      <c r="Q532" s="19" t="s">
        <v>23</v>
      </c>
      <c r="R532" s="19" t="s">
        <v>11</v>
      </c>
      <c r="S532" s="19" t="s">
        <v>23</v>
      </c>
      <c r="T532" s="19">
        <v>1</v>
      </c>
      <c r="U532" s="19" t="s">
        <v>11</v>
      </c>
      <c r="V532" s="19" t="s">
        <v>11</v>
      </c>
      <c r="W532" s="19" t="s">
        <v>11</v>
      </c>
      <c r="X532" s="19">
        <v>0</v>
      </c>
      <c r="Y532" s="19" t="s">
        <v>730</v>
      </c>
      <c r="Z532" s="19">
        <v>0</v>
      </c>
      <c r="AA532" s="19">
        <v>0</v>
      </c>
      <c r="AB532" s="19">
        <v>0</v>
      </c>
      <c r="AC532" s="186" t="str">
        <f>IF(OR(M532="13",M532="14",P532=8),"",IF(     AND(OR(S532="AUTORIZADO", S532="PENDIENTE", S532="REDUCIDO", S532="AMPLIADO"),L532&lt;&gt;"HONORARIO" ), _xlfn.CONCAT(IF(H532="X","H",H532),"_",IF(OR(P532=5,P532=6),_xlfn.CONCAT(P532,"A"),P532),"_",VLOOKUP(T532,Datos!$B$2:$C$5,2,TRUE)),""))</f>
        <v>M_1_[hasta 3]</v>
      </c>
      <c r="AD532" s="186">
        <f t="shared" si="226"/>
        <v>0</v>
      </c>
      <c r="AE532" s="90" t="str">
        <f t="shared" si="227"/>
        <v>-</v>
      </c>
      <c r="AF532" s="91" t="str">
        <f t="shared" si="228"/>
        <v>070601</v>
      </c>
      <c r="AG532" s="92"/>
      <c r="AH532" s="93" t="str">
        <f t="shared" si="229"/>
        <v>Corporación de Fomento de la Producción</v>
      </c>
      <c r="AI532" s="90" t="str">
        <f t="shared" si="230"/>
        <v>-</v>
      </c>
      <c r="AJ532" s="90">
        <f t="shared" si="231"/>
        <v>4</v>
      </c>
      <c r="AK532" s="90" t="str">
        <f t="shared" si="232"/>
        <v>-</v>
      </c>
      <c r="AL532" s="90" t="str">
        <f t="shared" si="233"/>
        <v>Identifica este registro como MUJER</v>
      </c>
      <c r="AM532" s="90" t="str">
        <f t="shared" si="234"/>
        <v>-</v>
      </c>
      <c r="AN532" s="90" t="str">
        <f t="shared" si="235"/>
        <v>-</v>
      </c>
      <c r="AO532" s="90" t="str">
        <f t="shared" si="236"/>
        <v>-</v>
      </c>
      <c r="AP532" s="58" t="str">
        <f t="shared" si="237"/>
        <v>-</v>
      </c>
      <c r="AQ532" s="94" t="str">
        <f t="shared" si="238"/>
        <v>-</v>
      </c>
      <c r="AR532" s="94" t="str">
        <f>IF(N532="","PRIMER_DIA en blanco",
IF(AND(M532="01",N532&gt;=L_Conversion!$C$118,N532&lt;=L_Conversion!$D$118),"-",
IF(AND(M532="02",N532&gt;=L_Conversion!$C$119,N532&lt;=L_Conversion!$D$119),"-",
IF(AND(M532="03",N532&gt;=L_Conversion!$C$120,N532&lt;=L_Conversion!$D$120),"-",
IF(AND(M532="04",N532&gt;=L_Conversion!$C$121,N532&lt;=L_Conversion!$D$121),"-",
IF(AND(M532="05",N532&gt;=L_Conversion!$C$122,N532&lt;=L_Conversion!$D$122),"-",
IF(AND(M532="06",N532&gt;=L_Conversion!$C$123,N532&lt;=L_Conversion!$D$123),"-",
IF(AND(M532="07",N532&gt;=L_Conversion!$C$124,N532&lt;=L_Conversion!$D$124),"-",
IF(AND(M532="08",N532&gt;=L_Conversion!$C$125,N532&lt;=L_Conversion!$D$125),"-",
IF(AND(M532="09",N532&gt;=L_Conversion!$C$126,N532&lt;=L_Conversion!$D$126),"-",
IF(AND(M532="10",N532&gt;=L_Conversion!$C$127,N532&lt;=L_Conversion!$D$127),"-",
IF(AND(M532="11",N532&gt;=L_Conversion!$C$128,N532&lt;=L_Conversion!$D$128),"-",
IF(AND(M532="12",N532&gt;=L_Conversion!$C$129,N532&lt;=L_Conversion!$D$129),"-",
IF(AND(M532="13",N532&gt;=L_Conversion!$C$116,N532&lt;=L_Conversion!$D$116),"-",
IF(AND(M532="14",N532&gt;=L_Conversion!$C$117,N532&lt;=L_Conversion!$D$117),"-",
"PRIMER_DIA fuera de rango")))))))))))))))</f>
        <v>-</v>
      </c>
      <c r="AS532" s="94" t="str">
        <f t="shared" si="239"/>
        <v>-</v>
      </c>
      <c r="AT532" s="94" t="str">
        <f t="shared" si="240"/>
        <v>-</v>
      </c>
      <c r="AU532" s="94" t="str">
        <f t="shared" si="241"/>
        <v>-</v>
      </c>
      <c r="AV532" s="94" t="str">
        <f t="shared" si="242"/>
        <v>-</v>
      </c>
      <c r="AW532" s="94" t="str">
        <f t="shared" si="243"/>
        <v>-</v>
      </c>
      <c r="AX532" s="94" t="str">
        <f t="shared" si="244"/>
        <v>-</v>
      </c>
      <c r="AY532" s="94" t="str">
        <f t="shared" si="245"/>
        <v>-</v>
      </c>
      <c r="AZ532" s="94" t="str">
        <f t="shared" si="246"/>
        <v>-</v>
      </c>
      <c r="BA532" s="94" t="str">
        <f t="shared" si="247"/>
        <v>-</v>
      </c>
      <c r="BB532" s="94" t="str">
        <f t="shared" si="248"/>
        <v>-</v>
      </c>
      <c r="BC532" s="94" t="str">
        <f t="shared" si="249"/>
        <v>-</v>
      </c>
      <c r="BD532" s="94" t="str">
        <f t="shared" si="250"/>
        <v>-</v>
      </c>
      <c r="BE532" s="94" t="str">
        <f t="shared" si="251"/>
        <v>-</v>
      </c>
      <c r="BF532" s="94" t="str">
        <f t="shared" si="252"/>
        <v>-</v>
      </c>
    </row>
    <row r="533" spans="1:58" x14ac:dyDescent="0.2">
      <c r="A533" s="19" t="s">
        <v>1193</v>
      </c>
      <c r="B533" s="19" t="s">
        <v>76</v>
      </c>
      <c r="C533" s="19">
        <v>13206456</v>
      </c>
      <c r="D533" s="19">
        <v>3</v>
      </c>
      <c r="E533" s="19" t="s">
        <v>1246</v>
      </c>
      <c r="F533" s="19" t="s">
        <v>1478</v>
      </c>
      <c r="G533" s="19" t="s">
        <v>1473</v>
      </c>
      <c r="H533" s="19" t="s">
        <v>1018</v>
      </c>
      <c r="I533" s="19" t="s">
        <v>653</v>
      </c>
      <c r="J533" s="19">
        <v>80</v>
      </c>
      <c r="K533" s="19" t="s">
        <v>556</v>
      </c>
      <c r="L533" s="19" t="s">
        <v>495</v>
      </c>
      <c r="M533" s="19" t="s">
        <v>20</v>
      </c>
      <c r="N533" s="19">
        <v>45782</v>
      </c>
      <c r="O533" s="19">
        <v>3</v>
      </c>
      <c r="P533" s="83">
        <v>1</v>
      </c>
      <c r="Q533" s="19" t="s">
        <v>23</v>
      </c>
      <c r="R533" s="19" t="s">
        <v>11</v>
      </c>
      <c r="S533" s="19" t="s">
        <v>23</v>
      </c>
      <c r="T533" s="19">
        <v>3</v>
      </c>
      <c r="U533" s="19" t="s">
        <v>11</v>
      </c>
      <c r="V533" s="19" t="s">
        <v>11</v>
      </c>
      <c r="W533" s="19" t="s">
        <v>11</v>
      </c>
      <c r="X533" s="19">
        <v>0</v>
      </c>
      <c r="Y533" s="19" t="s">
        <v>730</v>
      </c>
      <c r="Z533" s="19">
        <v>0</v>
      </c>
      <c r="AA533" s="19">
        <v>0</v>
      </c>
      <c r="AB533" s="19">
        <v>0</v>
      </c>
      <c r="AC533" s="186" t="str">
        <f>IF(OR(M533="13",M533="14",P533=8),"",IF(     AND(OR(S533="AUTORIZADO", S533="PENDIENTE", S533="REDUCIDO", S533="AMPLIADO"),L533&lt;&gt;"HONORARIO" ), _xlfn.CONCAT(IF(H533="X","H",H533),"_",IF(OR(P533=5,P533=6),_xlfn.CONCAT(P533,"A"),P533),"_",VLOOKUP(T533,Datos!$B$2:$C$5,2,TRUE)),""))</f>
        <v>M_1_[hasta 3]</v>
      </c>
      <c r="AD533" s="186">
        <f t="shared" si="226"/>
        <v>0</v>
      </c>
      <c r="AE533" s="90" t="str">
        <f t="shared" si="227"/>
        <v>-</v>
      </c>
      <c r="AF533" s="91" t="str">
        <f t="shared" si="228"/>
        <v>070601</v>
      </c>
      <c r="AG533" s="92"/>
      <c r="AH533" s="93" t="str">
        <f t="shared" si="229"/>
        <v>Corporación de Fomento de la Producción</v>
      </c>
      <c r="AI533" s="90" t="str">
        <f t="shared" si="230"/>
        <v>-</v>
      </c>
      <c r="AJ533" s="90">
        <f t="shared" si="231"/>
        <v>3</v>
      </c>
      <c r="AK533" s="90" t="str">
        <f t="shared" si="232"/>
        <v>-</v>
      </c>
      <c r="AL533" s="90" t="str">
        <f t="shared" si="233"/>
        <v>Identifica este registro como MUJER</v>
      </c>
      <c r="AM533" s="90" t="str">
        <f t="shared" si="234"/>
        <v>-</v>
      </c>
      <c r="AN533" s="90" t="str">
        <f t="shared" si="235"/>
        <v>-</v>
      </c>
      <c r="AO533" s="90" t="str">
        <f t="shared" si="236"/>
        <v>-</v>
      </c>
      <c r="AP533" s="58" t="str">
        <f t="shared" si="237"/>
        <v>-</v>
      </c>
      <c r="AQ533" s="94" t="str">
        <f t="shared" si="238"/>
        <v>-</v>
      </c>
      <c r="AR533" s="94" t="str">
        <f>IF(N533="","PRIMER_DIA en blanco",
IF(AND(M533="01",N533&gt;=L_Conversion!$C$118,N533&lt;=L_Conversion!$D$118),"-",
IF(AND(M533="02",N533&gt;=L_Conversion!$C$119,N533&lt;=L_Conversion!$D$119),"-",
IF(AND(M533="03",N533&gt;=L_Conversion!$C$120,N533&lt;=L_Conversion!$D$120),"-",
IF(AND(M533="04",N533&gt;=L_Conversion!$C$121,N533&lt;=L_Conversion!$D$121),"-",
IF(AND(M533="05",N533&gt;=L_Conversion!$C$122,N533&lt;=L_Conversion!$D$122),"-",
IF(AND(M533="06",N533&gt;=L_Conversion!$C$123,N533&lt;=L_Conversion!$D$123),"-",
IF(AND(M533="07",N533&gt;=L_Conversion!$C$124,N533&lt;=L_Conversion!$D$124),"-",
IF(AND(M533="08",N533&gt;=L_Conversion!$C$125,N533&lt;=L_Conversion!$D$125),"-",
IF(AND(M533="09",N533&gt;=L_Conversion!$C$126,N533&lt;=L_Conversion!$D$126),"-",
IF(AND(M533="10",N533&gt;=L_Conversion!$C$127,N533&lt;=L_Conversion!$D$127),"-",
IF(AND(M533="11",N533&gt;=L_Conversion!$C$128,N533&lt;=L_Conversion!$D$128),"-",
IF(AND(M533="12",N533&gt;=L_Conversion!$C$129,N533&lt;=L_Conversion!$D$129),"-",
IF(AND(M533="13",N533&gt;=L_Conversion!$C$116,N533&lt;=L_Conversion!$D$116),"-",
IF(AND(M533="14",N533&gt;=L_Conversion!$C$117,N533&lt;=L_Conversion!$D$117),"-",
"PRIMER_DIA fuera de rango")))))))))))))))</f>
        <v>-</v>
      </c>
      <c r="AS533" s="94" t="str">
        <f t="shared" si="239"/>
        <v>-</v>
      </c>
      <c r="AT533" s="94" t="str">
        <f t="shared" si="240"/>
        <v>-</v>
      </c>
      <c r="AU533" s="94" t="str">
        <f t="shared" si="241"/>
        <v>-</v>
      </c>
      <c r="AV533" s="94" t="str">
        <f t="shared" si="242"/>
        <v>-</v>
      </c>
      <c r="AW533" s="94" t="str">
        <f t="shared" si="243"/>
        <v>-</v>
      </c>
      <c r="AX533" s="94" t="str">
        <f t="shared" si="244"/>
        <v>-</v>
      </c>
      <c r="AY533" s="94" t="str">
        <f t="shared" si="245"/>
        <v>-</v>
      </c>
      <c r="AZ533" s="94" t="str">
        <f t="shared" si="246"/>
        <v>-</v>
      </c>
      <c r="BA533" s="94" t="str">
        <f t="shared" si="247"/>
        <v>-</v>
      </c>
      <c r="BB533" s="94" t="str">
        <f t="shared" si="248"/>
        <v>-</v>
      </c>
      <c r="BC533" s="94" t="str">
        <f t="shared" si="249"/>
        <v>-</v>
      </c>
      <c r="BD533" s="94" t="str">
        <f t="shared" si="250"/>
        <v>-</v>
      </c>
      <c r="BE533" s="94" t="str">
        <f t="shared" si="251"/>
        <v>-</v>
      </c>
      <c r="BF533" s="94" t="str">
        <f t="shared" si="252"/>
        <v>-</v>
      </c>
    </row>
    <row r="534" spans="1:58" x14ac:dyDescent="0.2">
      <c r="A534" s="19" t="s">
        <v>1193</v>
      </c>
      <c r="B534" s="19" t="s">
        <v>76</v>
      </c>
      <c r="C534" s="19">
        <v>15398630</v>
      </c>
      <c r="D534" s="19">
        <v>4</v>
      </c>
      <c r="E534" s="19" t="s">
        <v>1875</v>
      </c>
      <c r="F534" s="19" t="s">
        <v>1334</v>
      </c>
      <c r="G534" s="19" t="s">
        <v>1876</v>
      </c>
      <c r="H534" s="19" t="s">
        <v>654</v>
      </c>
      <c r="I534" s="19" t="s">
        <v>654</v>
      </c>
      <c r="J534" s="19">
        <v>80</v>
      </c>
      <c r="K534" s="19" t="s">
        <v>560</v>
      </c>
      <c r="L534" s="19" t="s">
        <v>512</v>
      </c>
      <c r="M534" s="19" t="s">
        <v>20</v>
      </c>
      <c r="N534" s="19">
        <v>45783</v>
      </c>
      <c r="O534" s="19">
        <v>4</v>
      </c>
      <c r="P534" s="83" t="s">
        <v>736</v>
      </c>
      <c r="Q534" s="19" t="s">
        <v>23</v>
      </c>
      <c r="R534" s="19" t="s">
        <v>11</v>
      </c>
      <c r="S534" s="19" t="s">
        <v>23</v>
      </c>
      <c r="T534" s="19">
        <v>4</v>
      </c>
      <c r="U534" s="19" t="s">
        <v>11</v>
      </c>
      <c r="V534" s="19" t="s">
        <v>11</v>
      </c>
      <c r="W534" s="19" t="s">
        <v>19</v>
      </c>
      <c r="X534" s="19">
        <v>182040</v>
      </c>
      <c r="Y534" s="19" t="s">
        <v>726</v>
      </c>
      <c r="Z534" s="19">
        <v>4</v>
      </c>
      <c r="AA534" s="19">
        <v>182040</v>
      </c>
      <c r="AB534" s="19">
        <v>182040</v>
      </c>
      <c r="AC534" s="186" t="str">
        <f>IF(OR(M534="13",M534="14",P534=8),"",IF(     AND(OR(S534="AUTORIZADO", S534="PENDIENTE", S534="REDUCIDO", S534="AMPLIADO"),L534&lt;&gt;"HONORARIO" ), _xlfn.CONCAT(IF(H534="X","H",H534),"_",IF(OR(P534=5,P534=6),_xlfn.CONCAT(P534,"A"),P534),"_",VLOOKUP(T534,Datos!$B$2:$C$5,2,TRUE)),""))</f>
        <v>H_5B_[4 a 10]</v>
      </c>
      <c r="AD534" s="186">
        <f t="shared" si="226"/>
        <v>364080</v>
      </c>
      <c r="AE534" s="90" t="str">
        <f t="shared" si="227"/>
        <v>-</v>
      </c>
      <c r="AF534" s="91" t="str">
        <f t="shared" si="228"/>
        <v>070601</v>
      </c>
      <c r="AG534" s="92"/>
      <c r="AH534" s="93" t="str">
        <f t="shared" si="229"/>
        <v>Corporación de Fomento de la Producción</v>
      </c>
      <c r="AI534" s="90" t="str">
        <f t="shared" si="230"/>
        <v>-</v>
      </c>
      <c r="AJ534" s="90">
        <f t="shared" si="231"/>
        <v>4</v>
      </c>
      <c r="AK534" s="90" t="str">
        <f t="shared" si="232"/>
        <v>-</v>
      </c>
      <c r="AL534" s="90" t="str">
        <f t="shared" si="233"/>
        <v>Identifica este registro como HOMBRE</v>
      </c>
      <c r="AM534" s="90" t="str">
        <f t="shared" si="234"/>
        <v>-</v>
      </c>
      <c r="AN534" s="90" t="str">
        <f t="shared" si="235"/>
        <v>-</v>
      </c>
      <c r="AO534" s="90" t="str">
        <f t="shared" si="236"/>
        <v>-</v>
      </c>
      <c r="AP534" s="58" t="str">
        <f t="shared" si="237"/>
        <v>-</v>
      </c>
      <c r="AQ534" s="94" t="str">
        <f t="shared" si="238"/>
        <v>-</v>
      </c>
      <c r="AR534" s="94" t="str">
        <f>IF(N534="","PRIMER_DIA en blanco",
IF(AND(M534="01",N534&gt;=L_Conversion!$C$118,N534&lt;=L_Conversion!$D$118),"-",
IF(AND(M534="02",N534&gt;=L_Conversion!$C$119,N534&lt;=L_Conversion!$D$119),"-",
IF(AND(M534="03",N534&gt;=L_Conversion!$C$120,N534&lt;=L_Conversion!$D$120),"-",
IF(AND(M534="04",N534&gt;=L_Conversion!$C$121,N534&lt;=L_Conversion!$D$121),"-",
IF(AND(M534="05",N534&gt;=L_Conversion!$C$122,N534&lt;=L_Conversion!$D$122),"-",
IF(AND(M534="06",N534&gt;=L_Conversion!$C$123,N534&lt;=L_Conversion!$D$123),"-",
IF(AND(M534="07",N534&gt;=L_Conversion!$C$124,N534&lt;=L_Conversion!$D$124),"-",
IF(AND(M534="08",N534&gt;=L_Conversion!$C$125,N534&lt;=L_Conversion!$D$125),"-",
IF(AND(M534="09",N534&gt;=L_Conversion!$C$126,N534&lt;=L_Conversion!$D$126),"-",
IF(AND(M534="10",N534&gt;=L_Conversion!$C$127,N534&lt;=L_Conversion!$D$127),"-",
IF(AND(M534="11",N534&gt;=L_Conversion!$C$128,N534&lt;=L_Conversion!$D$128),"-",
IF(AND(M534="12",N534&gt;=L_Conversion!$C$129,N534&lt;=L_Conversion!$D$129),"-",
IF(AND(M534="13",N534&gt;=L_Conversion!$C$116,N534&lt;=L_Conversion!$D$116),"-",
IF(AND(M534="14",N534&gt;=L_Conversion!$C$117,N534&lt;=L_Conversion!$D$117),"-",
"PRIMER_DIA fuera de rango")))))))))))))))</f>
        <v>-</v>
      </c>
      <c r="AS534" s="94" t="str">
        <f t="shared" si="239"/>
        <v>-</v>
      </c>
      <c r="AT534" s="94" t="str">
        <f t="shared" si="240"/>
        <v>-</v>
      </c>
      <c r="AU534" s="94" t="str">
        <f t="shared" si="241"/>
        <v>-</v>
      </c>
      <c r="AV534" s="94" t="str">
        <f t="shared" si="242"/>
        <v>-</v>
      </c>
      <c r="AW534" s="94" t="str">
        <f t="shared" si="243"/>
        <v>-</v>
      </c>
      <c r="AX534" s="94" t="str">
        <f t="shared" si="244"/>
        <v>-</v>
      </c>
      <c r="AY534" s="94" t="str">
        <f t="shared" si="245"/>
        <v>-</v>
      </c>
      <c r="AZ534" s="94" t="str">
        <f t="shared" si="246"/>
        <v>-</v>
      </c>
      <c r="BA534" s="94" t="str">
        <f t="shared" si="247"/>
        <v>-</v>
      </c>
      <c r="BB534" s="94" t="str">
        <f t="shared" si="248"/>
        <v>-</v>
      </c>
      <c r="BC534" s="94" t="str">
        <f t="shared" si="249"/>
        <v>-</v>
      </c>
      <c r="BD534" s="94" t="str">
        <f t="shared" si="250"/>
        <v>-</v>
      </c>
      <c r="BE534" s="94" t="str">
        <f t="shared" si="251"/>
        <v>-</v>
      </c>
      <c r="BF534" s="94" t="str">
        <f t="shared" si="252"/>
        <v>-</v>
      </c>
    </row>
    <row r="535" spans="1:58" x14ac:dyDescent="0.2">
      <c r="A535" s="19" t="s">
        <v>1193</v>
      </c>
      <c r="B535" s="19" t="s">
        <v>76</v>
      </c>
      <c r="C535" s="19">
        <v>13545055</v>
      </c>
      <c r="D535" s="19">
        <v>3</v>
      </c>
      <c r="E535" s="19" t="s">
        <v>1427</v>
      </c>
      <c r="F535" s="19" t="s">
        <v>1428</v>
      </c>
      <c r="G535" s="19" t="s">
        <v>1429</v>
      </c>
      <c r="H535" s="19" t="s">
        <v>1018</v>
      </c>
      <c r="I535" s="19" t="s">
        <v>653</v>
      </c>
      <c r="J535" s="19">
        <v>80</v>
      </c>
      <c r="K535" s="19" t="s">
        <v>554</v>
      </c>
      <c r="L535" s="19" t="s">
        <v>495</v>
      </c>
      <c r="M535" s="19" t="s">
        <v>20</v>
      </c>
      <c r="N535" s="19">
        <v>45783</v>
      </c>
      <c r="O535" s="19">
        <v>30</v>
      </c>
      <c r="P535" s="83">
        <v>1</v>
      </c>
      <c r="Q535" s="19" t="s">
        <v>23</v>
      </c>
      <c r="R535" s="19" t="s">
        <v>11</v>
      </c>
      <c r="S535" s="19" t="s">
        <v>23</v>
      </c>
      <c r="T535" s="19">
        <v>30</v>
      </c>
      <c r="U535" s="19" t="s">
        <v>11</v>
      </c>
      <c r="V535" s="19" t="s">
        <v>11</v>
      </c>
      <c r="W535" s="19" t="s">
        <v>11</v>
      </c>
      <c r="X535" s="19">
        <v>0</v>
      </c>
      <c r="Y535" s="19" t="s">
        <v>730</v>
      </c>
      <c r="Z535" s="19">
        <v>0</v>
      </c>
      <c r="AA535" s="19">
        <v>0</v>
      </c>
      <c r="AB535" s="19">
        <v>0</v>
      </c>
      <c r="AC535" s="186" t="str">
        <f>IF(OR(M535="13",M535="14",P535=8),"",IF(     AND(OR(S535="AUTORIZADO", S535="PENDIENTE", S535="REDUCIDO", S535="AMPLIADO"),L535&lt;&gt;"HONORARIO" ), _xlfn.CONCAT(IF(H535="X","H",H535),"_",IF(OR(P535=5,P535=6),_xlfn.CONCAT(P535,"A"),P535),"_",VLOOKUP(T535,Datos!$B$2:$C$5,2,TRUE)),""))</f>
        <v>M_1_[11 +]</v>
      </c>
      <c r="AD535" s="186">
        <f t="shared" si="226"/>
        <v>0</v>
      </c>
      <c r="AE535" s="90" t="str">
        <f t="shared" si="227"/>
        <v>-</v>
      </c>
      <c r="AF535" s="91" t="str">
        <f t="shared" si="228"/>
        <v>070601</v>
      </c>
      <c r="AG535" s="92"/>
      <c r="AH535" s="93" t="str">
        <f t="shared" si="229"/>
        <v>Corporación de Fomento de la Producción</v>
      </c>
      <c r="AI535" s="90" t="str">
        <f t="shared" si="230"/>
        <v>-</v>
      </c>
      <c r="AJ535" s="90">
        <f t="shared" si="231"/>
        <v>3</v>
      </c>
      <c r="AK535" s="90" t="str">
        <f t="shared" si="232"/>
        <v>-</v>
      </c>
      <c r="AL535" s="90" t="str">
        <f t="shared" si="233"/>
        <v>Identifica este registro como MUJER</v>
      </c>
      <c r="AM535" s="90" t="str">
        <f t="shared" si="234"/>
        <v>-</v>
      </c>
      <c r="AN535" s="90" t="str">
        <f t="shared" si="235"/>
        <v>-</v>
      </c>
      <c r="AO535" s="90" t="str">
        <f t="shared" si="236"/>
        <v>-</v>
      </c>
      <c r="AP535" s="58" t="str">
        <f t="shared" si="237"/>
        <v>-</v>
      </c>
      <c r="AQ535" s="94" t="str">
        <f t="shared" si="238"/>
        <v>-</v>
      </c>
      <c r="AR535" s="94" t="str">
        <f>IF(N535="","PRIMER_DIA en blanco",
IF(AND(M535="01",N535&gt;=L_Conversion!$C$118,N535&lt;=L_Conversion!$D$118),"-",
IF(AND(M535="02",N535&gt;=L_Conversion!$C$119,N535&lt;=L_Conversion!$D$119),"-",
IF(AND(M535="03",N535&gt;=L_Conversion!$C$120,N535&lt;=L_Conversion!$D$120),"-",
IF(AND(M535="04",N535&gt;=L_Conversion!$C$121,N535&lt;=L_Conversion!$D$121),"-",
IF(AND(M535="05",N535&gt;=L_Conversion!$C$122,N535&lt;=L_Conversion!$D$122),"-",
IF(AND(M535="06",N535&gt;=L_Conversion!$C$123,N535&lt;=L_Conversion!$D$123),"-",
IF(AND(M535="07",N535&gt;=L_Conversion!$C$124,N535&lt;=L_Conversion!$D$124),"-",
IF(AND(M535="08",N535&gt;=L_Conversion!$C$125,N535&lt;=L_Conversion!$D$125),"-",
IF(AND(M535="09",N535&gt;=L_Conversion!$C$126,N535&lt;=L_Conversion!$D$126),"-",
IF(AND(M535="10",N535&gt;=L_Conversion!$C$127,N535&lt;=L_Conversion!$D$127),"-",
IF(AND(M535="11",N535&gt;=L_Conversion!$C$128,N535&lt;=L_Conversion!$D$128),"-",
IF(AND(M535="12",N535&gt;=L_Conversion!$C$129,N535&lt;=L_Conversion!$D$129),"-",
IF(AND(M535="13",N535&gt;=L_Conversion!$C$116,N535&lt;=L_Conversion!$D$116),"-",
IF(AND(M535="14",N535&gt;=L_Conversion!$C$117,N535&lt;=L_Conversion!$D$117),"-",
"PRIMER_DIA fuera de rango")))))))))))))))</f>
        <v>-</v>
      </c>
      <c r="AS535" s="94" t="str">
        <f t="shared" si="239"/>
        <v>-</v>
      </c>
      <c r="AT535" s="94" t="str">
        <f t="shared" si="240"/>
        <v>-</v>
      </c>
      <c r="AU535" s="94" t="str">
        <f t="shared" si="241"/>
        <v>-</v>
      </c>
      <c r="AV535" s="94" t="str">
        <f t="shared" si="242"/>
        <v>-</v>
      </c>
      <c r="AW535" s="94" t="str">
        <f t="shared" si="243"/>
        <v>-</v>
      </c>
      <c r="AX535" s="94" t="str">
        <f t="shared" si="244"/>
        <v>-</v>
      </c>
      <c r="AY535" s="94" t="str">
        <f t="shared" si="245"/>
        <v>-</v>
      </c>
      <c r="AZ535" s="94" t="str">
        <f t="shared" si="246"/>
        <v>-</v>
      </c>
      <c r="BA535" s="94" t="str">
        <f t="shared" si="247"/>
        <v>-</v>
      </c>
      <c r="BB535" s="94" t="str">
        <f t="shared" si="248"/>
        <v>-</v>
      </c>
      <c r="BC535" s="94" t="str">
        <f t="shared" si="249"/>
        <v>-</v>
      </c>
      <c r="BD535" s="94" t="str">
        <f t="shared" si="250"/>
        <v>-</v>
      </c>
      <c r="BE535" s="94" t="str">
        <f t="shared" si="251"/>
        <v>-</v>
      </c>
      <c r="BF535" s="94" t="str">
        <f t="shared" si="252"/>
        <v>-</v>
      </c>
    </row>
    <row r="536" spans="1:58" x14ac:dyDescent="0.2">
      <c r="A536" s="19" t="s">
        <v>1193</v>
      </c>
      <c r="B536" s="19" t="s">
        <v>76</v>
      </c>
      <c r="C536" s="19">
        <v>10993771</v>
      </c>
      <c r="D536" s="19">
        <v>1</v>
      </c>
      <c r="E536" s="19" t="s">
        <v>1877</v>
      </c>
      <c r="F536" s="19" t="s">
        <v>1878</v>
      </c>
      <c r="G536" s="19" t="s">
        <v>1879</v>
      </c>
      <c r="H536" s="19" t="s">
        <v>654</v>
      </c>
      <c r="I536" s="19" t="s">
        <v>653</v>
      </c>
      <c r="J536" s="19">
        <v>60</v>
      </c>
      <c r="K536" s="19" t="s">
        <v>554</v>
      </c>
      <c r="L536" s="19" t="s">
        <v>490</v>
      </c>
      <c r="M536" s="19" t="s">
        <v>20</v>
      </c>
      <c r="N536" s="19">
        <v>45783</v>
      </c>
      <c r="O536" s="19">
        <v>4</v>
      </c>
      <c r="P536" s="83">
        <v>1</v>
      </c>
      <c r="Q536" s="19" t="s">
        <v>23</v>
      </c>
      <c r="R536" s="19" t="s">
        <v>11</v>
      </c>
      <c r="S536" s="19" t="s">
        <v>23</v>
      </c>
      <c r="T536" s="19">
        <v>4</v>
      </c>
      <c r="U536" s="19" t="s">
        <v>11</v>
      </c>
      <c r="V536" s="19" t="s">
        <v>11</v>
      </c>
      <c r="W536" s="19" t="s">
        <v>19</v>
      </c>
      <c r="X536" s="19">
        <v>175575</v>
      </c>
      <c r="Y536" s="19" t="s">
        <v>726</v>
      </c>
      <c r="Z536" s="19">
        <v>4</v>
      </c>
      <c r="AA536" s="19">
        <v>175575</v>
      </c>
      <c r="AB536" s="19">
        <v>175575</v>
      </c>
      <c r="AC536" s="186" t="str">
        <f>IF(OR(M536="13",M536="14",P536=8),"",IF(     AND(OR(S536="AUTORIZADO", S536="PENDIENTE", S536="REDUCIDO", S536="AMPLIADO"),L536&lt;&gt;"HONORARIO" ), _xlfn.CONCAT(IF(H536="X","H",H536),"_",IF(OR(P536=5,P536=6),_xlfn.CONCAT(P536,"A"),P536),"_",VLOOKUP(T536,Datos!$B$2:$C$5,2,TRUE)),""))</f>
        <v>H_1_[4 a 10]</v>
      </c>
      <c r="AD536" s="186">
        <f t="shared" si="226"/>
        <v>351150</v>
      </c>
      <c r="AE536" s="90" t="str">
        <f t="shared" si="227"/>
        <v>-</v>
      </c>
      <c r="AF536" s="91" t="str">
        <f t="shared" si="228"/>
        <v>070601</v>
      </c>
      <c r="AG536" s="92"/>
      <c r="AH536" s="93" t="str">
        <f t="shared" si="229"/>
        <v>Corporación de Fomento de la Producción</v>
      </c>
      <c r="AI536" s="90" t="str">
        <f t="shared" si="230"/>
        <v>-</v>
      </c>
      <c r="AJ536" s="90">
        <f t="shared" si="231"/>
        <v>1</v>
      </c>
      <c r="AK536" s="90" t="str">
        <f t="shared" si="232"/>
        <v>-</v>
      </c>
      <c r="AL536" s="90" t="str">
        <f t="shared" si="233"/>
        <v>Identifica este registro como HOMBRE</v>
      </c>
      <c r="AM536" s="90" t="str">
        <f t="shared" si="234"/>
        <v>-</v>
      </c>
      <c r="AN536" s="90" t="str">
        <f t="shared" si="235"/>
        <v>-</v>
      </c>
      <c r="AO536" s="90" t="str">
        <f t="shared" si="236"/>
        <v>-</v>
      </c>
      <c r="AP536" s="58" t="str">
        <f t="shared" si="237"/>
        <v>-</v>
      </c>
      <c r="AQ536" s="94" t="str">
        <f t="shared" si="238"/>
        <v>-</v>
      </c>
      <c r="AR536" s="94" t="str">
        <f>IF(N536="","PRIMER_DIA en blanco",
IF(AND(M536="01",N536&gt;=L_Conversion!$C$118,N536&lt;=L_Conversion!$D$118),"-",
IF(AND(M536="02",N536&gt;=L_Conversion!$C$119,N536&lt;=L_Conversion!$D$119),"-",
IF(AND(M536="03",N536&gt;=L_Conversion!$C$120,N536&lt;=L_Conversion!$D$120),"-",
IF(AND(M536="04",N536&gt;=L_Conversion!$C$121,N536&lt;=L_Conversion!$D$121),"-",
IF(AND(M536="05",N536&gt;=L_Conversion!$C$122,N536&lt;=L_Conversion!$D$122),"-",
IF(AND(M536="06",N536&gt;=L_Conversion!$C$123,N536&lt;=L_Conversion!$D$123),"-",
IF(AND(M536="07",N536&gt;=L_Conversion!$C$124,N536&lt;=L_Conversion!$D$124),"-",
IF(AND(M536="08",N536&gt;=L_Conversion!$C$125,N536&lt;=L_Conversion!$D$125),"-",
IF(AND(M536="09",N536&gt;=L_Conversion!$C$126,N536&lt;=L_Conversion!$D$126),"-",
IF(AND(M536="10",N536&gt;=L_Conversion!$C$127,N536&lt;=L_Conversion!$D$127),"-",
IF(AND(M536="11",N536&gt;=L_Conversion!$C$128,N536&lt;=L_Conversion!$D$128),"-",
IF(AND(M536="12",N536&gt;=L_Conversion!$C$129,N536&lt;=L_Conversion!$D$129),"-",
IF(AND(M536="13",N536&gt;=L_Conversion!$C$116,N536&lt;=L_Conversion!$D$116),"-",
IF(AND(M536="14",N536&gt;=L_Conversion!$C$117,N536&lt;=L_Conversion!$D$117),"-",
"PRIMER_DIA fuera de rango")))))))))))))))</f>
        <v>-</v>
      </c>
      <c r="AS536" s="94" t="str">
        <f t="shared" si="239"/>
        <v>-</v>
      </c>
      <c r="AT536" s="94" t="str">
        <f t="shared" si="240"/>
        <v>-</v>
      </c>
      <c r="AU536" s="94" t="str">
        <f t="shared" si="241"/>
        <v>-</v>
      </c>
      <c r="AV536" s="94" t="str">
        <f t="shared" si="242"/>
        <v>-</v>
      </c>
      <c r="AW536" s="94" t="str">
        <f t="shared" si="243"/>
        <v>-</v>
      </c>
      <c r="AX536" s="94" t="str">
        <f t="shared" si="244"/>
        <v>-</v>
      </c>
      <c r="AY536" s="94" t="str">
        <f t="shared" si="245"/>
        <v>-</v>
      </c>
      <c r="AZ536" s="94" t="str">
        <f t="shared" si="246"/>
        <v>-</v>
      </c>
      <c r="BA536" s="94" t="str">
        <f t="shared" si="247"/>
        <v>-</v>
      </c>
      <c r="BB536" s="94" t="str">
        <f t="shared" si="248"/>
        <v>-</v>
      </c>
      <c r="BC536" s="94" t="str">
        <f t="shared" si="249"/>
        <v>-</v>
      </c>
      <c r="BD536" s="94" t="str">
        <f t="shared" si="250"/>
        <v>-</v>
      </c>
      <c r="BE536" s="94" t="str">
        <f t="shared" si="251"/>
        <v>-</v>
      </c>
      <c r="BF536" s="94" t="str">
        <f t="shared" si="252"/>
        <v>-</v>
      </c>
    </row>
    <row r="537" spans="1:58" x14ac:dyDescent="0.2">
      <c r="A537" s="19" t="s">
        <v>1193</v>
      </c>
      <c r="B537" s="19" t="s">
        <v>76</v>
      </c>
      <c r="C537" s="19">
        <v>8515917</v>
      </c>
      <c r="D537" s="19">
        <v>8</v>
      </c>
      <c r="E537" s="19" t="s">
        <v>1489</v>
      </c>
      <c r="F537" s="19" t="s">
        <v>1401</v>
      </c>
      <c r="G537" s="19" t="s">
        <v>1490</v>
      </c>
      <c r="H537" s="19" t="s">
        <v>1018</v>
      </c>
      <c r="I537" s="19" t="s">
        <v>653</v>
      </c>
      <c r="J537" s="19">
        <v>80</v>
      </c>
      <c r="K537" s="19" t="s">
        <v>560</v>
      </c>
      <c r="L537" s="19" t="s">
        <v>495</v>
      </c>
      <c r="M537" s="19" t="s">
        <v>20</v>
      </c>
      <c r="N537" s="19">
        <v>45783</v>
      </c>
      <c r="O537" s="19">
        <v>90</v>
      </c>
      <c r="P537" s="83">
        <v>1</v>
      </c>
      <c r="Q537" s="19" t="s">
        <v>23</v>
      </c>
      <c r="R537" s="19" t="s">
        <v>11</v>
      </c>
      <c r="S537" s="19" t="s">
        <v>23</v>
      </c>
      <c r="T537" s="19">
        <v>90</v>
      </c>
      <c r="U537" s="19" t="s">
        <v>11</v>
      </c>
      <c r="V537" s="19" t="s">
        <v>11</v>
      </c>
      <c r="W537" s="19" t="s">
        <v>11</v>
      </c>
      <c r="X537" s="19">
        <v>0</v>
      </c>
      <c r="Y537" s="19" t="s">
        <v>730</v>
      </c>
      <c r="Z537" s="19">
        <v>0</v>
      </c>
      <c r="AA537" s="19">
        <v>0</v>
      </c>
      <c r="AB537" s="19">
        <v>0</v>
      </c>
      <c r="AC537" s="186" t="str">
        <f>IF(OR(M537="13",M537="14",P537=8),"",IF(     AND(OR(S537="AUTORIZADO", S537="PENDIENTE", S537="REDUCIDO", S537="AMPLIADO"),L537&lt;&gt;"HONORARIO" ), _xlfn.CONCAT(IF(H537="X","H",H537),"_",IF(OR(P537=5,P537=6),_xlfn.CONCAT(P537,"A"),P537),"_",VLOOKUP(T537,Datos!$B$2:$C$5,2,TRUE)),""))</f>
        <v>M_1_[11 +]</v>
      </c>
      <c r="AD537" s="186">
        <f t="shared" si="226"/>
        <v>0</v>
      </c>
      <c r="AE537" s="90" t="str">
        <f t="shared" si="227"/>
        <v>-</v>
      </c>
      <c r="AF537" s="91" t="str">
        <f t="shared" si="228"/>
        <v>070601</v>
      </c>
      <c r="AG537" s="92"/>
      <c r="AH537" s="93" t="str">
        <f t="shared" si="229"/>
        <v>Corporación de Fomento de la Producción</v>
      </c>
      <c r="AI537" s="90" t="str">
        <f t="shared" si="230"/>
        <v>-</v>
      </c>
      <c r="AJ537" s="90">
        <f t="shared" si="231"/>
        <v>8</v>
      </c>
      <c r="AK537" s="90" t="str">
        <f t="shared" si="232"/>
        <v>-</v>
      </c>
      <c r="AL537" s="90" t="str">
        <f t="shared" si="233"/>
        <v>Identifica este registro como MUJER</v>
      </c>
      <c r="AM537" s="90" t="str">
        <f t="shared" si="234"/>
        <v>-</v>
      </c>
      <c r="AN537" s="90" t="str">
        <f t="shared" si="235"/>
        <v>-</v>
      </c>
      <c r="AO537" s="90" t="str">
        <f t="shared" si="236"/>
        <v>-</v>
      </c>
      <c r="AP537" s="58" t="str">
        <f t="shared" si="237"/>
        <v>-</v>
      </c>
      <c r="AQ537" s="94" t="str">
        <f t="shared" si="238"/>
        <v>-</v>
      </c>
      <c r="AR537" s="94" t="str">
        <f>IF(N537="","PRIMER_DIA en blanco",
IF(AND(M537="01",N537&gt;=L_Conversion!$C$118,N537&lt;=L_Conversion!$D$118),"-",
IF(AND(M537="02",N537&gt;=L_Conversion!$C$119,N537&lt;=L_Conversion!$D$119),"-",
IF(AND(M537="03",N537&gt;=L_Conversion!$C$120,N537&lt;=L_Conversion!$D$120),"-",
IF(AND(M537="04",N537&gt;=L_Conversion!$C$121,N537&lt;=L_Conversion!$D$121),"-",
IF(AND(M537="05",N537&gt;=L_Conversion!$C$122,N537&lt;=L_Conversion!$D$122),"-",
IF(AND(M537="06",N537&gt;=L_Conversion!$C$123,N537&lt;=L_Conversion!$D$123),"-",
IF(AND(M537="07",N537&gt;=L_Conversion!$C$124,N537&lt;=L_Conversion!$D$124),"-",
IF(AND(M537="08",N537&gt;=L_Conversion!$C$125,N537&lt;=L_Conversion!$D$125),"-",
IF(AND(M537="09",N537&gt;=L_Conversion!$C$126,N537&lt;=L_Conversion!$D$126),"-",
IF(AND(M537="10",N537&gt;=L_Conversion!$C$127,N537&lt;=L_Conversion!$D$127),"-",
IF(AND(M537="11",N537&gt;=L_Conversion!$C$128,N537&lt;=L_Conversion!$D$128),"-",
IF(AND(M537="12",N537&gt;=L_Conversion!$C$129,N537&lt;=L_Conversion!$D$129),"-",
IF(AND(M537="13",N537&gt;=L_Conversion!$C$116,N537&lt;=L_Conversion!$D$116),"-",
IF(AND(M537="14",N537&gt;=L_Conversion!$C$117,N537&lt;=L_Conversion!$D$117),"-",
"PRIMER_DIA fuera de rango")))))))))))))))</f>
        <v>-</v>
      </c>
      <c r="AS537" s="94" t="str">
        <f t="shared" si="239"/>
        <v>-</v>
      </c>
      <c r="AT537" s="94" t="str">
        <f t="shared" si="240"/>
        <v>-</v>
      </c>
      <c r="AU537" s="94" t="str">
        <f t="shared" si="241"/>
        <v>-</v>
      </c>
      <c r="AV537" s="94" t="str">
        <f t="shared" si="242"/>
        <v>-</v>
      </c>
      <c r="AW537" s="94" t="str">
        <f t="shared" si="243"/>
        <v>-</v>
      </c>
      <c r="AX537" s="94" t="str">
        <f t="shared" si="244"/>
        <v>-</v>
      </c>
      <c r="AY537" s="94" t="str">
        <f t="shared" si="245"/>
        <v>-</v>
      </c>
      <c r="AZ537" s="94" t="str">
        <f t="shared" si="246"/>
        <v>-</v>
      </c>
      <c r="BA537" s="94" t="str">
        <f t="shared" si="247"/>
        <v>-</v>
      </c>
      <c r="BB537" s="94" t="str">
        <f t="shared" si="248"/>
        <v>-</v>
      </c>
      <c r="BC537" s="94" t="str">
        <f t="shared" si="249"/>
        <v>-</v>
      </c>
      <c r="BD537" s="94" t="str">
        <f t="shared" si="250"/>
        <v>-</v>
      </c>
      <c r="BE537" s="94" t="str">
        <f t="shared" si="251"/>
        <v>-</v>
      </c>
      <c r="BF537" s="94" t="str">
        <f t="shared" si="252"/>
        <v>-</v>
      </c>
    </row>
    <row r="538" spans="1:58" x14ac:dyDescent="0.2">
      <c r="A538" s="19" t="s">
        <v>1193</v>
      </c>
      <c r="B538" s="19" t="s">
        <v>76</v>
      </c>
      <c r="C538" s="19">
        <v>13481558</v>
      </c>
      <c r="D538" s="19">
        <v>2</v>
      </c>
      <c r="E538" s="19" t="s">
        <v>1855</v>
      </c>
      <c r="F538" s="19" t="s">
        <v>1880</v>
      </c>
      <c r="G538" s="19" t="s">
        <v>1567</v>
      </c>
      <c r="H538" s="19" t="s">
        <v>654</v>
      </c>
      <c r="I538" s="19" t="s">
        <v>654</v>
      </c>
      <c r="J538" s="19">
        <v>80</v>
      </c>
      <c r="K538" s="19" t="s">
        <v>556</v>
      </c>
      <c r="L538" s="19" t="s">
        <v>509</v>
      </c>
      <c r="M538" s="19" t="s">
        <v>20</v>
      </c>
      <c r="N538" s="19">
        <v>45783</v>
      </c>
      <c r="O538" s="19">
        <v>20</v>
      </c>
      <c r="P538" s="83">
        <v>1</v>
      </c>
      <c r="Q538" s="19" t="s">
        <v>23</v>
      </c>
      <c r="R538" s="19" t="s">
        <v>11</v>
      </c>
      <c r="S538" s="19" t="s">
        <v>23</v>
      </c>
      <c r="T538" s="19">
        <v>20</v>
      </c>
      <c r="U538" s="19" t="s">
        <v>11</v>
      </c>
      <c r="V538" s="19" t="s">
        <v>11</v>
      </c>
      <c r="W538" s="19" t="s">
        <v>11</v>
      </c>
      <c r="X538" s="19">
        <v>0</v>
      </c>
      <c r="Y538" s="19" t="s">
        <v>730</v>
      </c>
      <c r="Z538" s="19">
        <v>0</v>
      </c>
      <c r="AA538" s="19">
        <v>0</v>
      </c>
      <c r="AB538" s="19">
        <v>0</v>
      </c>
      <c r="AC538" s="186" t="str">
        <f>IF(OR(M538="13",M538="14",P538=8),"",IF(     AND(OR(S538="AUTORIZADO", S538="PENDIENTE", S538="REDUCIDO", S538="AMPLIADO"),L538&lt;&gt;"HONORARIO" ), _xlfn.CONCAT(IF(H538="X","H",H538),"_",IF(OR(P538=5,P538=6),_xlfn.CONCAT(P538,"A"),P538),"_",VLOOKUP(T538,Datos!$B$2:$C$5,2,TRUE)),""))</f>
        <v>H_1_[11 +]</v>
      </c>
      <c r="AD538" s="186">
        <f t="shared" si="226"/>
        <v>0</v>
      </c>
      <c r="AE538" s="90" t="str">
        <f t="shared" si="227"/>
        <v>-</v>
      </c>
      <c r="AF538" s="91" t="str">
        <f t="shared" si="228"/>
        <v>070601</v>
      </c>
      <c r="AG538" s="92"/>
      <c r="AH538" s="93" t="str">
        <f t="shared" si="229"/>
        <v>Corporación de Fomento de la Producción</v>
      </c>
      <c r="AI538" s="90" t="str">
        <f t="shared" si="230"/>
        <v>-</v>
      </c>
      <c r="AJ538" s="90">
        <f t="shared" si="231"/>
        <v>2</v>
      </c>
      <c r="AK538" s="90" t="str">
        <f t="shared" si="232"/>
        <v>-</v>
      </c>
      <c r="AL538" s="90" t="str">
        <f t="shared" si="233"/>
        <v>Identifica este registro como HOMBRE</v>
      </c>
      <c r="AM538" s="90" t="str">
        <f t="shared" si="234"/>
        <v>-</v>
      </c>
      <c r="AN538" s="90" t="str">
        <f t="shared" si="235"/>
        <v>-</v>
      </c>
      <c r="AO538" s="90" t="str">
        <f t="shared" si="236"/>
        <v>-</v>
      </c>
      <c r="AP538" s="58" t="str">
        <f t="shared" si="237"/>
        <v>-</v>
      </c>
      <c r="AQ538" s="94" t="str">
        <f t="shared" si="238"/>
        <v>-</v>
      </c>
      <c r="AR538" s="94" t="str">
        <f>IF(N538="","PRIMER_DIA en blanco",
IF(AND(M538="01",N538&gt;=L_Conversion!$C$118,N538&lt;=L_Conversion!$D$118),"-",
IF(AND(M538="02",N538&gt;=L_Conversion!$C$119,N538&lt;=L_Conversion!$D$119),"-",
IF(AND(M538="03",N538&gt;=L_Conversion!$C$120,N538&lt;=L_Conversion!$D$120),"-",
IF(AND(M538="04",N538&gt;=L_Conversion!$C$121,N538&lt;=L_Conversion!$D$121),"-",
IF(AND(M538="05",N538&gt;=L_Conversion!$C$122,N538&lt;=L_Conversion!$D$122),"-",
IF(AND(M538="06",N538&gt;=L_Conversion!$C$123,N538&lt;=L_Conversion!$D$123),"-",
IF(AND(M538="07",N538&gt;=L_Conversion!$C$124,N538&lt;=L_Conversion!$D$124),"-",
IF(AND(M538="08",N538&gt;=L_Conversion!$C$125,N538&lt;=L_Conversion!$D$125),"-",
IF(AND(M538="09",N538&gt;=L_Conversion!$C$126,N538&lt;=L_Conversion!$D$126),"-",
IF(AND(M538="10",N538&gt;=L_Conversion!$C$127,N538&lt;=L_Conversion!$D$127),"-",
IF(AND(M538="11",N538&gt;=L_Conversion!$C$128,N538&lt;=L_Conversion!$D$128),"-",
IF(AND(M538="12",N538&gt;=L_Conversion!$C$129,N538&lt;=L_Conversion!$D$129),"-",
IF(AND(M538="13",N538&gt;=L_Conversion!$C$116,N538&lt;=L_Conversion!$D$116),"-",
IF(AND(M538="14",N538&gt;=L_Conversion!$C$117,N538&lt;=L_Conversion!$D$117),"-",
"PRIMER_DIA fuera de rango")))))))))))))))</f>
        <v>-</v>
      </c>
      <c r="AS538" s="94" t="str">
        <f t="shared" si="239"/>
        <v>-</v>
      </c>
      <c r="AT538" s="94" t="str">
        <f t="shared" si="240"/>
        <v>-</v>
      </c>
      <c r="AU538" s="94" t="str">
        <f t="shared" si="241"/>
        <v>-</v>
      </c>
      <c r="AV538" s="94" t="str">
        <f t="shared" si="242"/>
        <v>-</v>
      </c>
      <c r="AW538" s="94" t="str">
        <f t="shared" si="243"/>
        <v>-</v>
      </c>
      <c r="AX538" s="94" t="str">
        <f t="shared" si="244"/>
        <v>-</v>
      </c>
      <c r="AY538" s="94" t="str">
        <f t="shared" si="245"/>
        <v>-</v>
      </c>
      <c r="AZ538" s="94" t="str">
        <f t="shared" si="246"/>
        <v>-</v>
      </c>
      <c r="BA538" s="94" t="str">
        <f t="shared" si="247"/>
        <v>-</v>
      </c>
      <c r="BB538" s="94" t="str">
        <f t="shared" si="248"/>
        <v>-</v>
      </c>
      <c r="BC538" s="94" t="str">
        <f t="shared" si="249"/>
        <v>-</v>
      </c>
      <c r="BD538" s="94" t="str">
        <f t="shared" si="250"/>
        <v>-</v>
      </c>
      <c r="BE538" s="94" t="str">
        <f t="shared" si="251"/>
        <v>-</v>
      </c>
      <c r="BF538" s="94" t="str">
        <f t="shared" si="252"/>
        <v>-</v>
      </c>
    </row>
    <row r="539" spans="1:58" x14ac:dyDescent="0.2">
      <c r="A539" s="19" t="s">
        <v>1193</v>
      </c>
      <c r="B539" s="19" t="s">
        <v>76</v>
      </c>
      <c r="C539" s="19">
        <v>13483657</v>
      </c>
      <c r="D539" s="19">
        <v>1</v>
      </c>
      <c r="E539" s="19" t="s">
        <v>1782</v>
      </c>
      <c r="F539" s="19" t="s">
        <v>1881</v>
      </c>
      <c r="G539" s="19" t="s">
        <v>1882</v>
      </c>
      <c r="H539" s="19" t="s">
        <v>1018</v>
      </c>
      <c r="I539" s="19" t="s">
        <v>653</v>
      </c>
      <c r="J539" s="19">
        <v>80</v>
      </c>
      <c r="K539" s="19" t="s">
        <v>556</v>
      </c>
      <c r="L539" s="19" t="s">
        <v>495</v>
      </c>
      <c r="M539" s="19" t="s">
        <v>20</v>
      </c>
      <c r="N539" s="19">
        <v>45783</v>
      </c>
      <c r="O539" s="19">
        <v>30</v>
      </c>
      <c r="P539" s="83">
        <v>9</v>
      </c>
      <c r="Q539" s="19" t="s">
        <v>23</v>
      </c>
      <c r="R539" s="19" t="s">
        <v>11</v>
      </c>
      <c r="S539" s="19" t="s">
        <v>23</v>
      </c>
      <c r="T539" s="19">
        <v>30</v>
      </c>
      <c r="U539" s="19" t="s">
        <v>11</v>
      </c>
      <c r="V539" s="19" t="s">
        <v>11</v>
      </c>
      <c r="W539" s="19" t="s">
        <v>11</v>
      </c>
      <c r="X539" s="19">
        <v>0</v>
      </c>
      <c r="Y539" s="19" t="s">
        <v>730</v>
      </c>
      <c r="Z539" s="19">
        <v>0</v>
      </c>
      <c r="AA539" s="19">
        <v>0</v>
      </c>
      <c r="AB539" s="19">
        <v>0</v>
      </c>
      <c r="AC539" s="186" t="str">
        <f>IF(OR(M539="13",M539="14",P539=8),"",IF(     AND(OR(S539="AUTORIZADO", S539="PENDIENTE", S539="REDUCIDO", S539="AMPLIADO"),L539&lt;&gt;"HONORARIO" ), _xlfn.CONCAT(IF(H539="X","H",H539),"_",IF(OR(P539=5,P539=6),_xlfn.CONCAT(P539,"A"),P539),"_",VLOOKUP(T539,Datos!$B$2:$C$5,2,TRUE)),""))</f>
        <v>M_9_[11 +]</v>
      </c>
      <c r="AD539" s="186">
        <f t="shared" si="226"/>
        <v>0</v>
      </c>
      <c r="AE539" s="90" t="str">
        <f t="shared" si="227"/>
        <v>-</v>
      </c>
      <c r="AF539" s="91" t="str">
        <f t="shared" si="228"/>
        <v>070601</v>
      </c>
      <c r="AG539" s="92"/>
      <c r="AH539" s="93" t="str">
        <f t="shared" si="229"/>
        <v>Corporación de Fomento de la Producción</v>
      </c>
      <c r="AI539" s="90" t="str">
        <f t="shared" si="230"/>
        <v>-</v>
      </c>
      <c r="AJ539" s="90">
        <f t="shared" si="231"/>
        <v>1</v>
      </c>
      <c r="AK539" s="90" t="str">
        <f t="shared" si="232"/>
        <v>-</v>
      </c>
      <c r="AL539" s="90" t="str">
        <f t="shared" si="233"/>
        <v>Identifica este registro como MUJER</v>
      </c>
      <c r="AM539" s="90" t="str">
        <f t="shared" si="234"/>
        <v>-</v>
      </c>
      <c r="AN539" s="90" t="str">
        <f t="shared" si="235"/>
        <v>-</v>
      </c>
      <c r="AO539" s="90" t="str">
        <f t="shared" si="236"/>
        <v>-</v>
      </c>
      <c r="AP539" s="58" t="str">
        <f t="shared" si="237"/>
        <v>-</v>
      </c>
      <c r="AQ539" s="94" t="str">
        <f t="shared" si="238"/>
        <v>-</v>
      </c>
      <c r="AR539" s="94" t="str">
        <f>IF(N539="","PRIMER_DIA en blanco",
IF(AND(M539="01",N539&gt;=L_Conversion!$C$118,N539&lt;=L_Conversion!$D$118),"-",
IF(AND(M539="02",N539&gt;=L_Conversion!$C$119,N539&lt;=L_Conversion!$D$119),"-",
IF(AND(M539="03",N539&gt;=L_Conversion!$C$120,N539&lt;=L_Conversion!$D$120),"-",
IF(AND(M539="04",N539&gt;=L_Conversion!$C$121,N539&lt;=L_Conversion!$D$121),"-",
IF(AND(M539="05",N539&gt;=L_Conversion!$C$122,N539&lt;=L_Conversion!$D$122),"-",
IF(AND(M539="06",N539&gt;=L_Conversion!$C$123,N539&lt;=L_Conversion!$D$123),"-",
IF(AND(M539="07",N539&gt;=L_Conversion!$C$124,N539&lt;=L_Conversion!$D$124),"-",
IF(AND(M539="08",N539&gt;=L_Conversion!$C$125,N539&lt;=L_Conversion!$D$125),"-",
IF(AND(M539="09",N539&gt;=L_Conversion!$C$126,N539&lt;=L_Conversion!$D$126),"-",
IF(AND(M539="10",N539&gt;=L_Conversion!$C$127,N539&lt;=L_Conversion!$D$127),"-",
IF(AND(M539="11",N539&gt;=L_Conversion!$C$128,N539&lt;=L_Conversion!$D$128),"-",
IF(AND(M539="12",N539&gt;=L_Conversion!$C$129,N539&lt;=L_Conversion!$D$129),"-",
IF(AND(M539="13",N539&gt;=L_Conversion!$C$116,N539&lt;=L_Conversion!$D$116),"-",
IF(AND(M539="14",N539&gt;=L_Conversion!$C$117,N539&lt;=L_Conversion!$D$117),"-",
"PRIMER_DIA fuera de rango")))))))))))))))</f>
        <v>-</v>
      </c>
      <c r="AS539" s="94" t="str">
        <f t="shared" si="239"/>
        <v>-</v>
      </c>
      <c r="AT539" s="94" t="str">
        <f t="shared" si="240"/>
        <v>-</v>
      </c>
      <c r="AU539" s="94" t="str">
        <f t="shared" si="241"/>
        <v>-</v>
      </c>
      <c r="AV539" s="94" t="str">
        <f t="shared" si="242"/>
        <v>-</v>
      </c>
      <c r="AW539" s="94" t="str">
        <f t="shared" si="243"/>
        <v>-</v>
      </c>
      <c r="AX539" s="94" t="str">
        <f t="shared" si="244"/>
        <v>-</v>
      </c>
      <c r="AY539" s="94" t="str">
        <f t="shared" si="245"/>
        <v>-</v>
      </c>
      <c r="AZ539" s="94" t="str">
        <f t="shared" si="246"/>
        <v>-</v>
      </c>
      <c r="BA539" s="94" t="str">
        <f t="shared" si="247"/>
        <v>-</v>
      </c>
      <c r="BB539" s="94" t="str">
        <f t="shared" si="248"/>
        <v>-</v>
      </c>
      <c r="BC539" s="94" t="str">
        <f t="shared" si="249"/>
        <v>-</v>
      </c>
      <c r="BD539" s="94" t="str">
        <f t="shared" si="250"/>
        <v>-</v>
      </c>
      <c r="BE539" s="94" t="str">
        <f t="shared" si="251"/>
        <v>-</v>
      </c>
      <c r="BF539" s="94" t="str">
        <f t="shared" si="252"/>
        <v>-</v>
      </c>
    </row>
    <row r="540" spans="1:58" x14ac:dyDescent="0.2">
      <c r="A540" s="19" t="s">
        <v>1193</v>
      </c>
      <c r="B540" s="19" t="s">
        <v>76</v>
      </c>
      <c r="C540" s="19">
        <v>8843456</v>
      </c>
      <c r="D540" s="19">
        <v>0</v>
      </c>
      <c r="E540" s="19" t="s">
        <v>1312</v>
      </c>
      <c r="F540" s="19" t="s">
        <v>1802</v>
      </c>
      <c r="G540" s="19" t="s">
        <v>1818</v>
      </c>
      <c r="H540" s="19" t="s">
        <v>1018</v>
      </c>
      <c r="I540" s="19" t="s">
        <v>654</v>
      </c>
      <c r="J540" s="19">
        <v>80</v>
      </c>
      <c r="K540" s="19" t="s">
        <v>560</v>
      </c>
      <c r="L540" s="19" t="s">
        <v>509</v>
      </c>
      <c r="M540" s="19" t="s">
        <v>20</v>
      </c>
      <c r="N540" s="19">
        <v>45783</v>
      </c>
      <c r="O540" s="19">
        <v>3</v>
      </c>
      <c r="P540" s="83">
        <v>1</v>
      </c>
      <c r="Q540" s="19" t="s">
        <v>23</v>
      </c>
      <c r="R540" s="19" t="s">
        <v>11</v>
      </c>
      <c r="S540" s="19" t="s">
        <v>23</v>
      </c>
      <c r="T540" s="19">
        <v>3</v>
      </c>
      <c r="U540" s="19" t="s">
        <v>11</v>
      </c>
      <c r="V540" s="19" t="s">
        <v>11</v>
      </c>
      <c r="W540" s="19" t="s">
        <v>11</v>
      </c>
      <c r="X540" s="19">
        <v>0</v>
      </c>
      <c r="Y540" s="19" t="s">
        <v>730</v>
      </c>
      <c r="Z540" s="19">
        <v>0</v>
      </c>
      <c r="AA540" s="19">
        <v>0</v>
      </c>
      <c r="AB540" s="19">
        <v>0</v>
      </c>
      <c r="AC540" s="186" t="str">
        <f>IF(OR(M540="13",M540="14",P540=8),"",IF(     AND(OR(S540="AUTORIZADO", S540="PENDIENTE", S540="REDUCIDO", S540="AMPLIADO"),L540&lt;&gt;"HONORARIO" ), _xlfn.CONCAT(IF(H540="X","H",H540),"_",IF(OR(P540=5,P540=6),_xlfn.CONCAT(P540,"A"),P540),"_",VLOOKUP(T540,Datos!$B$2:$C$5,2,TRUE)),""))</f>
        <v>M_1_[hasta 3]</v>
      </c>
      <c r="AD540" s="186">
        <f t="shared" si="226"/>
        <v>0</v>
      </c>
      <c r="AE540" s="90" t="str">
        <f t="shared" si="227"/>
        <v>-</v>
      </c>
      <c r="AF540" s="91" t="str">
        <f t="shared" si="228"/>
        <v>070601</v>
      </c>
      <c r="AG540" s="92"/>
      <c r="AH540" s="93" t="str">
        <f t="shared" si="229"/>
        <v>Corporación de Fomento de la Producción</v>
      </c>
      <c r="AI540" s="90" t="str">
        <f t="shared" si="230"/>
        <v>-</v>
      </c>
      <c r="AJ540" s="90">
        <f t="shared" si="231"/>
        <v>0</v>
      </c>
      <c r="AK540" s="90" t="str">
        <f t="shared" si="232"/>
        <v>-</v>
      </c>
      <c r="AL540" s="90" t="str">
        <f t="shared" si="233"/>
        <v>Identifica este registro como MUJER</v>
      </c>
      <c r="AM540" s="90" t="str">
        <f t="shared" si="234"/>
        <v>-</v>
      </c>
      <c r="AN540" s="90" t="str">
        <f t="shared" si="235"/>
        <v>-</v>
      </c>
      <c r="AO540" s="90" t="str">
        <f t="shared" si="236"/>
        <v>-</v>
      </c>
      <c r="AP540" s="58" t="str">
        <f t="shared" si="237"/>
        <v>-</v>
      </c>
      <c r="AQ540" s="94" t="str">
        <f t="shared" si="238"/>
        <v>-</v>
      </c>
      <c r="AR540" s="94" t="str">
        <f>IF(N540="","PRIMER_DIA en blanco",
IF(AND(M540="01",N540&gt;=L_Conversion!$C$118,N540&lt;=L_Conversion!$D$118),"-",
IF(AND(M540="02",N540&gt;=L_Conversion!$C$119,N540&lt;=L_Conversion!$D$119),"-",
IF(AND(M540="03",N540&gt;=L_Conversion!$C$120,N540&lt;=L_Conversion!$D$120),"-",
IF(AND(M540="04",N540&gt;=L_Conversion!$C$121,N540&lt;=L_Conversion!$D$121),"-",
IF(AND(M540="05",N540&gt;=L_Conversion!$C$122,N540&lt;=L_Conversion!$D$122),"-",
IF(AND(M540="06",N540&gt;=L_Conversion!$C$123,N540&lt;=L_Conversion!$D$123),"-",
IF(AND(M540="07",N540&gt;=L_Conversion!$C$124,N540&lt;=L_Conversion!$D$124),"-",
IF(AND(M540="08",N540&gt;=L_Conversion!$C$125,N540&lt;=L_Conversion!$D$125),"-",
IF(AND(M540="09",N540&gt;=L_Conversion!$C$126,N540&lt;=L_Conversion!$D$126),"-",
IF(AND(M540="10",N540&gt;=L_Conversion!$C$127,N540&lt;=L_Conversion!$D$127),"-",
IF(AND(M540="11",N540&gt;=L_Conversion!$C$128,N540&lt;=L_Conversion!$D$128),"-",
IF(AND(M540="12",N540&gt;=L_Conversion!$C$129,N540&lt;=L_Conversion!$D$129),"-",
IF(AND(M540="13",N540&gt;=L_Conversion!$C$116,N540&lt;=L_Conversion!$D$116),"-",
IF(AND(M540="14",N540&gt;=L_Conversion!$C$117,N540&lt;=L_Conversion!$D$117),"-",
"PRIMER_DIA fuera de rango")))))))))))))))</f>
        <v>-</v>
      </c>
      <c r="AS540" s="94" t="str">
        <f t="shared" si="239"/>
        <v>-</v>
      </c>
      <c r="AT540" s="94" t="str">
        <f t="shared" si="240"/>
        <v>-</v>
      </c>
      <c r="AU540" s="94" t="str">
        <f t="shared" si="241"/>
        <v>-</v>
      </c>
      <c r="AV540" s="94" t="str">
        <f t="shared" si="242"/>
        <v>-</v>
      </c>
      <c r="AW540" s="94" t="str">
        <f t="shared" si="243"/>
        <v>-</v>
      </c>
      <c r="AX540" s="94" t="str">
        <f t="shared" si="244"/>
        <v>-</v>
      </c>
      <c r="AY540" s="94" t="str">
        <f t="shared" si="245"/>
        <v>-</v>
      </c>
      <c r="AZ540" s="94" t="str">
        <f t="shared" si="246"/>
        <v>-</v>
      </c>
      <c r="BA540" s="94" t="str">
        <f t="shared" si="247"/>
        <v>-</v>
      </c>
      <c r="BB540" s="94" t="str">
        <f t="shared" si="248"/>
        <v>-</v>
      </c>
      <c r="BC540" s="94" t="str">
        <f t="shared" si="249"/>
        <v>-</v>
      </c>
      <c r="BD540" s="94" t="str">
        <f t="shared" si="250"/>
        <v>-</v>
      </c>
      <c r="BE540" s="94" t="str">
        <f t="shared" si="251"/>
        <v>-</v>
      </c>
      <c r="BF540" s="94" t="str">
        <f t="shared" si="252"/>
        <v>-</v>
      </c>
    </row>
    <row r="541" spans="1:58" x14ac:dyDescent="0.2">
      <c r="A541" s="19" t="s">
        <v>1193</v>
      </c>
      <c r="B541" s="19" t="s">
        <v>76</v>
      </c>
      <c r="C541" s="19">
        <v>12674245</v>
      </c>
      <c r="D541" s="19">
        <v>2</v>
      </c>
      <c r="E541" s="19" t="s">
        <v>1336</v>
      </c>
      <c r="F541" s="19" t="s">
        <v>1265</v>
      </c>
      <c r="G541" s="19" t="s">
        <v>1883</v>
      </c>
      <c r="H541" s="19" t="s">
        <v>1018</v>
      </c>
      <c r="I541" s="19" t="s">
        <v>653</v>
      </c>
      <c r="J541" s="19">
        <v>80</v>
      </c>
      <c r="K541" s="19" t="s">
        <v>556</v>
      </c>
      <c r="L541" s="19" t="s">
        <v>495</v>
      </c>
      <c r="M541" s="19" t="s">
        <v>20</v>
      </c>
      <c r="N541" s="19">
        <v>45783</v>
      </c>
      <c r="O541" s="19">
        <v>3</v>
      </c>
      <c r="P541" s="83">
        <v>1</v>
      </c>
      <c r="Q541" s="19" t="s">
        <v>23</v>
      </c>
      <c r="R541" s="19" t="s">
        <v>11</v>
      </c>
      <c r="S541" s="19" t="s">
        <v>23</v>
      </c>
      <c r="T541" s="19">
        <v>3</v>
      </c>
      <c r="U541" s="19" t="s">
        <v>11</v>
      </c>
      <c r="V541" s="19" t="s">
        <v>11</v>
      </c>
      <c r="W541" s="19" t="s">
        <v>11</v>
      </c>
      <c r="X541" s="19">
        <v>0</v>
      </c>
      <c r="Y541" s="19" t="s">
        <v>730</v>
      </c>
      <c r="Z541" s="19">
        <v>0</v>
      </c>
      <c r="AA541" s="19">
        <v>0</v>
      </c>
      <c r="AB541" s="19">
        <v>0</v>
      </c>
      <c r="AC541" s="186" t="str">
        <f>IF(OR(M541="13",M541="14",P541=8),"",IF(     AND(OR(S541="AUTORIZADO", S541="PENDIENTE", S541="REDUCIDO", S541="AMPLIADO"),L541&lt;&gt;"HONORARIO" ), _xlfn.CONCAT(IF(H541="X","H",H541),"_",IF(OR(P541=5,P541=6),_xlfn.CONCAT(P541,"A"),P541),"_",VLOOKUP(T541,Datos!$B$2:$C$5,2,TRUE)),""))</f>
        <v>M_1_[hasta 3]</v>
      </c>
      <c r="AD541" s="186">
        <f t="shared" si="226"/>
        <v>0</v>
      </c>
      <c r="AE541" s="90" t="str">
        <f t="shared" si="227"/>
        <v>-</v>
      </c>
      <c r="AF541" s="91" t="str">
        <f t="shared" si="228"/>
        <v>070601</v>
      </c>
      <c r="AG541" s="92"/>
      <c r="AH541" s="93" t="str">
        <f t="shared" si="229"/>
        <v>Corporación de Fomento de la Producción</v>
      </c>
      <c r="AI541" s="90" t="str">
        <f t="shared" si="230"/>
        <v>-</v>
      </c>
      <c r="AJ541" s="90">
        <f t="shared" si="231"/>
        <v>2</v>
      </c>
      <c r="AK541" s="90" t="str">
        <f t="shared" si="232"/>
        <v>-</v>
      </c>
      <c r="AL541" s="90" t="str">
        <f t="shared" si="233"/>
        <v>Identifica este registro como MUJER</v>
      </c>
      <c r="AM541" s="90" t="str">
        <f t="shared" si="234"/>
        <v>-</v>
      </c>
      <c r="AN541" s="90" t="str">
        <f t="shared" si="235"/>
        <v>-</v>
      </c>
      <c r="AO541" s="90" t="str">
        <f t="shared" si="236"/>
        <v>-</v>
      </c>
      <c r="AP541" s="58" t="str">
        <f t="shared" si="237"/>
        <v>-</v>
      </c>
      <c r="AQ541" s="94" t="str">
        <f t="shared" si="238"/>
        <v>-</v>
      </c>
      <c r="AR541" s="94" t="str">
        <f>IF(N541="","PRIMER_DIA en blanco",
IF(AND(M541="01",N541&gt;=L_Conversion!$C$118,N541&lt;=L_Conversion!$D$118),"-",
IF(AND(M541="02",N541&gt;=L_Conversion!$C$119,N541&lt;=L_Conversion!$D$119),"-",
IF(AND(M541="03",N541&gt;=L_Conversion!$C$120,N541&lt;=L_Conversion!$D$120),"-",
IF(AND(M541="04",N541&gt;=L_Conversion!$C$121,N541&lt;=L_Conversion!$D$121),"-",
IF(AND(M541="05",N541&gt;=L_Conversion!$C$122,N541&lt;=L_Conversion!$D$122),"-",
IF(AND(M541="06",N541&gt;=L_Conversion!$C$123,N541&lt;=L_Conversion!$D$123),"-",
IF(AND(M541="07",N541&gt;=L_Conversion!$C$124,N541&lt;=L_Conversion!$D$124),"-",
IF(AND(M541="08",N541&gt;=L_Conversion!$C$125,N541&lt;=L_Conversion!$D$125),"-",
IF(AND(M541="09",N541&gt;=L_Conversion!$C$126,N541&lt;=L_Conversion!$D$126),"-",
IF(AND(M541="10",N541&gt;=L_Conversion!$C$127,N541&lt;=L_Conversion!$D$127),"-",
IF(AND(M541="11",N541&gt;=L_Conversion!$C$128,N541&lt;=L_Conversion!$D$128),"-",
IF(AND(M541="12",N541&gt;=L_Conversion!$C$129,N541&lt;=L_Conversion!$D$129),"-",
IF(AND(M541="13",N541&gt;=L_Conversion!$C$116,N541&lt;=L_Conversion!$D$116),"-",
IF(AND(M541="14",N541&gt;=L_Conversion!$C$117,N541&lt;=L_Conversion!$D$117),"-",
"PRIMER_DIA fuera de rango")))))))))))))))</f>
        <v>-</v>
      </c>
      <c r="AS541" s="94" t="str">
        <f t="shared" si="239"/>
        <v>-</v>
      </c>
      <c r="AT541" s="94" t="str">
        <f t="shared" si="240"/>
        <v>-</v>
      </c>
      <c r="AU541" s="94" t="str">
        <f t="shared" si="241"/>
        <v>-</v>
      </c>
      <c r="AV541" s="94" t="str">
        <f t="shared" si="242"/>
        <v>-</v>
      </c>
      <c r="AW541" s="94" t="str">
        <f t="shared" si="243"/>
        <v>-</v>
      </c>
      <c r="AX541" s="94" t="str">
        <f t="shared" si="244"/>
        <v>-</v>
      </c>
      <c r="AY541" s="94" t="str">
        <f t="shared" si="245"/>
        <v>-</v>
      </c>
      <c r="AZ541" s="94" t="str">
        <f t="shared" si="246"/>
        <v>-</v>
      </c>
      <c r="BA541" s="94" t="str">
        <f t="shared" si="247"/>
        <v>-</v>
      </c>
      <c r="BB541" s="94" t="str">
        <f t="shared" si="248"/>
        <v>-</v>
      </c>
      <c r="BC541" s="94" t="str">
        <f t="shared" si="249"/>
        <v>-</v>
      </c>
      <c r="BD541" s="94" t="str">
        <f t="shared" si="250"/>
        <v>-</v>
      </c>
      <c r="BE541" s="94" t="str">
        <f t="shared" si="251"/>
        <v>-</v>
      </c>
      <c r="BF541" s="94" t="str">
        <f t="shared" si="252"/>
        <v>-</v>
      </c>
    </row>
    <row r="542" spans="1:58" x14ac:dyDescent="0.2">
      <c r="A542" s="19" t="s">
        <v>1193</v>
      </c>
      <c r="B542" s="19" t="s">
        <v>76</v>
      </c>
      <c r="C542" s="19">
        <v>15477117</v>
      </c>
      <c r="D542" s="19">
        <v>4</v>
      </c>
      <c r="E542" s="19" t="s">
        <v>1780</v>
      </c>
      <c r="F542" s="19" t="s">
        <v>1195</v>
      </c>
      <c r="G542" s="19" t="s">
        <v>1781</v>
      </c>
      <c r="H542" s="19" t="s">
        <v>1018</v>
      </c>
      <c r="I542" s="19" t="s">
        <v>653</v>
      </c>
      <c r="J542" s="19">
        <v>80</v>
      </c>
      <c r="K542" s="19" t="s">
        <v>556</v>
      </c>
      <c r="L542" s="19" t="s">
        <v>495</v>
      </c>
      <c r="M542" s="19" t="s">
        <v>20</v>
      </c>
      <c r="N542" s="19">
        <v>45784</v>
      </c>
      <c r="O542" s="19">
        <v>11</v>
      </c>
      <c r="P542" s="83">
        <v>1</v>
      </c>
      <c r="Q542" s="19" t="s">
        <v>23</v>
      </c>
      <c r="R542" s="19" t="s">
        <v>11</v>
      </c>
      <c r="S542" s="19" t="s">
        <v>23</v>
      </c>
      <c r="T542" s="19">
        <v>11</v>
      </c>
      <c r="U542" s="19" t="s">
        <v>11</v>
      </c>
      <c r="V542" s="19" t="s">
        <v>11</v>
      </c>
      <c r="W542" s="19" t="s">
        <v>11</v>
      </c>
      <c r="X542" s="19">
        <v>0</v>
      </c>
      <c r="Y542" s="19" t="s">
        <v>730</v>
      </c>
      <c r="Z542" s="19">
        <v>0</v>
      </c>
      <c r="AA542" s="19">
        <v>0</v>
      </c>
      <c r="AB542" s="19">
        <v>0</v>
      </c>
      <c r="AC542" s="186" t="str">
        <f>IF(OR(M542="13",M542="14",P542=8),"",IF(     AND(OR(S542="AUTORIZADO", S542="PENDIENTE", S542="REDUCIDO", S542="AMPLIADO"),L542&lt;&gt;"HONORARIO" ), _xlfn.CONCAT(IF(H542="X","H",H542),"_",IF(OR(P542=5,P542=6),_xlfn.CONCAT(P542,"A"),P542),"_",VLOOKUP(T542,Datos!$B$2:$C$5,2,TRUE)),""))</f>
        <v>M_1_[11 +]</v>
      </c>
      <c r="AD542" s="186">
        <f t="shared" si="226"/>
        <v>0</v>
      </c>
      <c r="AE542" s="90" t="str">
        <f t="shared" si="227"/>
        <v>-</v>
      </c>
      <c r="AF542" s="91" t="str">
        <f t="shared" si="228"/>
        <v>070601</v>
      </c>
      <c r="AG542" s="92"/>
      <c r="AH542" s="93" t="str">
        <f t="shared" si="229"/>
        <v>Corporación de Fomento de la Producción</v>
      </c>
      <c r="AI542" s="90" t="str">
        <f t="shared" si="230"/>
        <v>-</v>
      </c>
      <c r="AJ542" s="90">
        <f t="shared" si="231"/>
        <v>4</v>
      </c>
      <c r="AK542" s="90" t="str">
        <f t="shared" si="232"/>
        <v>-</v>
      </c>
      <c r="AL542" s="90" t="str">
        <f t="shared" si="233"/>
        <v>Identifica este registro como MUJER</v>
      </c>
      <c r="AM542" s="90" t="str">
        <f t="shared" si="234"/>
        <v>-</v>
      </c>
      <c r="AN542" s="90" t="str">
        <f t="shared" si="235"/>
        <v>-</v>
      </c>
      <c r="AO542" s="90" t="str">
        <f t="shared" si="236"/>
        <v>-</v>
      </c>
      <c r="AP542" s="58" t="str">
        <f t="shared" si="237"/>
        <v>-</v>
      </c>
      <c r="AQ542" s="94" t="str">
        <f t="shared" si="238"/>
        <v>-</v>
      </c>
      <c r="AR542" s="94" t="str">
        <f>IF(N542="","PRIMER_DIA en blanco",
IF(AND(M542="01",N542&gt;=L_Conversion!$C$118,N542&lt;=L_Conversion!$D$118),"-",
IF(AND(M542="02",N542&gt;=L_Conversion!$C$119,N542&lt;=L_Conversion!$D$119),"-",
IF(AND(M542="03",N542&gt;=L_Conversion!$C$120,N542&lt;=L_Conversion!$D$120),"-",
IF(AND(M542="04",N542&gt;=L_Conversion!$C$121,N542&lt;=L_Conversion!$D$121),"-",
IF(AND(M542="05",N542&gt;=L_Conversion!$C$122,N542&lt;=L_Conversion!$D$122),"-",
IF(AND(M542="06",N542&gt;=L_Conversion!$C$123,N542&lt;=L_Conversion!$D$123),"-",
IF(AND(M542="07",N542&gt;=L_Conversion!$C$124,N542&lt;=L_Conversion!$D$124),"-",
IF(AND(M542="08",N542&gt;=L_Conversion!$C$125,N542&lt;=L_Conversion!$D$125),"-",
IF(AND(M542="09",N542&gt;=L_Conversion!$C$126,N542&lt;=L_Conversion!$D$126),"-",
IF(AND(M542="10",N542&gt;=L_Conversion!$C$127,N542&lt;=L_Conversion!$D$127),"-",
IF(AND(M542="11",N542&gt;=L_Conversion!$C$128,N542&lt;=L_Conversion!$D$128),"-",
IF(AND(M542="12",N542&gt;=L_Conversion!$C$129,N542&lt;=L_Conversion!$D$129),"-",
IF(AND(M542="13",N542&gt;=L_Conversion!$C$116,N542&lt;=L_Conversion!$D$116),"-",
IF(AND(M542="14",N542&gt;=L_Conversion!$C$117,N542&lt;=L_Conversion!$D$117),"-",
"PRIMER_DIA fuera de rango")))))))))))))))</f>
        <v>-</v>
      </c>
      <c r="AS542" s="94" t="str">
        <f t="shared" si="239"/>
        <v>-</v>
      </c>
      <c r="AT542" s="94" t="str">
        <f t="shared" si="240"/>
        <v>-</v>
      </c>
      <c r="AU542" s="94" t="str">
        <f t="shared" si="241"/>
        <v>-</v>
      </c>
      <c r="AV542" s="94" t="str">
        <f t="shared" si="242"/>
        <v>-</v>
      </c>
      <c r="AW542" s="94" t="str">
        <f t="shared" si="243"/>
        <v>-</v>
      </c>
      <c r="AX542" s="94" t="str">
        <f t="shared" si="244"/>
        <v>-</v>
      </c>
      <c r="AY542" s="94" t="str">
        <f t="shared" si="245"/>
        <v>-</v>
      </c>
      <c r="AZ542" s="94" t="str">
        <f t="shared" si="246"/>
        <v>-</v>
      </c>
      <c r="BA542" s="94" t="str">
        <f t="shared" si="247"/>
        <v>-</v>
      </c>
      <c r="BB542" s="94" t="str">
        <f t="shared" si="248"/>
        <v>-</v>
      </c>
      <c r="BC542" s="94" t="str">
        <f t="shared" si="249"/>
        <v>-</v>
      </c>
      <c r="BD542" s="94" t="str">
        <f t="shared" si="250"/>
        <v>-</v>
      </c>
      <c r="BE542" s="94" t="str">
        <f t="shared" si="251"/>
        <v>-</v>
      </c>
      <c r="BF542" s="94" t="str">
        <f t="shared" si="252"/>
        <v>-</v>
      </c>
    </row>
    <row r="543" spans="1:58" x14ac:dyDescent="0.2">
      <c r="A543" s="19" t="s">
        <v>1193</v>
      </c>
      <c r="B543" s="19" t="s">
        <v>76</v>
      </c>
      <c r="C543" s="19">
        <v>16871109</v>
      </c>
      <c r="D543" s="19">
        <v>3</v>
      </c>
      <c r="E543" s="19" t="s">
        <v>1204</v>
      </c>
      <c r="F543" s="19" t="s">
        <v>1205</v>
      </c>
      <c r="G543" s="19" t="s">
        <v>1206</v>
      </c>
      <c r="H543" s="19" t="s">
        <v>1018</v>
      </c>
      <c r="I543" s="19" t="s">
        <v>653</v>
      </c>
      <c r="J543" s="19">
        <v>80</v>
      </c>
      <c r="K543" s="19" t="s">
        <v>556</v>
      </c>
      <c r="L543" s="19" t="s">
        <v>495</v>
      </c>
      <c r="M543" s="19" t="s">
        <v>20</v>
      </c>
      <c r="N543" s="19">
        <v>45784</v>
      </c>
      <c r="O543" s="19">
        <v>15</v>
      </c>
      <c r="P543" s="83">
        <v>4</v>
      </c>
      <c r="Q543" s="19" t="s">
        <v>23</v>
      </c>
      <c r="R543" s="19" t="s">
        <v>11</v>
      </c>
      <c r="S543" s="19" t="s">
        <v>23</v>
      </c>
      <c r="T543" s="19">
        <v>15</v>
      </c>
      <c r="U543" s="19" t="s">
        <v>11</v>
      </c>
      <c r="V543" s="19" t="s">
        <v>11</v>
      </c>
      <c r="W543" s="19" t="s">
        <v>11</v>
      </c>
      <c r="X543" s="19">
        <v>0</v>
      </c>
      <c r="Y543" s="19" t="s">
        <v>730</v>
      </c>
      <c r="Z543" s="19">
        <v>0</v>
      </c>
      <c r="AA543" s="19">
        <v>0</v>
      </c>
      <c r="AB543" s="19">
        <v>0</v>
      </c>
      <c r="AC543" s="186" t="str">
        <f>IF(OR(M543="13",M543="14",P543=8),"",IF(     AND(OR(S543="AUTORIZADO", S543="PENDIENTE", S543="REDUCIDO", S543="AMPLIADO"),L543&lt;&gt;"HONORARIO" ), _xlfn.CONCAT(IF(H543="X","H",H543),"_",IF(OR(P543=5,P543=6),_xlfn.CONCAT(P543,"A"),P543),"_",VLOOKUP(T543,Datos!$B$2:$C$5,2,TRUE)),""))</f>
        <v>M_4_[11 +]</v>
      </c>
      <c r="AD543" s="186">
        <f t="shared" si="226"/>
        <v>0</v>
      </c>
      <c r="AE543" s="90" t="str">
        <f t="shared" si="227"/>
        <v>-</v>
      </c>
      <c r="AF543" s="91" t="str">
        <f t="shared" si="228"/>
        <v>070601</v>
      </c>
      <c r="AG543" s="92"/>
      <c r="AH543" s="93" t="str">
        <f t="shared" si="229"/>
        <v>Corporación de Fomento de la Producción</v>
      </c>
      <c r="AI543" s="90" t="str">
        <f t="shared" si="230"/>
        <v>-</v>
      </c>
      <c r="AJ543" s="90">
        <f t="shared" si="231"/>
        <v>3</v>
      </c>
      <c r="AK543" s="90" t="str">
        <f t="shared" si="232"/>
        <v>-</v>
      </c>
      <c r="AL543" s="90" t="str">
        <f t="shared" si="233"/>
        <v>Identifica este registro como MUJER</v>
      </c>
      <c r="AM543" s="90" t="str">
        <f t="shared" si="234"/>
        <v>-</v>
      </c>
      <c r="AN543" s="90" t="str">
        <f t="shared" si="235"/>
        <v>-</v>
      </c>
      <c r="AO543" s="90" t="str">
        <f t="shared" si="236"/>
        <v>-</v>
      </c>
      <c r="AP543" s="58" t="str">
        <f t="shared" si="237"/>
        <v>-</v>
      </c>
      <c r="AQ543" s="94" t="str">
        <f t="shared" si="238"/>
        <v>-</v>
      </c>
      <c r="AR543" s="94" t="str">
        <f>IF(N543="","PRIMER_DIA en blanco",
IF(AND(M543="01",N543&gt;=L_Conversion!$C$118,N543&lt;=L_Conversion!$D$118),"-",
IF(AND(M543="02",N543&gt;=L_Conversion!$C$119,N543&lt;=L_Conversion!$D$119),"-",
IF(AND(M543="03",N543&gt;=L_Conversion!$C$120,N543&lt;=L_Conversion!$D$120),"-",
IF(AND(M543="04",N543&gt;=L_Conversion!$C$121,N543&lt;=L_Conversion!$D$121),"-",
IF(AND(M543="05",N543&gt;=L_Conversion!$C$122,N543&lt;=L_Conversion!$D$122),"-",
IF(AND(M543="06",N543&gt;=L_Conversion!$C$123,N543&lt;=L_Conversion!$D$123),"-",
IF(AND(M543="07",N543&gt;=L_Conversion!$C$124,N543&lt;=L_Conversion!$D$124),"-",
IF(AND(M543="08",N543&gt;=L_Conversion!$C$125,N543&lt;=L_Conversion!$D$125),"-",
IF(AND(M543="09",N543&gt;=L_Conversion!$C$126,N543&lt;=L_Conversion!$D$126),"-",
IF(AND(M543="10",N543&gt;=L_Conversion!$C$127,N543&lt;=L_Conversion!$D$127),"-",
IF(AND(M543="11",N543&gt;=L_Conversion!$C$128,N543&lt;=L_Conversion!$D$128),"-",
IF(AND(M543="12",N543&gt;=L_Conversion!$C$129,N543&lt;=L_Conversion!$D$129),"-",
IF(AND(M543="13",N543&gt;=L_Conversion!$C$116,N543&lt;=L_Conversion!$D$116),"-",
IF(AND(M543="14",N543&gt;=L_Conversion!$C$117,N543&lt;=L_Conversion!$D$117),"-",
"PRIMER_DIA fuera de rango")))))))))))))))</f>
        <v>-</v>
      </c>
      <c r="AS543" s="94" t="str">
        <f t="shared" si="239"/>
        <v>-</v>
      </c>
      <c r="AT543" s="94" t="str">
        <f t="shared" si="240"/>
        <v>-</v>
      </c>
      <c r="AU543" s="94" t="str">
        <f t="shared" si="241"/>
        <v>-</v>
      </c>
      <c r="AV543" s="94" t="str">
        <f t="shared" si="242"/>
        <v>-</v>
      </c>
      <c r="AW543" s="94" t="str">
        <f t="shared" si="243"/>
        <v>-</v>
      </c>
      <c r="AX543" s="94" t="str">
        <f t="shared" si="244"/>
        <v>-</v>
      </c>
      <c r="AY543" s="94" t="str">
        <f t="shared" si="245"/>
        <v>-</v>
      </c>
      <c r="AZ543" s="94" t="str">
        <f t="shared" si="246"/>
        <v>-</v>
      </c>
      <c r="BA543" s="94" t="str">
        <f t="shared" si="247"/>
        <v>-</v>
      </c>
      <c r="BB543" s="94" t="str">
        <f t="shared" si="248"/>
        <v>-</v>
      </c>
      <c r="BC543" s="94" t="str">
        <f t="shared" si="249"/>
        <v>-</v>
      </c>
      <c r="BD543" s="94" t="str">
        <f t="shared" si="250"/>
        <v>-</v>
      </c>
      <c r="BE543" s="94" t="str">
        <f t="shared" si="251"/>
        <v>-</v>
      </c>
      <c r="BF543" s="94" t="str">
        <f t="shared" si="252"/>
        <v>-</v>
      </c>
    </row>
    <row r="544" spans="1:58" x14ac:dyDescent="0.2">
      <c r="A544" s="19" t="s">
        <v>1193</v>
      </c>
      <c r="B544" s="19" t="s">
        <v>76</v>
      </c>
      <c r="C544" s="19">
        <v>9089277</v>
      </c>
      <c r="D544" s="19">
        <v>0</v>
      </c>
      <c r="E544" s="19" t="s">
        <v>1307</v>
      </c>
      <c r="F544" s="19" t="s">
        <v>1508</v>
      </c>
      <c r="G544" s="19" t="s">
        <v>1742</v>
      </c>
      <c r="H544" s="19" t="s">
        <v>1018</v>
      </c>
      <c r="I544" s="19" t="s">
        <v>653</v>
      </c>
      <c r="J544" s="19">
        <v>80</v>
      </c>
      <c r="K544" s="19" t="s">
        <v>560</v>
      </c>
      <c r="L544" s="19" t="s">
        <v>495</v>
      </c>
      <c r="M544" s="19" t="s">
        <v>20</v>
      </c>
      <c r="N544" s="19">
        <v>45784</v>
      </c>
      <c r="O544" s="19">
        <v>11</v>
      </c>
      <c r="P544" s="83">
        <v>1</v>
      </c>
      <c r="Q544" s="19" t="s">
        <v>23</v>
      </c>
      <c r="R544" s="19" t="s">
        <v>11</v>
      </c>
      <c r="S544" s="19" t="s">
        <v>23</v>
      </c>
      <c r="T544" s="19">
        <v>11</v>
      </c>
      <c r="U544" s="19" t="s">
        <v>11</v>
      </c>
      <c r="V544" s="19" t="s">
        <v>11</v>
      </c>
      <c r="W544" s="19" t="s">
        <v>11</v>
      </c>
      <c r="X544" s="19">
        <v>0</v>
      </c>
      <c r="Y544" s="19" t="s">
        <v>730</v>
      </c>
      <c r="Z544" s="19">
        <v>0</v>
      </c>
      <c r="AA544" s="19">
        <v>0</v>
      </c>
      <c r="AB544" s="19">
        <v>0</v>
      </c>
      <c r="AC544" s="186" t="str">
        <f>IF(OR(M544="13",M544="14",P544=8),"",IF(     AND(OR(S544="AUTORIZADO", S544="PENDIENTE", S544="REDUCIDO", S544="AMPLIADO"),L544&lt;&gt;"HONORARIO" ), _xlfn.CONCAT(IF(H544="X","H",H544),"_",IF(OR(P544=5,P544=6),_xlfn.CONCAT(P544,"A"),P544),"_",VLOOKUP(T544,Datos!$B$2:$C$5,2,TRUE)),""))</f>
        <v>M_1_[11 +]</v>
      </c>
      <c r="AD544" s="186">
        <f t="shared" si="226"/>
        <v>0</v>
      </c>
      <c r="AE544" s="90" t="str">
        <f t="shared" si="227"/>
        <v>-</v>
      </c>
      <c r="AF544" s="91" t="str">
        <f t="shared" si="228"/>
        <v>070601</v>
      </c>
      <c r="AG544" s="92"/>
      <c r="AH544" s="93" t="str">
        <f t="shared" si="229"/>
        <v>Corporación de Fomento de la Producción</v>
      </c>
      <c r="AI544" s="90" t="str">
        <f t="shared" si="230"/>
        <v>-</v>
      </c>
      <c r="AJ544" s="90">
        <f t="shared" si="231"/>
        <v>0</v>
      </c>
      <c r="AK544" s="90" t="str">
        <f t="shared" si="232"/>
        <v>-</v>
      </c>
      <c r="AL544" s="90" t="str">
        <f t="shared" si="233"/>
        <v>Identifica este registro como MUJER</v>
      </c>
      <c r="AM544" s="90" t="str">
        <f t="shared" si="234"/>
        <v>-</v>
      </c>
      <c r="AN544" s="90" t="str">
        <f t="shared" si="235"/>
        <v>-</v>
      </c>
      <c r="AO544" s="90" t="str">
        <f t="shared" si="236"/>
        <v>-</v>
      </c>
      <c r="AP544" s="58" t="str">
        <f t="shared" si="237"/>
        <v>-</v>
      </c>
      <c r="AQ544" s="94" t="str">
        <f t="shared" si="238"/>
        <v>-</v>
      </c>
      <c r="AR544" s="94" t="str">
        <f>IF(N544="","PRIMER_DIA en blanco",
IF(AND(M544="01",N544&gt;=L_Conversion!$C$118,N544&lt;=L_Conversion!$D$118),"-",
IF(AND(M544="02",N544&gt;=L_Conversion!$C$119,N544&lt;=L_Conversion!$D$119),"-",
IF(AND(M544="03",N544&gt;=L_Conversion!$C$120,N544&lt;=L_Conversion!$D$120),"-",
IF(AND(M544="04",N544&gt;=L_Conversion!$C$121,N544&lt;=L_Conversion!$D$121),"-",
IF(AND(M544="05",N544&gt;=L_Conversion!$C$122,N544&lt;=L_Conversion!$D$122),"-",
IF(AND(M544="06",N544&gt;=L_Conversion!$C$123,N544&lt;=L_Conversion!$D$123),"-",
IF(AND(M544="07",N544&gt;=L_Conversion!$C$124,N544&lt;=L_Conversion!$D$124),"-",
IF(AND(M544="08",N544&gt;=L_Conversion!$C$125,N544&lt;=L_Conversion!$D$125),"-",
IF(AND(M544="09",N544&gt;=L_Conversion!$C$126,N544&lt;=L_Conversion!$D$126),"-",
IF(AND(M544="10",N544&gt;=L_Conversion!$C$127,N544&lt;=L_Conversion!$D$127),"-",
IF(AND(M544="11",N544&gt;=L_Conversion!$C$128,N544&lt;=L_Conversion!$D$128),"-",
IF(AND(M544="12",N544&gt;=L_Conversion!$C$129,N544&lt;=L_Conversion!$D$129),"-",
IF(AND(M544="13",N544&gt;=L_Conversion!$C$116,N544&lt;=L_Conversion!$D$116),"-",
IF(AND(M544="14",N544&gt;=L_Conversion!$C$117,N544&lt;=L_Conversion!$D$117),"-",
"PRIMER_DIA fuera de rango")))))))))))))))</f>
        <v>-</v>
      </c>
      <c r="AS544" s="94" t="str">
        <f t="shared" si="239"/>
        <v>-</v>
      </c>
      <c r="AT544" s="94" t="str">
        <f t="shared" si="240"/>
        <v>-</v>
      </c>
      <c r="AU544" s="94" t="str">
        <f t="shared" si="241"/>
        <v>-</v>
      </c>
      <c r="AV544" s="94" t="str">
        <f t="shared" si="242"/>
        <v>-</v>
      </c>
      <c r="AW544" s="94" t="str">
        <f t="shared" si="243"/>
        <v>-</v>
      </c>
      <c r="AX544" s="94" t="str">
        <f t="shared" si="244"/>
        <v>-</v>
      </c>
      <c r="AY544" s="94" t="str">
        <f t="shared" si="245"/>
        <v>-</v>
      </c>
      <c r="AZ544" s="94" t="str">
        <f t="shared" si="246"/>
        <v>-</v>
      </c>
      <c r="BA544" s="94" t="str">
        <f t="shared" si="247"/>
        <v>-</v>
      </c>
      <c r="BB544" s="94" t="str">
        <f t="shared" si="248"/>
        <v>-</v>
      </c>
      <c r="BC544" s="94" t="str">
        <f t="shared" si="249"/>
        <v>-</v>
      </c>
      <c r="BD544" s="94" t="str">
        <f t="shared" si="250"/>
        <v>-</v>
      </c>
      <c r="BE544" s="94" t="str">
        <f t="shared" si="251"/>
        <v>-</v>
      </c>
      <c r="BF544" s="94" t="str">
        <f t="shared" si="252"/>
        <v>-</v>
      </c>
    </row>
    <row r="545" spans="1:58" x14ac:dyDescent="0.2">
      <c r="A545" s="19" t="s">
        <v>1193</v>
      </c>
      <c r="B545" s="19" t="s">
        <v>76</v>
      </c>
      <c r="C545" s="19">
        <v>12439174</v>
      </c>
      <c r="D545" s="19">
        <v>1</v>
      </c>
      <c r="E545" s="19" t="s">
        <v>1534</v>
      </c>
      <c r="F545" s="19" t="s">
        <v>1751</v>
      </c>
      <c r="G545" s="19" t="s">
        <v>1752</v>
      </c>
      <c r="H545" s="19" t="s">
        <v>1018</v>
      </c>
      <c r="I545" s="19" t="s">
        <v>653</v>
      </c>
      <c r="J545" s="19">
        <v>80</v>
      </c>
      <c r="K545" s="19" t="s">
        <v>556</v>
      </c>
      <c r="L545" s="19" t="s">
        <v>495</v>
      </c>
      <c r="M545" s="19" t="s">
        <v>20</v>
      </c>
      <c r="N545" s="19">
        <v>45784</v>
      </c>
      <c r="O545" s="19">
        <v>10</v>
      </c>
      <c r="P545" s="83">
        <v>1</v>
      </c>
      <c r="Q545" s="19" t="s">
        <v>23</v>
      </c>
      <c r="R545" s="19" t="s">
        <v>11</v>
      </c>
      <c r="S545" s="19" t="s">
        <v>23</v>
      </c>
      <c r="T545" s="19">
        <v>10</v>
      </c>
      <c r="U545" s="19" t="s">
        <v>11</v>
      </c>
      <c r="V545" s="19" t="s">
        <v>11</v>
      </c>
      <c r="W545" s="19" t="s">
        <v>11</v>
      </c>
      <c r="X545" s="19">
        <v>0</v>
      </c>
      <c r="Y545" s="19" t="s">
        <v>730</v>
      </c>
      <c r="Z545" s="19">
        <v>0</v>
      </c>
      <c r="AA545" s="19">
        <v>0</v>
      </c>
      <c r="AB545" s="19">
        <v>0</v>
      </c>
      <c r="AC545" s="186" t="str">
        <f>IF(OR(M545="13",M545="14",P545=8),"",IF(     AND(OR(S545="AUTORIZADO", S545="PENDIENTE", S545="REDUCIDO", S545="AMPLIADO"),L545&lt;&gt;"HONORARIO" ), _xlfn.CONCAT(IF(H545="X","H",H545),"_",IF(OR(P545=5,P545=6),_xlfn.CONCAT(P545,"A"),P545),"_",VLOOKUP(T545,Datos!$B$2:$C$5,2,TRUE)),""))</f>
        <v>M_1_[4 a 10]</v>
      </c>
      <c r="AD545" s="186">
        <f t="shared" si="226"/>
        <v>0</v>
      </c>
      <c r="AE545" s="90" t="str">
        <f t="shared" si="227"/>
        <v>-</v>
      </c>
      <c r="AF545" s="91" t="str">
        <f t="shared" si="228"/>
        <v>070601</v>
      </c>
      <c r="AG545" s="92"/>
      <c r="AH545" s="93" t="str">
        <f t="shared" si="229"/>
        <v>Corporación de Fomento de la Producción</v>
      </c>
      <c r="AI545" s="90" t="str">
        <f t="shared" si="230"/>
        <v>-</v>
      </c>
      <c r="AJ545" s="90">
        <f t="shared" si="231"/>
        <v>1</v>
      </c>
      <c r="AK545" s="90" t="str">
        <f t="shared" si="232"/>
        <v>-</v>
      </c>
      <c r="AL545" s="90" t="str">
        <f t="shared" si="233"/>
        <v>Identifica este registro como MUJER</v>
      </c>
      <c r="AM545" s="90" t="str">
        <f t="shared" si="234"/>
        <v>-</v>
      </c>
      <c r="AN545" s="90" t="str">
        <f t="shared" si="235"/>
        <v>-</v>
      </c>
      <c r="AO545" s="90" t="str">
        <f t="shared" si="236"/>
        <v>-</v>
      </c>
      <c r="AP545" s="58" t="str">
        <f t="shared" si="237"/>
        <v>-</v>
      </c>
      <c r="AQ545" s="94" t="str">
        <f t="shared" si="238"/>
        <v>-</v>
      </c>
      <c r="AR545" s="94" t="str">
        <f>IF(N545="","PRIMER_DIA en blanco",
IF(AND(M545="01",N545&gt;=L_Conversion!$C$118,N545&lt;=L_Conversion!$D$118),"-",
IF(AND(M545="02",N545&gt;=L_Conversion!$C$119,N545&lt;=L_Conversion!$D$119),"-",
IF(AND(M545="03",N545&gt;=L_Conversion!$C$120,N545&lt;=L_Conversion!$D$120),"-",
IF(AND(M545="04",N545&gt;=L_Conversion!$C$121,N545&lt;=L_Conversion!$D$121),"-",
IF(AND(M545="05",N545&gt;=L_Conversion!$C$122,N545&lt;=L_Conversion!$D$122),"-",
IF(AND(M545="06",N545&gt;=L_Conversion!$C$123,N545&lt;=L_Conversion!$D$123),"-",
IF(AND(M545="07",N545&gt;=L_Conversion!$C$124,N545&lt;=L_Conversion!$D$124),"-",
IF(AND(M545="08",N545&gt;=L_Conversion!$C$125,N545&lt;=L_Conversion!$D$125),"-",
IF(AND(M545="09",N545&gt;=L_Conversion!$C$126,N545&lt;=L_Conversion!$D$126),"-",
IF(AND(M545="10",N545&gt;=L_Conversion!$C$127,N545&lt;=L_Conversion!$D$127),"-",
IF(AND(M545="11",N545&gt;=L_Conversion!$C$128,N545&lt;=L_Conversion!$D$128),"-",
IF(AND(M545="12",N545&gt;=L_Conversion!$C$129,N545&lt;=L_Conversion!$D$129),"-",
IF(AND(M545="13",N545&gt;=L_Conversion!$C$116,N545&lt;=L_Conversion!$D$116),"-",
IF(AND(M545="14",N545&gt;=L_Conversion!$C$117,N545&lt;=L_Conversion!$D$117),"-",
"PRIMER_DIA fuera de rango")))))))))))))))</f>
        <v>-</v>
      </c>
      <c r="AS545" s="94" t="str">
        <f t="shared" si="239"/>
        <v>-</v>
      </c>
      <c r="AT545" s="94" t="str">
        <f t="shared" si="240"/>
        <v>-</v>
      </c>
      <c r="AU545" s="94" t="str">
        <f t="shared" si="241"/>
        <v>-</v>
      </c>
      <c r="AV545" s="94" t="str">
        <f t="shared" si="242"/>
        <v>-</v>
      </c>
      <c r="AW545" s="94" t="str">
        <f t="shared" si="243"/>
        <v>-</v>
      </c>
      <c r="AX545" s="94" t="str">
        <f t="shared" si="244"/>
        <v>-</v>
      </c>
      <c r="AY545" s="94" t="str">
        <f t="shared" si="245"/>
        <v>-</v>
      </c>
      <c r="AZ545" s="94" t="str">
        <f t="shared" si="246"/>
        <v>-</v>
      </c>
      <c r="BA545" s="94" t="str">
        <f t="shared" si="247"/>
        <v>-</v>
      </c>
      <c r="BB545" s="94" t="str">
        <f t="shared" si="248"/>
        <v>-</v>
      </c>
      <c r="BC545" s="94" t="str">
        <f t="shared" si="249"/>
        <v>-</v>
      </c>
      <c r="BD545" s="94" t="str">
        <f t="shared" si="250"/>
        <v>-</v>
      </c>
      <c r="BE545" s="94" t="str">
        <f t="shared" si="251"/>
        <v>-</v>
      </c>
      <c r="BF545" s="94" t="str">
        <f t="shared" si="252"/>
        <v>-</v>
      </c>
    </row>
    <row r="546" spans="1:58" x14ac:dyDescent="0.2">
      <c r="A546" s="19" t="s">
        <v>1193</v>
      </c>
      <c r="B546" s="19" t="s">
        <v>76</v>
      </c>
      <c r="C546" s="19">
        <v>8001291</v>
      </c>
      <c r="D546" s="19">
        <v>8</v>
      </c>
      <c r="E546" s="19" t="s">
        <v>1534</v>
      </c>
      <c r="F546" s="19" t="s">
        <v>1312</v>
      </c>
      <c r="G546" s="19" t="s">
        <v>1665</v>
      </c>
      <c r="H546" s="19" t="s">
        <v>654</v>
      </c>
      <c r="I546" s="19" t="s">
        <v>653</v>
      </c>
      <c r="J546" s="19">
        <v>60</v>
      </c>
      <c r="K546" s="19" t="s">
        <v>560</v>
      </c>
      <c r="L546" s="19" t="s">
        <v>490</v>
      </c>
      <c r="M546" s="19" t="s">
        <v>20</v>
      </c>
      <c r="N546" s="19">
        <v>45784</v>
      </c>
      <c r="O546" s="19">
        <v>30</v>
      </c>
      <c r="P546" s="83">
        <v>1</v>
      </c>
      <c r="Q546" s="19" t="s">
        <v>23</v>
      </c>
      <c r="R546" s="19" t="s">
        <v>11</v>
      </c>
      <c r="S546" s="19" t="s">
        <v>23</v>
      </c>
      <c r="T546" s="19">
        <v>30</v>
      </c>
      <c r="U546" s="19" t="s">
        <v>11</v>
      </c>
      <c r="V546" s="19" t="s">
        <v>11</v>
      </c>
      <c r="W546" s="19" t="s">
        <v>19</v>
      </c>
      <c r="X546" s="19">
        <v>2351149</v>
      </c>
      <c r="Y546" s="19" t="s">
        <v>726</v>
      </c>
      <c r="Z546" s="19">
        <v>30</v>
      </c>
      <c r="AA546" s="19">
        <v>2351149</v>
      </c>
      <c r="AB546" s="19">
        <v>2351149</v>
      </c>
      <c r="AC546" s="186" t="str">
        <f>IF(OR(M546="13",M546="14",P546=8),"",IF(     AND(OR(S546="AUTORIZADO", S546="PENDIENTE", S546="REDUCIDO", S546="AMPLIADO"),L546&lt;&gt;"HONORARIO" ), _xlfn.CONCAT(IF(H546="X","H",H546),"_",IF(OR(P546=5,P546=6),_xlfn.CONCAT(P546,"A"),P546),"_",VLOOKUP(T546,Datos!$B$2:$C$5,2,TRUE)),""))</f>
        <v>H_1_[11 +]</v>
      </c>
      <c r="AD546" s="186">
        <f t="shared" si="226"/>
        <v>4702298</v>
      </c>
      <c r="AE546" s="90" t="str">
        <f t="shared" si="227"/>
        <v>-</v>
      </c>
      <c r="AF546" s="91" t="str">
        <f t="shared" si="228"/>
        <v>070601</v>
      </c>
      <c r="AG546" s="92"/>
      <c r="AH546" s="93" t="str">
        <f t="shared" si="229"/>
        <v>Corporación de Fomento de la Producción</v>
      </c>
      <c r="AI546" s="90" t="str">
        <f t="shared" si="230"/>
        <v>-</v>
      </c>
      <c r="AJ546" s="90">
        <f t="shared" si="231"/>
        <v>8</v>
      </c>
      <c r="AK546" s="90" t="str">
        <f t="shared" si="232"/>
        <v>-</v>
      </c>
      <c r="AL546" s="90" t="str">
        <f t="shared" si="233"/>
        <v>Identifica este registro como HOMBRE</v>
      </c>
      <c r="AM546" s="90" t="str">
        <f t="shared" si="234"/>
        <v>-</v>
      </c>
      <c r="AN546" s="90" t="str">
        <f t="shared" si="235"/>
        <v>-</v>
      </c>
      <c r="AO546" s="90" t="str">
        <f t="shared" si="236"/>
        <v>-</v>
      </c>
      <c r="AP546" s="58" t="str">
        <f t="shared" si="237"/>
        <v>-</v>
      </c>
      <c r="AQ546" s="94" t="str">
        <f t="shared" si="238"/>
        <v>-</v>
      </c>
      <c r="AR546" s="94" t="str">
        <f>IF(N546="","PRIMER_DIA en blanco",
IF(AND(M546="01",N546&gt;=L_Conversion!$C$118,N546&lt;=L_Conversion!$D$118),"-",
IF(AND(M546="02",N546&gt;=L_Conversion!$C$119,N546&lt;=L_Conversion!$D$119),"-",
IF(AND(M546="03",N546&gt;=L_Conversion!$C$120,N546&lt;=L_Conversion!$D$120),"-",
IF(AND(M546="04",N546&gt;=L_Conversion!$C$121,N546&lt;=L_Conversion!$D$121),"-",
IF(AND(M546="05",N546&gt;=L_Conversion!$C$122,N546&lt;=L_Conversion!$D$122),"-",
IF(AND(M546="06",N546&gt;=L_Conversion!$C$123,N546&lt;=L_Conversion!$D$123),"-",
IF(AND(M546="07",N546&gt;=L_Conversion!$C$124,N546&lt;=L_Conversion!$D$124),"-",
IF(AND(M546="08",N546&gt;=L_Conversion!$C$125,N546&lt;=L_Conversion!$D$125),"-",
IF(AND(M546="09",N546&gt;=L_Conversion!$C$126,N546&lt;=L_Conversion!$D$126),"-",
IF(AND(M546="10",N546&gt;=L_Conversion!$C$127,N546&lt;=L_Conversion!$D$127),"-",
IF(AND(M546="11",N546&gt;=L_Conversion!$C$128,N546&lt;=L_Conversion!$D$128),"-",
IF(AND(M546="12",N546&gt;=L_Conversion!$C$129,N546&lt;=L_Conversion!$D$129),"-",
IF(AND(M546="13",N546&gt;=L_Conversion!$C$116,N546&lt;=L_Conversion!$D$116),"-",
IF(AND(M546="14",N546&gt;=L_Conversion!$C$117,N546&lt;=L_Conversion!$D$117),"-",
"PRIMER_DIA fuera de rango")))))))))))))))</f>
        <v>-</v>
      </c>
      <c r="AS546" s="94" t="str">
        <f t="shared" si="239"/>
        <v>-</v>
      </c>
      <c r="AT546" s="94" t="str">
        <f t="shared" si="240"/>
        <v>-</v>
      </c>
      <c r="AU546" s="94" t="str">
        <f t="shared" si="241"/>
        <v>-</v>
      </c>
      <c r="AV546" s="94" t="str">
        <f t="shared" si="242"/>
        <v>-</v>
      </c>
      <c r="AW546" s="94" t="str">
        <f t="shared" si="243"/>
        <v>-</v>
      </c>
      <c r="AX546" s="94" t="str">
        <f t="shared" si="244"/>
        <v>-</v>
      </c>
      <c r="AY546" s="94" t="str">
        <f t="shared" si="245"/>
        <v>-</v>
      </c>
      <c r="AZ546" s="94" t="str">
        <f t="shared" si="246"/>
        <v>-</v>
      </c>
      <c r="BA546" s="94" t="str">
        <f t="shared" si="247"/>
        <v>-</v>
      </c>
      <c r="BB546" s="94" t="str">
        <f t="shared" si="248"/>
        <v>-</v>
      </c>
      <c r="BC546" s="94" t="str">
        <f t="shared" si="249"/>
        <v>-</v>
      </c>
      <c r="BD546" s="94" t="str">
        <f t="shared" si="250"/>
        <v>-</v>
      </c>
      <c r="BE546" s="94" t="str">
        <f t="shared" si="251"/>
        <v>-</v>
      </c>
      <c r="BF546" s="94" t="str">
        <f t="shared" si="252"/>
        <v>-</v>
      </c>
    </row>
    <row r="547" spans="1:58" x14ac:dyDescent="0.2">
      <c r="A547" s="19" t="s">
        <v>1193</v>
      </c>
      <c r="B547" s="19" t="s">
        <v>76</v>
      </c>
      <c r="C547" s="19">
        <v>16143415</v>
      </c>
      <c r="D547" s="19">
        <v>9</v>
      </c>
      <c r="E547" s="19" t="s">
        <v>1884</v>
      </c>
      <c r="F547" s="19" t="s">
        <v>1195</v>
      </c>
      <c r="G547" s="19" t="s">
        <v>1885</v>
      </c>
      <c r="H547" s="19" t="s">
        <v>654</v>
      </c>
      <c r="I547" s="19" t="s">
        <v>653</v>
      </c>
      <c r="J547" s="19">
        <v>80</v>
      </c>
      <c r="K547" s="19" t="s">
        <v>556</v>
      </c>
      <c r="L547" s="19" t="s">
        <v>495</v>
      </c>
      <c r="M547" s="19" t="s">
        <v>20</v>
      </c>
      <c r="N547" s="19">
        <v>45784</v>
      </c>
      <c r="O547" s="19">
        <v>3</v>
      </c>
      <c r="P547" s="83">
        <v>1</v>
      </c>
      <c r="Q547" s="19" t="s">
        <v>23</v>
      </c>
      <c r="R547" s="19" t="s">
        <v>11</v>
      </c>
      <c r="S547" s="19" t="s">
        <v>23</v>
      </c>
      <c r="T547" s="19">
        <v>3</v>
      </c>
      <c r="U547" s="19" t="s">
        <v>11</v>
      </c>
      <c r="V547" s="19" t="s">
        <v>11</v>
      </c>
      <c r="W547" s="19" t="s">
        <v>11</v>
      </c>
      <c r="X547" s="19">
        <v>0</v>
      </c>
      <c r="Y547" s="19" t="s">
        <v>730</v>
      </c>
      <c r="Z547" s="19">
        <v>0</v>
      </c>
      <c r="AA547" s="19">
        <v>0</v>
      </c>
      <c r="AB547" s="19">
        <v>0</v>
      </c>
      <c r="AC547" s="186" t="str">
        <f>IF(OR(M547="13",M547="14",P547=8),"",IF(     AND(OR(S547="AUTORIZADO", S547="PENDIENTE", S547="REDUCIDO", S547="AMPLIADO"),L547&lt;&gt;"HONORARIO" ), _xlfn.CONCAT(IF(H547="X","H",H547),"_",IF(OR(P547=5,P547=6),_xlfn.CONCAT(P547,"A"),P547),"_",VLOOKUP(T547,Datos!$B$2:$C$5,2,TRUE)),""))</f>
        <v>H_1_[hasta 3]</v>
      </c>
      <c r="AD547" s="186">
        <f t="shared" si="226"/>
        <v>0</v>
      </c>
      <c r="AE547" s="90" t="str">
        <f t="shared" si="227"/>
        <v>-</v>
      </c>
      <c r="AF547" s="91" t="str">
        <f t="shared" si="228"/>
        <v>070601</v>
      </c>
      <c r="AG547" s="92"/>
      <c r="AH547" s="93" t="str">
        <f t="shared" si="229"/>
        <v>Corporación de Fomento de la Producción</v>
      </c>
      <c r="AI547" s="90" t="str">
        <f t="shared" si="230"/>
        <v>-</v>
      </c>
      <c r="AJ547" s="90">
        <f t="shared" si="231"/>
        <v>9</v>
      </c>
      <c r="AK547" s="90" t="str">
        <f t="shared" si="232"/>
        <v>-</v>
      </c>
      <c r="AL547" s="90" t="str">
        <f t="shared" si="233"/>
        <v>Identifica este registro como HOMBRE</v>
      </c>
      <c r="AM547" s="90" t="str">
        <f t="shared" si="234"/>
        <v>-</v>
      </c>
      <c r="AN547" s="90" t="str">
        <f t="shared" si="235"/>
        <v>-</v>
      </c>
      <c r="AO547" s="90" t="str">
        <f t="shared" si="236"/>
        <v>-</v>
      </c>
      <c r="AP547" s="58" t="str">
        <f t="shared" si="237"/>
        <v>-</v>
      </c>
      <c r="AQ547" s="94" t="str">
        <f t="shared" si="238"/>
        <v>-</v>
      </c>
      <c r="AR547" s="94" t="str">
        <f>IF(N547="","PRIMER_DIA en blanco",
IF(AND(M547="01",N547&gt;=L_Conversion!$C$118,N547&lt;=L_Conversion!$D$118),"-",
IF(AND(M547="02",N547&gt;=L_Conversion!$C$119,N547&lt;=L_Conversion!$D$119),"-",
IF(AND(M547="03",N547&gt;=L_Conversion!$C$120,N547&lt;=L_Conversion!$D$120),"-",
IF(AND(M547="04",N547&gt;=L_Conversion!$C$121,N547&lt;=L_Conversion!$D$121),"-",
IF(AND(M547="05",N547&gt;=L_Conversion!$C$122,N547&lt;=L_Conversion!$D$122),"-",
IF(AND(M547="06",N547&gt;=L_Conversion!$C$123,N547&lt;=L_Conversion!$D$123),"-",
IF(AND(M547="07",N547&gt;=L_Conversion!$C$124,N547&lt;=L_Conversion!$D$124),"-",
IF(AND(M547="08",N547&gt;=L_Conversion!$C$125,N547&lt;=L_Conversion!$D$125),"-",
IF(AND(M547="09",N547&gt;=L_Conversion!$C$126,N547&lt;=L_Conversion!$D$126),"-",
IF(AND(M547="10",N547&gt;=L_Conversion!$C$127,N547&lt;=L_Conversion!$D$127),"-",
IF(AND(M547="11",N547&gt;=L_Conversion!$C$128,N547&lt;=L_Conversion!$D$128),"-",
IF(AND(M547="12",N547&gt;=L_Conversion!$C$129,N547&lt;=L_Conversion!$D$129),"-",
IF(AND(M547="13",N547&gt;=L_Conversion!$C$116,N547&lt;=L_Conversion!$D$116),"-",
IF(AND(M547="14",N547&gt;=L_Conversion!$C$117,N547&lt;=L_Conversion!$D$117),"-",
"PRIMER_DIA fuera de rango")))))))))))))))</f>
        <v>-</v>
      </c>
      <c r="AS547" s="94" t="str">
        <f t="shared" si="239"/>
        <v>-</v>
      </c>
      <c r="AT547" s="94" t="str">
        <f t="shared" si="240"/>
        <v>-</v>
      </c>
      <c r="AU547" s="94" t="str">
        <f t="shared" si="241"/>
        <v>-</v>
      </c>
      <c r="AV547" s="94" t="str">
        <f t="shared" si="242"/>
        <v>-</v>
      </c>
      <c r="AW547" s="94" t="str">
        <f t="shared" si="243"/>
        <v>-</v>
      </c>
      <c r="AX547" s="94" t="str">
        <f t="shared" si="244"/>
        <v>-</v>
      </c>
      <c r="AY547" s="94" t="str">
        <f t="shared" si="245"/>
        <v>-</v>
      </c>
      <c r="AZ547" s="94" t="str">
        <f t="shared" si="246"/>
        <v>-</v>
      </c>
      <c r="BA547" s="94" t="str">
        <f t="shared" si="247"/>
        <v>-</v>
      </c>
      <c r="BB547" s="94" t="str">
        <f t="shared" si="248"/>
        <v>-</v>
      </c>
      <c r="BC547" s="94" t="str">
        <f t="shared" si="249"/>
        <v>-</v>
      </c>
      <c r="BD547" s="94" t="str">
        <f t="shared" si="250"/>
        <v>-</v>
      </c>
      <c r="BE547" s="94" t="str">
        <f t="shared" si="251"/>
        <v>-</v>
      </c>
      <c r="BF547" s="94" t="str">
        <f t="shared" si="252"/>
        <v>-</v>
      </c>
    </row>
    <row r="548" spans="1:58" x14ac:dyDescent="0.2">
      <c r="A548" s="19" t="s">
        <v>1193</v>
      </c>
      <c r="B548" s="19" t="s">
        <v>76</v>
      </c>
      <c r="C548" s="19">
        <v>15446789</v>
      </c>
      <c r="D548" s="19">
        <v>0</v>
      </c>
      <c r="E548" s="19" t="s">
        <v>1455</v>
      </c>
      <c r="F548" s="19" t="s">
        <v>1455</v>
      </c>
      <c r="G548" s="19" t="s">
        <v>1886</v>
      </c>
      <c r="H548" s="19" t="s">
        <v>1018</v>
      </c>
      <c r="I548" s="19" t="s">
        <v>653</v>
      </c>
      <c r="J548" s="19">
        <v>80</v>
      </c>
      <c r="K548" s="19" t="s">
        <v>556</v>
      </c>
      <c r="L548" s="19" t="s">
        <v>495</v>
      </c>
      <c r="M548" s="19" t="s">
        <v>20</v>
      </c>
      <c r="N548" s="19">
        <v>45785</v>
      </c>
      <c r="O548" s="19">
        <v>2</v>
      </c>
      <c r="P548" s="83">
        <v>1</v>
      </c>
      <c r="Q548" s="19" t="s">
        <v>23</v>
      </c>
      <c r="R548" s="19" t="s">
        <v>11</v>
      </c>
      <c r="S548" s="19" t="s">
        <v>23</v>
      </c>
      <c r="T548" s="19">
        <v>2</v>
      </c>
      <c r="U548" s="19" t="s">
        <v>11</v>
      </c>
      <c r="V548" s="19" t="s">
        <v>11</v>
      </c>
      <c r="W548" s="19" t="s">
        <v>11</v>
      </c>
      <c r="X548" s="19">
        <v>0</v>
      </c>
      <c r="Y548" s="19" t="s">
        <v>730</v>
      </c>
      <c r="Z548" s="19">
        <v>0</v>
      </c>
      <c r="AA548" s="19">
        <v>0</v>
      </c>
      <c r="AB548" s="19">
        <v>0</v>
      </c>
      <c r="AC548" s="186" t="str">
        <f>IF(OR(M548="13",M548="14",P548=8),"",IF(     AND(OR(S548="AUTORIZADO", S548="PENDIENTE", S548="REDUCIDO", S548="AMPLIADO"),L548&lt;&gt;"HONORARIO" ), _xlfn.CONCAT(IF(H548="X","H",H548),"_",IF(OR(P548=5,P548=6),_xlfn.CONCAT(P548,"A"),P548),"_",VLOOKUP(T548,Datos!$B$2:$C$5,2,TRUE)),""))</f>
        <v>M_1_[hasta 3]</v>
      </c>
      <c r="AD548" s="186">
        <f t="shared" si="226"/>
        <v>0</v>
      </c>
      <c r="AE548" s="90" t="str">
        <f t="shared" si="227"/>
        <v>-</v>
      </c>
      <c r="AF548" s="91" t="str">
        <f t="shared" si="228"/>
        <v>070601</v>
      </c>
      <c r="AG548" s="92"/>
      <c r="AH548" s="93" t="str">
        <f t="shared" si="229"/>
        <v>Corporación de Fomento de la Producción</v>
      </c>
      <c r="AI548" s="90" t="str">
        <f t="shared" si="230"/>
        <v>-</v>
      </c>
      <c r="AJ548" s="90">
        <f t="shared" si="231"/>
        <v>0</v>
      </c>
      <c r="AK548" s="90" t="str">
        <f t="shared" si="232"/>
        <v>-</v>
      </c>
      <c r="AL548" s="90" t="str">
        <f t="shared" si="233"/>
        <v>Identifica este registro como MUJER</v>
      </c>
      <c r="AM548" s="90" t="str">
        <f t="shared" si="234"/>
        <v>-</v>
      </c>
      <c r="AN548" s="90" t="str">
        <f t="shared" si="235"/>
        <v>-</v>
      </c>
      <c r="AO548" s="90" t="str">
        <f t="shared" si="236"/>
        <v>-</v>
      </c>
      <c r="AP548" s="58" t="str">
        <f t="shared" si="237"/>
        <v>-</v>
      </c>
      <c r="AQ548" s="94" t="str">
        <f t="shared" si="238"/>
        <v>-</v>
      </c>
      <c r="AR548" s="94" t="str">
        <f>IF(N548="","PRIMER_DIA en blanco",
IF(AND(M548="01",N548&gt;=L_Conversion!$C$118,N548&lt;=L_Conversion!$D$118),"-",
IF(AND(M548="02",N548&gt;=L_Conversion!$C$119,N548&lt;=L_Conversion!$D$119),"-",
IF(AND(M548="03",N548&gt;=L_Conversion!$C$120,N548&lt;=L_Conversion!$D$120),"-",
IF(AND(M548="04",N548&gt;=L_Conversion!$C$121,N548&lt;=L_Conversion!$D$121),"-",
IF(AND(M548="05",N548&gt;=L_Conversion!$C$122,N548&lt;=L_Conversion!$D$122),"-",
IF(AND(M548="06",N548&gt;=L_Conversion!$C$123,N548&lt;=L_Conversion!$D$123),"-",
IF(AND(M548="07",N548&gt;=L_Conversion!$C$124,N548&lt;=L_Conversion!$D$124),"-",
IF(AND(M548="08",N548&gt;=L_Conversion!$C$125,N548&lt;=L_Conversion!$D$125),"-",
IF(AND(M548="09",N548&gt;=L_Conversion!$C$126,N548&lt;=L_Conversion!$D$126),"-",
IF(AND(M548="10",N548&gt;=L_Conversion!$C$127,N548&lt;=L_Conversion!$D$127),"-",
IF(AND(M548="11",N548&gt;=L_Conversion!$C$128,N548&lt;=L_Conversion!$D$128),"-",
IF(AND(M548="12",N548&gt;=L_Conversion!$C$129,N548&lt;=L_Conversion!$D$129),"-",
IF(AND(M548="13",N548&gt;=L_Conversion!$C$116,N548&lt;=L_Conversion!$D$116),"-",
IF(AND(M548="14",N548&gt;=L_Conversion!$C$117,N548&lt;=L_Conversion!$D$117),"-",
"PRIMER_DIA fuera de rango")))))))))))))))</f>
        <v>-</v>
      </c>
      <c r="AS548" s="94" t="str">
        <f t="shared" si="239"/>
        <v>-</v>
      </c>
      <c r="AT548" s="94" t="str">
        <f t="shared" si="240"/>
        <v>-</v>
      </c>
      <c r="AU548" s="94" t="str">
        <f t="shared" si="241"/>
        <v>-</v>
      </c>
      <c r="AV548" s="94" t="str">
        <f t="shared" si="242"/>
        <v>-</v>
      </c>
      <c r="AW548" s="94" t="str">
        <f t="shared" si="243"/>
        <v>-</v>
      </c>
      <c r="AX548" s="94" t="str">
        <f t="shared" si="244"/>
        <v>-</v>
      </c>
      <c r="AY548" s="94" t="str">
        <f t="shared" si="245"/>
        <v>-</v>
      </c>
      <c r="AZ548" s="94" t="str">
        <f t="shared" si="246"/>
        <v>-</v>
      </c>
      <c r="BA548" s="94" t="str">
        <f t="shared" si="247"/>
        <v>-</v>
      </c>
      <c r="BB548" s="94" t="str">
        <f t="shared" si="248"/>
        <v>-</v>
      </c>
      <c r="BC548" s="94" t="str">
        <f t="shared" si="249"/>
        <v>-</v>
      </c>
      <c r="BD548" s="94" t="str">
        <f t="shared" si="250"/>
        <v>-</v>
      </c>
      <c r="BE548" s="94" t="str">
        <f t="shared" si="251"/>
        <v>-</v>
      </c>
      <c r="BF548" s="94" t="str">
        <f t="shared" si="252"/>
        <v>-</v>
      </c>
    </row>
    <row r="549" spans="1:58" x14ac:dyDescent="0.2">
      <c r="A549" s="19" t="s">
        <v>1193</v>
      </c>
      <c r="B549" s="19" t="s">
        <v>76</v>
      </c>
      <c r="C549" s="19">
        <v>14030094</v>
      </c>
      <c r="D549" s="19">
        <v>2</v>
      </c>
      <c r="E549" s="19" t="s">
        <v>1814</v>
      </c>
      <c r="F549" s="19" t="s">
        <v>1194</v>
      </c>
      <c r="G549" s="19" t="s">
        <v>1815</v>
      </c>
      <c r="H549" s="19" t="s">
        <v>1018</v>
      </c>
      <c r="I549" s="19" t="s">
        <v>655</v>
      </c>
      <c r="J549" s="19">
        <v>80</v>
      </c>
      <c r="K549" s="19" t="s">
        <v>556</v>
      </c>
      <c r="L549" s="19" t="s">
        <v>495</v>
      </c>
      <c r="M549" s="19" t="s">
        <v>20</v>
      </c>
      <c r="N549" s="19">
        <v>45785</v>
      </c>
      <c r="O549" s="19">
        <v>21</v>
      </c>
      <c r="P549" s="83">
        <v>1</v>
      </c>
      <c r="Q549" s="19" t="s">
        <v>23</v>
      </c>
      <c r="R549" s="19" t="s">
        <v>11</v>
      </c>
      <c r="S549" s="19" t="s">
        <v>23</v>
      </c>
      <c r="T549" s="19">
        <v>21</v>
      </c>
      <c r="U549" s="19" t="s">
        <v>11</v>
      </c>
      <c r="V549" s="19" t="s">
        <v>11</v>
      </c>
      <c r="W549" s="19" t="s">
        <v>11</v>
      </c>
      <c r="X549" s="19">
        <v>0</v>
      </c>
      <c r="Y549" s="19" t="s">
        <v>730</v>
      </c>
      <c r="Z549" s="19">
        <v>0</v>
      </c>
      <c r="AA549" s="19">
        <v>0</v>
      </c>
      <c r="AB549" s="19">
        <v>0</v>
      </c>
      <c r="AC549" s="186" t="str">
        <f>IF(OR(M549="13",M549="14",P549=8),"",IF(     AND(OR(S549="AUTORIZADO", S549="PENDIENTE", S549="REDUCIDO", S549="AMPLIADO"),L549&lt;&gt;"HONORARIO" ), _xlfn.CONCAT(IF(H549="X","H",H549),"_",IF(OR(P549=5,P549=6),_xlfn.CONCAT(P549,"A"),P549),"_",VLOOKUP(T549,Datos!$B$2:$C$5,2,TRUE)),""))</f>
        <v>M_1_[11 +]</v>
      </c>
      <c r="AD549" s="186">
        <f t="shared" si="226"/>
        <v>0</v>
      </c>
      <c r="AE549" s="90" t="str">
        <f t="shared" si="227"/>
        <v>-</v>
      </c>
      <c r="AF549" s="91" t="str">
        <f t="shared" si="228"/>
        <v>070601</v>
      </c>
      <c r="AG549" s="92"/>
      <c r="AH549" s="93" t="str">
        <f t="shared" si="229"/>
        <v>Corporación de Fomento de la Producción</v>
      </c>
      <c r="AI549" s="90" t="str">
        <f t="shared" si="230"/>
        <v>-</v>
      </c>
      <c r="AJ549" s="90">
        <f t="shared" si="231"/>
        <v>2</v>
      </c>
      <c r="AK549" s="90" t="str">
        <f t="shared" si="232"/>
        <v>-</v>
      </c>
      <c r="AL549" s="90" t="str">
        <f t="shared" si="233"/>
        <v>Identifica este registro como MUJER</v>
      </c>
      <c r="AM549" s="90" t="str">
        <f t="shared" si="234"/>
        <v>-</v>
      </c>
      <c r="AN549" s="90" t="str">
        <f t="shared" si="235"/>
        <v>-</v>
      </c>
      <c r="AO549" s="90" t="str">
        <f t="shared" si="236"/>
        <v>-</v>
      </c>
      <c r="AP549" s="58" t="str">
        <f t="shared" si="237"/>
        <v>-</v>
      </c>
      <c r="AQ549" s="94" t="str">
        <f t="shared" si="238"/>
        <v>-</v>
      </c>
      <c r="AR549" s="94" t="str">
        <f>IF(N549="","PRIMER_DIA en blanco",
IF(AND(M549="01",N549&gt;=L_Conversion!$C$118,N549&lt;=L_Conversion!$D$118),"-",
IF(AND(M549="02",N549&gt;=L_Conversion!$C$119,N549&lt;=L_Conversion!$D$119),"-",
IF(AND(M549="03",N549&gt;=L_Conversion!$C$120,N549&lt;=L_Conversion!$D$120),"-",
IF(AND(M549="04",N549&gt;=L_Conversion!$C$121,N549&lt;=L_Conversion!$D$121),"-",
IF(AND(M549="05",N549&gt;=L_Conversion!$C$122,N549&lt;=L_Conversion!$D$122),"-",
IF(AND(M549="06",N549&gt;=L_Conversion!$C$123,N549&lt;=L_Conversion!$D$123),"-",
IF(AND(M549="07",N549&gt;=L_Conversion!$C$124,N549&lt;=L_Conversion!$D$124),"-",
IF(AND(M549="08",N549&gt;=L_Conversion!$C$125,N549&lt;=L_Conversion!$D$125),"-",
IF(AND(M549="09",N549&gt;=L_Conversion!$C$126,N549&lt;=L_Conversion!$D$126),"-",
IF(AND(M549="10",N549&gt;=L_Conversion!$C$127,N549&lt;=L_Conversion!$D$127),"-",
IF(AND(M549="11",N549&gt;=L_Conversion!$C$128,N549&lt;=L_Conversion!$D$128),"-",
IF(AND(M549="12",N549&gt;=L_Conversion!$C$129,N549&lt;=L_Conversion!$D$129),"-",
IF(AND(M549="13",N549&gt;=L_Conversion!$C$116,N549&lt;=L_Conversion!$D$116),"-",
IF(AND(M549="14",N549&gt;=L_Conversion!$C$117,N549&lt;=L_Conversion!$D$117),"-",
"PRIMER_DIA fuera de rango")))))))))))))))</f>
        <v>-</v>
      </c>
      <c r="AS549" s="94" t="str">
        <f t="shared" si="239"/>
        <v>-</v>
      </c>
      <c r="AT549" s="94" t="str">
        <f t="shared" si="240"/>
        <v>-</v>
      </c>
      <c r="AU549" s="94" t="str">
        <f t="shared" si="241"/>
        <v>-</v>
      </c>
      <c r="AV549" s="94" t="str">
        <f t="shared" si="242"/>
        <v>-</v>
      </c>
      <c r="AW549" s="94" t="str">
        <f t="shared" si="243"/>
        <v>-</v>
      </c>
      <c r="AX549" s="94" t="str">
        <f t="shared" si="244"/>
        <v>-</v>
      </c>
      <c r="AY549" s="94" t="str">
        <f t="shared" si="245"/>
        <v>-</v>
      </c>
      <c r="AZ549" s="94" t="str">
        <f t="shared" si="246"/>
        <v>-</v>
      </c>
      <c r="BA549" s="94" t="str">
        <f t="shared" si="247"/>
        <v>-</v>
      </c>
      <c r="BB549" s="94" t="str">
        <f t="shared" si="248"/>
        <v>-</v>
      </c>
      <c r="BC549" s="94" t="str">
        <f t="shared" si="249"/>
        <v>-</v>
      </c>
      <c r="BD549" s="94" t="str">
        <f t="shared" si="250"/>
        <v>-</v>
      </c>
      <c r="BE549" s="94" t="str">
        <f t="shared" si="251"/>
        <v>-</v>
      </c>
      <c r="BF549" s="94" t="str">
        <f t="shared" si="252"/>
        <v>-</v>
      </c>
    </row>
    <row r="550" spans="1:58" x14ac:dyDescent="0.2">
      <c r="A550" s="19" t="s">
        <v>1193</v>
      </c>
      <c r="B550" s="19" t="s">
        <v>76</v>
      </c>
      <c r="C550" s="19">
        <v>13268105</v>
      </c>
      <c r="D550" s="19">
        <v>8</v>
      </c>
      <c r="E550" s="19" t="s">
        <v>1522</v>
      </c>
      <c r="F550" s="19" t="s">
        <v>1296</v>
      </c>
      <c r="G550" s="19" t="s">
        <v>1841</v>
      </c>
      <c r="H550" s="19" t="s">
        <v>1018</v>
      </c>
      <c r="I550" s="19" t="s">
        <v>653</v>
      </c>
      <c r="J550" s="19">
        <v>80</v>
      </c>
      <c r="K550" s="19" t="s">
        <v>556</v>
      </c>
      <c r="L550" s="19" t="s">
        <v>495</v>
      </c>
      <c r="M550" s="19" t="s">
        <v>20</v>
      </c>
      <c r="N550" s="19">
        <v>45785</v>
      </c>
      <c r="O550" s="19">
        <v>2</v>
      </c>
      <c r="P550" s="83">
        <v>1</v>
      </c>
      <c r="Q550" s="19" t="s">
        <v>23</v>
      </c>
      <c r="R550" s="19" t="s">
        <v>11</v>
      </c>
      <c r="S550" s="19" t="s">
        <v>23</v>
      </c>
      <c r="T550" s="19">
        <v>2</v>
      </c>
      <c r="U550" s="19" t="s">
        <v>11</v>
      </c>
      <c r="V550" s="19" t="s">
        <v>11</v>
      </c>
      <c r="W550" s="19" t="s">
        <v>11</v>
      </c>
      <c r="X550" s="19">
        <v>0</v>
      </c>
      <c r="Y550" s="19" t="s">
        <v>730</v>
      </c>
      <c r="Z550" s="19">
        <v>0</v>
      </c>
      <c r="AA550" s="19">
        <v>0</v>
      </c>
      <c r="AB550" s="19">
        <v>0</v>
      </c>
      <c r="AC550" s="186" t="str">
        <f>IF(OR(M550="13",M550="14",P550=8),"",IF(     AND(OR(S550="AUTORIZADO", S550="PENDIENTE", S550="REDUCIDO", S550="AMPLIADO"),L550&lt;&gt;"HONORARIO" ), _xlfn.CONCAT(IF(H550="X","H",H550),"_",IF(OR(P550=5,P550=6),_xlfn.CONCAT(P550,"A"),P550),"_",VLOOKUP(T550,Datos!$B$2:$C$5,2,TRUE)),""))</f>
        <v>M_1_[hasta 3]</v>
      </c>
      <c r="AD550" s="186">
        <f t="shared" si="226"/>
        <v>0</v>
      </c>
      <c r="AE550" s="90" t="str">
        <f t="shared" si="227"/>
        <v>-</v>
      </c>
      <c r="AF550" s="91" t="str">
        <f t="shared" si="228"/>
        <v>070601</v>
      </c>
      <c r="AG550" s="92"/>
      <c r="AH550" s="93" t="str">
        <f t="shared" si="229"/>
        <v>Corporación de Fomento de la Producción</v>
      </c>
      <c r="AI550" s="90" t="str">
        <f t="shared" si="230"/>
        <v>-</v>
      </c>
      <c r="AJ550" s="90">
        <f t="shared" si="231"/>
        <v>8</v>
      </c>
      <c r="AK550" s="90" t="str">
        <f t="shared" si="232"/>
        <v>-</v>
      </c>
      <c r="AL550" s="90" t="str">
        <f t="shared" si="233"/>
        <v>Identifica este registro como MUJER</v>
      </c>
      <c r="AM550" s="90" t="str">
        <f t="shared" si="234"/>
        <v>-</v>
      </c>
      <c r="AN550" s="90" t="str">
        <f t="shared" si="235"/>
        <v>-</v>
      </c>
      <c r="AO550" s="90" t="str">
        <f t="shared" si="236"/>
        <v>-</v>
      </c>
      <c r="AP550" s="58" t="str">
        <f t="shared" si="237"/>
        <v>-</v>
      </c>
      <c r="AQ550" s="94" t="str">
        <f t="shared" si="238"/>
        <v>-</v>
      </c>
      <c r="AR550" s="94" t="str">
        <f>IF(N550="","PRIMER_DIA en blanco",
IF(AND(M550="01",N550&gt;=L_Conversion!$C$118,N550&lt;=L_Conversion!$D$118),"-",
IF(AND(M550="02",N550&gt;=L_Conversion!$C$119,N550&lt;=L_Conversion!$D$119),"-",
IF(AND(M550="03",N550&gt;=L_Conversion!$C$120,N550&lt;=L_Conversion!$D$120),"-",
IF(AND(M550="04",N550&gt;=L_Conversion!$C$121,N550&lt;=L_Conversion!$D$121),"-",
IF(AND(M550="05",N550&gt;=L_Conversion!$C$122,N550&lt;=L_Conversion!$D$122),"-",
IF(AND(M550="06",N550&gt;=L_Conversion!$C$123,N550&lt;=L_Conversion!$D$123),"-",
IF(AND(M550="07",N550&gt;=L_Conversion!$C$124,N550&lt;=L_Conversion!$D$124),"-",
IF(AND(M550="08",N550&gt;=L_Conversion!$C$125,N550&lt;=L_Conversion!$D$125),"-",
IF(AND(M550="09",N550&gt;=L_Conversion!$C$126,N550&lt;=L_Conversion!$D$126),"-",
IF(AND(M550="10",N550&gt;=L_Conversion!$C$127,N550&lt;=L_Conversion!$D$127),"-",
IF(AND(M550="11",N550&gt;=L_Conversion!$C$128,N550&lt;=L_Conversion!$D$128),"-",
IF(AND(M550="12",N550&gt;=L_Conversion!$C$129,N550&lt;=L_Conversion!$D$129),"-",
IF(AND(M550="13",N550&gt;=L_Conversion!$C$116,N550&lt;=L_Conversion!$D$116),"-",
IF(AND(M550="14",N550&gt;=L_Conversion!$C$117,N550&lt;=L_Conversion!$D$117),"-",
"PRIMER_DIA fuera de rango")))))))))))))))</f>
        <v>-</v>
      </c>
      <c r="AS550" s="94" t="str">
        <f t="shared" si="239"/>
        <v>-</v>
      </c>
      <c r="AT550" s="94" t="str">
        <f t="shared" si="240"/>
        <v>-</v>
      </c>
      <c r="AU550" s="94" t="str">
        <f t="shared" si="241"/>
        <v>-</v>
      </c>
      <c r="AV550" s="94" t="str">
        <f t="shared" si="242"/>
        <v>-</v>
      </c>
      <c r="AW550" s="94" t="str">
        <f t="shared" si="243"/>
        <v>-</v>
      </c>
      <c r="AX550" s="94" t="str">
        <f t="shared" si="244"/>
        <v>-</v>
      </c>
      <c r="AY550" s="94" t="str">
        <f t="shared" si="245"/>
        <v>-</v>
      </c>
      <c r="AZ550" s="94" t="str">
        <f t="shared" si="246"/>
        <v>-</v>
      </c>
      <c r="BA550" s="94" t="str">
        <f t="shared" si="247"/>
        <v>-</v>
      </c>
      <c r="BB550" s="94" t="str">
        <f t="shared" si="248"/>
        <v>-</v>
      </c>
      <c r="BC550" s="94" t="str">
        <f t="shared" si="249"/>
        <v>-</v>
      </c>
      <c r="BD550" s="94" t="str">
        <f t="shared" si="250"/>
        <v>-</v>
      </c>
      <c r="BE550" s="94" t="str">
        <f t="shared" si="251"/>
        <v>-</v>
      </c>
      <c r="BF550" s="94" t="str">
        <f t="shared" si="252"/>
        <v>-</v>
      </c>
    </row>
    <row r="551" spans="1:58" x14ac:dyDescent="0.2">
      <c r="A551" s="19" t="s">
        <v>1193</v>
      </c>
      <c r="B551" s="19" t="s">
        <v>76</v>
      </c>
      <c r="C551" s="19">
        <v>16624463</v>
      </c>
      <c r="D551" s="19">
        <v>3</v>
      </c>
      <c r="E551" s="19" t="s">
        <v>1239</v>
      </c>
      <c r="F551" s="19" t="s">
        <v>1240</v>
      </c>
      <c r="G551" s="19" t="s">
        <v>1241</v>
      </c>
      <c r="H551" s="19" t="s">
        <v>1018</v>
      </c>
      <c r="I551" s="19" t="s">
        <v>653</v>
      </c>
      <c r="J551" s="19">
        <v>80</v>
      </c>
      <c r="K551" s="19" t="s">
        <v>560</v>
      </c>
      <c r="L551" s="19" t="s">
        <v>495</v>
      </c>
      <c r="M551" s="19" t="s">
        <v>20</v>
      </c>
      <c r="N551" s="19">
        <v>45785</v>
      </c>
      <c r="O551" s="19">
        <v>1</v>
      </c>
      <c r="P551" s="83">
        <v>1</v>
      </c>
      <c r="Q551" s="19" t="s">
        <v>23</v>
      </c>
      <c r="R551" s="19" t="s">
        <v>11</v>
      </c>
      <c r="S551" s="19" t="s">
        <v>23</v>
      </c>
      <c r="T551" s="19">
        <v>1</v>
      </c>
      <c r="U551" s="19" t="s">
        <v>11</v>
      </c>
      <c r="V551" s="19" t="s">
        <v>11</v>
      </c>
      <c r="W551" s="19" t="s">
        <v>11</v>
      </c>
      <c r="X551" s="19">
        <v>0</v>
      </c>
      <c r="Y551" s="19" t="s">
        <v>730</v>
      </c>
      <c r="Z551" s="19">
        <v>0</v>
      </c>
      <c r="AA551" s="19">
        <v>0</v>
      </c>
      <c r="AB551" s="19">
        <v>0</v>
      </c>
      <c r="AC551" s="186" t="str">
        <f>IF(OR(M551="13",M551="14",P551=8),"",IF(     AND(OR(S551="AUTORIZADO", S551="PENDIENTE", S551="REDUCIDO", S551="AMPLIADO"),L551&lt;&gt;"HONORARIO" ), _xlfn.CONCAT(IF(H551="X","H",H551),"_",IF(OR(P551=5,P551=6),_xlfn.CONCAT(P551,"A"),P551),"_",VLOOKUP(T551,Datos!$B$2:$C$5,2,TRUE)),""))</f>
        <v>M_1_[hasta 3]</v>
      </c>
      <c r="AD551" s="186">
        <f t="shared" si="226"/>
        <v>0</v>
      </c>
      <c r="AE551" s="90" t="str">
        <f t="shared" si="227"/>
        <v>-</v>
      </c>
      <c r="AF551" s="91" t="str">
        <f t="shared" si="228"/>
        <v>070601</v>
      </c>
      <c r="AG551" s="92"/>
      <c r="AH551" s="93" t="str">
        <f t="shared" si="229"/>
        <v>Corporación de Fomento de la Producción</v>
      </c>
      <c r="AI551" s="90" t="str">
        <f t="shared" si="230"/>
        <v>-</v>
      </c>
      <c r="AJ551" s="90">
        <f t="shared" si="231"/>
        <v>3</v>
      </c>
      <c r="AK551" s="90" t="str">
        <f t="shared" si="232"/>
        <v>-</v>
      </c>
      <c r="AL551" s="90" t="str">
        <f t="shared" si="233"/>
        <v>Identifica este registro como MUJER</v>
      </c>
      <c r="AM551" s="90" t="str">
        <f t="shared" si="234"/>
        <v>-</v>
      </c>
      <c r="AN551" s="90" t="str">
        <f t="shared" si="235"/>
        <v>-</v>
      </c>
      <c r="AO551" s="90" t="str">
        <f t="shared" si="236"/>
        <v>-</v>
      </c>
      <c r="AP551" s="58" t="str">
        <f t="shared" si="237"/>
        <v>-</v>
      </c>
      <c r="AQ551" s="94" t="str">
        <f t="shared" si="238"/>
        <v>-</v>
      </c>
      <c r="AR551" s="94" t="str">
        <f>IF(N551="","PRIMER_DIA en blanco",
IF(AND(M551="01",N551&gt;=L_Conversion!$C$118,N551&lt;=L_Conversion!$D$118),"-",
IF(AND(M551="02",N551&gt;=L_Conversion!$C$119,N551&lt;=L_Conversion!$D$119),"-",
IF(AND(M551="03",N551&gt;=L_Conversion!$C$120,N551&lt;=L_Conversion!$D$120),"-",
IF(AND(M551="04",N551&gt;=L_Conversion!$C$121,N551&lt;=L_Conversion!$D$121),"-",
IF(AND(M551="05",N551&gt;=L_Conversion!$C$122,N551&lt;=L_Conversion!$D$122),"-",
IF(AND(M551="06",N551&gt;=L_Conversion!$C$123,N551&lt;=L_Conversion!$D$123),"-",
IF(AND(M551="07",N551&gt;=L_Conversion!$C$124,N551&lt;=L_Conversion!$D$124),"-",
IF(AND(M551="08",N551&gt;=L_Conversion!$C$125,N551&lt;=L_Conversion!$D$125),"-",
IF(AND(M551="09",N551&gt;=L_Conversion!$C$126,N551&lt;=L_Conversion!$D$126),"-",
IF(AND(M551="10",N551&gt;=L_Conversion!$C$127,N551&lt;=L_Conversion!$D$127),"-",
IF(AND(M551="11",N551&gt;=L_Conversion!$C$128,N551&lt;=L_Conversion!$D$128),"-",
IF(AND(M551="12",N551&gt;=L_Conversion!$C$129,N551&lt;=L_Conversion!$D$129),"-",
IF(AND(M551="13",N551&gt;=L_Conversion!$C$116,N551&lt;=L_Conversion!$D$116),"-",
IF(AND(M551="14",N551&gt;=L_Conversion!$C$117,N551&lt;=L_Conversion!$D$117),"-",
"PRIMER_DIA fuera de rango")))))))))))))))</f>
        <v>-</v>
      </c>
      <c r="AS551" s="94" t="str">
        <f t="shared" si="239"/>
        <v>-</v>
      </c>
      <c r="AT551" s="94" t="str">
        <f t="shared" si="240"/>
        <v>-</v>
      </c>
      <c r="AU551" s="94" t="str">
        <f t="shared" si="241"/>
        <v>-</v>
      </c>
      <c r="AV551" s="94" t="str">
        <f t="shared" si="242"/>
        <v>-</v>
      </c>
      <c r="AW551" s="94" t="str">
        <f t="shared" si="243"/>
        <v>-</v>
      </c>
      <c r="AX551" s="94" t="str">
        <f t="shared" si="244"/>
        <v>-</v>
      </c>
      <c r="AY551" s="94" t="str">
        <f t="shared" si="245"/>
        <v>-</v>
      </c>
      <c r="AZ551" s="94" t="str">
        <f t="shared" si="246"/>
        <v>-</v>
      </c>
      <c r="BA551" s="94" t="str">
        <f t="shared" si="247"/>
        <v>-</v>
      </c>
      <c r="BB551" s="94" t="str">
        <f t="shared" si="248"/>
        <v>-</v>
      </c>
      <c r="BC551" s="94" t="str">
        <f t="shared" si="249"/>
        <v>-</v>
      </c>
      <c r="BD551" s="94" t="str">
        <f t="shared" si="250"/>
        <v>-</v>
      </c>
      <c r="BE551" s="94" t="str">
        <f t="shared" si="251"/>
        <v>-</v>
      </c>
      <c r="BF551" s="94" t="str">
        <f t="shared" si="252"/>
        <v>-</v>
      </c>
    </row>
    <row r="552" spans="1:58" x14ac:dyDescent="0.2">
      <c r="A552" s="19" t="s">
        <v>1193</v>
      </c>
      <c r="B552" s="19" t="s">
        <v>76</v>
      </c>
      <c r="C552" s="19">
        <v>17267512</v>
      </c>
      <c r="D552" s="19">
        <v>3</v>
      </c>
      <c r="E552" s="19" t="s">
        <v>1201</v>
      </c>
      <c r="F552" s="19" t="s">
        <v>1887</v>
      </c>
      <c r="G552" s="19" t="s">
        <v>1888</v>
      </c>
      <c r="H552" s="19" t="s">
        <v>1018</v>
      </c>
      <c r="I552" s="19" t="s">
        <v>653</v>
      </c>
      <c r="J552" s="19">
        <v>80</v>
      </c>
      <c r="K552" s="19" t="s">
        <v>556</v>
      </c>
      <c r="L552" s="19" t="s">
        <v>495</v>
      </c>
      <c r="M552" s="19" t="s">
        <v>20</v>
      </c>
      <c r="N552" s="19">
        <v>45786</v>
      </c>
      <c r="O552" s="19">
        <v>5</v>
      </c>
      <c r="P552" s="83">
        <v>1</v>
      </c>
      <c r="Q552" s="19" t="s">
        <v>23</v>
      </c>
      <c r="R552" s="19" t="s">
        <v>11</v>
      </c>
      <c r="S552" s="19" t="s">
        <v>23</v>
      </c>
      <c r="T552" s="19">
        <v>5</v>
      </c>
      <c r="U552" s="19" t="s">
        <v>11</v>
      </c>
      <c r="V552" s="19" t="s">
        <v>11</v>
      </c>
      <c r="W552" s="19" t="s">
        <v>11</v>
      </c>
      <c r="X552" s="19">
        <v>0</v>
      </c>
      <c r="Y552" s="19" t="s">
        <v>730</v>
      </c>
      <c r="Z552" s="19">
        <v>0</v>
      </c>
      <c r="AA552" s="19">
        <v>0</v>
      </c>
      <c r="AB552" s="19">
        <v>0</v>
      </c>
      <c r="AC552" s="186" t="str">
        <f>IF(OR(M552="13",M552="14",P552=8),"",IF(     AND(OR(S552="AUTORIZADO", S552="PENDIENTE", S552="REDUCIDO", S552="AMPLIADO"),L552&lt;&gt;"HONORARIO" ), _xlfn.CONCAT(IF(H552="X","H",H552),"_",IF(OR(P552=5,P552=6),_xlfn.CONCAT(P552,"A"),P552),"_",VLOOKUP(T552,Datos!$B$2:$C$5,2,TRUE)),""))</f>
        <v>M_1_[4 a 10]</v>
      </c>
      <c r="AD552" s="186">
        <f t="shared" si="226"/>
        <v>0</v>
      </c>
      <c r="AE552" s="90" t="str">
        <f t="shared" si="227"/>
        <v>-</v>
      </c>
      <c r="AF552" s="91" t="str">
        <f t="shared" si="228"/>
        <v>070601</v>
      </c>
      <c r="AG552" s="92"/>
      <c r="AH552" s="93" t="str">
        <f t="shared" si="229"/>
        <v>Corporación de Fomento de la Producción</v>
      </c>
      <c r="AI552" s="90" t="str">
        <f t="shared" si="230"/>
        <v>-</v>
      </c>
      <c r="AJ552" s="90">
        <f t="shared" si="231"/>
        <v>3</v>
      </c>
      <c r="AK552" s="90" t="str">
        <f t="shared" si="232"/>
        <v>-</v>
      </c>
      <c r="AL552" s="90" t="str">
        <f t="shared" si="233"/>
        <v>Identifica este registro como MUJER</v>
      </c>
      <c r="AM552" s="90" t="str">
        <f t="shared" si="234"/>
        <v>-</v>
      </c>
      <c r="AN552" s="90" t="str">
        <f t="shared" si="235"/>
        <v>-</v>
      </c>
      <c r="AO552" s="90" t="str">
        <f t="shared" si="236"/>
        <v>-</v>
      </c>
      <c r="AP552" s="58" t="str">
        <f t="shared" si="237"/>
        <v>-</v>
      </c>
      <c r="AQ552" s="94" t="str">
        <f t="shared" si="238"/>
        <v>-</v>
      </c>
      <c r="AR552" s="94" t="str">
        <f>IF(N552="","PRIMER_DIA en blanco",
IF(AND(M552="01",N552&gt;=L_Conversion!$C$118,N552&lt;=L_Conversion!$D$118),"-",
IF(AND(M552="02",N552&gt;=L_Conversion!$C$119,N552&lt;=L_Conversion!$D$119),"-",
IF(AND(M552="03",N552&gt;=L_Conversion!$C$120,N552&lt;=L_Conversion!$D$120),"-",
IF(AND(M552="04",N552&gt;=L_Conversion!$C$121,N552&lt;=L_Conversion!$D$121),"-",
IF(AND(M552="05",N552&gt;=L_Conversion!$C$122,N552&lt;=L_Conversion!$D$122),"-",
IF(AND(M552="06",N552&gt;=L_Conversion!$C$123,N552&lt;=L_Conversion!$D$123),"-",
IF(AND(M552="07",N552&gt;=L_Conversion!$C$124,N552&lt;=L_Conversion!$D$124),"-",
IF(AND(M552="08",N552&gt;=L_Conversion!$C$125,N552&lt;=L_Conversion!$D$125),"-",
IF(AND(M552="09",N552&gt;=L_Conversion!$C$126,N552&lt;=L_Conversion!$D$126),"-",
IF(AND(M552="10",N552&gt;=L_Conversion!$C$127,N552&lt;=L_Conversion!$D$127),"-",
IF(AND(M552="11",N552&gt;=L_Conversion!$C$128,N552&lt;=L_Conversion!$D$128),"-",
IF(AND(M552="12",N552&gt;=L_Conversion!$C$129,N552&lt;=L_Conversion!$D$129),"-",
IF(AND(M552="13",N552&gt;=L_Conversion!$C$116,N552&lt;=L_Conversion!$D$116),"-",
IF(AND(M552="14",N552&gt;=L_Conversion!$C$117,N552&lt;=L_Conversion!$D$117),"-",
"PRIMER_DIA fuera de rango")))))))))))))))</f>
        <v>-</v>
      </c>
      <c r="AS552" s="94" t="str">
        <f t="shared" si="239"/>
        <v>-</v>
      </c>
      <c r="AT552" s="94" t="str">
        <f t="shared" si="240"/>
        <v>-</v>
      </c>
      <c r="AU552" s="94" t="str">
        <f t="shared" si="241"/>
        <v>-</v>
      </c>
      <c r="AV552" s="94" t="str">
        <f t="shared" si="242"/>
        <v>-</v>
      </c>
      <c r="AW552" s="94" t="str">
        <f t="shared" si="243"/>
        <v>-</v>
      </c>
      <c r="AX552" s="94" t="str">
        <f t="shared" si="244"/>
        <v>-</v>
      </c>
      <c r="AY552" s="94" t="str">
        <f t="shared" si="245"/>
        <v>-</v>
      </c>
      <c r="AZ552" s="94" t="str">
        <f t="shared" si="246"/>
        <v>-</v>
      </c>
      <c r="BA552" s="94" t="str">
        <f t="shared" si="247"/>
        <v>-</v>
      </c>
      <c r="BB552" s="94" t="str">
        <f t="shared" si="248"/>
        <v>-</v>
      </c>
      <c r="BC552" s="94" t="str">
        <f t="shared" si="249"/>
        <v>-</v>
      </c>
      <c r="BD552" s="94" t="str">
        <f t="shared" si="250"/>
        <v>-</v>
      </c>
      <c r="BE552" s="94" t="str">
        <f t="shared" si="251"/>
        <v>-</v>
      </c>
      <c r="BF552" s="94" t="str">
        <f t="shared" si="252"/>
        <v>-</v>
      </c>
    </row>
    <row r="553" spans="1:58" x14ac:dyDescent="0.2">
      <c r="A553" s="19" t="s">
        <v>1193</v>
      </c>
      <c r="B553" s="19" t="s">
        <v>875</v>
      </c>
      <c r="C553" s="19">
        <v>19085347</v>
      </c>
      <c r="D553" s="19">
        <v>0</v>
      </c>
      <c r="E553" s="19" t="s">
        <v>1889</v>
      </c>
      <c r="F553" s="19" t="s">
        <v>1890</v>
      </c>
      <c r="G553" s="19" t="s">
        <v>1891</v>
      </c>
      <c r="H553" s="19" t="s">
        <v>654</v>
      </c>
      <c r="I553" s="19" t="s">
        <v>653</v>
      </c>
      <c r="J553" s="19">
        <v>80</v>
      </c>
      <c r="K553" s="19" t="s">
        <v>556</v>
      </c>
      <c r="L553" s="19" t="s">
        <v>495</v>
      </c>
      <c r="M553" s="19" t="s">
        <v>20</v>
      </c>
      <c r="N553" s="19">
        <v>45786</v>
      </c>
      <c r="O553" s="19">
        <v>1</v>
      </c>
      <c r="P553" s="83">
        <v>1</v>
      </c>
      <c r="Q553" s="19" t="s">
        <v>23</v>
      </c>
      <c r="R553" s="19" t="s">
        <v>11</v>
      </c>
      <c r="S553" s="19" t="s">
        <v>23</v>
      </c>
      <c r="T553" s="19">
        <v>1</v>
      </c>
      <c r="U553" s="19" t="s">
        <v>11</v>
      </c>
      <c r="V553" s="19" t="s">
        <v>11</v>
      </c>
      <c r="W553" s="19" t="s">
        <v>11</v>
      </c>
      <c r="X553" s="19">
        <v>0</v>
      </c>
      <c r="Y553" s="19" t="s">
        <v>730</v>
      </c>
      <c r="Z553" s="19">
        <v>0</v>
      </c>
      <c r="AA553" s="19">
        <v>0</v>
      </c>
      <c r="AB553" s="19">
        <v>0</v>
      </c>
      <c r="AC553" s="186" t="str">
        <f>IF(OR(M553="13",M553="14",P553=8),"",IF(     AND(OR(S553="AUTORIZADO", S553="PENDIENTE", S553="REDUCIDO", S553="AMPLIADO"),L553&lt;&gt;"HONORARIO" ), _xlfn.CONCAT(IF(H553="X","H",H553),"_",IF(OR(P553=5,P553=6),_xlfn.CONCAT(P553,"A"),P553),"_",VLOOKUP(T553,Datos!$B$2:$C$5,2,TRUE)),""))</f>
        <v>H_1_[hasta 3]</v>
      </c>
      <c r="AD553" s="186">
        <f t="shared" si="226"/>
        <v>0</v>
      </c>
      <c r="AE553" s="90" t="str">
        <f t="shared" si="227"/>
        <v>-</v>
      </c>
      <c r="AF553" s="91" t="str">
        <f t="shared" si="228"/>
        <v>070606</v>
      </c>
      <c r="AG553" s="92"/>
      <c r="AH553" s="93" t="str">
        <f t="shared" si="229"/>
        <v>Corporación de Fomento de la Producción</v>
      </c>
      <c r="AI553" s="90" t="str">
        <f t="shared" si="230"/>
        <v>-</v>
      </c>
      <c r="AJ553" s="90">
        <f t="shared" si="231"/>
        <v>0</v>
      </c>
      <c r="AK553" s="90" t="str">
        <f t="shared" si="232"/>
        <v>-</v>
      </c>
      <c r="AL553" s="90" t="str">
        <f t="shared" si="233"/>
        <v>Identifica este registro como HOMBRE</v>
      </c>
      <c r="AM553" s="90" t="str">
        <f t="shared" si="234"/>
        <v>-</v>
      </c>
      <c r="AN553" s="90" t="str">
        <f t="shared" si="235"/>
        <v>-</v>
      </c>
      <c r="AO553" s="90" t="str">
        <f t="shared" si="236"/>
        <v>-</v>
      </c>
      <c r="AP553" s="58" t="str">
        <f t="shared" si="237"/>
        <v>-</v>
      </c>
      <c r="AQ553" s="94" t="str">
        <f t="shared" si="238"/>
        <v>-</v>
      </c>
      <c r="AR553" s="94" t="str">
        <f>IF(N553="","PRIMER_DIA en blanco",
IF(AND(M553="01",N553&gt;=L_Conversion!$C$118,N553&lt;=L_Conversion!$D$118),"-",
IF(AND(M553="02",N553&gt;=L_Conversion!$C$119,N553&lt;=L_Conversion!$D$119),"-",
IF(AND(M553="03",N553&gt;=L_Conversion!$C$120,N553&lt;=L_Conversion!$D$120),"-",
IF(AND(M553="04",N553&gt;=L_Conversion!$C$121,N553&lt;=L_Conversion!$D$121),"-",
IF(AND(M553="05",N553&gt;=L_Conversion!$C$122,N553&lt;=L_Conversion!$D$122),"-",
IF(AND(M553="06",N553&gt;=L_Conversion!$C$123,N553&lt;=L_Conversion!$D$123),"-",
IF(AND(M553="07",N553&gt;=L_Conversion!$C$124,N553&lt;=L_Conversion!$D$124),"-",
IF(AND(M553="08",N553&gt;=L_Conversion!$C$125,N553&lt;=L_Conversion!$D$125),"-",
IF(AND(M553="09",N553&gt;=L_Conversion!$C$126,N553&lt;=L_Conversion!$D$126),"-",
IF(AND(M553="10",N553&gt;=L_Conversion!$C$127,N553&lt;=L_Conversion!$D$127),"-",
IF(AND(M553="11",N553&gt;=L_Conversion!$C$128,N553&lt;=L_Conversion!$D$128),"-",
IF(AND(M553="12",N553&gt;=L_Conversion!$C$129,N553&lt;=L_Conversion!$D$129),"-",
IF(AND(M553="13",N553&gt;=L_Conversion!$C$116,N553&lt;=L_Conversion!$D$116),"-",
IF(AND(M553="14",N553&gt;=L_Conversion!$C$117,N553&lt;=L_Conversion!$D$117),"-",
"PRIMER_DIA fuera de rango")))))))))))))))</f>
        <v>-</v>
      </c>
      <c r="AS553" s="94" t="str">
        <f t="shared" si="239"/>
        <v>-</v>
      </c>
      <c r="AT553" s="94" t="str">
        <f t="shared" si="240"/>
        <v>-</v>
      </c>
      <c r="AU553" s="94" t="str">
        <f t="shared" si="241"/>
        <v>-</v>
      </c>
      <c r="AV553" s="94" t="str">
        <f t="shared" si="242"/>
        <v>-</v>
      </c>
      <c r="AW553" s="94" t="str">
        <f t="shared" si="243"/>
        <v>-</v>
      </c>
      <c r="AX553" s="94" t="str">
        <f t="shared" si="244"/>
        <v>-</v>
      </c>
      <c r="AY553" s="94" t="str">
        <f t="shared" si="245"/>
        <v>-</v>
      </c>
      <c r="AZ553" s="94" t="str">
        <f t="shared" si="246"/>
        <v>-</v>
      </c>
      <c r="BA553" s="94" t="str">
        <f t="shared" si="247"/>
        <v>-</v>
      </c>
      <c r="BB553" s="94" t="str">
        <f t="shared" si="248"/>
        <v>-</v>
      </c>
      <c r="BC553" s="94" t="str">
        <f t="shared" si="249"/>
        <v>-</v>
      </c>
      <c r="BD553" s="94" t="str">
        <f t="shared" si="250"/>
        <v>-</v>
      </c>
      <c r="BE553" s="94" t="str">
        <f t="shared" si="251"/>
        <v>-</v>
      </c>
      <c r="BF553" s="94" t="str">
        <f t="shared" si="252"/>
        <v>-</v>
      </c>
    </row>
    <row r="554" spans="1:58" x14ac:dyDescent="0.2">
      <c r="A554" s="19" t="s">
        <v>1193</v>
      </c>
      <c r="B554" s="19" t="s">
        <v>76</v>
      </c>
      <c r="C554" s="19">
        <v>8843456</v>
      </c>
      <c r="D554" s="19">
        <v>0</v>
      </c>
      <c r="E554" s="19" t="s">
        <v>1312</v>
      </c>
      <c r="F554" s="19" t="s">
        <v>1802</v>
      </c>
      <c r="G554" s="19" t="s">
        <v>1818</v>
      </c>
      <c r="H554" s="19" t="s">
        <v>1018</v>
      </c>
      <c r="I554" s="19" t="s">
        <v>654</v>
      </c>
      <c r="J554" s="19">
        <v>80</v>
      </c>
      <c r="K554" s="19" t="s">
        <v>560</v>
      </c>
      <c r="L554" s="19" t="s">
        <v>509</v>
      </c>
      <c r="M554" s="19" t="s">
        <v>20</v>
      </c>
      <c r="N554" s="19">
        <v>45786</v>
      </c>
      <c r="O554" s="19">
        <v>4</v>
      </c>
      <c r="P554" s="83">
        <v>1</v>
      </c>
      <c r="Q554" s="19" t="s">
        <v>23</v>
      </c>
      <c r="R554" s="19" t="s">
        <v>11</v>
      </c>
      <c r="S554" s="19" t="s">
        <v>23</v>
      </c>
      <c r="T554" s="19">
        <v>4</v>
      </c>
      <c r="U554" s="19" t="s">
        <v>11</v>
      </c>
      <c r="V554" s="19" t="s">
        <v>11</v>
      </c>
      <c r="W554" s="19" t="s">
        <v>11</v>
      </c>
      <c r="X554" s="19">
        <v>0</v>
      </c>
      <c r="Y554" s="19" t="s">
        <v>730</v>
      </c>
      <c r="Z554" s="19">
        <v>0</v>
      </c>
      <c r="AA554" s="19">
        <v>0</v>
      </c>
      <c r="AB554" s="19">
        <v>0</v>
      </c>
      <c r="AC554" s="186" t="str">
        <f>IF(OR(M554="13",M554="14",P554=8),"",IF(     AND(OR(S554="AUTORIZADO", S554="PENDIENTE", S554="REDUCIDO", S554="AMPLIADO"),L554&lt;&gt;"HONORARIO" ), _xlfn.CONCAT(IF(H554="X","H",H554),"_",IF(OR(P554=5,P554=6),_xlfn.CONCAT(P554,"A"),P554),"_",VLOOKUP(T554,Datos!$B$2:$C$5,2,TRUE)),""))</f>
        <v>M_1_[4 a 10]</v>
      </c>
      <c r="AD554" s="186">
        <f t="shared" si="226"/>
        <v>0</v>
      </c>
      <c r="AE554" s="90" t="str">
        <f t="shared" si="227"/>
        <v>-</v>
      </c>
      <c r="AF554" s="91" t="str">
        <f t="shared" si="228"/>
        <v>070601</v>
      </c>
      <c r="AG554" s="92"/>
      <c r="AH554" s="93" t="str">
        <f t="shared" si="229"/>
        <v>Corporación de Fomento de la Producción</v>
      </c>
      <c r="AI554" s="90" t="str">
        <f t="shared" si="230"/>
        <v>-</v>
      </c>
      <c r="AJ554" s="90">
        <f t="shared" si="231"/>
        <v>0</v>
      </c>
      <c r="AK554" s="90" t="str">
        <f t="shared" si="232"/>
        <v>-</v>
      </c>
      <c r="AL554" s="90" t="str">
        <f t="shared" si="233"/>
        <v>Identifica este registro como MUJER</v>
      </c>
      <c r="AM554" s="90" t="str">
        <f t="shared" si="234"/>
        <v>-</v>
      </c>
      <c r="AN554" s="90" t="str">
        <f t="shared" si="235"/>
        <v>-</v>
      </c>
      <c r="AO554" s="90" t="str">
        <f t="shared" si="236"/>
        <v>-</v>
      </c>
      <c r="AP554" s="58" t="str">
        <f t="shared" si="237"/>
        <v>-</v>
      </c>
      <c r="AQ554" s="94" t="str">
        <f t="shared" si="238"/>
        <v>-</v>
      </c>
      <c r="AR554" s="94" t="str">
        <f>IF(N554="","PRIMER_DIA en blanco",
IF(AND(M554="01",N554&gt;=L_Conversion!$C$118,N554&lt;=L_Conversion!$D$118),"-",
IF(AND(M554="02",N554&gt;=L_Conversion!$C$119,N554&lt;=L_Conversion!$D$119),"-",
IF(AND(M554="03",N554&gt;=L_Conversion!$C$120,N554&lt;=L_Conversion!$D$120),"-",
IF(AND(M554="04",N554&gt;=L_Conversion!$C$121,N554&lt;=L_Conversion!$D$121),"-",
IF(AND(M554="05",N554&gt;=L_Conversion!$C$122,N554&lt;=L_Conversion!$D$122),"-",
IF(AND(M554="06",N554&gt;=L_Conversion!$C$123,N554&lt;=L_Conversion!$D$123),"-",
IF(AND(M554="07",N554&gt;=L_Conversion!$C$124,N554&lt;=L_Conversion!$D$124),"-",
IF(AND(M554="08",N554&gt;=L_Conversion!$C$125,N554&lt;=L_Conversion!$D$125),"-",
IF(AND(M554="09",N554&gt;=L_Conversion!$C$126,N554&lt;=L_Conversion!$D$126),"-",
IF(AND(M554="10",N554&gt;=L_Conversion!$C$127,N554&lt;=L_Conversion!$D$127),"-",
IF(AND(M554="11",N554&gt;=L_Conversion!$C$128,N554&lt;=L_Conversion!$D$128),"-",
IF(AND(M554="12",N554&gt;=L_Conversion!$C$129,N554&lt;=L_Conversion!$D$129),"-",
IF(AND(M554="13",N554&gt;=L_Conversion!$C$116,N554&lt;=L_Conversion!$D$116),"-",
IF(AND(M554="14",N554&gt;=L_Conversion!$C$117,N554&lt;=L_Conversion!$D$117),"-",
"PRIMER_DIA fuera de rango")))))))))))))))</f>
        <v>-</v>
      </c>
      <c r="AS554" s="94" t="str">
        <f t="shared" si="239"/>
        <v>-</v>
      </c>
      <c r="AT554" s="94" t="str">
        <f t="shared" si="240"/>
        <v>-</v>
      </c>
      <c r="AU554" s="94" t="str">
        <f t="shared" si="241"/>
        <v>-</v>
      </c>
      <c r="AV554" s="94" t="str">
        <f t="shared" si="242"/>
        <v>-</v>
      </c>
      <c r="AW554" s="94" t="str">
        <f t="shared" si="243"/>
        <v>-</v>
      </c>
      <c r="AX554" s="94" t="str">
        <f t="shared" si="244"/>
        <v>-</v>
      </c>
      <c r="AY554" s="94" t="str">
        <f t="shared" si="245"/>
        <v>-</v>
      </c>
      <c r="AZ554" s="94" t="str">
        <f t="shared" si="246"/>
        <v>-</v>
      </c>
      <c r="BA554" s="94" t="str">
        <f t="shared" si="247"/>
        <v>-</v>
      </c>
      <c r="BB554" s="94" t="str">
        <f t="shared" si="248"/>
        <v>-</v>
      </c>
      <c r="BC554" s="94" t="str">
        <f t="shared" si="249"/>
        <v>-</v>
      </c>
      <c r="BD554" s="94" t="str">
        <f t="shared" si="250"/>
        <v>-</v>
      </c>
      <c r="BE554" s="94" t="str">
        <f t="shared" si="251"/>
        <v>-</v>
      </c>
      <c r="BF554" s="94" t="str">
        <f t="shared" si="252"/>
        <v>-</v>
      </c>
    </row>
    <row r="555" spans="1:58" x14ac:dyDescent="0.2">
      <c r="A555" s="19" t="s">
        <v>1193</v>
      </c>
      <c r="B555" s="19" t="s">
        <v>76</v>
      </c>
      <c r="C555" s="19">
        <v>15663927</v>
      </c>
      <c r="D555" s="19">
        <v>3</v>
      </c>
      <c r="E555" s="19" t="s">
        <v>1368</v>
      </c>
      <c r="F555" s="19" t="s">
        <v>1260</v>
      </c>
      <c r="G555" s="19" t="s">
        <v>1892</v>
      </c>
      <c r="H555" s="19" t="s">
        <v>654</v>
      </c>
      <c r="I555" s="19" t="s">
        <v>653</v>
      </c>
      <c r="J555" s="19">
        <v>80</v>
      </c>
      <c r="K555" s="19" t="s">
        <v>556</v>
      </c>
      <c r="L555" s="19" t="s">
        <v>495</v>
      </c>
      <c r="M555" s="19" t="s">
        <v>20</v>
      </c>
      <c r="N555" s="19">
        <v>45786</v>
      </c>
      <c r="O555" s="19">
        <v>14</v>
      </c>
      <c r="P555" s="83">
        <v>1</v>
      </c>
      <c r="Q555" s="19" t="s">
        <v>23</v>
      </c>
      <c r="R555" s="19" t="s">
        <v>11</v>
      </c>
      <c r="S555" s="19" t="s">
        <v>23</v>
      </c>
      <c r="T555" s="19">
        <v>14</v>
      </c>
      <c r="U555" s="19" t="s">
        <v>11</v>
      </c>
      <c r="V555" s="19" t="s">
        <v>11</v>
      </c>
      <c r="W555" s="19" t="s">
        <v>11</v>
      </c>
      <c r="X555" s="19">
        <v>0</v>
      </c>
      <c r="Y555" s="19" t="s">
        <v>730</v>
      </c>
      <c r="Z555" s="19">
        <v>0</v>
      </c>
      <c r="AA555" s="19">
        <v>0</v>
      </c>
      <c r="AB555" s="19">
        <v>0</v>
      </c>
      <c r="AC555" s="186" t="str">
        <f>IF(OR(M555="13",M555="14",P555=8),"",IF(     AND(OR(S555="AUTORIZADO", S555="PENDIENTE", S555="REDUCIDO", S555="AMPLIADO"),L555&lt;&gt;"HONORARIO" ), _xlfn.CONCAT(IF(H555="X","H",H555),"_",IF(OR(P555=5,P555=6),_xlfn.CONCAT(P555,"A"),P555),"_",VLOOKUP(T555,Datos!$B$2:$C$5,2,TRUE)),""))</f>
        <v>H_1_[11 +]</v>
      </c>
      <c r="AD555" s="186">
        <f t="shared" si="226"/>
        <v>0</v>
      </c>
      <c r="AE555" s="90" t="str">
        <f t="shared" si="227"/>
        <v>-</v>
      </c>
      <c r="AF555" s="91" t="str">
        <f t="shared" si="228"/>
        <v>070601</v>
      </c>
      <c r="AG555" s="92"/>
      <c r="AH555" s="93" t="str">
        <f t="shared" si="229"/>
        <v>Corporación de Fomento de la Producción</v>
      </c>
      <c r="AI555" s="90" t="str">
        <f t="shared" si="230"/>
        <v>-</v>
      </c>
      <c r="AJ555" s="90">
        <f t="shared" si="231"/>
        <v>3</v>
      </c>
      <c r="AK555" s="90" t="str">
        <f t="shared" si="232"/>
        <v>-</v>
      </c>
      <c r="AL555" s="90" t="str">
        <f t="shared" si="233"/>
        <v>Identifica este registro como HOMBRE</v>
      </c>
      <c r="AM555" s="90" t="str">
        <f t="shared" si="234"/>
        <v>-</v>
      </c>
      <c r="AN555" s="90" t="str">
        <f t="shared" si="235"/>
        <v>-</v>
      </c>
      <c r="AO555" s="90" t="str">
        <f t="shared" si="236"/>
        <v>-</v>
      </c>
      <c r="AP555" s="58" t="str">
        <f t="shared" si="237"/>
        <v>-</v>
      </c>
      <c r="AQ555" s="94" t="str">
        <f t="shared" si="238"/>
        <v>-</v>
      </c>
      <c r="AR555" s="94" t="str">
        <f>IF(N555="","PRIMER_DIA en blanco",
IF(AND(M555="01",N555&gt;=L_Conversion!$C$118,N555&lt;=L_Conversion!$D$118),"-",
IF(AND(M555="02",N555&gt;=L_Conversion!$C$119,N555&lt;=L_Conversion!$D$119),"-",
IF(AND(M555="03",N555&gt;=L_Conversion!$C$120,N555&lt;=L_Conversion!$D$120),"-",
IF(AND(M555="04",N555&gt;=L_Conversion!$C$121,N555&lt;=L_Conversion!$D$121),"-",
IF(AND(M555="05",N555&gt;=L_Conversion!$C$122,N555&lt;=L_Conversion!$D$122),"-",
IF(AND(M555="06",N555&gt;=L_Conversion!$C$123,N555&lt;=L_Conversion!$D$123),"-",
IF(AND(M555="07",N555&gt;=L_Conversion!$C$124,N555&lt;=L_Conversion!$D$124),"-",
IF(AND(M555="08",N555&gt;=L_Conversion!$C$125,N555&lt;=L_Conversion!$D$125),"-",
IF(AND(M555="09",N555&gt;=L_Conversion!$C$126,N555&lt;=L_Conversion!$D$126),"-",
IF(AND(M555="10",N555&gt;=L_Conversion!$C$127,N555&lt;=L_Conversion!$D$127),"-",
IF(AND(M555="11",N555&gt;=L_Conversion!$C$128,N555&lt;=L_Conversion!$D$128),"-",
IF(AND(M555="12",N555&gt;=L_Conversion!$C$129,N555&lt;=L_Conversion!$D$129),"-",
IF(AND(M555="13",N555&gt;=L_Conversion!$C$116,N555&lt;=L_Conversion!$D$116),"-",
IF(AND(M555="14",N555&gt;=L_Conversion!$C$117,N555&lt;=L_Conversion!$D$117),"-",
"PRIMER_DIA fuera de rango")))))))))))))))</f>
        <v>-</v>
      </c>
      <c r="AS555" s="94" t="str">
        <f t="shared" si="239"/>
        <v>-</v>
      </c>
      <c r="AT555" s="94" t="str">
        <f t="shared" si="240"/>
        <v>-</v>
      </c>
      <c r="AU555" s="94" t="str">
        <f t="shared" si="241"/>
        <v>-</v>
      </c>
      <c r="AV555" s="94" t="str">
        <f t="shared" si="242"/>
        <v>-</v>
      </c>
      <c r="AW555" s="94" t="str">
        <f t="shared" si="243"/>
        <v>-</v>
      </c>
      <c r="AX555" s="94" t="str">
        <f t="shared" si="244"/>
        <v>-</v>
      </c>
      <c r="AY555" s="94" t="str">
        <f t="shared" si="245"/>
        <v>-</v>
      </c>
      <c r="AZ555" s="94" t="str">
        <f t="shared" si="246"/>
        <v>-</v>
      </c>
      <c r="BA555" s="94" t="str">
        <f t="shared" si="247"/>
        <v>-</v>
      </c>
      <c r="BB555" s="94" t="str">
        <f t="shared" si="248"/>
        <v>-</v>
      </c>
      <c r="BC555" s="94" t="str">
        <f t="shared" si="249"/>
        <v>-</v>
      </c>
      <c r="BD555" s="94" t="str">
        <f t="shared" si="250"/>
        <v>-</v>
      </c>
      <c r="BE555" s="94" t="str">
        <f t="shared" si="251"/>
        <v>-</v>
      </c>
      <c r="BF555" s="94" t="str">
        <f t="shared" si="252"/>
        <v>-</v>
      </c>
    </row>
    <row r="556" spans="1:58" x14ac:dyDescent="0.2">
      <c r="A556" s="19" t="s">
        <v>1193</v>
      </c>
      <c r="B556" s="19" t="s">
        <v>76</v>
      </c>
      <c r="C556" s="19">
        <v>8376358</v>
      </c>
      <c r="D556" s="19">
        <v>2</v>
      </c>
      <c r="E556" s="19" t="s">
        <v>1355</v>
      </c>
      <c r="F556" s="19" t="s">
        <v>1557</v>
      </c>
      <c r="G556" s="19" t="s">
        <v>1558</v>
      </c>
      <c r="H556" s="19" t="s">
        <v>1018</v>
      </c>
      <c r="I556" s="19" t="s">
        <v>653</v>
      </c>
      <c r="J556" s="19">
        <v>60</v>
      </c>
      <c r="K556" s="19" t="s">
        <v>560</v>
      </c>
      <c r="L556" s="19" t="s">
        <v>490</v>
      </c>
      <c r="M556" s="19" t="s">
        <v>20</v>
      </c>
      <c r="N556" s="19">
        <v>45787</v>
      </c>
      <c r="O556" s="19">
        <v>14</v>
      </c>
      <c r="P556" s="83">
        <v>1</v>
      </c>
      <c r="Q556" s="19" t="s">
        <v>23</v>
      </c>
      <c r="R556" s="19" t="s">
        <v>11</v>
      </c>
      <c r="S556" s="19" t="s">
        <v>23</v>
      </c>
      <c r="T556" s="19">
        <v>14</v>
      </c>
      <c r="U556" s="19" t="s">
        <v>11</v>
      </c>
      <c r="V556" s="19" t="s">
        <v>11</v>
      </c>
      <c r="W556" s="19" t="s">
        <v>19</v>
      </c>
      <c r="X556" s="19">
        <v>960829</v>
      </c>
      <c r="Y556" s="19" t="s">
        <v>726</v>
      </c>
      <c r="Z556" s="19">
        <v>14</v>
      </c>
      <c r="AA556" s="19">
        <v>960829</v>
      </c>
      <c r="AB556" s="19">
        <v>960829</v>
      </c>
      <c r="AC556" s="186" t="str">
        <f>IF(OR(M556="13",M556="14",P556=8),"",IF(     AND(OR(S556="AUTORIZADO", S556="PENDIENTE", S556="REDUCIDO", S556="AMPLIADO"),L556&lt;&gt;"HONORARIO" ), _xlfn.CONCAT(IF(H556="X","H",H556),"_",IF(OR(P556=5,P556=6),_xlfn.CONCAT(P556,"A"),P556),"_",VLOOKUP(T556,Datos!$B$2:$C$5,2,TRUE)),""))</f>
        <v>M_1_[11 +]</v>
      </c>
      <c r="AD556" s="186">
        <f t="shared" si="226"/>
        <v>1921658</v>
      </c>
      <c r="AE556" s="90" t="str">
        <f t="shared" si="227"/>
        <v>-</v>
      </c>
      <c r="AF556" s="91" t="str">
        <f t="shared" si="228"/>
        <v>070601</v>
      </c>
      <c r="AG556" s="92"/>
      <c r="AH556" s="93" t="str">
        <f t="shared" si="229"/>
        <v>Corporación de Fomento de la Producción</v>
      </c>
      <c r="AI556" s="90" t="str">
        <f t="shared" si="230"/>
        <v>-</v>
      </c>
      <c r="AJ556" s="90">
        <f t="shared" si="231"/>
        <v>2</v>
      </c>
      <c r="AK556" s="90" t="str">
        <f t="shared" si="232"/>
        <v>-</v>
      </c>
      <c r="AL556" s="90" t="str">
        <f t="shared" si="233"/>
        <v>Identifica este registro como MUJER</v>
      </c>
      <c r="AM556" s="90" t="str">
        <f t="shared" si="234"/>
        <v>-</v>
      </c>
      <c r="AN556" s="90" t="str">
        <f t="shared" si="235"/>
        <v>-</v>
      </c>
      <c r="AO556" s="90" t="str">
        <f t="shared" si="236"/>
        <v>-</v>
      </c>
      <c r="AP556" s="58" t="str">
        <f t="shared" si="237"/>
        <v>-</v>
      </c>
      <c r="AQ556" s="94" t="str">
        <f t="shared" si="238"/>
        <v>-</v>
      </c>
      <c r="AR556" s="94" t="str">
        <f>IF(N556="","PRIMER_DIA en blanco",
IF(AND(M556="01",N556&gt;=L_Conversion!$C$118,N556&lt;=L_Conversion!$D$118),"-",
IF(AND(M556="02",N556&gt;=L_Conversion!$C$119,N556&lt;=L_Conversion!$D$119),"-",
IF(AND(M556="03",N556&gt;=L_Conversion!$C$120,N556&lt;=L_Conversion!$D$120),"-",
IF(AND(M556="04",N556&gt;=L_Conversion!$C$121,N556&lt;=L_Conversion!$D$121),"-",
IF(AND(M556="05",N556&gt;=L_Conversion!$C$122,N556&lt;=L_Conversion!$D$122),"-",
IF(AND(M556="06",N556&gt;=L_Conversion!$C$123,N556&lt;=L_Conversion!$D$123),"-",
IF(AND(M556="07",N556&gt;=L_Conversion!$C$124,N556&lt;=L_Conversion!$D$124),"-",
IF(AND(M556="08",N556&gt;=L_Conversion!$C$125,N556&lt;=L_Conversion!$D$125),"-",
IF(AND(M556="09",N556&gt;=L_Conversion!$C$126,N556&lt;=L_Conversion!$D$126),"-",
IF(AND(M556="10",N556&gt;=L_Conversion!$C$127,N556&lt;=L_Conversion!$D$127),"-",
IF(AND(M556="11",N556&gt;=L_Conversion!$C$128,N556&lt;=L_Conversion!$D$128),"-",
IF(AND(M556="12",N556&gt;=L_Conversion!$C$129,N556&lt;=L_Conversion!$D$129),"-",
IF(AND(M556="13",N556&gt;=L_Conversion!$C$116,N556&lt;=L_Conversion!$D$116),"-",
IF(AND(M556="14",N556&gt;=L_Conversion!$C$117,N556&lt;=L_Conversion!$D$117),"-",
"PRIMER_DIA fuera de rango")))))))))))))))</f>
        <v>-</v>
      </c>
      <c r="AS556" s="94" t="str">
        <f t="shared" si="239"/>
        <v>-</v>
      </c>
      <c r="AT556" s="94" t="str">
        <f t="shared" si="240"/>
        <v>-</v>
      </c>
      <c r="AU556" s="94" t="str">
        <f t="shared" si="241"/>
        <v>-</v>
      </c>
      <c r="AV556" s="94" t="str">
        <f t="shared" si="242"/>
        <v>-</v>
      </c>
      <c r="AW556" s="94" t="str">
        <f t="shared" si="243"/>
        <v>-</v>
      </c>
      <c r="AX556" s="94" t="str">
        <f t="shared" si="244"/>
        <v>-</v>
      </c>
      <c r="AY556" s="94" t="str">
        <f t="shared" si="245"/>
        <v>-</v>
      </c>
      <c r="AZ556" s="94" t="str">
        <f t="shared" si="246"/>
        <v>-</v>
      </c>
      <c r="BA556" s="94" t="str">
        <f t="shared" si="247"/>
        <v>-</v>
      </c>
      <c r="BB556" s="94" t="str">
        <f t="shared" si="248"/>
        <v>-</v>
      </c>
      <c r="BC556" s="94" t="str">
        <f t="shared" si="249"/>
        <v>-</v>
      </c>
      <c r="BD556" s="94" t="str">
        <f t="shared" si="250"/>
        <v>-</v>
      </c>
      <c r="BE556" s="94" t="str">
        <f t="shared" si="251"/>
        <v>-</v>
      </c>
      <c r="BF556" s="94" t="str">
        <f t="shared" si="252"/>
        <v>-</v>
      </c>
    </row>
    <row r="557" spans="1:58" x14ac:dyDescent="0.2">
      <c r="A557" s="19" t="s">
        <v>1193</v>
      </c>
      <c r="B557" s="19" t="s">
        <v>76</v>
      </c>
      <c r="C557" s="19">
        <v>15936499</v>
      </c>
      <c r="D557" s="19">
        <v>2</v>
      </c>
      <c r="E557" s="19" t="s">
        <v>1260</v>
      </c>
      <c r="F557" s="19" t="s">
        <v>1386</v>
      </c>
      <c r="G557" s="19" t="s">
        <v>1893</v>
      </c>
      <c r="H557" s="19" t="s">
        <v>654</v>
      </c>
      <c r="I557" s="19" t="s">
        <v>653</v>
      </c>
      <c r="J557" s="19">
        <v>80</v>
      </c>
      <c r="K557" s="19" t="s">
        <v>556</v>
      </c>
      <c r="L557" s="19" t="s">
        <v>495</v>
      </c>
      <c r="M557" s="19" t="s">
        <v>20</v>
      </c>
      <c r="N557" s="19">
        <v>45788</v>
      </c>
      <c r="O557" s="19">
        <v>2</v>
      </c>
      <c r="P557" s="83">
        <v>1</v>
      </c>
      <c r="Q557" s="19" t="s">
        <v>23</v>
      </c>
      <c r="R557" s="19" t="s">
        <v>11</v>
      </c>
      <c r="S557" s="19" t="s">
        <v>23</v>
      </c>
      <c r="T557" s="19">
        <v>2</v>
      </c>
      <c r="U557" s="19" t="s">
        <v>11</v>
      </c>
      <c r="V557" s="19" t="s">
        <v>11</v>
      </c>
      <c r="W557" s="19" t="s">
        <v>11</v>
      </c>
      <c r="X557" s="19">
        <v>0</v>
      </c>
      <c r="Y557" s="19" t="s">
        <v>730</v>
      </c>
      <c r="Z557" s="19">
        <v>0</v>
      </c>
      <c r="AA557" s="19">
        <v>0</v>
      </c>
      <c r="AB557" s="19">
        <v>0</v>
      </c>
      <c r="AC557" s="186" t="str">
        <f>IF(OR(M557="13",M557="14",P557=8),"",IF(     AND(OR(S557="AUTORIZADO", S557="PENDIENTE", S557="REDUCIDO", S557="AMPLIADO"),L557&lt;&gt;"HONORARIO" ), _xlfn.CONCAT(IF(H557="X","H",H557),"_",IF(OR(P557=5,P557=6),_xlfn.CONCAT(P557,"A"),P557),"_",VLOOKUP(T557,Datos!$B$2:$C$5,2,TRUE)),""))</f>
        <v>H_1_[hasta 3]</v>
      </c>
      <c r="AD557" s="186">
        <f t="shared" si="226"/>
        <v>0</v>
      </c>
      <c r="AE557" s="90" t="str">
        <f t="shared" si="227"/>
        <v>-</v>
      </c>
      <c r="AF557" s="91" t="str">
        <f t="shared" si="228"/>
        <v>070601</v>
      </c>
      <c r="AG557" s="92"/>
      <c r="AH557" s="93" t="str">
        <f t="shared" si="229"/>
        <v>Corporación de Fomento de la Producción</v>
      </c>
      <c r="AI557" s="90" t="str">
        <f t="shared" si="230"/>
        <v>-</v>
      </c>
      <c r="AJ557" s="90">
        <f t="shared" si="231"/>
        <v>2</v>
      </c>
      <c r="AK557" s="90" t="str">
        <f t="shared" si="232"/>
        <v>-</v>
      </c>
      <c r="AL557" s="90" t="str">
        <f t="shared" si="233"/>
        <v>Identifica este registro como HOMBRE</v>
      </c>
      <c r="AM557" s="90" t="str">
        <f t="shared" si="234"/>
        <v>-</v>
      </c>
      <c r="AN557" s="90" t="str">
        <f t="shared" si="235"/>
        <v>-</v>
      </c>
      <c r="AO557" s="90" t="str">
        <f t="shared" si="236"/>
        <v>-</v>
      </c>
      <c r="AP557" s="58" t="str">
        <f t="shared" si="237"/>
        <v>-</v>
      </c>
      <c r="AQ557" s="94" t="str">
        <f t="shared" si="238"/>
        <v>-</v>
      </c>
      <c r="AR557" s="94" t="str">
        <f>IF(N557="","PRIMER_DIA en blanco",
IF(AND(M557="01",N557&gt;=L_Conversion!$C$118,N557&lt;=L_Conversion!$D$118),"-",
IF(AND(M557="02",N557&gt;=L_Conversion!$C$119,N557&lt;=L_Conversion!$D$119),"-",
IF(AND(M557="03",N557&gt;=L_Conversion!$C$120,N557&lt;=L_Conversion!$D$120),"-",
IF(AND(M557="04",N557&gt;=L_Conversion!$C$121,N557&lt;=L_Conversion!$D$121),"-",
IF(AND(M557="05",N557&gt;=L_Conversion!$C$122,N557&lt;=L_Conversion!$D$122),"-",
IF(AND(M557="06",N557&gt;=L_Conversion!$C$123,N557&lt;=L_Conversion!$D$123),"-",
IF(AND(M557="07",N557&gt;=L_Conversion!$C$124,N557&lt;=L_Conversion!$D$124),"-",
IF(AND(M557="08",N557&gt;=L_Conversion!$C$125,N557&lt;=L_Conversion!$D$125),"-",
IF(AND(M557="09",N557&gt;=L_Conversion!$C$126,N557&lt;=L_Conversion!$D$126),"-",
IF(AND(M557="10",N557&gt;=L_Conversion!$C$127,N557&lt;=L_Conversion!$D$127),"-",
IF(AND(M557="11",N557&gt;=L_Conversion!$C$128,N557&lt;=L_Conversion!$D$128),"-",
IF(AND(M557="12",N557&gt;=L_Conversion!$C$129,N557&lt;=L_Conversion!$D$129),"-",
IF(AND(M557="13",N557&gt;=L_Conversion!$C$116,N557&lt;=L_Conversion!$D$116),"-",
IF(AND(M557="14",N557&gt;=L_Conversion!$C$117,N557&lt;=L_Conversion!$D$117),"-",
"PRIMER_DIA fuera de rango")))))))))))))))</f>
        <v>-</v>
      </c>
      <c r="AS557" s="94" t="str">
        <f t="shared" si="239"/>
        <v>-</v>
      </c>
      <c r="AT557" s="94" t="str">
        <f t="shared" si="240"/>
        <v>-</v>
      </c>
      <c r="AU557" s="94" t="str">
        <f t="shared" si="241"/>
        <v>-</v>
      </c>
      <c r="AV557" s="94" t="str">
        <f t="shared" si="242"/>
        <v>-</v>
      </c>
      <c r="AW557" s="94" t="str">
        <f t="shared" si="243"/>
        <v>-</v>
      </c>
      <c r="AX557" s="94" t="str">
        <f t="shared" si="244"/>
        <v>-</v>
      </c>
      <c r="AY557" s="94" t="str">
        <f t="shared" si="245"/>
        <v>-</v>
      </c>
      <c r="AZ557" s="94" t="str">
        <f t="shared" si="246"/>
        <v>-</v>
      </c>
      <c r="BA557" s="94" t="str">
        <f t="shared" si="247"/>
        <v>-</v>
      </c>
      <c r="BB557" s="94" t="str">
        <f t="shared" si="248"/>
        <v>-</v>
      </c>
      <c r="BC557" s="94" t="str">
        <f t="shared" si="249"/>
        <v>-</v>
      </c>
      <c r="BD557" s="94" t="str">
        <f t="shared" si="250"/>
        <v>-</v>
      </c>
      <c r="BE557" s="94" t="str">
        <f t="shared" si="251"/>
        <v>-</v>
      </c>
      <c r="BF557" s="94" t="str">
        <f t="shared" si="252"/>
        <v>-</v>
      </c>
    </row>
    <row r="558" spans="1:58" x14ac:dyDescent="0.2">
      <c r="A558" s="19" t="s">
        <v>1193</v>
      </c>
      <c r="B558" s="19" t="s">
        <v>76</v>
      </c>
      <c r="C558" s="19">
        <v>17497417</v>
      </c>
      <c r="D558" s="19">
        <v>9</v>
      </c>
      <c r="E558" s="19" t="s">
        <v>1290</v>
      </c>
      <c r="F558" s="19" t="s">
        <v>1894</v>
      </c>
      <c r="G558" s="19" t="s">
        <v>1895</v>
      </c>
      <c r="H558" s="19" t="s">
        <v>1018</v>
      </c>
      <c r="I558" s="19" t="s">
        <v>653</v>
      </c>
      <c r="J558" s="19">
        <v>80</v>
      </c>
      <c r="K558" s="19" t="s">
        <v>560</v>
      </c>
      <c r="L558" s="19" t="s">
        <v>495</v>
      </c>
      <c r="M558" s="19" t="s">
        <v>20</v>
      </c>
      <c r="N558" s="19">
        <v>45789</v>
      </c>
      <c r="O558" s="19">
        <v>1</v>
      </c>
      <c r="P558" s="83">
        <v>1</v>
      </c>
      <c r="Q558" s="19" t="s">
        <v>23</v>
      </c>
      <c r="R558" s="19" t="s">
        <v>11</v>
      </c>
      <c r="S558" s="19" t="s">
        <v>23</v>
      </c>
      <c r="T558" s="19">
        <v>1</v>
      </c>
      <c r="U558" s="19" t="s">
        <v>11</v>
      </c>
      <c r="V558" s="19" t="s">
        <v>11</v>
      </c>
      <c r="W558" s="19" t="s">
        <v>11</v>
      </c>
      <c r="X558" s="19">
        <v>0</v>
      </c>
      <c r="Y558" s="19" t="s">
        <v>730</v>
      </c>
      <c r="Z558" s="19">
        <v>0</v>
      </c>
      <c r="AA558" s="19">
        <v>0</v>
      </c>
      <c r="AB558" s="19">
        <v>0</v>
      </c>
      <c r="AC558" s="186" t="str">
        <f>IF(OR(M558="13",M558="14",P558=8),"",IF(     AND(OR(S558="AUTORIZADO", S558="PENDIENTE", S558="REDUCIDO", S558="AMPLIADO"),L558&lt;&gt;"HONORARIO" ), _xlfn.CONCAT(IF(H558="X","H",H558),"_",IF(OR(P558=5,P558=6),_xlfn.CONCAT(P558,"A"),P558),"_",VLOOKUP(T558,Datos!$B$2:$C$5,2,TRUE)),""))</f>
        <v>M_1_[hasta 3]</v>
      </c>
      <c r="AD558" s="186">
        <f t="shared" si="226"/>
        <v>0</v>
      </c>
      <c r="AE558" s="90" t="str">
        <f t="shared" si="227"/>
        <v>-</v>
      </c>
      <c r="AF558" s="91" t="str">
        <f t="shared" si="228"/>
        <v>070601</v>
      </c>
      <c r="AG558" s="92"/>
      <c r="AH558" s="93" t="str">
        <f t="shared" si="229"/>
        <v>Corporación de Fomento de la Producción</v>
      </c>
      <c r="AI558" s="90" t="str">
        <f t="shared" si="230"/>
        <v>-</v>
      </c>
      <c r="AJ558" s="90">
        <f t="shared" si="231"/>
        <v>9</v>
      </c>
      <c r="AK558" s="90" t="str">
        <f t="shared" si="232"/>
        <v>-</v>
      </c>
      <c r="AL558" s="90" t="str">
        <f t="shared" si="233"/>
        <v>Identifica este registro como MUJER</v>
      </c>
      <c r="AM558" s="90" t="str">
        <f t="shared" si="234"/>
        <v>-</v>
      </c>
      <c r="AN558" s="90" t="str">
        <f t="shared" si="235"/>
        <v>-</v>
      </c>
      <c r="AO558" s="90" t="str">
        <f t="shared" si="236"/>
        <v>-</v>
      </c>
      <c r="AP558" s="58" t="str">
        <f t="shared" si="237"/>
        <v>-</v>
      </c>
      <c r="AQ558" s="94" t="str">
        <f t="shared" si="238"/>
        <v>-</v>
      </c>
      <c r="AR558" s="94" t="str">
        <f>IF(N558="","PRIMER_DIA en blanco",
IF(AND(M558="01",N558&gt;=L_Conversion!$C$118,N558&lt;=L_Conversion!$D$118),"-",
IF(AND(M558="02",N558&gt;=L_Conversion!$C$119,N558&lt;=L_Conversion!$D$119),"-",
IF(AND(M558="03",N558&gt;=L_Conversion!$C$120,N558&lt;=L_Conversion!$D$120),"-",
IF(AND(M558="04",N558&gt;=L_Conversion!$C$121,N558&lt;=L_Conversion!$D$121),"-",
IF(AND(M558="05",N558&gt;=L_Conversion!$C$122,N558&lt;=L_Conversion!$D$122),"-",
IF(AND(M558="06",N558&gt;=L_Conversion!$C$123,N558&lt;=L_Conversion!$D$123),"-",
IF(AND(M558="07",N558&gt;=L_Conversion!$C$124,N558&lt;=L_Conversion!$D$124),"-",
IF(AND(M558="08",N558&gt;=L_Conversion!$C$125,N558&lt;=L_Conversion!$D$125),"-",
IF(AND(M558="09",N558&gt;=L_Conversion!$C$126,N558&lt;=L_Conversion!$D$126),"-",
IF(AND(M558="10",N558&gt;=L_Conversion!$C$127,N558&lt;=L_Conversion!$D$127),"-",
IF(AND(M558="11",N558&gt;=L_Conversion!$C$128,N558&lt;=L_Conversion!$D$128),"-",
IF(AND(M558="12",N558&gt;=L_Conversion!$C$129,N558&lt;=L_Conversion!$D$129),"-",
IF(AND(M558="13",N558&gt;=L_Conversion!$C$116,N558&lt;=L_Conversion!$D$116),"-",
IF(AND(M558="14",N558&gt;=L_Conversion!$C$117,N558&lt;=L_Conversion!$D$117),"-",
"PRIMER_DIA fuera de rango")))))))))))))))</f>
        <v>-</v>
      </c>
      <c r="AS558" s="94" t="str">
        <f t="shared" si="239"/>
        <v>-</v>
      </c>
      <c r="AT558" s="94" t="str">
        <f t="shared" si="240"/>
        <v>-</v>
      </c>
      <c r="AU558" s="94" t="str">
        <f t="shared" si="241"/>
        <v>-</v>
      </c>
      <c r="AV558" s="94" t="str">
        <f t="shared" si="242"/>
        <v>-</v>
      </c>
      <c r="AW558" s="94" t="str">
        <f t="shared" si="243"/>
        <v>-</v>
      </c>
      <c r="AX558" s="94" t="str">
        <f t="shared" si="244"/>
        <v>-</v>
      </c>
      <c r="AY558" s="94" t="str">
        <f t="shared" si="245"/>
        <v>-</v>
      </c>
      <c r="AZ558" s="94" t="str">
        <f t="shared" si="246"/>
        <v>-</v>
      </c>
      <c r="BA558" s="94" t="str">
        <f t="shared" si="247"/>
        <v>-</v>
      </c>
      <c r="BB558" s="94" t="str">
        <f t="shared" si="248"/>
        <v>-</v>
      </c>
      <c r="BC558" s="94" t="str">
        <f t="shared" si="249"/>
        <v>-</v>
      </c>
      <c r="BD558" s="94" t="str">
        <f t="shared" si="250"/>
        <v>-</v>
      </c>
      <c r="BE558" s="94" t="str">
        <f t="shared" si="251"/>
        <v>-</v>
      </c>
      <c r="BF558" s="94" t="str">
        <f t="shared" si="252"/>
        <v>-</v>
      </c>
    </row>
    <row r="559" spans="1:58" x14ac:dyDescent="0.2">
      <c r="A559" s="19" t="s">
        <v>1193</v>
      </c>
      <c r="B559" s="19" t="s">
        <v>669</v>
      </c>
      <c r="C559" s="19">
        <v>15339554</v>
      </c>
      <c r="D559" s="19">
        <v>3</v>
      </c>
      <c r="E559" s="19" t="s">
        <v>1290</v>
      </c>
      <c r="F559" s="19" t="s">
        <v>1380</v>
      </c>
      <c r="G559" s="19" t="s">
        <v>1896</v>
      </c>
      <c r="H559" s="19" t="s">
        <v>654</v>
      </c>
      <c r="I559" s="19" t="s">
        <v>654</v>
      </c>
      <c r="J559" s="19">
        <v>80</v>
      </c>
      <c r="K559" s="19" t="s">
        <v>556</v>
      </c>
      <c r="L559" s="19" t="s">
        <v>509</v>
      </c>
      <c r="M559" s="19" t="s">
        <v>20</v>
      </c>
      <c r="N559" s="19">
        <v>45789</v>
      </c>
      <c r="O559" s="19">
        <v>15</v>
      </c>
      <c r="P559" s="83">
        <v>1</v>
      </c>
      <c r="Q559" s="19" t="s">
        <v>23</v>
      </c>
      <c r="R559" s="19" t="s">
        <v>11</v>
      </c>
      <c r="S559" s="19" t="s">
        <v>23</v>
      </c>
      <c r="T559" s="19">
        <v>15</v>
      </c>
      <c r="U559" s="19" t="s">
        <v>11</v>
      </c>
      <c r="V559" s="19" t="s">
        <v>11</v>
      </c>
      <c r="W559" s="19" t="s">
        <v>11</v>
      </c>
      <c r="X559" s="19">
        <v>0</v>
      </c>
      <c r="Y559" s="19" t="s">
        <v>730</v>
      </c>
      <c r="Z559" s="19">
        <v>0</v>
      </c>
      <c r="AA559" s="19">
        <v>0</v>
      </c>
      <c r="AB559" s="19">
        <v>0</v>
      </c>
      <c r="AC559" s="186" t="str">
        <f>IF(OR(M559="13",M559="14",P559=8),"",IF(     AND(OR(S559="AUTORIZADO", S559="PENDIENTE", S559="REDUCIDO", S559="AMPLIADO"),L559&lt;&gt;"HONORARIO" ), _xlfn.CONCAT(IF(H559="X","H",H559),"_",IF(OR(P559=5,P559=6),_xlfn.CONCAT(P559,"A"),P559),"_",VLOOKUP(T559,Datos!$B$2:$C$5,2,TRUE)),""))</f>
        <v>H_1_[11 +]</v>
      </c>
      <c r="AD559" s="186">
        <f t="shared" si="226"/>
        <v>0</v>
      </c>
      <c r="AE559" s="90" t="str">
        <f t="shared" si="227"/>
        <v>-</v>
      </c>
      <c r="AF559" s="91" t="str">
        <f t="shared" si="228"/>
        <v>Revisar</v>
      </c>
      <c r="AG559" s="92"/>
      <c r="AH559" s="93" t="str">
        <f t="shared" si="229"/>
        <v>Corporación de Fomento de la Producción</v>
      </c>
      <c r="AI559" s="90" t="str">
        <f t="shared" si="230"/>
        <v>-</v>
      </c>
      <c r="AJ559" s="90">
        <f t="shared" si="231"/>
        <v>3</v>
      </c>
      <c r="AK559" s="90" t="str">
        <f t="shared" si="232"/>
        <v>-</v>
      </c>
      <c r="AL559" s="90" t="str">
        <f t="shared" si="233"/>
        <v>Identifica este registro como HOMBRE</v>
      </c>
      <c r="AM559" s="90" t="str">
        <f t="shared" si="234"/>
        <v>-</v>
      </c>
      <c r="AN559" s="90" t="str">
        <f t="shared" si="235"/>
        <v>-</v>
      </c>
      <c r="AO559" s="90" t="str">
        <f t="shared" si="236"/>
        <v>-</v>
      </c>
      <c r="AP559" s="58" t="str">
        <f t="shared" si="237"/>
        <v>-</v>
      </c>
      <c r="AQ559" s="94" t="str">
        <f t="shared" si="238"/>
        <v>-</v>
      </c>
      <c r="AR559" s="94" t="str">
        <f>IF(N559="","PRIMER_DIA en blanco",
IF(AND(M559="01",N559&gt;=L_Conversion!$C$118,N559&lt;=L_Conversion!$D$118),"-",
IF(AND(M559="02",N559&gt;=L_Conversion!$C$119,N559&lt;=L_Conversion!$D$119),"-",
IF(AND(M559="03",N559&gt;=L_Conversion!$C$120,N559&lt;=L_Conversion!$D$120),"-",
IF(AND(M559="04",N559&gt;=L_Conversion!$C$121,N559&lt;=L_Conversion!$D$121),"-",
IF(AND(M559="05",N559&gt;=L_Conversion!$C$122,N559&lt;=L_Conversion!$D$122),"-",
IF(AND(M559="06",N559&gt;=L_Conversion!$C$123,N559&lt;=L_Conversion!$D$123),"-",
IF(AND(M559="07",N559&gt;=L_Conversion!$C$124,N559&lt;=L_Conversion!$D$124),"-",
IF(AND(M559="08",N559&gt;=L_Conversion!$C$125,N559&lt;=L_Conversion!$D$125),"-",
IF(AND(M559="09",N559&gt;=L_Conversion!$C$126,N559&lt;=L_Conversion!$D$126),"-",
IF(AND(M559="10",N559&gt;=L_Conversion!$C$127,N559&lt;=L_Conversion!$D$127),"-",
IF(AND(M559="11",N559&gt;=L_Conversion!$C$128,N559&lt;=L_Conversion!$D$128),"-",
IF(AND(M559="12",N559&gt;=L_Conversion!$C$129,N559&lt;=L_Conversion!$D$129),"-",
IF(AND(M559="13",N559&gt;=L_Conversion!$C$116,N559&lt;=L_Conversion!$D$116),"-",
IF(AND(M559="14",N559&gt;=L_Conversion!$C$117,N559&lt;=L_Conversion!$D$117),"-",
"PRIMER_DIA fuera de rango")))))))))))))))</f>
        <v>-</v>
      </c>
      <c r="AS559" s="94" t="str">
        <f t="shared" si="239"/>
        <v>-</v>
      </c>
      <c r="AT559" s="94" t="str">
        <f t="shared" si="240"/>
        <v>-</v>
      </c>
      <c r="AU559" s="94" t="str">
        <f t="shared" si="241"/>
        <v>-</v>
      </c>
      <c r="AV559" s="94" t="str">
        <f t="shared" si="242"/>
        <v>-</v>
      </c>
      <c r="AW559" s="94" t="str">
        <f t="shared" si="243"/>
        <v>-</v>
      </c>
      <c r="AX559" s="94" t="str">
        <f t="shared" si="244"/>
        <v>-</v>
      </c>
      <c r="AY559" s="94" t="str">
        <f t="shared" si="245"/>
        <v>-</v>
      </c>
      <c r="AZ559" s="94" t="str">
        <f t="shared" si="246"/>
        <v>-</v>
      </c>
      <c r="BA559" s="94" t="str">
        <f t="shared" si="247"/>
        <v>-</v>
      </c>
      <c r="BB559" s="94" t="str">
        <f t="shared" si="248"/>
        <v>-</v>
      </c>
      <c r="BC559" s="94" t="str">
        <f t="shared" si="249"/>
        <v>-</v>
      </c>
      <c r="BD559" s="94" t="str">
        <f t="shared" si="250"/>
        <v>-</v>
      </c>
      <c r="BE559" s="94" t="str">
        <f t="shared" si="251"/>
        <v>-</v>
      </c>
      <c r="BF559" s="94" t="str">
        <f t="shared" si="252"/>
        <v>-</v>
      </c>
    </row>
    <row r="560" spans="1:58" x14ac:dyDescent="0.2">
      <c r="A560" s="19" t="s">
        <v>1193</v>
      </c>
      <c r="B560" s="19" t="s">
        <v>76</v>
      </c>
      <c r="C560" s="19">
        <v>18211616</v>
      </c>
      <c r="D560" s="19">
        <v>5</v>
      </c>
      <c r="E560" s="19" t="s">
        <v>1375</v>
      </c>
      <c r="F560" s="19" t="s">
        <v>1300</v>
      </c>
      <c r="G560" s="19" t="s">
        <v>1376</v>
      </c>
      <c r="H560" s="19" t="s">
        <v>1018</v>
      </c>
      <c r="I560" s="19" t="s">
        <v>653</v>
      </c>
      <c r="J560" s="19">
        <v>80</v>
      </c>
      <c r="K560" s="19" t="s">
        <v>556</v>
      </c>
      <c r="L560" s="19" t="s">
        <v>495</v>
      </c>
      <c r="M560" s="19" t="s">
        <v>20</v>
      </c>
      <c r="N560" s="19">
        <v>45789</v>
      </c>
      <c r="O560" s="19">
        <v>5</v>
      </c>
      <c r="P560" s="83">
        <v>1</v>
      </c>
      <c r="Q560" s="19" t="s">
        <v>23</v>
      </c>
      <c r="R560" s="19" t="s">
        <v>11</v>
      </c>
      <c r="S560" s="19" t="s">
        <v>23</v>
      </c>
      <c r="T560" s="19">
        <v>5</v>
      </c>
      <c r="U560" s="19" t="s">
        <v>11</v>
      </c>
      <c r="V560" s="19" t="s">
        <v>11</v>
      </c>
      <c r="W560" s="19" t="s">
        <v>11</v>
      </c>
      <c r="X560" s="19">
        <v>0</v>
      </c>
      <c r="Y560" s="19" t="s">
        <v>730</v>
      </c>
      <c r="Z560" s="19">
        <v>0</v>
      </c>
      <c r="AA560" s="19">
        <v>0</v>
      </c>
      <c r="AB560" s="19">
        <v>0</v>
      </c>
      <c r="AC560" s="186" t="str">
        <f>IF(OR(M560="13",M560="14",P560=8),"",IF(     AND(OR(S560="AUTORIZADO", S560="PENDIENTE", S560="REDUCIDO", S560="AMPLIADO"),L560&lt;&gt;"HONORARIO" ), _xlfn.CONCAT(IF(H560="X","H",H560),"_",IF(OR(P560=5,P560=6),_xlfn.CONCAT(P560,"A"),P560),"_",VLOOKUP(T560,Datos!$B$2:$C$5,2,TRUE)),""))</f>
        <v>M_1_[4 a 10]</v>
      </c>
      <c r="AD560" s="186">
        <f t="shared" si="226"/>
        <v>0</v>
      </c>
      <c r="AE560" s="90" t="str">
        <f t="shared" si="227"/>
        <v>-</v>
      </c>
      <c r="AF560" s="91" t="str">
        <f t="shared" si="228"/>
        <v>070601</v>
      </c>
      <c r="AG560" s="92"/>
      <c r="AH560" s="93" t="str">
        <f t="shared" si="229"/>
        <v>Corporación de Fomento de la Producción</v>
      </c>
      <c r="AI560" s="90" t="str">
        <f t="shared" si="230"/>
        <v>-</v>
      </c>
      <c r="AJ560" s="90">
        <f t="shared" si="231"/>
        <v>5</v>
      </c>
      <c r="AK560" s="90" t="str">
        <f t="shared" si="232"/>
        <v>-</v>
      </c>
      <c r="AL560" s="90" t="str">
        <f t="shared" si="233"/>
        <v>Identifica este registro como MUJER</v>
      </c>
      <c r="AM560" s="90" t="str">
        <f t="shared" si="234"/>
        <v>-</v>
      </c>
      <c r="AN560" s="90" t="str">
        <f t="shared" si="235"/>
        <v>-</v>
      </c>
      <c r="AO560" s="90" t="str">
        <f t="shared" si="236"/>
        <v>-</v>
      </c>
      <c r="AP560" s="58" t="str">
        <f t="shared" si="237"/>
        <v>-</v>
      </c>
      <c r="AQ560" s="94" t="str">
        <f t="shared" si="238"/>
        <v>-</v>
      </c>
      <c r="AR560" s="94" t="str">
        <f>IF(N560="","PRIMER_DIA en blanco",
IF(AND(M560="01",N560&gt;=L_Conversion!$C$118,N560&lt;=L_Conversion!$D$118),"-",
IF(AND(M560="02",N560&gt;=L_Conversion!$C$119,N560&lt;=L_Conversion!$D$119),"-",
IF(AND(M560="03",N560&gt;=L_Conversion!$C$120,N560&lt;=L_Conversion!$D$120),"-",
IF(AND(M560="04",N560&gt;=L_Conversion!$C$121,N560&lt;=L_Conversion!$D$121),"-",
IF(AND(M560="05",N560&gt;=L_Conversion!$C$122,N560&lt;=L_Conversion!$D$122),"-",
IF(AND(M560="06",N560&gt;=L_Conversion!$C$123,N560&lt;=L_Conversion!$D$123),"-",
IF(AND(M560="07",N560&gt;=L_Conversion!$C$124,N560&lt;=L_Conversion!$D$124),"-",
IF(AND(M560="08",N560&gt;=L_Conversion!$C$125,N560&lt;=L_Conversion!$D$125),"-",
IF(AND(M560="09",N560&gt;=L_Conversion!$C$126,N560&lt;=L_Conversion!$D$126),"-",
IF(AND(M560="10",N560&gt;=L_Conversion!$C$127,N560&lt;=L_Conversion!$D$127),"-",
IF(AND(M560="11",N560&gt;=L_Conversion!$C$128,N560&lt;=L_Conversion!$D$128),"-",
IF(AND(M560="12",N560&gt;=L_Conversion!$C$129,N560&lt;=L_Conversion!$D$129),"-",
IF(AND(M560="13",N560&gt;=L_Conversion!$C$116,N560&lt;=L_Conversion!$D$116),"-",
IF(AND(M560="14",N560&gt;=L_Conversion!$C$117,N560&lt;=L_Conversion!$D$117),"-",
"PRIMER_DIA fuera de rango")))))))))))))))</f>
        <v>-</v>
      </c>
      <c r="AS560" s="94" t="str">
        <f t="shared" si="239"/>
        <v>-</v>
      </c>
      <c r="AT560" s="94" t="str">
        <f t="shared" si="240"/>
        <v>-</v>
      </c>
      <c r="AU560" s="94" t="str">
        <f t="shared" si="241"/>
        <v>-</v>
      </c>
      <c r="AV560" s="94" t="str">
        <f t="shared" si="242"/>
        <v>-</v>
      </c>
      <c r="AW560" s="94" t="str">
        <f t="shared" si="243"/>
        <v>-</v>
      </c>
      <c r="AX560" s="94" t="str">
        <f t="shared" si="244"/>
        <v>-</v>
      </c>
      <c r="AY560" s="94" t="str">
        <f t="shared" si="245"/>
        <v>-</v>
      </c>
      <c r="AZ560" s="94" t="str">
        <f t="shared" si="246"/>
        <v>-</v>
      </c>
      <c r="BA560" s="94" t="str">
        <f t="shared" si="247"/>
        <v>-</v>
      </c>
      <c r="BB560" s="94" t="str">
        <f t="shared" si="248"/>
        <v>-</v>
      </c>
      <c r="BC560" s="94" t="str">
        <f t="shared" si="249"/>
        <v>-</v>
      </c>
      <c r="BD560" s="94" t="str">
        <f t="shared" si="250"/>
        <v>-</v>
      </c>
      <c r="BE560" s="94" t="str">
        <f t="shared" si="251"/>
        <v>-</v>
      </c>
      <c r="BF560" s="94" t="str">
        <f t="shared" si="252"/>
        <v>-</v>
      </c>
    </row>
    <row r="561" spans="1:58" x14ac:dyDescent="0.2">
      <c r="A561" s="19" t="s">
        <v>1193</v>
      </c>
      <c r="B561" s="19" t="s">
        <v>76</v>
      </c>
      <c r="C561" s="19">
        <v>13759538</v>
      </c>
      <c r="D561" s="19">
        <v>9</v>
      </c>
      <c r="E561" s="19" t="s">
        <v>1475</v>
      </c>
      <c r="F561" s="19" t="s">
        <v>1265</v>
      </c>
      <c r="G561" s="19" t="s">
        <v>1897</v>
      </c>
      <c r="H561" s="19" t="s">
        <v>1018</v>
      </c>
      <c r="I561" s="19" t="s">
        <v>654</v>
      </c>
      <c r="J561" s="19">
        <v>80</v>
      </c>
      <c r="K561" s="19" t="s">
        <v>556</v>
      </c>
      <c r="L561" s="19" t="s">
        <v>509</v>
      </c>
      <c r="M561" s="19" t="s">
        <v>20</v>
      </c>
      <c r="N561" s="19">
        <v>45789</v>
      </c>
      <c r="O561" s="19">
        <v>30</v>
      </c>
      <c r="P561" s="83">
        <v>1</v>
      </c>
      <c r="Q561" s="19" t="s">
        <v>23</v>
      </c>
      <c r="R561" s="19" t="s">
        <v>11</v>
      </c>
      <c r="S561" s="19" t="s">
        <v>23</v>
      </c>
      <c r="T561" s="19">
        <v>30</v>
      </c>
      <c r="U561" s="19" t="s">
        <v>11</v>
      </c>
      <c r="V561" s="19" t="s">
        <v>11</v>
      </c>
      <c r="W561" s="19" t="s">
        <v>11</v>
      </c>
      <c r="X561" s="19">
        <v>0</v>
      </c>
      <c r="Y561" s="19" t="s">
        <v>730</v>
      </c>
      <c r="Z561" s="19">
        <v>0</v>
      </c>
      <c r="AA561" s="19">
        <v>0</v>
      </c>
      <c r="AB561" s="19">
        <v>0</v>
      </c>
      <c r="AC561" s="186" t="str">
        <f>IF(OR(M561="13",M561="14",P561=8),"",IF(     AND(OR(S561="AUTORIZADO", S561="PENDIENTE", S561="REDUCIDO", S561="AMPLIADO"),L561&lt;&gt;"HONORARIO" ), _xlfn.CONCAT(IF(H561="X","H",H561),"_",IF(OR(P561=5,P561=6),_xlfn.CONCAT(P561,"A"),P561),"_",VLOOKUP(T561,Datos!$B$2:$C$5,2,TRUE)),""))</f>
        <v>M_1_[11 +]</v>
      </c>
      <c r="AD561" s="186">
        <f t="shared" si="226"/>
        <v>0</v>
      </c>
      <c r="AE561" s="90" t="str">
        <f t="shared" si="227"/>
        <v>-</v>
      </c>
      <c r="AF561" s="91" t="str">
        <f t="shared" si="228"/>
        <v>070601</v>
      </c>
      <c r="AG561" s="92"/>
      <c r="AH561" s="93" t="str">
        <f t="shared" si="229"/>
        <v>Corporación de Fomento de la Producción</v>
      </c>
      <c r="AI561" s="90" t="str">
        <f t="shared" si="230"/>
        <v>-</v>
      </c>
      <c r="AJ561" s="90">
        <f t="shared" si="231"/>
        <v>9</v>
      </c>
      <c r="AK561" s="90" t="str">
        <f t="shared" si="232"/>
        <v>-</v>
      </c>
      <c r="AL561" s="90" t="str">
        <f t="shared" si="233"/>
        <v>Identifica este registro como MUJER</v>
      </c>
      <c r="AM561" s="90" t="str">
        <f t="shared" si="234"/>
        <v>-</v>
      </c>
      <c r="AN561" s="90" t="str">
        <f t="shared" si="235"/>
        <v>-</v>
      </c>
      <c r="AO561" s="90" t="str">
        <f t="shared" si="236"/>
        <v>-</v>
      </c>
      <c r="AP561" s="58" t="str">
        <f t="shared" si="237"/>
        <v>-</v>
      </c>
      <c r="AQ561" s="94" t="str">
        <f t="shared" si="238"/>
        <v>-</v>
      </c>
      <c r="AR561" s="94" t="str">
        <f>IF(N561="","PRIMER_DIA en blanco",
IF(AND(M561="01",N561&gt;=L_Conversion!$C$118,N561&lt;=L_Conversion!$D$118),"-",
IF(AND(M561="02",N561&gt;=L_Conversion!$C$119,N561&lt;=L_Conversion!$D$119),"-",
IF(AND(M561="03",N561&gt;=L_Conversion!$C$120,N561&lt;=L_Conversion!$D$120),"-",
IF(AND(M561="04",N561&gt;=L_Conversion!$C$121,N561&lt;=L_Conversion!$D$121),"-",
IF(AND(M561="05",N561&gt;=L_Conversion!$C$122,N561&lt;=L_Conversion!$D$122),"-",
IF(AND(M561="06",N561&gt;=L_Conversion!$C$123,N561&lt;=L_Conversion!$D$123),"-",
IF(AND(M561="07",N561&gt;=L_Conversion!$C$124,N561&lt;=L_Conversion!$D$124),"-",
IF(AND(M561="08",N561&gt;=L_Conversion!$C$125,N561&lt;=L_Conversion!$D$125),"-",
IF(AND(M561="09",N561&gt;=L_Conversion!$C$126,N561&lt;=L_Conversion!$D$126),"-",
IF(AND(M561="10",N561&gt;=L_Conversion!$C$127,N561&lt;=L_Conversion!$D$127),"-",
IF(AND(M561="11",N561&gt;=L_Conversion!$C$128,N561&lt;=L_Conversion!$D$128),"-",
IF(AND(M561="12",N561&gt;=L_Conversion!$C$129,N561&lt;=L_Conversion!$D$129),"-",
IF(AND(M561="13",N561&gt;=L_Conversion!$C$116,N561&lt;=L_Conversion!$D$116),"-",
IF(AND(M561="14",N561&gt;=L_Conversion!$C$117,N561&lt;=L_Conversion!$D$117),"-",
"PRIMER_DIA fuera de rango")))))))))))))))</f>
        <v>-</v>
      </c>
      <c r="AS561" s="94" t="str">
        <f t="shared" si="239"/>
        <v>-</v>
      </c>
      <c r="AT561" s="94" t="str">
        <f t="shared" si="240"/>
        <v>-</v>
      </c>
      <c r="AU561" s="94" t="str">
        <f t="shared" si="241"/>
        <v>-</v>
      </c>
      <c r="AV561" s="94" t="str">
        <f t="shared" si="242"/>
        <v>-</v>
      </c>
      <c r="AW561" s="94" t="str">
        <f t="shared" si="243"/>
        <v>-</v>
      </c>
      <c r="AX561" s="94" t="str">
        <f t="shared" si="244"/>
        <v>-</v>
      </c>
      <c r="AY561" s="94" t="str">
        <f t="shared" si="245"/>
        <v>-</v>
      </c>
      <c r="AZ561" s="94" t="str">
        <f t="shared" si="246"/>
        <v>-</v>
      </c>
      <c r="BA561" s="94" t="str">
        <f t="shared" si="247"/>
        <v>-</v>
      </c>
      <c r="BB561" s="94" t="str">
        <f t="shared" si="248"/>
        <v>-</v>
      </c>
      <c r="BC561" s="94" t="str">
        <f t="shared" si="249"/>
        <v>-</v>
      </c>
      <c r="BD561" s="94" t="str">
        <f t="shared" si="250"/>
        <v>-</v>
      </c>
      <c r="BE561" s="94" t="str">
        <f t="shared" si="251"/>
        <v>-</v>
      </c>
      <c r="BF561" s="94" t="str">
        <f t="shared" si="252"/>
        <v>-</v>
      </c>
    </row>
    <row r="562" spans="1:58" x14ac:dyDescent="0.2">
      <c r="A562" s="19" t="s">
        <v>1193</v>
      </c>
      <c r="B562" s="19" t="s">
        <v>76</v>
      </c>
      <c r="C562" s="19">
        <v>10531121</v>
      </c>
      <c r="D562" s="19">
        <v>4</v>
      </c>
      <c r="E562" s="19" t="s">
        <v>1508</v>
      </c>
      <c r="F562" s="19" t="s">
        <v>1508</v>
      </c>
      <c r="G562" s="19" t="s">
        <v>1898</v>
      </c>
      <c r="H562" s="19" t="s">
        <v>654</v>
      </c>
      <c r="I562" s="19" t="s">
        <v>653</v>
      </c>
      <c r="J562" s="19">
        <v>80</v>
      </c>
      <c r="K562" s="19" t="s">
        <v>556</v>
      </c>
      <c r="L562" s="19" t="s">
        <v>495</v>
      </c>
      <c r="M562" s="19" t="s">
        <v>20</v>
      </c>
      <c r="N562" s="19">
        <v>45789</v>
      </c>
      <c r="O562" s="19">
        <v>3</v>
      </c>
      <c r="P562" s="83">
        <v>1</v>
      </c>
      <c r="Q562" s="19" t="s">
        <v>23</v>
      </c>
      <c r="R562" s="19" t="s">
        <v>11</v>
      </c>
      <c r="S562" s="19" t="s">
        <v>23</v>
      </c>
      <c r="T562" s="19">
        <v>3</v>
      </c>
      <c r="U562" s="19" t="s">
        <v>11</v>
      </c>
      <c r="V562" s="19" t="s">
        <v>11</v>
      </c>
      <c r="W562" s="19" t="s">
        <v>11</v>
      </c>
      <c r="X562" s="19">
        <v>0</v>
      </c>
      <c r="Y562" s="19" t="s">
        <v>730</v>
      </c>
      <c r="Z562" s="19">
        <v>0</v>
      </c>
      <c r="AA562" s="19">
        <v>0</v>
      </c>
      <c r="AB562" s="19">
        <v>0</v>
      </c>
      <c r="AC562" s="186" t="str">
        <f>IF(OR(M562="13",M562="14",P562=8),"",IF(     AND(OR(S562="AUTORIZADO", S562="PENDIENTE", S562="REDUCIDO", S562="AMPLIADO"),L562&lt;&gt;"HONORARIO" ), _xlfn.CONCAT(IF(H562="X","H",H562),"_",IF(OR(P562=5,P562=6),_xlfn.CONCAT(P562,"A"),P562),"_",VLOOKUP(T562,Datos!$B$2:$C$5,2,TRUE)),""))</f>
        <v>H_1_[hasta 3]</v>
      </c>
      <c r="AD562" s="186">
        <f t="shared" si="226"/>
        <v>0</v>
      </c>
      <c r="AE562" s="90" t="str">
        <f t="shared" si="227"/>
        <v>-</v>
      </c>
      <c r="AF562" s="91" t="str">
        <f t="shared" si="228"/>
        <v>070601</v>
      </c>
      <c r="AG562" s="92"/>
      <c r="AH562" s="93" t="str">
        <f t="shared" si="229"/>
        <v>Corporación de Fomento de la Producción</v>
      </c>
      <c r="AI562" s="90" t="str">
        <f t="shared" si="230"/>
        <v>-</v>
      </c>
      <c r="AJ562" s="90">
        <f t="shared" si="231"/>
        <v>4</v>
      </c>
      <c r="AK562" s="90" t="str">
        <f t="shared" si="232"/>
        <v>-</v>
      </c>
      <c r="AL562" s="90" t="str">
        <f t="shared" si="233"/>
        <v>Identifica este registro como HOMBRE</v>
      </c>
      <c r="AM562" s="90" t="str">
        <f t="shared" si="234"/>
        <v>-</v>
      </c>
      <c r="AN562" s="90" t="str">
        <f t="shared" si="235"/>
        <v>-</v>
      </c>
      <c r="AO562" s="90" t="str">
        <f t="shared" si="236"/>
        <v>-</v>
      </c>
      <c r="AP562" s="58" t="str">
        <f t="shared" si="237"/>
        <v>-</v>
      </c>
      <c r="AQ562" s="94" t="str">
        <f t="shared" si="238"/>
        <v>-</v>
      </c>
      <c r="AR562" s="94" t="str">
        <f>IF(N562="","PRIMER_DIA en blanco",
IF(AND(M562="01",N562&gt;=L_Conversion!$C$118,N562&lt;=L_Conversion!$D$118),"-",
IF(AND(M562="02",N562&gt;=L_Conversion!$C$119,N562&lt;=L_Conversion!$D$119),"-",
IF(AND(M562="03",N562&gt;=L_Conversion!$C$120,N562&lt;=L_Conversion!$D$120),"-",
IF(AND(M562="04",N562&gt;=L_Conversion!$C$121,N562&lt;=L_Conversion!$D$121),"-",
IF(AND(M562="05",N562&gt;=L_Conversion!$C$122,N562&lt;=L_Conversion!$D$122),"-",
IF(AND(M562="06",N562&gt;=L_Conversion!$C$123,N562&lt;=L_Conversion!$D$123),"-",
IF(AND(M562="07",N562&gt;=L_Conversion!$C$124,N562&lt;=L_Conversion!$D$124),"-",
IF(AND(M562="08",N562&gt;=L_Conversion!$C$125,N562&lt;=L_Conversion!$D$125),"-",
IF(AND(M562="09",N562&gt;=L_Conversion!$C$126,N562&lt;=L_Conversion!$D$126),"-",
IF(AND(M562="10",N562&gt;=L_Conversion!$C$127,N562&lt;=L_Conversion!$D$127),"-",
IF(AND(M562="11",N562&gt;=L_Conversion!$C$128,N562&lt;=L_Conversion!$D$128),"-",
IF(AND(M562="12",N562&gt;=L_Conversion!$C$129,N562&lt;=L_Conversion!$D$129),"-",
IF(AND(M562="13",N562&gt;=L_Conversion!$C$116,N562&lt;=L_Conversion!$D$116),"-",
IF(AND(M562="14",N562&gt;=L_Conversion!$C$117,N562&lt;=L_Conversion!$D$117),"-",
"PRIMER_DIA fuera de rango")))))))))))))))</f>
        <v>-</v>
      </c>
      <c r="AS562" s="94" t="str">
        <f t="shared" si="239"/>
        <v>-</v>
      </c>
      <c r="AT562" s="94" t="str">
        <f t="shared" si="240"/>
        <v>-</v>
      </c>
      <c r="AU562" s="94" t="str">
        <f t="shared" si="241"/>
        <v>-</v>
      </c>
      <c r="AV562" s="94" t="str">
        <f t="shared" si="242"/>
        <v>-</v>
      </c>
      <c r="AW562" s="94" t="str">
        <f t="shared" si="243"/>
        <v>-</v>
      </c>
      <c r="AX562" s="94" t="str">
        <f t="shared" si="244"/>
        <v>-</v>
      </c>
      <c r="AY562" s="94" t="str">
        <f t="shared" si="245"/>
        <v>-</v>
      </c>
      <c r="AZ562" s="94" t="str">
        <f t="shared" si="246"/>
        <v>-</v>
      </c>
      <c r="BA562" s="94" t="str">
        <f t="shared" si="247"/>
        <v>-</v>
      </c>
      <c r="BB562" s="94" t="str">
        <f t="shared" si="248"/>
        <v>-</v>
      </c>
      <c r="BC562" s="94" t="str">
        <f t="shared" si="249"/>
        <v>-</v>
      </c>
      <c r="BD562" s="94" t="str">
        <f t="shared" si="250"/>
        <v>-</v>
      </c>
      <c r="BE562" s="94" t="str">
        <f t="shared" si="251"/>
        <v>-</v>
      </c>
      <c r="BF562" s="94" t="str">
        <f t="shared" si="252"/>
        <v>-</v>
      </c>
    </row>
    <row r="563" spans="1:58" x14ac:dyDescent="0.2">
      <c r="A563" s="19" t="s">
        <v>1193</v>
      </c>
      <c r="B563" s="19" t="s">
        <v>76</v>
      </c>
      <c r="C563" s="19">
        <v>9999691</v>
      </c>
      <c r="D563" s="19">
        <v>9</v>
      </c>
      <c r="E563" s="19" t="s">
        <v>1329</v>
      </c>
      <c r="F563" s="19" t="s">
        <v>1899</v>
      </c>
      <c r="G563" s="19" t="s">
        <v>1900</v>
      </c>
      <c r="H563" s="19" t="s">
        <v>1018</v>
      </c>
      <c r="I563" s="19" t="s">
        <v>653</v>
      </c>
      <c r="J563" s="19">
        <v>80</v>
      </c>
      <c r="K563" s="19" t="s">
        <v>556</v>
      </c>
      <c r="L563" s="19" t="s">
        <v>495</v>
      </c>
      <c r="M563" s="19" t="s">
        <v>20</v>
      </c>
      <c r="N563" s="19">
        <v>45789</v>
      </c>
      <c r="O563" s="19">
        <v>2</v>
      </c>
      <c r="P563" s="83">
        <v>1</v>
      </c>
      <c r="Q563" s="19" t="s">
        <v>23</v>
      </c>
      <c r="R563" s="19" t="s">
        <v>11</v>
      </c>
      <c r="S563" s="19" t="s">
        <v>23</v>
      </c>
      <c r="T563" s="19">
        <v>2</v>
      </c>
      <c r="U563" s="19" t="s">
        <v>11</v>
      </c>
      <c r="V563" s="19" t="s">
        <v>11</v>
      </c>
      <c r="W563" s="19" t="s">
        <v>11</v>
      </c>
      <c r="X563" s="19">
        <v>0</v>
      </c>
      <c r="Y563" s="19" t="s">
        <v>730</v>
      </c>
      <c r="Z563" s="19">
        <v>0</v>
      </c>
      <c r="AA563" s="19">
        <v>0</v>
      </c>
      <c r="AB563" s="19">
        <v>0</v>
      </c>
      <c r="AC563" s="186" t="str">
        <f>IF(OR(M563="13",M563="14",P563=8),"",IF(     AND(OR(S563="AUTORIZADO", S563="PENDIENTE", S563="REDUCIDO", S563="AMPLIADO"),L563&lt;&gt;"HONORARIO" ), _xlfn.CONCAT(IF(H563="X","H",H563),"_",IF(OR(P563=5,P563=6),_xlfn.CONCAT(P563,"A"),P563),"_",VLOOKUP(T563,Datos!$B$2:$C$5,2,TRUE)),""))</f>
        <v>M_1_[hasta 3]</v>
      </c>
      <c r="AD563" s="186">
        <f t="shared" si="226"/>
        <v>0</v>
      </c>
      <c r="AE563" s="90" t="str">
        <f t="shared" si="227"/>
        <v>-</v>
      </c>
      <c r="AF563" s="91" t="str">
        <f t="shared" si="228"/>
        <v>070601</v>
      </c>
      <c r="AG563" s="92"/>
      <c r="AH563" s="93" t="str">
        <f t="shared" si="229"/>
        <v>Corporación de Fomento de la Producción</v>
      </c>
      <c r="AI563" s="90" t="str">
        <f t="shared" si="230"/>
        <v>-</v>
      </c>
      <c r="AJ563" s="90">
        <f t="shared" si="231"/>
        <v>9</v>
      </c>
      <c r="AK563" s="90" t="str">
        <f t="shared" si="232"/>
        <v>-</v>
      </c>
      <c r="AL563" s="90" t="str">
        <f t="shared" si="233"/>
        <v>Identifica este registro como MUJER</v>
      </c>
      <c r="AM563" s="90" t="str">
        <f t="shared" si="234"/>
        <v>-</v>
      </c>
      <c r="AN563" s="90" t="str">
        <f t="shared" si="235"/>
        <v>-</v>
      </c>
      <c r="AO563" s="90" t="str">
        <f t="shared" si="236"/>
        <v>-</v>
      </c>
      <c r="AP563" s="58" t="str">
        <f t="shared" si="237"/>
        <v>-</v>
      </c>
      <c r="AQ563" s="94" t="str">
        <f t="shared" si="238"/>
        <v>-</v>
      </c>
      <c r="AR563" s="94" t="str">
        <f>IF(N563="","PRIMER_DIA en blanco",
IF(AND(M563="01",N563&gt;=L_Conversion!$C$118,N563&lt;=L_Conversion!$D$118),"-",
IF(AND(M563="02",N563&gt;=L_Conversion!$C$119,N563&lt;=L_Conversion!$D$119),"-",
IF(AND(M563="03",N563&gt;=L_Conversion!$C$120,N563&lt;=L_Conversion!$D$120),"-",
IF(AND(M563="04",N563&gt;=L_Conversion!$C$121,N563&lt;=L_Conversion!$D$121),"-",
IF(AND(M563="05",N563&gt;=L_Conversion!$C$122,N563&lt;=L_Conversion!$D$122),"-",
IF(AND(M563="06",N563&gt;=L_Conversion!$C$123,N563&lt;=L_Conversion!$D$123),"-",
IF(AND(M563="07",N563&gt;=L_Conversion!$C$124,N563&lt;=L_Conversion!$D$124),"-",
IF(AND(M563="08",N563&gt;=L_Conversion!$C$125,N563&lt;=L_Conversion!$D$125),"-",
IF(AND(M563="09",N563&gt;=L_Conversion!$C$126,N563&lt;=L_Conversion!$D$126),"-",
IF(AND(M563="10",N563&gt;=L_Conversion!$C$127,N563&lt;=L_Conversion!$D$127),"-",
IF(AND(M563="11",N563&gt;=L_Conversion!$C$128,N563&lt;=L_Conversion!$D$128),"-",
IF(AND(M563="12",N563&gt;=L_Conversion!$C$129,N563&lt;=L_Conversion!$D$129),"-",
IF(AND(M563="13",N563&gt;=L_Conversion!$C$116,N563&lt;=L_Conversion!$D$116),"-",
IF(AND(M563="14",N563&gt;=L_Conversion!$C$117,N563&lt;=L_Conversion!$D$117),"-",
"PRIMER_DIA fuera de rango")))))))))))))))</f>
        <v>-</v>
      </c>
      <c r="AS563" s="94" t="str">
        <f t="shared" si="239"/>
        <v>-</v>
      </c>
      <c r="AT563" s="94" t="str">
        <f t="shared" si="240"/>
        <v>-</v>
      </c>
      <c r="AU563" s="94" t="str">
        <f t="shared" si="241"/>
        <v>-</v>
      </c>
      <c r="AV563" s="94" t="str">
        <f t="shared" si="242"/>
        <v>-</v>
      </c>
      <c r="AW563" s="94" t="str">
        <f t="shared" si="243"/>
        <v>-</v>
      </c>
      <c r="AX563" s="94" t="str">
        <f t="shared" si="244"/>
        <v>-</v>
      </c>
      <c r="AY563" s="94" t="str">
        <f t="shared" si="245"/>
        <v>-</v>
      </c>
      <c r="AZ563" s="94" t="str">
        <f t="shared" si="246"/>
        <v>-</v>
      </c>
      <c r="BA563" s="94" t="str">
        <f t="shared" si="247"/>
        <v>-</v>
      </c>
      <c r="BB563" s="94" t="str">
        <f t="shared" si="248"/>
        <v>-</v>
      </c>
      <c r="BC563" s="94" t="str">
        <f t="shared" si="249"/>
        <v>-</v>
      </c>
      <c r="BD563" s="94" t="str">
        <f t="shared" si="250"/>
        <v>-</v>
      </c>
      <c r="BE563" s="94" t="str">
        <f t="shared" si="251"/>
        <v>-</v>
      </c>
      <c r="BF563" s="94" t="str">
        <f t="shared" si="252"/>
        <v>-</v>
      </c>
    </row>
    <row r="564" spans="1:58" x14ac:dyDescent="0.2">
      <c r="A564" s="19" t="s">
        <v>1193</v>
      </c>
      <c r="B564" s="19" t="s">
        <v>76</v>
      </c>
      <c r="C564" s="19">
        <v>11626864</v>
      </c>
      <c r="D564" s="19">
        <v>7</v>
      </c>
      <c r="E564" s="19" t="s">
        <v>1901</v>
      </c>
      <c r="F564" s="19" t="s">
        <v>1487</v>
      </c>
      <c r="G564" s="19" t="s">
        <v>1902</v>
      </c>
      <c r="H564" s="19" t="s">
        <v>654</v>
      </c>
      <c r="I564" s="19" t="s">
        <v>653</v>
      </c>
      <c r="J564" s="19">
        <v>60</v>
      </c>
      <c r="K564" s="19" t="s">
        <v>554</v>
      </c>
      <c r="L564" s="19" t="s">
        <v>490</v>
      </c>
      <c r="M564" s="19" t="s">
        <v>20</v>
      </c>
      <c r="N564" s="19">
        <v>45789</v>
      </c>
      <c r="O564" s="19">
        <v>30</v>
      </c>
      <c r="P564" s="83">
        <v>1</v>
      </c>
      <c r="Q564" s="19" t="s">
        <v>23</v>
      </c>
      <c r="R564" s="19" t="s">
        <v>11</v>
      </c>
      <c r="S564" s="19" t="s">
        <v>23</v>
      </c>
      <c r="T564" s="19">
        <v>30</v>
      </c>
      <c r="U564" s="19" t="s">
        <v>11</v>
      </c>
      <c r="V564" s="19" t="s">
        <v>11</v>
      </c>
      <c r="W564" s="19" t="s">
        <v>19</v>
      </c>
      <c r="X564" s="19">
        <v>2209436</v>
      </c>
      <c r="Y564" s="19" t="s">
        <v>728</v>
      </c>
      <c r="Z564" s="19">
        <v>20</v>
      </c>
      <c r="AA564" s="19">
        <v>2209436</v>
      </c>
      <c r="AB564" s="19">
        <v>2209436</v>
      </c>
      <c r="AC564" s="186" t="str">
        <f>IF(OR(M564="13",M564="14",P564=8),"",IF(     AND(OR(S564="AUTORIZADO", S564="PENDIENTE", S564="REDUCIDO", S564="AMPLIADO"),L564&lt;&gt;"HONORARIO" ), _xlfn.CONCAT(IF(H564="X","H",H564),"_",IF(OR(P564=5,P564=6),_xlfn.CONCAT(P564,"A"),P564),"_",VLOOKUP(T564,Datos!$B$2:$C$5,2,TRUE)),""))</f>
        <v>H_1_[11 +]</v>
      </c>
      <c r="AD564" s="186">
        <f t="shared" si="226"/>
        <v>4418872</v>
      </c>
      <c r="AE564" s="90" t="str">
        <f t="shared" si="227"/>
        <v>-</v>
      </c>
      <c r="AF564" s="91" t="str">
        <f t="shared" si="228"/>
        <v>070601</v>
      </c>
      <c r="AG564" s="92"/>
      <c r="AH564" s="93" t="str">
        <f t="shared" si="229"/>
        <v>Corporación de Fomento de la Producción</v>
      </c>
      <c r="AI564" s="90" t="str">
        <f t="shared" si="230"/>
        <v>-</v>
      </c>
      <c r="AJ564" s="90">
        <f t="shared" si="231"/>
        <v>7</v>
      </c>
      <c r="AK564" s="90" t="str">
        <f t="shared" si="232"/>
        <v>-</v>
      </c>
      <c r="AL564" s="90" t="str">
        <f t="shared" si="233"/>
        <v>Identifica este registro como HOMBRE</v>
      </c>
      <c r="AM564" s="90" t="str">
        <f t="shared" si="234"/>
        <v>-</v>
      </c>
      <c r="AN564" s="90" t="str">
        <f t="shared" si="235"/>
        <v>-</v>
      </c>
      <c r="AO564" s="90" t="str">
        <f t="shared" si="236"/>
        <v>-</v>
      </c>
      <c r="AP564" s="58" t="str">
        <f t="shared" si="237"/>
        <v>-</v>
      </c>
      <c r="AQ564" s="94" t="str">
        <f t="shared" si="238"/>
        <v>-</v>
      </c>
      <c r="AR564" s="94" t="str">
        <f>IF(N564="","PRIMER_DIA en blanco",
IF(AND(M564="01",N564&gt;=L_Conversion!$C$118,N564&lt;=L_Conversion!$D$118),"-",
IF(AND(M564="02",N564&gt;=L_Conversion!$C$119,N564&lt;=L_Conversion!$D$119),"-",
IF(AND(M564="03",N564&gt;=L_Conversion!$C$120,N564&lt;=L_Conversion!$D$120),"-",
IF(AND(M564="04",N564&gt;=L_Conversion!$C$121,N564&lt;=L_Conversion!$D$121),"-",
IF(AND(M564="05",N564&gt;=L_Conversion!$C$122,N564&lt;=L_Conversion!$D$122),"-",
IF(AND(M564="06",N564&gt;=L_Conversion!$C$123,N564&lt;=L_Conversion!$D$123),"-",
IF(AND(M564="07",N564&gt;=L_Conversion!$C$124,N564&lt;=L_Conversion!$D$124),"-",
IF(AND(M564="08",N564&gt;=L_Conversion!$C$125,N564&lt;=L_Conversion!$D$125),"-",
IF(AND(M564="09",N564&gt;=L_Conversion!$C$126,N564&lt;=L_Conversion!$D$126),"-",
IF(AND(M564="10",N564&gt;=L_Conversion!$C$127,N564&lt;=L_Conversion!$D$127),"-",
IF(AND(M564="11",N564&gt;=L_Conversion!$C$128,N564&lt;=L_Conversion!$D$128),"-",
IF(AND(M564="12",N564&gt;=L_Conversion!$C$129,N564&lt;=L_Conversion!$D$129),"-",
IF(AND(M564="13",N564&gt;=L_Conversion!$C$116,N564&lt;=L_Conversion!$D$116),"-",
IF(AND(M564="14",N564&gt;=L_Conversion!$C$117,N564&lt;=L_Conversion!$D$117),"-",
"PRIMER_DIA fuera de rango")))))))))))))))</f>
        <v>-</v>
      </c>
      <c r="AS564" s="94" t="str">
        <f t="shared" si="239"/>
        <v>-</v>
      </c>
      <c r="AT564" s="94" t="str">
        <f t="shared" si="240"/>
        <v>-</v>
      </c>
      <c r="AU564" s="94" t="str">
        <f t="shared" si="241"/>
        <v>-</v>
      </c>
      <c r="AV564" s="94" t="str">
        <f t="shared" si="242"/>
        <v>-</v>
      </c>
      <c r="AW564" s="94" t="str">
        <f t="shared" si="243"/>
        <v>-</v>
      </c>
      <c r="AX564" s="94" t="str">
        <f t="shared" si="244"/>
        <v>-</v>
      </c>
      <c r="AY564" s="94" t="str">
        <f t="shared" si="245"/>
        <v>-</v>
      </c>
      <c r="AZ564" s="94" t="str">
        <f t="shared" si="246"/>
        <v>-</v>
      </c>
      <c r="BA564" s="94" t="str">
        <f t="shared" si="247"/>
        <v>-</v>
      </c>
      <c r="BB564" s="94" t="str">
        <f t="shared" si="248"/>
        <v>-</v>
      </c>
      <c r="BC564" s="94" t="str">
        <f t="shared" si="249"/>
        <v>-</v>
      </c>
      <c r="BD564" s="94" t="str">
        <f t="shared" si="250"/>
        <v>-</v>
      </c>
      <c r="BE564" s="94" t="str">
        <f t="shared" si="251"/>
        <v>-</v>
      </c>
      <c r="BF564" s="94" t="str">
        <f t="shared" si="252"/>
        <v>-</v>
      </c>
    </row>
    <row r="565" spans="1:58" x14ac:dyDescent="0.2">
      <c r="A565" s="19" t="s">
        <v>1193</v>
      </c>
      <c r="B565" s="19" t="s">
        <v>76</v>
      </c>
      <c r="C565" s="19">
        <v>12620194</v>
      </c>
      <c r="D565" s="19" t="s">
        <v>1197</v>
      </c>
      <c r="E565" s="19" t="s">
        <v>1723</v>
      </c>
      <c r="F565" s="19" t="s">
        <v>1903</v>
      </c>
      <c r="G565" s="19" t="s">
        <v>1904</v>
      </c>
      <c r="H565" s="19" t="s">
        <v>654</v>
      </c>
      <c r="I565" s="19" t="s">
        <v>653</v>
      </c>
      <c r="J565" s="19">
        <v>80</v>
      </c>
      <c r="K565" s="19" t="s">
        <v>554</v>
      </c>
      <c r="L565" s="19" t="s">
        <v>495</v>
      </c>
      <c r="M565" s="19" t="s">
        <v>20</v>
      </c>
      <c r="N565" s="19">
        <v>45789</v>
      </c>
      <c r="O565" s="19">
        <v>3</v>
      </c>
      <c r="P565" s="83">
        <v>1</v>
      </c>
      <c r="Q565" s="19" t="s">
        <v>23</v>
      </c>
      <c r="R565" s="19" t="s">
        <v>11</v>
      </c>
      <c r="S565" s="19" t="s">
        <v>23</v>
      </c>
      <c r="T565" s="19">
        <v>3</v>
      </c>
      <c r="U565" s="19" t="s">
        <v>11</v>
      </c>
      <c r="V565" s="19" t="s">
        <v>11</v>
      </c>
      <c r="W565" s="19" t="s">
        <v>11</v>
      </c>
      <c r="X565" s="19">
        <v>0</v>
      </c>
      <c r="Y565" s="19" t="s">
        <v>730</v>
      </c>
      <c r="Z565" s="19">
        <v>0</v>
      </c>
      <c r="AA565" s="19">
        <v>0</v>
      </c>
      <c r="AB565" s="19">
        <v>0</v>
      </c>
      <c r="AC565" s="186" t="str">
        <f>IF(OR(M565="13",M565="14",P565=8),"",IF(     AND(OR(S565="AUTORIZADO", S565="PENDIENTE", S565="REDUCIDO", S565="AMPLIADO"),L565&lt;&gt;"HONORARIO" ), _xlfn.CONCAT(IF(H565="X","H",H565),"_",IF(OR(P565=5,P565=6),_xlfn.CONCAT(P565,"A"),P565),"_",VLOOKUP(T565,Datos!$B$2:$C$5,2,TRUE)),""))</f>
        <v>H_1_[hasta 3]</v>
      </c>
      <c r="AD565" s="186">
        <f t="shared" si="226"/>
        <v>0</v>
      </c>
      <c r="AE565" s="90" t="str">
        <f t="shared" si="227"/>
        <v>-</v>
      </c>
      <c r="AF565" s="91" t="str">
        <f t="shared" si="228"/>
        <v>070601</v>
      </c>
      <c r="AG565" s="92"/>
      <c r="AH565" s="93" t="str">
        <f t="shared" si="229"/>
        <v>Corporación de Fomento de la Producción</v>
      </c>
      <c r="AI565" s="90" t="str">
        <f t="shared" si="230"/>
        <v>-</v>
      </c>
      <c r="AJ565" s="90" t="str">
        <f t="shared" si="231"/>
        <v>K</v>
      </c>
      <c r="AK565" s="90" t="str">
        <f t="shared" si="232"/>
        <v>-</v>
      </c>
      <c r="AL565" s="90" t="str">
        <f t="shared" si="233"/>
        <v>Identifica este registro como HOMBRE</v>
      </c>
      <c r="AM565" s="90" t="str">
        <f t="shared" si="234"/>
        <v>-</v>
      </c>
      <c r="AN565" s="90" t="str">
        <f t="shared" si="235"/>
        <v>-</v>
      </c>
      <c r="AO565" s="90" t="str">
        <f t="shared" si="236"/>
        <v>-</v>
      </c>
      <c r="AP565" s="58" t="str">
        <f t="shared" si="237"/>
        <v>-</v>
      </c>
      <c r="AQ565" s="94" t="str">
        <f t="shared" si="238"/>
        <v>-</v>
      </c>
      <c r="AR565" s="94" t="str">
        <f>IF(N565="","PRIMER_DIA en blanco",
IF(AND(M565="01",N565&gt;=L_Conversion!$C$118,N565&lt;=L_Conversion!$D$118),"-",
IF(AND(M565="02",N565&gt;=L_Conversion!$C$119,N565&lt;=L_Conversion!$D$119),"-",
IF(AND(M565="03",N565&gt;=L_Conversion!$C$120,N565&lt;=L_Conversion!$D$120),"-",
IF(AND(M565="04",N565&gt;=L_Conversion!$C$121,N565&lt;=L_Conversion!$D$121),"-",
IF(AND(M565="05",N565&gt;=L_Conversion!$C$122,N565&lt;=L_Conversion!$D$122),"-",
IF(AND(M565="06",N565&gt;=L_Conversion!$C$123,N565&lt;=L_Conversion!$D$123),"-",
IF(AND(M565="07",N565&gt;=L_Conversion!$C$124,N565&lt;=L_Conversion!$D$124),"-",
IF(AND(M565="08",N565&gt;=L_Conversion!$C$125,N565&lt;=L_Conversion!$D$125),"-",
IF(AND(M565="09",N565&gt;=L_Conversion!$C$126,N565&lt;=L_Conversion!$D$126),"-",
IF(AND(M565="10",N565&gt;=L_Conversion!$C$127,N565&lt;=L_Conversion!$D$127),"-",
IF(AND(M565="11",N565&gt;=L_Conversion!$C$128,N565&lt;=L_Conversion!$D$128),"-",
IF(AND(M565="12",N565&gt;=L_Conversion!$C$129,N565&lt;=L_Conversion!$D$129),"-",
IF(AND(M565="13",N565&gt;=L_Conversion!$C$116,N565&lt;=L_Conversion!$D$116),"-",
IF(AND(M565="14",N565&gt;=L_Conversion!$C$117,N565&lt;=L_Conversion!$D$117),"-",
"PRIMER_DIA fuera de rango")))))))))))))))</f>
        <v>-</v>
      </c>
      <c r="AS565" s="94" t="str">
        <f t="shared" si="239"/>
        <v>-</v>
      </c>
      <c r="AT565" s="94" t="str">
        <f t="shared" si="240"/>
        <v>-</v>
      </c>
      <c r="AU565" s="94" t="str">
        <f t="shared" si="241"/>
        <v>-</v>
      </c>
      <c r="AV565" s="94" t="str">
        <f t="shared" si="242"/>
        <v>-</v>
      </c>
      <c r="AW565" s="94" t="str">
        <f t="shared" si="243"/>
        <v>-</v>
      </c>
      <c r="AX565" s="94" t="str">
        <f t="shared" si="244"/>
        <v>-</v>
      </c>
      <c r="AY565" s="94" t="str">
        <f t="shared" si="245"/>
        <v>-</v>
      </c>
      <c r="AZ565" s="94" t="str">
        <f t="shared" si="246"/>
        <v>-</v>
      </c>
      <c r="BA565" s="94" t="str">
        <f t="shared" si="247"/>
        <v>-</v>
      </c>
      <c r="BB565" s="94" t="str">
        <f t="shared" si="248"/>
        <v>-</v>
      </c>
      <c r="BC565" s="94" t="str">
        <f t="shared" si="249"/>
        <v>-</v>
      </c>
      <c r="BD565" s="94" t="str">
        <f t="shared" si="250"/>
        <v>-</v>
      </c>
      <c r="BE565" s="94" t="str">
        <f t="shared" si="251"/>
        <v>-</v>
      </c>
      <c r="BF565" s="94" t="str">
        <f t="shared" si="252"/>
        <v>-</v>
      </c>
    </row>
    <row r="566" spans="1:58" x14ac:dyDescent="0.2">
      <c r="A566" s="19" t="s">
        <v>1193</v>
      </c>
      <c r="B566" s="19" t="s">
        <v>76</v>
      </c>
      <c r="C566" s="19">
        <v>13268105</v>
      </c>
      <c r="D566" s="19">
        <v>8</v>
      </c>
      <c r="E566" s="19" t="s">
        <v>1522</v>
      </c>
      <c r="F566" s="19" t="s">
        <v>1296</v>
      </c>
      <c r="G566" s="19" t="s">
        <v>1841</v>
      </c>
      <c r="H566" s="19" t="s">
        <v>1018</v>
      </c>
      <c r="I566" s="19" t="s">
        <v>653</v>
      </c>
      <c r="J566" s="19">
        <v>80</v>
      </c>
      <c r="K566" s="19" t="s">
        <v>556</v>
      </c>
      <c r="L566" s="19" t="s">
        <v>495</v>
      </c>
      <c r="M566" s="19" t="s">
        <v>20</v>
      </c>
      <c r="N566" s="19">
        <v>45789</v>
      </c>
      <c r="O566" s="19">
        <v>3</v>
      </c>
      <c r="P566" s="83">
        <v>1</v>
      </c>
      <c r="Q566" s="19" t="s">
        <v>23</v>
      </c>
      <c r="R566" s="19" t="s">
        <v>11</v>
      </c>
      <c r="S566" s="19" t="s">
        <v>23</v>
      </c>
      <c r="T566" s="19">
        <v>3</v>
      </c>
      <c r="U566" s="19" t="s">
        <v>11</v>
      </c>
      <c r="V566" s="19" t="s">
        <v>11</v>
      </c>
      <c r="W566" s="19" t="s">
        <v>11</v>
      </c>
      <c r="X566" s="19">
        <v>0</v>
      </c>
      <c r="Y566" s="19" t="s">
        <v>730</v>
      </c>
      <c r="Z566" s="19">
        <v>0</v>
      </c>
      <c r="AA566" s="19">
        <v>0</v>
      </c>
      <c r="AB566" s="19">
        <v>0</v>
      </c>
      <c r="AC566" s="186" t="str">
        <f>IF(OR(M566="13",M566="14",P566=8),"",IF(     AND(OR(S566="AUTORIZADO", S566="PENDIENTE", S566="REDUCIDO", S566="AMPLIADO"),L566&lt;&gt;"HONORARIO" ), _xlfn.CONCAT(IF(H566="X","H",H566),"_",IF(OR(P566=5,P566=6),_xlfn.CONCAT(P566,"A"),P566),"_",VLOOKUP(T566,Datos!$B$2:$C$5,2,TRUE)),""))</f>
        <v>M_1_[hasta 3]</v>
      </c>
      <c r="AD566" s="186">
        <f t="shared" si="226"/>
        <v>0</v>
      </c>
      <c r="AE566" s="90" t="str">
        <f t="shared" si="227"/>
        <v>-</v>
      </c>
      <c r="AF566" s="91" t="str">
        <f t="shared" si="228"/>
        <v>070601</v>
      </c>
      <c r="AG566" s="92"/>
      <c r="AH566" s="93" t="str">
        <f t="shared" si="229"/>
        <v>Corporación de Fomento de la Producción</v>
      </c>
      <c r="AI566" s="90" t="str">
        <f t="shared" si="230"/>
        <v>-</v>
      </c>
      <c r="AJ566" s="90">
        <f t="shared" si="231"/>
        <v>8</v>
      </c>
      <c r="AK566" s="90" t="str">
        <f t="shared" si="232"/>
        <v>-</v>
      </c>
      <c r="AL566" s="90" t="str">
        <f t="shared" si="233"/>
        <v>Identifica este registro como MUJER</v>
      </c>
      <c r="AM566" s="90" t="str">
        <f t="shared" si="234"/>
        <v>-</v>
      </c>
      <c r="AN566" s="90" t="str">
        <f t="shared" si="235"/>
        <v>-</v>
      </c>
      <c r="AO566" s="90" t="str">
        <f t="shared" si="236"/>
        <v>-</v>
      </c>
      <c r="AP566" s="58" t="str">
        <f t="shared" si="237"/>
        <v>-</v>
      </c>
      <c r="AQ566" s="94" t="str">
        <f t="shared" si="238"/>
        <v>-</v>
      </c>
      <c r="AR566" s="94" t="str">
        <f>IF(N566="","PRIMER_DIA en blanco",
IF(AND(M566="01",N566&gt;=L_Conversion!$C$118,N566&lt;=L_Conversion!$D$118),"-",
IF(AND(M566="02",N566&gt;=L_Conversion!$C$119,N566&lt;=L_Conversion!$D$119),"-",
IF(AND(M566="03",N566&gt;=L_Conversion!$C$120,N566&lt;=L_Conversion!$D$120),"-",
IF(AND(M566="04",N566&gt;=L_Conversion!$C$121,N566&lt;=L_Conversion!$D$121),"-",
IF(AND(M566="05",N566&gt;=L_Conversion!$C$122,N566&lt;=L_Conversion!$D$122),"-",
IF(AND(M566="06",N566&gt;=L_Conversion!$C$123,N566&lt;=L_Conversion!$D$123),"-",
IF(AND(M566="07",N566&gt;=L_Conversion!$C$124,N566&lt;=L_Conversion!$D$124),"-",
IF(AND(M566="08",N566&gt;=L_Conversion!$C$125,N566&lt;=L_Conversion!$D$125),"-",
IF(AND(M566="09",N566&gt;=L_Conversion!$C$126,N566&lt;=L_Conversion!$D$126),"-",
IF(AND(M566="10",N566&gt;=L_Conversion!$C$127,N566&lt;=L_Conversion!$D$127),"-",
IF(AND(M566="11",N566&gt;=L_Conversion!$C$128,N566&lt;=L_Conversion!$D$128),"-",
IF(AND(M566="12",N566&gt;=L_Conversion!$C$129,N566&lt;=L_Conversion!$D$129),"-",
IF(AND(M566="13",N566&gt;=L_Conversion!$C$116,N566&lt;=L_Conversion!$D$116),"-",
IF(AND(M566="14",N566&gt;=L_Conversion!$C$117,N566&lt;=L_Conversion!$D$117),"-",
"PRIMER_DIA fuera de rango")))))))))))))))</f>
        <v>-</v>
      </c>
      <c r="AS566" s="94" t="str">
        <f t="shared" si="239"/>
        <v>-</v>
      </c>
      <c r="AT566" s="94" t="str">
        <f t="shared" si="240"/>
        <v>-</v>
      </c>
      <c r="AU566" s="94" t="str">
        <f t="shared" si="241"/>
        <v>-</v>
      </c>
      <c r="AV566" s="94" t="str">
        <f t="shared" si="242"/>
        <v>-</v>
      </c>
      <c r="AW566" s="94" t="str">
        <f t="shared" si="243"/>
        <v>-</v>
      </c>
      <c r="AX566" s="94" t="str">
        <f t="shared" si="244"/>
        <v>-</v>
      </c>
      <c r="AY566" s="94" t="str">
        <f t="shared" si="245"/>
        <v>-</v>
      </c>
      <c r="AZ566" s="94" t="str">
        <f t="shared" si="246"/>
        <v>-</v>
      </c>
      <c r="BA566" s="94" t="str">
        <f t="shared" si="247"/>
        <v>-</v>
      </c>
      <c r="BB566" s="94" t="str">
        <f t="shared" si="248"/>
        <v>-</v>
      </c>
      <c r="BC566" s="94" t="str">
        <f t="shared" si="249"/>
        <v>-</v>
      </c>
      <c r="BD566" s="94" t="str">
        <f t="shared" si="250"/>
        <v>-</v>
      </c>
      <c r="BE566" s="94" t="str">
        <f t="shared" si="251"/>
        <v>-</v>
      </c>
      <c r="BF566" s="94" t="str">
        <f t="shared" si="252"/>
        <v>-</v>
      </c>
    </row>
    <row r="567" spans="1:58" x14ac:dyDescent="0.2">
      <c r="A567" s="19" t="s">
        <v>1193</v>
      </c>
      <c r="B567" s="19" t="s">
        <v>76</v>
      </c>
      <c r="C567" s="19">
        <v>9928568</v>
      </c>
      <c r="D567" s="19">
        <v>0</v>
      </c>
      <c r="E567" s="19" t="s">
        <v>1442</v>
      </c>
      <c r="F567" s="19" t="s">
        <v>1905</v>
      </c>
      <c r="G567" s="19" t="s">
        <v>1906</v>
      </c>
      <c r="H567" s="19" t="s">
        <v>654</v>
      </c>
      <c r="I567" s="19" t="s">
        <v>653</v>
      </c>
      <c r="J567" s="19">
        <v>60</v>
      </c>
      <c r="K567" s="19" t="s">
        <v>554</v>
      </c>
      <c r="L567" s="19" t="s">
        <v>490</v>
      </c>
      <c r="M567" s="19" t="s">
        <v>20</v>
      </c>
      <c r="N567" s="19">
        <v>45789</v>
      </c>
      <c r="O567" s="19">
        <v>5</v>
      </c>
      <c r="P567" s="83">
        <v>1</v>
      </c>
      <c r="Q567" s="19" t="s">
        <v>23</v>
      </c>
      <c r="R567" s="19" t="s">
        <v>11</v>
      </c>
      <c r="S567" s="19" t="s">
        <v>23</v>
      </c>
      <c r="T567" s="19">
        <v>5</v>
      </c>
      <c r="U567" s="19" t="s">
        <v>11</v>
      </c>
      <c r="V567" s="19" t="s">
        <v>11</v>
      </c>
      <c r="W567" s="19" t="s">
        <v>19</v>
      </c>
      <c r="X567" s="19">
        <v>284073</v>
      </c>
      <c r="Y567" s="19" t="s">
        <v>726</v>
      </c>
      <c r="Z567" s="19">
        <v>5</v>
      </c>
      <c r="AA567" s="19">
        <v>284073</v>
      </c>
      <c r="AB567" s="19">
        <v>284073</v>
      </c>
      <c r="AC567" s="186" t="str">
        <f>IF(OR(M567="13",M567="14",P567=8),"",IF(     AND(OR(S567="AUTORIZADO", S567="PENDIENTE", S567="REDUCIDO", S567="AMPLIADO"),L567&lt;&gt;"HONORARIO" ), _xlfn.CONCAT(IF(H567="X","H",H567),"_",IF(OR(P567=5,P567=6),_xlfn.CONCAT(P567,"A"),P567),"_",VLOOKUP(T567,Datos!$B$2:$C$5,2,TRUE)),""))</f>
        <v>H_1_[4 a 10]</v>
      </c>
      <c r="AD567" s="186">
        <f t="shared" si="226"/>
        <v>568146</v>
      </c>
      <c r="AE567" s="90" t="str">
        <f t="shared" si="227"/>
        <v>-</v>
      </c>
      <c r="AF567" s="91" t="str">
        <f t="shared" si="228"/>
        <v>070601</v>
      </c>
      <c r="AG567" s="92"/>
      <c r="AH567" s="93" t="str">
        <f t="shared" si="229"/>
        <v>Corporación de Fomento de la Producción</v>
      </c>
      <c r="AI567" s="90" t="str">
        <f t="shared" si="230"/>
        <v>-</v>
      </c>
      <c r="AJ567" s="90">
        <f t="shared" si="231"/>
        <v>0</v>
      </c>
      <c r="AK567" s="90" t="str">
        <f t="shared" si="232"/>
        <v>-</v>
      </c>
      <c r="AL567" s="90" t="str">
        <f t="shared" si="233"/>
        <v>Identifica este registro como HOMBRE</v>
      </c>
      <c r="AM567" s="90" t="str">
        <f t="shared" si="234"/>
        <v>-</v>
      </c>
      <c r="AN567" s="90" t="str">
        <f t="shared" si="235"/>
        <v>-</v>
      </c>
      <c r="AO567" s="90" t="str">
        <f t="shared" si="236"/>
        <v>-</v>
      </c>
      <c r="AP567" s="58" t="str">
        <f t="shared" si="237"/>
        <v>-</v>
      </c>
      <c r="AQ567" s="94" t="str">
        <f t="shared" si="238"/>
        <v>-</v>
      </c>
      <c r="AR567" s="94" t="str">
        <f>IF(N567="","PRIMER_DIA en blanco",
IF(AND(M567="01",N567&gt;=L_Conversion!$C$118,N567&lt;=L_Conversion!$D$118),"-",
IF(AND(M567="02",N567&gt;=L_Conversion!$C$119,N567&lt;=L_Conversion!$D$119),"-",
IF(AND(M567="03",N567&gt;=L_Conversion!$C$120,N567&lt;=L_Conversion!$D$120),"-",
IF(AND(M567="04",N567&gt;=L_Conversion!$C$121,N567&lt;=L_Conversion!$D$121),"-",
IF(AND(M567="05",N567&gt;=L_Conversion!$C$122,N567&lt;=L_Conversion!$D$122),"-",
IF(AND(M567="06",N567&gt;=L_Conversion!$C$123,N567&lt;=L_Conversion!$D$123),"-",
IF(AND(M567="07",N567&gt;=L_Conversion!$C$124,N567&lt;=L_Conversion!$D$124),"-",
IF(AND(M567="08",N567&gt;=L_Conversion!$C$125,N567&lt;=L_Conversion!$D$125),"-",
IF(AND(M567="09",N567&gt;=L_Conversion!$C$126,N567&lt;=L_Conversion!$D$126),"-",
IF(AND(M567="10",N567&gt;=L_Conversion!$C$127,N567&lt;=L_Conversion!$D$127),"-",
IF(AND(M567="11",N567&gt;=L_Conversion!$C$128,N567&lt;=L_Conversion!$D$128),"-",
IF(AND(M567="12",N567&gt;=L_Conversion!$C$129,N567&lt;=L_Conversion!$D$129),"-",
IF(AND(M567="13",N567&gt;=L_Conversion!$C$116,N567&lt;=L_Conversion!$D$116),"-",
IF(AND(M567="14",N567&gt;=L_Conversion!$C$117,N567&lt;=L_Conversion!$D$117),"-",
"PRIMER_DIA fuera de rango")))))))))))))))</f>
        <v>-</v>
      </c>
      <c r="AS567" s="94" t="str">
        <f t="shared" si="239"/>
        <v>-</v>
      </c>
      <c r="AT567" s="94" t="str">
        <f t="shared" si="240"/>
        <v>-</v>
      </c>
      <c r="AU567" s="94" t="str">
        <f t="shared" si="241"/>
        <v>-</v>
      </c>
      <c r="AV567" s="94" t="str">
        <f t="shared" si="242"/>
        <v>-</v>
      </c>
      <c r="AW567" s="94" t="str">
        <f t="shared" si="243"/>
        <v>-</v>
      </c>
      <c r="AX567" s="94" t="str">
        <f t="shared" si="244"/>
        <v>-</v>
      </c>
      <c r="AY567" s="94" t="str">
        <f t="shared" si="245"/>
        <v>-</v>
      </c>
      <c r="AZ567" s="94" t="str">
        <f t="shared" si="246"/>
        <v>-</v>
      </c>
      <c r="BA567" s="94" t="str">
        <f t="shared" si="247"/>
        <v>-</v>
      </c>
      <c r="BB567" s="94" t="str">
        <f t="shared" si="248"/>
        <v>-</v>
      </c>
      <c r="BC567" s="94" t="str">
        <f t="shared" si="249"/>
        <v>-</v>
      </c>
      <c r="BD567" s="94" t="str">
        <f t="shared" si="250"/>
        <v>-</v>
      </c>
      <c r="BE567" s="94" t="str">
        <f t="shared" si="251"/>
        <v>-</v>
      </c>
      <c r="BF567" s="94" t="str">
        <f t="shared" si="252"/>
        <v>-</v>
      </c>
    </row>
    <row r="568" spans="1:58" x14ac:dyDescent="0.2">
      <c r="A568" s="19" t="s">
        <v>1193</v>
      </c>
      <c r="B568" s="19" t="s">
        <v>76</v>
      </c>
      <c r="C568" s="19">
        <v>12586334</v>
      </c>
      <c r="D568" s="19">
        <v>5</v>
      </c>
      <c r="E568" s="19" t="s">
        <v>1608</v>
      </c>
      <c r="F568" s="19" t="s">
        <v>1436</v>
      </c>
      <c r="G568" s="19" t="s">
        <v>1609</v>
      </c>
      <c r="H568" s="19" t="s">
        <v>654</v>
      </c>
      <c r="I568" s="19" t="s">
        <v>653</v>
      </c>
      <c r="J568" s="19">
        <v>80</v>
      </c>
      <c r="K568" s="19" t="s">
        <v>556</v>
      </c>
      <c r="L568" s="19" t="s">
        <v>495</v>
      </c>
      <c r="M568" s="19" t="s">
        <v>20</v>
      </c>
      <c r="N568" s="19">
        <v>45789</v>
      </c>
      <c r="O568" s="19">
        <v>3</v>
      </c>
      <c r="P568" s="83">
        <v>1</v>
      </c>
      <c r="Q568" s="19" t="s">
        <v>23</v>
      </c>
      <c r="R568" s="19" t="s">
        <v>11</v>
      </c>
      <c r="S568" s="19" t="s">
        <v>23</v>
      </c>
      <c r="T568" s="19">
        <v>3</v>
      </c>
      <c r="U568" s="19" t="s">
        <v>11</v>
      </c>
      <c r="V568" s="19" t="s">
        <v>11</v>
      </c>
      <c r="W568" s="19" t="s">
        <v>11</v>
      </c>
      <c r="X568" s="19">
        <v>0</v>
      </c>
      <c r="Y568" s="19" t="s">
        <v>730</v>
      </c>
      <c r="Z568" s="19">
        <v>0</v>
      </c>
      <c r="AA568" s="19">
        <v>0</v>
      </c>
      <c r="AB568" s="19">
        <v>0</v>
      </c>
      <c r="AC568" s="186" t="str">
        <f>IF(OR(M568="13",M568="14",P568=8),"",IF(     AND(OR(S568="AUTORIZADO", S568="PENDIENTE", S568="REDUCIDO", S568="AMPLIADO"),L568&lt;&gt;"HONORARIO" ), _xlfn.CONCAT(IF(H568="X","H",H568),"_",IF(OR(P568=5,P568=6),_xlfn.CONCAT(P568,"A"),P568),"_",VLOOKUP(T568,Datos!$B$2:$C$5,2,TRUE)),""))</f>
        <v>H_1_[hasta 3]</v>
      </c>
      <c r="AD568" s="186">
        <f t="shared" si="226"/>
        <v>0</v>
      </c>
      <c r="AE568" s="90" t="str">
        <f t="shared" si="227"/>
        <v>-</v>
      </c>
      <c r="AF568" s="91" t="str">
        <f t="shared" si="228"/>
        <v>070601</v>
      </c>
      <c r="AG568" s="92"/>
      <c r="AH568" s="93" t="str">
        <f t="shared" si="229"/>
        <v>Corporación de Fomento de la Producción</v>
      </c>
      <c r="AI568" s="90" t="str">
        <f t="shared" si="230"/>
        <v>-</v>
      </c>
      <c r="AJ568" s="90">
        <f t="shared" si="231"/>
        <v>5</v>
      </c>
      <c r="AK568" s="90" t="str">
        <f t="shared" si="232"/>
        <v>-</v>
      </c>
      <c r="AL568" s="90" t="str">
        <f t="shared" si="233"/>
        <v>Identifica este registro como HOMBRE</v>
      </c>
      <c r="AM568" s="90" t="str">
        <f t="shared" si="234"/>
        <v>-</v>
      </c>
      <c r="AN568" s="90" t="str">
        <f t="shared" si="235"/>
        <v>-</v>
      </c>
      <c r="AO568" s="90" t="str">
        <f t="shared" si="236"/>
        <v>-</v>
      </c>
      <c r="AP568" s="58" t="str">
        <f t="shared" si="237"/>
        <v>-</v>
      </c>
      <c r="AQ568" s="94" t="str">
        <f t="shared" si="238"/>
        <v>-</v>
      </c>
      <c r="AR568" s="94" t="str">
        <f>IF(N568="","PRIMER_DIA en blanco",
IF(AND(M568="01",N568&gt;=L_Conversion!$C$118,N568&lt;=L_Conversion!$D$118),"-",
IF(AND(M568="02",N568&gt;=L_Conversion!$C$119,N568&lt;=L_Conversion!$D$119),"-",
IF(AND(M568="03",N568&gt;=L_Conversion!$C$120,N568&lt;=L_Conversion!$D$120),"-",
IF(AND(M568="04",N568&gt;=L_Conversion!$C$121,N568&lt;=L_Conversion!$D$121),"-",
IF(AND(M568="05",N568&gt;=L_Conversion!$C$122,N568&lt;=L_Conversion!$D$122),"-",
IF(AND(M568="06",N568&gt;=L_Conversion!$C$123,N568&lt;=L_Conversion!$D$123),"-",
IF(AND(M568="07",N568&gt;=L_Conversion!$C$124,N568&lt;=L_Conversion!$D$124),"-",
IF(AND(M568="08",N568&gt;=L_Conversion!$C$125,N568&lt;=L_Conversion!$D$125),"-",
IF(AND(M568="09",N568&gt;=L_Conversion!$C$126,N568&lt;=L_Conversion!$D$126),"-",
IF(AND(M568="10",N568&gt;=L_Conversion!$C$127,N568&lt;=L_Conversion!$D$127),"-",
IF(AND(M568="11",N568&gt;=L_Conversion!$C$128,N568&lt;=L_Conversion!$D$128),"-",
IF(AND(M568="12",N568&gt;=L_Conversion!$C$129,N568&lt;=L_Conversion!$D$129),"-",
IF(AND(M568="13",N568&gt;=L_Conversion!$C$116,N568&lt;=L_Conversion!$D$116),"-",
IF(AND(M568="14",N568&gt;=L_Conversion!$C$117,N568&lt;=L_Conversion!$D$117),"-",
"PRIMER_DIA fuera de rango")))))))))))))))</f>
        <v>-</v>
      </c>
      <c r="AS568" s="94" t="str">
        <f t="shared" si="239"/>
        <v>-</v>
      </c>
      <c r="AT568" s="94" t="str">
        <f t="shared" si="240"/>
        <v>-</v>
      </c>
      <c r="AU568" s="94" t="str">
        <f t="shared" si="241"/>
        <v>-</v>
      </c>
      <c r="AV568" s="94" t="str">
        <f t="shared" si="242"/>
        <v>-</v>
      </c>
      <c r="AW568" s="94" t="str">
        <f t="shared" si="243"/>
        <v>-</v>
      </c>
      <c r="AX568" s="94" t="str">
        <f t="shared" si="244"/>
        <v>-</v>
      </c>
      <c r="AY568" s="94" t="str">
        <f t="shared" si="245"/>
        <v>-</v>
      </c>
      <c r="AZ568" s="94" t="str">
        <f t="shared" si="246"/>
        <v>-</v>
      </c>
      <c r="BA568" s="94" t="str">
        <f t="shared" si="247"/>
        <v>-</v>
      </c>
      <c r="BB568" s="94" t="str">
        <f t="shared" si="248"/>
        <v>-</v>
      </c>
      <c r="BC568" s="94" t="str">
        <f t="shared" si="249"/>
        <v>-</v>
      </c>
      <c r="BD568" s="94" t="str">
        <f t="shared" si="250"/>
        <v>-</v>
      </c>
      <c r="BE568" s="94" t="str">
        <f t="shared" si="251"/>
        <v>-</v>
      </c>
      <c r="BF568" s="94" t="str">
        <f t="shared" si="252"/>
        <v>-</v>
      </c>
    </row>
    <row r="569" spans="1:58" x14ac:dyDescent="0.2">
      <c r="A569" s="19" t="s">
        <v>1193</v>
      </c>
      <c r="B569" s="19" t="s">
        <v>76</v>
      </c>
      <c r="C569" s="19">
        <v>7090475</v>
      </c>
      <c r="D569" s="19">
        <v>6</v>
      </c>
      <c r="E569" s="19" t="s">
        <v>1570</v>
      </c>
      <c r="F569" s="19" t="s">
        <v>1375</v>
      </c>
      <c r="G569" s="19" t="s">
        <v>1851</v>
      </c>
      <c r="H569" s="19" t="s">
        <v>1018</v>
      </c>
      <c r="I569" s="19" t="s">
        <v>653</v>
      </c>
      <c r="J569" s="19">
        <v>60</v>
      </c>
      <c r="K569" s="19" t="s">
        <v>560</v>
      </c>
      <c r="L569" s="19" t="s">
        <v>490</v>
      </c>
      <c r="M569" s="19" t="s">
        <v>20</v>
      </c>
      <c r="N569" s="19">
        <v>45789</v>
      </c>
      <c r="O569" s="19">
        <v>3</v>
      </c>
      <c r="P569" s="83">
        <v>1</v>
      </c>
      <c r="Q569" s="19" t="s">
        <v>23</v>
      </c>
      <c r="R569" s="19" t="s">
        <v>11</v>
      </c>
      <c r="S569" s="19" t="s">
        <v>23</v>
      </c>
      <c r="T569" s="19">
        <v>3</v>
      </c>
      <c r="U569" s="19" t="s">
        <v>11</v>
      </c>
      <c r="V569" s="19" t="s">
        <v>19</v>
      </c>
      <c r="W569" s="19" t="s">
        <v>19</v>
      </c>
      <c r="X569" s="19">
        <v>25003</v>
      </c>
      <c r="Y569" s="19" t="s">
        <v>726</v>
      </c>
      <c r="Z569" s="19">
        <v>3</v>
      </c>
      <c r="AA569" s="19">
        <v>25003</v>
      </c>
      <c r="AB569" s="19">
        <v>25003</v>
      </c>
      <c r="AC569" s="186" t="str">
        <f>IF(OR(M569="13",M569="14",P569=8),"",IF(     AND(OR(S569="AUTORIZADO", S569="PENDIENTE", S569="REDUCIDO", S569="AMPLIADO"),L569&lt;&gt;"HONORARIO" ), _xlfn.CONCAT(IF(H569="X","H",H569),"_",IF(OR(P569=5,P569=6),_xlfn.CONCAT(P569,"A"),P569),"_",VLOOKUP(T569,Datos!$B$2:$C$5,2,TRUE)),""))</f>
        <v>M_1_[hasta 3]</v>
      </c>
      <c r="AD569" s="186">
        <f t="shared" si="226"/>
        <v>50006</v>
      </c>
      <c r="AE569" s="90" t="str">
        <f t="shared" si="227"/>
        <v>-</v>
      </c>
      <c r="AF569" s="91" t="str">
        <f t="shared" si="228"/>
        <v>070601</v>
      </c>
      <c r="AG569" s="92"/>
      <c r="AH569" s="93" t="str">
        <f t="shared" si="229"/>
        <v>Corporación de Fomento de la Producción</v>
      </c>
      <c r="AI569" s="90" t="str">
        <f t="shared" si="230"/>
        <v>-</v>
      </c>
      <c r="AJ569" s="90">
        <f t="shared" si="231"/>
        <v>6</v>
      </c>
      <c r="AK569" s="90" t="str">
        <f t="shared" si="232"/>
        <v>-</v>
      </c>
      <c r="AL569" s="90" t="str">
        <f t="shared" si="233"/>
        <v>Identifica este registro como MUJER</v>
      </c>
      <c r="AM569" s="90" t="str">
        <f t="shared" si="234"/>
        <v>-</v>
      </c>
      <c r="AN569" s="90" t="str">
        <f t="shared" si="235"/>
        <v>-</v>
      </c>
      <c r="AO569" s="90" t="str">
        <f t="shared" si="236"/>
        <v>-</v>
      </c>
      <c r="AP569" s="58" t="str">
        <f t="shared" si="237"/>
        <v>-</v>
      </c>
      <c r="AQ569" s="94" t="str">
        <f t="shared" si="238"/>
        <v>-</v>
      </c>
      <c r="AR569" s="94" t="str">
        <f>IF(N569="","PRIMER_DIA en blanco",
IF(AND(M569="01",N569&gt;=L_Conversion!$C$118,N569&lt;=L_Conversion!$D$118),"-",
IF(AND(M569="02",N569&gt;=L_Conversion!$C$119,N569&lt;=L_Conversion!$D$119),"-",
IF(AND(M569="03",N569&gt;=L_Conversion!$C$120,N569&lt;=L_Conversion!$D$120),"-",
IF(AND(M569="04",N569&gt;=L_Conversion!$C$121,N569&lt;=L_Conversion!$D$121),"-",
IF(AND(M569="05",N569&gt;=L_Conversion!$C$122,N569&lt;=L_Conversion!$D$122),"-",
IF(AND(M569="06",N569&gt;=L_Conversion!$C$123,N569&lt;=L_Conversion!$D$123),"-",
IF(AND(M569="07",N569&gt;=L_Conversion!$C$124,N569&lt;=L_Conversion!$D$124),"-",
IF(AND(M569="08",N569&gt;=L_Conversion!$C$125,N569&lt;=L_Conversion!$D$125),"-",
IF(AND(M569="09",N569&gt;=L_Conversion!$C$126,N569&lt;=L_Conversion!$D$126),"-",
IF(AND(M569="10",N569&gt;=L_Conversion!$C$127,N569&lt;=L_Conversion!$D$127),"-",
IF(AND(M569="11",N569&gt;=L_Conversion!$C$128,N569&lt;=L_Conversion!$D$128),"-",
IF(AND(M569="12",N569&gt;=L_Conversion!$C$129,N569&lt;=L_Conversion!$D$129),"-",
IF(AND(M569="13",N569&gt;=L_Conversion!$C$116,N569&lt;=L_Conversion!$D$116),"-",
IF(AND(M569="14",N569&gt;=L_Conversion!$C$117,N569&lt;=L_Conversion!$D$117),"-",
"PRIMER_DIA fuera de rango")))))))))))))))</f>
        <v>-</v>
      </c>
      <c r="AS569" s="94" t="str">
        <f t="shared" si="239"/>
        <v>-</v>
      </c>
      <c r="AT569" s="94" t="str">
        <f t="shared" si="240"/>
        <v>-</v>
      </c>
      <c r="AU569" s="94" t="str">
        <f t="shared" si="241"/>
        <v>-</v>
      </c>
      <c r="AV569" s="94" t="str">
        <f t="shared" si="242"/>
        <v>-</v>
      </c>
      <c r="AW569" s="94" t="str">
        <f t="shared" si="243"/>
        <v>-</v>
      </c>
      <c r="AX569" s="94" t="str">
        <f t="shared" si="244"/>
        <v>-</v>
      </c>
      <c r="AY569" s="94" t="str">
        <f t="shared" si="245"/>
        <v>-</v>
      </c>
      <c r="AZ569" s="94" t="str">
        <f t="shared" si="246"/>
        <v>-</v>
      </c>
      <c r="BA569" s="94" t="str">
        <f t="shared" si="247"/>
        <v>-</v>
      </c>
      <c r="BB569" s="94" t="str">
        <f t="shared" si="248"/>
        <v>-</v>
      </c>
      <c r="BC569" s="94" t="str">
        <f t="shared" si="249"/>
        <v>-</v>
      </c>
      <c r="BD569" s="94" t="str">
        <f t="shared" si="250"/>
        <v>-</v>
      </c>
      <c r="BE569" s="94" t="str">
        <f t="shared" si="251"/>
        <v>-</v>
      </c>
      <c r="BF569" s="94" t="str">
        <f t="shared" si="252"/>
        <v>-</v>
      </c>
    </row>
    <row r="570" spans="1:58" x14ac:dyDescent="0.2">
      <c r="A570" s="19" t="s">
        <v>1193</v>
      </c>
      <c r="B570" s="19" t="s">
        <v>76</v>
      </c>
      <c r="C570" s="19">
        <v>9210273</v>
      </c>
      <c r="D570" s="19">
        <v>4</v>
      </c>
      <c r="E570" s="19" t="s">
        <v>1512</v>
      </c>
      <c r="F570" s="19" t="s">
        <v>1287</v>
      </c>
      <c r="G570" s="19" t="s">
        <v>1513</v>
      </c>
      <c r="H570" s="19" t="s">
        <v>1018</v>
      </c>
      <c r="I570" s="19" t="s">
        <v>653</v>
      </c>
      <c r="J570" s="19">
        <v>80</v>
      </c>
      <c r="K570" s="19" t="s">
        <v>556</v>
      </c>
      <c r="L570" s="19" t="s">
        <v>495</v>
      </c>
      <c r="M570" s="19" t="s">
        <v>20</v>
      </c>
      <c r="N570" s="19">
        <v>45789</v>
      </c>
      <c r="O570" s="19">
        <v>3</v>
      </c>
      <c r="P570" s="83">
        <v>1</v>
      </c>
      <c r="Q570" s="19" t="s">
        <v>23</v>
      </c>
      <c r="R570" s="19" t="s">
        <v>11</v>
      </c>
      <c r="S570" s="19" t="s">
        <v>23</v>
      </c>
      <c r="T570" s="19">
        <v>3</v>
      </c>
      <c r="U570" s="19" t="s">
        <v>11</v>
      </c>
      <c r="V570" s="19" t="s">
        <v>11</v>
      </c>
      <c r="W570" s="19" t="s">
        <v>11</v>
      </c>
      <c r="X570" s="19">
        <v>0</v>
      </c>
      <c r="Y570" s="19" t="s">
        <v>730</v>
      </c>
      <c r="Z570" s="19">
        <v>0</v>
      </c>
      <c r="AA570" s="19">
        <v>0</v>
      </c>
      <c r="AB570" s="19">
        <v>0</v>
      </c>
      <c r="AC570" s="186" t="str">
        <f>IF(OR(M570="13",M570="14",P570=8),"",IF(     AND(OR(S570="AUTORIZADO", S570="PENDIENTE", S570="REDUCIDO", S570="AMPLIADO"),L570&lt;&gt;"HONORARIO" ), _xlfn.CONCAT(IF(H570="X","H",H570),"_",IF(OR(P570=5,P570=6),_xlfn.CONCAT(P570,"A"),P570),"_",VLOOKUP(T570,Datos!$B$2:$C$5,2,TRUE)),""))</f>
        <v>M_1_[hasta 3]</v>
      </c>
      <c r="AD570" s="186">
        <f t="shared" si="226"/>
        <v>0</v>
      </c>
      <c r="AE570" s="90" t="str">
        <f t="shared" si="227"/>
        <v>-</v>
      </c>
      <c r="AF570" s="91" t="str">
        <f t="shared" si="228"/>
        <v>070601</v>
      </c>
      <c r="AG570" s="92"/>
      <c r="AH570" s="93" t="str">
        <f t="shared" si="229"/>
        <v>Corporación de Fomento de la Producción</v>
      </c>
      <c r="AI570" s="90" t="str">
        <f t="shared" si="230"/>
        <v>-</v>
      </c>
      <c r="AJ570" s="90">
        <f t="shared" si="231"/>
        <v>4</v>
      </c>
      <c r="AK570" s="90" t="str">
        <f t="shared" si="232"/>
        <v>-</v>
      </c>
      <c r="AL570" s="90" t="str">
        <f t="shared" si="233"/>
        <v>Identifica este registro como MUJER</v>
      </c>
      <c r="AM570" s="90" t="str">
        <f t="shared" si="234"/>
        <v>-</v>
      </c>
      <c r="AN570" s="90" t="str">
        <f t="shared" si="235"/>
        <v>-</v>
      </c>
      <c r="AO570" s="90" t="str">
        <f t="shared" si="236"/>
        <v>-</v>
      </c>
      <c r="AP570" s="58" t="str">
        <f t="shared" si="237"/>
        <v>-</v>
      </c>
      <c r="AQ570" s="94" t="str">
        <f t="shared" si="238"/>
        <v>-</v>
      </c>
      <c r="AR570" s="94" t="str">
        <f>IF(N570="","PRIMER_DIA en blanco",
IF(AND(M570="01",N570&gt;=L_Conversion!$C$118,N570&lt;=L_Conversion!$D$118),"-",
IF(AND(M570="02",N570&gt;=L_Conversion!$C$119,N570&lt;=L_Conversion!$D$119),"-",
IF(AND(M570="03",N570&gt;=L_Conversion!$C$120,N570&lt;=L_Conversion!$D$120),"-",
IF(AND(M570="04",N570&gt;=L_Conversion!$C$121,N570&lt;=L_Conversion!$D$121),"-",
IF(AND(M570="05",N570&gt;=L_Conversion!$C$122,N570&lt;=L_Conversion!$D$122),"-",
IF(AND(M570="06",N570&gt;=L_Conversion!$C$123,N570&lt;=L_Conversion!$D$123),"-",
IF(AND(M570="07",N570&gt;=L_Conversion!$C$124,N570&lt;=L_Conversion!$D$124),"-",
IF(AND(M570="08",N570&gt;=L_Conversion!$C$125,N570&lt;=L_Conversion!$D$125),"-",
IF(AND(M570="09",N570&gt;=L_Conversion!$C$126,N570&lt;=L_Conversion!$D$126),"-",
IF(AND(M570="10",N570&gt;=L_Conversion!$C$127,N570&lt;=L_Conversion!$D$127),"-",
IF(AND(M570="11",N570&gt;=L_Conversion!$C$128,N570&lt;=L_Conversion!$D$128),"-",
IF(AND(M570="12",N570&gt;=L_Conversion!$C$129,N570&lt;=L_Conversion!$D$129),"-",
IF(AND(M570="13",N570&gt;=L_Conversion!$C$116,N570&lt;=L_Conversion!$D$116),"-",
IF(AND(M570="14",N570&gt;=L_Conversion!$C$117,N570&lt;=L_Conversion!$D$117),"-",
"PRIMER_DIA fuera de rango")))))))))))))))</f>
        <v>-</v>
      </c>
      <c r="AS570" s="94" t="str">
        <f t="shared" si="239"/>
        <v>-</v>
      </c>
      <c r="AT570" s="94" t="str">
        <f t="shared" si="240"/>
        <v>-</v>
      </c>
      <c r="AU570" s="94" t="str">
        <f t="shared" si="241"/>
        <v>-</v>
      </c>
      <c r="AV570" s="94" t="str">
        <f t="shared" si="242"/>
        <v>-</v>
      </c>
      <c r="AW570" s="94" t="str">
        <f t="shared" si="243"/>
        <v>-</v>
      </c>
      <c r="AX570" s="94" t="str">
        <f t="shared" si="244"/>
        <v>-</v>
      </c>
      <c r="AY570" s="94" t="str">
        <f t="shared" si="245"/>
        <v>-</v>
      </c>
      <c r="AZ570" s="94" t="str">
        <f t="shared" si="246"/>
        <v>-</v>
      </c>
      <c r="BA570" s="94" t="str">
        <f t="shared" si="247"/>
        <v>-</v>
      </c>
      <c r="BB570" s="94" t="str">
        <f t="shared" si="248"/>
        <v>-</v>
      </c>
      <c r="BC570" s="94" t="str">
        <f t="shared" si="249"/>
        <v>-</v>
      </c>
      <c r="BD570" s="94" t="str">
        <f t="shared" si="250"/>
        <v>-</v>
      </c>
      <c r="BE570" s="94" t="str">
        <f t="shared" si="251"/>
        <v>-</v>
      </c>
      <c r="BF570" s="94" t="str">
        <f t="shared" si="252"/>
        <v>-</v>
      </c>
    </row>
    <row r="571" spans="1:58" x14ac:dyDescent="0.2">
      <c r="A571" s="19" t="s">
        <v>1193</v>
      </c>
      <c r="B571" s="19" t="s">
        <v>76</v>
      </c>
      <c r="C571" s="19">
        <v>18795825</v>
      </c>
      <c r="D571" s="19">
        <v>3</v>
      </c>
      <c r="E571" s="19" t="s">
        <v>1225</v>
      </c>
      <c r="F571" s="19" t="s">
        <v>1305</v>
      </c>
      <c r="G571" s="19" t="s">
        <v>1306</v>
      </c>
      <c r="H571" s="19" t="s">
        <v>654</v>
      </c>
      <c r="I571" s="19" t="s">
        <v>654</v>
      </c>
      <c r="J571" s="19">
        <v>80</v>
      </c>
      <c r="K571" s="19" t="s">
        <v>560</v>
      </c>
      <c r="L571" s="19" t="s">
        <v>512</v>
      </c>
      <c r="M571" s="19" t="s">
        <v>20</v>
      </c>
      <c r="N571" s="19">
        <v>45789</v>
      </c>
      <c r="O571" s="19">
        <v>6</v>
      </c>
      <c r="P571" s="83" t="s">
        <v>740</v>
      </c>
      <c r="Q571" s="19" t="s">
        <v>23</v>
      </c>
      <c r="R571" s="19" t="s">
        <v>11</v>
      </c>
      <c r="S571" s="19" t="s">
        <v>23</v>
      </c>
      <c r="T571" s="19">
        <v>6</v>
      </c>
      <c r="U571" s="19" t="s">
        <v>11</v>
      </c>
      <c r="V571" s="19" t="s">
        <v>11</v>
      </c>
      <c r="W571" s="19" t="s">
        <v>19</v>
      </c>
      <c r="X571" s="19">
        <v>218102</v>
      </c>
      <c r="Y571" s="19" t="s">
        <v>726</v>
      </c>
      <c r="Z571" s="19">
        <v>6</v>
      </c>
      <c r="AA571" s="19">
        <v>218102</v>
      </c>
      <c r="AB571" s="19">
        <v>218102</v>
      </c>
      <c r="AC571" s="186" t="str">
        <f>IF(OR(M571="13",M571="14",P571=8),"",IF(     AND(OR(S571="AUTORIZADO", S571="PENDIENTE", S571="REDUCIDO", S571="AMPLIADO"),L571&lt;&gt;"HONORARIO" ), _xlfn.CONCAT(IF(H571="X","H",H571),"_",IF(OR(P571=5,P571=6),_xlfn.CONCAT(P571,"A"),P571),"_",VLOOKUP(T571,Datos!$B$2:$C$5,2,TRUE)),""))</f>
        <v>H_6B_[4 a 10]</v>
      </c>
      <c r="AD571" s="186">
        <f t="shared" si="226"/>
        <v>436204</v>
      </c>
      <c r="AE571" s="90" t="str">
        <f t="shared" si="227"/>
        <v>-</v>
      </c>
      <c r="AF571" s="91" t="str">
        <f t="shared" si="228"/>
        <v>070601</v>
      </c>
      <c r="AG571" s="92"/>
      <c r="AH571" s="93" t="str">
        <f t="shared" si="229"/>
        <v>Corporación de Fomento de la Producción</v>
      </c>
      <c r="AI571" s="90" t="str">
        <f t="shared" si="230"/>
        <v>-</v>
      </c>
      <c r="AJ571" s="90">
        <f t="shared" si="231"/>
        <v>3</v>
      </c>
      <c r="AK571" s="90" t="str">
        <f t="shared" si="232"/>
        <v>-</v>
      </c>
      <c r="AL571" s="90" t="str">
        <f t="shared" si="233"/>
        <v>Identifica este registro como HOMBRE</v>
      </c>
      <c r="AM571" s="90" t="str">
        <f t="shared" si="234"/>
        <v>-</v>
      </c>
      <c r="AN571" s="90" t="str">
        <f t="shared" si="235"/>
        <v>-</v>
      </c>
      <c r="AO571" s="90" t="str">
        <f t="shared" si="236"/>
        <v>-</v>
      </c>
      <c r="AP571" s="58" t="str">
        <f t="shared" si="237"/>
        <v>-</v>
      </c>
      <c r="AQ571" s="94" t="str">
        <f t="shared" si="238"/>
        <v>-</v>
      </c>
      <c r="AR571" s="94" t="str">
        <f>IF(N571="","PRIMER_DIA en blanco",
IF(AND(M571="01",N571&gt;=L_Conversion!$C$118,N571&lt;=L_Conversion!$D$118),"-",
IF(AND(M571="02",N571&gt;=L_Conversion!$C$119,N571&lt;=L_Conversion!$D$119),"-",
IF(AND(M571="03",N571&gt;=L_Conversion!$C$120,N571&lt;=L_Conversion!$D$120),"-",
IF(AND(M571="04",N571&gt;=L_Conversion!$C$121,N571&lt;=L_Conversion!$D$121),"-",
IF(AND(M571="05",N571&gt;=L_Conversion!$C$122,N571&lt;=L_Conversion!$D$122),"-",
IF(AND(M571="06",N571&gt;=L_Conversion!$C$123,N571&lt;=L_Conversion!$D$123),"-",
IF(AND(M571="07",N571&gt;=L_Conversion!$C$124,N571&lt;=L_Conversion!$D$124),"-",
IF(AND(M571="08",N571&gt;=L_Conversion!$C$125,N571&lt;=L_Conversion!$D$125),"-",
IF(AND(M571="09",N571&gt;=L_Conversion!$C$126,N571&lt;=L_Conversion!$D$126),"-",
IF(AND(M571="10",N571&gt;=L_Conversion!$C$127,N571&lt;=L_Conversion!$D$127),"-",
IF(AND(M571="11",N571&gt;=L_Conversion!$C$128,N571&lt;=L_Conversion!$D$128),"-",
IF(AND(M571="12",N571&gt;=L_Conversion!$C$129,N571&lt;=L_Conversion!$D$129),"-",
IF(AND(M571="13",N571&gt;=L_Conversion!$C$116,N571&lt;=L_Conversion!$D$116),"-",
IF(AND(M571="14",N571&gt;=L_Conversion!$C$117,N571&lt;=L_Conversion!$D$117),"-",
"PRIMER_DIA fuera de rango")))))))))))))))</f>
        <v>-</v>
      </c>
      <c r="AS571" s="94" t="str">
        <f t="shared" si="239"/>
        <v>-</v>
      </c>
      <c r="AT571" s="94" t="str">
        <f t="shared" si="240"/>
        <v>-</v>
      </c>
      <c r="AU571" s="94" t="str">
        <f t="shared" si="241"/>
        <v>-</v>
      </c>
      <c r="AV571" s="94" t="str">
        <f t="shared" si="242"/>
        <v>-</v>
      </c>
      <c r="AW571" s="94" t="str">
        <f t="shared" si="243"/>
        <v>-</v>
      </c>
      <c r="AX571" s="94" t="str">
        <f t="shared" si="244"/>
        <v>-</v>
      </c>
      <c r="AY571" s="94" t="str">
        <f t="shared" si="245"/>
        <v>-</v>
      </c>
      <c r="AZ571" s="94" t="str">
        <f t="shared" si="246"/>
        <v>-</v>
      </c>
      <c r="BA571" s="94" t="str">
        <f t="shared" si="247"/>
        <v>-</v>
      </c>
      <c r="BB571" s="94" t="str">
        <f t="shared" si="248"/>
        <v>-</v>
      </c>
      <c r="BC571" s="94" t="str">
        <f t="shared" si="249"/>
        <v>-</v>
      </c>
      <c r="BD571" s="94" t="str">
        <f t="shared" si="250"/>
        <v>-</v>
      </c>
      <c r="BE571" s="94" t="str">
        <f t="shared" si="251"/>
        <v>-</v>
      </c>
      <c r="BF571" s="94" t="str">
        <f t="shared" si="252"/>
        <v>-</v>
      </c>
    </row>
    <row r="572" spans="1:58" x14ac:dyDescent="0.2">
      <c r="A572" s="19" t="s">
        <v>1193</v>
      </c>
      <c r="B572" s="19" t="s">
        <v>76</v>
      </c>
      <c r="C572" s="19">
        <v>16589573</v>
      </c>
      <c r="D572" s="19">
        <v>8</v>
      </c>
      <c r="E572" s="19" t="s">
        <v>1727</v>
      </c>
      <c r="F572" s="19" t="s">
        <v>1260</v>
      </c>
      <c r="G572" s="19" t="s">
        <v>1907</v>
      </c>
      <c r="H572" s="19" t="s">
        <v>654</v>
      </c>
      <c r="I572" s="19" t="s">
        <v>653</v>
      </c>
      <c r="J572" s="19">
        <v>80</v>
      </c>
      <c r="K572" s="19" t="s">
        <v>556</v>
      </c>
      <c r="L572" s="19" t="s">
        <v>495</v>
      </c>
      <c r="M572" s="19" t="s">
        <v>20</v>
      </c>
      <c r="N572" s="19">
        <v>45789</v>
      </c>
      <c r="O572" s="19">
        <v>1</v>
      </c>
      <c r="P572" s="83">
        <v>1</v>
      </c>
      <c r="Q572" s="19" t="s">
        <v>23</v>
      </c>
      <c r="R572" s="19" t="s">
        <v>11</v>
      </c>
      <c r="S572" s="19" t="s">
        <v>23</v>
      </c>
      <c r="T572" s="19">
        <v>1</v>
      </c>
      <c r="U572" s="19" t="s">
        <v>11</v>
      </c>
      <c r="V572" s="19" t="s">
        <v>11</v>
      </c>
      <c r="W572" s="19" t="s">
        <v>11</v>
      </c>
      <c r="X572" s="19">
        <v>0</v>
      </c>
      <c r="Y572" s="19" t="s">
        <v>730</v>
      </c>
      <c r="Z572" s="19">
        <v>0</v>
      </c>
      <c r="AA572" s="19">
        <v>0</v>
      </c>
      <c r="AB572" s="19">
        <v>0</v>
      </c>
      <c r="AC572" s="186" t="str">
        <f>IF(OR(M572="13",M572="14",P572=8),"",IF(     AND(OR(S572="AUTORIZADO", S572="PENDIENTE", S572="REDUCIDO", S572="AMPLIADO"),L572&lt;&gt;"HONORARIO" ), _xlfn.CONCAT(IF(H572="X","H",H572),"_",IF(OR(P572=5,P572=6),_xlfn.CONCAT(P572,"A"),P572),"_",VLOOKUP(T572,Datos!$B$2:$C$5,2,TRUE)),""))</f>
        <v>H_1_[hasta 3]</v>
      </c>
      <c r="AD572" s="186">
        <f t="shared" si="226"/>
        <v>0</v>
      </c>
      <c r="AE572" s="90" t="str">
        <f t="shared" si="227"/>
        <v>-</v>
      </c>
      <c r="AF572" s="91" t="str">
        <f t="shared" si="228"/>
        <v>070601</v>
      </c>
      <c r="AG572" s="92"/>
      <c r="AH572" s="93" t="str">
        <f t="shared" si="229"/>
        <v>Corporación de Fomento de la Producción</v>
      </c>
      <c r="AI572" s="90" t="str">
        <f t="shared" si="230"/>
        <v>-</v>
      </c>
      <c r="AJ572" s="90">
        <f t="shared" si="231"/>
        <v>8</v>
      </c>
      <c r="AK572" s="90" t="str">
        <f t="shared" si="232"/>
        <v>-</v>
      </c>
      <c r="AL572" s="90" t="str">
        <f t="shared" si="233"/>
        <v>Identifica este registro como HOMBRE</v>
      </c>
      <c r="AM572" s="90" t="str">
        <f t="shared" si="234"/>
        <v>-</v>
      </c>
      <c r="AN572" s="90" t="str">
        <f t="shared" si="235"/>
        <v>-</v>
      </c>
      <c r="AO572" s="90" t="str">
        <f t="shared" si="236"/>
        <v>-</v>
      </c>
      <c r="AP572" s="58" t="str">
        <f t="shared" si="237"/>
        <v>-</v>
      </c>
      <c r="AQ572" s="94" t="str">
        <f t="shared" si="238"/>
        <v>-</v>
      </c>
      <c r="AR572" s="94" t="str">
        <f>IF(N572="","PRIMER_DIA en blanco",
IF(AND(M572="01",N572&gt;=L_Conversion!$C$118,N572&lt;=L_Conversion!$D$118),"-",
IF(AND(M572="02",N572&gt;=L_Conversion!$C$119,N572&lt;=L_Conversion!$D$119),"-",
IF(AND(M572="03",N572&gt;=L_Conversion!$C$120,N572&lt;=L_Conversion!$D$120),"-",
IF(AND(M572="04",N572&gt;=L_Conversion!$C$121,N572&lt;=L_Conversion!$D$121),"-",
IF(AND(M572="05",N572&gt;=L_Conversion!$C$122,N572&lt;=L_Conversion!$D$122),"-",
IF(AND(M572="06",N572&gt;=L_Conversion!$C$123,N572&lt;=L_Conversion!$D$123),"-",
IF(AND(M572="07",N572&gt;=L_Conversion!$C$124,N572&lt;=L_Conversion!$D$124),"-",
IF(AND(M572="08",N572&gt;=L_Conversion!$C$125,N572&lt;=L_Conversion!$D$125),"-",
IF(AND(M572="09",N572&gt;=L_Conversion!$C$126,N572&lt;=L_Conversion!$D$126),"-",
IF(AND(M572="10",N572&gt;=L_Conversion!$C$127,N572&lt;=L_Conversion!$D$127),"-",
IF(AND(M572="11",N572&gt;=L_Conversion!$C$128,N572&lt;=L_Conversion!$D$128),"-",
IF(AND(M572="12",N572&gt;=L_Conversion!$C$129,N572&lt;=L_Conversion!$D$129),"-",
IF(AND(M572="13",N572&gt;=L_Conversion!$C$116,N572&lt;=L_Conversion!$D$116),"-",
IF(AND(M572="14",N572&gt;=L_Conversion!$C$117,N572&lt;=L_Conversion!$D$117),"-",
"PRIMER_DIA fuera de rango")))))))))))))))</f>
        <v>-</v>
      </c>
      <c r="AS572" s="94" t="str">
        <f t="shared" si="239"/>
        <v>-</v>
      </c>
      <c r="AT572" s="94" t="str">
        <f t="shared" si="240"/>
        <v>-</v>
      </c>
      <c r="AU572" s="94" t="str">
        <f t="shared" si="241"/>
        <v>-</v>
      </c>
      <c r="AV572" s="94" t="str">
        <f t="shared" si="242"/>
        <v>-</v>
      </c>
      <c r="AW572" s="94" t="str">
        <f t="shared" si="243"/>
        <v>-</v>
      </c>
      <c r="AX572" s="94" t="str">
        <f t="shared" si="244"/>
        <v>-</v>
      </c>
      <c r="AY572" s="94" t="str">
        <f t="shared" si="245"/>
        <v>-</v>
      </c>
      <c r="AZ572" s="94" t="str">
        <f t="shared" si="246"/>
        <v>-</v>
      </c>
      <c r="BA572" s="94" t="str">
        <f t="shared" si="247"/>
        <v>-</v>
      </c>
      <c r="BB572" s="94" t="str">
        <f t="shared" si="248"/>
        <v>-</v>
      </c>
      <c r="BC572" s="94" t="str">
        <f t="shared" si="249"/>
        <v>-</v>
      </c>
      <c r="BD572" s="94" t="str">
        <f t="shared" si="250"/>
        <v>-</v>
      </c>
      <c r="BE572" s="94" t="str">
        <f t="shared" si="251"/>
        <v>-</v>
      </c>
      <c r="BF572" s="94" t="str">
        <f t="shared" si="252"/>
        <v>-</v>
      </c>
    </row>
    <row r="573" spans="1:58" x14ac:dyDescent="0.2">
      <c r="A573" s="19" t="s">
        <v>1193</v>
      </c>
      <c r="B573" s="19" t="s">
        <v>76</v>
      </c>
      <c r="C573" s="19">
        <v>12800998</v>
      </c>
      <c r="D573" s="19">
        <v>1</v>
      </c>
      <c r="E573" s="19" t="s">
        <v>1307</v>
      </c>
      <c r="F573" s="19" t="s">
        <v>1308</v>
      </c>
      <c r="G573" s="19" t="s">
        <v>1292</v>
      </c>
      <c r="H573" s="19" t="s">
        <v>1018</v>
      </c>
      <c r="I573" s="19" t="s">
        <v>653</v>
      </c>
      <c r="J573" s="19">
        <v>80</v>
      </c>
      <c r="K573" s="19" t="s">
        <v>556</v>
      </c>
      <c r="L573" s="19" t="s">
        <v>495</v>
      </c>
      <c r="M573" s="19" t="s">
        <v>20</v>
      </c>
      <c r="N573" s="19">
        <v>45790</v>
      </c>
      <c r="O573" s="19">
        <v>1</v>
      </c>
      <c r="P573" s="83">
        <v>1</v>
      </c>
      <c r="Q573" s="19" t="s">
        <v>23</v>
      </c>
      <c r="R573" s="19" t="s">
        <v>11</v>
      </c>
      <c r="S573" s="19" t="s">
        <v>23</v>
      </c>
      <c r="T573" s="19">
        <v>1</v>
      </c>
      <c r="U573" s="19" t="s">
        <v>11</v>
      </c>
      <c r="V573" s="19" t="s">
        <v>11</v>
      </c>
      <c r="W573" s="19" t="s">
        <v>11</v>
      </c>
      <c r="X573" s="19">
        <v>0</v>
      </c>
      <c r="Y573" s="19" t="s">
        <v>730</v>
      </c>
      <c r="Z573" s="19">
        <v>0</v>
      </c>
      <c r="AA573" s="19">
        <v>0</v>
      </c>
      <c r="AB573" s="19">
        <v>0</v>
      </c>
      <c r="AC573" s="186" t="str">
        <f>IF(OR(M573="13",M573="14",P573=8),"",IF(     AND(OR(S573="AUTORIZADO", S573="PENDIENTE", S573="REDUCIDO", S573="AMPLIADO"),L573&lt;&gt;"HONORARIO" ), _xlfn.CONCAT(IF(H573="X","H",H573),"_",IF(OR(P573=5,P573=6),_xlfn.CONCAT(P573,"A"),P573),"_",VLOOKUP(T573,Datos!$B$2:$C$5,2,TRUE)),""))</f>
        <v>M_1_[hasta 3]</v>
      </c>
      <c r="AD573" s="186">
        <f t="shared" si="226"/>
        <v>0</v>
      </c>
      <c r="AE573" s="90" t="str">
        <f t="shared" si="227"/>
        <v>-</v>
      </c>
      <c r="AF573" s="91" t="str">
        <f t="shared" si="228"/>
        <v>070601</v>
      </c>
      <c r="AG573" s="92"/>
      <c r="AH573" s="93" t="str">
        <f t="shared" si="229"/>
        <v>Corporación de Fomento de la Producción</v>
      </c>
      <c r="AI573" s="90" t="str">
        <f t="shared" si="230"/>
        <v>-</v>
      </c>
      <c r="AJ573" s="90">
        <f t="shared" si="231"/>
        <v>1</v>
      </c>
      <c r="AK573" s="90" t="str">
        <f t="shared" si="232"/>
        <v>-</v>
      </c>
      <c r="AL573" s="90" t="str">
        <f t="shared" si="233"/>
        <v>Identifica este registro como MUJER</v>
      </c>
      <c r="AM573" s="90" t="str">
        <f t="shared" si="234"/>
        <v>-</v>
      </c>
      <c r="AN573" s="90" t="str">
        <f t="shared" si="235"/>
        <v>-</v>
      </c>
      <c r="AO573" s="90" t="str">
        <f t="shared" si="236"/>
        <v>-</v>
      </c>
      <c r="AP573" s="58" t="str">
        <f t="shared" si="237"/>
        <v>-</v>
      </c>
      <c r="AQ573" s="94" t="str">
        <f t="shared" si="238"/>
        <v>-</v>
      </c>
      <c r="AR573" s="94" t="str">
        <f>IF(N573="","PRIMER_DIA en blanco",
IF(AND(M573="01",N573&gt;=L_Conversion!$C$118,N573&lt;=L_Conversion!$D$118),"-",
IF(AND(M573="02",N573&gt;=L_Conversion!$C$119,N573&lt;=L_Conversion!$D$119),"-",
IF(AND(M573="03",N573&gt;=L_Conversion!$C$120,N573&lt;=L_Conversion!$D$120),"-",
IF(AND(M573="04",N573&gt;=L_Conversion!$C$121,N573&lt;=L_Conversion!$D$121),"-",
IF(AND(M573="05",N573&gt;=L_Conversion!$C$122,N573&lt;=L_Conversion!$D$122),"-",
IF(AND(M573="06",N573&gt;=L_Conversion!$C$123,N573&lt;=L_Conversion!$D$123),"-",
IF(AND(M573="07",N573&gt;=L_Conversion!$C$124,N573&lt;=L_Conversion!$D$124),"-",
IF(AND(M573="08",N573&gt;=L_Conversion!$C$125,N573&lt;=L_Conversion!$D$125),"-",
IF(AND(M573="09",N573&gt;=L_Conversion!$C$126,N573&lt;=L_Conversion!$D$126),"-",
IF(AND(M573="10",N573&gt;=L_Conversion!$C$127,N573&lt;=L_Conversion!$D$127),"-",
IF(AND(M573="11",N573&gt;=L_Conversion!$C$128,N573&lt;=L_Conversion!$D$128),"-",
IF(AND(M573="12",N573&gt;=L_Conversion!$C$129,N573&lt;=L_Conversion!$D$129),"-",
IF(AND(M573="13",N573&gt;=L_Conversion!$C$116,N573&lt;=L_Conversion!$D$116),"-",
IF(AND(M573="14",N573&gt;=L_Conversion!$C$117,N573&lt;=L_Conversion!$D$117),"-",
"PRIMER_DIA fuera de rango")))))))))))))))</f>
        <v>-</v>
      </c>
      <c r="AS573" s="94" t="str">
        <f t="shared" si="239"/>
        <v>-</v>
      </c>
      <c r="AT573" s="94" t="str">
        <f t="shared" si="240"/>
        <v>-</v>
      </c>
      <c r="AU573" s="94" t="str">
        <f t="shared" si="241"/>
        <v>-</v>
      </c>
      <c r="AV573" s="94" t="str">
        <f t="shared" si="242"/>
        <v>-</v>
      </c>
      <c r="AW573" s="94" t="str">
        <f t="shared" si="243"/>
        <v>-</v>
      </c>
      <c r="AX573" s="94" t="str">
        <f t="shared" si="244"/>
        <v>-</v>
      </c>
      <c r="AY573" s="94" t="str">
        <f t="shared" si="245"/>
        <v>-</v>
      </c>
      <c r="AZ573" s="94" t="str">
        <f t="shared" si="246"/>
        <v>-</v>
      </c>
      <c r="BA573" s="94" t="str">
        <f t="shared" si="247"/>
        <v>-</v>
      </c>
      <c r="BB573" s="94" t="str">
        <f t="shared" si="248"/>
        <v>-</v>
      </c>
      <c r="BC573" s="94" t="str">
        <f t="shared" si="249"/>
        <v>-</v>
      </c>
      <c r="BD573" s="94" t="str">
        <f t="shared" si="250"/>
        <v>-</v>
      </c>
      <c r="BE573" s="94" t="str">
        <f t="shared" si="251"/>
        <v>-</v>
      </c>
      <c r="BF573" s="94" t="str">
        <f t="shared" si="252"/>
        <v>-</v>
      </c>
    </row>
    <row r="574" spans="1:58" x14ac:dyDescent="0.2">
      <c r="A574" s="19" t="s">
        <v>1193</v>
      </c>
      <c r="B574" s="19" t="s">
        <v>76</v>
      </c>
      <c r="C574" s="19">
        <v>15332663</v>
      </c>
      <c r="D574" s="19">
        <v>0</v>
      </c>
      <c r="E574" s="19" t="s">
        <v>1809</v>
      </c>
      <c r="F574" s="19" t="s">
        <v>1318</v>
      </c>
      <c r="G574" s="19" t="s">
        <v>1801</v>
      </c>
      <c r="H574" s="19" t="s">
        <v>1018</v>
      </c>
      <c r="I574" s="19" t="s">
        <v>653</v>
      </c>
      <c r="J574" s="19">
        <v>80</v>
      </c>
      <c r="K574" s="19" t="s">
        <v>560</v>
      </c>
      <c r="L574" s="19" t="s">
        <v>495</v>
      </c>
      <c r="M574" s="19" t="s">
        <v>20</v>
      </c>
      <c r="N574" s="19">
        <v>45790</v>
      </c>
      <c r="O574" s="19">
        <v>3</v>
      </c>
      <c r="P574" s="83">
        <v>1</v>
      </c>
      <c r="Q574" s="19" t="s">
        <v>23</v>
      </c>
      <c r="R574" s="19" t="s">
        <v>11</v>
      </c>
      <c r="S574" s="19" t="s">
        <v>23</v>
      </c>
      <c r="T574" s="19">
        <v>3</v>
      </c>
      <c r="U574" s="19" t="s">
        <v>11</v>
      </c>
      <c r="V574" s="19" t="s">
        <v>11</v>
      </c>
      <c r="W574" s="19" t="s">
        <v>11</v>
      </c>
      <c r="X574" s="19">
        <v>0</v>
      </c>
      <c r="Y574" s="19" t="s">
        <v>730</v>
      </c>
      <c r="Z574" s="19">
        <v>0</v>
      </c>
      <c r="AA574" s="19">
        <v>0</v>
      </c>
      <c r="AB574" s="19">
        <v>0</v>
      </c>
      <c r="AC574" s="186" t="str">
        <f>IF(OR(M574="13",M574="14",P574=8),"",IF(     AND(OR(S574="AUTORIZADO", S574="PENDIENTE", S574="REDUCIDO", S574="AMPLIADO"),L574&lt;&gt;"HONORARIO" ), _xlfn.CONCAT(IF(H574="X","H",H574),"_",IF(OR(P574=5,P574=6),_xlfn.CONCAT(P574,"A"),P574),"_",VLOOKUP(T574,Datos!$B$2:$C$5,2,TRUE)),""))</f>
        <v>M_1_[hasta 3]</v>
      </c>
      <c r="AD574" s="186">
        <f t="shared" si="226"/>
        <v>0</v>
      </c>
      <c r="AE574" s="90" t="str">
        <f t="shared" si="227"/>
        <v>-</v>
      </c>
      <c r="AF574" s="91" t="str">
        <f t="shared" si="228"/>
        <v>070601</v>
      </c>
      <c r="AG574" s="92"/>
      <c r="AH574" s="93" t="str">
        <f t="shared" si="229"/>
        <v>Corporación de Fomento de la Producción</v>
      </c>
      <c r="AI574" s="90" t="str">
        <f t="shared" si="230"/>
        <v>-</v>
      </c>
      <c r="AJ574" s="90">
        <f t="shared" si="231"/>
        <v>0</v>
      </c>
      <c r="AK574" s="90" t="str">
        <f t="shared" si="232"/>
        <v>-</v>
      </c>
      <c r="AL574" s="90" t="str">
        <f t="shared" si="233"/>
        <v>Identifica este registro como MUJER</v>
      </c>
      <c r="AM574" s="90" t="str">
        <f t="shared" si="234"/>
        <v>-</v>
      </c>
      <c r="AN574" s="90" t="str">
        <f t="shared" si="235"/>
        <v>-</v>
      </c>
      <c r="AO574" s="90" t="str">
        <f t="shared" si="236"/>
        <v>-</v>
      </c>
      <c r="AP574" s="58" t="str">
        <f t="shared" si="237"/>
        <v>-</v>
      </c>
      <c r="AQ574" s="94" t="str">
        <f t="shared" si="238"/>
        <v>-</v>
      </c>
      <c r="AR574" s="94" t="str">
        <f>IF(N574="","PRIMER_DIA en blanco",
IF(AND(M574="01",N574&gt;=L_Conversion!$C$118,N574&lt;=L_Conversion!$D$118),"-",
IF(AND(M574="02",N574&gt;=L_Conversion!$C$119,N574&lt;=L_Conversion!$D$119),"-",
IF(AND(M574="03",N574&gt;=L_Conversion!$C$120,N574&lt;=L_Conversion!$D$120),"-",
IF(AND(M574="04",N574&gt;=L_Conversion!$C$121,N574&lt;=L_Conversion!$D$121),"-",
IF(AND(M574="05",N574&gt;=L_Conversion!$C$122,N574&lt;=L_Conversion!$D$122),"-",
IF(AND(M574="06",N574&gt;=L_Conversion!$C$123,N574&lt;=L_Conversion!$D$123),"-",
IF(AND(M574="07",N574&gt;=L_Conversion!$C$124,N574&lt;=L_Conversion!$D$124),"-",
IF(AND(M574="08",N574&gt;=L_Conversion!$C$125,N574&lt;=L_Conversion!$D$125),"-",
IF(AND(M574="09",N574&gt;=L_Conversion!$C$126,N574&lt;=L_Conversion!$D$126),"-",
IF(AND(M574="10",N574&gt;=L_Conversion!$C$127,N574&lt;=L_Conversion!$D$127),"-",
IF(AND(M574="11",N574&gt;=L_Conversion!$C$128,N574&lt;=L_Conversion!$D$128),"-",
IF(AND(M574="12",N574&gt;=L_Conversion!$C$129,N574&lt;=L_Conversion!$D$129),"-",
IF(AND(M574="13",N574&gt;=L_Conversion!$C$116,N574&lt;=L_Conversion!$D$116),"-",
IF(AND(M574="14",N574&gt;=L_Conversion!$C$117,N574&lt;=L_Conversion!$D$117),"-",
"PRIMER_DIA fuera de rango")))))))))))))))</f>
        <v>-</v>
      </c>
      <c r="AS574" s="94" t="str">
        <f t="shared" si="239"/>
        <v>-</v>
      </c>
      <c r="AT574" s="94" t="str">
        <f t="shared" si="240"/>
        <v>-</v>
      </c>
      <c r="AU574" s="94" t="str">
        <f t="shared" si="241"/>
        <v>-</v>
      </c>
      <c r="AV574" s="94" t="str">
        <f t="shared" si="242"/>
        <v>-</v>
      </c>
      <c r="AW574" s="94" t="str">
        <f t="shared" si="243"/>
        <v>-</v>
      </c>
      <c r="AX574" s="94" t="str">
        <f t="shared" si="244"/>
        <v>-</v>
      </c>
      <c r="AY574" s="94" t="str">
        <f t="shared" si="245"/>
        <v>-</v>
      </c>
      <c r="AZ574" s="94" t="str">
        <f t="shared" si="246"/>
        <v>-</v>
      </c>
      <c r="BA574" s="94" t="str">
        <f t="shared" si="247"/>
        <v>-</v>
      </c>
      <c r="BB574" s="94" t="str">
        <f t="shared" si="248"/>
        <v>-</v>
      </c>
      <c r="BC574" s="94" t="str">
        <f t="shared" si="249"/>
        <v>-</v>
      </c>
      <c r="BD574" s="94" t="str">
        <f t="shared" si="250"/>
        <v>-</v>
      </c>
      <c r="BE574" s="94" t="str">
        <f t="shared" si="251"/>
        <v>-</v>
      </c>
      <c r="BF574" s="94" t="str">
        <f t="shared" si="252"/>
        <v>-</v>
      </c>
    </row>
    <row r="575" spans="1:58" x14ac:dyDescent="0.2">
      <c r="A575" s="19" t="s">
        <v>1193</v>
      </c>
      <c r="B575" s="19" t="s">
        <v>76</v>
      </c>
      <c r="C575" s="19">
        <v>9804775</v>
      </c>
      <c r="D575" s="19">
        <v>1</v>
      </c>
      <c r="E575" s="19" t="s">
        <v>1823</v>
      </c>
      <c r="F575" s="19" t="s">
        <v>1852</v>
      </c>
      <c r="G575" s="19" t="s">
        <v>1908</v>
      </c>
      <c r="H575" s="19" t="s">
        <v>1018</v>
      </c>
      <c r="I575" s="19" t="s">
        <v>654</v>
      </c>
      <c r="J575" s="19">
        <v>80</v>
      </c>
      <c r="K575" s="19" t="s">
        <v>560</v>
      </c>
      <c r="L575" s="19" t="s">
        <v>509</v>
      </c>
      <c r="M575" s="19" t="s">
        <v>20</v>
      </c>
      <c r="N575" s="19">
        <v>45790</v>
      </c>
      <c r="O575" s="19">
        <v>4</v>
      </c>
      <c r="P575" s="83">
        <v>1</v>
      </c>
      <c r="Q575" s="19" t="s">
        <v>23</v>
      </c>
      <c r="R575" s="19" t="s">
        <v>11</v>
      </c>
      <c r="S575" s="19" t="s">
        <v>23</v>
      </c>
      <c r="T575" s="19">
        <v>4</v>
      </c>
      <c r="U575" s="19" t="s">
        <v>11</v>
      </c>
      <c r="V575" s="19" t="s">
        <v>11</v>
      </c>
      <c r="W575" s="19" t="s">
        <v>11</v>
      </c>
      <c r="X575" s="19">
        <v>0</v>
      </c>
      <c r="Y575" s="19" t="s">
        <v>730</v>
      </c>
      <c r="Z575" s="19">
        <v>0</v>
      </c>
      <c r="AA575" s="19">
        <v>0</v>
      </c>
      <c r="AB575" s="19">
        <v>0</v>
      </c>
      <c r="AC575" s="186" t="str">
        <f>IF(OR(M575="13",M575="14",P575=8),"",IF(     AND(OR(S575="AUTORIZADO", S575="PENDIENTE", S575="REDUCIDO", S575="AMPLIADO"),L575&lt;&gt;"HONORARIO" ), _xlfn.CONCAT(IF(H575="X","H",H575),"_",IF(OR(P575=5,P575=6),_xlfn.CONCAT(P575,"A"),P575),"_",VLOOKUP(T575,Datos!$B$2:$C$5,2,TRUE)),""))</f>
        <v>M_1_[4 a 10]</v>
      </c>
      <c r="AD575" s="186">
        <f t="shared" si="226"/>
        <v>0</v>
      </c>
      <c r="AE575" s="90" t="str">
        <f t="shared" si="227"/>
        <v>-</v>
      </c>
      <c r="AF575" s="91" t="str">
        <f t="shared" si="228"/>
        <v>070601</v>
      </c>
      <c r="AG575" s="92"/>
      <c r="AH575" s="93" t="str">
        <f t="shared" si="229"/>
        <v>Corporación de Fomento de la Producción</v>
      </c>
      <c r="AI575" s="90" t="str">
        <f t="shared" si="230"/>
        <v>-</v>
      </c>
      <c r="AJ575" s="90">
        <f t="shared" si="231"/>
        <v>1</v>
      </c>
      <c r="AK575" s="90" t="str">
        <f t="shared" si="232"/>
        <v>-</v>
      </c>
      <c r="AL575" s="90" t="str">
        <f t="shared" si="233"/>
        <v>Identifica este registro como MUJER</v>
      </c>
      <c r="AM575" s="90" t="str">
        <f t="shared" si="234"/>
        <v>-</v>
      </c>
      <c r="AN575" s="90" t="str">
        <f t="shared" si="235"/>
        <v>-</v>
      </c>
      <c r="AO575" s="90" t="str">
        <f t="shared" si="236"/>
        <v>-</v>
      </c>
      <c r="AP575" s="58" t="str">
        <f t="shared" si="237"/>
        <v>-</v>
      </c>
      <c r="AQ575" s="94" t="str">
        <f t="shared" si="238"/>
        <v>-</v>
      </c>
      <c r="AR575" s="94" t="str">
        <f>IF(N575="","PRIMER_DIA en blanco",
IF(AND(M575="01",N575&gt;=L_Conversion!$C$118,N575&lt;=L_Conversion!$D$118),"-",
IF(AND(M575="02",N575&gt;=L_Conversion!$C$119,N575&lt;=L_Conversion!$D$119),"-",
IF(AND(M575="03",N575&gt;=L_Conversion!$C$120,N575&lt;=L_Conversion!$D$120),"-",
IF(AND(M575="04",N575&gt;=L_Conversion!$C$121,N575&lt;=L_Conversion!$D$121),"-",
IF(AND(M575="05",N575&gt;=L_Conversion!$C$122,N575&lt;=L_Conversion!$D$122),"-",
IF(AND(M575="06",N575&gt;=L_Conversion!$C$123,N575&lt;=L_Conversion!$D$123),"-",
IF(AND(M575="07",N575&gt;=L_Conversion!$C$124,N575&lt;=L_Conversion!$D$124),"-",
IF(AND(M575="08",N575&gt;=L_Conversion!$C$125,N575&lt;=L_Conversion!$D$125),"-",
IF(AND(M575="09",N575&gt;=L_Conversion!$C$126,N575&lt;=L_Conversion!$D$126),"-",
IF(AND(M575="10",N575&gt;=L_Conversion!$C$127,N575&lt;=L_Conversion!$D$127),"-",
IF(AND(M575="11",N575&gt;=L_Conversion!$C$128,N575&lt;=L_Conversion!$D$128),"-",
IF(AND(M575="12",N575&gt;=L_Conversion!$C$129,N575&lt;=L_Conversion!$D$129),"-",
IF(AND(M575="13",N575&gt;=L_Conversion!$C$116,N575&lt;=L_Conversion!$D$116),"-",
IF(AND(M575="14",N575&gt;=L_Conversion!$C$117,N575&lt;=L_Conversion!$D$117),"-",
"PRIMER_DIA fuera de rango")))))))))))))))</f>
        <v>-</v>
      </c>
      <c r="AS575" s="94" t="str">
        <f t="shared" si="239"/>
        <v>-</v>
      </c>
      <c r="AT575" s="94" t="str">
        <f t="shared" si="240"/>
        <v>-</v>
      </c>
      <c r="AU575" s="94" t="str">
        <f t="shared" si="241"/>
        <v>-</v>
      </c>
      <c r="AV575" s="94" t="str">
        <f t="shared" si="242"/>
        <v>-</v>
      </c>
      <c r="AW575" s="94" t="str">
        <f t="shared" si="243"/>
        <v>-</v>
      </c>
      <c r="AX575" s="94" t="str">
        <f t="shared" si="244"/>
        <v>-</v>
      </c>
      <c r="AY575" s="94" t="str">
        <f t="shared" si="245"/>
        <v>-</v>
      </c>
      <c r="AZ575" s="94" t="str">
        <f t="shared" si="246"/>
        <v>-</v>
      </c>
      <c r="BA575" s="94" t="str">
        <f t="shared" si="247"/>
        <v>-</v>
      </c>
      <c r="BB575" s="94" t="str">
        <f t="shared" si="248"/>
        <v>-</v>
      </c>
      <c r="BC575" s="94" t="str">
        <f t="shared" si="249"/>
        <v>-</v>
      </c>
      <c r="BD575" s="94" t="str">
        <f t="shared" si="250"/>
        <v>-</v>
      </c>
      <c r="BE575" s="94" t="str">
        <f t="shared" si="251"/>
        <v>-</v>
      </c>
      <c r="BF575" s="94" t="str">
        <f t="shared" si="252"/>
        <v>-</v>
      </c>
    </row>
    <row r="576" spans="1:58" x14ac:dyDescent="0.2">
      <c r="A576" s="19" t="s">
        <v>1193</v>
      </c>
      <c r="B576" s="19" t="s">
        <v>76</v>
      </c>
      <c r="C576" s="19">
        <v>17457296</v>
      </c>
      <c r="D576" s="19">
        <v>8</v>
      </c>
      <c r="E576" s="19" t="s">
        <v>1212</v>
      </c>
      <c r="F576" s="19" t="s">
        <v>1213</v>
      </c>
      <c r="G576" s="19" t="s">
        <v>1214</v>
      </c>
      <c r="H576" s="19" t="s">
        <v>1018</v>
      </c>
      <c r="I576" s="19" t="s">
        <v>654</v>
      </c>
      <c r="J576" s="19">
        <v>80</v>
      </c>
      <c r="K576" s="19" t="s">
        <v>556</v>
      </c>
      <c r="L576" s="19" t="s">
        <v>509</v>
      </c>
      <c r="M576" s="19" t="s">
        <v>20</v>
      </c>
      <c r="N576" s="19">
        <v>45790</v>
      </c>
      <c r="O576" s="19">
        <v>84</v>
      </c>
      <c r="P576" s="83">
        <v>8</v>
      </c>
      <c r="Q576" s="19" t="s">
        <v>23</v>
      </c>
      <c r="R576" s="19" t="s">
        <v>11</v>
      </c>
      <c r="S576" s="19" t="s">
        <v>23</v>
      </c>
      <c r="T576" s="19">
        <v>84</v>
      </c>
      <c r="U576" s="19" t="s">
        <v>11</v>
      </c>
      <c r="V576" s="19" t="s">
        <v>11</v>
      </c>
      <c r="W576" s="19" t="s">
        <v>11</v>
      </c>
      <c r="X576" s="19">
        <v>0</v>
      </c>
      <c r="Y576" s="19" t="s">
        <v>730</v>
      </c>
      <c r="Z576" s="19">
        <v>0</v>
      </c>
      <c r="AA576" s="19">
        <v>0</v>
      </c>
      <c r="AB576" s="19">
        <v>0</v>
      </c>
      <c r="AC576" s="186" t="str">
        <f>IF(OR(M576="13",M576="14",P576=8),"",IF(     AND(OR(S576="AUTORIZADO", S576="PENDIENTE", S576="REDUCIDO", S576="AMPLIADO"),L576&lt;&gt;"HONORARIO" ), _xlfn.CONCAT(IF(H576="X","H",H576),"_",IF(OR(P576=5,P576=6),_xlfn.CONCAT(P576,"A"),P576),"_",VLOOKUP(T576,Datos!$B$2:$C$5,2,TRUE)),""))</f>
        <v/>
      </c>
      <c r="AD576" s="186">
        <f t="shared" si="226"/>
        <v>0</v>
      </c>
      <c r="AE576" s="90" t="str">
        <f t="shared" si="227"/>
        <v>-</v>
      </c>
      <c r="AF576" s="91" t="str">
        <f t="shared" si="228"/>
        <v>070601</v>
      </c>
      <c r="AG576" s="92"/>
      <c r="AH576" s="93" t="str">
        <f t="shared" si="229"/>
        <v>Corporación de Fomento de la Producción</v>
      </c>
      <c r="AI576" s="90" t="str">
        <f t="shared" si="230"/>
        <v>-</v>
      </c>
      <c r="AJ576" s="90">
        <f t="shared" si="231"/>
        <v>8</v>
      </c>
      <c r="AK576" s="90" t="str">
        <f t="shared" si="232"/>
        <v>-</v>
      </c>
      <c r="AL576" s="90" t="str">
        <f t="shared" si="233"/>
        <v>Identifica este registro como MUJER</v>
      </c>
      <c r="AM576" s="90" t="str">
        <f t="shared" si="234"/>
        <v>-</v>
      </c>
      <c r="AN576" s="90" t="str">
        <f t="shared" si="235"/>
        <v>-</v>
      </c>
      <c r="AO576" s="90" t="str">
        <f t="shared" si="236"/>
        <v>-</v>
      </c>
      <c r="AP576" s="58" t="str">
        <f t="shared" si="237"/>
        <v>-</v>
      </c>
      <c r="AQ576" s="94" t="str">
        <f t="shared" si="238"/>
        <v>-</v>
      </c>
      <c r="AR576" s="94" t="str">
        <f>IF(N576="","PRIMER_DIA en blanco",
IF(AND(M576="01",N576&gt;=L_Conversion!$C$118,N576&lt;=L_Conversion!$D$118),"-",
IF(AND(M576="02",N576&gt;=L_Conversion!$C$119,N576&lt;=L_Conversion!$D$119),"-",
IF(AND(M576="03",N576&gt;=L_Conversion!$C$120,N576&lt;=L_Conversion!$D$120),"-",
IF(AND(M576="04",N576&gt;=L_Conversion!$C$121,N576&lt;=L_Conversion!$D$121),"-",
IF(AND(M576="05",N576&gt;=L_Conversion!$C$122,N576&lt;=L_Conversion!$D$122),"-",
IF(AND(M576="06",N576&gt;=L_Conversion!$C$123,N576&lt;=L_Conversion!$D$123),"-",
IF(AND(M576="07",N576&gt;=L_Conversion!$C$124,N576&lt;=L_Conversion!$D$124),"-",
IF(AND(M576="08",N576&gt;=L_Conversion!$C$125,N576&lt;=L_Conversion!$D$125),"-",
IF(AND(M576="09",N576&gt;=L_Conversion!$C$126,N576&lt;=L_Conversion!$D$126),"-",
IF(AND(M576="10",N576&gt;=L_Conversion!$C$127,N576&lt;=L_Conversion!$D$127),"-",
IF(AND(M576="11",N576&gt;=L_Conversion!$C$128,N576&lt;=L_Conversion!$D$128),"-",
IF(AND(M576="12",N576&gt;=L_Conversion!$C$129,N576&lt;=L_Conversion!$D$129),"-",
IF(AND(M576="13",N576&gt;=L_Conversion!$C$116,N576&lt;=L_Conversion!$D$116),"-",
IF(AND(M576="14",N576&gt;=L_Conversion!$C$117,N576&lt;=L_Conversion!$D$117),"-",
"PRIMER_DIA fuera de rango")))))))))))))))</f>
        <v>-</v>
      </c>
      <c r="AS576" s="94" t="str">
        <f t="shared" si="239"/>
        <v>-</v>
      </c>
      <c r="AT576" s="94" t="str">
        <f t="shared" si="240"/>
        <v>-</v>
      </c>
      <c r="AU576" s="94" t="str">
        <f t="shared" si="241"/>
        <v>-</v>
      </c>
      <c r="AV576" s="94" t="str">
        <f t="shared" si="242"/>
        <v>-</v>
      </c>
      <c r="AW576" s="94" t="str">
        <f t="shared" si="243"/>
        <v>-</v>
      </c>
      <c r="AX576" s="94" t="str">
        <f t="shared" si="244"/>
        <v>-</v>
      </c>
      <c r="AY576" s="94" t="str">
        <f t="shared" si="245"/>
        <v>-</v>
      </c>
      <c r="AZ576" s="94" t="str">
        <f t="shared" si="246"/>
        <v>-</v>
      </c>
      <c r="BA576" s="94" t="str">
        <f t="shared" si="247"/>
        <v>-</v>
      </c>
      <c r="BB576" s="94" t="str">
        <f t="shared" si="248"/>
        <v>-</v>
      </c>
      <c r="BC576" s="94" t="str">
        <f t="shared" si="249"/>
        <v>-</v>
      </c>
      <c r="BD576" s="94" t="str">
        <f t="shared" si="250"/>
        <v>-</v>
      </c>
      <c r="BE576" s="94" t="str">
        <f t="shared" si="251"/>
        <v>-</v>
      </c>
      <c r="BF576" s="94" t="str">
        <f t="shared" si="252"/>
        <v>-</v>
      </c>
    </row>
    <row r="577" spans="1:58" x14ac:dyDescent="0.2">
      <c r="A577" s="19" t="s">
        <v>1193</v>
      </c>
      <c r="B577" s="19" t="s">
        <v>76</v>
      </c>
      <c r="C577" s="19">
        <v>17267512</v>
      </c>
      <c r="D577" s="19">
        <v>3</v>
      </c>
      <c r="E577" s="19" t="s">
        <v>1201</v>
      </c>
      <c r="F577" s="19" t="s">
        <v>1887</v>
      </c>
      <c r="G577" s="19" t="s">
        <v>1888</v>
      </c>
      <c r="H577" s="19" t="s">
        <v>1018</v>
      </c>
      <c r="I577" s="19" t="s">
        <v>653</v>
      </c>
      <c r="J577" s="19">
        <v>80</v>
      </c>
      <c r="K577" s="19" t="s">
        <v>556</v>
      </c>
      <c r="L577" s="19" t="s">
        <v>495</v>
      </c>
      <c r="M577" s="19" t="s">
        <v>20</v>
      </c>
      <c r="N577" s="19">
        <v>45791</v>
      </c>
      <c r="O577" s="19">
        <v>17</v>
      </c>
      <c r="P577" s="83">
        <v>1</v>
      </c>
      <c r="Q577" s="19" t="s">
        <v>23</v>
      </c>
      <c r="R577" s="19" t="s">
        <v>11</v>
      </c>
      <c r="S577" s="19" t="s">
        <v>23</v>
      </c>
      <c r="T577" s="19">
        <v>17</v>
      </c>
      <c r="U577" s="19" t="s">
        <v>11</v>
      </c>
      <c r="V577" s="19" t="s">
        <v>11</v>
      </c>
      <c r="W577" s="19" t="s">
        <v>11</v>
      </c>
      <c r="X577" s="19">
        <v>0</v>
      </c>
      <c r="Y577" s="19" t="s">
        <v>730</v>
      </c>
      <c r="Z577" s="19">
        <v>0</v>
      </c>
      <c r="AA577" s="19">
        <v>0</v>
      </c>
      <c r="AB577" s="19">
        <v>0</v>
      </c>
      <c r="AC577" s="186" t="str">
        <f>IF(OR(M577="13",M577="14",P577=8),"",IF(     AND(OR(S577="AUTORIZADO", S577="PENDIENTE", S577="REDUCIDO", S577="AMPLIADO"),L577&lt;&gt;"HONORARIO" ), _xlfn.CONCAT(IF(H577="X","H",H577),"_",IF(OR(P577=5,P577=6),_xlfn.CONCAT(P577,"A"),P577),"_",VLOOKUP(T577,Datos!$B$2:$C$5,2,TRUE)),""))</f>
        <v>M_1_[11 +]</v>
      </c>
      <c r="AD577" s="186">
        <f t="shared" si="226"/>
        <v>0</v>
      </c>
      <c r="AE577" s="90" t="str">
        <f t="shared" si="227"/>
        <v>-</v>
      </c>
      <c r="AF577" s="91" t="str">
        <f t="shared" si="228"/>
        <v>070601</v>
      </c>
      <c r="AG577" s="92"/>
      <c r="AH577" s="93" t="str">
        <f t="shared" si="229"/>
        <v>Corporación de Fomento de la Producción</v>
      </c>
      <c r="AI577" s="90" t="str">
        <f t="shared" si="230"/>
        <v>-</v>
      </c>
      <c r="AJ577" s="90">
        <f t="shared" si="231"/>
        <v>3</v>
      </c>
      <c r="AK577" s="90" t="str">
        <f t="shared" si="232"/>
        <v>-</v>
      </c>
      <c r="AL577" s="90" t="str">
        <f t="shared" si="233"/>
        <v>Identifica este registro como MUJER</v>
      </c>
      <c r="AM577" s="90" t="str">
        <f t="shared" si="234"/>
        <v>-</v>
      </c>
      <c r="AN577" s="90" t="str">
        <f t="shared" si="235"/>
        <v>-</v>
      </c>
      <c r="AO577" s="90" t="str">
        <f t="shared" si="236"/>
        <v>-</v>
      </c>
      <c r="AP577" s="58" t="str">
        <f t="shared" si="237"/>
        <v>-</v>
      </c>
      <c r="AQ577" s="94" t="str">
        <f t="shared" si="238"/>
        <v>-</v>
      </c>
      <c r="AR577" s="94" t="str">
        <f>IF(N577="","PRIMER_DIA en blanco",
IF(AND(M577="01",N577&gt;=L_Conversion!$C$118,N577&lt;=L_Conversion!$D$118),"-",
IF(AND(M577="02",N577&gt;=L_Conversion!$C$119,N577&lt;=L_Conversion!$D$119),"-",
IF(AND(M577="03",N577&gt;=L_Conversion!$C$120,N577&lt;=L_Conversion!$D$120),"-",
IF(AND(M577="04",N577&gt;=L_Conversion!$C$121,N577&lt;=L_Conversion!$D$121),"-",
IF(AND(M577="05",N577&gt;=L_Conversion!$C$122,N577&lt;=L_Conversion!$D$122),"-",
IF(AND(M577="06",N577&gt;=L_Conversion!$C$123,N577&lt;=L_Conversion!$D$123),"-",
IF(AND(M577="07",N577&gt;=L_Conversion!$C$124,N577&lt;=L_Conversion!$D$124),"-",
IF(AND(M577="08",N577&gt;=L_Conversion!$C$125,N577&lt;=L_Conversion!$D$125),"-",
IF(AND(M577="09",N577&gt;=L_Conversion!$C$126,N577&lt;=L_Conversion!$D$126),"-",
IF(AND(M577="10",N577&gt;=L_Conversion!$C$127,N577&lt;=L_Conversion!$D$127),"-",
IF(AND(M577="11",N577&gt;=L_Conversion!$C$128,N577&lt;=L_Conversion!$D$128),"-",
IF(AND(M577="12",N577&gt;=L_Conversion!$C$129,N577&lt;=L_Conversion!$D$129),"-",
IF(AND(M577="13",N577&gt;=L_Conversion!$C$116,N577&lt;=L_Conversion!$D$116),"-",
IF(AND(M577="14",N577&gt;=L_Conversion!$C$117,N577&lt;=L_Conversion!$D$117),"-",
"PRIMER_DIA fuera de rango")))))))))))))))</f>
        <v>-</v>
      </c>
      <c r="AS577" s="94" t="str">
        <f t="shared" si="239"/>
        <v>-</v>
      </c>
      <c r="AT577" s="94" t="str">
        <f t="shared" si="240"/>
        <v>-</v>
      </c>
      <c r="AU577" s="94" t="str">
        <f t="shared" si="241"/>
        <v>-</v>
      </c>
      <c r="AV577" s="94" t="str">
        <f t="shared" si="242"/>
        <v>-</v>
      </c>
      <c r="AW577" s="94" t="str">
        <f t="shared" si="243"/>
        <v>-</v>
      </c>
      <c r="AX577" s="94" t="str">
        <f t="shared" si="244"/>
        <v>-</v>
      </c>
      <c r="AY577" s="94" t="str">
        <f t="shared" si="245"/>
        <v>-</v>
      </c>
      <c r="AZ577" s="94" t="str">
        <f t="shared" si="246"/>
        <v>-</v>
      </c>
      <c r="BA577" s="94" t="str">
        <f t="shared" si="247"/>
        <v>-</v>
      </c>
      <c r="BB577" s="94" t="str">
        <f t="shared" si="248"/>
        <v>-</v>
      </c>
      <c r="BC577" s="94" t="str">
        <f t="shared" si="249"/>
        <v>-</v>
      </c>
      <c r="BD577" s="94" t="str">
        <f t="shared" si="250"/>
        <v>-</v>
      </c>
      <c r="BE577" s="94" t="str">
        <f t="shared" si="251"/>
        <v>-</v>
      </c>
      <c r="BF577" s="94" t="str">
        <f t="shared" si="252"/>
        <v>-</v>
      </c>
    </row>
    <row r="578" spans="1:58" x14ac:dyDescent="0.2">
      <c r="A578" s="19" t="s">
        <v>1193</v>
      </c>
      <c r="B578" s="19" t="s">
        <v>76</v>
      </c>
      <c r="C578" s="19">
        <v>13450578</v>
      </c>
      <c r="D578" s="19">
        <v>8</v>
      </c>
      <c r="E578" s="19" t="s">
        <v>1413</v>
      </c>
      <c r="F578" s="19" t="s">
        <v>1414</v>
      </c>
      <c r="G578" s="19" t="s">
        <v>1314</v>
      </c>
      <c r="H578" s="19" t="s">
        <v>1018</v>
      </c>
      <c r="I578" s="19" t="s">
        <v>653</v>
      </c>
      <c r="J578" s="19">
        <v>80</v>
      </c>
      <c r="K578" s="19" t="s">
        <v>560</v>
      </c>
      <c r="L578" s="19" t="s">
        <v>495</v>
      </c>
      <c r="M578" s="19" t="s">
        <v>20</v>
      </c>
      <c r="N578" s="19">
        <v>45791</v>
      </c>
      <c r="O578" s="19">
        <v>21</v>
      </c>
      <c r="P578" s="83">
        <v>1</v>
      </c>
      <c r="Q578" s="19" t="s">
        <v>23</v>
      </c>
      <c r="R578" s="19" t="s">
        <v>11</v>
      </c>
      <c r="S578" s="19" t="s">
        <v>23</v>
      </c>
      <c r="T578" s="19">
        <v>21</v>
      </c>
      <c r="U578" s="19" t="s">
        <v>11</v>
      </c>
      <c r="V578" s="19" t="s">
        <v>11</v>
      </c>
      <c r="W578" s="19" t="s">
        <v>11</v>
      </c>
      <c r="X578" s="19">
        <v>0</v>
      </c>
      <c r="Y578" s="19" t="s">
        <v>730</v>
      </c>
      <c r="Z578" s="19">
        <v>0</v>
      </c>
      <c r="AA578" s="19">
        <v>0</v>
      </c>
      <c r="AB578" s="19">
        <v>0</v>
      </c>
      <c r="AC578" s="186" t="str">
        <f>IF(OR(M578="13",M578="14",P578=8),"",IF(     AND(OR(S578="AUTORIZADO", S578="PENDIENTE", S578="REDUCIDO", S578="AMPLIADO"),L578&lt;&gt;"HONORARIO" ), _xlfn.CONCAT(IF(H578="X","H",H578),"_",IF(OR(P578=5,P578=6),_xlfn.CONCAT(P578,"A"),P578),"_",VLOOKUP(T578,Datos!$B$2:$C$5,2,TRUE)),""))</f>
        <v>M_1_[11 +]</v>
      </c>
      <c r="AD578" s="186">
        <f t="shared" si="226"/>
        <v>0</v>
      </c>
      <c r="AE578" s="90" t="str">
        <f t="shared" si="227"/>
        <v>-</v>
      </c>
      <c r="AF578" s="91" t="str">
        <f t="shared" si="228"/>
        <v>070601</v>
      </c>
      <c r="AG578" s="92"/>
      <c r="AH578" s="93" t="str">
        <f t="shared" si="229"/>
        <v>Corporación de Fomento de la Producción</v>
      </c>
      <c r="AI578" s="90" t="str">
        <f t="shared" si="230"/>
        <v>-</v>
      </c>
      <c r="AJ578" s="90">
        <f t="shared" si="231"/>
        <v>8</v>
      </c>
      <c r="AK578" s="90" t="str">
        <f t="shared" si="232"/>
        <v>-</v>
      </c>
      <c r="AL578" s="90" t="str">
        <f t="shared" si="233"/>
        <v>Identifica este registro como MUJER</v>
      </c>
      <c r="AM578" s="90" t="str">
        <f t="shared" si="234"/>
        <v>-</v>
      </c>
      <c r="AN578" s="90" t="str">
        <f t="shared" si="235"/>
        <v>-</v>
      </c>
      <c r="AO578" s="90" t="str">
        <f t="shared" si="236"/>
        <v>-</v>
      </c>
      <c r="AP578" s="58" t="str">
        <f t="shared" si="237"/>
        <v>-</v>
      </c>
      <c r="AQ578" s="94" t="str">
        <f t="shared" si="238"/>
        <v>-</v>
      </c>
      <c r="AR578" s="94" t="str">
        <f>IF(N578="","PRIMER_DIA en blanco",
IF(AND(M578="01",N578&gt;=L_Conversion!$C$118,N578&lt;=L_Conversion!$D$118),"-",
IF(AND(M578="02",N578&gt;=L_Conversion!$C$119,N578&lt;=L_Conversion!$D$119),"-",
IF(AND(M578="03",N578&gt;=L_Conversion!$C$120,N578&lt;=L_Conversion!$D$120),"-",
IF(AND(M578="04",N578&gt;=L_Conversion!$C$121,N578&lt;=L_Conversion!$D$121),"-",
IF(AND(M578="05",N578&gt;=L_Conversion!$C$122,N578&lt;=L_Conversion!$D$122),"-",
IF(AND(M578="06",N578&gt;=L_Conversion!$C$123,N578&lt;=L_Conversion!$D$123),"-",
IF(AND(M578="07",N578&gt;=L_Conversion!$C$124,N578&lt;=L_Conversion!$D$124),"-",
IF(AND(M578="08",N578&gt;=L_Conversion!$C$125,N578&lt;=L_Conversion!$D$125),"-",
IF(AND(M578="09",N578&gt;=L_Conversion!$C$126,N578&lt;=L_Conversion!$D$126),"-",
IF(AND(M578="10",N578&gt;=L_Conversion!$C$127,N578&lt;=L_Conversion!$D$127),"-",
IF(AND(M578="11",N578&gt;=L_Conversion!$C$128,N578&lt;=L_Conversion!$D$128),"-",
IF(AND(M578="12",N578&gt;=L_Conversion!$C$129,N578&lt;=L_Conversion!$D$129),"-",
IF(AND(M578="13",N578&gt;=L_Conversion!$C$116,N578&lt;=L_Conversion!$D$116),"-",
IF(AND(M578="14",N578&gt;=L_Conversion!$C$117,N578&lt;=L_Conversion!$D$117),"-",
"PRIMER_DIA fuera de rango")))))))))))))))</f>
        <v>-</v>
      </c>
      <c r="AS578" s="94" t="str">
        <f t="shared" si="239"/>
        <v>-</v>
      </c>
      <c r="AT578" s="94" t="str">
        <f t="shared" si="240"/>
        <v>-</v>
      </c>
      <c r="AU578" s="94" t="str">
        <f t="shared" si="241"/>
        <v>-</v>
      </c>
      <c r="AV578" s="94" t="str">
        <f t="shared" si="242"/>
        <v>-</v>
      </c>
      <c r="AW578" s="94" t="str">
        <f t="shared" si="243"/>
        <v>-</v>
      </c>
      <c r="AX578" s="94" t="str">
        <f t="shared" si="244"/>
        <v>-</v>
      </c>
      <c r="AY578" s="94" t="str">
        <f t="shared" si="245"/>
        <v>-</v>
      </c>
      <c r="AZ578" s="94" t="str">
        <f t="shared" si="246"/>
        <v>-</v>
      </c>
      <c r="BA578" s="94" t="str">
        <f t="shared" si="247"/>
        <v>-</v>
      </c>
      <c r="BB578" s="94" t="str">
        <f t="shared" si="248"/>
        <v>-</v>
      </c>
      <c r="BC578" s="94" t="str">
        <f t="shared" si="249"/>
        <v>-</v>
      </c>
      <c r="BD578" s="94" t="str">
        <f t="shared" si="250"/>
        <v>-</v>
      </c>
      <c r="BE578" s="94" t="str">
        <f t="shared" si="251"/>
        <v>-</v>
      </c>
      <c r="BF578" s="94" t="str">
        <f t="shared" si="252"/>
        <v>-</v>
      </c>
    </row>
    <row r="579" spans="1:58" x14ac:dyDescent="0.2">
      <c r="A579" s="19" t="s">
        <v>1193</v>
      </c>
      <c r="B579" s="19" t="s">
        <v>876</v>
      </c>
      <c r="C579" s="19">
        <v>12477696</v>
      </c>
      <c r="D579" s="19">
        <v>1</v>
      </c>
      <c r="E579" s="19" t="s">
        <v>1809</v>
      </c>
      <c r="F579" s="19" t="s">
        <v>1279</v>
      </c>
      <c r="G579" s="19" t="s">
        <v>1865</v>
      </c>
      <c r="H579" s="19" t="s">
        <v>1018</v>
      </c>
      <c r="I579" s="19" t="s">
        <v>653</v>
      </c>
      <c r="J579" s="19">
        <v>80</v>
      </c>
      <c r="K579" s="19" t="s">
        <v>556</v>
      </c>
      <c r="L579" s="19" t="s">
        <v>495</v>
      </c>
      <c r="M579" s="19" t="s">
        <v>20</v>
      </c>
      <c r="N579" s="19">
        <v>45791</v>
      </c>
      <c r="O579" s="19">
        <v>3</v>
      </c>
      <c r="P579" s="83">
        <v>1</v>
      </c>
      <c r="Q579" s="19" t="s">
        <v>23</v>
      </c>
      <c r="R579" s="19" t="s">
        <v>11</v>
      </c>
      <c r="S579" s="19" t="s">
        <v>23</v>
      </c>
      <c r="T579" s="19">
        <v>3</v>
      </c>
      <c r="U579" s="19" t="s">
        <v>11</v>
      </c>
      <c r="V579" s="19" t="s">
        <v>11</v>
      </c>
      <c r="W579" s="19" t="s">
        <v>11</v>
      </c>
      <c r="X579" s="19">
        <v>0</v>
      </c>
      <c r="Y579" s="19" t="s">
        <v>730</v>
      </c>
      <c r="Z579" s="19">
        <v>0</v>
      </c>
      <c r="AA579" s="19">
        <v>0</v>
      </c>
      <c r="AB579" s="19">
        <v>0</v>
      </c>
      <c r="AC579" s="186" t="str">
        <f>IF(OR(M579="13",M579="14",P579=8),"",IF(     AND(OR(S579="AUTORIZADO", S579="PENDIENTE", S579="REDUCIDO", S579="AMPLIADO"),L579&lt;&gt;"HONORARIO" ), _xlfn.CONCAT(IF(H579="X","H",H579),"_",IF(OR(P579=5,P579=6),_xlfn.CONCAT(P579,"A"),P579),"_",VLOOKUP(T579,Datos!$B$2:$C$5,2,TRUE)),""))</f>
        <v>M_1_[hasta 3]</v>
      </c>
      <c r="AD579" s="186">
        <f t="shared" ref="AD579:AD642" si="253">IF(AC579="",0,AA579+AB579)</f>
        <v>0</v>
      </c>
      <c r="AE579" s="90" t="str">
        <f t="shared" ref="AE579:AE642" si="254">IF(A579="","Celda vacía",IF(A579="L","-","Revisar"))</f>
        <v>-</v>
      </c>
      <c r="AF579" s="91" t="str">
        <f t="shared" ref="AF579:AF642" si="255">IF(B579="","Celda vacía",IF(LEN(B579)=4,REPLACE(B579,1,6,CONCATENATE("00",B579)),IF(LEN(B579)=5,REPLACE(B579,1,6,CONCATENATE("0",B579)),IF(LEN(B579)=6,REPLACE(B579,1,6,B579),IF(AND(LEN(B579)&gt;6,OR(LEFT(B579,4)="1202", LEFT(B579,4)="1703")),REPLACE(B579,1,LEN(B579),B579),"Revisar")))))</f>
        <v>070607</v>
      </c>
      <c r="AG579" s="92"/>
      <c r="AH579" s="93" t="str">
        <f t="shared" ref="AH579:AH642" si="256">IF(B579="","Celda Vacía",IF(ISERROR(IF(B579="","",VLOOKUP(B579,Codigo,3,0))),"Corregir código servicio",IF(B579="","",VLOOKUP(B579,Codigo,3,0))))</f>
        <v>Corporación de Fomento de la Producción</v>
      </c>
      <c r="AI579" s="90" t="str">
        <f t="shared" ref="AI579:AI642" si="257">IF(C579="","Celda vacía",IF(C579&gt;1000000,"-","Revisar con Edad"))</f>
        <v>-</v>
      </c>
      <c r="AJ579" s="90">
        <f t="shared" ref="AJ579:AJ642" si="258">IF(D579="","Celda vacía",IF(IF(IF(LEN(C579)=6,(11-((RIGHT(C579,1)*2+MID(C579,5,1)*3+MID(C579,4,1)*4+MID(C579,3,1)*5+MID(C579,2,1)*6+LEFT(C579,1)*7)-(INT((RIGHT(C579,1)*2+MID(C579,5,1)*3+MID(C579,4,1)*4+MID(C579,3,1)*5+MID(C579,2,1)*6+LEFT(C579,1)*7)/11)*11))),IF(LEN(C579)=7,(11-((RIGHT(C579,1)*2+MID(C579,6,1)*3+MID(C579,5,1)*4+MID(C579,4,1)*5+MID(C579,3,1)*6+MID(C579,2,1)*7+LEFT(C579,1)*2)-(INT((RIGHT(C579,1)*2+MID(C579,6,1)*3+MID(C579,5,1)*4+MID(C579,4,1)*5+MID(C579,3,1)*6+MID(C579,2,1)*7+LEFT(C579,1)*2)/11)*11))),(11-((RIGHT(C579,1)*2+MID(C579,7,1)*3+MID(C579,6,1)*4+MID(C579,5,1)*5+MID(C579,4,1)*6+MID(C579,3,1)*7+MID(C579,2,1)*2+LEFT(C579,1)*3)-(INT((RIGHT(C579,1)*2+MID(C579,7,1)*3+MID(C579,6,1)*4+MID(C579,5,1)*5+MID(C579,4,1)*6+MID(C579,3,1)*7+MID(C579,2,1)*2+LEFT(C579,1)*3)/11)*11)))))=11,0,IF(LEN(C579)=6,(11-((RIGHT(C579,1)*2+MID(C579,5,1)*3+MID(C579,4,1)*4+MID(C579,3,1)*5+MID(C579,2,1)*6+LEFT(C579,1)*7)-(INT((RIGHT(C579,1)*2+MID(C579,5,1)*3+MID(C579,4,1)*4+MID(C579,3,1)*5+MID(C579,2,1)*6+LEFT(C579,1)*7)/11)*11))),IF(LEN(C579)=7,(11-((RIGHT(C579,1)*2+MID(C579,6,1)*3+MID(C579,5,1)*4+MID(C579,4,1)*5+MID(C579,3,1)*6+MID(C579,2,1)*7+LEFT(C579,1)*2)-(INT((RIGHT(C579,1)*2+MID(C579,6,1)*3+MID(C579,5,1)*4+MID(C579,4,1)*5+MID(C579,3,1)*6+MID(C579,2,1)*7+LEFT(C579,1)*2)/11)*11))),(11-((RIGHT(C579,1)*2+MID(C579,7,1)*3+MID(C579,6,1)*4+MID(C579,5,1)*5+MID(C579,4,1)*6+MID(C579,3,1)*7+MID(C579,2,1)*2+LEFT(C579,1)*3)-(INT((RIGHT(C579,1)*2+MID(C579,7,1)*3+MID(C579,6,1)*4+MID(C579,5,1)*5+MID(C579,4,1)*6+MID(C579,3,1)*7+MID(C579,2,1)*2+LEFT(C579,1)*3)/11)*11))))))=10,"K",IF(IF(LEN(C579)=6,(11-((RIGHT(C579,1)*2+MID(C579,5,1)*3+MID(C579,4,1)*4+MID(C579,3,1)*5+MID(C579,2,1)*6+LEFT(C579,1)*7)-(INT((RIGHT(C579,1)*2+MID(C579,5,1)*3+MID(C579,4,1)*4+MID(C579,3,1)*5+MID(C579,2,1)*6+LEFT(C579,1)*7)/11)*11))),IF(LEN(C579)=7,(11-((RIGHT(C579,1)*2+MID(C579,6,1)*3+MID(C579,5,1)*4+MID(C579,4,1)*5+MID(C579,3,1)*6+MID(C579,2,1)*7+LEFT(C579,1)*2)-(INT((RIGHT(C579,1)*2+MID(C579,6,1)*3+MID(C579,5,1)*4+MID(C579,4,1)*5+MID(C579,3,1)*6+MID(C579,2,1)*7+LEFT(C579,1)*2)/11)*11))),(11-((RIGHT(C579,1)*2+MID(C579,7,1)*3+MID(C579,6,1)*4+MID(C579,5,1)*5+MID(C579,4,1)*6+MID(C579,3,1)*7+MID(C579,2,1)*2+LEFT(C579,1)*3)-(INT((RIGHT(C579,1)*2+MID(C579,7,1)*3+MID(C579,6,1)*4+MID(C579,5,1)*5+MID(C579,4,1)*6+MID(C579,3,1)*7+MID(C579,2,1)*2+LEFT(C579,1)*3)/11)*11)))))=11,0,IF(LEN(C579)=6,(11-((RIGHT(C579,1)*2+MID(C579,5,1)*3+MID(C579,4,1)*4+MID(C579,3,1)*5+MID(C579,2,1)*6+LEFT(C579,1)*7)-(INT((RIGHT(C579,1)*2+MID(C579,5,1)*3+MID(C579,4,1)*4+MID(C579,3,1)*5+MID(C579,2,1)*6+LEFT(C579,1)*7)/11)*11))),IF(LEN(C579)=7,(11-((RIGHT(C579,1)*2+MID(C579,6,1)*3+MID(C579,5,1)*4+MID(C579,4,1)*5+MID(C579,3,1)*6+MID(C579,2,1)*7+LEFT(C579,1)*2)-(INT((RIGHT(C579,1)*2+MID(C579,6,1)*3+MID(C579,5,1)*4+MID(C579,4,1)*5+MID(C579,3,1)*6+MID(C579,2,1)*7+LEFT(C579,1)*2)/11)*11))),(11-((RIGHT(C579,1)*2+MID(C579,7,1)*3+MID(C579,6,1)*4+MID(C579,5,1)*5+MID(C579,4,1)*6+MID(C579,3,1)*7+MID(C579,2,1)*2+LEFT(C579,1)*3)-(INT((RIGHT(C579,1)*2+MID(C579,7,1)*3+MID(C579,6,1)*4+MID(C579,5,1)*5+MID(C579,4,1)*6+MID(C579,3,1)*7+MID(C579,2,1)*2+LEFT(C579,1)*3)/11)*11))))))))</f>
        <v>1</v>
      </c>
      <c r="AK579" s="90" t="str">
        <f t="shared" ref="AK579:AK642" si="259">IF(C579="","Celda vacía",IF(C579="E","-",IF(IF(AJ579=11,0,IF(AJ579=10,"K",AJ579))=D579,"-","Corregir RUN")))</f>
        <v>-</v>
      </c>
      <c r="AL579" s="90" t="str">
        <f t="shared" ref="AL579:AL642" si="260">IF(H579="","Celda vacía",IF(OR(H579="M",H579="H",H579="X"),  IF(H579="M", "Identifica este registro como MUJER",  IF(H579="H","Identifica este registro como HOMBRE", IF(H579="X","Identifica este registro como NO BINARIO"))),  "Validar con Tabla N°01")   )</f>
        <v>Identifica este registro como MUJER</v>
      </c>
      <c r="AM579" s="90" t="str">
        <f t="shared" ref="AM579:AM642" si="261">IF(I579="","Celda vacía",IF(ISERROR(VLOOKUP(I579,Tabla_27_Matriz_Base,1,0)),"Revisar","-"))</f>
        <v>-</v>
      </c>
      <c r="AN579" s="90" t="str">
        <f t="shared" ref="AN579:AN642" si="262">IF(J579="","Celda vacía",IF(ISERROR(VLOOKUP(J579,Tabla_04_Sist.Rem,1,0)),"Revisar","-"))</f>
        <v>-</v>
      </c>
      <c r="AO579" s="90" t="str">
        <f t="shared" ref="AO579:AO642" si="263">IF(J579="","SIST_REM vacío, no permite validar estamento",IF(OR(J579=10,J579=40,J579=60,J579=70),IF(ISERROR(VLOOKUP(K579,Tabla_06_10_40_60_70_EUS,1,0)),"Revisar. Estamento no corresponde a sist. Rem.","-"),
IF(AND(A579="l",J579=11,K579="DIRECTIVO"),"Dual",
IF(OR(J579=11,J579=12),IF(ISERROR(VLOOKUP(K579,Tabla_06_11_12_15076_19664,1,0)),"Revisar. Estamento no corresponde a sist. Rem.","-"),
IF(J579=13,IF(ISERROR(VLOOKUP(K579,Tabla_06_13,1,0)),"Revisar. Estamento no corresponde a sist. Rem.","-"),
IF(J579=14,IF(ISERROR(VLOOKUP(K579,Tabla_06_14,1,0)),"Revisar. Estamento no corresponde a sist. Rem.","-"),
IF(J579=15,IF(ISERROR(VLOOKUP(K579,Tabla_06_15,1,0)),"Revisar. Estamento no corresponde a sist. Rem.","-"),
IF(OR(J579=90),IF(ISERROR(VLOOKUP(K579,Tabla_06_90_Personal_Fuera_de_Dotacion,1,0)),"Revisar. Estamento no corresponde a sist. Rem.","-"),
IF(J579=61,IF(ISERROR(VLOOKUP(K579,Tabla_06_DFL29_61_Experimentales,1,0)),"Revisar. Estamento no corresponde a sist. Rem.","-"),IF(J579=20,IF(ISERROR(VLOOKUP(K579,Tabla_06_20_Fiscalizadores,1,0)),"Revisar. Estamento no corresponde a sist. Rem.","-"),IF(J579=80,IF(ISERROR(VLOOKUP(K579,Tabla_06_80_Codigo_del_Trabajo,1,0)),"Revisar. Estamento no corresponde a sist. Rem.","-"),                    IF(J579=30,IF(ISERROR(VLOOKUP(K579,Tabla_06_30_Poder_Judicial,1,0)),"Revisar. Estamento no corresponde a sist. Rem.","-"),IF(ISERROR(VLOOKUP(K579,Tabla_06_50_Ministerio_Publico,1,0)),"Revisar","-")))))))))))))</f>
        <v>-</v>
      </c>
      <c r="AP579" s="58" t="str">
        <f t="shared" ref="AP579:AP642" si="264">IF(L579="","Celda vacía",IF(ISERROR(VLOOKUP(L579,Tabla_Personal,1,0)),"Revisar","-"))</f>
        <v>-</v>
      </c>
      <c r="AQ579" s="94" t="str">
        <f t="shared" ref="AQ579:AQ642" si="265">IF(M579="","Celda vacía",IF(ISERROR(VLOOKUP(M579,Tabla_01_Mes,1,0)),"Revisar","-"))</f>
        <v>-</v>
      </c>
      <c r="AR579" s="94" t="str">
        <f>IF(N579="","PRIMER_DIA en blanco",
IF(AND(M579="01",N579&gt;=L_Conversion!$C$118,N579&lt;=L_Conversion!$D$118),"-",
IF(AND(M579="02",N579&gt;=L_Conversion!$C$119,N579&lt;=L_Conversion!$D$119),"-",
IF(AND(M579="03",N579&gt;=L_Conversion!$C$120,N579&lt;=L_Conversion!$D$120),"-",
IF(AND(M579="04",N579&gt;=L_Conversion!$C$121,N579&lt;=L_Conversion!$D$121),"-",
IF(AND(M579="05",N579&gt;=L_Conversion!$C$122,N579&lt;=L_Conversion!$D$122),"-",
IF(AND(M579="06",N579&gt;=L_Conversion!$C$123,N579&lt;=L_Conversion!$D$123),"-",
IF(AND(M579="07",N579&gt;=L_Conversion!$C$124,N579&lt;=L_Conversion!$D$124),"-",
IF(AND(M579="08",N579&gt;=L_Conversion!$C$125,N579&lt;=L_Conversion!$D$125),"-",
IF(AND(M579="09",N579&gt;=L_Conversion!$C$126,N579&lt;=L_Conversion!$D$126),"-",
IF(AND(M579="10",N579&gt;=L_Conversion!$C$127,N579&lt;=L_Conversion!$D$127),"-",
IF(AND(M579="11",N579&gt;=L_Conversion!$C$128,N579&lt;=L_Conversion!$D$128),"-",
IF(AND(M579="12",N579&gt;=L_Conversion!$C$129,N579&lt;=L_Conversion!$D$129),"-",
IF(AND(M579="13",N579&gt;=L_Conversion!$C$116,N579&lt;=L_Conversion!$D$116),"-",
IF(AND(M579="14",N579&gt;=L_Conversion!$C$117,N579&lt;=L_Conversion!$D$117),"-",
"PRIMER_DIA fuera de rango")))))))))))))))</f>
        <v>-</v>
      </c>
      <c r="AS579" s="94" t="str">
        <f t="shared" ref="AS579:AS642" si="266">IF(O579="","Celda vacía",IF(AND(ISERROR(VLOOKUP(P579,Tabla_18_Tipos_licencias,1,FALSE))=FALSE,O579&gt;=0,O579&lt;=365),IF(P579=8,IF(H579="M",IF(ISERROR(VLOOKUP(O579,Dias_Licencia_Tipo_8_M,1,0)),"Revisar días licencia tipo 8","-"),IF(ISERROR(VLOOKUP(O579,Dias_licencia_tipo_8_H,1,0)),"Revisar días licencia tipo 8","-")),"-"),"Se debe revisar los campos TIPO_LM y N_DIAS"))</f>
        <v>-</v>
      </c>
      <c r="AT579" s="94" t="str">
        <f t="shared" ref="AT579:AT642" si="267">IF(P579="","Celda vacía",IF(ISERROR(VLOOKUP(P579,Tabla_18_Tipos_licencias,1,FALSE))=FALSE,IF(H579="M","-",IF(P579=7,"Revisar","-")),"Revisar"))</f>
        <v>-</v>
      </c>
      <c r="AU579" s="94" t="str">
        <f t="shared" ref="AU579:AU642" si="268">IF(Q579="","Celda vacía",IF(AND(OR(L579="HAG",L579="HONORARIO"),OR(Q579="AUTORIZADO",Q579="REDUCIDO",Q579="RECHAZADO",Q579="PENDIENTE",Q579="AMPLIADO")),"Revisar Calidad Jurídica",IF(AND(OR(L579="HAG",L579="HONORARIO"),Q579="NC"),"-",IF(ISERROR(VLOOKUP(Q579,Tabla_04_Estado_Resolucion,1,0)),"Revisar",IF(AND(Q579="PENDIENTE",($BG$1-N579)&gt;60),"Validar estado PENDIENTE",  IF(AND(OR(L579="CONTRATA",L579="PLANTA", L579="CT", L579="JP", L579="JORNAL", L579="CONTRATA_FD", L579="CT_FD", L579="ADSCRITO", L579="LGN", L579="VIGILANTE", L579="BECARIOS", L579="PLANTA_FD"),Q579&lt;&gt;"NC"),"-","Revisar Calidad Jurídica"))))))</f>
        <v>-</v>
      </c>
      <c r="AV579" s="94" t="str">
        <f t="shared" ref="AV579:AV642" si="269">IF(R579="","Celda vacía",IF(AND(OR(Q579="AUTORIZADO",Q579="PENDIENTE",Q579="NC",Q579="AMPLIADO"),R579="N"),"-",IF(AND(OR(Q579="REDUCIDO",Q579="RECHAZADO"),OR(R579="S",R579="N")),"-","Revisar")))</f>
        <v>-</v>
      </c>
      <c r="AW579" s="94" t="str">
        <f t="shared" ref="AW579:AW642" si="270">IF(Q579="","Celda vacía",IF(AND(R579="N",Q579=S579),"-",IF(AND(S579="PENDIENTE",($BG$1-N579)&gt;60),"Validar estado PENDIENTE",IF(AND(R579="S",OR(S579="AUTORIZADO",S579="PENDIENTE"),T579=O579),"-",IF(AND(R579="S",S579="REDUCIDO",T579&lt;O579,T579&gt;0),"-",IF(AND(R579="S",S579="RECHAZADO",T579=0),"-",IF(AND(Q579="NC",S579="NC",T579=O579),"-","Revisar")))))))</f>
        <v>-</v>
      </c>
      <c r="AX579" s="94" t="str">
        <f t="shared" ref="AX579:AX642" si="271">IF(T579="","Celda Vacía",IF(AND(OR(S579="AUTORIZADO",S579="PENDIENTE",S579="NC"),O579=T579),"-",IF(AND(S579="REDUCIDO",T579&gt;0,T579&lt;O579),"-",IF(AND(S579="RECHAZADO",T579=0),"-",   IF(AND(S579="AMPLIADO",T579&gt;O579),"-",       "Revisar" )))))</f>
        <v>-</v>
      </c>
      <c r="AY579" s="94" t="str">
        <f t="shared" ref="AY579:AY642" si="272">IF(U579="","Celda vacía",IF(OR(U579="S",U579="N"),"-","Revisar"))</f>
        <v>-</v>
      </c>
      <c r="AZ579" s="94" t="str">
        <f t="shared" ref="AZ579:AZ642" si="273">IF(V579="","Celda vacía",IF(OR(V579="S",V579="N"),"-","Revisar"))</f>
        <v>-</v>
      </c>
      <c r="BA579" s="94" t="str">
        <f t="shared" ref="BA579:BA642" si="274">IF(W579="","Celda vacía",IF(OR(W579="S",W579="N"),"-","Revisar"))</f>
        <v>-</v>
      </c>
      <c r="BB579" s="94" t="str">
        <f t="shared" ref="BB579:BB642" si="275">IF(X579="","Celda Vacia",IF(  OR(          AND(X579=0,W579="S"),AND(X579&lt;&gt;0,W579="N")),"Revisar valor del campo MONTO_SUB","-"))</f>
        <v>-</v>
      </c>
      <c r="BC579" s="94" t="str">
        <f t="shared" ref="BC579:BC642" si="276">IF(Y579="","Celda Vacia",IF(ISERROR(VLOOKUP(Y579,Tabla_33_estado_recuperacion,1,FALSE)),"Se debe corregir el valor según Tabla Nro 33",IF(Y579="SDR",IF(OR(S579="RECHAZADO",W579="N"),"-","Se debe revisar  ESTADO SDR"),IF(Y579="PEN",IF(OR(S579="AUTORIZADO",S579="REDUCIDO",S579="PENDIENTE"),"-","Se debe revisar ESTADO PEN"),IF(AND(OR(W579="S",W579="N"),OR(Y579="TOT",Y579="PAR"),OR(S579="AUTORIZADO",S579="REDUCIDO")),"-","Revisar ER2 Y ESTADO_REC")))))</f>
        <v>-</v>
      </c>
      <c r="BD579" s="94" t="str">
        <f t="shared" ref="BD579:BD642" si="277">IF(Z579="","Celda Vacia", IF(Z579&gt;T579,"Dias recuperados no puede ser mayor a dias autorizados", IF(ISNUMBER(Z579)=TRUE,IF(Z579=0,IF(OR(Y579="SDR",Y579="PEN"),"-",IF(AND(T579&lt;4,OR(Y579="TOT",Y579="PAR")),"-","Se debe revisar los Campos N_DIAS_REC y ESTADO_REC")),IF(AND(Z579&gt;0,Z579&lt;366,OR(Y579="TOT",Y579="PAR")),"-","Se debe revisar los campos ESTADO_REC y N_DIAS_REC")),"Valor del campo N_DIAS_REC no es numérico"))    )</f>
        <v>-</v>
      </c>
      <c r="BE579" s="94" t="str">
        <f t="shared" ref="BE579:BE642" si="278">IF(AA579="","Celda vacia",
IF( AND(AA579=0,(OR(Y579="PEN",Y579="SDR"))),"-",
IF(AND(T579&lt;4,OR(P579="5A",P579="5B",P579="6A",P579="6B"),AA579&gt;=0),"-",
IF(AND(T579&lt;4,P579&lt;&gt;"5A",P579&lt;&gt;"5B",P579&lt;&gt;"6A",P579&lt;&gt;"6B",AA579=0),"-",
IF(AND(T579&lt;4,P579&lt;&gt;"5A",P579&lt;&gt;"5B",P579&lt;&gt;"6A",P579&lt;&gt;"6B",V579="S",AA579&gt;=0),"-",
IF(AND(T579&gt;=4,AA579&gt;0, OR(Y579="TOT",Y579="PAR")),"-",
"Revisar el tipo de licencia medica, dias de licencia para el monto de recuperación declarado"))))))</f>
        <v>-</v>
      </c>
      <c r="BF579" s="94" t="str">
        <f t="shared" ref="BF579:BF642" si="279">IF(AB579="","Celda vacia",IF(ISNUMBER(AB579)=TRUE,IF(AB579=0,IF(OR(Y579="PEN",Y579="SDR"),"-","revisar "),IF(OR(Y579="TOT",Y579="PAR"),"-","Revisar")),"Valor del campo no es numérico"))</f>
        <v>-</v>
      </c>
    </row>
    <row r="580" spans="1:58" x14ac:dyDescent="0.2">
      <c r="A580" s="19" t="s">
        <v>1193</v>
      </c>
      <c r="B580" s="19" t="s">
        <v>76</v>
      </c>
      <c r="C580" s="19">
        <v>10122155</v>
      </c>
      <c r="D580" s="19">
        <v>5</v>
      </c>
      <c r="E580" s="19" t="s">
        <v>1234</v>
      </c>
      <c r="F580" s="19" t="s">
        <v>1235</v>
      </c>
      <c r="G580" s="19" t="s">
        <v>1236</v>
      </c>
      <c r="H580" s="19" t="s">
        <v>1018</v>
      </c>
      <c r="I580" s="19" t="s">
        <v>653</v>
      </c>
      <c r="J580" s="19">
        <v>80</v>
      </c>
      <c r="K580" s="19" t="s">
        <v>556</v>
      </c>
      <c r="L580" s="19" t="s">
        <v>495</v>
      </c>
      <c r="M580" s="19" t="s">
        <v>20</v>
      </c>
      <c r="N580" s="19">
        <v>45791</v>
      </c>
      <c r="O580" s="19">
        <v>3</v>
      </c>
      <c r="P580" s="83">
        <v>1</v>
      </c>
      <c r="Q580" s="19" t="s">
        <v>23</v>
      </c>
      <c r="R580" s="19" t="s">
        <v>11</v>
      </c>
      <c r="S580" s="19" t="s">
        <v>23</v>
      </c>
      <c r="T580" s="19">
        <v>3</v>
      </c>
      <c r="U580" s="19" t="s">
        <v>11</v>
      </c>
      <c r="V580" s="19" t="s">
        <v>11</v>
      </c>
      <c r="W580" s="19" t="s">
        <v>11</v>
      </c>
      <c r="X580" s="19">
        <v>0</v>
      </c>
      <c r="Y580" s="19" t="s">
        <v>730</v>
      </c>
      <c r="Z580" s="19">
        <v>0</v>
      </c>
      <c r="AA580" s="19">
        <v>0</v>
      </c>
      <c r="AB580" s="19">
        <v>0</v>
      </c>
      <c r="AC580" s="186" t="str">
        <f>IF(OR(M580="13",M580="14",P580=8),"",IF(     AND(OR(S580="AUTORIZADO", S580="PENDIENTE", S580="REDUCIDO", S580="AMPLIADO"),L580&lt;&gt;"HONORARIO" ), _xlfn.CONCAT(IF(H580="X","H",H580),"_",IF(OR(P580=5,P580=6),_xlfn.CONCAT(P580,"A"),P580),"_",VLOOKUP(T580,Datos!$B$2:$C$5,2,TRUE)),""))</f>
        <v>M_1_[hasta 3]</v>
      </c>
      <c r="AD580" s="186">
        <f t="shared" si="253"/>
        <v>0</v>
      </c>
      <c r="AE580" s="90" t="str">
        <f t="shared" si="254"/>
        <v>-</v>
      </c>
      <c r="AF580" s="91" t="str">
        <f t="shared" si="255"/>
        <v>070601</v>
      </c>
      <c r="AG580" s="92"/>
      <c r="AH580" s="93" t="str">
        <f t="shared" si="256"/>
        <v>Corporación de Fomento de la Producción</v>
      </c>
      <c r="AI580" s="90" t="str">
        <f t="shared" si="257"/>
        <v>-</v>
      </c>
      <c r="AJ580" s="90">
        <f t="shared" si="258"/>
        <v>5</v>
      </c>
      <c r="AK580" s="90" t="str">
        <f t="shared" si="259"/>
        <v>-</v>
      </c>
      <c r="AL580" s="90" t="str">
        <f t="shared" si="260"/>
        <v>Identifica este registro como MUJER</v>
      </c>
      <c r="AM580" s="90" t="str">
        <f t="shared" si="261"/>
        <v>-</v>
      </c>
      <c r="AN580" s="90" t="str">
        <f t="shared" si="262"/>
        <v>-</v>
      </c>
      <c r="AO580" s="90" t="str">
        <f t="shared" si="263"/>
        <v>-</v>
      </c>
      <c r="AP580" s="58" t="str">
        <f t="shared" si="264"/>
        <v>-</v>
      </c>
      <c r="AQ580" s="94" t="str">
        <f t="shared" si="265"/>
        <v>-</v>
      </c>
      <c r="AR580" s="94" t="str">
        <f>IF(N580="","PRIMER_DIA en blanco",
IF(AND(M580="01",N580&gt;=L_Conversion!$C$118,N580&lt;=L_Conversion!$D$118),"-",
IF(AND(M580="02",N580&gt;=L_Conversion!$C$119,N580&lt;=L_Conversion!$D$119),"-",
IF(AND(M580="03",N580&gt;=L_Conversion!$C$120,N580&lt;=L_Conversion!$D$120),"-",
IF(AND(M580="04",N580&gt;=L_Conversion!$C$121,N580&lt;=L_Conversion!$D$121),"-",
IF(AND(M580="05",N580&gt;=L_Conversion!$C$122,N580&lt;=L_Conversion!$D$122),"-",
IF(AND(M580="06",N580&gt;=L_Conversion!$C$123,N580&lt;=L_Conversion!$D$123),"-",
IF(AND(M580="07",N580&gt;=L_Conversion!$C$124,N580&lt;=L_Conversion!$D$124),"-",
IF(AND(M580="08",N580&gt;=L_Conversion!$C$125,N580&lt;=L_Conversion!$D$125),"-",
IF(AND(M580="09",N580&gt;=L_Conversion!$C$126,N580&lt;=L_Conversion!$D$126),"-",
IF(AND(M580="10",N580&gt;=L_Conversion!$C$127,N580&lt;=L_Conversion!$D$127),"-",
IF(AND(M580="11",N580&gt;=L_Conversion!$C$128,N580&lt;=L_Conversion!$D$128),"-",
IF(AND(M580="12",N580&gt;=L_Conversion!$C$129,N580&lt;=L_Conversion!$D$129),"-",
IF(AND(M580="13",N580&gt;=L_Conversion!$C$116,N580&lt;=L_Conversion!$D$116),"-",
IF(AND(M580="14",N580&gt;=L_Conversion!$C$117,N580&lt;=L_Conversion!$D$117),"-",
"PRIMER_DIA fuera de rango")))))))))))))))</f>
        <v>-</v>
      </c>
      <c r="AS580" s="94" t="str">
        <f t="shared" si="266"/>
        <v>-</v>
      </c>
      <c r="AT580" s="94" t="str">
        <f t="shared" si="267"/>
        <v>-</v>
      </c>
      <c r="AU580" s="94" t="str">
        <f t="shared" si="268"/>
        <v>-</v>
      </c>
      <c r="AV580" s="94" t="str">
        <f t="shared" si="269"/>
        <v>-</v>
      </c>
      <c r="AW580" s="94" t="str">
        <f t="shared" si="270"/>
        <v>-</v>
      </c>
      <c r="AX580" s="94" t="str">
        <f t="shared" si="271"/>
        <v>-</v>
      </c>
      <c r="AY580" s="94" t="str">
        <f t="shared" si="272"/>
        <v>-</v>
      </c>
      <c r="AZ580" s="94" t="str">
        <f t="shared" si="273"/>
        <v>-</v>
      </c>
      <c r="BA580" s="94" t="str">
        <f t="shared" si="274"/>
        <v>-</v>
      </c>
      <c r="BB580" s="94" t="str">
        <f t="shared" si="275"/>
        <v>-</v>
      </c>
      <c r="BC580" s="94" t="str">
        <f t="shared" si="276"/>
        <v>-</v>
      </c>
      <c r="BD580" s="94" t="str">
        <f t="shared" si="277"/>
        <v>-</v>
      </c>
      <c r="BE580" s="94" t="str">
        <f t="shared" si="278"/>
        <v>-</v>
      </c>
      <c r="BF580" s="94" t="str">
        <f t="shared" si="279"/>
        <v>-</v>
      </c>
    </row>
    <row r="581" spans="1:58" x14ac:dyDescent="0.2">
      <c r="A581" s="19" t="s">
        <v>1193</v>
      </c>
      <c r="B581" s="19" t="s">
        <v>76</v>
      </c>
      <c r="C581" s="19">
        <v>9999691</v>
      </c>
      <c r="D581" s="19">
        <v>9</v>
      </c>
      <c r="E581" s="19" t="s">
        <v>1329</v>
      </c>
      <c r="F581" s="19" t="s">
        <v>1899</v>
      </c>
      <c r="G581" s="19" t="s">
        <v>1900</v>
      </c>
      <c r="H581" s="19" t="s">
        <v>1018</v>
      </c>
      <c r="I581" s="19" t="s">
        <v>653</v>
      </c>
      <c r="J581" s="19">
        <v>80</v>
      </c>
      <c r="K581" s="19" t="s">
        <v>556</v>
      </c>
      <c r="L581" s="19" t="s">
        <v>495</v>
      </c>
      <c r="M581" s="19" t="s">
        <v>20</v>
      </c>
      <c r="N581" s="19">
        <v>45791</v>
      </c>
      <c r="O581" s="19">
        <v>3</v>
      </c>
      <c r="P581" s="83">
        <v>1</v>
      </c>
      <c r="Q581" s="19" t="s">
        <v>23</v>
      </c>
      <c r="R581" s="19" t="s">
        <v>11</v>
      </c>
      <c r="S581" s="19" t="s">
        <v>23</v>
      </c>
      <c r="T581" s="19">
        <v>3</v>
      </c>
      <c r="U581" s="19" t="s">
        <v>11</v>
      </c>
      <c r="V581" s="19" t="s">
        <v>11</v>
      </c>
      <c r="W581" s="19" t="s">
        <v>11</v>
      </c>
      <c r="X581" s="19">
        <v>0</v>
      </c>
      <c r="Y581" s="19" t="s">
        <v>730</v>
      </c>
      <c r="Z581" s="19">
        <v>0</v>
      </c>
      <c r="AA581" s="19">
        <v>0</v>
      </c>
      <c r="AB581" s="19">
        <v>0</v>
      </c>
      <c r="AC581" s="186" t="str">
        <f>IF(OR(M581="13",M581="14",P581=8),"",IF(     AND(OR(S581="AUTORIZADO", S581="PENDIENTE", S581="REDUCIDO", S581="AMPLIADO"),L581&lt;&gt;"HONORARIO" ), _xlfn.CONCAT(IF(H581="X","H",H581),"_",IF(OR(P581=5,P581=6),_xlfn.CONCAT(P581,"A"),P581),"_",VLOOKUP(T581,Datos!$B$2:$C$5,2,TRUE)),""))</f>
        <v>M_1_[hasta 3]</v>
      </c>
      <c r="AD581" s="186">
        <f t="shared" si="253"/>
        <v>0</v>
      </c>
      <c r="AE581" s="90" t="str">
        <f t="shared" si="254"/>
        <v>-</v>
      </c>
      <c r="AF581" s="91" t="str">
        <f t="shared" si="255"/>
        <v>070601</v>
      </c>
      <c r="AG581" s="92"/>
      <c r="AH581" s="93" t="str">
        <f t="shared" si="256"/>
        <v>Corporación de Fomento de la Producción</v>
      </c>
      <c r="AI581" s="90" t="str">
        <f t="shared" si="257"/>
        <v>-</v>
      </c>
      <c r="AJ581" s="90">
        <f t="shared" si="258"/>
        <v>9</v>
      </c>
      <c r="AK581" s="90" t="str">
        <f t="shared" si="259"/>
        <v>-</v>
      </c>
      <c r="AL581" s="90" t="str">
        <f t="shared" si="260"/>
        <v>Identifica este registro como MUJER</v>
      </c>
      <c r="AM581" s="90" t="str">
        <f t="shared" si="261"/>
        <v>-</v>
      </c>
      <c r="AN581" s="90" t="str">
        <f t="shared" si="262"/>
        <v>-</v>
      </c>
      <c r="AO581" s="90" t="str">
        <f t="shared" si="263"/>
        <v>-</v>
      </c>
      <c r="AP581" s="58" t="str">
        <f t="shared" si="264"/>
        <v>-</v>
      </c>
      <c r="AQ581" s="94" t="str">
        <f t="shared" si="265"/>
        <v>-</v>
      </c>
      <c r="AR581" s="94" t="str">
        <f>IF(N581="","PRIMER_DIA en blanco",
IF(AND(M581="01",N581&gt;=L_Conversion!$C$118,N581&lt;=L_Conversion!$D$118),"-",
IF(AND(M581="02",N581&gt;=L_Conversion!$C$119,N581&lt;=L_Conversion!$D$119),"-",
IF(AND(M581="03",N581&gt;=L_Conversion!$C$120,N581&lt;=L_Conversion!$D$120),"-",
IF(AND(M581="04",N581&gt;=L_Conversion!$C$121,N581&lt;=L_Conversion!$D$121),"-",
IF(AND(M581="05",N581&gt;=L_Conversion!$C$122,N581&lt;=L_Conversion!$D$122),"-",
IF(AND(M581="06",N581&gt;=L_Conversion!$C$123,N581&lt;=L_Conversion!$D$123),"-",
IF(AND(M581="07",N581&gt;=L_Conversion!$C$124,N581&lt;=L_Conversion!$D$124),"-",
IF(AND(M581="08",N581&gt;=L_Conversion!$C$125,N581&lt;=L_Conversion!$D$125),"-",
IF(AND(M581="09",N581&gt;=L_Conversion!$C$126,N581&lt;=L_Conversion!$D$126),"-",
IF(AND(M581="10",N581&gt;=L_Conversion!$C$127,N581&lt;=L_Conversion!$D$127),"-",
IF(AND(M581="11",N581&gt;=L_Conversion!$C$128,N581&lt;=L_Conversion!$D$128),"-",
IF(AND(M581="12",N581&gt;=L_Conversion!$C$129,N581&lt;=L_Conversion!$D$129),"-",
IF(AND(M581="13",N581&gt;=L_Conversion!$C$116,N581&lt;=L_Conversion!$D$116),"-",
IF(AND(M581="14",N581&gt;=L_Conversion!$C$117,N581&lt;=L_Conversion!$D$117),"-",
"PRIMER_DIA fuera de rango")))))))))))))))</f>
        <v>-</v>
      </c>
      <c r="AS581" s="94" t="str">
        <f t="shared" si="266"/>
        <v>-</v>
      </c>
      <c r="AT581" s="94" t="str">
        <f t="shared" si="267"/>
        <v>-</v>
      </c>
      <c r="AU581" s="94" t="str">
        <f t="shared" si="268"/>
        <v>-</v>
      </c>
      <c r="AV581" s="94" t="str">
        <f t="shared" si="269"/>
        <v>-</v>
      </c>
      <c r="AW581" s="94" t="str">
        <f t="shared" si="270"/>
        <v>-</v>
      </c>
      <c r="AX581" s="94" t="str">
        <f t="shared" si="271"/>
        <v>-</v>
      </c>
      <c r="AY581" s="94" t="str">
        <f t="shared" si="272"/>
        <v>-</v>
      </c>
      <c r="AZ581" s="94" t="str">
        <f t="shared" si="273"/>
        <v>-</v>
      </c>
      <c r="BA581" s="94" t="str">
        <f t="shared" si="274"/>
        <v>-</v>
      </c>
      <c r="BB581" s="94" t="str">
        <f t="shared" si="275"/>
        <v>-</v>
      </c>
      <c r="BC581" s="94" t="str">
        <f t="shared" si="276"/>
        <v>-</v>
      </c>
      <c r="BD581" s="94" t="str">
        <f t="shared" si="277"/>
        <v>-</v>
      </c>
      <c r="BE581" s="94" t="str">
        <f t="shared" si="278"/>
        <v>-</v>
      </c>
      <c r="BF581" s="94" t="str">
        <f t="shared" si="279"/>
        <v>-</v>
      </c>
    </row>
    <row r="582" spans="1:58" x14ac:dyDescent="0.2">
      <c r="A582" s="19" t="s">
        <v>1193</v>
      </c>
      <c r="B582" s="19" t="s">
        <v>669</v>
      </c>
      <c r="C582" s="19">
        <v>12531557</v>
      </c>
      <c r="D582" s="19">
        <v>7</v>
      </c>
      <c r="E582" s="19" t="s">
        <v>1525</v>
      </c>
      <c r="F582" s="19" t="s">
        <v>1526</v>
      </c>
      <c r="G582" s="19" t="s">
        <v>1527</v>
      </c>
      <c r="H582" s="19" t="s">
        <v>1018</v>
      </c>
      <c r="I582" s="19" t="s">
        <v>655</v>
      </c>
      <c r="J582" s="19">
        <v>80</v>
      </c>
      <c r="K582" s="19" t="s">
        <v>560</v>
      </c>
      <c r="L582" s="19" t="s">
        <v>509</v>
      </c>
      <c r="M582" s="19" t="s">
        <v>20</v>
      </c>
      <c r="N582" s="19">
        <v>45791</v>
      </c>
      <c r="O582" s="19">
        <v>3</v>
      </c>
      <c r="P582" s="83">
        <v>1</v>
      </c>
      <c r="Q582" s="19" t="s">
        <v>23</v>
      </c>
      <c r="R582" s="19" t="s">
        <v>11</v>
      </c>
      <c r="S582" s="19" t="s">
        <v>23</v>
      </c>
      <c r="T582" s="19">
        <v>3</v>
      </c>
      <c r="U582" s="19" t="s">
        <v>11</v>
      </c>
      <c r="V582" s="19" t="s">
        <v>11</v>
      </c>
      <c r="W582" s="19" t="s">
        <v>11</v>
      </c>
      <c r="X582" s="19">
        <v>0</v>
      </c>
      <c r="Y582" s="19" t="s">
        <v>730</v>
      </c>
      <c r="Z582" s="19">
        <v>0</v>
      </c>
      <c r="AA582" s="19">
        <v>0</v>
      </c>
      <c r="AB582" s="19">
        <v>0</v>
      </c>
      <c r="AC582" s="186" t="str">
        <f>IF(OR(M582="13",M582="14",P582=8),"",IF(     AND(OR(S582="AUTORIZADO", S582="PENDIENTE", S582="REDUCIDO", S582="AMPLIADO"),L582&lt;&gt;"HONORARIO" ), _xlfn.CONCAT(IF(H582="X","H",H582),"_",IF(OR(P582=5,P582=6),_xlfn.CONCAT(P582,"A"),P582),"_",VLOOKUP(T582,Datos!$B$2:$C$5,2,TRUE)),""))</f>
        <v>M_1_[hasta 3]</v>
      </c>
      <c r="AD582" s="186">
        <f t="shared" si="253"/>
        <v>0</v>
      </c>
      <c r="AE582" s="90" t="str">
        <f t="shared" si="254"/>
        <v>-</v>
      </c>
      <c r="AF582" s="91" t="str">
        <f t="shared" si="255"/>
        <v>Revisar</v>
      </c>
      <c r="AG582" s="92"/>
      <c r="AH582" s="93" t="str">
        <f t="shared" si="256"/>
        <v>Corporación de Fomento de la Producción</v>
      </c>
      <c r="AI582" s="90" t="str">
        <f t="shared" si="257"/>
        <v>-</v>
      </c>
      <c r="AJ582" s="90">
        <f t="shared" si="258"/>
        <v>7</v>
      </c>
      <c r="AK582" s="90" t="str">
        <f t="shared" si="259"/>
        <v>-</v>
      </c>
      <c r="AL582" s="90" t="str">
        <f t="shared" si="260"/>
        <v>Identifica este registro como MUJER</v>
      </c>
      <c r="AM582" s="90" t="str">
        <f t="shared" si="261"/>
        <v>-</v>
      </c>
      <c r="AN582" s="90" t="str">
        <f t="shared" si="262"/>
        <v>-</v>
      </c>
      <c r="AO582" s="90" t="str">
        <f t="shared" si="263"/>
        <v>-</v>
      </c>
      <c r="AP582" s="58" t="str">
        <f t="shared" si="264"/>
        <v>-</v>
      </c>
      <c r="AQ582" s="94" t="str">
        <f t="shared" si="265"/>
        <v>-</v>
      </c>
      <c r="AR582" s="94" t="str">
        <f>IF(N582="","PRIMER_DIA en blanco",
IF(AND(M582="01",N582&gt;=L_Conversion!$C$118,N582&lt;=L_Conversion!$D$118),"-",
IF(AND(M582="02",N582&gt;=L_Conversion!$C$119,N582&lt;=L_Conversion!$D$119),"-",
IF(AND(M582="03",N582&gt;=L_Conversion!$C$120,N582&lt;=L_Conversion!$D$120),"-",
IF(AND(M582="04",N582&gt;=L_Conversion!$C$121,N582&lt;=L_Conversion!$D$121),"-",
IF(AND(M582="05",N582&gt;=L_Conversion!$C$122,N582&lt;=L_Conversion!$D$122),"-",
IF(AND(M582="06",N582&gt;=L_Conversion!$C$123,N582&lt;=L_Conversion!$D$123),"-",
IF(AND(M582="07",N582&gt;=L_Conversion!$C$124,N582&lt;=L_Conversion!$D$124),"-",
IF(AND(M582="08",N582&gt;=L_Conversion!$C$125,N582&lt;=L_Conversion!$D$125),"-",
IF(AND(M582="09",N582&gt;=L_Conversion!$C$126,N582&lt;=L_Conversion!$D$126),"-",
IF(AND(M582="10",N582&gt;=L_Conversion!$C$127,N582&lt;=L_Conversion!$D$127),"-",
IF(AND(M582="11",N582&gt;=L_Conversion!$C$128,N582&lt;=L_Conversion!$D$128),"-",
IF(AND(M582="12",N582&gt;=L_Conversion!$C$129,N582&lt;=L_Conversion!$D$129),"-",
IF(AND(M582="13",N582&gt;=L_Conversion!$C$116,N582&lt;=L_Conversion!$D$116),"-",
IF(AND(M582="14",N582&gt;=L_Conversion!$C$117,N582&lt;=L_Conversion!$D$117),"-",
"PRIMER_DIA fuera de rango")))))))))))))))</f>
        <v>-</v>
      </c>
      <c r="AS582" s="94" t="str">
        <f t="shared" si="266"/>
        <v>-</v>
      </c>
      <c r="AT582" s="94" t="str">
        <f t="shared" si="267"/>
        <v>-</v>
      </c>
      <c r="AU582" s="94" t="str">
        <f t="shared" si="268"/>
        <v>-</v>
      </c>
      <c r="AV582" s="94" t="str">
        <f t="shared" si="269"/>
        <v>-</v>
      </c>
      <c r="AW582" s="94" t="str">
        <f t="shared" si="270"/>
        <v>-</v>
      </c>
      <c r="AX582" s="94" t="str">
        <f t="shared" si="271"/>
        <v>-</v>
      </c>
      <c r="AY582" s="94" t="str">
        <f t="shared" si="272"/>
        <v>-</v>
      </c>
      <c r="AZ582" s="94" t="str">
        <f t="shared" si="273"/>
        <v>-</v>
      </c>
      <c r="BA582" s="94" t="str">
        <f t="shared" si="274"/>
        <v>-</v>
      </c>
      <c r="BB582" s="94" t="str">
        <f t="shared" si="275"/>
        <v>-</v>
      </c>
      <c r="BC582" s="94" t="str">
        <f t="shared" si="276"/>
        <v>-</v>
      </c>
      <c r="BD582" s="94" t="str">
        <f t="shared" si="277"/>
        <v>-</v>
      </c>
      <c r="BE582" s="94" t="str">
        <f t="shared" si="278"/>
        <v>-</v>
      </c>
      <c r="BF582" s="94" t="str">
        <f t="shared" si="279"/>
        <v>-</v>
      </c>
    </row>
    <row r="583" spans="1:58" x14ac:dyDescent="0.2">
      <c r="A583" s="19" t="s">
        <v>1193</v>
      </c>
      <c r="B583" s="19" t="s">
        <v>76</v>
      </c>
      <c r="C583" s="19">
        <v>15336283</v>
      </c>
      <c r="D583" s="19">
        <v>1</v>
      </c>
      <c r="E583" s="19" t="s">
        <v>1909</v>
      </c>
      <c r="F583" s="19" t="s">
        <v>1207</v>
      </c>
      <c r="G583" s="19" t="s">
        <v>1910</v>
      </c>
      <c r="H583" s="19" t="s">
        <v>1018</v>
      </c>
      <c r="I583" s="19" t="s">
        <v>653</v>
      </c>
      <c r="J583" s="19">
        <v>80</v>
      </c>
      <c r="K583" s="19" t="s">
        <v>556</v>
      </c>
      <c r="L583" s="19" t="s">
        <v>495</v>
      </c>
      <c r="M583" s="19" t="s">
        <v>20</v>
      </c>
      <c r="N583" s="19">
        <v>45791</v>
      </c>
      <c r="O583" s="19">
        <v>1</v>
      </c>
      <c r="P583" s="83">
        <v>1</v>
      </c>
      <c r="Q583" s="19" t="s">
        <v>23</v>
      </c>
      <c r="R583" s="19" t="s">
        <v>11</v>
      </c>
      <c r="S583" s="19" t="s">
        <v>23</v>
      </c>
      <c r="T583" s="19">
        <v>1</v>
      </c>
      <c r="U583" s="19" t="s">
        <v>11</v>
      </c>
      <c r="V583" s="19" t="s">
        <v>11</v>
      </c>
      <c r="W583" s="19" t="s">
        <v>11</v>
      </c>
      <c r="X583" s="19">
        <v>0</v>
      </c>
      <c r="Y583" s="19" t="s">
        <v>730</v>
      </c>
      <c r="Z583" s="19">
        <v>0</v>
      </c>
      <c r="AA583" s="19">
        <v>0</v>
      </c>
      <c r="AB583" s="19">
        <v>0</v>
      </c>
      <c r="AC583" s="186" t="str">
        <f>IF(OR(M583="13",M583="14",P583=8),"",IF(     AND(OR(S583="AUTORIZADO", S583="PENDIENTE", S583="REDUCIDO", S583="AMPLIADO"),L583&lt;&gt;"HONORARIO" ), _xlfn.CONCAT(IF(H583="X","H",H583),"_",IF(OR(P583=5,P583=6),_xlfn.CONCAT(P583,"A"),P583),"_",VLOOKUP(T583,Datos!$B$2:$C$5,2,TRUE)),""))</f>
        <v>M_1_[hasta 3]</v>
      </c>
      <c r="AD583" s="186">
        <f t="shared" si="253"/>
        <v>0</v>
      </c>
      <c r="AE583" s="90" t="str">
        <f t="shared" si="254"/>
        <v>-</v>
      </c>
      <c r="AF583" s="91" t="str">
        <f t="shared" si="255"/>
        <v>070601</v>
      </c>
      <c r="AG583" s="92"/>
      <c r="AH583" s="93" t="str">
        <f t="shared" si="256"/>
        <v>Corporación de Fomento de la Producción</v>
      </c>
      <c r="AI583" s="90" t="str">
        <f t="shared" si="257"/>
        <v>-</v>
      </c>
      <c r="AJ583" s="90">
        <f t="shared" si="258"/>
        <v>1</v>
      </c>
      <c r="AK583" s="90" t="str">
        <f t="shared" si="259"/>
        <v>-</v>
      </c>
      <c r="AL583" s="90" t="str">
        <f t="shared" si="260"/>
        <v>Identifica este registro como MUJER</v>
      </c>
      <c r="AM583" s="90" t="str">
        <f t="shared" si="261"/>
        <v>-</v>
      </c>
      <c r="AN583" s="90" t="str">
        <f t="shared" si="262"/>
        <v>-</v>
      </c>
      <c r="AO583" s="90" t="str">
        <f t="shared" si="263"/>
        <v>-</v>
      </c>
      <c r="AP583" s="58" t="str">
        <f t="shared" si="264"/>
        <v>-</v>
      </c>
      <c r="AQ583" s="94" t="str">
        <f t="shared" si="265"/>
        <v>-</v>
      </c>
      <c r="AR583" s="94" t="str">
        <f>IF(N583="","PRIMER_DIA en blanco",
IF(AND(M583="01",N583&gt;=L_Conversion!$C$118,N583&lt;=L_Conversion!$D$118),"-",
IF(AND(M583="02",N583&gt;=L_Conversion!$C$119,N583&lt;=L_Conversion!$D$119),"-",
IF(AND(M583="03",N583&gt;=L_Conversion!$C$120,N583&lt;=L_Conversion!$D$120),"-",
IF(AND(M583="04",N583&gt;=L_Conversion!$C$121,N583&lt;=L_Conversion!$D$121),"-",
IF(AND(M583="05",N583&gt;=L_Conversion!$C$122,N583&lt;=L_Conversion!$D$122),"-",
IF(AND(M583="06",N583&gt;=L_Conversion!$C$123,N583&lt;=L_Conversion!$D$123),"-",
IF(AND(M583="07",N583&gt;=L_Conversion!$C$124,N583&lt;=L_Conversion!$D$124),"-",
IF(AND(M583="08",N583&gt;=L_Conversion!$C$125,N583&lt;=L_Conversion!$D$125),"-",
IF(AND(M583="09",N583&gt;=L_Conversion!$C$126,N583&lt;=L_Conversion!$D$126),"-",
IF(AND(M583="10",N583&gt;=L_Conversion!$C$127,N583&lt;=L_Conversion!$D$127),"-",
IF(AND(M583="11",N583&gt;=L_Conversion!$C$128,N583&lt;=L_Conversion!$D$128),"-",
IF(AND(M583="12",N583&gt;=L_Conversion!$C$129,N583&lt;=L_Conversion!$D$129),"-",
IF(AND(M583="13",N583&gt;=L_Conversion!$C$116,N583&lt;=L_Conversion!$D$116),"-",
IF(AND(M583="14",N583&gt;=L_Conversion!$C$117,N583&lt;=L_Conversion!$D$117),"-",
"PRIMER_DIA fuera de rango")))))))))))))))</f>
        <v>-</v>
      </c>
      <c r="AS583" s="94" t="str">
        <f t="shared" si="266"/>
        <v>-</v>
      </c>
      <c r="AT583" s="94" t="str">
        <f t="shared" si="267"/>
        <v>-</v>
      </c>
      <c r="AU583" s="94" t="str">
        <f t="shared" si="268"/>
        <v>-</v>
      </c>
      <c r="AV583" s="94" t="str">
        <f t="shared" si="269"/>
        <v>-</v>
      </c>
      <c r="AW583" s="94" t="str">
        <f t="shared" si="270"/>
        <v>-</v>
      </c>
      <c r="AX583" s="94" t="str">
        <f t="shared" si="271"/>
        <v>-</v>
      </c>
      <c r="AY583" s="94" t="str">
        <f t="shared" si="272"/>
        <v>-</v>
      </c>
      <c r="AZ583" s="94" t="str">
        <f t="shared" si="273"/>
        <v>-</v>
      </c>
      <c r="BA583" s="94" t="str">
        <f t="shared" si="274"/>
        <v>-</v>
      </c>
      <c r="BB583" s="94" t="str">
        <f t="shared" si="275"/>
        <v>-</v>
      </c>
      <c r="BC583" s="94" t="str">
        <f t="shared" si="276"/>
        <v>-</v>
      </c>
      <c r="BD583" s="94" t="str">
        <f t="shared" si="277"/>
        <v>-</v>
      </c>
      <c r="BE583" s="94" t="str">
        <f t="shared" si="278"/>
        <v>-</v>
      </c>
      <c r="BF583" s="94" t="str">
        <f t="shared" si="279"/>
        <v>-</v>
      </c>
    </row>
    <row r="584" spans="1:58" x14ac:dyDescent="0.2">
      <c r="A584" s="19" t="s">
        <v>1193</v>
      </c>
      <c r="B584" s="19" t="s">
        <v>76</v>
      </c>
      <c r="C584" s="19">
        <v>8879613</v>
      </c>
      <c r="D584" s="19">
        <v>6</v>
      </c>
      <c r="E584" s="19" t="s">
        <v>1911</v>
      </c>
      <c r="F584" s="19" t="s">
        <v>1912</v>
      </c>
      <c r="G584" s="19" t="s">
        <v>1913</v>
      </c>
      <c r="H584" s="19" t="s">
        <v>1018</v>
      </c>
      <c r="I584" s="19" t="s">
        <v>653</v>
      </c>
      <c r="J584" s="19">
        <v>60</v>
      </c>
      <c r="K584" s="19" t="s">
        <v>560</v>
      </c>
      <c r="L584" s="19" t="s">
        <v>490</v>
      </c>
      <c r="M584" s="19" t="s">
        <v>20</v>
      </c>
      <c r="N584" s="19">
        <v>45791</v>
      </c>
      <c r="O584" s="19">
        <v>3</v>
      </c>
      <c r="P584" s="83">
        <v>1</v>
      </c>
      <c r="Q584" s="19" t="s">
        <v>23</v>
      </c>
      <c r="R584" s="19" t="s">
        <v>11</v>
      </c>
      <c r="S584" s="19" t="s">
        <v>23</v>
      </c>
      <c r="T584" s="19">
        <v>3</v>
      </c>
      <c r="U584" s="19" t="s">
        <v>11</v>
      </c>
      <c r="V584" s="19" t="s">
        <v>19</v>
      </c>
      <c r="W584" s="19" t="s">
        <v>19</v>
      </c>
      <c r="X584" s="19">
        <v>39284</v>
      </c>
      <c r="Y584" s="19" t="s">
        <v>726</v>
      </c>
      <c r="Z584" s="19">
        <v>3</v>
      </c>
      <c r="AA584" s="19">
        <v>39284</v>
      </c>
      <c r="AB584" s="19">
        <v>39284</v>
      </c>
      <c r="AC584" s="186" t="str">
        <f>IF(OR(M584="13",M584="14",P584=8),"",IF(     AND(OR(S584="AUTORIZADO", S584="PENDIENTE", S584="REDUCIDO", S584="AMPLIADO"),L584&lt;&gt;"HONORARIO" ), _xlfn.CONCAT(IF(H584="X","H",H584),"_",IF(OR(P584=5,P584=6),_xlfn.CONCAT(P584,"A"),P584),"_",VLOOKUP(T584,Datos!$B$2:$C$5,2,TRUE)),""))</f>
        <v>M_1_[hasta 3]</v>
      </c>
      <c r="AD584" s="186">
        <f t="shared" si="253"/>
        <v>78568</v>
      </c>
      <c r="AE584" s="90" t="str">
        <f t="shared" si="254"/>
        <v>-</v>
      </c>
      <c r="AF584" s="91" t="str">
        <f t="shared" si="255"/>
        <v>070601</v>
      </c>
      <c r="AG584" s="92"/>
      <c r="AH584" s="93" t="str">
        <f t="shared" si="256"/>
        <v>Corporación de Fomento de la Producción</v>
      </c>
      <c r="AI584" s="90" t="str">
        <f t="shared" si="257"/>
        <v>-</v>
      </c>
      <c r="AJ584" s="90">
        <f t="shared" si="258"/>
        <v>6</v>
      </c>
      <c r="AK584" s="90" t="str">
        <f t="shared" si="259"/>
        <v>-</v>
      </c>
      <c r="AL584" s="90" t="str">
        <f t="shared" si="260"/>
        <v>Identifica este registro como MUJER</v>
      </c>
      <c r="AM584" s="90" t="str">
        <f t="shared" si="261"/>
        <v>-</v>
      </c>
      <c r="AN584" s="90" t="str">
        <f t="shared" si="262"/>
        <v>-</v>
      </c>
      <c r="AO584" s="90" t="str">
        <f t="shared" si="263"/>
        <v>-</v>
      </c>
      <c r="AP584" s="58" t="str">
        <f t="shared" si="264"/>
        <v>-</v>
      </c>
      <c r="AQ584" s="94" t="str">
        <f t="shared" si="265"/>
        <v>-</v>
      </c>
      <c r="AR584" s="94" t="str">
        <f>IF(N584="","PRIMER_DIA en blanco",
IF(AND(M584="01",N584&gt;=L_Conversion!$C$118,N584&lt;=L_Conversion!$D$118),"-",
IF(AND(M584="02",N584&gt;=L_Conversion!$C$119,N584&lt;=L_Conversion!$D$119),"-",
IF(AND(M584="03",N584&gt;=L_Conversion!$C$120,N584&lt;=L_Conversion!$D$120),"-",
IF(AND(M584="04",N584&gt;=L_Conversion!$C$121,N584&lt;=L_Conversion!$D$121),"-",
IF(AND(M584="05",N584&gt;=L_Conversion!$C$122,N584&lt;=L_Conversion!$D$122),"-",
IF(AND(M584="06",N584&gt;=L_Conversion!$C$123,N584&lt;=L_Conversion!$D$123),"-",
IF(AND(M584="07",N584&gt;=L_Conversion!$C$124,N584&lt;=L_Conversion!$D$124),"-",
IF(AND(M584="08",N584&gt;=L_Conversion!$C$125,N584&lt;=L_Conversion!$D$125),"-",
IF(AND(M584="09",N584&gt;=L_Conversion!$C$126,N584&lt;=L_Conversion!$D$126),"-",
IF(AND(M584="10",N584&gt;=L_Conversion!$C$127,N584&lt;=L_Conversion!$D$127),"-",
IF(AND(M584="11",N584&gt;=L_Conversion!$C$128,N584&lt;=L_Conversion!$D$128),"-",
IF(AND(M584="12",N584&gt;=L_Conversion!$C$129,N584&lt;=L_Conversion!$D$129),"-",
IF(AND(M584="13",N584&gt;=L_Conversion!$C$116,N584&lt;=L_Conversion!$D$116),"-",
IF(AND(M584="14",N584&gt;=L_Conversion!$C$117,N584&lt;=L_Conversion!$D$117),"-",
"PRIMER_DIA fuera de rango")))))))))))))))</f>
        <v>-</v>
      </c>
      <c r="AS584" s="94" t="str">
        <f t="shared" si="266"/>
        <v>-</v>
      </c>
      <c r="AT584" s="94" t="str">
        <f t="shared" si="267"/>
        <v>-</v>
      </c>
      <c r="AU584" s="94" t="str">
        <f t="shared" si="268"/>
        <v>-</v>
      </c>
      <c r="AV584" s="94" t="str">
        <f t="shared" si="269"/>
        <v>-</v>
      </c>
      <c r="AW584" s="94" t="str">
        <f t="shared" si="270"/>
        <v>-</v>
      </c>
      <c r="AX584" s="94" t="str">
        <f t="shared" si="271"/>
        <v>-</v>
      </c>
      <c r="AY584" s="94" t="str">
        <f t="shared" si="272"/>
        <v>-</v>
      </c>
      <c r="AZ584" s="94" t="str">
        <f t="shared" si="273"/>
        <v>-</v>
      </c>
      <c r="BA584" s="94" t="str">
        <f t="shared" si="274"/>
        <v>-</v>
      </c>
      <c r="BB584" s="94" t="str">
        <f t="shared" si="275"/>
        <v>-</v>
      </c>
      <c r="BC584" s="94" t="str">
        <f t="shared" si="276"/>
        <v>-</v>
      </c>
      <c r="BD584" s="94" t="str">
        <f t="shared" si="277"/>
        <v>-</v>
      </c>
      <c r="BE584" s="94" t="str">
        <f t="shared" si="278"/>
        <v>-</v>
      </c>
      <c r="BF584" s="94" t="str">
        <f t="shared" si="279"/>
        <v>-</v>
      </c>
    </row>
    <row r="585" spans="1:58" x14ac:dyDescent="0.2">
      <c r="A585" s="19" t="s">
        <v>1193</v>
      </c>
      <c r="B585" s="19" t="s">
        <v>76</v>
      </c>
      <c r="C585" s="19">
        <v>11844132</v>
      </c>
      <c r="D585" s="19" t="s">
        <v>1197</v>
      </c>
      <c r="E585" s="19" t="s">
        <v>1739</v>
      </c>
      <c r="F585" s="19" t="s">
        <v>1431</v>
      </c>
      <c r="G585" s="19" t="s">
        <v>1417</v>
      </c>
      <c r="H585" s="19" t="s">
        <v>1018</v>
      </c>
      <c r="I585" s="19" t="s">
        <v>653</v>
      </c>
      <c r="J585" s="19">
        <v>80</v>
      </c>
      <c r="K585" s="19" t="s">
        <v>556</v>
      </c>
      <c r="L585" s="19" t="s">
        <v>495</v>
      </c>
      <c r="M585" s="19" t="s">
        <v>20</v>
      </c>
      <c r="N585" s="19">
        <v>45791</v>
      </c>
      <c r="O585" s="19">
        <v>3</v>
      </c>
      <c r="P585" s="83">
        <v>1</v>
      </c>
      <c r="Q585" s="19" t="s">
        <v>23</v>
      </c>
      <c r="R585" s="19" t="s">
        <v>11</v>
      </c>
      <c r="S585" s="19" t="s">
        <v>23</v>
      </c>
      <c r="T585" s="19">
        <v>3</v>
      </c>
      <c r="U585" s="19" t="s">
        <v>11</v>
      </c>
      <c r="V585" s="19" t="s">
        <v>11</v>
      </c>
      <c r="W585" s="19" t="s">
        <v>11</v>
      </c>
      <c r="X585" s="19">
        <v>0</v>
      </c>
      <c r="Y585" s="19" t="s">
        <v>730</v>
      </c>
      <c r="Z585" s="19">
        <v>0</v>
      </c>
      <c r="AA585" s="19">
        <v>0</v>
      </c>
      <c r="AB585" s="19">
        <v>0</v>
      </c>
      <c r="AC585" s="186" t="str">
        <f>IF(OR(M585="13",M585="14",P585=8),"",IF(     AND(OR(S585="AUTORIZADO", S585="PENDIENTE", S585="REDUCIDO", S585="AMPLIADO"),L585&lt;&gt;"HONORARIO" ), _xlfn.CONCAT(IF(H585="X","H",H585),"_",IF(OR(P585=5,P585=6),_xlfn.CONCAT(P585,"A"),P585),"_",VLOOKUP(T585,Datos!$B$2:$C$5,2,TRUE)),""))</f>
        <v>M_1_[hasta 3]</v>
      </c>
      <c r="AD585" s="186">
        <f t="shared" si="253"/>
        <v>0</v>
      </c>
      <c r="AE585" s="90" t="str">
        <f t="shared" si="254"/>
        <v>-</v>
      </c>
      <c r="AF585" s="91" t="str">
        <f t="shared" si="255"/>
        <v>070601</v>
      </c>
      <c r="AG585" s="92"/>
      <c r="AH585" s="93" t="str">
        <f t="shared" si="256"/>
        <v>Corporación de Fomento de la Producción</v>
      </c>
      <c r="AI585" s="90" t="str">
        <f t="shared" si="257"/>
        <v>-</v>
      </c>
      <c r="AJ585" s="90" t="str">
        <f t="shared" si="258"/>
        <v>K</v>
      </c>
      <c r="AK585" s="90" t="str">
        <f t="shared" si="259"/>
        <v>-</v>
      </c>
      <c r="AL585" s="90" t="str">
        <f t="shared" si="260"/>
        <v>Identifica este registro como MUJER</v>
      </c>
      <c r="AM585" s="90" t="str">
        <f t="shared" si="261"/>
        <v>-</v>
      </c>
      <c r="AN585" s="90" t="str">
        <f t="shared" si="262"/>
        <v>-</v>
      </c>
      <c r="AO585" s="90" t="str">
        <f t="shared" si="263"/>
        <v>-</v>
      </c>
      <c r="AP585" s="58" t="str">
        <f t="shared" si="264"/>
        <v>-</v>
      </c>
      <c r="AQ585" s="94" t="str">
        <f t="shared" si="265"/>
        <v>-</v>
      </c>
      <c r="AR585" s="94" t="str">
        <f>IF(N585="","PRIMER_DIA en blanco",
IF(AND(M585="01",N585&gt;=L_Conversion!$C$118,N585&lt;=L_Conversion!$D$118),"-",
IF(AND(M585="02",N585&gt;=L_Conversion!$C$119,N585&lt;=L_Conversion!$D$119),"-",
IF(AND(M585="03",N585&gt;=L_Conversion!$C$120,N585&lt;=L_Conversion!$D$120),"-",
IF(AND(M585="04",N585&gt;=L_Conversion!$C$121,N585&lt;=L_Conversion!$D$121),"-",
IF(AND(M585="05",N585&gt;=L_Conversion!$C$122,N585&lt;=L_Conversion!$D$122),"-",
IF(AND(M585="06",N585&gt;=L_Conversion!$C$123,N585&lt;=L_Conversion!$D$123),"-",
IF(AND(M585="07",N585&gt;=L_Conversion!$C$124,N585&lt;=L_Conversion!$D$124),"-",
IF(AND(M585="08",N585&gt;=L_Conversion!$C$125,N585&lt;=L_Conversion!$D$125),"-",
IF(AND(M585="09",N585&gt;=L_Conversion!$C$126,N585&lt;=L_Conversion!$D$126),"-",
IF(AND(M585="10",N585&gt;=L_Conversion!$C$127,N585&lt;=L_Conversion!$D$127),"-",
IF(AND(M585="11",N585&gt;=L_Conversion!$C$128,N585&lt;=L_Conversion!$D$128),"-",
IF(AND(M585="12",N585&gt;=L_Conversion!$C$129,N585&lt;=L_Conversion!$D$129),"-",
IF(AND(M585="13",N585&gt;=L_Conversion!$C$116,N585&lt;=L_Conversion!$D$116),"-",
IF(AND(M585="14",N585&gt;=L_Conversion!$C$117,N585&lt;=L_Conversion!$D$117),"-",
"PRIMER_DIA fuera de rango")))))))))))))))</f>
        <v>-</v>
      </c>
      <c r="AS585" s="94" t="str">
        <f t="shared" si="266"/>
        <v>-</v>
      </c>
      <c r="AT585" s="94" t="str">
        <f t="shared" si="267"/>
        <v>-</v>
      </c>
      <c r="AU585" s="94" t="str">
        <f t="shared" si="268"/>
        <v>-</v>
      </c>
      <c r="AV585" s="94" t="str">
        <f t="shared" si="269"/>
        <v>-</v>
      </c>
      <c r="AW585" s="94" t="str">
        <f t="shared" si="270"/>
        <v>-</v>
      </c>
      <c r="AX585" s="94" t="str">
        <f t="shared" si="271"/>
        <v>-</v>
      </c>
      <c r="AY585" s="94" t="str">
        <f t="shared" si="272"/>
        <v>-</v>
      </c>
      <c r="AZ585" s="94" t="str">
        <f t="shared" si="273"/>
        <v>-</v>
      </c>
      <c r="BA585" s="94" t="str">
        <f t="shared" si="274"/>
        <v>-</v>
      </c>
      <c r="BB585" s="94" t="str">
        <f t="shared" si="275"/>
        <v>-</v>
      </c>
      <c r="BC585" s="94" t="str">
        <f t="shared" si="276"/>
        <v>-</v>
      </c>
      <c r="BD585" s="94" t="str">
        <f t="shared" si="277"/>
        <v>-</v>
      </c>
      <c r="BE585" s="94" t="str">
        <f t="shared" si="278"/>
        <v>-</v>
      </c>
      <c r="BF585" s="94" t="str">
        <f t="shared" si="279"/>
        <v>-</v>
      </c>
    </row>
    <row r="586" spans="1:58" x14ac:dyDescent="0.2">
      <c r="A586" s="19" t="s">
        <v>1193</v>
      </c>
      <c r="B586" s="19" t="s">
        <v>76</v>
      </c>
      <c r="C586" s="19">
        <v>13111300</v>
      </c>
      <c r="D586" s="19">
        <v>5</v>
      </c>
      <c r="E586" s="19" t="s">
        <v>1339</v>
      </c>
      <c r="F586" s="19" t="s">
        <v>1279</v>
      </c>
      <c r="G586" s="19" t="s">
        <v>1914</v>
      </c>
      <c r="H586" s="19" t="s">
        <v>654</v>
      </c>
      <c r="I586" s="19" t="s">
        <v>653</v>
      </c>
      <c r="J586" s="19">
        <v>80</v>
      </c>
      <c r="K586" s="19" t="s">
        <v>556</v>
      </c>
      <c r="L586" s="19" t="s">
        <v>495</v>
      </c>
      <c r="M586" s="19" t="s">
        <v>20</v>
      </c>
      <c r="N586" s="19">
        <v>45791</v>
      </c>
      <c r="O586" s="19">
        <v>15</v>
      </c>
      <c r="P586" s="83">
        <v>1</v>
      </c>
      <c r="Q586" s="19" t="s">
        <v>23</v>
      </c>
      <c r="R586" s="19" t="s">
        <v>11</v>
      </c>
      <c r="S586" s="19" t="s">
        <v>23</v>
      </c>
      <c r="T586" s="19">
        <v>15</v>
      </c>
      <c r="U586" s="19" t="s">
        <v>11</v>
      </c>
      <c r="V586" s="19" t="s">
        <v>11</v>
      </c>
      <c r="W586" s="19" t="s">
        <v>11</v>
      </c>
      <c r="X586" s="19">
        <v>0</v>
      </c>
      <c r="Y586" s="19" t="s">
        <v>730</v>
      </c>
      <c r="Z586" s="19">
        <v>0</v>
      </c>
      <c r="AA586" s="19">
        <v>0</v>
      </c>
      <c r="AB586" s="19">
        <v>0</v>
      </c>
      <c r="AC586" s="186" t="str">
        <f>IF(OR(M586="13",M586="14",P586=8),"",IF(     AND(OR(S586="AUTORIZADO", S586="PENDIENTE", S586="REDUCIDO", S586="AMPLIADO"),L586&lt;&gt;"HONORARIO" ), _xlfn.CONCAT(IF(H586="X","H",H586),"_",IF(OR(P586=5,P586=6),_xlfn.CONCAT(P586,"A"),P586),"_",VLOOKUP(T586,Datos!$B$2:$C$5,2,TRUE)),""))</f>
        <v>H_1_[11 +]</v>
      </c>
      <c r="AD586" s="186">
        <f t="shared" si="253"/>
        <v>0</v>
      </c>
      <c r="AE586" s="90" t="str">
        <f t="shared" si="254"/>
        <v>-</v>
      </c>
      <c r="AF586" s="91" t="str">
        <f t="shared" si="255"/>
        <v>070601</v>
      </c>
      <c r="AG586" s="92"/>
      <c r="AH586" s="93" t="str">
        <f t="shared" si="256"/>
        <v>Corporación de Fomento de la Producción</v>
      </c>
      <c r="AI586" s="90" t="str">
        <f t="shared" si="257"/>
        <v>-</v>
      </c>
      <c r="AJ586" s="90">
        <f t="shared" si="258"/>
        <v>5</v>
      </c>
      <c r="AK586" s="90" t="str">
        <f t="shared" si="259"/>
        <v>-</v>
      </c>
      <c r="AL586" s="90" t="str">
        <f t="shared" si="260"/>
        <v>Identifica este registro como HOMBRE</v>
      </c>
      <c r="AM586" s="90" t="str">
        <f t="shared" si="261"/>
        <v>-</v>
      </c>
      <c r="AN586" s="90" t="str">
        <f t="shared" si="262"/>
        <v>-</v>
      </c>
      <c r="AO586" s="90" t="str">
        <f t="shared" si="263"/>
        <v>-</v>
      </c>
      <c r="AP586" s="58" t="str">
        <f t="shared" si="264"/>
        <v>-</v>
      </c>
      <c r="AQ586" s="94" t="str">
        <f t="shared" si="265"/>
        <v>-</v>
      </c>
      <c r="AR586" s="94" t="str">
        <f>IF(N586="","PRIMER_DIA en blanco",
IF(AND(M586="01",N586&gt;=L_Conversion!$C$118,N586&lt;=L_Conversion!$D$118),"-",
IF(AND(M586="02",N586&gt;=L_Conversion!$C$119,N586&lt;=L_Conversion!$D$119),"-",
IF(AND(M586="03",N586&gt;=L_Conversion!$C$120,N586&lt;=L_Conversion!$D$120),"-",
IF(AND(M586="04",N586&gt;=L_Conversion!$C$121,N586&lt;=L_Conversion!$D$121),"-",
IF(AND(M586="05",N586&gt;=L_Conversion!$C$122,N586&lt;=L_Conversion!$D$122),"-",
IF(AND(M586="06",N586&gt;=L_Conversion!$C$123,N586&lt;=L_Conversion!$D$123),"-",
IF(AND(M586="07",N586&gt;=L_Conversion!$C$124,N586&lt;=L_Conversion!$D$124),"-",
IF(AND(M586="08",N586&gt;=L_Conversion!$C$125,N586&lt;=L_Conversion!$D$125),"-",
IF(AND(M586="09",N586&gt;=L_Conversion!$C$126,N586&lt;=L_Conversion!$D$126),"-",
IF(AND(M586="10",N586&gt;=L_Conversion!$C$127,N586&lt;=L_Conversion!$D$127),"-",
IF(AND(M586="11",N586&gt;=L_Conversion!$C$128,N586&lt;=L_Conversion!$D$128),"-",
IF(AND(M586="12",N586&gt;=L_Conversion!$C$129,N586&lt;=L_Conversion!$D$129),"-",
IF(AND(M586="13",N586&gt;=L_Conversion!$C$116,N586&lt;=L_Conversion!$D$116),"-",
IF(AND(M586="14",N586&gt;=L_Conversion!$C$117,N586&lt;=L_Conversion!$D$117),"-",
"PRIMER_DIA fuera de rango")))))))))))))))</f>
        <v>-</v>
      </c>
      <c r="AS586" s="94" t="str">
        <f t="shared" si="266"/>
        <v>-</v>
      </c>
      <c r="AT586" s="94" t="str">
        <f t="shared" si="267"/>
        <v>-</v>
      </c>
      <c r="AU586" s="94" t="str">
        <f t="shared" si="268"/>
        <v>-</v>
      </c>
      <c r="AV586" s="94" t="str">
        <f t="shared" si="269"/>
        <v>-</v>
      </c>
      <c r="AW586" s="94" t="str">
        <f t="shared" si="270"/>
        <v>-</v>
      </c>
      <c r="AX586" s="94" t="str">
        <f t="shared" si="271"/>
        <v>-</v>
      </c>
      <c r="AY586" s="94" t="str">
        <f t="shared" si="272"/>
        <v>-</v>
      </c>
      <c r="AZ586" s="94" t="str">
        <f t="shared" si="273"/>
        <v>-</v>
      </c>
      <c r="BA586" s="94" t="str">
        <f t="shared" si="274"/>
        <v>-</v>
      </c>
      <c r="BB586" s="94" t="str">
        <f t="shared" si="275"/>
        <v>-</v>
      </c>
      <c r="BC586" s="94" t="str">
        <f t="shared" si="276"/>
        <v>-</v>
      </c>
      <c r="BD586" s="94" t="str">
        <f t="shared" si="277"/>
        <v>-</v>
      </c>
      <c r="BE586" s="94" t="str">
        <f t="shared" si="278"/>
        <v>-</v>
      </c>
      <c r="BF586" s="94" t="str">
        <f t="shared" si="279"/>
        <v>-</v>
      </c>
    </row>
    <row r="587" spans="1:58" x14ac:dyDescent="0.2">
      <c r="A587" s="19" t="s">
        <v>1193</v>
      </c>
      <c r="B587" s="19" t="s">
        <v>76</v>
      </c>
      <c r="C587" s="19">
        <v>16699847</v>
      </c>
      <c r="D587" s="19">
        <v>6</v>
      </c>
      <c r="E587" s="19" t="s">
        <v>1307</v>
      </c>
      <c r="F587" s="19" t="s">
        <v>1727</v>
      </c>
      <c r="G587" s="19" t="s">
        <v>1728</v>
      </c>
      <c r="H587" s="19" t="s">
        <v>1018</v>
      </c>
      <c r="I587" s="19" t="s">
        <v>655</v>
      </c>
      <c r="J587" s="19">
        <v>80</v>
      </c>
      <c r="K587" s="19" t="s">
        <v>556</v>
      </c>
      <c r="L587" s="19" t="s">
        <v>495</v>
      </c>
      <c r="M587" s="19" t="s">
        <v>20</v>
      </c>
      <c r="N587" s="19">
        <v>45792</v>
      </c>
      <c r="O587" s="19">
        <v>15</v>
      </c>
      <c r="P587" s="83">
        <v>1</v>
      </c>
      <c r="Q587" s="19" t="s">
        <v>23</v>
      </c>
      <c r="R587" s="19" t="s">
        <v>11</v>
      </c>
      <c r="S587" s="19" t="s">
        <v>23</v>
      </c>
      <c r="T587" s="19">
        <v>15</v>
      </c>
      <c r="U587" s="19" t="s">
        <v>11</v>
      </c>
      <c r="V587" s="19" t="s">
        <v>11</v>
      </c>
      <c r="W587" s="19" t="s">
        <v>11</v>
      </c>
      <c r="X587" s="19">
        <v>0</v>
      </c>
      <c r="Y587" s="19" t="s">
        <v>730</v>
      </c>
      <c r="Z587" s="19">
        <v>0</v>
      </c>
      <c r="AA587" s="19">
        <v>0</v>
      </c>
      <c r="AB587" s="19">
        <v>0</v>
      </c>
      <c r="AC587" s="186" t="str">
        <f>IF(OR(M587="13",M587="14",P587=8),"",IF(     AND(OR(S587="AUTORIZADO", S587="PENDIENTE", S587="REDUCIDO", S587="AMPLIADO"),L587&lt;&gt;"HONORARIO" ), _xlfn.CONCAT(IF(H587="X","H",H587),"_",IF(OR(P587=5,P587=6),_xlfn.CONCAT(P587,"A"),P587),"_",VLOOKUP(T587,Datos!$B$2:$C$5,2,TRUE)),""))</f>
        <v>M_1_[11 +]</v>
      </c>
      <c r="AD587" s="186">
        <f t="shared" si="253"/>
        <v>0</v>
      </c>
      <c r="AE587" s="90" t="str">
        <f t="shared" si="254"/>
        <v>-</v>
      </c>
      <c r="AF587" s="91" t="str">
        <f t="shared" si="255"/>
        <v>070601</v>
      </c>
      <c r="AG587" s="92"/>
      <c r="AH587" s="93" t="str">
        <f t="shared" si="256"/>
        <v>Corporación de Fomento de la Producción</v>
      </c>
      <c r="AI587" s="90" t="str">
        <f t="shared" si="257"/>
        <v>-</v>
      </c>
      <c r="AJ587" s="90">
        <f t="shared" si="258"/>
        <v>6</v>
      </c>
      <c r="AK587" s="90" t="str">
        <f t="shared" si="259"/>
        <v>-</v>
      </c>
      <c r="AL587" s="90" t="str">
        <f t="shared" si="260"/>
        <v>Identifica este registro como MUJER</v>
      </c>
      <c r="AM587" s="90" t="str">
        <f t="shared" si="261"/>
        <v>-</v>
      </c>
      <c r="AN587" s="90" t="str">
        <f t="shared" si="262"/>
        <v>-</v>
      </c>
      <c r="AO587" s="90" t="str">
        <f t="shared" si="263"/>
        <v>-</v>
      </c>
      <c r="AP587" s="58" t="str">
        <f t="shared" si="264"/>
        <v>-</v>
      </c>
      <c r="AQ587" s="94" t="str">
        <f t="shared" si="265"/>
        <v>-</v>
      </c>
      <c r="AR587" s="94" t="str">
        <f>IF(N587="","PRIMER_DIA en blanco",
IF(AND(M587="01",N587&gt;=L_Conversion!$C$118,N587&lt;=L_Conversion!$D$118),"-",
IF(AND(M587="02",N587&gt;=L_Conversion!$C$119,N587&lt;=L_Conversion!$D$119),"-",
IF(AND(M587="03",N587&gt;=L_Conversion!$C$120,N587&lt;=L_Conversion!$D$120),"-",
IF(AND(M587="04",N587&gt;=L_Conversion!$C$121,N587&lt;=L_Conversion!$D$121),"-",
IF(AND(M587="05",N587&gt;=L_Conversion!$C$122,N587&lt;=L_Conversion!$D$122),"-",
IF(AND(M587="06",N587&gt;=L_Conversion!$C$123,N587&lt;=L_Conversion!$D$123),"-",
IF(AND(M587="07",N587&gt;=L_Conversion!$C$124,N587&lt;=L_Conversion!$D$124),"-",
IF(AND(M587="08",N587&gt;=L_Conversion!$C$125,N587&lt;=L_Conversion!$D$125),"-",
IF(AND(M587="09",N587&gt;=L_Conversion!$C$126,N587&lt;=L_Conversion!$D$126),"-",
IF(AND(M587="10",N587&gt;=L_Conversion!$C$127,N587&lt;=L_Conversion!$D$127),"-",
IF(AND(M587="11",N587&gt;=L_Conversion!$C$128,N587&lt;=L_Conversion!$D$128),"-",
IF(AND(M587="12",N587&gt;=L_Conversion!$C$129,N587&lt;=L_Conversion!$D$129),"-",
IF(AND(M587="13",N587&gt;=L_Conversion!$C$116,N587&lt;=L_Conversion!$D$116),"-",
IF(AND(M587="14",N587&gt;=L_Conversion!$C$117,N587&lt;=L_Conversion!$D$117),"-",
"PRIMER_DIA fuera de rango")))))))))))))))</f>
        <v>-</v>
      </c>
      <c r="AS587" s="94" t="str">
        <f t="shared" si="266"/>
        <v>-</v>
      </c>
      <c r="AT587" s="94" t="str">
        <f t="shared" si="267"/>
        <v>-</v>
      </c>
      <c r="AU587" s="94" t="str">
        <f t="shared" si="268"/>
        <v>-</v>
      </c>
      <c r="AV587" s="94" t="str">
        <f t="shared" si="269"/>
        <v>-</v>
      </c>
      <c r="AW587" s="94" t="str">
        <f t="shared" si="270"/>
        <v>-</v>
      </c>
      <c r="AX587" s="94" t="str">
        <f t="shared" si="271"/>
        <v>-</v>
      </c>
      <c r="AY587" s="94" t="str">
        <f t="shared" si="272"/>
        <v>-</v>
      </c>
      <c r="AZ587" s="94" t="str">
        <f t="shared" si="273"/>
        <v>-</v>
      </c>
      <c r="BA587" s="94" t="str">
        <f t="shared" si="274"/>
        <v>-</v>
      </c>
      <c r="BB587" s="94" t="str">
        <f t="shared" si="275"/>
        <v>-</v>
      </c>
      <c r="BC587" s="94" t="str">
        <f t="shared" si="276"/>
        <v>-</v>
      </c>
      <c r="BD587" s="94" t="str">
        <f t="shared" si="277"/>
        <v>-</v>
      </c>
      <c r="BE587" s="94" t="str">
        <f t="shared" si="278"/>
        <v>-</v>
      </c>
      <c r="BF587" s="94" t="str">
        <f t="shared" si="279"/>
        <v>-</v>
      </c>
    </row>
    <row r="588" spans="1:58" x14ac:dyDescent="0.2">
      <c r="A588" s="19" t="s">
        <v>1193</v>
      </c>
      <c r="B588" s="19" t="s">
        <v>76</v>
      </c>
      <c r="C588" s="19">
        <v>16144158</v>
      </c>
      <c r="D588" s="19">
        <v>9</v>
      </c>
      <c r="E588" s="19" t="s">
        <v>1265</v>
      </c>
      <c r="F588" s="19" t="s">
        <v>1201</v>
      </c>
      <c r="G588" s="19" t="s">
        <v>1343</v>
      </c>
      <c r="H588" s="19" t="s">
        <v>1018</v>
      </c>
      <c r="I588" s="19" t="s">
        <v>653</v>
      </c>
      <c r="J588" s="19">
        <v>80</v>
      </c>
      <c r="K588" s="19" t="s">
        <v>560</v>
      </c>
      <c r="L588" s="19" t="s">
        <v>495</v>
      </c>
      <c r="M588" s="19" t="s">
        <v>20</v>
      </c>
      <c r="N588" s="19">
        <v>45792</v>
      </c>
      <c r="O588" s="19">
        <v>3</v>
      </c>
      <c r="P588" s="83">
        <v>1</v>
      </c>
      <c r="Q588" s="19" t="s">
        <v>23</v>
      </c>
      <c r="R588" s="19" t="s">
        <v>11</v>
      </c>
      <c r="S588" s="19" t="s">
        <v>23</v>
      </c>
      <c r="T588" s="19">
        <v>3</v>
      </c>
      <c r="U588" s="19" t="s">
        <v>11</v>
      </c>
      <c r="V588" s="19" t="s">
        <v>11</v>
      </c>
      <c r="W588" s="19" t="s">
        <v>11</v>
      </c>
      <c r="X588" s="19">
        <v>0</v>
      </c>
      <c r="Y588" s="19" t="s">
        <v>730</v>
      </c>
      <c r="Z588" s="19">
        <v>0</v>
      </c>
      <c r="AA588" s="19">
        <v>0</v>
      </c>
      <c r="AB588" s="19">
        <v>0</v>
      </c>
      <c r="AC588" s="186" t="str">
        <f>IF(OR(M588="13",M588="14",P588=8),"",IF(     AND(OR(S588="AUTORIZADO", S588="PENDIENTE", S588="REDUCIDO", S588="AMPLIADO"),L588&lt;&gt;"HONORARIO" ), _xlfn.CONCAT(IF(H588="X","H",H588),"_",IF(OR(P588=5,P588=6),_xlfn.CONCAT(P588,"A"),P588),"_",VLOOKUP(T588,Datos!$B$2:$C$5,2,TRUE)),""))</f>
        <v>M_1_[hasta 3]</v>
      </c>
      <c r="AD588" s="186">
        <f t="shared" si="253"/>
        <v>0</v>
      </c>
      <c r="AE588" s="90" t="str">
        <f t="shared" si="254"/>
        <v>-</v>
      </c>
      <c r="AF588" s="91" t="str">
        <f t="shared" si="255"/>
        <v>070601</v>
      </c>
      <c r="AG588" s="92"/>
      <c r="AH588" s="93" t="str">
        <f t="shared" si="256"/>
        <v>Corporación de Fomento de la Producción</v>
      </c>
      <c r="AI588" s="90" t="str">
        <f t="shared" si="257"/>
        <v>-</v>
      </c>
      <c r="AJ588" s="90">
        <f t="shared" si="258"/>
        <v>9</v>
      </c>
      <c r="AK588" s="90" t="str">
        <f t="shared" si="259"/>
        <v>-</v>
      </c>
      <c r="AL588" s="90" t="str">
        <f t="shared" si="260"/>
        <v>Identifica este registro como MUJER</v>
      </c>
      <c r="AM588" s="90" t="str">
        <f t="shared" si="261"/>
        <v>-</v>
      </c>
      <c r="AN588" s="90" t="str">
        <f t="shared" si="262"/>
        <v>-</v>
      </c>
      <c r="AO588" s="90" t="str">
        <f t="shared" si="263"/>
        <v>-</v>
      </c>
      <c r="AP588" s="58" t="str">
        <f t="shared" si="264"/>
        <v>-</v>
      </c>
      <c r="AQ588" s="94" t="str">
        <f t="shared" si="265"/>
        <v>-</v>
      </c>
      <c r="AR588" s="94" t="str">
        <f>IF(N588="","PRIMER_DIA en blanco",
IF(AND(M588="01",N588&gt;=L_Conversion!$C$118,N588&lt;=L_Conversion!$D$118),"-",
IF(AND(M588="02",N588&gt;=L_Conversion!$C$119,N588&lt;=L_Conversion!$D$119),"-",
IF(AND(M588="03",N588&gt;=L_Conversion!$C$120,N588&lt;=L_Conversion!$D$120),"-",
IF(AND(M588="04",N588&gt;=L_Conversion!$C$121,N588&lt;=L_Conversion!$D$121),"-",
IF(AND(M588="05",N588&gt;=L_Conversion!$C$122,N588&lt;=L_Conversion!$D$122),"-",
IF(AND(M588="06",N588&gt;=L_Conversion!$C$123,N588&lt;=L_Conversion!$D$123),"-",
IF(AND(M588="07",N588&gt;=L_Conversion!$C$124,N588&lt;=L_Conversion!$D$124),"-",
IF(AND(M588="08",N588&gt;=L_Conversion!$C$125,N588&lt;=L_Conversion!$D$125),"-",
IF(AND(M588="09",N588&gt;=L_Conversion!$C$126,N588&lt;=L_Conversion!$D$126),"-",
IF(AND(M588="10",N588&gt;=L_Conversion!$C$127,N588&lt;=L_Conversion!$D$127),"-",
IF(AND(M588="11",N588&gt;=L_Conversion!$C$128,N588&lt;=L_Conversion!$D$128),"-",
IF(AND(M588="12",N588&gt;=L_Conversion!$C$129,N588&lt;=L_Conversion!$D$129),"-",
IF(AND(M588="13",N588&gt;=L_Conversion!$C$116,N588&lt;=L_Conversion!$D$116),"-",
IF(AND(M588="14",N588&gt;=L_Conversion!$C$117,N588&lt;=L_Conversion!$D$117),"-",
"PRIMER_DIA fuera de rango")))))))))))))))</f>
        <v>-</v>
      </c>
      <c r="AS588" s="94" t="str">
        <f t="shared" si="266"/>
        <v>-</v>
      </c>
      <c r="AT588" s="94" t="str">
        <f t="shared" si="267"/>
        <v>-</v>
      </c>
      <c r="AU588" s="94" t="str">
        <f t="shared" si="268"/>
        <v>-</v>
      </c>
      <c r="AV588" s="94" t="str">
        <f t="shared" si="269"/>
        <v>-</v>
      </c>
      <c r="AW588" s="94" t="str">
        <f t="shared" si="270"/>
        <v>-</v>
      </c>
      <c r="AX588" s="94" t="str">
        <f t="shared" si="271"/>
        <v>-</v>
      </c>
      <c r="AY588" s="94" t="str">
        <f t="shared" si="272"/>
        <v>-</v>
      </c>
      <c r="AZ588" s="94" t="str">
        <f t="shared" si="273"/>
        <v>-</v>
      </c>
      <c r="BA588" s="94" t="str">
        <f t="shared" si="274"/>
        <v>-</v>
      </c>
      <c r="BB588" s="94" t="str">
        <f t="shared" si="275"/>
        <v>-</v>
      </c>
      <c r="BC588" s="94" t="str">
        <f t="shared" si="276"/>
        <v>-</v>
      </c>
      <c r="BD588" s="94" t="str">
        <f t="shared" si="277"/>
        <v>-</v>
      </c>
      <c r="BE588" s="94" t="str">
        <f t="shared" si="278"/>
        <v>-</v>
      </c>
      <c r="BF588" s="94" t="str">
        <f t="shared" si="279"/>
        <v>-</v>
      </c>
    </row>
    <row r="589" spans="1:58" x14ac:dyDescent="0.2">
      <c r="A589" s="19" t="s">
        <v>1193</v>
      </c>
      <c r="B589" s="19" t="s">
        <v>76</v>
      </c>
      <c r="C589" s="19">
        <v>15349450</v>
      </c>
      <c r="D589" s="19">
        <v>9</v>
      </c>
      <c r="E589" s="19" t="s">
        <v>1460</v>
      </c>
      <c r="F589" s="19" t="s">
        <v>1461</v>
      </c>
      <c r="G589" s="19" t="s">
        <v>1462</v>
      </c>
      <c r="H589" s="19" t="s">
        <v>1018</v>
      </c>
      <c r="I589" s="19" t="s">
        <v>653</v>
      </c>
      <c r="J589" s="19">
        <v>80</v>
      </c>
      <c r="K589" s="19" t="s">
        <v>560</v>
      </c>
      <c r="L589" s="19" t="s">
        <v>495</v>
      </c>
      <c r="M589" s="19" t="s">
        <v>20</v>
      </c>
      <c r="N589" s="19">
        <v>45792</v>
      </c>
      <c r="O589" s="19">
        <v>2</v>
      </c>
      <c r="P589" s="83">
        <v>1</v>
      </c>
      <c r="Q589" s="19" t="s">
        <v>23</v>
      </c>
      <c r="R589" s="19" t="s">
        <v>11</v>
      </c>
      <c r="S589" s="19" t="s">
        <v>23</v>
      </c>
      <c r="T589" s="19">
        <v>2</v>
      </c>
      <c r="U589" s="19" t="s">
        <v>11</v>
      </c>
      <c r="V589" s="19" t="s">
        <v>11</v>
      </c>
      <c r="W589" s="19" t="s">
        <v>11</v>
      </c>
      <c r="X589" s="19">
        <v>0</v>
      </c>
      <c r="Y589" s="19" t="s">
        <v>730</v>
      </c>
      <c r="Z589" s="19">
        <v>0</v>
      </c>
      <c r="AA589" s="19">
        <v>0</v>
      </c>
      <c r="AB589" s="19">
        <v>0</v>
      </c>
      <c r="AC589" s="186" t="str">
        <f>IF(OR(M589="13",M589="14",P589=8),"",IF(     AND(OR(S589="AUTORIZADO", S589="PENDIENTE", S589="REDUCIDO", S589="AMPLIADO"),L589&lt;&gt;"HONORARIO" ), _xlfn.CONCAT(IF(H589="X","H",H589),"_",IF(OR(P589=5,P589=6),_xlfn.CONCAT(P589,"A"),P589),"_",VLOOKUP(T589,Datos!$B$2:$C$5,2,TRUE)),""))</f>
        <v>M_1_[hasta 3]</v>
      </c>
      <c r="AD589" s="186">
        <f t="shared" si="253"/>
        <v>0</v>
      </c>
      <c r="AE589" s="90" t="str">
        <f t="shared" si="254"/>
        <v>-</v>
      </c>
      <c r="AF589" s="91" t="str">
        <f t="shared" si="255"/>
        <v>070601</v>
      </c>
      <c r="AG589" s="92"/>
      <c r="AH589" s="93" t="str">
        <f t="shared" si="256"/>
        <v>Corporación de Fomento de la Producción</v>
      </c>
      <c r="AI589" s="90" t="str">
        <f t="shared" si="257"/>
        <v>-</v>
      </c>
      <c r="AJ589" s="90">
        <f t="shared" si="258"/>
        <v>9</v>
      </c>
      <c r="AK589" s="90" t="str">
        <f t="shared" si="259"/>
        <v>-</v>
      </c>
      <c r="AL589" s="90" t="str">
        <f t="shared" si="260"/>
        <v>Identifica este registro como MUJER</v>
      </c>
      <c r="AM589" s="90" t="str">
        <f t="shared" si="261"/>
        <v>-</v>
      </c>
      <c r="AN589" s="90" t="str">
        <f t="shared" si="262"/>
        <v>-</v>
      </c>
      <c r="AO589" s="90" t="str">
        <f t="shared" si="263"/>
        <v>-</v>
      </c>
      <c r="AP589" s="58" t="str">
        <f t="shared" si="264"/>
        <v>-</v>
      </c>
      <c r="AQ589" s="94" t="str">
        <f t="shared" si="265"/>
        <v>-</v>
      </c>
      <c r="AR589" s="94" t="str">
        <f>IF(N589="","PRIMER_DIA en blanco",
IF(AND(M589="01",N589&gt;=L_Conversion!$C$118,N589&lt;=L_Conversion!$D$118),"-",
IF(AND(M589="02",N589&gt;=L_Conversion!$C$119,N589&lt;=L_Conversion!$D$119),"-",
IF(AND(M589="03",N589&gt;=L_Conversion!$C$120,N589&lt;=L_Conversion!$D$120),"-",
IF(AND(M589="04",N589&gt;=L_Conversion!$C$121,N589&lt;=L_Conversion!$D$121),"-",
IF(AND(M589="05",N589&gt;=L_Conversion!$C$122,N589&lt;=L_Conversion!$D$122),"-",
IF(AND(M589="06",N589&gt;=L_Conversion!$C$123,N589&lt;=L_Conversion!$D$123),"-",
IF(AND(M589="07",N589&gt;=L_Conversion!$C$124,N589&lt;=L_Conversion!$D$124),"-",
IF(AND(M589="08",N589&gt;=L_Conversion!$C$125,N589&lt;=L_Conversion!$D$125),"-",
IF(AND(M589="09",N589&gt;=L_Conversion!$C$126,N589&lt;=L_Conversion!$D$126),"-",
IF(AND(M589="10",N589&gt;=L_Conversion!$C$127,N589&lt;=L_Conversion!$D$127),"-",
IF(AND(M589="11",N589&gt;=L_Conversion!$C$128,N589&lt;=L_Conversion!$D$128),"-",
IF(AND(M589="12",N589&gt;=L_Conversion!$C$129,N589&lt;=L_Conversion!$D$129),"-",
IF(AND(M589="13",N589&gt;=L_Conversion!$C$116,N589&lt;=L_Conversion!$D$116),"-",
IF(AND(M589="14",N589&gt;=L_Conversion!$C$117,N589&lt;=L_Conversion!$D$117),"-",
"PRIMER_DIA fuera de rango")))))))))))))))</f>
        <v>-</v>
      </c>
      <c r="AS589" s="94" t="str">
        <f t="shared" si="266"/>
        <v>-</v>
      </c>
      <c r="AT589" s="94" t="str">
        <f t="shared" si="267"/>
        <v>-</v>
      </c>
      <c r="AU589" s="94" t="str">
        <f t="shared" si="268"/>
        <v>-</v>
      </c>
      <c r="AV589" s="94" t="str">
        <f t="shared" si="269"/>
        <v>-</v>
      </c>
      <c r="AW589" s="94" t="str">
        <f t="shared" si="270"/>
        <v>-</v>
      </c>
      <c r="AX589" s="94" t="str">
        <f t="shared" si="271"/>
        <v>-</v>
      </c>
      <c r="AY589" s="94" t="str">
        <f t="shared" si="272"/>
        <v>-</v>
      </c>
      <c r="AZ589" s="94" t="str">
        <f t="shared" si="273"/>
        <v>-</v>
      </c>
      <c r="BA589" s="94" t="str">
        <f t="shared" si="274"/>
        <v>-</v>
      </c>
      <c r="BB589" s="94" t="str">
        <f t="shared" si="275"/>
        <v>-</v>
      </c>
      <c r="BC589" s="94" t="str">
        <f t="shared" si="276"/>
        <v>-</v>
      </c>
      <c r="BD589" s="94" t="str">
        <f t="shared" si="277"/>
        <v>-</v>
      </c>
      <c r="BE589" s="94" t="str">
        <f t="shared" si="278"/>
        <v>-</v>
      </c>
      <c r="BF589" s="94" t="str">
        <f t="shared" si="279"/>
        <v>-</v>
      </c>
    </row>
    <row r="590" spans="1:58" x14ac:dyDescent="0.2">
      <c r="A590" s="19" t="s">
        <v>1193</v>
      </c>
      <c r="B590" s="19" t="s">
        <v>76</v>
      </c>
      <c r="C590" s="19">
        <v>16478094</v>
      </c>
      <c r="D590" s="19">
        <v>5</v>
      </c>
      <c r="E590" s="19" t="s">
        <v>1599</v>
      </c>
      <c r="F590" s="19" t="s">
        <v>1915</v>
      </c>
      <c r="G590" s="19" t="s">
        <v>1916</v>
      </c>
      <c r="H590" s="19" t="s">
        <v>654</v>
      </c>
      <c r="I590" s="19" t="s">
        <v>653</v>
      </c>
      <c r="J590" s="19">
        <v>80</v>
      </c>
      <c r="K590" s="19" t="s">
        <v>556</v>
      </c>
      <c r="L590" s="19" t="s">
        <v>495</v>
      </c>
      <c r="M590" s="19" t="s">
        <v>20</v>
      </c>
      <c r="N590" s="19">
        <v>45792</v>
      </c>
      <c r="O590" s="19">
        <v>2</v>
      </c>
      <c r="P590" s="83">
        <v>1</v>
      </c>
      <c r="Q590" s="19" t="s">
        <v>23</v>
      </c>
      <c r="R590" s="19" t="s">
        <v>11</v>
      </c>
      <c r="S590" s="19" t="s">
        <v>23</v>
      </c>
      <c r="T590" s="19">
        <v>2</v>
      </c>
      <c r="U590" s="19" t="s">
        <v>11</v>
      </c>
      <c r="V590" s="19" t="s">
        <v>11</v>
      </c>
      <c r="W590" s="19" t="s">
        <v>11</v>
      </c>
      <c r="X590" s="19">
        <v>0</v>
      </c>
      <c r="Y590" s="19" t="s">
        <v>730</v>
      </c>
      <c r="Z590" s="19">
        <v>0</v>
      </c>
      <c r="AA590" s="19">
        <v>0</v>
      </c>
      <c r="AB590" s="19">
        <v>0</v>
      </c>
      <c r="AC590" s="186" t="str">
        <f>IF(OR(M590="13",M590="14",P590=8),"",IF(     AND(OR(S590="AUTORIZADO", S590="PENDIENTE", S590="REDUCIDO", S590="AMPLIADO"),L590&lt;&gt;"HONORARIO" ), _xlfn.CONCAT(IF(H590="X","H",H590),"_",IF(OR(P590=5,P590=6),_xlfn.CONCAT(P590,"A"),P590),"_",VLOOKUP(T590,Datos!$B$2:$C$5,2,TRUE)),""))</f>
        <v>H_1_[hasta 3]</v>
      </c>
      <c r="AD590" s="186">
        <f t="shared" si="253"/>
        <v>0</v>
      </c>
      <c r="AE590" s="90" t="str">
        <f t="shared" si="254"/>
        <v>-</v>
      </c>
      <c r="AF590" s="91" t="str">
        <f t="shared" si="255"/>
        <v>070601</v>
      </c>
      <c r="AG590" s="92"/>
      <c r="AH590" s="93" t="str">
        <f t="shared" si="256"/>
        <v>Corporación de Fomento de la Producción</v>
      </c>
      <c r="AI590" s="90" t="str">
        <f t="shared" si="257"/>
        <v>-</v>
      </c>
      <c r="AJ590" s="90">
        <f t="shared" si="258"/>
        <v>5</v>
      </c>
      <c r="AK590" s="90" t="str">
        <f t="shared" si="259"/>
        <v>-</v>
      </c>
      <c r="AL590" s="90" t="str">
        <f t="shared" si="260"/>
        <v>Identifica este registro como HOMBRE</v>
      </c>
      <c r="AM590" s="90" t="str">
        <f t="shared" si="261"/>
        <v>-</v>
      </c>
      <c r="AN590" s="90" t="str">
        <f t="shared" si="262"/>
        <v>-</v>
      </c>
      <c r="AO590" s="90" t="str">
        <f t="shared" si="263"/>
        <v>-</v>
      </c>
      <c r="AP590" s="58" t="str">
        <f t="shared" si="264"/>
        <v>-</v>
      </c>
      <c r="AQ590" s="94" t="str">
        <f t="shared" si="265"/>
        <v>-</v>
      </c>
      <c r="AR590" s="94" t="str">
        <f>IF(N590="","PRIMER_DIA en blanco",
IF(AND(M590="01",N590&gt;=L_Conversion!$C$118,N590&lt;=L_Conversion!$D$118),"-",
IF(AND(M590="02",N590&gt;=L_Conversion!$C$119,N590&lt;=L_Conversion!$D$119),"-",
IF(AND(M590="03",N590&gt;=L_Conversion!$C$120,N590&lt;=L_Conversion!$D$120),"-",
IF(AND(M590="04",N590&gt;=L_Conversion!$C$121,N590&lt;=L_Conversion!$D$121),"-",
IF(AND(M590="05",N590&gt;=L_Conversion!$C$122,N590&lt;=L_Conversion!$D$122),"-",
IF(AND(M590="06",N590&gt;=L_Conversion!$C$123,N590&lt;=L_Conversion!$D$123),"-",
IF(AND(M590="07",N590&gt;=L_Conversion!$C$124,N590&lt;=L_Conversion!$D$124),"-",
IF(AND(M590="08",N590&gt;=L_Conversion!$C$125,N590&lt;=L_Conversion!$D$125),"-",
IF(AND(M590="09",N590&gt;=L_Conversion!$C$126,N590&lt;=L_Conversion!$D$126),"-",
IF(AND(M590="10",N590&gt;=L_Conversion!$C$127,N590&lt;=L_Conversion!$D$127),"-",
IF(AND(M590="11",N590&gt;=L_Conversion!$C$128,N590&lt;=L_Conversion!$D$128),"-",
IF(AND(M590="12",N590&gt;=L_Conversion!$C$129,N590&lt;=L_Conversion!$D$129),"-",
IF(AND(M590="13",N590&gt;=L_Conversion!$C$116,N590&lt;=L_Conversion!$D$116),"-",
IF(AND(M590="14",N590&gt;=L_Conversion!$C$117,N590&lt;=L_Conversion!$D$117),"-",
"PRIMER_DIA fuera de rango")))))))))))))))</f>
        <v>-</v>
      </c>
      <c r="AS590" s="94" t="str">
        <f t="shared" si="266"/>
        <v>-</v>
      </c>
      <c r="AT590" s="94" t="str">
        <f t="shared" si="267"/>
        <v>-</v>
      </c>
      <c r="AU590" s="94" t="str">
        <f t="shared" si="268"/>
        <v>-</v>
      </c>
      <c r="AV590" s="94" t="str">
        <f t="shared" si="269"/>
        <v>-</v>
      </c>
      <c r="AW590" s="94" t="str">
        <f t="shared" si="270"/>
        <v>-</v>
      </c>
      <c r="AX590" s="94" t="str">
        <f t="shared" si="271"/>
        <v>-</v>
      </c>
      <c r="AY590" s="94" t="str">
        <f t="shared" si="272"/>
        <v>-</v>
      </c>
      <c r="AZ590" s="94" t="str">
        <f t="shared" si="273"/>
        <v>-</v>
      </c>
      <c r="BA590" s="94" t="str">
        <f t="shared" si="274"/>
        <v>-</v>
      </c>
      <c r="BB590" s="94" t="str">
        <f t="shared" si="275"/>
        <v>-</v>
      </c>
      <c r="BC590" s="94" t="str">
        <f t="shared" si="276"/>
        <v>-</v>
      </c>
      <c r="BD590" s="94" t="str">
        <f t="shared" si="277"/>
        <v>-</v>
      </c>
      <c r="BE590" s="94" t="str">
        <f t="shared" si="278"/>
        <v>-</v>
      </c>
      <c r="BF590" s="94" t="str">
        <f t="shared" si="279"/>
        <v>-</v>
      </c>
    </row>
    <row r="591" spans="1:58" x14ac:dyDescent="0.2">
      <c r="A591" s="19" t="s">
        <v>1193</v>
      </c>
      <c r="B591" s="19" t="s">
        <v>76</v>
      </c>
      <c r="C591" s="19">
        <v>15336283</v>
      </c>
      <c r="D591" s="19">
        <v>1</v>
      </c>
      <c r="E591" s="19" t="s">
        <v>1909</v>
      </c>
      <c r="F591" s="19" t="s">
        <v>1207</v>
      </c>
      <c r="G591" s="19" t="s">
        <v>1910</v>
      </c>
      <c r="H591" s="19" t="s">
        <v>1018</v>
      </c>
      <c r="I591" s="19" t="s">
        <v>653</v>
      </c>
      <c r="J591" s="19">
        <v>80</v>
      </c>
      <c r="K591" s="19" t="s">
        <v>556</v>
      </c>
      <c r="L591" s="19" t="s">
        <v>495</v>
      </c>
      <c r="M591" s="19" t="s">
        <v>20</v>
      </c>
      <c r="N591" s="19">
        <v>45792</v>
      </c>
      <c r="O591" s="19">
        <v>2</v>
      </c>
      <c r="P591" s="83">
        <v>1</v>
      </c>
      <c r="Q591" s="19" t="s">
        <v>23</v>
      </c>
      <c r="R591" s="19" t="s">
        <v>11</v>
      </c>
      <c r="S591" s="19" t="s">
        <v>23</v>
      </c>
      <c r="T591" s="19">
        <v>2</v>
      </c>
      <c r="U591" s="19" t="s">
        <v>11</v>
      </c>
      <c r="V591" s="19" t="s">
        <v>11</v>
      </c>
      <c r="W591" s="19" t="s">
        <v>11</v>
      </c>
      <c r="X591" s="19">
        <v>0</v>
      </c>
      <c r="Y591" s="19" t="s">
        <v>730</v>
      </c>
      <c r="Z591" s="19">
        <v>0</v>
      </c>
      <c r="AA591" s="19">
        <v>0</v>
      </c>
      <c r="AB591" s="19">
        <v>0</v>
      </c>
      <c r="AC591" s="186" t="str">
        <f>IF(OR(M591="13",M591="14",P591=8),"",IF(     AND(OR(S591="AUTORIZADO", S591="PENDIENTE", S591="REDUCIDO", S591="AMPLIADO"),L591&lt;&gt;"HONORARIO" ), _xlfn.CONCAT(IF(H591="X","H",H591),"_",IF(OR(P591=5,P591=6),_xlfn.CONCAT(P591,"A"),P591),"_",VLOOKUP(T591,Datos!$B$2:$C$5,2,TRUE)),""))</f>
        <v>M_1_[hasta 3]</v>
      </c>
      <c r="AD591" s="186">
        <f t="shared" si="253"/>
        <v>0</v>
      </c>
      <c r="AE591" s="90" t="str">
        <f t="shared" si="254"/>
        <v>-</v>
      </c>
      <c r="AF591" s="91" t="str">
        <f t="shared" si="255"/>
        <v>070601</v>
      </c>
      <c r="AG591" s="92"/>
      <c r="AH591" s="93" t="str">
        <f t="shared" si="256"/>
        <v>Corporación de Fomento de la Producción</v>
      </c>
      <c r="AI591" s="90" t="str">
        <f t="shared" si="257"/>
        <v>-</v>
      </c>
      <c r="AJ591" s="90">
        <f t="shared" si="258"/>
        <v>1</v>
      </c>
      <c r="AK591" s="90" t="str">
        <f t="shared" si="259"/>
        <v>-</v>
      </c>
      <c r="AL591" s="90" t="str">
        <f t="shared" si="260"/>
        <v>Identifica este registro como MUJER</v>
      </c>
      <c r="AM591" s="90" t="str">
        <f t="shared" si="261"/>
        <v>-</v>
      </c>
      <c r="AN591" s="90" t="str">
        <f t="shared" si="262"/>
        <v>-</v>
      </c>
      <c r="AO591" s="90" t="str">
        <f t="shared" si="263"/>
        <v>-</v>
      </c>
      <c r="AP591" s="58" t="str">
        <f t="shared" si="264"/>
        <v>-</v>
      </c>
      <c r="AQ591" s="94" t="str">
        <f t="shared" si="265"/>
        <v>-</v>
      </c>
      <c r="AR591" s="94" t="str">
        <f>IF(N591="","PRIMER_DIA en blanco",
IF(AND(M591="01",N591&gt;=L_Conversion!$C$118,N591&lt;=L_Conversion!$D$118),"-",
IF(AND(M591="02",N591&gt;=L_Conversion!$C$119,N591&lt;=L_Conversion!$D$119),"-",
IF(AND(M591="03",N591&gt;=L_Conversion!$C$120,N591&lt;=L_Conversion!$D$120),"-",
IF(AND(M591="04",N591&gt;=L_Conversion!$C$121,N591&lt;=L_Conversion!$D$121),"-",
IF(AND(M591="05",N591&gt;=L_Conversion!$C$122,N591&lt;=L_Conversion!$D$122),"-",
IF(AND(M591="06",N591&gt;=L_Conversion!$C$123,N591&lt;=L_Conversion!$D$123),"-",
IF(AND(M591="07",N591&gt;=L_Conversion!$C$124,N591&lt;=L_Conversion!$D$124),"-",
IF(AND(M591="08",N591&gt;=L_Conversion!$C$125,N591&lt;=L_Conversion!$D$125),"-",
IF(AND(M591="09",N591&gt;=L_Conversion!$C$126,N591&lt;=L_Conversion!$D$126),"-",
IF(AND(M591="10",N591&gt;=L_Conversion!$C$127,N591&lt;=L_Conversion!$D$127),"-",
IF(AND(M591="11",N591&gt;=L_Conversion!$C$128,N591&lt;=L_Conversion!$D$128),"-",
IF(AND(M591="12",N591&gt;=L_Conversion!$C$129,N591&lt;=L_Conversion!$D$129),"-",
IF(AND(M591="13",N591&gt;=L_Conversion!$C$116,N591&lt;=L_Conversion!$D$116),"-",
IF(AND(M591="14",N591&gt;=L_Conversion!$C$117,N591&lt;=L_Conversion!$D$117),"-",
"PRIMER_DIA fuera de rango")))))))))))))))</f>
        <v>-</v>
      </c>
      <c r="AS591" s="94" t="str">
        <f t="shared" si="266"/>
        <v>-</v>
      </c>
      <c r="AT591" s="94" t="str">
        <f t="shared" si="267"/>
        <v>-</v>
      </c>
      <c r="AU591" s="94" t="str">
        <f t="shared" si="268"/>
        <v>-</v>
      </c>
      <c r="AV591" s="94" t="str">
        <f t="shared" si="269"/>
        <v>-</v>
      </c>
      <c r="AW591" s="94" t="str">
        <f t="shared" si="270"/>
        <v>-</v>
      </c>
      <c r="AX591" s="94" t="str">
        <f t="shared" si="271"/>
        <v>-</v>
      </c>
      <c r="AY591" s="94" t="str">
        <f t="shared" si="272"/>
        <v>-</v>
      </c>
      <c r="AZ591" s="94" t="str">
        <f t="shared" si="273"/>
        <v>-</v>
      </c>
      <c r="BA591" s="94" t="str">
        <f t="shared" si="274"/>
        <v>-</v>
      </c>
      <c r="BB591" s="94" t="str">
        <f t="shared" si="275"/>
        <v>-</v>
      </c>
      <c r="BC591" s="94" t="str">
        <f t="shared" si="276"/>
        <v>-</v>
      </c>
      <c r="BD591" s="94" t="str">
        <f t="shared" si="277"/>
        <v>-</v>
      </c>
      <c r="BE591" s="94" t="str">
        <f t="shared" si="278"/>
        <v>-</v>
      </c>
      <c r="BF591" s="94" t="str">
        <f t="shared" si="279"/>
        <v>-</v>
      </c>
    </row>
    <row r="592" spans="1:58" x14ac:dyDescent="0.2">
      <c r="A592" s="19" t="s">
        <v>1193</v>
      </c>
      <c r="B592" s="19" t="s">
        <v>76</v>
      </c>
      <c r="C592" s="19">
        <v>12586334</v>
      </c>
      <c r="D592" s="19">
        <v>5</v>
      </c>
      <c r="E592" s="19" t="s">
        <v>1608</v>
      </c>
      <c r="F592" s="19" t="s">
        <v>1436</v>
      </c>
      <c r="G592" s="19" t="s">
        <v>1609</v>
      </c>
      <c r="H592" s="19" t="s">
        <v>654</v>
      </c>
      <c r="I592" s="19" t="s">
        <v>653</v>
      </c>
      <c r="J592" s="19">
        <v>80</v>
      </c>
      <c r="K592" s="19" t="s">
        <v>556</v>
      </c>
      <c r="L592" s="19" t="s">
        <v>495</v>
      </c>
      <c r="M592" s="19" t="s">
        <v>20</v>
      </c>
      <c r="N592" s="19">
        <v>45792</v>
      </c>
      <c r="O592" s="19">
        <v>14</v>
      </c>
      <c r="P592" s="83">
        <v>1</v>
      </c>
      <c r="Q592" s="19" t="s">
        <v>23</v>
      </c>
      <c r="R592" s="19" t="s">
        <v>11</v>
      </c>
      <c r="S592" s="19" t="s">
        <v>23</v>
      </c>
      <c r="T592" s="19">
        <v>14</v>
      </c>
      <c r="U592" s="19" t="s">
        <v>11</v>
      </c>
      <c r="V592" s="19" t="s">
        <v>11</v>
      </c>
      <c r="W592" s="19" t="s">
        <v>11</v>
      </c>
      <c r="X592" s="19">
        <v>0</v>
      </c>
      <c r="Y592" s="19" t="s">
        <v>730</v>
      </c>
      <c r="Z592" s="19">
        <v>0</v>
      </c>
      <c r="AA592" s="19">
        <v>0</v>
      </c>
      <c r="AB592" s="19">
        <v>0</v>
      </c>
      <c r="AC592" s="186" t="str">
        <f>IF(OR(M592="13",M592="14",P592=8),"",IF(     AND(OR(S592="AUTORIZADO", S592="PENDIENTE", S592="REDUCIDO", S592="AMPLIADO"),L592&lt;&gt;"HONORARIO" ), _xlfn.CONCAT(IF(H592="X","H",H592),"_",IF(OR(P592=5,P592=6),_xlfn.CONCAT(P592,"A"),P592),"_",VLOOKUP(T592,Datos!$B$2:$C$5,2,TRUE)),""))</f>
        <v>H_1_[11 +]</v>
      </c>
      <c r="AD592" s="186">
        <f t="shared" si="253"/>
        <v>0</v>
      </c>
      <c r="AE592" s="90" t="str">
        <f t="shared" si="254"/>
        <v>-</v>
      </c>
      <c r="AF592" s="91" t="str">
        <f t="shared" si="255"/>
        <v>070601</v>
      </c>
      <c r="AG592" s="92"/>
      <c r="AH592" s="93" t="str">
        <f t="shared" si="256"/>
        <v>Corporación de Fomento de la Producción</v>
      </c>
      <c r="AI592" s="90" t="str">
        <f t="shared" si="257"/>
        <v>-</v>
      </c>
      <c r="AJ592" s="90">
        <f t="shared" si="258"/>
        <v>5</v>
      </c>
      <c r="AK592" s="90" t="str">
        <f t="shared" si="259"/>
        <v>-</v>
      </c>
      <c r="AL592" s="90" t="str">
        <f t="shared" si="260"/>
        <v>Identifica este registro como HOMBRE</v>
      </c>
      <c r="AM592" s="90" t="str">
        <f t="shared" si="261"/>
        <v>-</v>
      </c>
      <c r="AN592" s="90" t="str">
        <f t="shared" si="262"/>
        <v>-</v>
      </c>
      <c r="AO592" s="90" t="str">
        <f t="shared" si="263"/>
        <v>-</v>
      </c>
      <c r="AP592" s="58" t="str">
        <f t="shared" si="264"/>
        <v>-</v>
      </c>
      <c r="AQ592" s="94" t="str">
        <f t="shared" si="265"/>
        <v>-</v>
      </c>
      <c r="AR592" s="94" t="str">
        <f>IF(N592="","PRIMER_DIA en blanco",
IF(AND(M592="01",N592&gt;=L_Conversion!$C$118,N592&lt;=L_Conversion!$D$118),"-",
IF(AND(M592="02",N592&gt;=L_Conversion!$C$119,N592&lt;=L_Conversion!$D$119),"-",
IF(AND(M592="03",N592&gt;=L_Conversion!$C$120,N592&lt;=L_Conversion!$D$120),"-",
IF(AND(M592="04",N592&gt;=L_Conversion!$C$121,N592&lt;=L_Conversion!$D$121),"-",
IF(AND(M592="05",N592&gt;=L_Conversion!$C$122,N592&lt;=L_Conversion!$D$122),"-",
IF(AND(M592="06",N592&gt;=L_Conversion!$C$123,N592&lt;=L_Conversion!$D$123),"-",
IF(AND(M592="07",N592&gt;=L_Conversion!$C$124,N592&lt;=L_Conversion!$D$124),"-",
IF(AND(M592="08",N592&gt;=L_Conversion!$C$125,N592&lt;=L_Conversion!$D$125),"-",
IF(AND(M592="09",N592&gt;=L_Conversion!$C$126,N592&lt;=L_Conversion!$D$126),"-",
IF(AND(M592="10",N592&gt;=L_Conversion!$C$127,N592&lt;=L_Conversion!$D$127),"-",
IF(AND(M592="11",N592&gt;=L_Conversion!$C$128,N592&lt;=L_Conversion!$D$128),"-",
IF(AND(M592="12",N592&gt;=L_Conversion!$C$129,N592&lt;=L_Conversion!$D$129),"-",
IF(AND(M592="13",N592&gt;=L_Conversion!$C$116,N592&lt;=L_Conversion!$D$116),"-",
IF(AND(M592="14",N592&gt;=L_Conversion!$C$117,N592&lt;=L_Conversion!$D$117),"-",
"PRIMER_DIA fuera de rango")))))))))))))))</f>
        <v>-</v>
      </c>
      <c r="AS592" s="94" t="str">
        <f t="shared" si="266"/>
        <v>-</v>
      </c>
      <c r="AT592" s="94" t="str">
        <f t="shared" si="267"/>
        <v>-</v>
      </c>
      <c r="AU592" s="94" t="str">
        <f t="shared" si="268"/>
        <v>-</v>
      </c>
      <c r="AV592" s="94" t="str">
        <f t="shared" si="269"/>
        <v>-</v>
      </c>
      <c r="AW592" s="94" t="str">
        <f t="shared" si="270"/>
        <v>-</v>
      </c>
      <c r="AX592" s="94" t="str">
        <f t="shared" si="271"/>
        <v>-</v>
      </c>
      <c r="AY592" s="94" t="str">
        <f t="shared" si="272"/>
        <v>-</v>
      </c>
      <c r="AZ592" s="94" t="str">
        <f t="shared" si="273"/>
        <v>-</v>
      </c>
      <c r="BA592" s="94" t="str">
        <f t="shared" si="274"/>
        <v>-</v>
      </c>
      <c r="BB592" s="94" t="str">
        <f t="shared" si="275"/>
        <v>-</v>
      </c>
      <c r="BC592" s="94" t="str">
        <f t="shared" si="276"/>
        <v>-</v>
      </c>
      <c r="BD592" s="94" t="str">
        <f t="shared" si="277"/>
        <v>-</v>
      </c>
      <c r="BE592" s="94" t="str">
        <f t="shared" si="278"/>
        <v>-</v>
      </c>
      <c r="BF592" s="94" t="str">
        <f t="shared" si="279"/>
        <v>-</v>
      </c>
    </row>
    <row r="593" spans="1:58" x14ac:dyDescent="0.2">
      <c r="A593" s="19" t="s">
        <v>1193</v>
      </c>
      <c r="B593" s="19" t="s">
        <v>76</v>
      </c>
      <c r="C593" s="19">
        <v>17956353</v>
      </c>
      <c r="D593" s="19">
        <v>3</v>
      </c>
      <c r="E593" s="19" t="s">
        <v>1528</v>
      </c>
      <c r="F593" s="19" t="s">
        <v>1529</v>
      </c>
      <c r="G593" s="19" t="s">
        <v>1530</v>
      </c>
      <c r="H593" s="19" t="s">
        <v>1018</v>
      </c>
      <c r="I593" s="19" t="s">
        <v>653</v>
      </c>
      <c r="J593" s="19">
        <v>80</v>
      </c>
      <c r="K593" s="19" t="s">
        <v>560</v>
      </c>
      <c r="L593" s="19" t="s">
        <v>495</v>
      </c>
      <c r="M593" s="19" t="s">
        <v>20</v>
      </c>
      <c r="N593" s="19">
        <v>45792</v>
      </c>
      <c r="O593" s="19">
        <v>5</v>
      </c>
      <c r="P593" s="83">
        <v>7</v>
      </c>
      <c r="Q593" s="19" t="s">
        <v>23</v>
      </c>
      <c r="R593" s="19" t="s">
        <v>11</v>
      </c>
      <c r="S593" s="19" t="s">
        <v>23</v>
      </c>
      <c r="T593" s="19">
        <v>5</v>
      </c>
      <c r="U593" s="19" t="s">
        <v>11</v>
      </c>
      <c r="V593" s="19" t="s">
        <v>11</v>
      </c>
      <c r="W593" s="19" t="s">
        <v>11</v>
      </c>
      <c r="X593" s="19">
        <v>0</v>
      </c>
      <c r="Y593" s="19" t="s">
        <v>730</v>
      </c>
      <c r="Z593" s="19">
        <v>0</v>
      </c>
      <c r="AA593" s="19">
        <v>0</v>
      </c>
      <c r="AB593" s="19">
        <v>0</v>
      </c>
      <c r="AC593" s="186" t="str">
        <f>IF(OR(M593="13",M593="14",P593=8),"",IF(     AND(OR(S593="AUTORIZADO", S593="PENDIENTE", S593="REDUCIDO", S593="AMPLIADO"),L593&lt;&gt;"HONORARIO" ), _xlfn.CONCAT(IF(H593="X","H",H593),"_",IF(OR(P593=5,P593=6),_xlfn.CONCAT(P593,"A"),P593),"_",VLOOKUP(T593,Datos!$B$2:$C$5,2,TRUE)),""))</f>
        <v>M_7_[4 a 10]</v>
      </c>
      <c r="AD593" s="186">
        <f t="shared" si="253"/>
        <v>0</v>
      </c>
      <c r="AE593" s="90" t="str">
        <f t="shared" si="254"/>
        <v>-</v>
      </c>
      <c r="AF593" s="91" t="str">
        <f t="shared" si="255"/>
        <v>070601</v>
      </c>
      <c r="AG593" s="92"/>
      <c r="AH593" s="93" t="str">
        <f t="shared" si="256"/>
        <v>Corporación de Fomento de la Producción</v>
      </c>
      <c r="AI593" s="90" t="str">
        <f t="shared" si="257"/>
        <v>-</v>
      </c>
      <c r="AJ593" s="90">
        <f t="shared" si="258"/>
        <v>3</v>
      </c>
      <c r="AK593" s="90" t="str">
        <f t="shared" si="259"/>
        <v>-</v>
      </c>
      <c r="AL593" s="90" t="str">
        <f t="shared" si="260"/>
        <v>Identifica este registro como MUJER</v>
      </c>
      <c r="AM593" s="90" t="str">
        <f t="shared" si="261"/>
        <v>-</v>
      </c>
      <c r="AN593" s="90" t="str">
        <f t="shared" si="262"/>
        <v>-</v>
      </c>
      <c r="AO593" s="90" t="str">
        <f t="shared" si="263"/>
        <v>-</v>
      </c>
      <c r="AP593" s="58" t="str">
        <f t="shared" si="264"/>
        <v>-</v>
      </c>
      <c r="AQ593" s="94" t="str">
        <f t="shared" si="265"/>
        <v>-</v>
      </c>
      <c r="AR593" s="94" t="str">
        <f>IF(N593="","PRIMER_DIA en blanco",
IF(AND(M593="01",N593&gt;=L_Conversion!$C$118,N593&lt;=L_Conversion!$D$118),"-",
IF(AND(M593="02",N593&gt;=L_Conversion!$C$119,N593&lt;=L_Conversion!$D$119),"-",
IF(AND(M593="03",N593&gt;=L_Conversion!$C$120,N593&lt;=L_Conversion!$D$120),"-",
IF(AND(M593="04",N593&gt;=L_Conversion!$C$121,N593&lt;=L_Conversion!$D$121),"-",
IF(AND(M593="05",N593&gt;=L_Conversion!$C$122,N593&lt;=L_Conversion!$D$122),"-",
IF(AND(M593="06",N593&gt;=L_Conversion!$C$123,N593&lt;=L_Conversion!$D$123),"-",
IF(AND(M593="07",N593&gt;=L_Conversion!$C$124,N593&lt;=L_Conversion!$D$124),"-",
IF(AND(M593="08",N593&gt;=L_Conversion!$C$125,N593&lt;=L_Conversion!$D$125),"-",
IF(AND(M593="09",N593&gt;=L_Conversion!$C$126,N593&lt;=L_Conversion!$D$126),"-",
IF(AND(M593="10",N593&gt;=L_Conversion!$C$127,N593&lt;=L_Conversion!$D$127),"-",
IF(AND(M593="11",N593&gt;=L_Conversion!$C$128,N593&lt;=L_Conversion!$D$128),"-",
IF(AND(M593="12",N593&gt;=L_Conversion!$C$129,N593&lt;=L_Conversion!$D$129),"-",
IF(AND(M593="13",N593&gt;=L_Conversion!$C$116,N593&lt;=L_Conversion!$D$116),"-",
IF(AND(M593="14",N593&gt;=L_Conversion!$C$117,N593&lt;=L_Conversion!$D$117),"-",
"PRIMER_DIA fuera de rango")))))))))))))))</f>
        <v>-</v>
      </c>
      <c r="AS593" s="94" t="str">
        <f t="shared" si="266"/>
        <v>-</v>
      </c>
      <c r="AT593" s="94" t="str">
        <f t="shared" si="267"/>
        <v>-</v>
      </c>
      <c r="AU593" s="94" t="str">
        <f t="shared" si="268"/>
        <v>-</v>
      </c>
      <c r="AV593" s="94" t="str">
        <f t="shared" si="269"/>
        <v>-</v>
      </c>
      <c r="AW593" s="94" t="str">
        <f t="shared" si="270"/>
        <v>-</v>
      </c>
      <c r="AX593" s="94" t="str">
        <f t="shared" si="271"/>
        <v>-</v>
      </c>
      <c r="AY593" s="94" t="str">
        <f t="shared" si="272"/>
        <v>-</v>
      </c>
      <c r="AZ593" s="94" t="str">
        <f t="shared" si="273"/>
        <v>-</v>
      </c>
      <c r="BA593" s="94" t="str">
        <f t="shared" si="274"/>
        <v>-</v>
      </c>
      <c r="BB593" s="94" t="str">
        <f t="shared" si="275"/>
        <v>-</v>
      </c>
      <c r="BC593" s="94" t="str">
        <f t="shared" si="276"/>
        <v>-</v>
      </c>
      <c r="BD593" s="94" t="str">
        <f t="shared" si="277"/>
        <v>-</v>
      </c>
      <c r="BE593" s="94" t="str">
        <f t="shared" si="278"/>
        <v>-</v>
      </c>
      <c r="BF593" s="94" t="str">
        <f t="shared" si="279"/>
        <v>-</v>
      </c>
    </row>
    <row r="594" spans="1:58" x14ac:dyDescent="0.2">
      <c r="A594" s="19" t="s">
        <v>1193</v>
      </c>
      <c r="B594" s="19" t="s">
        <v>76</v>
      </c>
      <c r="C594" s="19">
        <v>12630178</v>
      </c>
      <c r="D594" s="19">
        <v>2</v>
      </c>
      <c r="E594" s="19" t="s">
        <v>1302</v>
      </c>
      <c r="F594" s="19" t="s">
        <v>1303</v>
      </c>
      <c r="G594" s="19" t="s">
        <v>1304</v>
      </c>
      <c r="H594" s="19" t="s">
        <v>1018</v>
      </c>
      <c r="I594" s="19" t="s">
        <v>653</v>
      </c>
      <c r="J594" s="19">
        <v>80</v>
      </c>
      <c r="K594" s="19" t="s">
        <v>556</v>
      </c>
      <c r="L594" s="19" t="s">
        <v>495</v>
      </c>
      <c r="M594" s="19" t="s">
        <v>20</v>
      </c>
      <c r="N594" s="19">
        <v>45792</v>
      </c>
      <c r="O594" s="19">
        <v>14</v>
      </c>
      <c r="P594" s="83">
        <v>1</v>
      </c>
      <c r="Q594" s="19" t="s">
        <v>23</v>
      </c>
      <c r="R594" s="19" t="s">
        <v>11</v>
      </c>
      <c r="S594" s="19" t="s">
        <v>23</v>
      </c>
      <c r="T594" s="19">
        <v>14</v>
      </c>
      <c r="U594" s="19" t="s">
        <v>11</v>
      </c>
      <c r="V594" s="19" t="s">
        <v>11</v>
      </c>
      <c r="W594" s="19" t="s">
        <v>11</v>
      </c>
      <c r="X594" s="19">
        <v>0</v>
      </c>
      <c r="Y594" s="19" t="s">
        <v>730</v>
      </c>
      <c r="Z594" s="19">
        <v>0</v>
      </c>
      <c r="AA594" s="19">
        <v>0</v>
      </c>
      <c r="AB594" s="19">
        <v>0</v>
      </c>
      <c r="AC594" s="186" t="str">
        <f>IF(OR(M594="13",M594="14",P594=8),"",IF(     AND(OR(S594="AUTORIZADO", S594="PENDIENTE", S594="REDUCIDO", S594="AMPLIADO"),L594&lt;&gt;"HONORARIO" ), _xlfn.CONCAT(IF(H594="X","H",H594),"_",IF(OR(P594=5,P594=6),_xlfn.CONCAT(P594,"A"),P594),"_",VLOOKUP(T594,Datos!$B$2:$C$5,2,TRUE)),""))</f>
        <v>M_1_[11 +]</v>
      </c>
      <c r="AD594" s="186">
        <f t="shared" si="253"/>
        <v>0</v>
      </c>
      <c r="AE594" s="90" t="str">
        <f t="shared" si="254"/>
        <v>-</v>
      </c>
      <c r="AF594" s="91" t="str">
        <f t="shared" si="255"/>
        <v>070601</v>
      </c>
      <c r="AG594" s="92"/>
      <c r="AH594" s="93" t="str">
        <f t="shared" si="256"/>
        <v>Corporación de Fomento de la Producción</v>
      </c>
      <c r="AI594" s="90" t="str">
        <f t="shared" si="257"/>
        <v>-</v>
      </c>
      <c r="AJ594" s="90">
        <f t="shared" si="258"/>
        <v>2</v>
      </c>
      <c r="AK594" s="90" t="str">
        <f t="shared" si="259"/>
        <v>-</v>
      </c>
      <c r="AL594" s="90" t="str">
        <f t="shared" si="260"/>
        <v>Identifica este registro como MUJER</v>
      </c>
      <c r="AM594" s="90" t="str">
        <f t="shared" si="261"/>
        <v>-</v>
      </c>
      <c r="AN594" s="90" t="str">
        <f t="shared" si="262"/>
        <v>-</v>
      </c>
      <c r="AO594" s="90" t="str">
        <f t="shared" si="263"/>
        <v>-</v>
      </c>
      <c r="AP594" s="58" t="str">
        <f t="shared" si="264"/>
        <v>-</v>
      </c>
      <c r="AQ594" s="94" t="str">
        <f t="shared" si="265"/>
        <v>-</v>
      </c>
      <c r="AR594" s="94" t="str">
        <f>IF(N594="","PRIMER_DIA en blanco",
IF(AND(M594="01",N594&gt;=L_Conversion!$C$118,N594&lt;=L_Conversion!$D$118),"-",
IF(AND(M594="02",N594&gt;=L_Conversion!$C$119,N594&lt;=L_Conversion!$D$119),"-",
IF(AND(M594="03",N594&gt;=L_Conversion!$C$120,N594&lt;=L_Conversion!$D$120),"-",
IF(AND(M594="04",N594&gt;=L_Conversion!$C$121,N594&lt;=L_Conversion!$D$121),"-",
IF(AND(M594="05",N594&gt;=L_Conversion!$C$122,N594&lt;=L_Conversion!$D$122),"-",
IF(AND(M594="06",N594&gt;=L_Conversion!$C$123,N594&lt;=L_Conversion!$D$123),"-",
IF(AND(M594="07",N594&gt;=L_Conversion!$C$124,N594&lt;=L_Conversion!$D$124),"-",
IF(AND(M594="08",N594&gt;=L_Conversion!$C$125,N594&lt;=L_Conversion!$D$125),"-",
IF(AND(M594="09",N594&gt;=L_Conversion!$C$126,N594&lt;=L_Conversion!$D$126),"-",
IF(AND(M594="10",N594&gt;=L_Conversion!$C$127,N594&lt;=L_Conversion!$D$127),"-",
IF(AND(M594="11",N594&gt;=L_Conversion!$C$128,N594&lt;=L_Conversion!$D$128),"-",
IF(AND(M594="12",N594&gt;=L_Conversion!$C$129,N594&lt;=L_Conversion!$D$129),"-",
IF(AND(M594="13",N594&gt;=L_Conversion!$C$116,N594&lt;=L_Conversion!$D$116),"-",
IF(AND(M594="14",N594&gt;=L_Conversion!$C$117,N594&lt;=L_Conversion!$D$117),"-",
"PRIMER_DIA fuera de rango")))))))))))))))</f>
        <v>-</v>
      </c>
      <c r="AS594" s="94" t="str">
        <f t="shared" si="266"/>
        <v>-</v>
      </c>
      <c r="AT594" s="94" t="str">
        <f t="shared" si="267"/>
        <v>-</v>
      </c>
      <c r="AU594" s="94" t="str">
        <f t="shared" si="268"/>
        <v>-</v>
      </c>
      <c r="AV594" s="94" t="str">
        <f t="shared" si="269"/>
        <v>-</v>
      </c>
      <c r="AW594" s="94" t="str">
        <f t="shared" si="270"/>
        <v>-</v>
      </c>
      <c r="AX594" s="94" t="str">
        <f t="shared" si="271"/>
        <v>-</v>
      </c>
      <c r="AY594" s="94" t="str">
        <f t="shared" si="272"/>
        <v>-</v>
      </c>
      <c r="AZ594" s="94" t="str">
        <f t="shared" si="273"/>
        <v>-</v>
      </c>
      <c r="BA594" s="94" t="str">
        <f t="shared" si="274"/>
        <v>-</v>
      </c>
      <c r="BB594" s="94" t="str">
        <f t="shared" si="275"/>
        <v>-</v>
      </c>
      <c r="BC594" s="94" t="str">
        <f t="shared" si="276"/>
        <v>-</v>
      </c>
      <c r="BD594" s="94" t="str">
        <f t="shared" si="277"/>
        <v>-</v>
      </c>
      <c r="BE594" s="94" t="str">
        <f t="shared" si="278"/>
        <v>-</v>
      </c>
      <c r="BF594" s="94" t="str">
        <f t="shared" si="279"/>
        <v>-</v>
      </c>
    </row>
    <row r="595" spans="1:58" x14ac:dyDescent="0.2">
      <c r="A595" s="19" t="s">
        <v>1193</v>
      </c>
      <c r="B595" s="19" t="s">
        <v>876</v>
      </c>
      <c r="C595" s="19">
        <v>13007935</v>
      </c>
      <c r="D595" s="19">
        <v>0</v>
      </c>
      <c r="E595" s="19" t="s">
        <v>1917</v>
      </c>
      <c r="F595" s="19" t="s">
        <v>1918</v>
      </c>
      <c r="G595" s="19" t="s">
        <v>1919</v>
      </c>
      <c r="H595" s="19" t="s">
        <v>1018</v>
      </c>
      <c r="I595" s="19" t="s">
        <v>653</v>
      </c>
      <c r="J595" s="19">
        <v>80</v>
      </c>
      <c r="K595" s="19" t="s">
        <v>556</v>
      </c>
      <c r="L595" s="19" t="s">
        <v>495</v>
      </c>
      <c r="M595" s="19" t="s">
        <v>20</v>
      </c>
      <c r="N595" s="19">
        <v>45793</v>
      </c>
      <c r="O595" s="19">
        <v>1</v>
      </c>
      <c r="P595" s="83">
        <v>1</v>
      </c>
      <c r="Q595" s="19" t="s">
        <v>23</v>
      </c>
      <c r="R595" s="19" t="s">
        <v>11</v>
      </c>
      <c r="S595" s="19" t="s">
        <v>23</v>
      </c>
      <c r="T595" s="19">
        <v>1</v>
      </c>
      <c r="U595" s="19" t="s">
        <v>11</v>
      </c>
      <c r="V595" s="19" t="s">
        <v>11</v>
      </c>
      <c r="W595" s="19" t="s">
        <v>11</v>
      </c>
      <c r="X595" s="19">
        <v>0</v>
      </c>
      <c r="Y595" s="19" t="s">
        <v>730</v>
      </c>
      <c r="Z595" s="19">
        <v>0</v>
      </c>
      <c r="AA595" s="19">
        <v>0</v>
      </c>
      <c r="AB595" s="19">
        <v>0</v>
      </c>
      <c r="AC595" s="186" t="str">
        <f>IF(OR(M595="13",M595="14",P595=8),"",IF(     AND(OR(S595="AUTORIZADO", S595="PENDIENTE", S595="REDUCIDO", S595="AMPLIADO"),L595&lt;&gt;"HONORARIO" ), _xlfn.CONCAT(IF(H595="X","H",H595),"_",IF(OR(P595=5,P595=6),_xlfn.CONCAT(P595,"A"),P595),"_",VLOOKUP(T595,Datos!$B$2:$C$5,2,TRUE)),""))</f>
        <v>M_1_[hasta 3]</v>
      </c>
      <c r="AD595" s="186">
        <f t="shared" si="253"/>
        <v>0</v>
      </c>
      <c r="AE595" s="90" t="str">
        <f t="shared" si="254"/>
        <v>-</v>
      </c>
      <c r="AF595" s="91" t="str">
        <f t="shared" si="255"/>
        <v>070607</v>
      </c>
      <c r="AG595" s="92"/>
      <c r="AH595" s="93" t="str">
        <f t="shared" si="256"/>
        <v>Corporación de Fomento de la Producción</v>
      </c>
      <c r="AI595" s="90" t="str">
        <f t="shared" si="257"/>
        <v>-</v>
      </c>
      <c r="AJ595" s="90">
        <f t="shared" si="258"/>
        <v>0</v>
      </c>
      <c r="AK595" s="90" t="str">
        <f t="shared" si="259"/>
        <v>-</v>
      </c>
      <c r="AL595" s="90" t="str">
        <f t="shared" si="260"/>
        <v>Identifica este registro como MUJER</v>
      </c>
      <c r="AM595" s="90" t="str">
        <f t="shared" si="261"/>
        <v>-</v>
      </c>
      <c r="AN595" s="90" t="str">
        <f t="shared" si="262"/>
        <v>-</v>
      </c>
      <c r="AO595" s="90" t="str">
        <f t="shared" si="263"/>
        <v>-</v>
      </c>
      <c r="AP595" s="58" t="str">
        <f t="shared" si="264"/>
        <v>-</v>
      </c>
      <c r="AQ595" s="94" t="str">
        <f t="shared" si="265"/>
        <v>-</v>
      </c>
      <c r="AR595" s="94" t="str">
        <f>IF(N595="","PRIMER_DIA en blanco",
IF(AND(M595="01",N595&gt;=L_Conversion!$C$118,N595&lt;=L_Conversion!$D$118),"-",
IF(AND(M595="02",N595&gt;=L_Conversion!$C$119,N595&lt;=L_Conversion!$D$119),"-",
IF(AND(M595="03",N595&gt;=L_Conversion!$C$120,N595&lt;=L_Conversion!$D$120),"-",
IF(AND(M595="04",N595&gt;=L_Conversion!$C$121,N595&lt;=L_Conversion!$D$121),"-",
IF(AND(M595="05",N595&gt;=L_Conversion!$C$122,N595&lt;=L_Conversion!$D$122),"-",
IF(AND(M595="06",N595&gt;=L_Conversion!$C$123,N595&lt;=L_Conversion!$D$123),"-",
IF(AND(M595="07",N595&gt;=L_Conversion!$C$124,N595&lt;=L_Conversion!$D$124),"-",
IF(AND(M595="08",N595&gt;=L_Conversion!$C$125,N595&lt;=L_Conversion!$D$125),"-",
IF(AND(M595="09",N595&gt;=L_Conversion!$C$126,N595&lt;=L_Conversion!$D$126),"-",
IF(AND(M595="10",N595&gt;=L_Conversion!$C$127,N595&lt;=L_Conversion!$D$127),"-",
IF(AND(M595="11",N595&gt;=L_Conversion!$C$128,N595&lt;=L_Conversion!$D$128),"-",
IF(AND(M595="12",N595&gt;=L_Conversion!$C$129,N595&lt;=L_Conversion!$D$129),"-",
IF(AND(M595="13",N595&gt;=L_Conversion!$C$116,N595&lt;=L_Conversion!$D$116),"-",
IF(AND(M595="14",N595&gt;=L_Conversion!$C$117,N595&lt;=L_Conversion!$D$117),"-",
"PRIMER_DIA fuera de rango")))))))))))))))</f>
        <v>-</v>
      </c>
      <c r="AS595" s="94" t="str">
        <f t="shared" si="266"/>
        <v>-</v>
      </c>
      <c r="AT595" s="94" t="str">
        <f t="shared" si="267"/>
        <v>-</v>
      </c>
      <c r="AU595" s="94" t="str">
        <f t="shared" si="268"/>
        <v>-</v>
      </c>
      <c r="AV595" s="94" t="str">
        <f t="shared" si="269"/>
        <v>-</v>
      </c>
      <c r="AW595" s="94" t="str">
        <f t="shared" si="270"/>
        <v>-</v>
      </c>
      <c r="AX595" s="94" t="str">
        <f t="shared" si="271"/>
        <v>-</v>
      </c>
      <c r="AY595" s="94" t="str">
        <f t="shared" si="272"/>
        <v>-</v>
      </c>
      <c r="AZ595" s="94" t="str">
        <f t="shared" si="273"/>
        <v>-</v>
      </c>
      <c r="BA595" s="94" t="str">
        <f t="shared" si="274"/>
        <v>-</v>
      </c>
      <c r="BB595" s="94" t="str">
        <f t="shared" si="275"/>
        <v>-</v>
      </c>
      <c r="BC595" s="94" t="str">
        <f t="shared" si="276"/>
        <v>-</v>
      </c>
      <c r="BD595" s="94" t="str">
        <f t="shared" si="277"/>
        <v>-</v>
      </c>
      <c r="BE595" s="94" t="str">
        <f t="shared" si="278"/>
        <v>-</v>
      </c>
      <c r="BF595" s="94" t="str">
        <f t="shared" si="279"/>
        <v>-</v>
      </c>
    </row>
    <row r="596" spans="1:58" x14ac:dyDescent="0.2">
      <c r="A596" s="19" t="s">
        <v>1193</v>
      </c>
      <c r="B596" s="19" t="s">
        <v>76</v>
      </c>
      <c r="C596" s="19">
        <v>12697540</v>
      </c>
      <c r="D596" s="19">
        <v>6</v>
      </c>
      <c r="E596" s="19" t="s">
        <v>1624</v>
      </c>
      <c r="F596" s="19" t="s">
        <v>1920</v>
      </c>
      <c r="G596" s="19" t="s">
        <v>1768</v>
      </c>
      <c r="H596" s="19" t="s">
        <v>1018</v>
      </c>
      <c r="I596" s="19" t="s">
        <v>653</v>
      </c>
      <c r="J596" s="19">
        <v>80</v>
      </c>
      <c r="K596" s="19" t="s">
        <v>556</v>
      </c>
      <c r="L596" s="19" t="s">
        <v>495</v>
      </c>
      <c r="M596" s="19" t="s">
        <v>20</v>
      </c>
      <c r="N596" s="19">
        <v>45793</v>
      </c>
      <c r="O596" s="19">
        <v>1</v>
      </c>
      <c r="P596" s="83">
        <v>1</v>
      </c>
      <c r="Q596" s="19" t="s">
        <v>23</v>
      </c>
      <c r="R596" s="19" t="s">
        <v>11</v>
      </c>
      <c r="S596" s="19" t="s">
        <v>23</v>
      </c>
      <c r="T596" s="19">
        <v>1</v>
      </c>
      <c r="U596" s="19" t="s">
        <v>11</v>
      </c>
      <c r="V596" s="19" t="s">
        <v>11</v>
      </c>
      <c r="W596" s="19" t="s">
        <v>11</v>
      </c>
      <c r="X596" s="19">
        <v>0</v>
      </c>
      <c r="Y596" s="19" t="s">
        <v>730</v>
      </c>
      <c r="Z596" s="19">
        <v>0</v>
      </c>
      <c r="AA596" s="19">
        <v>0</v>
      </c>
      <c r="AB596" s="19">
        <v>0</v>
      </c>
      <c r="AC596" s="186" t="str">
        <f>IF(OR(M596="13",M596="14",P596=8),"",IF(     AND(OR(S596="AUTORIZADO", S596="PENDIENTE", S596="REDUCIDO", S596="AMPLIADO"),L596&lt;&gt;"HONORARIO" ), _xlfn.CONCAT(IF(H596="X","H",H596),"_",IF(OR(P596=5,P596=6),_xlfn.CONCAT(P596,"A"),P596),"_",VLOOKUP(T596,Datos!$B$2:$C$5,2,TRUE)),""))</f>
        <v>M_1_[hasta 3]</v>
      </c>
      <c r="AD596" s="186">
        <f t="shared" si="253"/>
        <v>0</v>
      </c>
      <c r="AE596" s="90" t="str">
        <f t="shared" si="254"/>
        <v>-</v>
      </c>
      <c r="AF596" s="91" t="str">
        <f t="shared" si="255"/>
        <v>070601</v>
      </c>
      <c r="AG596" s="92"/>
      <c r="AH596" s="93" t="str">
        <f t="shared" si="256"/>
        <v>Corporación de Fomento de la Producción</v>
      </c>
      <c r="AI596" s="90" t="str">
        <f t="shared" si="257"/>
        <v>-</v>
      </c>
      <c r="AJ596" s="90">
        <f t="shared" si="258"/>
        <v>6</v>
      </c>
      <c r="AK596" s="90" t="str">
        <f t="shared" si="259"/>
        <v>-</v>
      </c>
      <c r="AL596" s="90" t="str">
        <f t="shared" si="260"/>
        <v>Identifica este registro como MUJER</v>
      </c>
      <c r="AM596" s="90" t="str">
        <f t="shared" si="261"/>
        <v>-</v>
      </c>
      <c r="AN596" s="90" t="str">
        <f t="shared" si="262"/>
        <v>-</v>
      </c>
      <c r="AO596" s="90" t="str">
        <f t="shared" si="263"/>
        <v>-</v>
      </c>
      <c r="AP596" s="58" t="str">
        <f t="shared" si="264"/>
        <v>-</v>
      </c>
      <c r="AQ596" s="94" t="str">
        <f t="shared" si="265"/>
        <v>-</v>
      </c>
      <c r="AR596" s="94" t="str">
        <f>IF(N596="","PRIMER_DIA en blanco",
IF(AND(M596="01",N596&gt;=L_Conversion!$C$118,N596&lt;=L_Conversion!$D$118),"-",
IF(AND(M596="02",N596&gt;=L_Conversion!$C$119,N596&lt;=L_Conversion!$D$119),"-",
IF(AND(M596="03",N596&gt;=L_Conversion!$C$120,N596&lt;=L_Conversion!$D$120),"-",
IF(AND(M596="04",N596&gt;=L_Conversion!$C$121,N596&lt;=L_Conversion!$D$121),"-",
IF(AND(M596="05",N596&gt;=L_Conversion!$C$122,N596&lt;=L_Conversion!$D$122),"-",
IF(AND(M596="06",N596&gt;=L_Conversion!$C$123,N596&lt;=L_Conversion!$D$123),"-",
IF(AND(M596="07",N596&gt;=L_Conversion!$C$124,N596&lt;=L_Conversion!$D$124),"-",
IF(AND(M596="08",N596&gt;=L_Conversion!$C$125,N596&lt;=L_Conversion!$D$125),"-",
IF(AND(M596="09",N596&gt;=L_Conversion!$C$126,N596&lt;=L_Conversion!$D$126),"-",
IF(AND(M596="10",N596&gt;=L_Conversion!$C$127,N596&lt;=L_Conversion!$D$127),"-",
IF(AND(M596="11",N596&gt;=L_Conversion!$C$128,N596&lt;=L_Conversion!$D$128),"-",
IF(AND(M596="12",N596&gt;=L_Conversion!$C$129,N596&lt;=L_Conversion!$D$129),"-",
IF(AND(M596="13",N596&gt;=L_Conversion!$C$116,N596&lt;=L_Conversion!$D$116),"-",
IF(AND(M596="14",N596&gt;=L_Conversion!$C$117,N596&lt;=L_Conversion!$D$117),"-",
"PRIMER_DIA fuera de rango")))))))))))))))</f>
        <v>-</v>
      </c>
      <c r="AS596" s="94" t="str">
        <f t="shared" si="266"/>
        <v>-</v>
      </c>
      <c r="AT596" s="94" t="str">
        <f t="shared" si="267"/>
        <v>-</v>
      </c>
      <c r="AU596" s="94" t="str">
        <f t="shared" si="268"/>
        <v>-</v>
      </c>
      <c r="AV596" s="94" t="str">
        <f t="shared" si="269"/>
        <v>-</v>
      </c>
      <c r="AW596" s="94" t="str">
        <f t="shared" si="270"/>
        <v>-</v>
      </c>
      <c r="AX596" s="94" t="str">
        <f t="shared" si="271"/>
        <v>-</v>
      </c>
      <c r="AY596" s="94" t="str">
        <f t="shared" si="272"/>
        <v>-</v>
      </c>
      <c r="AZ596" s="94" t="str">
        <f t="shared" si="273"/>
        <v>-</v>
      </c>
      <c r="BA596" s="94" t="str">
        <f t="shared" si="274"/>
        <v>-</v>
      </c>
      <c r="BB596" s="94" t="str">
        <f t="shared" si="275"/>
        <v>-</v>
      </c>
      <c r="BC596" s="94" t="str">
        <f t="shared" si="276"/>
        <v>-</v>
      </c>
      <c r="BD596" s="94" t="str">
        <f t="shared" si="277"/>
        <v>-</v>
      </c>
      <c r="BE596" s="94" t="str">
        <f t="shared" si="278"/>
        <v>-</v>
      </c>
      <c r="BF596" s="94" t="str">
        <f t="shared" si="279"/>
        <v>-</v>
      </c>
    </row>
    <row r="597" spans="1:58" x14ac:dyDescent="0.2">
      <c r="A597" s="19" t="s">
        <v>1193</v>
      </c>
      <c r="B597" s="19" t="s">
        <v>76</v>
      </c>
      <c r="C597" s="19">
        <v>14174154</v>
      </c>
      <c r="D597" s="19">
        <v>3</v>
      </c>
      <c r="E597" s="19" t="s">
        <v>1921</v>
      </c>
      <c r="F597" s="19" t="s">
        <v>1922</v>
      </c>
      <c r="G597" s="19" t="s">
        <v>1923</v>
      </c>
      <c r="H597" s="19" t="s">
        <v>654</v>
      </c>
      <c r="I597" s="19" t="s">
        <v>653</v>
      </c>
      <c r="J597" s="19">
        <v>80</v>
      </c>
      <c r="K597" s="19" t="s">
        <v>556</v>
      </c>
      <c r="L597" s="19" t="s">
        <v>495</v>
      </c>
      <c r="M597" s="19" t="s">
        <v>20</v>
      </c>
      <c r="N597" s="19">
        <v>45793</v>
      </c>
      <c r="O597" s="19">
        <v>5</v>
      </c>
      <c r="P597" s="83">
        <v>1</v>
      </c>
      <c r="Q597" s="19" t="s">
        <v>23</v>
      </c>
      <c r="R597" s="19" t="s">
        <v>11</v>
      </c>
      <c r="S597" s="19" t="s">
        <v>23</v>
      </c>
      <c r="T597" s="19">
        <v>5</v>
      </c>
      <c r="U597" s="19" t="s">
        <v>11</v>
      </c>
      <c r="V597" s="19" t="s">
        <v>11</v>
      </c>
      <c r="W597" s="19" t="s">
        <v>11</v>
      </c>
      <c r="X597" s="19">
        <v>0</v>
      </c>
      <c r="Y597" s="19" t="s">
        <v>730</v>
      </c>
      <c r="Z597" s="19">
        <v>0</v>
      </c>
      <c r="AA597" s="19">
        <v>0</v>
      </c>
      <c r="AB597" s="19">
        <v>0</v>
      </c>
      <c r="AC597" s="186" t="str">
        <f>IF(OR(M597="13",M597="14",P597=8),"",IF(     AND(OR(S597="AUTORIZADO", S597="PENDIENTE", S597="REDUCIDO", S597="AMPLIADO"),L597&lt;&gt;"HONORARIO" ), _xlfn.CONCAT(IF(H597="X","H",H597),"_",IF(OR(P597=5,P597=6),_xlfn.CONCAT(P597,"A"),P597),"_",VLOOKUP(T597,Datos!$B$2:$C$5,2,TRUE)),""))</f>
        <v>H_1_[4 a 10]</v>
      </c>
      <c r="AD597" s="186">
        <f t="shared" si="253"/>
        <v>0</v>
      </c>
      <c r="AE597" s="90" t="str">
        <f t="shared" si="254"/>
        <v>-</v>
      </c>
      <c r="AF597" s="91" t="str">
        <f t="shared" si="255"/>
        <v>070601</v>
      </c>
      <c r="AG597" s="92"/>
      <c r="AH597" s="93" t="str">
        <f t="shared" si="256"/>
        <v>Corporación de Fomento de la Producción</v>
      </c>
      <c r="AI597" s="90" t="str">
        <f t="shared" si="257"/>
        <v>-</v>
      </c>
      <c r="AJ597" s="90">
        <f t="shared" si="258"/>
        <v>3</v>
      </c>
      <c r="AK597" s="90" t="str">
        <f t="shared" si="259"/>
        <v>-</v>
      </c>
      <c r="AL597" s="90" t="str">
        <f t="shared" si="260"/>
        <v>Identifica este registro como HOMBRE</v>
      </c>
      <c r="AM597" s="90" t="str">
        <f t="shared" si="261"/>
        <v>-</v>
      </c>
      <c r="AN597" s="90" t="str">
        <f t="shared" si="262"/>
        <v>-</v>
      </c>
      <c r="AO597" s="90" t="str">
        <f t="shared" si="263"/>
        <v>-</v>
      </c>
      <c r="AP597" s="58" t="str">
        <f t="shared" si="264"/>
        <v>-</v>
      </c>
      <c r="AQ597" s="94" t="str">
        <f t="shared" si="265"/>
        <v>-</v>
      </c>
      <c r="AR597" s="94" t="str">
        <f>IF(N597="","PRIMER_DIA en blanco",
IF(AND(M597="01",N597&gt;=L_Conversion!$C$118,N597&lt;=L_Conversion!$D$118),"-",
IF(AND(M597="02",N597&gt;=L_Conversion!$C$119,N597&lt;=L_Conversion!$D$119),"-",
IF(AND(M597="03",N597&gt;=L_Conversion!$C$120,N597&lt;=L_Conversion!$D$120),"-",
IF(AND(M597="04",N597&gt;=L_Conversion!$C$121,N597&lt;=L_Conversion!$D$121),"-",
IF(AND(M597="05",N597&gt;=L_Conversion!$C$122,N597&lt;=L_Conversion!$D$122),"-",
IF(AND(M597="06",N597&gt;=L_Conversion!$C$123,N597&lt;=L_Conversion!$D$123),"-",
IF(AND(M597="07",N597&gt;=L_Conversion!$C$124,N597&lt;=L_Conversion!$D$124),"-",
IF(AND(M597="08",N597&gt;=L_Conversion!$C$125,N597&lt;=L_Conversion!$D$125),"-",
IF(AND(M597="09",N597&gt;=L_Conversion!$C$126,N597&lt;=L_Conversion!$D$126),"-",
IF(AND(M597="10",N597&gt;=L_Conversion!$C$127,N597&lt;=L_Conversion!$D$127),"-",
IF(AND(M597="11",N597&gt;=L_Conversion!$C$128,N597&lt;=L_Conversion!$D$128),"-",
IF(AND(M597="12",N597&gt;=L_Conversion!$C$129,N597&lt;=L_Conversion!$D$129),"-",
IF(AND(M597="13",N597&gt;=L_Conversion!$C$116,N597&lt;=L_Conversion!$D$116),"-",
IF(AND(M597="14",N597&gt;=L_Conversion!$C$117,N597&lt;=L_Conversion!$D$117),"-",
"PRIMER_DIA fuera de rango")))))))))))))))</f>
        <v>-</v>
      </c>
      <c r="AS597" s="94" t="str">
        <f t="shared" si="266"/>
        <v>-</v>
      </c>
      <c r="AT597" s="94" t="str">
        <f t="shared" si="267"/>
        <v>-</v>
      </c>
      <c r="AU597" s="94" t="str">
        <f t="shared" si="268"/>
        <v>-</v>
      </c>
      <c r="AV597" s="94" t="str">
        <f t="shared" si="269"/>
        <v>-</v>
      </c>
      <c r="AW597" s="94" t="str">
        <f t="shared" si="270"/>
        <v>-</v>
      </c>
      <c r="AX597" s="94" t="str">
        <f t="shared" si="271"/>
        <v>-</v>
      </c>
      <c r="AY597" s="94" t="str">
        <f t="shared" si="272"/>
        <v>-</v>
      </c>
      <c r="AZ597" s="94" t="str">
        <f t="shared" si="273"/>
        <v>-</v>
      </c>
      <c r="BA597" s="94" t="str">
        <f t="shared" si="274"/>
        <v>-</v>
      </c>
      <c r="BB597" s="94" t="str">
        <f t="shared" si="275"/>
        <v>-</v>
      </c>
      <c r="BC597" s="94" t="str">
        <f t="shared" si="276"/>
        <v>-</v>
      </c>
      <c r="BD597" s="94" t="str">
        <f t="shared" si="277"/>
        <v>-</v>
      </c>
      <c r="BE597" s="94" t="str">
        <f t="shared" si="278"/>
        <v>-</v>
      </c>
      <c r="BF597" s="94" t="str">
        <f t="shared" si="279"/>
        <v>-</v>
      </c>
    </row>
    <row r="598" spans="1:58" x14ac:dyDescent="0.2">
      <c r="A598" s="19" t="s">
        <v>1193</v>
      </c>
      <c r="B598" s="19" t="s">
        <v>76</v>
      </c>
      <c r="C598" s="19">
        <v>15477117</v>
      </c>
      <c r="D598" s="19">
        <v>4</v>
      </c>
      <c r="E598" s="19" t="s">
        <v>1780</v>
      </c>
      <c r="F598" s="19" t="s">
        <v>1195</v>
      </c>
      <c r="G598" s="19" t="s">
        <v>1781</v>
      </c>
      <c r="H598" s="19" t="s">
        <v>1018</v>
      </c>
      <c r="I598" s="19" t="s">
        <v>653</v>
      </c>
      <c r="J598" s="19">
        <v>80</v>
      </c>
      <c r="K598" s="19" t="s">
        <v>556</v>
      </c>
      <c r="L598" s="19" t="s">
        <v>495</v>
      </c>
      <c r="M598" s="19" t="s">
        <v>20</v>
      </c>
      <c r="N598" s="19">
        <v>45795</v>
      </c>
      <c r="O598" s="19">
        <v>21</v>
      </c>
      <c r="P598" s="83">
        <v>1</v>
      </c>
      <c r="Q598" s="19" t="s">
        <v>23</v>
      </c>
      <c r="R598" s="19" t="s">
        <v>11</v>
      </c>
      <c r="S598" s="19" t="s">
        <v>23</v>
      </c>
      <c r="T598" s="19">
        <v>21</v>
      </c>
      <c r="U598" s="19" t="s">
        <v>11</v>
      </c>
      <c r="V598" s="19" t="s">
        <v>11</v>
      </c>
      <c r="W598" s="19" t="s">
        <v>11</v>
      </c>
      <c r="X598" s="19">
        <v>0</v>
      </c>
      <c r="Y598" s="19" t="s">
        <v>730</v>
      </c>
      <c r="Z598" s="19">
        <v>0</v>
      </c>
      <c r="AA598" s="19">
        <v>0</v>
      </c>
      <c r="AB598" s="19">
        <v>0</v>
      </c>
      <c r="AC598" s="186" t="str">
        <f>IF(OR(M598="13",M598="14",P598=8),"",IF(     AND(OR(S598="AUTORIZADO", S598="PENDIENTE", S598="REDUCIDO", S598="AMPLIADO"),L598&lt;&gt;"HONORARIO" ), _xlfn.CONCAT(IF(H598="X","H",H598),"_",IF(OR(P598=5,P598=6),_xlfn.CONCAT(P598,"A"),P598),"_",VLOOKUP(T598,Datos!$B$2:$C$5,2,TRUE)),""))</f>
        <v>M_1_[11 +]</v>
      </c>
      <c r="AD598" s="186">
        <f t="shared" si="253"/>
        <v>0</v>
      </c>
      <c r="AE598" s="90" t="str">
        <f t="shared" si="254"/>
        <v>-</v>
      </c>
      <c r="AF598" s="91" t="str">
        <f t="shared" si="255"/>
        <v>070601</v>
      </c>
      <c r="AG598" s="92"/>
      <c r="AH598" s="93" t="str">
        <f t="shared" si="256"/>
        <v>Corporación de Fomento de la Producción</v>
      </c>
      <c r="AI598" s="90" t="str">
        <f t="shared" si="257"/>
        <v>-</v>
      </c>
      <c r="AJ598" s="90">
        <f t="shared" si="258"/>
        <v>4</v>
      </c>
      <c r="AK598" s="90" t="str">
        <f t="shared" si="259"/>
        <v>-</v>
      </c>
      <c r="AL598" s="90" t="str">
        <f t="shared" si="260"/>
        <v>Identifica este registro como MUJER</v>
      </c>
      <c r="AM598" s="90" t="str">
        <f t="shared" si="261"/>
        <v>-</v>
      </c>
      <c r="AN598" s="90" t="str">
        <f t="shared" si="262"/>
        <v>-</v>
      </c>
      <c r="AO598" s="90" t="str">
        <f t="shared" si="263"/>
        <v>-</v>
      </c>
      <c r="AP598" s="58" t="str">
        <f t="shared" si="264"/>
        <v>-</v>
      </c>
      <c r="AQ598" s="94" t="str">
        <f t="shared" si="265"/>
        <v>-</v>
      </c>
      <c r="AR598" s="94" t="str">
        <f>IF(N598="","PRIMER_DIA en blanco",
IF(AND(M598="01",N598&gt;=L_Conversion!$C$118,N598&lt;=L_Conversion!$D$118),"-",
IF(AND(M598="02",N598&gt;=L_Conversion!$C$119,N598&lt;=L_Conversion!$D$119),"-",
IF(AND(M598="03",N598&gt;=L_Conversion!$C$120,N598&lt;=L_Conversion!$D$120),"-",
IF(AND(M598="04",N598&gt;=L_Conversion!$C$121,N598&lt;=L_Conversion!$D$121),"-",
IF(AND(M598="05",N598&gt;=L_Conversion!$C$122,N598&lt;=L_Conversion!$D$122),"-",
IF(AND(M598="06",N598&gt;=L_Conversion!$C$123,N598&lt;=L_Conversion!$D$123),"-",
IF(AND(M598="07",N598&gt;=L_Conversion!$C$124,N598&lt;=L_Conversion!$D$124),"-",
IF(AND(M598="08",N598&gt;=L_Conversion!$C$125,N598&lt;=L_Conversion!$D$125),"-",
IF(AND(M598="09",N598&gt;=L_Conversion!$C$126,N598&lt;=L_Conversion!$D$126),"-",
IF(AND(M598="10",N598&gt;=L_Conversion!$C$127,N598&lt;=L_Conversion!$D$127),"-",
IF(AND(M598="11",N598&gt;=L_Conversion!$C$128,N598&lt;=L_Conversion!$D$128),"-",
IF(AND(M598="12",N598&gt;=L_Conversion!$C$129,N598&lt;=L_Conversion!$D$129),"-",
IF(AND(M598="13",N598&gt;=L_Conversion!$C$116,N598&lt;=L_Conversion!$D$116),"-",
IF(AND(M598="14",N598&gt;=L_Conversion!$C$117,N598&lt;=L_Conversion!$D$117),"-",
"PRIMER_DIA fuera de rango")))))))))))))))</f>
        <v>-</v>
      </c>
      <c r="AS598" s="94" t="str">
        <f t="shared" si="266"/>
        <v>-</v>
      </c>
      <c r="AT598" s="94" t="str">
        <f t="shared" si="267"/>
        <v>-</v>
      </c>
      <c r="AU598" s="94" t="str">
        <f t="shared" si="268"/>
        <v>-</v>
      </c>
      <c r="AV598" s="94" t="str">
        <f t="shared" si="269"/>
        <v>-</v>
      </c>
      <c r="AW598" s="94" t="str">
        <f t="shared" si="270"/>
        <v>-</v>
      </c>
      <c r="AX598" s="94" t="str">
        <f t="shared" si="271"/>
        <v>-</v>
      </c>
      <c r="AY598" s="94" t="str">
        <f t="shared" si="272"/>
        <v>-</v>
      </c>
      <c r="AZ598" s="94" t="str">
        <f t="shared" si="273"/>
        <v>-</v>
      </c>
      <c r="BA598" s="94" t="str">
        <f t="shared" si="274"/>
        <v>-</v>
      </c>
      <c r="BB598" s="94" t="str">
        <f t="shared" si="275"/>
        <v>-</v>
      </c>
      <c r="BC598" s="94" t="str">
        <f t="shared" si="276"/>
        <v>-</v>
      </c>
      <c r="BD598" s="94" t="str">
        <f t="shared" si="277"/>
        <v>-</v>
      </c>
      <c r="BE598" s="94" t="str">
        <f t="shared" si="278"/>
        <v>-</v>
      </c>
      <c r="BF598" s="94" t="str">
        <f t="shared" si="279"/>
        <v>-</v>
      </c>
    </row>
    <row r="599" spans="1:58" x14ac:dyDescent="0.2">
      <c r="A599" s="19" t="s">
        <v>1193</v>
      </c>
      <c r="B599" s="19" t="s">
        <v>76</v>
      </c>
      <c r="C599" s="19">
        <v>9089277</v>
      </c>
      <c r="D599" s="19">
        <v>0</v>
      </c>
      <c r="E599" s="19" t="s">
        <v>1307</v>
      </c>
      <c r="F599" s="19" t="s">
        <v>1508</v>
      </c>
      <c r="G599" s="19" t="s">
        <v>1742</v>
      </c>
      <c r="H599" s="19" t="s">
        <v>1018</v>
      </c>
      <c r="I599" s="19" t="s">
        <v>653</v>
      </c>
      <c r="J599" s="19">
        <v>80</v>
      </c>
      <c r="K599" s="19" t="s">
        <v>560</v>
      </c>
      <c r="L599" s="19" t="s">
        <v>495</v>
      </c>
      <c r="M599" s="19" t="s">
        <v>20</v>
      </c>
      <c r="N599" s="19">
        <v>45795</v>
      </c>
      <c r="O599" s="19">
        <v>14</v>
      </c>
      <c r="P599" s="83">
        <v>1</v>
      </c>
      <c r="Q599" s="19" t="s">
        <v>23</v>
      </c>
      <c r="R599" s="19" t="s">
        <v>11</v>
      </c>
      <c r="S599" s="19" t="s">
        <v>23</v>
      </c>
      <c r="T599" s="19">
        <v>14</v>
      </c>
      <c r="U599" s="19" t="s">
        <v>11</v>
      </c>
      <c r="V599" s="19" t="s">
        <v>11</v>
      </c>
      <c r="W599" s="19" t="s">
        <v>11</v>
      </c>
      <c r="X599" s="19">
        <v>0</v>
      </c>
      <c r="Y599" s="19" t="s">
        <v>730</v>
      </c>
      <c r="Z599" s="19">
        <v>0</v>
      </c>
      <c r="AA599" s="19">
        <v>0</v>
      </c>
      <c r="AB599" s="19">
        <v>0</v>
      </c>
      <c r="AC599" s="186" t="str">
        <f>IF(OR(M599="13",M599="14",P599=8),"",IF(     AND(OR(S599="AUTORIZADO", S599="PENDIENTE", S599="REDUCIDO", S599="AMPLIADO"),L599&lt;&gt;"HONORARIO" ), _xlfn.CONCAT(IF(H599="X","H",H599),"_",IF(OR(P599=5,P599=6),_xlfn.CONCAT(P599,"A"),P599),"_",VLOOKUP(T599,Datos!$B$2:$C$5,2,TRUE)),""))</f>
        <v>M_1_[11 +]</v>
      </c>
      <c r="AD599" s="186">
        <f t="shared" si="253"/>
        <v>0</v>
      </c>
      <c r="AE599" s="90" t="str">
        <f t="shared" si="254"/>
        <v>-</v>
      </c>
      <c r="AF599" s="91" t="str">
        <f t="shared" si="255"/>
        <v>070601</v>
      </c>
      <c r="AG599" s="92"/>
      <c r="AH599" s="93" t="str">
        <f t="shared" si="256"/>
        <v>Corporación de Fomento de la Producción</v>
      </c>
      <c r="AI599" s="90" t="str">
        <f t="shared" si="257"/>
        <v>-</v>
      </c>
      <c r="AJ599" s="90">
        <f t="shared" si="258"/>
        <v>0</v>
      </c>
      <c r="AK599" s="90" t="str">
        <f t="shared" si="259"/>
        <v>-</v>
      </c>
      <c r="AL599" s="90" t="str">
        <f t="shared" si="260"/>
        <v>Identifica este registro como MUJER</v>
      </c>
      <c r="AM599" s="90" t="str">
        <f t="shared" si="261"/>
        <v>-</v>
      </c>
      <c r="AN599" s="90" t="str">
        <f t="shared" si="262"/>
        <v>-</v>
      </c>
      <c r="AO599" s="90" t="str">
        <f t="shared" si="263"/>
        <v>-</v>
      </c>
      <c r="AP599" s="58" t="str">
        <f t="shared" si="264"/>
        <v>-</v>
      </c>
      <c r="AQ599" s="94" t="str">
        <f t="shared" si="265"/>
        <v>-</v>
      </c>
      <c r="AR599" s="94" t="str">
        <f>IF(N599="","PRIMER_DIA en blanco",
IF(AND(M599="01",N599&gt;=L_Conversion!$C$118,N599&lt;=L_Conversion!$D$118),"-",
IF(AND(M599="02",N599&gt;=L_Conversion!$C$119,N599&lt;=L_Conversion!$D$119),"-",
IF(AND(M599="03",N599&gt;=L_Conversion!$C$120,N599&lt;=L_Conversion!$D$120),"-",
IF(AND(M599="04",N599&gt;=L_Conversion!$C$121,N599&lt;=L_Conversion!$D$121),"-",
IF(AND(M599="05",N599&gt;=L_Conversion!$C$122,N599&lt;=L_Conversion!$D$122),"-",
IF(AND(M599="06",N599&gt;=L_Conversion!$C$123,N599&lt;=L_Conversion!$D$123),"-",
IF(AND(M599="07",N599&gt;=L_Conversion!$C$124,N599&lt;=L_Conversion!$D$124),"-",
IF(AND(M599="08",N599&gt;=L_Conversion!$C$125,N599&lt;=L_Conversion!$D$125),"-",
IF(AND(M599="09",N599&gt;=L_Conversion!$C$126,N599&lt;=L_Conversion!$D$126),"-",
IF(AND(M599="10",N599&gt;=L_Conversion!$C$127,N599&lt;=L_Conversion!$D$127),"-",
IF(AND(M599="11",N599&gt;=L_Conversion!$C$128,N599&lt;=L_Conversion!$D$128),"-",
IF(AND(M599="12",N599&gt;=L_Conversion!$C$129,N599&lt;=L_Conversion!$D$129),"-",
IF(AND(M599="13",N599&gt;=L_Conversion!$C$116,N599&lt;=L_Conversion!$D$116),"-",
IF(AND(M599="14",N599&gt;=L_Conversion!$C$117,N599&lt;=L_Conversion!$D$117),"-",
"PRIMER_DIA fuera de rango")))))))))))))))</f>
        <v>-</v>
      </c>
      <c r="AS599" s="94" t="str">
        <f t="shared" si="266"/>
        <v>-</v>
      </c>
      <c r="AT599" s="94" t="str">
        <f t="shared" si="267"/>
        <v>-</v>
      </c>
      <c r="AU599" s="94" t="str">
        <f t="shared" si="268"/>
        <v>-</v>
      </c>
      <c r="AV599" s="94" t="str">
        <f t="shared" si="269"/>
        <v>-</v>
      </c>
      <c r="AW599" s="94" t="str">
        <f t="shared" si="270"/>
        <v>-</v>
      </c>
      <c r="AX599" s="94" t="str">
        <f t="shared" si="271"/>
        <v>-</v>
      </c>
      <c r="AY599" s="94" t="str">
        <f t="shared" si="272"/>
        <v>-</v>
      </c>
      <c r="AZ599" s="94" t="str">
        <f t="shared" si="273"/>
        <v>-</v>
      </c>
      <c r="BA599" s="94" t="str">
        <f t="shared" si="274"/>
        <v>-</v>
      </c>
      <c r="BB599" s="94" t="str">
        <f t="shared" si="275"/>
        <v>-</v>
      </c>
      <c r="BC599" s="94" t="str">
        <f t="shared" si="276"/>
        <v>-</v>
      </c>
      <c r="BD599" s="94" t="str">
        <f t="shared" si="277"/>
        <v>-</v>
      </c>
      <c r="BE599" s="94" t="str">
        <f t="shared" si="278"/>
        <v>-</v>
      </c>
      <c r="BF599" s="94" t="str">
        <f t="shared" si="279"/>
        <v>-</v>
      </c>
    </row>
    <row r="600" spans="1:58" x14ac:dyDescent="0.2">
      <c r="A600" s="19" t="s">
        <v>1193</v>
      </c>
      <c r="B600" s="19" t="s">
        <v>76</v>
      </c>
      <c r="C600" s="19">
        <v>15893962</v>
      </c>
      <c r="D600" s="19">
        <v>2</v>
      </c>
      <c r="E600" s="19" t="s">
        <v>1260</v>
      </c>
      <c r="F600" s="19" t="s">
        <v>1413</v>
      </c>
      <c r="G600" s="19" t="s">
        <v>1435</v>
      </c>
      <c r="H600" s="19" t="s">
        <v>1018</v>
      </c>
      <c r="I600" s="19" t="s">
        <v>653</v>
      </c>
      <c r="J600" s="19">
        <v>80</v>
      </c>
      <c r="K600" s="19" t="s">
        <v>560</v>
      </c>
      <c r="L600" s="19" t="s">
        <v>495</v>
      </c>
      <c r="M600" s="19" t="s">
        <v>20</v>
      </c>
      <c r="N600" s="19">
        <v>45795</v>
      </c>
      <c r="O600" s="19">
        <v>84</v>
      </c>
      <c r="P600" s="83">
        <v>8</v>
      </c>
      <c r="Q600" s="19" t="s">
        <v>23</v>
      </c>
      <c r="R600" s="19" t="s">
        <v>11</v>
      </c>
      <c r="S600" s="19" t="s">
        <v>23</v>
      </c>
      <c r="T600" s="19">
        <v>84</v>
      </c>
      <c r="U600" s="19" t="s">
        <v>11</v>
      </c>
      <c r="V600" s="19" t="s">
        <v>11</v>
      </c>
      <c r="W600" s="19" t="s">
        <v>11</v>
      </c>
      <c r="X600" s="19">
        <v>0</v>
      </c>
      <c r="Y600" s="19" t="s">
        <v>730</v>
      </c>
      <c r="Z600" s="19">
        <v>0</v>
      </c>
      <c r="AA600" s="19">
        <v>0</v>
      </c>
      <c r="AB600" s="19">
        <v>0</v>
      </c>
      <c r="AC600" s="186" t="str">
        <f>IF(OR(M600="13",M600="14",P600=8),"",IF(     AND(OR(S600="AUTORIZADO", S600="PENDIENTE", S600="REDUCIDO", S600="AMPLIADO"),L600&lt;&gt;"HONORARIO" ), _xlfn.CONCAT(IF(H600="X","H",H600),"_",IF(OR(P600=5,P600=6),_xlfn.CONCAT(P600,"A"),P600),"_",VLOOKUP(T600,Datos!$B$2:$C$5,2,TRUE)),""))</f>
        <v/>
      </c>
      <c r="AD600" s="186">
        <f t="shared" si="253"/>
        <v>0</v>
      </c>
      <c r="AE600" s="90" t="str">
        <f t="shared" si="254"/>
        <v>-</v>
      </c>
      <c r="AF600" s="91" t="str">
        <f t="shared" si="255"/>
        <v>070601</v>
      </c>
      <c r="AG600" s="92"/>
      <c r="AH600" s="93" t="str">
        <f t="shared" si="256"/>
        <v>Corporación de Fomento de la Producción</v>
      </c>
      <c r="AI600" s="90" t="str">
        <f t="shared" si="257"/>
        <v>-</v>
      </c>
      <c r="AJ600" s="90">
        <f t="shared" si="258"/>
        <v>2</v>
      </c>
      <c r="AK600" s="90" t="str">
        <f t="shared" si="259"/>
        <v>-</v>
      </c>
      <c r="AL600" s="90" t="str">
        <f t="shared" si="260"/>
        <v>Identifica este registro como MUJER</v>
      </c>
      <c r="AM600" s="90" t="str">
        <f t="shared" si="261"/>
        <v>-</v>
      </c>
      <c r="AN600" s="90" t="str">
        <f t="shared" si="262"/>
        <v>-</v>
      </c>
      <c r="AO600" s="90" t="str">
        <f t="shared" si="263"/>
        <v>-</v>
      </c>
      <c r="AP600" s="58" t="str">
        <f t="shared" si="264"/>
        <v>-</v>
      </c>
      <c r="AQ600" s="94" t="str">
        <f t="shared" si="265"/>
        <v>-</v>
      </c>
      <c r="AR600" s="94" t="str">
        <f>IF(N600="","PRIMER_DIA en blanco",
IF(AND(M600="01",N600&gt;=L_Conversion!$C$118,N600&lt;=L_Conversion!$D$118),"-",
IF(AND(M600="02",N600&gt;=L_Conversion!$C$119,N600&lt;=L_Conversion!$D$119),"-",
IF(AND(M600="03",N600&gt;=L_Conversion!$C$120,N600&lt;=L_Conversion!$D$120),"-",
IF(AND(M600="04",N600&gt;=L_Conversion!$C$121,N600&lt;=L_Conversion!$D$121),"-",
IF(AND(M600="05",N600&gt;=L_Conversion!$C$122,N600&lt;=L_Conversion!$D$122),"-",
IF(AND(M600="06",N600&gt;=L_Conversion!$C$123,N600&lt;=L_Conversion!$D$123),"-",
IF(AND(M600="07",N600&gt;=L_Conversion!$C$124,N600&lt;=L_Conversion!$D$124),"-",
IF(AND(M600="08",N600&gt;=L_Conversion!$C$125,N600&lt;=L_Conversion!$D$125),"-",
IF(AND(M600="09",N600&gt;=L_Conversion!$C$126,N600&lt;=L_Conversion!$D$126),"-",
IF(AND(M600="10",N600&gt;=L_Conversion!$C$127,N600&lt;=L_Conversion!$D$127),"-",
IF(AND(M600="11",N600&gt;=L_Conversion!$C$128,N600&lt;=L_Conversion!$D$128),"-",
IF(AND(M600="12",N600&gt;=L_Conversion!$C$129,N600&lt;=L_Conversion!$D$129),"-",
IF(AND(M600="13",N600&gt;=L_Conversion!$C$116,N600&lt;=L_Conversion!$D$116),"-",
IF(AND(M600="14",N600&gt;=L_Conversion!$C$117,N600&lt;=L_Conversion!$D$117),"-",
"PRIMER_DIA fuera de rango")))))))))))))))</f>
        <v>-</v>
      </c>
      <c r="AS600" s="94" t="str">
        <f t="shared" si="266"/>
        <v>-</v>
      </c>
      <c r="AT600" s="94" t="str">
        <f t="shared" si="267"/>
        <v>-</v>
      </c>
      <c r="AU600" s="94" t="str">
        <f t="shared" si="268"/>
        <v>-</v>
      </c>
      <c r="AV600" s="94" t="str">
        <f t="shared" si="269"/>
        <v>-</v>
      </c>
      <c r="AW600" s="94" t="str">
        <f t="shared" si="270"/>
        <v>-</v>
      </c>
      <c r="AX600" s="94" t="str">
        <f t="shared" si="271"/>
        <v>-</v>
      </c>
      <c r="AY600" s="94" t="str">
        <f t="shared" si="272"/>
        <v>-</v>
      </c>
      <c r="AZ600" s="94" t="str">
        <f t="shared" si="273"/>
        <v>-</v>
      </c>
      <c r="BA600" s="94" t="str">
        <f t="shared" si="274"/>
        <v>-</v>
      </c>
      <c r="BB600" s="94" t="str">
        <f t="shared" si="275"/>
        <v>-</v>
      </c>
      <c r="BC600" s="94" t="str">
        <f t="shared" si="276"/>
        <v>-</v>
      </c>
      <c r="BD600" s="94" t="str">
        <f t="shared" si="277"/>
        <v>-</v>
      </c>
      <c r="BE600" s="94" t="str">
        <f t="shared" si="278"/>
        <v>-</v>
      </c>
      <c r="BF600" s="94" t="str">
        <f t="shared" si="279"/>
        <v>-</v>
      </c>
    </row>
    <row r="601" spans="1:58" x14ac:dyDescent="0.2">
      <c r="A601" s="19" t="s">
        <v>1193</v>
      </c>
      <c r="B601" s="19" t="s">
        <v>76</v>
      </c>
      <c r="C601" s="19">
        <v>18303226</v>
      </c>
      <c r="D601" s="19">
        <v>7</v>
      </c>
      <c r="E601" s="19" t="s">
        <v>1415</v>
      </c>
      <c r="F601" s="19" t="s">
        <v>1416</v>
      </c>
      <c r="G601" s="19" t="s">
        <v>1417</v>
      </c>
      <c r="H601" s="19" t="s">
        <v>1018</v>
      </c>
      <c r="I601" s="19" t="s">
        <v>653</v>
      </c>
      <c r="J601" s="19">
        <v>80</v>
      </c>
      <c r="K601" s="19" t="s">
        <v>560</v>
      </c>
      <c r="L601" s="19" t="s">
        <v>495</v>
      </c>
      <c r="M601" s="19" t="s">
        <v>20</v>
      </c>
      <c r="N601" s="19">
        <v>45795</v>
      </c>
      <c r="O601" s="19">
        <v>15</v>
      </c>
      <c r="P601" s="83">
        <v>1</v>
      </c>
      <c r="Q601" s="19" t="s">
        <v>23</v>
      </c>
      <c r="R601" s="19" t="s">
        <v>11</v>
      </c>
      <c r="S601" s="19" t="s">
        <v>23</v>
      </c>
      <c r="T601" s="19">
        <v>15</v>
      </c>
      <c r="U601" s="19" t="s">
        <v>11</v>
      </c>
      <c r="V601" s="19" t="s">
        <v>11</v>
      </c>
      <c r="W601" s="19" t="s">
        <v>11</v>
      </c>
      <c r="X601" s="19">
        <v>0</v>
      </c>
      <c r="Y601" s="19" t="s">
        <v>730</v>
      </c>
      <c r="Z601" s="19">
        <v>0</v>
      </c>
      <c r="AA601" s="19">
        <v>0</v>
      </c>
      <c r="AB601" s="19">
        <v>0</v>
      </c>
      <c r="AC601" s="186" t="str">
        <f>IF(OR(M601="13",M601="14",P601=8),"",IF(     AND(OR(S601="AUTORIZADO", S601="PENDIENTE", S601="REDUCIDO", S601="AMPLIADO"),L601&lt;&gt;"HONORARIO" ), _xlfn.CONCAT(IF(H601="X","H",H601),"_",IF(OR(P601=5,P601=6),_xlfn.CONCAT(P601,"A"),P601),"_",VLOOKUP(T601,Datos!$B$2:$C$5,2,TRUE)),""))</f>
        <v>M_1_[11 +]</v>
      </c>
      <c r="AD601" s="186">
        <f t="shared" si="253"/>
        <v>0</v>
      </c>
      <c r="AE601" s="90" t="str">
        <f t="shared" si="254"/>
        <v>-</v>
      </c>
      <c r="AF601" s="91" t="str">
        <f t="shared" si="255"/>
        <v>070601</v>
      </c>
      <c r="AG601" s="92"/>
      <c r="AH601" s="93" t="str">
        <f t="shared" si="256"/>
        <v>Corporación de Fomento de la Producción</v>
      </c>
      <c r="AI601" s="90" t="str">
        <f t="shared" si="257"/>
        <v>-</v>
      </c>
      <c r="AJ601" s="90">
        <f t="shared" si="258"/>
        <v>7</v>
      </c>
      <c r="AK601" s="90" t="str">
        <f t="shared" si="259"/>
        <v>-</v>
      </c>
      <c r="AL601" s="90" t="str">
        <f t="shared" si="260"/>
        <v>Identifica este registro como MUJER</v>
      </c>
      <c r="AM601" s="90" t="str">
        <f t="shared" si="261"/>
        <v>-</v>
      </c>
      <c r="AN601" s="90" t="str">
        <f t="shared" si="262"/>
        <v>-</v>
      </c>
      <c r="AO601" s="90" t="str">
        <f t="shared" si="263"/>
        <v>-</v>
      </c>
      <c r="AP601" s="58" t="str">
        <f t="shared" si="264"/>
        <v>-</v>
      </c>
      <c r="AQ601" s="94" t="str">
        <f t="shared" si="265"/>
        <v>-</v>
      </c>
      <c r="AR601" s="94" t="str">
        <f>IF(N601="","PRIMER_DIA en blanco",
IF(AND(M601="01",N601&gt;=L_Conversion!$C$118,N601&lt;=L_Conversion!$D$118),"-",
IF(AND(M601="02",N601&gt;=L_Conversion!$C$119,N601&lt;=L_Conversion!$D$119),"-",
IF(AND(M601="03",N601&gt;=L_Conversion!$C$120,N601&lt;=L_Conversion!$D$120),"-",
IF(AND(M601="04",N601&gt;=L_Conversion!$C$121,N601&lt;=L_Conversion!$D$121),"-",
IF(AND(M601="05",N601&gt;=L_Conversion!$C$122,N601&lt;=L_Conversion!$D$122),"-",
IF(AND(M601="06",N601&gt;=L_Conversion!$C$123,N601&lt;=L_Conversion!$D$123),"-",
IF(AND(M601="07",N601&gt;=L_Conversion!$C$124,N601&lt;=L_Conversion!$D$124),"-",
IF(AND(M601="08",N601&gt;=L_Conversion!$C$125,N601&lt;=L_Conversion!$D$125),"-",
IF(AND(M601="09",N601&gt;=L_Conversion!$C$126,N601&lt;=L_Conversion!$D$126),"-",
IF(AND(M601="10",N601&gt;=L_Conversion!$C$127,N601&lt;=L_Conversion!$D$127),"-",
IF(AND(M601="11",N601&gt;=L_Conversion!$C$128,N601&lt;=L_Conversion!$D$128),"-",
IF(AND(M601="12",N601&gt;=L_Conversion!$C$129,N601&lt;=L_Conversion!$D$129),"-",
IF(AND(M601="13",N601&gt;=L_Conversion!$C$116,N601&lt;=L_Conversion!$D$116),"-",
IF(AND(M601="14",N601&gt;=L_Conversion!$C$117,N601&lt;=L_Conversion!$D$117),"-",
"PRIMER_DIA fuera de rango")))))))))))))))</f>
        <v>-</v>
      </c>
      <c r="AS601" s="94" t="str">
        <f t="shared" si="266"/>
        <v>-</v>
      </c>
      <c r="AT601" s="94" t="str">
        <f t="shared" si="267"/>
        <v>-</v>
      </c>
      <c r="AU601" s="94" t="str">
        <f t="shared" si="268"/>
        <v>-</v>
      </c>
      <c r="AV601" s="94" t="str">
        <f t="shared" si="269"/>
        <v>-</v>
      </c>
      <c r="AW601" s="94" t="str">
        <f t="shared" si="270"/>
        <v>-</v>
      </c>
      <c r="AX601" s="94" t="str">
        <f t="shared" si="271"/>
        <v>-</v>
      </c>
      <c r="AY601" s="94" t="str">
        <f t="shared" si="272"/>
        <v>-</v>
      </c>
      <c r="AZ601" s="94" t="str">
        <f t="shared" si="273"/>
        <v>-</v>
      </c>
      <c r="BA601" s="94" t="str">
        <f t="shared" si="274"/>
        <v>-</v>
      </c>
      <c r="BB601" s="94" t="str">
        <f t="shared" si="275"/>
        <v>-</v>
      </c>
      <c r="BC601" s="94" t="str">
        <f t="shared" si="276"/>
        <v>-</v>
      </c>
      <c r="BD601" s="94" t="str">
        <f t="shared" si="277"/>
        <v>-</v>
      </c>
      <c r="BE601" s="94" t="str">
        <f t="shared" si="278"/>
        <v>-</v>
      </c>
      <c r="BF601" s="94" t="str">
        <f t="shared" si="279"/>
        <v>-</v>
      </c>
    </row>
    <row r="602" spans="1:58" x14ac:dyDescent="0.2">
      <c r="A602" s="19" t="s">
        <v>1193</v>
      </c>
      <c r="B602" s="19" t="s">
        <v>1132</v>
      </c>
      <c r="C602" s="19">
        <v>16426580</v>
      </c>
      <c r="D602" s="19">
        <v>3</v>
      </c>
      <c r="E602" s="19" t="s">
        <v>1924</v>
      </c>
      <c r="F602" s="19" t="s">
        <v>1431</v>
      </c>
      <c r="G602" s="19" t="s">
        <v>1925</v>
      </c>
      <c r="H602" s="19" t="s">
        <v>1018</v>
      </c>
      <c r="I602" s="19" t="s">
        <v>654</v>
      </c>
      <c r="J602" s="19">
        <v>80</v>
      </c>
      <c r="K602" s="19" t="s">
        <v>554</v>
      </c>
      <c r="L602" s="19" t="s">
        <v>509</v>
      </c>
      <c r="M602" s="19" t="s">
        <v>20</v>
      </c>
      <c r="N602" s="19">
        <v>45796</v>
      </c>
      <c r="O602" s="19">
        <v>2</v>
      </c>
      <c r="P602" s="83">
        <v>1</v>
      </c>
      <c r="Q602" s="19" t="s">
        <v>23</v>
      </c>
      <c r="R602" s="19" t="s">
        <v>11</v>
      </c>
      <c r="S602" s="19" t="s">
        <v>23</v>
      </c>
      <c r="T602" s="19">
        <v>2</v>
      </c>
      <c r="U602" s="19" t="s">
        <v>11</v>
      </c>
      <c r="V602" s="19" t="s">
        <v>11</v>
      </c>
      <c r="W602" s="19" t="s">
        <v>11</v>
      </c>
      <c r="X602" s="19">
        <v>0</v>
      </c>
      <c r="Y602" s="19" t="s">
        <v>730</v>
      </c>
      <c r="Z602" s="19">
        <v>0</v>
      </c>
      <c r="AA602" s="19">
        <v>0</v>
      </c>
      <c r="AB602" s="19">
        <v>0</v>
      </c>
      <c r="AC602" s="186" t="str">
        <f>IF(OR(M602="13",M602="14",P602=8),"",IF(     AND(OR(S602="AUTORIZADO", S602="PENDIENTE", S602="REDUCIDO", S602="AMPLIADO"),L602&lt;&gt;"HONORARIO" ), _xlfn.CONCAT(IF(H602="X","H",H602),"_",IF(OR(P602=5,P602=6),_xlfn.CONCAT(P602,"A"),P602),"_",VLOOKUP(T602,Datos!$B$2:$C$5,2,TRUE)),""))</f>
        <v>M_1_[hasta 3]</v>
      </c>
      <c r="AD602" s="186">
        <f t="shared" si="253"/>
        <v>0</v>
      </c>
      <c r="AE602" s="90" t="str">
        <f t="shared" si="254"/>
        <v>-</v>
      </c>
      <c r="AF602" s="91" t="str">
        <f t="shared" si="255"/>
        <v>Revisar</v>
      </c>
      <c r="AG602" s="92"/>
      <c r="AH602" s="93" t="str">
        <f t="shared" si="256"/>
        <v>Corporación de Fomento de la Producción</v>
      </c>
      <c r="AI602" s="90" t="str">
        <f t="shared" si="257"/>
        <v>-</v>
      </c>
      <c r="AJ602" s="90">
        <f t="shared" si="258"/>
        <v>3</v>
      </c>
      <c r="AK602" s="90" t="str">
        <f t="shared" si="259"/>
        <v>-</v>
      </c>
      <c r="AL602" s="90" t="str">
        <f t="shared" si="260"/>
        <v>Identifica este registro como MUJER</v>
      </c>
      <c r="AM602" s="90" t="str">
        <f t="shared" si="261"/>
        <v>-</v>
      </c>
      <c r="AN602" s="90" t="str">
        <f t="shared" si="262"/>
        <v>-</v>
      </c>
      <c r="AO602" s="90" t="str">
        <f t="shared" si="263"/>
        <v>-</v>
      </c>
      <c r="AP602" s="58" t="str">
        <f t="shared" si="264"/>
        <v>-</v>
      </c>
      <c r="AQ602" s="94" t="str">
        <f t="shared" si="265"/>
        <v>-</v>
      </c>
      <c r="AR602" s="94" t="str">
        <f>IF(N602="","PRIMER_DIA en blanco",
IF(AND(M602="01",N602&gt;=L_Conversion!$C$118,N602&lt;=L_Conversion!$D$118),"-",
IF(AND(M602="02",N602&gt;=L_Conversion!$C$119,N602&lt;=L_Conversion!$D$119),"-",
IF(AND(M602="03",N602&gt;=L_Conversion!$C$120,N602&lt;=L_Conversion!$D$120),"-",
IF(AND(M602="04",N602&gt;=L_Conversion!$C$121,N602&lt;=L_Conversion!$D$121),"-",
IF(AND(M602="05",N602&gt;=L_Conversion!$C$122,N602&lt;=L_Conversion!$D$122),"-",
IF(AND(M602="06",N602&gt;=L_Conversion!$C$123,N602&lt;=L_Conversion!$D$123),"-",
IF(AND(M602="07",N602&gt;=L_Conversion!$C$124,N602&lt;=L_Conversion!$D$124),"-",
IF(AND(M602="08",N602&gt;=L_Conversion!$C$125,N602&lt;=L_Conversion!$D$125),"-",
IF(AND(M602="09",N602&gt;=L_Conversion!$C$126,N602&lt;=L_Conversion!$D$126),"-",
IF(AND(M602="10",N602&gt;=L_Conversion!$C$127,N602&lt;=L_Conversion!$D$127),"-",
IF(AND(M602="11",N602&gt;=L_Conversion!$C$128,N602&lt;=L_Conversion!$D$128),"-",
IF(AND(M602="12",N602&gt;=L_Conversion!$C$129,N602&lt;=L_Conversion!$D$129),"-",
IF(AND(M602="13",N602&gt;=L_Conversion!$C$116,N602&lt;=L_Conversion!$D$116),"-",
IF(AND(M602="14",N602&gt;=L_Conversion!$C$117,N602&lt;=L_Conversion!$D$117),"-",
"PRIMER_DIA fuera de rango")))))))))))))))</f>
        <v>-</v>
      </c>
      <c r="AS602" s="94" t="str">
        <f t="shared" si="266"/>
        <v>-</v>
      </c>
      <c r="AT602" s="94" t="str">
        <f t="shared" si="267"/>
        <v>-</v>
      </c>
      <c r="AU602" s="94" t="str">
        <f t="shared" si="268"/>
        <v>-</v>
      </c>
      <c r="AV602" s="94" t="str">
        <f t="shared" si="269"/>
        <v>-</v>
      </c>
      <c r="AW602" s="94" t="str">
        <f t="shared" si="270"/>
        <v>-</v>
      </c>
      <c r="AX602" s="94" t="str">
        <f t="shared" si="271"/>
        <v>-</v>
      </c>
      <c r="AY602" s="94" t="str">
        <f t="shared" si="272"/>
        <v>-</v>
      </c>
      <c r="AZ602" s="94" t="str">
        <f t="shared" si="273"/>
        <v>-</v>
      </c>
      <c r="BA602" s="94" t="str">
        <f t="shared" si="274"/>
        <v>-</v>
      </c>
      <c r="BB602" s="94" t="str">
        <f t="shared" si="275"/>
        <v>-</v>
      </c>
      <c r="BC602" s="94" t="str">
        <f t="shared" si="276"/>
        <v>-</v>
      </c>
      <c r="BD602" s="94" t="str">
        <f t="shared" si="277"/>
        <v>-</v>
      </c>
      <c r="BE602" s="94" t="str">
        <f t="shared" si="278"/>
        <v>-</v>
      </c>
      <c r="BF602" s="94" t="str">
        <f t="shared" si="279"/>
        <v>-</v>
      </c>
    </row>
    <row r="603" spans="1:58" x14ac:dyDescent="0.2">
      <c r="A603" s="19" t="s">
        <v>1193</v>
      </c>
      <c r="B603" s="19" t="s">
        <v>76</v>
      </c>
      <c r="C603" s="19">
        <v>19825701</v>
      </c>
      <c r="D603" s="19" t="s">
        <v>1197</v>
      </c>
      <c r="E603" s="19" t="s">
        <v>1636</v>
      </c>
      <c r="F603" s="19" t="s">
        <v>1926</v>
      </c>
      <c r="G603" s="19" t="s">
        <v>1927</v>
      </c>
      <c r="H603" s="19" t="s">
        <v>1018</v>
      </c>
      <c r="I603" s="19" t="s">
        <v>653</v>
      </c>
      <c r="J603" s="19">
        <v>60</v>
      </c>
      <c r="K603" s="19" t="s">
        <v>560</v>
      </c>
      <c r="L603" s="19" t="s">
        <v>492</v>
      </c>
      <c r="M603" s="19" t="s">
        <v>20</v>
      </c>
      <c r="N603" s="19">
        <v>45796</v>
      </c>
      <c r="O603" s="19">
        <v>1</v>
      </c>
      <c r="P603" s="83">
        <v>1</v>
      </c>
      <c r="Q603" s="19" t="s">
        <v>23</v>
      </c>
      <c r="R603" s="19" t="s">
        <v>11</v>
      </c>
      <c r="S603" s="19" t="s">
        <v>23</v>
      </c>
      <c r="T603" s="19">
        <v>1</v>
      </c>
      <c r="U603" s="19" t="s">
        <v>11</v>
      </c>
      <c r="V603" s="19" t="s">
        <v>11</v>
      </c>
      <c r="W603" s="19" t="s">
        <v>11</v>
      </c>
      <c r="X603" s="19">
        <v>0</v>
      </c>
      <c r="Y603" s="19" t="s">
        <v>732</v>
      </c>
      <c r="Z603" s="19">
        <v>0</v>
      </c>
      <c r="AA603" s="19">
        <v>0</v>
      </c>
      <c r="AB603" s="19">
        <v>0</v>
      </c>
      <c r="AC603" s="186" t="str">
        <f>IF(OR(M603="13",M603="14",P603=8),"",IF(     AND(OR(S603="AUTORIZADO", S603="PENDIENTE", S603="REDUCIDO", S603="AMPLIADO"),L603&lt;&gt;"HONORARIO" ), _xlfn.CONCAT(IF(H603="X","H",H603),"_",IF(OR(P603=5,P603=6),_xlfn.CONCAT(P603,"A"),P603),"_",VLOOKUP(T603,Datos!$B$2:$C$5,2,TRUE)),""))</f>
        <v>M_1_[hasta 3]</v>
      </c>
      <c r="AD603" s="186">
        <f t="shared" si="253"/>
        <v>0</v>
      </c>
      <c r="AE603" s="90" t="str">
        <f t="shared" si="254"/>
        <v>-</v>
      </c>
      <c r="AF603" s="91" t="str">
        <f t="shared" si="255"/>
        <v>070601</v>
      </c>
      <c r="AG603" s="92"/>
      <c r="AH603" s="93" t="str">
        <f t="shared" si="256"/>
        <v>Corporación de Fomento de la Producción</v>
      </c>
      <c r="AI603" s="90" t="str">
        <f t="shared" si="257"/>
        <v>-</v>
      </c>
      <c r="AJ603" s="90" t="str">
        <f t="shared" si="258"/>
        <v>K</v>
      </c>
      <c r="AK603" s="90" t="str">
        <f t="shared" si="259"/>
        <v>-</v>
      </c>
      <c r="AL603" s="90" t="str">
        <f t="shared" si="260"/>
        <v>Identifica este registro como MUJER</v>
      </c>
      <c r="AM603" s="90" t="str">
        <f t="shared" si="261"/>
        <v>-</v>
      </c>
      <c r="AN603" s="90" t="str">
        <f t="shared" si="262"/>
        <v>-</v>
      </c>
      <c r="AO603" s="90" t="str">
        <f t="shared" si="263"/>
        <v>-</v>
      </c>
      <c r="AP603" s="58" t="str">
        <f t="shared" si="264"/>
        <v>-</v>
      </c>
      <c r="AQ603" s="94" t="str">
        <f t="shared" si="265"/>
        <v>-</v>
      </c>
      <c r="AR603" s="94" t="str">
        <f>IF(N603="","PRIMER_DIA en blanco",
IF(AND(M603="01",N603&gt;=L_Conversion!$C$118,N603&lt;=L_Conversion!$D$118),"-",
IF(AND(M603="02",N603&gt;=L_Conversion!$C$119,N603&lt;=L_Conversion!$D$119),"-",
IF(AND(M603="03",N603&gt;=L_Conversion!$C$120,N603&lt;=L_Conversion!$D$120),"-",
IF(AND(M603="04",N603&gt;=L_Conversion!$C$121,N603&lt;=L_Conversion!$D$121),"-",
IF(AND(M603="05",N603&gt;=L_Conversion!$C$122,N603&lt;=L_Conversion!$D$122),"-",
IF(AND(M603="06",N603&gt;=L_Conversion!$C$123,N603&lt;=L_Conversion!$D$123),"-",
IF(AND(M603="07",N603&gt;=L_Conversion!$C$124,N603&lt;=L_Conversion!$D$124),"-",
IF(AND(M603="08",N603&gt;=L_Conversion!$C$125,N603&lt;=L_Conversion!$D$125),"-",
IF(AND(M603="09",N603&gt;=L_Conversion!$C$126,N603&lt;=L_Conversion!$D$126),"-",
IF(AND(M603="10",N603&gt;=L_Conversion!$C$127,N603&lt;=L_Conversion!$D$127),"-",
IF(AND(M603="11",N603&gt;=L_Conversion!$C$128,N603&lt;=L_Conversion!$D$128),"-",
IF(AND(M603="12",N603&gt;=L_Conversion!$C$129,N603&lt;=L_Conversion!$D$129),"-",
IF(AND(M603="13",N603&gt;=L_Conversion!$C$116,N603&lt;=L_Conversion!$D$116),"-",
IF(AND(M603="14",N603&gt;=L_Conversion!$C$117,N603&lt;=L_Conversion!$D$117),"-",
"PRIMER_DIA fuera de rango")))))))))))))))</f>
        <v>-</v>
      </c>
      <c r="AS603" s="94" t="str">
        <f t="shared" si="266"/>
        <v>-</v>
      </c>
      <c r="AT603" s="94" t="str">
        <f t="shared" si="267"/>
        <v>-</v>
      </c>
      <c r="AU603" s="94" t="str">
        <f t="shared" si="268"/>
        <v>-</v>
      </c>
      <c r="AV603" s="94" t="str">
        <f t="shared" si="269"/>
        <v>-</v>
      </c>
      <c r="AW603" s="94" t="str">
        <f t="shared" si="270"/>
        <v>-</v>
      </c>
      <c r="AX603" s="94" t="str">
        <f t="shared" si="271"/>
        <v>-</v>
      </c>
      <c r="AY603" s="94" t="str">
        <f t="shared" si="272"/>
        <v>-</v>
      </c>
      <c r="AZ603" s="94" t="str">
        <f t="shared" si="273"/>
        <v>-</v>
      </c>
      <c r="BA603" s="94" t="str">
        <f t="shared" si="274"/>
        <v>-</v>
      </c>
      <c r="BB603" s="94" t="str">
        <f t="shared" si="275"/>
        <v>-</v>
      </c>
      <c r="BC603" s="94" t="str">
        <f t="shared" si="276"/>
        <v>-</v>
      </c>
      <c r="BD603" s="94" t="str">
        <f t="shared" si="277"/>
        <v>-</v>
      </c>
      <c r="BE603" s="94" t="str">
        <f t="shared" si="278"/>
        <v>-</v>
      </c>
      <c r="BF603" s="94" t="str">
        <f t="shared" si="279"/>
        <v>-</v>
      </c>
    </row>
    <row r="604" spans="1:58" x14ac:dyDescent="0.2">
      <c r="A604" s="19" t="s">
        <v>1193</v>
      </c>
      <c r="B604" s="19" t="s">
        <v>76</v>
      </c>
      <c r="C604" s="19">
        <v>12677305</v>
      </c>
      <c r="D604" s="19">
        <v>6</v>
      </c>
      <c r="E604" s="19" t="s">
        <v>1508</v>
      </c>
      <c r="F604" s="19" t="s">
        <v>1538</v>
      </c>
      <c r="G604" s="19" t="s">
        <v>1539</v>
      </c>
      <c r="H604" s="19" t="s">
        <v>1018</v>
      </c>
      <c r="I604" s="19" t="s">
        <v>653</v>
      </c>
      <c r="J604" s="19">
        <v>80</v>
      </c>
      <c r="K604" s="19" t="s">
        <v>556</v>
      </c>
      <c r="L604" s="19" t="s">
        <v>495</v>
      </c>
      <c r="M604" s="19" t="s">
        <v>20</v>
      </c>
      <c r="N604" s="19">
        <v>45796</v>
      </c>
      <c r="O604" s="19">
        <v>1</v>
      </c>
      <c r="P604" s="83">
        <v>1</v>
      </c>
      <c r="Q604" s="19" t="s">
        <v>23</v>
      </c>
      <c r="R604" s="19" t="s">
        <v>11</v>
      </c>
      <c r="S604" s="19" t="s">
        <v>23</v>
      </c>
      <c r="T604" s="19">
        <v>1</v>
      </c>
      <c r="U604" s="19" t="s">
        <v>11</v>
      </c>
      <c r="V604" s="19" t="s">
        <v>11</v>
      </c>
      <c r="W604" s="19" t="s">
        <v>11</v>
      </c>
      <c r="X604" s="19">
        <v>0</v>
      </c>
      <c r="Y604" s="19" t="s">
        <v>730</v>
      </c>
      <c r="Z604" s="19">
        <v>0</v>
      </c>
      <c r="AA604" s="19">
        <v>0</v>
      </c>
      <c r="AB604" s="19">
        <v>0</v>
      </c>
      <c r="AC604" s="186" t="str">
        <f>IF(OR(M604="13",M604="14",P604=8),"",IF(     AND(OR(S604="AUTORIZADO", S604="PENDIENTE", S604="REDUCIDO", S604="AMPLIADO"),L604&lt;&gt;"HONORARIO" ), _xlfn.CONCAT(IF(H604="X","H",H604),"_",IF(OR(P604=5,P604=6),_xlfn.CONCAT(P604,"A"),P604),"_",VLOOKUP(T604,Datos!$B$2:$C$5,2,TRUE)),""))</f>
        <v>M_1_[hasta 3]</v>
      </c>
      <c r="AD604" s="186">
        <f t="shared" si="253"/>
        <v>0</v>
      </c>
      <c r="AE604" s="90" t="str">
        <f t="shared" si="254"/>
        <v>-</v>
      </c>
      <c r="AF604" s="91" t="str">
        <f t="shared" si="255"/>
        <v>070601</v>
      </c>
      <c r="AG604" s="92"/>
      <c r="AH604" s="93" t="str">
        <f t="shared" si="256"/>
        <v>Corporación de Fomento de la Producción</v>
      </c>
      <c r="AI604" s="90" t="str">
        <f t="shared" si="257"/>
        <v>-</v>
      </c>
      <c r="AJ604" s="90">
        <f t="shared" si="258"/>
        <v>6</v>
      </c>
      <c r="AK604" s="90" t="str">
        <f t="shared" si="259"/>
        <v>-</v>
      </c>
      <c r="AL604" s="90" t="str">
        <f t="shared" si="260"/>
        <v>Identifica este registro como MUJER</v>
      </c>
      <c r="AM604" s="90" t="str">
        <f t="shared" si="261"/>
        <v>-</v>
      </c>
      <c r="AN604" s="90" t="str">
        <f t="shared" si="262"/>
        <v>-</v>
      </c>
      <c r="AO604" s="90" t="str">
        <f t="shared" si="263"/>
        <v>-</v>
      </c>
      <c r="AP604" s="58" t="str">
        <f t="shared" si="264"/>
        <v>-</v>
      </c>
      <c r="AQ604" s="94" t="str">
        <f t="shared" si="265"/>
        <v>-</v>
      </c>
      <c r="AR604" s="94" t="str">
        <f>IF(N604="","PRIMER_DIA en blanco",
IF(AND(M604="01",N604&gt;=L_Conversion!$C$118,N604&lt;=L_Conversion!$D$118),"-",
IF(AND(M604="02",N604&gt;=L_Conversion!$C$119,N604&lt;=L_Conversion!$D$119),"-",
IF(AND(M604="03",N604&gt;=L_Conversion!$C$120,N604&lt;=L_Conversion!$D$120),"-",
IF(AND(M604="04",N604&gt;=L_Conversion!$C$121,N604&lt;=L_Conversion!$D$121),"-",
IF(AND(M604="05",N604&gt;=L_Conversion!$C$122,N604&lt;=L_Conversion!$D$122),"-",
IF(AND(M604="06",N604&gt;=L_Conversion!$C$123,N604&lt;=L_Conversion!$D$123),"-",
IF(AND(M604="07",N604&gt;=L_Conversion!$C$124,N604&lt;=L_Conversion!$D$124),"-",
IF(AND(M604="08",N604&gt;=L_Conversion!$C$125,N604&lt;=L_Conversion!$D$125),"-",
IF(AND(M604="09",N604&gt;=L_Conversion!$C$126,N604&lt;=L_Conversion!$D$126),"-",
IF(AND(M604="10",N604&gt;=L_Conversion!$C$127,N604&lt;=L_Conversion!$D$127),"-",
IF(AND(M604="11",N604&gt;=L_Conversion!$C$128,N604&lt;=L_Conversion!$D$128),"-",
IF(AND(M604="12",N604&gt;=L_Conversion!$C$129,N604&lt;=L_Conversion!$D$129),"-",
IF(AND(M604="13",N604&gt;=L_Conversion!$C$116,N604&lt;=L_Conversion!$D$116),"-",
IF(AND(M604="14",N604&gt;=L_Conversion!$C$117,N604&lt;=L_Conversion!$D$117),"-",
"PRIMER_DIA fuera de rango")))))))))))))))</f>
        <v>-</v>
      </c>
      <c r="AS604" s="94" t="str">
        <f t="shared" si="266"/>
        <v>-</v>
      </c>
      <c r="AT604" s="94" t="str">
        <f t="shared" si="267"/>
        <v>-</v>
      </c>
      <c r="AU604" s="94" t="str">
        <f t="shared" si="268"/>
        <v>-</v>
      </c>
      <c r="AV604" s="94" t="str">
        <f t="shared" si="269"/>
        <v>-</v>
      </c>
      <c r="AW604" s="94" t="str">
        <f t="shared" si="270"/>
        <v>-</v>
      </c>
      <c r="AX604" s="94" t="str">
        <f t="shared" si="271"/>
        <v>-</v>
      </c>
      <c r="AY604" s="94" t="str">
        <f t="shared" si="272"/>
        <v>-</v>
      </c>
      <c r="AZ604" s="94" t="str">
        <f t="shared" si="273"/>
        <v>-</v>
      </c>
      <c r="BA604" s="94" t="str">
        <f t="shared" si="274"/>
        <v>-</v>
      </c>
      <c r="BB604" s="94" t="str">
        <f t="shared" si="275"/>
        <v>-</v>
      </c>
      <c r="BC604" s="94" t="str">
        <f t="shared" si="276"/>
        <v>-</v>
      </c>
      <c r="BD604" s="94" t="str">
        <f t="shared" si="277"/>
        <v>-</v>
      </c>
      <c r="BE604" s="94" t="str">
        <f t="shared" si="278"/>
        <v>-</v>
      </c>
      <c r="BF604" s="94" t="str">
        <f t="shared" si="279"/>
        <v>-</v>
      </c>
    </row>
    <row r="605" spans="1:58" x14ac:dyDescent="0.2">
      <c r="A605" s="19" t="s">
        <v>1193</v>
      </c>
      <c r="B605" s="19" t="s">
        <v>76</v>
      </c>
      <c r="C605" s="19">
        <v>18840001</v>
      </c>
      <c r="D605" s="19">
        <v>9</v>
      </c>
      <c r="E605" s="19" t="s">
        <v>1508</v>
      </c>
      <c r="F605" s="19" t="s">
        <v>1420</v>
      </c>
      <c r="G605" s="19" t="s">
        <v>1509</v>
      </c>
      <c r="H605" s="19" t="s">
        <v>654</v>
      </c>
      <c r="I605" s="19" t="s">
        <v>653</v>
      </c>
      <c r="J605" s="19">
        <v>80</v>
      </c>
      <c r="K605" s="19" t="s">
        <v>556</v>
      </c>
      <c r="L605" s="19" t="s">
        <v>495</v>
      </c>
      <c r="M605" s="19" t="s">
        <v>20</v>
      </c>
      <c r="N605" s="19">
        <v>45796</v>
      </c>
      <c r="O605" s="19">
        <v>2</v>
      </c>
      <c r="P605" s="83">
        <v>1</v>
      </c>
      <c r="Q605" s="19" t="s">
        <v>23</v>
      </c>
      <c r="R605" s="19" t="s">
        <v>11</v>
      </c>
      <c r="S605" s="19" t="s">
        <v>23</v>
      </c>
      <c r="T605" s="19">
        <v>2</v>
      </c>
      <c r="U605" s="19" t="s">
        <v>11</v>
      </c>
      <c r="V605" s="19" t="s">
        <v>11</v>
      </c>
      <c r="W605" s="19" t="s">
        <v>11</v>
      </c>
      <c r="X605" s="19">
        <v>0</v>
      </c>
      <c r="Y605" s="19" t="s">
        <v>730</v>
      </c>
      <c r="Z605" s="19">
        <v>0</v>
      </c>
      <c r="AA605" s="19">
        <v>0</v>
      </c>
      <c r="AB605" s="19">
        <v>0</v>
      </c>
      <c r="AC605" s="186" t="str">
        <f>IF(OR(M605="13",M605="14",P605=8),"",IF(     AND(OR(S605="AUTORIZADO", S605="PENDIENTE", S605="REDUCIDO", S605="AMPLIADO"),L605&lt;&gt;"HONORARIO" ), _xlfn.CONCAT(IF(H605="X","H",H605),"_",IF(OR(P605=5,P605=6),_xlfn.CONCAT(P605,"A"),P605),"_",VLOOKUP(T605,Datos!$B$2:$C$5,2,TRUE)),""))</f>
        <v>H_1_[hasta 3]</v>
      </c>
      <c r="AD605" s="186">
        <f t="shared" si="253"/>
        <v>0</v>
      </c>
      <c r="AE605" s="90" t="str">
        <f t="shared" si="254"/>
        <v>-</v>
      </c>
      <c r="AF605" s="91" t="str">
        <f t="shared" si="255"/>
        <v>070601</v>
      </c>
      <c r="AG605" s="92"/>
      <c r="AH605" s="93" t="str">
        <f t="shared" si="256"/>
        <v>Corporación de Fomento de la Producción</v>
      </c>
      <c r="AI605" s="90" t="str">
        <f t="shared" si="257"/>
        <v>-</v>
      </c>
      <c r="AJ605" s="90">
        <f t="shared" si="258"/>
        <v>9</v>
      </c>
      <c r="AK605" s="90" t="str">
        <f t="shared" si="259"/>
        <v>-</v>
      </c>
      <c r="AL605" s="90" t="str">
        <f t="shared" si="260"/>
        <v>Identifica este registro como HOMBRE</v>
      </c>
      <c r="AM605" s="90" t="str">
        <f t="shared" si="261"/>
        <v>-</v>
      </c>
      <c r="AN605" s="90" t="str">
        <f t="shared" si="262"/>
        <v>-</v>
      </c>
      <c r="AO605" s="90" t="str">
        <f t="shared" si="263"/>
        <v>-</v>
      </c>
      <c r="AP605" s="58" t="str">
        <f t="shared" si="264"/>
        <v>-</v>
      </c>
      <c r="AQ605" s="94" t="str">
        <f t="shared" si="265"/>
        <v>-</v>
      </c>
      <c r="AR605" s="94" t="str">
        <f>IF(N605="","PRIMER_DIA en blanco",
IF(AND(M605="01",N605&gt;=L_Conversion!$C$118,N605&lt;=L_Conversion!$D$118),"-",
IF(AND(M605="02",N605&gt;=L_Conversion!$C$119,N605&lt;=L_Conversion!$D$119),"-",
IF(AND(M605="03",N605&gt;=L_Conversion!$C$120,N605&lt;=L_Conversion!$D$120),"-",
IF(AND(M605="04",N605&gt;=L_Conversion!$C$121,N605&lt;=L_Conversion!$D$121),"-",
IF(AND(M605="05",N605&gt;=L_Conversion!$C$122,N605&lt;=L_Conversion!$D$122),"-",
IF(AND(M605="06",N605&gt;=L_Conversion!$C$123,N605&lt;=L_Conversion!$D$123),"-",
IF(AND(M605="07",N605&gt;=L_Conversion!$C$124,N605&lt;=L_Conversion!$D$124),"-",
IF(AND(M605="08",N605&gt;=L_Conversion!$C$125,N605&lt;=L_Conversion!$D$125),"-",
IF(AND(M605="09",N605&gt;=L_Conversion!$C$126,N605&lt;=L_Conversion!$D$126),"-",
IF(AND(M605="10",N605&gt;=L_Conversion!$C$127,N605&lt;=L_Conversion!$D$127),"-",
IF(AND(M605="11",N605&gt;=L_Conversion!$C$128,N605&lt;=L_Conversion!$D$128),"-",
IF(AND(M605="12",N605&gt;=L_Conversion!$C$129,N605&lt;=L_Conversion!$D$129),"-",
IF(AND(M605="13",N605&gt;=L_Conversion!$C$116,N605&lt;=L_Conversion!$D$116),"-",
IF(AND(M605="14",N605&gt;=L_Conversion!$C$117,N605&lt;=L_Conversion!$D$117),"-",
"PRIMER_DIA fuera de rango")))))))))))))))</f>
        <v>-</v>
      </c>
      <c r="AS605" s="94" t="str">
        <f t="shared" si="266"/>
        <v>-</v>
      </c>
      <c r="AT605" s="94" t="str">
        <f t="shared" si="267"/>
        <v>-</v>
      </c>
      <c r="AU605" s="94" t="str">
        <f t="shared" si="268"/>
        <v>-</v>
      </c>
      <c r="AV605" s="94" t="str">
        <f t="shared" si="269"/>
        <v>-</v>
      </c>
      <c r="AW605" s="94" t="str">
        <f t="shared" si="270"/>
        <v>-</v>
      </c>
      <c r="AX605" s="94" t="str">
        <f t="shared" si="271"/>
        <v>-</v>
      </c>
      <c r="AY605" s="94" t="str">
        <f t="shared" si="272"/>
        <v>-</v>
      </c>
      <c r="AZ605" s="94" t="str">
        <f t="shared" si="273"/>
        <v>-</v>
      </c>
      <c r="BA605" s="94" t="str">
        <f t="shared" si="274"/>
        <v>-</v>
      </c>
      <c r="BB605" s="94" t="str">
        <f t="shared" si="275"/>
        <v>-</v>
      </c>
      <c r="BC605" s="94" t="str">
        <f t="shared" si="276"/>
        <v>-</v>
      </c>
      <c r="BD605" s="94" t="str">
        <f t="shared" si="277"/>
        <v>-</v>
      </c>
      <c r="BE605" s="94" t="str">
        <f t="shared" si="278"/>
        <v>-</v>
      </c>
      <c r="BF605" s="94" t="str">
        <f t="shared" si="279"/>
        <v>-</v>
      </c>
    </row>
    <row r="606" spans="1:58" x14ac:dyDescent="0.2">
      <c r="A606" s="19" t="s">
        <v>1193</v>
      </c>
      <c r="B606" s="19" t="s">
        <v>76</v>
      </c>
      <c r="C606" s="19">
        <v>13419959</v>
      </c>
      <c r="D606" s="19">
        <v>8</v>
      </c>
      <c r="E606" s="19" t="s">
        <v>1928</v>
      </c>
      <c r="F606" s="19" t="s">
        <v>1237</v>
      </c>
      <c r="G606" s="19" t="s">
        <v>1929</v>
      </c>
      <c r="H606" s="19" t="s">
        <v>654</v>
      </c>
      <c r="I606" s="19" t="s">
        <v>653</v>
      </c>
      <c r="J606" s="19">
        <v>80</v>
      </c>
      <c r="K606" s="19" t="s">
        <v>556</v>
      </c>
      <c r="L606" s="19" t="s">
        <v>495</v>
      </c>
      <c r="M606" s="19" t="s">
        <v>20</v>
      </c>
      <c r="N606" s="19">
        <v>45796</v>
      </c>
      <c r="O606" s="19">
        <v>15</v>
      </c>
      <c r="P606" s="83">
        <v>1</v>
      </c>
      <c r="Q606" s="19" t="s">
        <v>23</v>
      </c>
      <c r="R606" s="19" t="s">
        <v>11</v>
      </c>
      <c r="S606" s="19" t="s">
        <v>23</v>
      </c>
      <c r="T606" s="19">
        <v>15</v>
      </c>
      <c r="U606" s="19" t="s">
        <v>11</v>
      </c>
      <c r="V606" s="19" t="s">
        <v>11</v>
      </c>
      <c r="W606" s="19" t="s">
        <v>11</v>
      </c>
      <c r="X606" s="19">
        <v>0</v>
      </c>
      <c r="Y606" s="19" t="s">
        <v>730</v>
      </c>
      <c r="Z606" s="19">
        <v>0</v>
      </c>
      <c r="AA606" s="19">
        <v>0</v>
      </c>
      <c r="AB606" s="19">
        <v>0</v>
      </c>
      <c r="AC606" s="186" t="str">
        <f>IF(OR(M606="13",M606="14",P606=8),"",IF(     AND(OR(S606="AUTORIZADO", S606="PENDIENTE", S606="REDUCIDO", S606="AMPLIADO"),L606&lt;&gt;"HONORARIO" ), _xlfn.CONCAT(IF(H606="X","H",H606),"_",IF(OR(P606=5,P606=6),_xlfn.CONCAT(P606,"A"),P606),"_",VLOOKUP(T606,Datos!$B$2:$C$5,2,TRUE)),""))</f>
        <v>H_1_[11 +]</v>
      </c>
      <c r="AD606" s="186">
        <f t="shared" si="253"/>
        <v>0</v>
      </c>
      <c r="AE606" s="90" t="str">
        <f t="shared" si="254"/>
        <v>-</v>
      </c>
      <c r="AF606" s="91" t="str">
        <f t="shared" si="255"/>
        <v>070601</v>
      </c>
      <c r="AG606" s="92"/>
      <c r="AH606" s="93" t="str">
        <f t="shared" si="256"/>
        <v>Corporación de Fomento de la Producción</v>
      </c>
      <c r="AI606" s="90" t="str">
        <f t="shared" si="257"/>
        <v>-</v>
      </c>
      <c r="AJ606" s="90">
        <f t="shared" si="258"/>
        <v>8</v>
      </c>
      <c r="AK606" s="90" t="str">
        <f t="shared" si="259"/>
        <v>-</v>
      </c>
      <c r="AL606" s="90" t="str">
        <f t="shared" si="260"/>
        <v>Identifica este registro como HOMBRE</v>
      </c>
      <c r="AM606" s="90" t="str">
        <f t="shared" si="261"/>
        <v>-</v>
      </c>
      <c r="AN606" s="90" t="str">
        <f t="shared" si="262"/>
        <v>-</v>
      </c>
      <c r="AO606" s="90" t="str">
        <f t="shared" si="263"/>
        <v>-</v>
      </c>
      <c r="AP606" s="58" t="str">
        <f t="shared" si="264"/>
        <v>-</v>
      </c>
      <c r="AQ606" s="94" t="str">
        <f t="shared" si="265"/>
        <v>-</v>
      </c>
      <c r="AR606" s="94" t="str">
        <f>IF(N606="","PRIMER_DIA en blanco",
IF(AND(M606="01",N606&gt;=L_Conversion!$C$118,N606&lt;=L_Conversion!$D$118),"-",
IF(AND(M606="02",N606&gt;=L_Conversion!$C$119,N606&lt;=L_Conversion!$D$119),"-",
IF(AND(M606="03",N606&gt;=L_Conversion!$C$120,N606&lt;=L_Conversion!$D$120),"-",
IF(AND(M606="04",N606&gt;=L_Conversion!$C$121,N606&lt;=L_Conversion!$D$121),"-",
IF(AND(M606="05",N606&gt;=L_Conversion!$C$122,N606&lt;=L_Conversion!$D$122),"-",
IF(AND(M606="06",N606&gt;=L_Conversion!$C$123,N606&lt;=L_Conversion!$D$123),"-",
IF(AND(M606="07",N606&gt;=L_Conversion!$C$124,N606&lt;=L_Conversion!$D$124),"-",
IF(AND(M606="08",N606&gt;=L_Conversion!$C$125,N606&lt;=L_Conversion!$D$125),"-",
IF(AND(M606="09",N606&gt;=L_Conversion!$C$126,N606&lt;=L_Conversion!$D$126),"-",
IF(AND(M606="10",N606&gt;=L_Conversion!$C$127,N606&lt;=L_Conversion!$D$127),"-",
IF(AND(M606="11",N606&gt;=L_Conversion!$C$128,N606&lt;=L_Conversion!$D$128),"-",
IF(AND(M606="12",N606&gt;=L_Conversion!$C$129,N606&lt;=L_Conversion!$D$129),"-",
IF(AND(M606="13",N606&gt;=L_Conversion!$C$116,N606&lt;=L_Conversion!$D$116),"-",
IF(AND(M606="14",N606&gt;=L_Conversion!$C$117,N606&lt;=L_Conversion!$D$117),"-",
"PRIMER_DIA fuera de rango")))))))))))))))</f>
        <v>-</v>
      </c>
      <c r="AS606" s="94" t="str">
        <f t="shared" si="266"/>
        <v>-</v>
      </c>
      <c r="AT606" s="94" t="str">
        <f t="shared" si="267"/>
        <v>-</v>
      </c>
      <c r="AU606" s="94" t="str">
        <f t="shared" si="268"/>
        <v>-</v>
      </c>
      <c r="AV606" s="94" t="str">
        <f t="shared" si="269"/>
        <v>-</v>
      </c>
      <c r="AW606" s="94" t="str">
        <f t="shared" si="270"/>
        <v>-</v>
      </c>
      <c r="AX606" s="94" t="str">
        <f t="shared" si="271"/>
        <v>-</v>
      </c>
      <c r="AY606" s="94" t="str">
        <f t="shared" si="272"/>
        <v>-</v>
      </c>
      <c r="AZ606" s="94" t="str">
        <f t="shared" si="273"/>
        <v>-</v>
      </c>
      <c r="BA606" s="94" t="str">
        <f t="shared" si="274"/>
        <v>-</v>
      </c>
      <c r="BB606" s="94" t="str">
        <f t="shared" si="275"/>
        <v>-</v>
      </c>
      <c r="BC606" s="94" t="str">
        <f t="shared" si="276"/>
        <v>-</v>
      </c>
      <c r="BD606" s="94" t="str">
        <f t="shared" si="277"/>
        <v>-</v>
      </c>
      <c r="BE606" s="94" t="str">
        <f t="shared" si="278"/>
        <v>-</v>
      </c>
      <c r="BF606" s="94" t="str">
        <f t="shared" si="279"/>
        <v>-</v>
      </c>
    </row>
    <row r="607" spans="1:58" x14ac:dyDescent="0.2">
      <c r="A607" s="19" t="s">
        <v>1193</v>
      </c>
      <c r="B607" s="19" t="s">
        <v>76</v>
      </c>
      <c r="C607" s="19">
        <v>18479962</v>
      </c>
      <c r="D607" s="19">
        <v>6</v>
      </c>
      <c r="E607" s="19" t="s">
        <v>1402</v>
      </c>
      <c r="F607" s="19" t="s">
        <v>1723</v>
      </c>
      <c r="G607" s="19" t="s">
        <v>1930</v>
      </c>
      <c r="H607" s="19" t="s">
        <v>654</v>
      </c>
      <c r="I607" s="19" t="s">
        <v>653</v>
      </c>
      <c r="J607" s="19">
        <v>80</v>
      </c>
      <c r="K607" s="19" t="s">
        <v>556</v>
      </c>
      <c r="L607" s="19" t="s">
        <v>495</v>
      </c>
      <c r="M607" s="19" t="s">
        <v>20</v>
      </c>
      <c r="N607" s="19">
        <v>45796</v>
      </c>
      <c r="O607" s="19">
        <v>1</v>
      </c>
      <c r="P607" s="83">
        <v>1</v>
      </c>
      <c r="Q607" s="19" t="s">
        <v>23</v>
      </c>
      <c r="R607" s="19" t="s">
        <v>11</v>
      </c>
      <c r="S607" s="19" t="s">
        <v>23</v>
      </c>
      <c r="T607" s="19">
        <v>1</v>
      </c>
      <c r="U607" s="19" t="s">
        <v>11</v>
      </c>
      <c r="V607" s="19" t="s">
        <v>11</v>
      </c>
      <c r="W607" s="19" t="s">
        <v>11</v>
      </c>
      <c r="X607" s="19">
        <v>0</v>
      </c>
      <c r="Y607" s="19" t="s">
        <v>730</v>
      </c>
      <c r="Z607" s="19">
        <v>0</v>
      </c>
      <c r="AA607" s="19">
        <v>0</v>
      </c>
      <c r="AB607" s="19">
        <v>0</v>
      </c>
      <c r="AC607" s="186" t="str">
        <f>IF(OR(M607="13",M607="14",P607=8),"",IF(     AND(OR(S607="AUTORIZADO", S607="PENDIENTE", S607="REDUCIDO", S607="AMPLIADO"),L607&lt;&gt;"HONORARIO" ), _xlfn.CONCAT(IF(H607="X","H",H607),"_",IF(OR(P607=5,P607=6),_xlfn.CONCAT(P607,"A"),P607),"_",VLOOKUP(T607,Datos!$B$2:$C$5,2,TRUE)),""))</f>
        <v>H_1_[hasta 3]</v>
      </c>
      <c r="AD607" s="186">
        <f t="shared" si="253"/>
        <v>0</v>
      </c>
      <c r="AE607" s="90" t="str">
        <f t="shared" si="254"/>
        <v>-</v>
      </c>
      <c r="AF607" s="91" t="str">
        <f t="shared" si="255"/>
        <v>070601</v>
      </c>
      <c r="AG607" s="92"/>
      <c r="AH607" s="93" t="str">
        <f t="shared" si="256"/>
        <v>Corporación de Fomento de la Producción</v>
      </c>
      <c r="AI607" s="90" t="str">
        <f t="shared" si="257"/>
        <v>-</v>
      </c>
      <c r="AJ607" s="90">
        <f t="shared" si="258"/>
        <v>6</v>
      </c>
      <c r="AK607" s="90" t="str">
        <f t="shared" si="259"/>
        <v>-</v>
      </c>
      <c r="AL607" s="90" t="str">
        <f t="shared" si="260"/>
        <v>Identifica este registro como HOMBRE</v>
      </c>
      <c r="AM607" s="90" t="str">
        <f t="shared" si="261"/>
        <v>-</v>
      </c>
      <c r="AN607" s="90" t="str">
        <f t="shared" si="262"/>
        <v>-</v>
      </c>
      <c r="AO607" s="90" t="str">
        <f t="shared" si="263"/>
        <v>-</v>
      </c>
      <c r="AP607" s="58" t="str">
        <f t="shared" si="264"/>
        <v>-</v>
      </c>
      <c r="AQ607" s="94" t="str">
        <f t="shared" si="265"/>
        <v>-</v>
      </c>
      <c r="AR607" s="94" t="str">
        <f>IF(N607="","PRIMER_DIA en blanco",
IF(AND(M607="01",N607&gt;=L_Conversion!$C$118,N607&lt;=L_Conversion!$D$118),"-",
IF(AND(M607="02",N607&gt;=L_Conversion!$C$119,N607&lt;=L_Conversion!$D$119),"-",
IF(AND(M607="03",N607&gt;=L_Conversion!$C$120,N607&lt;=L_Conversion!$D$120),"-",
IF(AND(M607="04",N607&gt;=L_Conversion!$C$121,N607&lt;=L_Conversion!$D$121),"-",
IF(AND(M607="05",N607&gt;=L_Conversion!$C$122,N607&lt;=L_Conversion!$D$122),"-",
IF(AND(M607="06",N607&gt;=L_Conversion!$C$123,N607&lt;=L_Conversion!$D$123),"-",
IF(AND(M607="07",N607&gt;=L_Conversion!$C$124,N607&lt;=L_Conversion!$D$124),"-",
IF(AND(M607="08",N607&gt;=L_Conversion!$C$125,N607&lt;=L_Conversion!$D$125),"-",
IF(AND(M607="09",N607&gt;=L_Conversion!$C$126,N607&lt;=L_Conversion!$D$126),"-",
IF(AND(M607="10",N607&gt;=L_Conversion!$C$127,N607&lt;=L_Conversion!$D$127),"-",
IF(AND(M607="11",N607&gt;=L_Conversion!$C$128,N607&lt;=L_Conversion!$D$128),"-",
IF(AND(M607="12",N607&gt;=L_Conversion!$C$129,N607&lt;=L_Conversion!$D$129),"-",
IF(AND(M607="13",N607&gt;=L_Conversion!$C$116,N607&lt;=L_Conversion!$D$116),"-",
IF(AND(M607="14",N607&gt;=L_Conversion!$C$117,N607&lt;=L_Conversion!$D$117),"-",
"PRIMER_DIA fuera de rango")))))))))))))))</f>
        <v>-</v>
      </c>
      <c r="AS607" s="94" t="str">
        <f t="shared" si="266"/>
        <v>-</v>
      </c>
      <c r="AT607" s="94" t="str">
        <f t="shared" si="267"/>
        <v>-</v>
      </c>
      <c r="AU607" s="94" t="str">
        <f t="shared" si="268"/>
        <v>-</v>
      </c>
      <c r="AV607" s="94" t="str">
        <f t="shared" si="269"/>
        <v>-</v>
      </c>
      <c r="AW607" s="94" t="str">
        <f t="shared" si="270"/>
        <v>-</v>
      </c>
      <c r="AX607" s="94" t="str">
        <f t="shared" si="271"/>
        <v>-</v>
      </c>
      <c r="AY607" s="94" t="str">
        <f t="shared" si="272"/>
        <v>-</v>
      </c>
      <c r="AZ607" s="94" t="str">
        <f t="shared" si="273"/>
        <v>-</v>
      </c>
      <c r="BA607" s="94" t="str">
        <f t="shared" si="274"/>
        <v>-</v>
      </c>
      <c r="BB607" s="94" t="str">
        <f t="shared" si="275"/>
        <v>-</v>
      </c>
      <c r="BC607" s="94" t="str">
        <f t="shared" si="276"/>
        <v>-</v>
      </c>
      <c r="BD607" s="94" t="str">
        <f t="shared" si="277"/>
        <v>-</v>
      </c>
      <c r="BE607" s="94" t="str">
        <f t="shared" si="278"/>
        <v>-</v>
      </c>
      <c r="BF607" s="94" t="str">
        <f t="shared" si="279"/>
        <v>-</v>
      </c>
    </row>
    <row r="608" spans="1:58" x14ac:dyDescent="0.2">
      <c r="A608" s="19" t="s">
        <v>1193</v>
      </c>
      <c r="B608" s="19" t="s">
        <v>76</v>
      </c>
      <c r="C608" s="19">
        <v>13133772</v>
      </c>
      <c r="D608" s="19">
        <v>8</v>
      </c>
      <c r="E608" s="19" t="s">
        <v>1499</v>
      </c>
      <c r="F608" s="19" t="s">
        <v>1443</v>
      </c>
      <c r="G608" s="19" t="s">
        <v>1500</v>
      </c>
      <c r="H608" s="19" t="s">
        <v>654</v>
      </c>
      <c r="I608" s="19" t="s">
        <v>653</v>
      </c>
      <c r="J608" s="19">
        <v>80</v>
      </c>
      <c r="K608" s="19" t="s">
        <v>560</v>
      </c>
      <c r="L608" s="19" t="s">
        <v>495</v>
      </c>
      <c r="M608" s="19" t="s">
        <v>20</v>
      </c>
      <c r="N608" s="19">
        <v>45796</v>
      </c>
      <c r="O608" s="19">
        <v>2</v>
      </c>
      <c r="P608" s="83">
        <v>1</v>
      </c>
      <c r="Q608" s="19" t="s">
        <v>23</v>
      </c>
      <c r="R608" s="19" t="s">
        <v>11</v>
      </c>
      <c r="S608" s="19" t="s">
        <v>23</v>
      </c>
      <c r="T608" s="19">
        <v>2</v>
      </c>
      <c r="U608" s="19" t="s">
        <v>11</v>
      </c>
      <c r="V608" s="19" t="s">
        <v>11</v>
      </c>
      <c r="W608" s="19" t="s">
        <v>11</v>
      </c>
      <c r="X608" s="19">
        <v>0</v>
      </c>
      <c r="Y608" s="19" t="s">
        <v>730</v>
      </c>
      <c r="Z608" s="19">
        <v>0</v>
      </c>
      <c r="AA608" s="19">
        <v>0</v>
      </c>
      <c r="AB608" s="19">
        <v>0</v>
      </c>
      <c r="AC608" s="186" t="str">
        <f>IF(OR(M608="13",M608="14",P608=8),"",IF(     AND(OR(S608="AUTORIZADO", S608="PENDIENTE", S608="REDUCIDO", S608="AMPLIADO"),L608&lt;&gt;"HONORARIO" ), _xlfn.CONCAT(IF(H608="X","H",H608),"_",IF(OR(P608=5,P608=6),_xlfn.CONCAT(P608,"A"),P608),"_",VLOOKUP(T608,Datos!$B$2:$C$5,2,TRUE)),""))</f>
        <v>H_1_[hasta 3]</v>
      </c>
      <c r="AD608" s="186">
        <f t="shared" si="253"/>
        <v>0</v>
      </c>
      <c r="AE608" s="90" t="str">
        <f t="shared" si="254"/>
        <v>-</v>
      </c>
      <c r="AF608" s="91" t="str">
        <f t="shared" si="255"/>
        <v>070601</v>
      </c>
      <c r="AG608" s="92"/>
      <c r="AH608" s="93" t="str">
        <f t="shared" si="256"/>
        <v>Corporación de Fomento de la Producción</v>
      </c>
      <c r="AI608" s="90" t="str">
        <f t="shared" si="257"/>
        <v>-</v>
      </c>
      <c r="AJ608" s="90">
        <f t="shared" si="258"/>
        <v>8</v>
      </c>
      <c r="AK608" s="90" t="str">
        <f t="shared" si="259"/>
        <v>-</v>
      </c>
      <c r="AL608" s="90" t="str">
        <f t="shared" si="260"/>
        <v>Identifica este registro como HOMBRE</v>
      </c>
      <c r="AM608" s="90" t="str">
        <f t="shared" si="261"/>
        <v>-</v>
      </c>
      <c r="AN608" s="90" t="str">
        <f t="shared" si="262"/>
        <v>-</v>
      </c>
      <c r="AO608" s="90" t="str">
        <f t="shared" si="263"/>
        <v>-</v>
      </c>
      <c r="AP608" s="58" t="str">
        <f t="shared" si="264"/>
        <v>-</v>
      </c>
      <c r="AQ608" s="94" t="str">
        <f t="shared" si="265"/>
        <v>-</v>
      </c>
      <c r="AR608" s="94" t="str">
        <f>IF(N608="","PRIMER_DIA en blanco",
IF(AND(M608="01",N608&gt;=L_Conversion!$C$118,N608&lt;=L_Conversion!$D$118),"-",
IF(AND(M608="02",N608&gt;=L_Conversion!$C$119,N608&lt;=L_Conversion!$D$119),"-",
IF(AND(M608="03",N608&gt;=L_Conversion!$C$120,N608&lt;=L_Conversion!$D$120),"-",
IF(AND(M608="04",N608&gt;=L_Conversion!$C$121,N608&lt;=L_Conversion!$D$121),"-",
IF(AND(M608="05",N608&gt;=L_Conversion!$C$122,N608&lt;=L_Conversion!$D$122),"-",
IF(AND(M608="06",N608&gt;=L_Conversion!$C$123,N608&lt;=L_Conversion!$D$123),"-",
IF(AND(M608="07",N608&gt;=L_Conversion!$C$124,N608&lt;=L_Conversion!$D$124),"-",
IF(AND(M608="08",N608&gt;=L_Conversion!$C$125,N608&lt;=L_Conversion!$D$125),"-",
IF(AND(M608="09",N608&gt;=L_Conversion!$C$126,N608&lt;=L_Conversion!$D$126),"-",
IF(AND(M608="10",N608&gt;=L_Conversion!$C$127,N608&lt;=L_Conversion!$D$127),"-",
IF(AND(M608="11",N608&gt;=L_Conversion!$C$128,N608&lt;=L_Conversion!$D$128),"-",
IF(AND(M608="12",N608&gt;=L_Conversion!$C$129,N608&lt;=L_Conversion!$D$129),"-",
IF(AND(M608="13",N608&gt;=L_Conversion!$C$116,N608&lt;=L_Conversion!$D$116),"-",
IF(AND(M608="14",N608&gt;=L_Conversion!$C$117,N608&lt;=L_Conversion!$D$117),"-",
"PRIMER_DIA fuera de rango")))))))))))))))</f>
        <v>-</v>
      </c>
      <c r="AS608" s="94" t="str">
        <f t="shared" si="266"/>
        <v>-</v>
      </c>
      <c r="AT608" s="94" t="str">
        <f t="shared" si="267"/>
        <v>-</v>
      </c>
      <c r="AU608" s="94" t="str">
        <f t="shared" si="268"/>
        <v>-</v>
      </c>
      <c r="AV608" s="94" t="str">
        <f t="shared" si="269"/>
        <v>-</v>
      </c>
      <c r="AW608" s="94" t="str">
        <f t="shared" si="270"/>
        <v>-</v>
      </c>
      <c r="AX608" s="94" t="str">
        <f t="shared" si="271"/>
        <v>-</v>
      </c>
      <c r="AY608" s="94" t="str">
        <f t="shared" si="272"/>
        <v>-</v>
      </c>
      <c r="AZ608" s="94" t="str">
        <f t="shared" si="273"/>
        <v>-</v>
      </c>
      <c r="BA608" s="94" t="str">
        <f t="shared" si="274"/>
        <v>-</v>
      </c>
      <c r="BB608" s="94" t="str">
        <f t="shared" si="275"/>
        <v>-</v>
      </c>
      <c r="BC608" s="94" t="str">
        <f t="shared" si="276"/>
        <v>-</v>
      </c>
      <c r="BD608" s="94" t="str">
        <f t="shared" si="277"/>
        <v>-</v>
      </c>
      <c r="BE608" s="94" t="str">
        <f t="shared" si="278"/>
        <v>-</v>
      </c>
      <c r="BF608" s="94" t="str">
        <f t="shared" si="279"/>
        <v>-</v>
      </c>
    </row>
    <row r="609" spans="1:58" x14ac:dyDescent="0.2">
      <c r="A609" s="19" t="s">
        <v>1193</v>
      </c>
      <c r="B609" s="19" t="s">
        <v>76</v>
      </c>
      <c r="C609" s="19">
        <v>19825701</v>
      </c>
      <c r="D609" s="19" t="s">
        <v>1197</v>
      </c>
      <c r="E609" s="19" t="s">
        <v>1636</v>
      </c>
      <c r="F609" s="19" t="s">
        <v>1926</v>
      </c>
      <c r="G609" s="19" t="s">
        <v>1927</v>
      </c>
      <c r="H609" s="19" t="s">
        <v>1018</v>
      </c>
      <c r="I609" s="19" t="s">
        <v>653</v>
      </c>
      <c r="J609" s="19">
        <v>60</v>
      </c>
      <c r="K609" s="19" t="s">
        <v>560</v>
      </c>
      <c r="L609" s="19" t="s">
        <v>492</v>
      </c>
      <c r="M609" s="19" t="s">
        <v>20</v>
      </c>
      <c r="N609" s="19">
        <v>45797</v>
      </c>
      <c r="O609" s="19">
        <v>2</v>
      </c>
      <c r="P609" s="83">
        <v>1</v>
      </c>
      <c r="Q609" s="19" t="s">
        <v>23</v>
      </c>
      <c r="R609" s="19" t="s">
        <v>11</v>
      </c>
      <c r="S609" s="19" t="s">
        <v>23</v>
      </c>
      <c r="T609" s="19">
        <v>2</v>
      </c>
      <c r="U609" s="19" t="s">
        <v>11</v>
      </c>
      <c r="V609" s="19" t="s">
        <v>11</v>
      </c>
      <c r="W609" s="19" t="s">
        <v>11</v>
      </c>
      <c r="X609" s="19">
        <v>0</v>
      </c>
      <c r="Y609" s="19" t="s">
        <v>732</v>
      </c>
      <c r="Z609" s="19">
        <v>0</v>
      </c>
      <c r="AA609" s="19">
        <v>0</v>
      </c>
      <c r="AB609" s="19">
        <v>0</v>
      </c>
      <c r="AC609" s="186" t="str">
        <f>IF(OR(M609="13",M609="14",P609=8),"",IF(     AND(OR(S609="AUTORIZADO", S609="PENDIENTE", S609="REDUCIDO", S609="AMPLIADO"),L609&lt;&gt;"HONORARIO" ), _xlfn.CONCAT(IF(H609="X","H",H609),"_",IF(OR(P609=5,P609=6),_xlfn.CONCAT(P609,"A"),P609),"_",VLOOKUP(T609,Datos!$B$2:$C$5,2,TRUE)),""))</f>
        <v>M_1_[hasta 3]</v>
      </c>
      <c r="AD609" s="186">
        <f t="shared" si="253"/>
        <v>0</v>
      </c>
      <c r="AE609" s="90" t="str">
        <f t="shared" si="254"/>
        <v>-</v>
      </c>
      <c r="AF609" s="91" t="str">
        <f t="shared" si="255"/>
        <v>070601</v>
      </c>
      <c r="AG609" s="92"/>
      <c r="AH609" s="93" t="str">
        <f t="shared" si="256"/>
        <v>Corporación de Fomento de la Producción</v>
      </c>
      <c r="AI609" s="90" t="str">
        <f t="shared" si="257"/>
        <v>-</v>
      </c>
      <c r="AJ609" s="90" t="str">
        <f t="shared" si="258"/>
        <v>K</v>
      </c>
      <c r="AK609" s="90" t="str">
        <f t="shared" si="259"/>
        <v>-</v>
      </c>
      <c r="AL609" s="90" t="str">
        <f t="shared" si="260"/>
        <v>Identifica este registro como MUJER</v>
      </c>
      <c r="AM609" s="90" t="str">
        <f t="shared" si="261"/>
        <v>-</v>
      </c>
      <c r="AN609" s="90" t="str">
        <f t="shared" si="262"/>
        <v>-</v>
      </c>
      <c r="AO609" s="90" t="str">
        <f t="shared" si="263"/>
        <v>-</v>
      </c>
      <c r="AP609" s="58" t="str">
        <f t="shared" si="264"/>
        <v>-</v>
      </c>
      <c r="AQ609" s="94" t="str">
        <f t="shared" si="265"/>
        <v>-</v>
      </c>
      <c r="AR609" s="94" t="str">
        <f>IF(N609="","PRIMER_DIA en blanco",
IF(AND(M609="01",N609&gt;=L_Conversion!$C$118,N609&lt;=L_Conversion!$D$118),"-",
IF(AND(M609="02",N609&gt;=L_Conversion!$C$119,N609&lt;=L_Conversion!$D$119),"-",
IF(AND(M609="03",N609&gt;=L_Conversion!$C$120,N609&lt;=L_Conversion!$D$120),"-",
IF(AND(M609="04",N609&gt;=L_Conversion!$C$121,N609&lt;=L_Conversion!$D$121),"-",
IF(AND(M609="05",N609&gt;=L_Conversion!$C$122,N609&lt;=L_Conversion!$D$122),"-",
IF(AND(M609="06",N609&gt;=L_Conversion!$C$123,N609&lt;=L_Conversion!$D$123),"-",
IF(AND(M609="07",N609&gt;=L_Conversion!$C$124,N609&lt;=L_Conversion!$D$124),"-",
IF(AND(M609="08",N609&gt;=L_Conversion!$C$125,N609&lt;=L_Conversion!$D$125),"-",
IF(AND(M609="09",N609&gt;=L_Conversion!$C$126,N609&lt;=L_Conversion!$D$126),"-",
IF(AND(M609="10",N609&gt;=L_Conversion!$C$127,N609&lt;=L_Conversion!$D$127),"-",
IF(AND(M609="11",N609&gt;=L_Conversion!$C$128,N609&lt;=L_Conversion!$D$128),"-",
IF(AND(M609="12",N609&gt;=L_Conversion!$C$129,N609&lt;=L_Conversion!$D$129),"-",
IF(AND(M609="13",N609&gt;=L_Conversion!$C$116,N609&lt;=L_Conversion!$D$116),"-",
IF(AND(M609="14",N609&gt;=L_Conversion!$C$117,N609&lt;=L_Conversion!$D$117),"-",
"PRIMER_DIA fuera de rango")))))))))))))))</f>
        <v>-</v>
      </c>
      <c r="AS609" s="94" t="str">
        <f t="shared" si="266"/>
        <v>-</v>
      </c>
      <c r="AT609" s="94" t="str">
        <f t="shared" si="267"/>
        <v>-</v>
      </c>
      <c r="AU609" s="94" t="str">
        <f t="shared" si="268"/>
        <v>-</v>
      </c>
      <c r="AV609" s="94" t="str">
        <f t="shared" si="269"/>
        <v>-</v>
      </c>
      <c r="AW609" s="94" t="str">
        <f t="shared" si="270"/>
        <v>-</v>
      </c>
      <c r="AX609" s="94" t="str">
        <f t="shared" si="271"/>
        <v>-</v>
      </c>
      <c r="AY609" s="94" t="str">
        <f t="shared" si="272"/>
        <v>-</v>
      </c>
      <c r="AZ609" s="94" t="str">
        <f t="shared" si="273"/>
        <v>-</v>
      </c>
      <c r="BA609" s="94" t="str">
        <f t="shared" si="274"/>
        <v>-</v>
      </c>
      <c r="BB609" s="94" t="str">
        <f t="shared" si="275"/>
        <v>-</v>
      </c>
      <c r="BC609" s="94" t="str">
        <f t="shared" si="276"/>
        <v>-</v>
      </c>
      <c r="BD609" s="94" t="str">
        <f t="shared" si="277"/>
        <v>-</v>
      </c>
      <c r="BE609" s="94" t="str">
        <f t="shared" si="278"/>
        <v>-</v>
      </c>
      <c r="BF609" s="94" t="str">
        <f t="shared" si="279"/>
        <v>-</v>
      </c>
    </row>
    <row r="610" spans="1:58" x14ac:dyDescent="0.2">
      <c r="A610" s="19" t="s">
        <v>1193</v>
      </c>
      <c r="B610" s="19" t="s">
        <v>76</v>
      </c>
      <c r="C610" s="19">
        <v>17956353</v>
      </c>
      <c r="D610" s="19">
        <v>3</v>
      </c>
      <c r="E610" s="19" t="s">
        <v>1528</v>
      </c>
      <c r="F610" s="19" t="s">
        <v>1529</v>
      </c>
      <c r="G610" s="19" t="s">
        <v>1530</v>
      </c>
      <c r="H610" s="19" t="s">
        <v>1018</v>
      </c>
      <c r="I610" s="19" t="s">
        <v>653</v>
      </c>
      <c r="J610" s="19">
        <v>80</v>
      </c>
      <c r="K610" s="19" t="s">
        <v>560</v>
      </c>
      <c r="L610" s="19" t="s">
        <v>495</v>
      </c>
      <c r="M610" s="19" t="s">
        <v>20</v>
      </c>
      <c r="N610" s="19">
        <v>45797</v>
      </c>
      <c r="O610" s="19">
        <v>3</v>
      </c>
      <c r="P610" s="83">
        <v>1</v>
      </c>
      <c r="Q610" s="19" t="s">
        <v>23</v>
      </c>
      <c r="R610" s="19" t="s">
        <v>11</v>
      </c>
      <c r="S610" s="19" t="s">
        <v>23</v>
      </c>
      <c r="T610" s="19">
        <v>3</v>
      </c>
      <c r="U610" s="19" t="s">
        <v>11</v>
      </c>
      <c r="V610" s="19" t="s">
        <v>11</v>
      </c>
      <c r="W610" s="19" t="s">
        <v>11</v>
      </c>
      <c r="X610" s="19">
        <v>0</v>
      </c>
      <c r="Y610" s="19" t="s">
        <v>730</v>
      </c>
      <c r="Z610" s="19">
        <v>0</v>
      </c>
      <c r="AA610" s="19">
        <v>0</v>
      </c>
      <c r="AB610" s="19">
        <v>0</v>
      </c>
      <c r="AC610" s="186" t="str">
        <f>IF(OR(M610="13",M610="14",P610=8),"",IF(     AND(OR(S610="AUTORIZADO", S610="PENDIENTE", S610="REDUCIDO", S610="AMPLIADO"),L610&lt;&gt;"HONORARIO" ), _xlfn.CONCAT(IF(H610="X","H",H610),"_",IF(OR(P610=5,P610=6),_xlfn.CONCAT(P610,"A"),P610),"_",VLOOKUP(T610,Datos!$B$2:$C$5,2,TRUE)),""))</f>
        <v>M_1_[hasta 3]</v>
      </c>
      <c r="AD610" s="186">
        <f t="shared" si="253"/>
        <v>0</v>
      </c>
      <c r="AE610" s="90" t="str">
        <f t="shared" si="254"/>
        <v>-</v>
      </c>
      <c r="AF610" s="91" t="str">
        <f t="shared" si="255"/>
        <v>070601</v>
      </c>
      <c r="AG610" s="92"/>
      <c r="AH610" s="93" t="str">
        <f t="shared" si="256"/>
        <v>Corporación de Fomento de la Producción</v>
      </c>
      <c r="AI610" s="90" t="str">
        <f t="shared" si="257"/>
        <v>-</v>
      </c>
      <c r="AJ610" s="90">
        <f t="shared" si="258"/>
        <v>3</v>
      </c>
      <c r="AK610" s="90" t="str">
        <f t="shared" si="259"/>
        <v>-</v>
      </c>
      <c r="AL610" s="90" t="str">
        <f t="shared" si="260"/>
        <v>Identifica este registro como MUJER</v>
      </c>
      <c r="AM610" s="90" t="str">
        <f t="shared" si="261"/>
        <v>-</v>
      </c>
      <c r="AN610" s="90" t="str">
        <f t="shared" si="262"/>
        <v>-</v>
      </c>
      <c r="AO610" s="90" t="str">
        <f t="shared" si="263"/>
        <v>-</v>
      </c>
      <c r="AP610" s="58" t="str">
        <f t="shared" si="264"/>
        <v>-</v>
      </c>
      <c r="AQ610" s="94" t="str">
        <f t="shared" si="265"/>
        <v>-</v>
      </c>
      <c r="AR610" s="94" t="str">
        <f>IF(N610="","PRIMER_DIA en blanco",
IF(AND(M610="01",N610&gt;=L_Conversion!$C$118,N610&lt;=L_Conversion!$D$118),"-",
IF(AND(M610="02",N610&gt;=L_Conversion!$C$119,N610&lt;=L_Conversion!$D$119),"-",
IF(AND(M610="03",N610&gt;=L_Conversion!$C$120,N610&lt;=L_Conversion!$D$120),"-",
IF(AND(M610="04",N610&gt;=L_Conversion!$C$121,N610&lt;=L_Conversion!$D$121),"-",
IF(AND(M610="05",N610&gt;=L_Conversion!$C$122,N610&lt;=L_Conversion!$D$122),"-",
IF(AND(M610="06",N610&gt;=L_Conversion!$C$123,N610&lt;=L_Conversion!$D$123),"-",
IF(AND(M610="07",N610&gt;=L_Conversion!$C$124,N610&lt;=L_Conversion!$D$124),"-",
IF(AND(M610="08",N610&gt;=L_Conversion!$C$125,N610&lt;=L_Conversion!$D$125),"-",
IF(AND(M610="09",N610&gt;=L_Conversion!$C$126,N610&lt;=L_Conversion!$D$126),"-",
IF(AND(M610="10",N610&gt;=L_Conversion!$C$127,N610&lt;=L_Conversion!$D$127),"-",
IF(AND(M610="11",N610&gt;=L_Conversion!$C$128,N610&lt;=L_Conversion!$D$128),"-",
IF(AND(M610="12",N610&gt;=L_Conversion!$C$129,N610&lt;=L_Conversion!$D$129),"-",
IF(AND(M610="13",N610&gt;=L_Conversion!$C$116,N610&lt;=L_Conversion!$D$116),"-",
IF(AND(M610="14",N610&gt;=L_Conversion!$C$117,N610&lt;=L_Conversion!$D$117),"-",
"PRIMER_DIA fuera de rango")))))))))))))))</f>
        <v>-</v>
      </c>
      <c r="AS610" s="94" t="str">
        <f t="shared" si="266"/>
        <v>-</v>
      </c>
      <c r="AT610" s="94" t="str">
        <f t="shared" si="267"/>
        <v>-</v>
      </c>
      <c r="AU610" s="94" t="str">
        <f t="shared" si="268"/>
        <v>-</v>
      </c>
      <c r="AV610" s="94" t="str">
        <f t="shared" si="269"/>
        <v>-</v>
      </c>
      <c r="AW610" s="94" t="str">
        <f t="shared" si="270"/>
        <v>-</v>
      </c>
      <c r="AX610" s="94" t="str">
        <f t="shared" si="271"/>
        <v>-</v>
      </c>
      <c r="AY610" s="94" t="str">
        <f t="shared" si="272"/>
        <v>-</v>
      </c>
      <c r="AZ610" s="94" t="str">
        <f t="shared" si="273"/>
        <v>-</v>
      </c>
      <c r="BA610" s="94" t="str">
        <f t="shared" si="274"/>
        <v>-</v>
      </c>
      <c r="BB610" s="94" t="str">
        <f t="shared" si="275"/>
        <v>-</v>
      </c>
      <c r="BC610" s="94" t="str">
        <f t="shared" si="276"/>
        <v>-</v>
      </c>
      <c r="BD610" s="94" t="str">
        <f t="shared" si="277"/>
        <v>-</v>
      </c>
      <c r="BE610" s="94" t="str">
        <f t="shared" si="278"/>
        <v>-</v>
      </c>
      <c r="BF610" s="94" t="str">
        <f t="shared" si="279"/>
        <v>-</v>
      </c>
    </row>
    <row r="611" spans="1:58" x14ac:dyDescent="0.2">
      <c r="A611" s="19" t="s">
        <v>1193</v>
      </c>
      <c r="B611" s="19" t="s">
        <v>76</v>
      </c>
      <c r="C611" s="19">
        <v>16247371</v>
      </c>
      <c r="D611" s="19">
        <v>9</v>
      </c>
      <c r="E611" s="19" t="s">
        <v>1823</v>
      </c>
      <c r="F611" s="19" t="s">
        <v>1355</v>
      </c>
      <c r="G611" s="19" t="s">
        <v>1824</v>
      </c>
      <c r="H611" s="19" t="s">
        <v>1018</v>
      </c>
      <c r="I611" s="19" t="s">
        <v>653</v>
      </c>
      <c r="J611" s="19">
        <v>80</v>
      </c>
      <c r="K611" s="19" t="s">
        <v>556</v>
      </c>
      <c r="L611" s="19" t="s">
        <v>495</v>
      </c>
      <c r="M611" s="19" t="s">
        <v>20</v>
      </c>
      <c r="N611" s="19">
        <v>45798</v>
      </c>
      <c r="O611" s="19">
        <v>30</v>
      </c>
      <c r="P611" s="83">
        <v>1</v>
      </c>
      <c r="Q611" s="19" t="s">
        <v>23</v>
      </c>
      <c r="R611" s="19" t="s">
        <v>11</v>
      </c>
      <c r="S611" s="19" t="s">
        <v>23</v>
      </c>
      <c r="T611" s="19">
        <v>30</v>
      </c>
      <c r="U611" s="19" t="s">
        <v>11</v>
      </c>
      <c r="V611" s="19" t="s">
        <v>11</v>
      </c>
      <c r="W611" s="19" t="s">
        <v>11</v>
      </c>
      <c r="X611" s="19">
        <v>0</v>
      </c>
      <c r="Y611" s="19" t="s">
        <v>730</v>
      </c>
      <c r="Z611" s="19">
        <v>0</v>
      </c>
      <c r="AA611" s="19">
        <v>0</v>
      </c>
      <c r="AB611" s="19">
        <v>0</v>
      </c>
      <c r="AC611" s="186" t="str">
        <f>IF(OR(M611="13",M611="14",P611=8),"",IF(     AND(OR(S611="AUTORIZADO", S611="PENDIENTE", S611="REDUCIDO", S611="AMPLIADO"),L611&lt;&gt;"HONORARIO" ), _xlfn.CONCAT(IF(H611="X","H",H611),"_",IF(OR(P611=5,P611=6),_xlfn.CONCAT(P611,"A"),P611),"_",VLOOKUP(T611,Datos!$B$2:$C$5,2,TRUE)),""))</f>
        <v>M_1_[11 +]</v>
      </c>
      <c r="AD611" s="186">
        <f t="shared" si="253"/>
        <v>0</v>
      </c>
      <c r="AE611" s="90" t="str">
        <f t="shared" si="254"/>
        <v>-</v>
      </c>
      <c r="AF611" s="91" t="str">
        <f t="shared" si="255"/>
        <v>070601</v>
      </c>
      <c r="AG611" s="92"/>
      <c r="AH611" s="93" t="str">
        <f t="shared" si="256"/>
        <v>Corporación de Fomento de la Producción</v>
      </c>
      <c r="AI611" s="90" t="str">
        <f t="shared" si="257"/>
        <v>-</v>
      </c>
      <c r="AJ611" s="90">
        <f t="shared" si="258"/>
        <v>9</v>
      </c>
      <c r="AK611" s="90" t="str">
        <f t="shared" si="259"/>
        <v>-</v>
      </c>
      <c r="AL611" s="90" t="str">
        <f t="shared" si="260"/>
        <v>Identifica este registro como MUJER</v>
      </c>
      <c r="AM611" s="90" t="str">
        <f t="shared" si="261"/>
        <v>-</v>
      </c>
      <c r="AN611" s="90" t="str">
        <f t="shared" si="262"/>
        <v>-</v>
      </c>
      <c r="AO611" s="90" t="str">
        <f t="shared" si="263"/>
        <v>-</v>
      </c>
      <c r="AP611" s="58" t="str">
        <f t="shared" si="264"/>
        <v>-</v>
      </c>
      <c r="AQ611" s="94" t="str">
        <f t="shared" si="265"/>
        <v>-</v>
      </c>
      <c r="AR611" s="94" t="str">
        <f>IF(N611="","PRIMER_DIA en blanco",
IF(AND(M611="01",N611&gt;=L_Conversion!$C$118,N611&lt;=L_Conversion!$D$118),"-",
IF(AND(M611="02",N611&gt;=L_Conversion!$C$119,N611&lt;=L_Conversion!$D$119),"-",
IF(AND(M611="03",N611&gt;=L_Conversion!$C$120,N611&lt;=L_Conversion!$D$120),"-",
IF(AND(M611="04",N611&gt;=L_Conversion!$C$121,N611&lt;=L_Conversion!$D$121),"-",
IF(AND(M611="05",N611&gt;=L_Conversion!$C$122,N611&lt;=L_Conversion!$D$122),"-",
IF(AND(M611="06",N611&gt;=L_Conversion!$C$123,N611&lt;=L_Conversion!$D$123),"-",
IF(AND(M611="07",N611&gt;=L_Conversion!$C$124,N611&lt;=L_Conversion!$D$124),"-",
IF(AND(M611="08",N611&gt;=L_Conversion!$C$125,N611&lt;=L_Conversion!$D$125),"-",
IF(AND(M611="09",N611&gt;=L_Conversion!$C$126,N611&lt;=L_Conversion!$D$126),"-",
IF(AND(M611="10",N611&gt;=L_Conversion!$C$127,N611&lt;=L_Conversion!$D$127),"-",
IF(AND(M611="11",N611&gt;=L_Conversion!$C$128,N611&lt;=L_Conversion!$D$128),"-",
IF(AND(M611="12",N611&gt;=L_Conversion!$C$129,N611&lt;=L_Conversion!$D$129),"-",
IF(AND(M611="13",N611&gt;=L_Conversion!$C$116,N611&lt;=L_Conversion!$D$116),"-",
IF(AND(M611="14",N611&gt;=L_Conversion!$C$117,N611&lt;=L_Conversion!$D$117),"-",
"PRIMER_DIA fuera de rango")))))))))))))))</f>
        <v>-</v>
      </c>
      <c r="AS611" s="94" t="str">
        <f t="shared" si="266"/>
        <v>-</v>
      </c>
      <c r="AT611" s="94" t="str">
        <f t="shared" si="267"/>
        <v>-</v>
      </c>
      <c r="AU611" s="94" t="str">
        <f t="shared" si="268"/>
        <v>-</v>
      </c>
      <c r="AV611" s="94" t="str">
        <f t="shared" si="269"/>
        <v>-</v>
      </c>
      <c r="AW611" s="94" t="str">
        <f t="shared" si="270"/>
        <v>-</v>
      </c>
      <c r="AX611" s="94" t="str">
        <f t="shared" si="271"/>
        <v>-</v>
      </c>
      <c r="AY611" s="94" t="str">
        <f t="shared" si="272"/>
        <v>-</v>
      </c>
      <c r="AZ611" s="94" t="str">
        <f t="shared" si="273"/>
        <v>-</v>
      </c>
      <c r="BA611" s="94" t="str">
        <f t="shared" si="274"/>
        <v>-</v>
      </c>
      <c r="BB611" s="94" t="str">
        <f t="shared" si="275"/>
        <v>-</v>
      </c>
      <c r="BC611" s="94" t="str">
        <f t="shared" si="276"/>
        <v>-</v>
      </c>
      <c r="BD611" s="94" t="str">
        <f t="shared" si="277"/>
        <v>-</v>
      </c>
      <c r="BE611" s="94" t="str">
        <f t="shared" si="278"/>
        <v>-</v>
      </c>
      <c r="BF611" s="94" t="str">
        <f t="shared" si="279"/>
        <v>-</v>
      </c>
    </row>
    <row r="612" spans="1:58" x14ac:dyDescent="0.2">
      <c r="A612" s="19" t="s">
        <v>1193</v>
      </c>
      <c r="B612" s="19" t="s">
        <v>875</v>
      </c>
      <c r="C612" s="19">
        <v>15708700</v>
      </c>
      <c r="D612" s="19">
        <v>2</v>
      </c>
      <c r="E612" s="19" t="s">
        <v>1931</v>
      </c>
      <c r="F612" s="19" t="s">
        <v>1506</v>
      </c>
      <c r="G612" s="19" t="s">
        <v>1720</v>
      </c>
      <c r="H612" s="19" t="s">
        <v>1018</v>
      </c>
      <c r="I612" s="19" t="s">
        <v>653</v>
      </c>
      <c r="J612" s="19">
        <v>80</v>
      </c>
      <c r="K612" s="19" t="s">
        <v>556</v>
      </c>
      <c r="L612" s="19" t="s">
        <v>495</v>
      </c>
      <c r="M612" s="19" t="s">
        <v>20</v>
      </c>
      <c r="N612" s="19">
        <v>45799</v>
      </c>
      <c r="O612" s="19">
        <v>2</v>
      </c>
      <c r="P612" s="83">
        <v>1</v>
      </c>
      <c r="Q612" s="19" t="s">
        <v>23</v>
      </c>
      <c r="R612" s="19" t="s">
        <v>11</v>
      </c>
      <c r="S612" s="19" t="s">
        <v>23</v>
      </c>
      <c r="T612" s="19">
        <v>2</v>
      </c>
      <c r="U612" s="19" t="s">
        <v>11</v>
      </c>
      <c r="V612" s="19" t="s">
        <v>11</v>
      </c>
      <c r="W612" s="19" t="s">
        <v>11</v>
      </c>
      <c r="X612" s="19">
        <v>0</v>
      </c>
      <c r="Y612" s="19" t="s">
        <v>730</v>
      </c>
      <c r="Z612" s="19">
        <v>0</v>
      </c>
      <c r="AA612" s="19">
        <v>0</v>
      </c>
      <c r="AB612" s="19">
        <v>0</v>
      </c>
      <c r="AC612" s="186" t="str">
        <f>IF(OR(M612="13",M612="14",P612=8),"",IF(     AND(OR(S612="AUTORIZADO", S612="PENDIENTE", S612="REDUCIDO", S612="AMPLIADO"),L612&lt;&gt;"HONORARIO" ), _xlfn.CONCAT(IF(H612="X","H",H612),"_",IF(OR(P612=5,P612=6),_xlfn.CONCAT(P612,"A"),P612),"_",VLOOKUP(T612,Datos!$B$2:$C$5,2,TRUE)),""))</f>
        <v>M_1_[hasta 3]</v>
      </c>
      <c r="AD612" s="186">
        <f t="shared" si="253"/>
        <v>0</v>
      </c>
      <c r="AE612" s="90" t="str">
        <f t="shared" si="254"/>
        <v>-</v>
      </c>
      <c r="AF612" s="91" t="str">
        <f t="shared" si="255"/>
        <v>070606</v>
      </c>
      <c r="AG612" s="92"/>
      <c r="AH612" s="93" t="str">
        <f t="shared" si="256"/>
        <v>Corporación de Fomento de la Producción</v>
      </c>
      <c r="AI612" s="90" t="str">
        <f t="shared" si="257"/>
        <v>-</v>
      </c>
      <c r="AJ612" s="90">
        <f t="shared" si="258"/>
        <v>2</v>
      </c>
      <c r="AK612" s="90" t="str">
        <f t="shared" si="259"/>
        <v>-</v>
      </c>
      <c r="AL612" s="90" t="str">
        <f t="shared" si="260"/>
        <v>Identifica este registro como MUJER</v>
      </c>
      <c r="AM612" s="90" t="str">
        <f t="shared" si="261"/>
        <v>-</v>
      </c>
      <c r="AN612" s="90" t="str">
        <f t="shared" si="262"/>
        <v>-</v>
      </c>
      <c r="AO612" s="90" t="str">
        <f t="shared" si="263"/>
        <v>-</v>
      </c>
      <c r="AP612" s="58" t="str">
        <f t="shared" si="264"/>
        <v>-</v>
      </c>
      <c r="AQ612" s="94" t="str">
        <f t="shared" si="265"/>
        <v>-</v>
      </c>
      <c r="AR612" s="94" t="str">
        <f>IF(N612="","PRIMER_DIA en blanco",
IF(AND(M612="01",N612&gt;=L_Conversion!$C$118,N612&lt;=L_Conversion!$D$118),"-",
IF(AND(M612="02",N612&gt;=L_Conversion!$C$119,N612&lt;=L_Conversion!$D$119),"-",
IF(AND(M612="03",N612&gt;=L_Conversion!$C$120,N612&lt;=L_Conversion!$D$120),"-",
IF(AND(M612="04",N612&gt;=L_Conversion!$C$121,N612&lt;=L_Conversion!$D$121),"-",
IF(AND(M612="05",N612&gt;=L_Conversion!$C$122,N612&lt;=L_Conversion!$D$122),"-",
IF(AND(M612="06",N612&gt;=L_Conversion!$C$123,N612&lt;=L_Conversion!$D$123),"-",
IF(AND(M612="07",N612&gt;=L_Conversion!$C$124,N612&lt;=L_Conversion!$D$124),"-",
IF(AND(M612="08",N612&gt;=L_Conversion!$C$125,N612&lt;=L_Conversion!$D$125),"-",
IF(AND(M612="09",N612&gt;=L_Conversion!$C$126,N612&lt;=L_Conversion!$D$126),"-",
IF(AND(M612="10",N612&gt;=L_Conversion!$C$127,N612&lt;=L_Conversion!$D$127),"-",
IF(AND(M612="11",N612&gt;=L_Conversion!$C$128,N612&lt;=L_Conversion!$D$128),"-",
IF(AND(M612="12",N612&gt;=L_Conversion!$C$129,N612&lt;=L_Conversion!$D$129),"-",
IF(AND(M612="13",N612&gt;=L_Conversion!$C$116,N612&lt;=L_Conversion!$D$116),"-",
IF(AND(M612="14",N612&gt;=L_Conversion!$C$117,N612&lt;=L_Conversion!$D$117),"-",
"PRIMER_DIA fuera de rango")))))))))))))))</f>
        <v>-</v>
      </c>
      <c r="AS612" s="94" t="str">
        <f t="shared" si="266"/>
        <v>-</v>
      </c>
      <c r="AT612" s="94" t="str">
        <f t="shared" si="267"/>
        <v>-</v>
      </c>
      <c r="AU612" s="94" t="str">
        <f t="shared" si="268"/>
        <v>-</v>
      </c>
      <c r="AV612" s="94" t="str">
        <f t="shared" si="269"/>
        <v>-</v>
      </c>
      <c r="AW612" s="94" t="str">
        <f t="shared" si="270"/>
        <v>-</v>
      </c>
      <c r="AX612" s="94" t="str">
        <f t="shared" si="271"/>
        <v>-</v>
      </c>
      <c r="AY612" s="94" t="str">
        <f t="shared" si="272"/>
        <v>-</v>
      </c>
      <c r="AZ612" s="94" t="str">
        <f t="shared" si="273"/>
        <v>-</v>
      </c>
      <c r="BA612" s="94" t="str">
        <f t="shared" si="274"/>
        <v>-</v>
      </c>
      <c r="BB612" s="94" t="str">
        <f t="shared" si="275"/>
        <v>-</v>
      </c>
      <c r="BC612" s="94" t="str">
        <f t="shared" si="276"/>
        <v>-</v>
      </c>
      <c r="BD612" s="94" t="str">
        <f t="shared" si="277"/>
        <v>-</v>
      </c>
      <c r="BE612" s="94" t="str">
        <f t="shared" si="278"/>
        <v>-</v>
      </c>
      <c r="BF612" s="94" t="str">
        <f t="shared" si="279"/>
        <v>-</v>
      </c>
    </row>
    <row r="613" spans="1:58" x14ac:dyDescent="0.2">
      <c r="A613" s="19" t="s">
        <v>1193</v>
      </c>
      <c r="B613" s="19" t="s">
        <v>76</v>
      </c>
      <c r="C613" s="19">
        <v>16871109</v>
      </c>
      <c r="D613" s="19">
        <v>3</v>
      </c>
      <c r="E613" s="19" t="s">
        <v>1204</v>
      </c>
      <c r="F613" s="19" t="s">
        <v>1205</v>
      </c>
      <c r="G613" s="19" t="s">
        <v>1206</v>
      </c>
      <c r="H613" s="19" t="s">
        <v>1018</v>
      </c>
      <c r="I613" s="19" t="s">
        <v>653</v>
      </c>
      <c r="J613" s="19">
        <v>80</v>
      </c>
      <c r="K613" s="19" t="s">
        <v>556</v>
      </c>
      <c r="L613" s="19" t="s">
        <v>495</v>
      </c>
      <c r="M613" s="19" t="s">
        <v>20</v>
      </c>
      <c r="N613" s="19">
        <v>45799</v>
      </c>
      <c r="O613" s="19">
        <v>15</v>
      </c>
      <c r="P613" s="83">
        <v>4</v>
      </c>
      <c r="Q613" s="19" t="s">
        <v>23</v>
      </c>
      <c r="R613" s="19" t="s">
        <v>11</v>
      </c>
      <c r="S613" s="19" t="s">
        <v>23</v>
      </c>
      <c r="T613" s="19">
        <v>15</v>
      </c>
      <c r="U613" s="19" t="s">
        <v>11</v>
      </c>
      <c r="V613" s="19" t="s">
        <v>11</v>
      </c>
      <c r="W613" s="19" t="s">
        <v>11</v>
      </c>
      <c r="X613" s="19">
        <v>0</v>
      </c>
      <c r="Y613" s="19" t="s">
        <v>730</v>
      </c>
      <c r="Z613" s="19">
        <v>0</v>
      </c>
      <c r="AA613" s="19">
        <v>0</v>
      </c>
      <c r="AB613" s="19">
        <v>0</v>
      </c>
      <c r="AC613" s="186" t="str">
        <f>IF(OR(M613="13",M613="14",P613=8),"",IF(     AND(OR(S613="AUTORIZADO", S613="PENDIENTE", S613="REDUCIDO", S613="AMPLIADO"),L613&lt;&gt;"HONORARIO" ), _xlfn.CONCAT(IF(H613="X","H",H613),"_",IF(OR(P613=5,P613=6),_xlfn.CONCAT(P613,"A"),P613),"_",VLOOKUP(T613,Datos!$B$2:$C$5,2,TRUE)),""))</f>
        <v>M_4_[11 +]</v>
      </c>
      <c r="AD613" s="186">
        <f t="shared" si="253"/>
        <v>0</v>
      </c>
      <c r="AE613" s="90" t="str">
        <f t="shared" si="254"/>
        <v>-</v>
      </c>
      <c r="AF613" s="91" t="str">
        <f t="shared" si="255"/>
        <v>070601</v>
      </c>
      <c r="AG613" s="92"/>
      <c r="AH613" s="93" t="str">
        <f t="shared" si="256"/>
        <v>Corporación de Fomento de la Producción</v>
      </c>
      <c r="AI613" s="90" t="str">
        <f t="shared" si="257"/>
        <v>-</v>
      </c>
      <c r="AJ613" s="90">
        <f t="shared" si="258"/>
        <v>3</v>
      </c>
      <c r="AK613" s="90" t="str">
        <f t="shared" si="259"/>
        <v>-</v>
      </c>
      <c r="AL613" s="90" t="str">
        <f t="shared" si="260"/>
        <v>Identifica este registro como MUJER</v>
      </c>
      <c r="AM613" s="90" t="str">
        <f t="shared" si="261"/>
        <v>-</v>
      </c>
      <c r="AN613" s="90" t="str">
        <f t="shared" si="262"/>
        <v>-</v>
      </c>
      <c r="AO613" s="90" t="str">
        <f t="shared" si="263"/>
        <v>-</v>
      </c>
      <c r="AP613" s="58" t="str">
        <f t="shared" si="264"/>
        <v>-</v>
      </c>
      <c r="AQ613" s="94" t="str">
        <f t="shared" si="265"/>
        <v>-</v>
      </c>
      <c r="AR613" s="94" t="str">
        <f>IF(N613="","PRIMER_DIA en blanco",
IF(AND(M613="01",N613&gt;=L_Conversion!$C$118,N613&lt;=L_Conversion!$D$118),"-",
IF(AND(M613="02",N613&gt;=L_Conversion!$C$119,N613&lt;=L_Conversion!$D$119),"-",
IF(AND(M613="03",N613&gt;=L_Conversion!$C$120,N613&lt;=L_Conversion!$D$120),"-",
IF(AND(M613="04",N613&gt;=L_Conversion!$C$121,N613&lt;=L_Conversion!$D$121),"-",
IF(AND(M613="05",N613&gt;=L_Conversion!$C$122,N613&lt;=L_Conversion!$D$122),"-",
IF(AND(M613="06",N613&gt;=L_Conversion!$C$123,N613&lt;=L_Conversion!$D$123),"-",
IF(AND(M613="07",N613&gt;=L_Conversion!$C$124,N613&lt;=L_Conversion!$D$124),"-",
IF(AND(M613="08",N613&gt;=L_Conversion!$C$125,N613&lt;=L_Conversion!$D$125),"-",
IF(AND(M613="09",N613&gt;=L_Conversion!$C$126,N613&lt;=L_Conversion!$D$126),"-",
IF(AND(M613="10",N613&gt;=L_Conversion!$C$127,N613&lt;=L_Conversion!$D$127),"-",
IF(AND(M613="11",N613&gt;=L_Conversion!$C$128,N613&lt;=L_Conversion!$D$128),"-",
IF(AND(M613="12",N613&gt;=L_Conversion!$C$129,N613&lt;=L_Conversion!$D$129),"-",
IF(AND(M613="13",N613&gt;=L_Conversion!$C$116,N613&lt;=L_Conversion!$D$116),"-",
IF(AND(M613="14",N613&gt;=L_Conversion!$C$117,N613&lt;=L_Conversion!$D$117),"-",
"PRIMER_DIA fuera de rango")))))))))))))))</f>
        <v>-</v>
      </c>
      <c r="AS613" s="94" t="str">
        <f t="shared" si="266"/>
        <v>-</v>
      </c>
      <c r="AT613" s="94" t="str">
        <f t="shared" si="267"/>
        <v>-</v>
      </c>
      <c r="AU613" s="94" t="str">
        <f t="shared" si="268"/>
        <v>-</v>
      </c>
      <c r="AV613" s="94" t="str">
        <f t="shared" si="269"/>
        <v>-</v>
      </c>
      <c r="AW613" s="94" t="str">
        <f t="shared" si="270"/>
        <v>-</v>
      </c>
      <c r="AX613" s="94" t="str">
        <f t="shared" si="271"/>
        <v>-</v>
      </c>
      <c r="AY613" s="94" t="str">
        <f t="shared" si="272"/>
        <v>-</v>
      </c>
      <c r="AZ613" s="94" t="str">
        <f t="shared" si="273"/>
        <v>-</v>
      </c>
      <c r="BA613" s="94" t="str">
        <f t="shared" si="274"/>
        <v>-</v>
      </c>
      <c r="BB613" s="94" t="str">
        <f t="shared" si="275"/>
        <v>-</v>
      </c>
      <c r="BC613" s="94" t="str">
        <f t="shared" si="276"/>
        <v>-</v>
      </c>
      <c r="BD613" s="94" t="str">
        <f t="shared" si="277"/>
        <v>-</v>
      </c>
      <c r="BE613" s="94" t="str">
        <f t="shared" si="278"/>
        <v>-</v>
      </c>
      <c r="BF613" s="94" t="str">
        <f t="shared" si="279"/>
        <v>-</v>
      </c>
    </row>
    <row r="614" spans="1:58" x14ac:dyDescent="0.2">
      <c r="A614" s="19" t="s">
        <v>1193</v>
      </c>
      <c r="B614" s="19" t="s">
        <v>1132</v>
      </c>
      <c r="C614" s="19">
        <v>16426580</v>
      </c>
      <c r="D614" s="19">
        <v>3</v>
      </c>
      <c r="E614" s="19" t="s">
        <v>1924</v>
      </c>
      <c r="F614" s="19" t="s">
        <v>1431</v>
      </c>
      <c r="G614" s="19" t="s">
        <v>1925</v>
      </c>
      <c r="H614" s="19" t="s">
        <v>1018</v>
      </c>
      <c r="I614" s="19" t="s">
        <v>654</v>
      </c>
      <c r="J614" s="19">
        <v>80</v>
      </c>
      <c r="K614" s="19" t="s">
        <v>554</v>
      </c>
      <c r="L614" s="19" t="s">
        <v>509</v>
      </c>
      <c r="M614" s="19" t="s">
        <v>20</v>
      </c>
      <c r="N614" s="19">
        <v>45799</v>
      </c>
      <c r="O614" s="19">
        <v>2</v>
      </c>
      <c r="P614" s="83">
        <v>1</v>
      </c>
      <c r="Q614" s="19" t="s">
        <v>23</v>
      </c>
      <c r="R614" s="19" t="s">
        <v>11</v>
      </c>
      <c r="S614" s="19" t="s">
        <v>23</v>
      </c>
      <c r="T614" s="19">
        <v>2</v>
      </c>
      <c r="U614" s="19" t="s">
        <v>11</v>
      </c>
      <c r="V614" s="19" t="s">
        <v>11</v>
      </c>
      <c r="W614" s="19" t="s">
        <v>11</v>
      </c>
      <c r="X614" s="19">
        <v>0</v>
      </c>
      <c r="Y614" s="19" t="s">
        <v>730</v>
      </c>
      <c r="Z614" s="19">
        <v>0</v>
      </c>
      <c r="AA614" s="19">
        <v>0</v>
      </c>
      <c r="AB614" s="19">
        <v>0</v>
      </c>
      <c r="AC614" s="186" t="str">
        <f>IF(OR(M614="13",M614="14",P614=8),"",IF(     AND(OR(S614="AUTORIZADO", S614="PENDIENTE", S614="REDUCIDO", S614="AMPLIADO"),L614&lt;&gt;"HONORARIO" ), _xlfn.CONCAT(IF(H614="X","H",H614),"_",IF(OR(P614=5,P614=6),_xlfn.CONCAT(P614,"A"),P614),"_",VLOOKUP(T614,Datos!$B$2:$C$5,2,TRUE)),""))</f>
        <v>M_1_[hasta 3]</v>
      </c>
      <c r="AD614" s="186">
        <f t="shared" si="253"/>
        <v>0</v>
      </c>
      <c r="AE614" s="90" t="str">
        <f t="shared" si="254"/>
        <v>-</v>
      </c>
      <c r="AF614" s="91" t="str">
        <f t="shared" si="255"/>
        <v>Revisar</v>
      </c>
      <c r="AG614" s="92"/>
      <c r="AH614" s="93" t="str">
        <f t="shared" si="256"/>
        <v>Corporación de Fomento de la Producción</v>
      </c>
      <c r="AI614" s="90" t="str">
        <f t="shared" si="257"/>
        <v>-</v>
      </c>
      <c r="AJ614" s="90">
        <f t="shared" si="258"/>
        <v>3</v>
      </c>
      <c r="AK614" s="90" t="str">
        <f t="shared" si="259"/>
        <v>-</v>
      </c>
      <c r="AL614" s="90" t="str">
        <f t="shared" si="260"/>
        <v>Identifica este registro como MUJER</v>
      </c>
      <c r="AM614" s="90" t="str">
        <f t="shared" si="261"/>
        <v>-</v>
      </c>
      <c r="AN614" s="90" t="str">
        <f t="shared" si="262"/>
        <v>-</v>
      </c>
      <c r="AO614" s="90" t="str">
        <f t="shared" si="263"/>
        <v>-</v>
      </c>
      <c r="AP614" s="58" t="str">
        <f t="shared" si="264"/>
        <v>-</v>
      </c>
      <c r="AQ614" s="94" t="str">
        <f t="shared" si="265"/>
        <v>-</v>
      </c>
      <c r="AR614" s="94" t="str">
        <f>IF(N614="","PRIMER_DIA en blanco",
IF(AND(M614="01",N614&gt;=L_Conversion!$C$118,N614&lt;=L_Conversion!$D$118),"-",
IF(AND(M614="02",N614&gt;=L_Conversion!$C$119,N614&lt;=L_Conversion!$D$119),"-",
IF(AND(M614="03",N614&gt;=L_Conversion!$C$120,N614&lt;=L_Conversion!$D$120),"-",
IF(AND(M614="04",N614&gt;=L_Conversion!$C$121,N614&lt;=L_Conversion!$D$121),"-",
IF(AND(M614="05",N614&gt;=L_Conversion!$C$122,N614&lt;=L_Conversion!$D$122),"-",
IF(AND(M614="06",N614&gt;=L_Conversion!$C$123,N614&lt;=L_Conversion!$D$123),"-",
IF(AND(M614="07",N614&gt;=L_Conversion!$C$124,N614&lt;=L_Conversion!$D$124),"-",
IF(AND(M614="08",N614&gt;=L_Conversion!$C$125,N614&lt;=L_Conversion!$D$125),"-",
IF(AND(M614="09",N614&gt;=L_Conversion!$C$126,N614&lt;=L_Conversion!$D$126),"-",
IF(AND(M614="10",N614&gt;=L_Conversion!$C$127,N614&lt;=L_Conversion!$D$127),"-",
IF(AND(M614="11",N614&gt;=L_Conversion!$C$128,N614&lt;=L_Conversion!$D$128),"-",
IF(AND(M614="12",N614&gt;=L_Conversion!$C$129,N614&lt;=L_Conversion!$D$129),"-",
IF(AND(M614="13",N614&gt;=L_Conversion!$C$116,N614&lt;=L_Conversion!$D$116),"-",
IF(AND(M614="14",N614&gt;=L_Conversion!$C$117,N614&lt;=L_Conversion!$D$117),"-",
"PRIMER_DIA fuera de rango")))))))))))))))</f>
        <v>-</v>
      </c>
      <c r="AS614" s="94" t="str">
        <f t="shared" si="266"/>
        <v>-</v>
      </c>
      <c r="AT614" s="94" t="str">
        <f t="shared" si="267"/>
        <v>-</v>
      </c>
      <c r="AU614" s="94" t="str">
        <f t="shared" si="268"/>
        <v>-</v>
      </c>
      <c r="AV614" s="94" t="str">
        <f t="shared" si="269"/>
        <v>-</v>
      </c>
      <c r="AW614" s="94" t="str">
        <f t="shared" si="270"/>
        <v>-</v>
      </c>
      <c r="AX614" s="94" t="str">
        <f t="shared" si="271"/>
        <v>-</v>
      </c>
      <c r="AY614" s="94" t="str">
        <f t="shared" si="272"/>
        <v>-</v>
      </c>
      <c r="AZ614" s="94" t="str">
        <f t="shared" si="273"/>
        <v>-</v>
      </c>
      <c r="BA614" s="94" t="str">
        <f t="shared" si="274"/>
        <v>-</v>
      </c>
      <c r="BB614" s="94" t="str">
        <f t="shared" si="275"/>
        <v>-</v>
      </c>
      <c r="BC614" s="94" t="str">
        <f t="shared" si="276"/>
        <v>-</v>
      </c>
      <c r="BD614" s="94" t="str">
        <f t="shared" si="277"/>
        <v>-</v>
      </c>
      <c r="BE614" s="94" t="str">
        <f t="shared" si="278"/>
        <v>-</v>
      </c>
      <c r="BF614" s="94" t="str">
        <f t="shared" si="279"/>
        <v>-</v>
      </c>
    </row>
    <row r="615" spans="1:58" x14ac:dyDescent="0.2">
      <c r="A615" s="19" t="s">
        <v>1193</v>
      </c>
      <c r="B615" s="19" t="s">
        <v>76</v>
      </c>
      <c r="C615" s="19">
        <v>16013603</v>
      </c>
      <c r="D615" s="19">
        <v>0</v>
      </c>
      <c r="E615" s="19" t="s">
        <v>1265</v>
      </c>
      <c r="F615" s="19" t="s">
        <v>1932</v>
      </c>
      <c r="G615" s="19" t="s">
        <v>1933</v>
      </c>
      <c r="H615" s="19" t="s">
        <v>1018</v>
      </c>
      <c r="I615" s="19" t="s">
        <v>653</v>
      </c>
      <c r="J615" s="19">
        <v>80</v>
      </c>
      <c r="K615" s="19" t="s">
        <v>556</v>
      </c>
      <c r="L615" s="19" t="s">
        <v>495</v>
      </c>
      <c r="M615" s="19" t="s">
        <v>20</v>
      </c>
      <c r="N615" s="19">
        <v>45799</v>
      </c>
      <c r="O615" s="19">
        <v>2</v>
      </c>
      <c r="P615" s="83">
        <v>1</v>
      </c>
      <c r="Q615" s="19" t="s">
        <v>23</v>
      </c>
      <c r="R615" s="19" t="s">
        <v>11</v>
      </c>
      <c r="S615" s="19" t="s">
        <v>23</v>
      </c>
      <c r="T615" s="19">
        <v>2</v>
      </c>
      <c r="U615" s="19" t="s">
        <v>11</v>
      </c>
      <c r="V615" s="19" t="s">
        <v>11</v>
      </c>
      <c r="W615" s="19" t="s">
        <v>11</v>
      </c>
      <c r="X615" s="19">
        <v>0</v>
      </c>
      <c r="Y615" s="19" t="s">
        <v>730</v>
      </c>
      <c r="Z615" s="19">
        <v>0</v>
      </c>
      <c r="AA615" s="19">
        <v>0</v>
      </c>
      <c r="AB615" s="19">
        <v>0</v>
      </c>
      <c r="AC615" s="186" t="str">
        <f>IF(OR(M615="13",M615="14",P615=8),"",IF(     AND(OR(S615="AUTORIZADO", S615="PENDIENTE", S615="REDUCIDO", S615="AMPLIADO"),L615&lt;&gt;"HONORARIO" ), _xlfn.CONCAT(IF(H615="X","H",H615),"_",IF(OR(P615=5,P615=6),_xlfn.CONCAT(P615,"A"),P615),"_",VLOOKUP(T615,Datos!$B$2:$C$5,2,TRUE)),""))</f>
        <v>M_1_[hasta 3]</v>
      </c>
      <c r="AD615" s="186">
        <f t="shared" si="253"/>
        <v>0</v>
      </c>
      <c r="AE615" s="90" t="str">
        <f t="shared" si="254"/>
        <v>-</v>
      </c>
      <c r="AF615" s="91" t="str">
        <f t="shared" si="255"/>
        <v>070601</v>
      </c>
      <c r="AG615" s="92"/>
      <c r="AH615" s="93" t="str">
        <f t="shared" si="256"/>
        <v>Corporación de Fomento de la Producción</v>
      </c>
      <c r="AI615" s="90" t="str">
        <f t="shared" si="257"/>
        <v>-</v>
      </c>
      <c r="AJ615" s="90">
        <f t="shared" si="258"/>
        <v>0</v>
      </c>
      <c r="AK615" s="90" t="str">
        <f t="shared" si="259"/>
        <v>-</v>
      </c>
      <c r="AL615" s="90" t="str">
        <f t="shared" si="260"/>
        <v>Identifica este registro como MUJER</v>
      </c>
      <c r="AM615" s="90" t="str">
        <f t="shared" si="261"/>
        <v>-</v>
      </c>
      <c r="AN615" s="90" t="str">
        <f t="shared" si="262"/>
        <v>-</v>
      </c>
      <c r="AO615" s="90" t="str">
        <f t="shared" si="263"/>
        <v>-</v>
      </c>
      <c r="AP615" s="58" t="str">
        <f t="shared" si="264"/>
        <v>-</v>
      </c>
      <c r="AQ615" s="94" t="str">
        <f t="shared" si="265"/>
        <v>-</v>
      </c>
      <c r="AR615" s="94" t="str">
        <f>IF(N615="","PRIMER_DIA en blanco",
IF(AND(M615="01",N615&gt;=L_Conversion!$C$118,N615&lt;=L_Conversion!$D$118),"-",
IF(AND(M615="02",N615&gt;=L_Conversion!$C$119,N615&lt;=L_Conversion!$D$119),"-",
IF(AND(M615="03",N615&gt;=L_Conversion!$C$120,N615&lt;=L_Conversion!$D$120),"-",
IF(AND(M615="04",N615&gt;=L_Conversion!$C$121,N615&lt;=L_Conversion!$D$121),"-",
IF(AND(M615="05",N615&gt;=L_Conversion!$C$122,N615&lt;=L_Conversion!$D$122),"-",
IF(AND(M615="06",N615&gt;=L_Conversion!$C$123,N615&lt;=L_Conversion!$D$123),"-",
IF(AND(M615="07",N615&gt;=L_Conversion!$C$124,N615&lt;=L_Conversion!$D$124),"-",
IF(AND(M615="08",N615&gt;=L_Conversion!$C$125,N615&lt;=L_Conversion!$D$125),"-",
IF(AND(M615="09",N615&gt;=L_Conversion!$C$126,N615&lt;=L_Conversion!$D$126),"-",
IF(AND(M615="10",N615&gt;=L_Conversion!$C$127,N615&lt;=L_Conversion!$D$127),"-",
IF(AND(M615="11",N615&gt;=L_Conversion!$C$128,N615&lt;=L_Conversion!$D$128),"-",
IF(AND(M615="12",N615&gt;=L_Conversion!$C$129,N615&lt;=L_Conversion!$D$129),"-",
IF(AND(M615="13",N615&gt;=L_Conversion!$C$116,N615&lt;=L_Conversion!$D$116),"-",
IF(AND(M615="14",N615&gt;=L_Conversion!$C$117,N615&lt;=L_Conversion!$D$117),"-",
"PRIMER_DIA fuera de rango")))))))))))))))</f>
        <v>-</v>
      </c>
      <c r="AS615" s="94" t="str">
        <f t="shared" si="266"/>
        <v>-</v>
      </c>
      <c r="AT615" s="94" t="str">
        <f t="shared" si="267"/>
        <v>-</v>
      </c>
      <c r="AU615" s="94" t="str">
        <f t="shared" si="268"/>
        <v>-</v>
      </c>
      <c r="AV615" s="94" t="str">
        <f t="shared" si="269"/>
        <v>-</v>
      </c>
      <c r="AW615" s="94" t="str">
        <f t="shared" si="270"/>
        <v>-</v>
      </c>
      <c r="AX615" s="94" t="str">
        <f t="shared" si="271"/>
        <v>-</v>
      </c>
      <c r="AY615" s="94" t="str">
        <f t="shared" si="272"/>
        <v>-</v>
      </c>
      <c r="AZ615" s="94" t="str">
        <f t="shared" si="273"/>
        <v>-</v>
      </c>
      <c r="BA615" s="94" t="str">
        <f t="shared" si="274"/>
        <v>-</v>
      </c>
      <c r="BB615" s="94" t="str">
        <f t="shared" si="275"/>
        <v>-</v>
      </c>
      <c r="BC615" s="94" t="str">
        <f t="shared" si="276"/>
        <v>-</v>
      </c>
      <c r="BD615" s="94" t="str">
        <f t="shared" si="277"/>
        <v>-</v>
      </c>
      <c r="BE615" s="94" t="str">
        <f t="shared" si="278"/>
        <v>-</v>
      </c>
      <c r="BF615" s="94" t="str">
        <f t="shared" si="279"/>
        <v>-</v>
      </c>
    </row>
    <row r="616" spans="1:58" x14ac:dyDescent="0.2">
      <c r="A616" s="19" t="s">
        <v>1193</v>
      </c>
      <c r="B616" s="19" t="s">
        <v>76</v>
      </c>
      <c r="C616" s="19">
        <v>16941040</v>
      </c>
      <c r="D616" s="19">
        <v>2</v>
      </c>
      <c r="E616" s="19" t="s">
        <v>1458</v>
      </c>
      <c r="F616" s="19" t="s">
        <v>1194</v>
      </c>
      <c r="G616" s="19" t="s">
        <v>1459</v>
      </c>
      <c r="H616" s="19" t="s">
        <v>654</v>
      </c>
      <c r="I616" s="19" t="s">
        <v>653</v>
      </c>
      <c r="J616" s="19">
        <v>80</v>
      </c>
      <c r="K616" s="19" t="s">
        <v>556</v>
      </c>
      <c r="L616" s="19" t="s">
        <v>495</v>
      </c>
      <c r="M616" s="19" t="s">
        <v>20</v>
      </c>
      <c r="N616" s="19">
        <v>45799</v>
      </c>
      <c r="O616" s="19">
        <v>2</v>
      </c>
      <c r="P616" s="83">
        <v>1</v>
      </c>
      <c r="Q616" s="19" t="s">
        <v>23</v>
      </c>
      <c r="R616" s="19" t="s">
        <v>11</v>
      </c>
      <c r="S616" s="19" t="s">
        <v>23</v>
      </c>
      <c r="T616" s="19">
        <v>2</v>
      </c>
      <c r="U616" s="19" t="s">
        <v>11</v>
      </c>
      <c r="V616" s="19" t="s">
        <v>11</v>
      </c>
      <c r="W616" s="19" t="s">
        <v>11</v>
      </c>
      <c r="X616" s="19">
        <v>0</v>
      </c>
      <c r="Y616" s="19" t="s">
        <v>730</v>
      </c>
      <c r="Z616" s="19">
        <v>0</v>
      </c>
      <c r="AA616" s="19">
        <v>0</v>
      </c>
      <c r="AB616" s="19">
        <v>0</v>
      </c>
      <c r="AC616" s="186" t="str">
        <f>IF(OR(M616="13",M616="14",P616=8),"",IF(     AND(OR(S616="AUTORIZADO", S616="PENDIENTE", S616="REDUCIDO", S616="AMPLIADO"),L616&lt;&gt;"HONORARIO" ), _xlfn.CONCAT(IF(H616="X","H",H616),"_",IF(OR(P616=5,P616=6),_xlfn.CONCAT(P616,"A"),P616),"_",VLOOKUP(T616,Datos!$B$2:$C$5,2,TRUE)),""))</f>
        <v>H_1_[hasta 3]</v>
      </c>
      <c r="AD616" s="186">
        <f t="shared" si="253"/>
        <v>0</v>
      </c>
      <c r="AE616" s="90" t="str">
        <f t="shared" si="254"/>
        <v>-</v>
      </c>
      <c r="AF616" s="91" t="str">
        <f t="shared" si="255"/>
        <v>070601</v>
      </c>
      <c r="AG616" s="92"/>
      <c r="AH616" s="93" t="str">
        <f t="shared" si="256"/>
        <v>Corporación de Fomento de la Producción</v>
      </c>
      <c r="AI616" s="90" t="str">
        <f t="shared" si="257"/>
        <v>-</v>
      </c>
      <c r="AJ616" s="90">
        <f t="shared" si="258"/>
        <v>2</v>
      </c>
      <c r="AK616" s="90" t="str">
        <f t="shared" si="259"/>
        <v>-</v>
      </c>
      <c r="AL616" s="90" t="str">
        <f t="shared" si="260"/>
        <v>Identifica este registro como HOMBRE</v>
      </c>
      <c r="AM616" s="90" t="str">
        <f t="shared" si="261"/>
        <v>-</v>
      </c>
      <c r="AN616" s="90" t="str">
        <f t="shared" si="262"/>
        <v>-</v>
      </c>
      <c r="AO616" s="90" t="str">
        <f t="shared" si="263"/>
        <v>-</v>
      </c>
      <c r="AP616" s="58" t="str">
        <f t="shared" si="264"/>
        <v>-</v>
      </c>
      <c r="AQ616" s="94" t="str">
        <f t="shared" si="265"/>
        <v>-</v>
      </c>
      <c r="AR616" s="94" t="str">
        <f>IF(N616="","PRIMER_DIA en blanco",
IF(AND(M616="01",N616&gt;=L_Conversion!$C$118,N616&lt;=L_Conversion!$D$118),"-",
IF(AND(M616="02",N616&gt;=L_Conversion!$C$119,N616&lt;=L_Conversion!$D$119),"-",
IF(AND(M616="03",N616&gt;=L_Conversion!$C$120,N616&lt;=L_Conversion!$D$120),"-",
IF(AND(M616="04",N616&gt;=L_Conversion!$C$121,N616&lt;=L_Conversion!$D$121),"-",
IF(AND(M616="05",N616&gt;=L_Conversion!$C$122,N616&lt;=L_Conversion!$D$122),"-",
IF(AND(M616="06",N616&gt;=L_Conversion!$C$123,N616&lt;=L_Conversion!$D$123),"-",
IF(AND(M616="07",N616&gt;=L_Conversion!$C$124,N616&lt;=L_Conversion!$D$124),"-",
IF(AND(M616="08",N616&gt;=L_Conversion!$C$125,N616&lt;=L_Conversion!$D$125),"-",
IF(AND(M616="09",N616&gt;=L_Conversion!$C$126,N616&lt;=L_Conversion!$D$126),"-",
IF(AND(M616="10",N616&gt;=L_Conversion!$C$127,N616&lt;=L_Conversion!$D$127),"-",
IF(AND(M616="11",N616&gt;=L_Conversion!$C$128,N616&lt;=L_Conversion!$D$128),"-",
IF(AND(M616="12",N616&gt;=L_Conversion!$C$129,N616&lt;=L_Conversion!$D$129),"-",
IF(AND(M616="13",N616&gt;=L_Conversion!$C$116,N616&lt;=L_Conversion!$D$116),"-",
IF(AND(M616="14",N616&gt;=L_Conversion!$C$117,N616&lt;=L_Conversion!$D$117),"-",
"PRIMER_DIA fuera de rango")))))))))))))))</f>
        <v>-</v>
      </c>
      <c r="AS616" s="94" t="str">
        <f t="shared" si="266"/>
        <v>-</v>
      </c>
      <c r="AT616" s="94" t="str">
        <f t="shared" si="267"/>
        <v>-</v>
      </c>
      <c r="AU616" s="94" t="str">
        <f t="shared" si="268"/>
        <v>-</v>
      </c>
      <c r="AV616" s="94" t="str">
        <f t="shared" si="269"/>
        <v>-</v>
      </c>
      <c r="AW616" s="94" t="str">
        <f t="shared" si="270"/>
        <v>-</v>
      </c>
      <c r="AX616" s="94" t="str">
        <f t="shared" si="271"/>
        <v>-</v>
      </c>
      <c r="AY616" s="94" t="str">
        <f t="shared" si="272"/>
        <v>-</v>
      </c>
      <c r="AZ616" s="94" t="str">
        <f t="shared" si="273"/>
        <v>-</v>
      </c>
      <c r="BA616" s="94" t="str">
        <f t="shared" si="274"/>
        <v>-</v>
      </c>
      <c r="BB616" s="94" t="str">
        <f t="shared" si="275"/>
        <v>-</v>
      </c>
      <c r="BC616" s="94" t="str">
        <f t="shared" si="276"/>
        <v>-</v>
      </c>
      <c r="BD616" s="94" t="str">
        <f t="shared" si="277"/>
        <v>-</v>
      </c>
      <c r="BE616" s="94" t="str">
        <f t="shared" si="278"/>
        <v>-</v>
      </c>
      <c r="BF616" s="94" t="str">
        <f t="shared" si="279"/>
        <v>-</v>
      </c>
    </row>
    <row r="617" spans="1:58" x14ac:dyDescent="0.2">
      <c r="A617" s="19" t="s">
        <v>1193</v>
      </c>
      <c r="B617" s="19" t="s">
        <v>76</v>
      </c>
      <c r="C617" s="19">
        <v>12249479</v>
      </c>
      <c r="D617" s="19">
        <v>9</v>
      </c>
      <c r="E617" s="19" t="s">
        <v>1406</v>
      </c>
      <c r="F617" s="19" t="s">
        <v>1242</v>
      </c>
      <c r="G617" s="19" t="s">
        <v>1934</v>
      </c>
      <c r="H617" s="19" t="s">
        <v>1018</v>
      </c>
      <c r="I617" s="19" t="s">
        <v>653</v>
      </c>
      <c r="J617" s="19">
        <v>80</v>
      </c>
      <c r="K617" s="19" t="s">
        <v>560</v>
      </c>
      <c r="L617" s="19" t="s">
        <v>495</v>
      </c>
      <c r="M617" s="19" t="s">
        <v>20</v>
      </c>
      <c r="N617" s="19">
        <v>45799</v>
      </c>
      <c r="O617" s="19">
        <v>2</v>
      </c>
      <c r="P617" s="83">
        <v>1</v>
      </c>
      <c r="Q617" s="19" t="s">
        <v>23</v>
      </c>
      <c r="R617" s="19" t="s">
        <v>11</v>
      </c>
      <c r="S617" s="19" t="s">
        <v>23</v>
      </c>
      <c r="T617" s="19">
        <v>2</v>
      </c>
      <c r="U617" s="19" t="s">
        <v>11</v>
      </c>
      <c r="V617" s="19" t="s">
        <v>11</v>
      </c>
      <c r="W617" s="19" t="s">
        <v>11</v>
      </c>
      <c r="X617" s="19">
        <v>0</v>
      </c>
      <c r="Y617" s="19" t="s">
        <v>730</v>
      </c>
      <c r="Z617" s="19">
        <v>0</v>
      </c>
      <c r="AA617" s="19">
        <v>0</v>
      </c>
      <c r="AB617" s="19">
        <v>0</v>
      </c>
      <c r="AC617" s="186" t="str">
        <f>IF(OR(M617="13",M617="14",P617=8),"",IF(     AND(OR(S617="AUTORIZADO", S617="PENDIENTE", S617="REDUCIDO", S617="AMPLIADO"),L617&lt;&gt;"HONORARIO" ), _xlfn.CONCAT(IF(H617="X","H",H617),"_",IF(OR(P617=5,P617=6),_xlfn.CONCAT(P617,"A"),P617),"_",VLOOKUP(T617,Datos!$B$2:$C$5,2,TRUE)),""))</f>
        <v>M_1_[hasta 3]</v>
      </c>
      <c r="AD617" s="186">
        <f t="shared" si="253"/>
        <v>0</v>
      </c>
      <c r="AE617" s="90" t="str">
        <f t="shared" si="254"/>
        <v>-</v>
      </c>
      <c r="AF617" s="91" t="str">
        <f t="shared" si="255"/>
        <v>070601</v>
      </c>
      <c r="AG617" s="92"/>
      <c r="AH617" s="93" t="str">
        <f t="shared" si="256"/>
        <v>Corporación de Fomento de la Producción</v>
      </c>
      <c r="AI617" s="90" t="str">
        <f t="shared" si="257"/>
        <v>-</v>
      </c>
      <c r="AJ617" s="90">
        <f t="shared" si="258"/>
        <v>9</v>
      </c>
      <c r="AK617" s="90" t="str">
        <f t="shared" si="259"/>
        <v>-</v>
      </c>
      <c r="AL617" s="90" t="str">
        <f t="shared" si="260"/>
        <v>Identifica este registro como MUJER</v>
      </c>
      <c r="AM617" s="90" t="str">
        <f t="shared" si="261"/>
        <v>-</v>
      </c>
      <c r="AN617" s="90" t="str">
        <f t="shared" si="262"/>
        <v>-</v>
      </c>
      <c r="AO617" s="90" t="str">
        <f t="shared" si="263"/>
        <v>-</v>
      </c>
      <c r="AP617" s="58" t="str">
        <f t="shared" si="264"/>
        <v>-</v>
      </c>
      <c r="AQ617" s="94" t="str">
        <f t="shared" si="265"/>
        <v>-</v>
      </c>
      <c r="AR617" s="94" t="str">
        <f>IF(N617="","PRIMER_DIA en blanco",
IF(AND(M617="01",N617&gt;=L_Conversion!$C$118,N617&lt;=L_Conversion!$D$118),"-",
IF(AND(M617="02",N617&gt;=L_Conversion!$C$119,N617&lt;=L_Conversion!$D$119),"-",
IF(AND(M617="03",N617&gt;=L_Conversion!$C$120,N617&lt;=L_Conversion!$D$120),"-",
IF(AND(M617="04",N617&gt;=L_Conversion!$C$121,N617&lt;=L_Conversion!$D$121),"-",
IF(AND(M617="05",N617&gt;=L_Conversion!$C$122,N617&lt;=L_Conversion!$D$122),"-",
IF(AND(M617="06",N617&gt;=L_Conversion!$C$123,N617&lt;=L_Conversion!$D$123),"-",
IF(AND(M617="07",N617&gt;=L_Conversion!$C$124,N617&lt;=L_Conversion!$D$124),"-",
IF(AND(M617="08",N617&gt;=L_Conversion!$C$125,N617&lt;=L_Conversion!$D$125),"-",
IF(AND(M617="09",N617&gt;=L_Conversion!$C$126,N617&lt;=L_Conversion!$D$126),"-",
IF(AND(M617="10",N617&gt;=L_Conversion!$C$127,N617&lt;=L_Conversion!$D$127),"-",
IF(AND(M617="11",N617&gt;=L_Conversion!$C$128,N617&lt;=L_Conversion!$D$128),"-",
IF(AND(M617="12",N617&gt;=L_Conversion!$C$129,N617&lt;=L_Conversion!$D$129),"-",
IF(AND(M617="13",N617&gt;=L_Conversion!$C$116,N617&lt;=L_Conversion!$D$116),"-",
IF(AND(M617="14",N617&gt;=L_Conversion!$C$117,N617&lt;=L_Conversion!$D$117),"-",
"PRIMER_DIA fuera de rango")))))))))))))))</f>
        <v>-</v>
      </c>
      <c r="AS617" s="94" t="str">
        <f t="shared" si="266"/>
        <v>-</v>
      </c>
      <c r="AT617" s="94" t="str">
        <f t="shared" si="267"/>
        <v>-</v>
      </c>
      <c r="AU617" s="94" t="str">
        <f t="shared" si="268"/>
        <v>-</v>
      </c>
      <c r="AV617" s="94" t="str">
        <f t="shared" si="269"/>
        <v>-</v>
      </c>
      <c r="AW617" s="94" t="str">
        <f t="shared" si="270"/>
        <v>-</v>
      </c>
      <c r="AX617" s="94" t="str">
        <f t="shared" si="271"/>
        <v>-</v>
      </c>
      <c r="AY617" s="94" t="str">
        <f t="shared" si="272"/>
        <v>-</v>
      </c>
      <c r="AZ617" s="94" t="str">
        <f t="shared" si="273"/>
        <v>-</v>
      </c>
      <c r="BA617" s="94" t="str">
        <f t="shared" si="274"/>
        <v>-</v>
      </c>
      <c r="BB617" s="94" t="str">
        <f t="shared" si="275"/>
        <v>-</v>
      </c>
      <c r="BC617" s="94" t="str">
        <f t="shared" si="276"/>
        <v>-</v>
      </c>
      <c r="BD617" s="94" t="str">
        <f t="shared" si="277"/>
        <v>-</v>
      </c>
      <c r="BE617" s="94" t="str">
        <f t="shared" si="278"/>
        <v>-</v>
      </c>
      <c r="BF617" s="94" t="str">
        <f t="shared" si="279"/>
        <v>-</v>
      </c>
    </row>
    <row r="618" spans="1:58" x14ac:dyDescent="0.2">
      <c r="A618" s="19" t="s">
        <v>1193</v>
      </c>
      <c r="B618" s="19" t="s">
        <v>76</v>
      </c>
      <c r="C618" s="19">
        <v>9212310</v>
      </c>
      <c r="D618" s="19">
        <v>3</v>
      </c>
      <c r="E618" s="19" t="s">
        <v>1631</v>
      </c>
      <c r="F618" s="19" t="s">
        <v>1212</v>
      </c>
      <c r="G618" s="19" t="s">
        <v>1632</v>
      </c>
      <c r="H618" s="19" t="s">
        <v>654</v>
      </c>
      <c r="I618" s="19" t="s">
        <v>653</v>
      </c>
      <c r="J618" s="19">
        <v>60</v>
      </c>
      <c r="K618" s="19" t="s">
        <v>560</v>
      </c>
      <c r="L618" s="19" t="s">
        <v>490</v>
      </c>
      <c r="M618" s="19" t="s">
        <v>20</v>
      </c>
      <c r="N618" s="19">
        <v>45799</v>
      </c>
      <c r="O618" s="19">
        <v>21</v>
      </c>
      <c r="P618" s="83">
        <v>1</v>
      </c>
      <c r="Q618" s="19" t="s">
        <v>23</v>
      </c>
      <c r="R618" s="19" t="s">
        <v>11</v>
      </c>
      <c r="S618" s="19" t="s">
        <v>23</v>
      </c>
      <c r="T618" s="19">
        <v>21</v>
      </c>
      <c r="U618" s="19" t="s">
        <v>11</v>
      </c>
      <c r="V618" s="19" t="s">
        <v>11</v>
      </c>
      <c r="W618" s="19" t="s">
        <v>19</v>
      </c>
      <c r="X618" s="19">
        <v>1183890</v>
      </c>
      <c r="Y618" s="19" t="s">
        <v>726</v>
      </c>
      <c r="Z618" s="19">
        <v>21</v>
      </c>
      <c r="AA618" s="19">
        <v>1183890</v>
      </c>
      <c r="AB618" s="19">
        <v>1183890</v>
      </c>
      <c r="AC618" s="186" t="str">
        <f>IF(OR(M618="13",M618="14",P618=8),"",IF(     AND(OR(S618="AUTORIZADO", S618="PENDIENTE", S618="REDUCIDO", S618="AMPLIADO"),L618&lt;&gt;"HONORARIO" ), _xlfn.CONCAT(IF(H618="X","H",H618),"_",IF(OR(P618=5,P618=6),_xlfn.CONCAT(P618,"A"),P618),"_",VLOOKUP(T618,Datos!$B$2:$C$5,2,TRUE)),""))</f>
        <v>H_1_[11 +]</v>
      </c>
      <c r="AD618" s="186">
        <f t="shared" si="253"/>
        <v>2367780</v>
      </c>
      <c r="AE618" s="90" t="str">
        <f t="shared" si="254"/>
        <v>-</v>
      </c>
      <c r="AF618" s="91" t="str">
        <f t="shared" si="255"/>
        <v>070601</v>
      </c>
      <c r="AG618" s="92"/>
      <c r="AH618" s="93" t="str">
        <f t="shared" si="256"/>
        <v>Corporación de Fomento de la Producción</v>
      </c>
      <c r="AI618" s="90" t="str">
        <f t="shared" si="257"/>
        <v>-</v>
      </c>
      <c r="AJ618" s="90">
        <f t="shared" si="258"/>
        <v>3</v>
      </c>
      <c r="AK618" s="90" t="str">
        <f t="shared" si="259"/>
        <v>-</v>
      </c>
      <c r="AL618" s="90" t="str">
        <f t="shared" si="260"/>
        <v>Identifica este registro como HOMBRE</v>
      </c>
      <c r="AM618" s="90" t="str">
        <f t="shared" si="261"/>
        <v>-</v>
      </c>
      <c r="AN618" s="90" t="str">
        <f t="shared" si="262"/>
        <v>-</v>
      </c>
      <c r="AO618" s="90" t="str">
        <f t="shared" si="263"/>
        <v>-</v>
      </c>
      <c r="AP618" s="58" t="str">
        <f t="shared" si="264"/>
        <v>-</v>
      </c>
      <c r="AQ618" s="94" t="str">
        <f t="shared" si="265"/>
        <v>-</v>
      </c>
      <c r="AR618" s="94" t="str">
        <f>IF(N618="","PRIMER_DIA en blanco",
IF(AND(M618="01",N618&gt;=L_Conversion!$C$118,N618&lt;=L_Conversion!$D$118),"-",
IF(AND(M618="02",N618&gt;=L_Conversion!$C$119,N618&lt;=L_Conversion!$D$119),"-",
IF(AND(M618="03",N618&gt;=L_Conversion!$C$120,N618&lt;=L_Conversion!$D$120),"-",
IF(AND(M618="04",N618&gt;=L_Conversion!$C$121,N618&lt;=L_Conversion!$D$121),"-",
IF(AND(M618="05",N618&gt;=L_Conversion!$C$122,N618&lt;=L_Conversion!$D$122),"-",
IF(AND(M618="06",N618&gt;=L_Conversion!$C$123,N618&lt;=L_Conversion!$D$123),"-",
IF(AND(M618="07",N618&gt;=L_Conversion!$C$124,N618&lt;=L_Conversion!$D$124),"-",
IF(AND(M618="08",N618&gt;=L_Conversion!$C$125,N618&lt;=L_Conversion!$D$125),"-",
IF(AND(M618="09",N618&gt;=L_Conversion!$C$126,N618&lt;=L_Conversion!$D$126),"-",
IF(AND(M618="10",N618&gt;=L_Conversion!$C$127,N618&lt;=L_Conversion!$D$127),"-",
IF(AND(M618="11",N618&gt;=L_Conversion!$C$128,N618&lt;=L_Conversion!$D$128),"-",
IF(AND(M618="12",N618&gt;=L_Conversion!$C$129,N618&lt;=L_Conversion!$D$129),"-",
IF(AND(M618="13",N618&gt;=L_Conversion!$C$116,N618&lt;=L_Conversion!$D$116),"-",
IF(AND(M618="14",N618&gt;=L_Conversion!$C$117,N618&lt;=L_Conversion!$D$117),"-",
"PRIMER_DIA fuera de rango")))))))))))))))</f>
        <v>-</v>
      </c>
      <c r="AS618" s="94" t="str">
        <f t="shared" si="266"/>
        <v>-</v>
      </c>
      <c r="AT618" s="94" t="str">
        <f t="shared" si="267"/>
        <v>-</v>
      </c>
      <c r="AU618" s="94" t="str">
        <f t="shared" si="268"/>
        <v>-</v>
      </c>
      <c r="AV618" s="94" t="str">
        <f t="shared" si="269"/>
        <v>-</v>
      </c>
      <c r="AW618" s="94" t="str">
        <f t="shared" si="270"/>
        <v>-</v>
      </c>
      <c r="AX618" s="94" t="str">
        <f t="shared" si="271"/>
        <v>-</v>
      </c>
      <c r="AY618" s="94" t="str">
        <f t="shared" si="272"/>
        <v>-</v>
      </c>
      <c r="AZ618" s="94" t="str">
        <f t="shared" si="273"/>
        <v>-</v>
      </c>
      <c r="BA618" s="94" t="str">
        <f t="shared" si="274"/>
        <v>-</v>
      </c>
      <c r="BB618" s="94" t="str">
        <f t="shared" si="275"/>
        <v>-</v>
      </c>
      <c r="BC618" s="94" t="str">
        <f t="shared" si="276"/>
        <v>-</v>
      </c>
      <c r="BD618" s="94" t="str">
        <f t="shared" si="277"/>
        <v>-</v>
      </c>
      <c r="BE618" s="94" t="str">
        <f t="shared" si="278"/>
        <v>-</v>
      </c>
      <c r="BF618" s="94" t="str">
        <f t="shared" si="279"/>
        <v>-</v>
      </c>
    </row>
    <row r="619" spans="1:58" x14ac:dyDescent="0.2">
      <c r="A619" s="19" t="s">
        <v>1193</v>
      </c>
      <c r="B619" s="19" t="s">
        <v>76</v>
      </c>
      <c r="C619" s="19">
        <v>15779123</v>
      </c>
      <c r="D619" s="19">
        <v>0</v>
      </c>
      <c r="E619" s="19" t="s">
        <v>1382</v>
      </c>
      <c r="F619" s="19" t="s">
        <v>1935</v>
      </c>
      <c r="G619" s="19" t="s">
        <v>1936</v>
      </c>
      <c r="H619" s="19" t="s">
        <v>654</v>
      </c>
      <c r="I619" s="19" t="s">
        <v>653</v>
      </c>
      <c r="J619" s="19">
        <v>80</v>
      </c>
      <c r="K619" s="19" t="s">
        <v>556</v>
      </c>
      <c r="L619" s="19" t="s">
        <v>495</v>
      </c>
      <c r="M619" s="19" t="s">
        <v>20</v>
      </c>
      <c r="N619" s="19">
        <v>45799</v>
      </c>
      <c r="O619" s="19">
        <v>5</v>
      </c>
      <c r="P619" s="83">
        <v>1</v>
      </c>
      <c r="Q619" s="19" t="s">
        <v>23</v>
      </c>
      <c r="R619" s="19" t="s">
        <v>11</v>
      </c>
      <c r="S619" s="19" t="s">
        <v>23</v>
      </c>
      <c r="T619" s="19">
        <v>5</v>
      </c>
      <c r="U619" s="19" t="s">
        <v>11</v>
      </c>
      <c r="V619" s="19" t="s">
        <v>11</v>
      </c>
      <c r="W619" s="19" t="s">
        <v>11</v>
      </c>
      <c r="X619" s="19">
        <v>0</v>
      </c>
      <c r="Y619" s="19" t="s">
        <v>730</v>
      </c>
      <c r="Z619" s="19">
        <v>0</v>
      </c>
      <c r="AA619" s="19">
        <v>0</v>
      </c>
      <c r="AB619" s="19">
        <v>0</v>
      </c>
      <c r="AC619" s="186" t="str">
        <f>IF(OR(M619="13",M619="14",P619=8),"",IF(     AND(OR(S619="AUTORIZADO", S619="PENDIENTE", S619="REDUCIDO", S619="AMPLIADO"),L619&lt;&gt;"HONORARIO" ), _xlfn.CONCAT(IF(H619="X","H",H619),"_",IF(OR(P619=5,P619=6),_xlfn.CONCAT(P619,"A"),P619),"_",VLOOKUP(T619,Datos!$B$2:$C$5,2,TRUE)),""))</f>
        <v>H_1_[4 a 10]</v>
      </c>
      <c r="AD619" s="186">
        <f t="shared" si="253"/>
        <v>0</v>
      </c>
      <c r="AE619" s="90" t="str">
        <f t="shared" si="254"/>
        <v>-</v>
      </c>
      <c r="AF619" s="91" t="str">
        <f t="shared" si="255"/>
        <v>070601</v>
      </c>
      <c r="AG619" s="92"/>
      <c r="AH619" s="93" t="str">
        <f t="shared" si="256"/>
        <v>Corporación de Fomento de la Producción</v>
      </c>
      <c r="AI619" s="90" t="str">
        <f t="shared" si="257"/>
        <v>-</v>
      </c>
      <c r="AJ619" s="90">
        <f t="shared" si="258"/>
        <v>0</v>
      </c>
      <c r="AK619" s="90" t="str">
        <f t="shared" si="259"/>
        <v>-</v>
      </c>
      <c r="AL619" s="90" t="str">
        <f t="shared" si="260"/>
        <v>Identifica este registro como HOMBRE</v>
      </c>
      <c r="AM619" s="90" t="str">
        <f t="shared" si="261"/>
        <v>-</v>
      </c>
      <c r="AN619" s="90" t="str">
        <f t="shared" si="262"/>
        <v>-</v>
      </c>
      <c r="AO619" s="90" t="str">
        <f t="shared" si="263"/>
        <v>-</v>
      </c>
      <c r="AP619" s="58" t="str">
        <f t="shared" si="264"/>
        <v>-</v>
      </c>
      <c r="AQ619" s="94" t="str">
        <f t="shared" si="265"/>
        <v>-</v>
      </c>
      <c r="AR619" s="94" t="str">
        <f>IF(N619="","PRIMER_DIA en blanco",
IF(AND(M619="01",N619&gt;=L_Conversion!$C$118,N619&lt;=L_Conversion!$D$118),"-",
IF(AND(M619="02",N619&gt;=L_Conversion!$C$119,N619&lt;=L_Conversion!$D$119),"-",
IF(AND(M619="03",N619&gt;=L_Conversion!$C$120,N619&lt;=L_Conversion!$D$120),"-",
IF(AND(M619="04",N619&gt;=L_Conversion!$C$121,N619&lt;=L_Conversion!$D$121),"-",
IF(AND(M619="05",N619&gt;=L_Conversion!$C$122,N619&lt;=L_Conversion!$D$122),"-",
IF(AND(M619="06",N619&gt;=L_Conversion!$C$123,N619&lt;=L_Conversion!$D$123),"-",
IF(AND(M619="07",N619&gt;=L_Conversion!$C$124,N619&lt;=L_Conversion!$D$124),"-",
IF(AND(M619="08",N619&gt;=L_Conversion!$C$125,N619&lt;=L_Conversion!$D$125),"-",
IF(AND(M619="09",N619&gt;=L_Conversion!$C$126,N619&lt;=L_Conversion!$D$126),"-",
IF(AND(M619="10",N619&gt;=L_Conversion!$C$127,N619&lt;=L_Conversion!$D$127),"-",
IF(AND(M619="11",N619&gt;=L_Conversion!$C$128,N619&lt;=L_Conversion!$D$128),"-",
IF(AND(M619="12",N619&gt;=L_Conversion!$C$129,N619&lt;=L_Conversion!$D$129),"-",
IF(AND(M619="13",N619&gt;=L_Conversion!$C$116,N619&lt;=L_Conversion!$D$116),"-",
IF(AND(M619="14",N619&gt;=L_Conversion!$C$117,N619&lt;=L_Conversion!$D$117),"-",
"PRIMER_DIA fuera de rango")))))))))))))))</f>
        <v>-</v>
      </c>
      <c r="AS619" s="94" t="str">
        <f t="shared" si="266"/>
        <v>-</v>
      </c>
      <c r="AT619" s="94" t="str">
        <f t="shared" si="267"/>
        <v>-</v>
      </c>
      <c r="AU619" s="94" t="str">
        <f t="shared" si="268"/>
        <v>-</v>
      </c>
      <c r="AV619" s="94" t="str">
        <f t="shared" si="269"/>
        <v>-</v>
      </c>
      <c r="AW619" s="94" t="str">
        <f t="shared" si="270"/>
        <v>-</v>
      </c>
      <c r="AX619" s="94" t="str">
        <f t="shared" si="271"/>
        <v>-</v>
      </c>
      <c r="AY619" s="94" t="str">
        <f t="shared" si="272"/>
        <v>-</v>
      </c>
      <c r="AZ619" s="94" t="str">
        <f t="shared" si="273"/>
        <v>-</v>
      </c>
      <c r="BA619" s="94" t="str">
        <f t="shared" si="274"/>
        <v>-</v>
      </c>
      <c r="BB619" s="94" t="str">
        <f t="shared" si="275"/>
        <v>-</v>
      </c>
      <c r="BC619" s="94" t="str">
        <f t="shared" si="276"/>
        <v>-</v>
      </c>
      <c r="BD619" s="94" t="str">
        <f t="shared" si="277"/>
        <v>-</v>
      </c>
      <c r="BE619" s="94" t="str">
        <f t="shared" si="278"/>
        <v>-</v>
      </c>
      <c r="BF619" s="94" t="str">
        <f t="shared" si="279"/>
        <v>-</v>
      </c>
    </row>
    <row r="620" spans="1:58" x14ac:dyDescent="0.2">
      <c r="A620" s="19" t="s">
        <v>1193</v>
      </c>
      <c r="B620" s="19" t="s">
        <v>76</v>
      </c>
      <c r="C620" s="19">
        <v>13469108</v>
      </c>
      <c r="D620" s="19">
        <v>5</v>
      </c>
      <c r="E620" s="19" t="s">
        <v>1937</v>
      </c>
      <c r="F620" s="19" t="s">
        <v>1611</v>
      </c>
      <c r="G620" s="19" t="s">
        <v>1938</v>
      </c>
      <c r="H620" s="19" t="s">
        <v>1018</v>
      </c>
      <c r="I620" s="19" t="s">
        <v>653</v>
      </c>
      <c r="J620" s="19">
        <v>80</v>
      </c>
      <c r="K620" s="19" t="s">
        <v>556</v>
      </c>
      <c r="L620" s="19" t="s">
        <v>495</v>
      </c>
      <c r="M620" s="19" t="s">
        <v>20</v>
      </c>
      <c r="N620" s="19">
        <v>45800</v>
      </c>
      <c r="O620" s="19">
        <v>1</v>
      </c>
      <c r="P620" s="83">
        <v>1</v>
      </c>
      <c r="Q620" s="19" t="s">
        <v>23</v>
      </c>
      <c r="R620" s="19" t="s">
        <v>11</v>
      </c>
      <c r="S620" s="19" t="s">
        <v>23</v>
      </c>
      <c r="T620" s="19">
        <v>1</v>
      </c>
      <c r="U620" s="19" t="s">
        <v>11</v>
      </c>
      <c r="V620" s="19" t="s">
        <v>11</v>
      </c>
      <c r="W620" s="19" t="s">
        <v>11</v>
      </c>
      <c r="X620" s="19">
        <v>0</v>
      </c>
      <c r="Y620" s="19" t="s">
        <v>730</v>
      </c>
      <c r="Z620" s="19">
        <v>0</v>
      </c>
      <c r="AA620" s="19">
        <v>0</v>
      </c>
      <c r="AB620" s="19">
        <v>0</v>
      </c>
      <c r="AC620" s="186" t="str">
        <f>IF(OR(M620="13",M620="14",P620=8),"",IF(     AND(OR(S620="AUTORIZADO", S620="PENDIENTE", S620="REDUCIDO", S620="AMPLIADO"),L620&lt;&gt;"HONORARIO" ), _xlfn.CONCAT(IF(H620="X","H",H620),"_",IF(OR(P620=5,P620=6),_xlfn.CONCAT(P620,"A"),P620),"_",VLOOKUP(T620,Datos!$B$2:$C$5,2,TRUE)),""))</f>
        <v>M_1_[hasta 3]</v>
      </c>
      <c r="AD620" s="186">
        <f t="shared" si="253"/>
        <v>0</v>
      </c>
      <c r="AE620" s="90" t="str">
        <f t="shared" si="254"/>
        <v>-</v>
      </c>
      <c r="AF620" s="91" t="str">
        <f t="shared" si="255"/>
        <v>070601</v>
      </c>
      <c r="AG620" s="92"/>
      <c r="AH620" s="93" t="str">
        <f t="shared" si="256"/>
        <v>Corporación de Fomento de la Producción</v>
      </c>
      <c r="AI620" s="90" t="str">
        <f t="shared" si="257"/>
        <v>-</v>
      </c>
      <c r="AJ620" s="90">
        <f t="shared" si="258"/>
        <v>5</v>
      </c>
      <c r="AK620" s="90" t="str">
        <f t="shared" si="259"/>
        <v>-</v>
      </c>
      <c r="AL620" s="90" t="str">
        <f t="shared" si="260"/>
        <v>Identifica este registro como MUJER</v>
      </c>
      <c r="AM620" s="90" t="str">
        <f t="shared" si="261"/>
        <v>-</v>
      </c>
      <c r="AN620" s="90" t="str">
        <f t="shared" si="262"/>
        <v>-</v>
      </c>
      <c r="AO620" s="90" t="str">
        <f t="shared" si="263"/>
        <v>-</v>
      </c>
      <c r="AP620" s="58" t="str">
        <f t="shared" si="264"/>
        <v>-</v>
      </c>
      <c r="AQ620" s="94" t="str">
        <f t="shared" si="265"/>
        <v>-</v>
      </c>
      <c r="AR620" s="94" t="str">
        <f>IF(N620="","PRIMER_DIA en blanco",
IF(AND(M620="01",N620&gt;=L_Conversion!$C$118,N620&lt;=L_Conversion!$D$118),"-",
IF(AND(M620="02",N620&gt;=L_Conversion!$C$119,N620&lt;=L_Conversion!$D$119),"-",
IF(AND(M620="03",N620&gt;=L_Conversion!$C$120,N620&lt;=L_Conversion!$D$120),"-",
IF(AND(M620="04",N620&gt;=L_Conversion!$C$121,N620&lt;=L_Conversion!$D$121),"-",
IF(AND(M620="05",N620&gt;=L_Conversion!$C$122,N620&lt;=L_Conversion!$D$122),"-",
IF(AND(M620="06",N620&gt;=L_Conversion!$C$123,N620&lt;=L_Conversion!$D$123),"-",
IF(AND(M620="07",N620&gt;=L_Conversion!$C$124,N620&lt;=L_Conversion!$D$124),"-",
IF(AND(M620="08",N620&gt;=L_Conversion!$C$125,N620&lt;=L_Conversion!$D$125),"-",
IF(AND(M620="09",N620&gt;=L_Conversion!$C$126,N620&lt;=L_Conversion!$D$126),"-",
IF(AND(M620="10",N620&gt;=L_Conversion!$C$127,N620&lt;=L_Conversion!$D$127),"-",
IF(AND(M620="11",N620&gt;=L_Conversion!$C$128,N620&lt;=L_Conversion!$D$128),"-",
IF(AND(M620="12",N620&gt;=L_Conversion!$C$129,N620&lt;=L_Conversion!$D$129),"-",
IF(AND(M620="13",N620&gt;=L_Conversion!$C$116,N620&lt;=L_Conversion!$D$116),"-",
IF(AND(M620="14",N620&gt;=L_Conversion!$C$117,N620&lt;=L_Conversion!$D$117),"-",
"PRIMER_DIA fuera de rango")))))))))))))))</f>
        <v>-</v>
      </c>
      <c r="AS620" s="94" t="str">
        <f t="shared" si="266"/>
        <v>-</v>
      </c>
      <c r="AT620" s="94" t="str">
        <f t="shared" si="267"/>
        <v>-</v>
      </c>
      <c r="AU620" s="94" t="str">
        <f t="shared" si="268"/>
        <v>-</v>
      </c>
      <c r="AV620" s="94" t="str">
        <f t="shared" si="269"/>
        <v>-</v>
      </c>
      <c r="AW620" s="94" t="str">
        <f t="shared" si="270"/>
        <v>-</v>
      </c>
      <c r="AX620" s="94" t="str">
        <f t="shared" si="271"/>
        <v>-</v>
      </c>
      <c r="AY620" s="94" t="str">
        <f t="shared" si="272"/>
        <v>-</v>
      </c>
      <c r="AZ620" s="94" t="str">
        <f t="shared" si="273"/>
        <v>-</v>
      </c>
      <c r="BA620" s="94" t="str">
        <f t="shared" si="274"/>
        <v>-</v>
      </c>
      <c r="BB620" s="94" t="str">
        <f t="shared" si="275"/>
        <v>-</v>
      </c>
      <c r="BC620" s="94" t="str">
        <f t="shared" si="276"/>
        <v>-</v>
      </c>
      <c r="BD620" s="94" t="str">
        <f t="shared" si="277"/>
        <v>-</v>
      </c>
      <c r="BE620" s="94" t="str">
        <f t="shared" si="278"/>
        <v>-</v>
      </c>
      <c r="BF620" s="94" t="str">
        <f t="shared" si="279"/>
        <v>-</v>
      </c>
    </row>
    <row r="621" spans="1:58" x14ac:dyDescent="0.2">
      <c r="A621" s="19" t="s">
        <v>1193</v>
      </c>
      <c r="B621" s="19" t="s">
        <v>76</v>
      </c>
      <c r="C621" s="19">
        <v>15588534</v>
      </c>
      <c r="D621" s="19">
        <v>3</v>
      </c>
      <c r="E621" s="19" t="s">
        <v>1939</v>
      </c>
      <c r="F621" s="19" t="s">
        <v>1436</v>
      </c>
      <c r="G621" s="19" t="s">
        <v>1940</v>
      </c>
      <c r="H621" s="19" t="s">
        <v>654</v>
      </c>
      <c r="I621" s="19" t="s">
        <v>653</v>
      </c>
      <c r="J621" s="19">
        <v>80</v>
      </c>
      <c r="K621" s="19" t="s">
        <v>556</v>
      </c>
      <c r="L621" s="19" t="s">
        <v>495</v>
      </c>
      <c r="M621" s="19" t="s">
        <v>20</v>
      </c>
      <c r="N621" s="19">
        <v>45800</v>
      </c>
      <c r="O621" s="19">
        <v>1</v>
      </c>
      <c r="P621" s="83">
        <v>1</v>
      </c>
      <c r="Q621" s="19" t="s">
        <v>23</v>
      </c>
      <c r="R621" s="19" t="s">
        <v>11</v>
      </c>
      <c r="S621" s="19" t="s">
        <v>23</v>
      </c>
      <c r="T621" s="19">
        <v>1</v>
      </c>
      <c r="U621" s="19" t="s">
        <v>11</v>
      </c>
      <c r="V621" s="19" t="s">
        <v>11</v>
      </c>
      <c r="W621" s="19" t="s">
        <v>11</v>
      </c>
      <c r="X621" s="19">
        <v>0</v>
      </c>
      <c r="Y621" s="19" t="s">
        <v>730</v>
      </c>
      <c r="Z621" s="19">
        <v>0</v>
      </c>
      <c r="AA621" s="19">
        <v>0</v>
      </c>
      <c r="AB621" s="19">
        <v>0</v>
      </c>
      <c r="AC621" s="186" t="str">
        <f>IF(OR(M621="13",M621="14",P621=8),"",IF(     AND(OR(S621="AUTORIZADO", S621="PENDIENTE", S621="REDUCIDO", S621="AMPLIADO"),L621&lt;&gt;"HONORARIO" ), _xlfn.CONCAT(IF(H621="X","H",H621),"_",IF(OR(P621=5,P621=6),_xlfn.CONCAT(P621,"A"),P621),"_",VLOOKUP(T621,Datos!$B$2:$C$5,2,TRUE)),""))</f>
        <v>H_1_[hasta 3]</v>
      </c>
      <c r="AD621" s="186">
        <f t="shared" si="253"/>
        <v>0</v>
      </c>
      <c r="AE621" s="90" t="str">
        <f t="shared" si="254"/>
        <v>-</v>
      </c>
      <c r="AF621" s="91" t="str">
        <f t="shared" si="255"/>
        <v>070601</v>
      </c>
      <c r="AG621" s="92"/>
      <c r="AH621" s="93" t="str">
        <f t="shared" si="256"/>
        <v>Corporación de Fomento de la Producción</v>
      </c>
      <c r="AI621" s="90" t="str">
        <f t="shared" si="257"/>
        <v>-</v>
      </c>
      <c r="AJ621" s="90">
        <f t="shared" si="258"/>
        <v>3</v>
      </c>
      <c r="AK621" s="90" t="str">
        <f t="shared" si="259"/>
        <v>-</v>
      </c>
      <c r="AL621" s="90" t="str">
        <f t="shared" si="260"/>
        <v>Identifica este registro como HOMBRE</v>
      </c>
      <c r="AM621" s="90" t="str">
        <f t="shared" si="261"/>
        <v>-</v>
      </c>
      <c r="AN621" s="90" t="str">
        <f t="shared" si="262"/>
        <v>-</v>
      </c>
      <c r="AO621" s="90" t="str">
        <f t="shared" si="263"/>
        <v>-</v>
      </c>
      <c r="AP621" s="58" t="str">
        <f t="shared" si="264"/>
        <v>-</v>
      </c>
      <c r="AQ621" s="94" t="str">
        <f t="shared" si="265"/>
        <v>-</v>
      </c>
      <c r="AR621" s="94" t="str">
        <f>IF(N621="","PRIMER_DIA en blanco",
IF(AND(M621="01",N621&gt;=L_Conversion!$C$118,N621&lt;=L_Conversion!$D$118),"-",
IF(AND(M621="02",N621&gt;=L_Conversion!$C$119,N621&lt;=L_Conversion!$D$119),"-",
IF(AND(M621="03",N621&gt;=L_Conversion!$C$120,N621&lt;=L_Conversion!$D$120),"-",
IF(AND(M621="04",N621&gt;=L_Conversion!$C$121,N621&lt;=L_Conversion!$D$121),"-",
IF(AND(M621="05",N621&gt;=L_Conversion!$C$122,N621&lt;=L_Conversion!$D$122),"-",
IF(AND(M621="06",N621&gt;=L_Conversion!$C$123,N621&lt;=L_Conversion!$D$123),"-",
IF(AND(M621="07",N621&gt;=L_Conversion!$C$124,N621&lt;=L_Conversion!$D$124),"-",
IF(AND(M621="08",N621&gt;=L_Conversion!$C$125,N621&lt;=L_Conversion!$D$125),"-",
IF(AND(M621="09",N621&gt;=L_Conversion!$C$126,N621&lt;=L_Conversion!$D$126),"-",
IF(AND(M621="10",N621&gt;=L_Conversion!$C$127,N621&lt;=L_Conversion!$D$127),"-",
IF(AND(M621="11",N621&gt;=L_Conversion!$C$128,N621&lt;=L_Conversion!$D$128),"-",
IF(AND(M621="12",N621&gt;=L_Conversion!$C$129,N621&lt;=L_Conversion!$D$129),"-",
IF(AND(M621="13",N621&gt;=L_Conversion!$C$116,N621&lt;=L_Conversion!$D$116),"-",
IF(AND(M621="14",N621&gt;=L_Conversion!$C$117,N621&lt;=L_Conversion!$D$117),"-",
"PRIMER_DIA fuera de rango")))))))))))))))</f>
        <v>-</v>
      </c>
      <c r="AS621" s="94" t="str">
        <f t="shared" si="266"/>
        <v>-</v>
      </c>
      <c r="AT621" s="94" t="str">
        <f t="shared" si="267"/>
        <v>-</v>
      </c>
      <c r="AU621" s="94" t="str">
        <f t="shared" si="268"/>
        <v>-</v>
      </c>
      <c r="AV621" s="94" t="str">
        <f t="shared" si="269"/>
        <v>-</v>
      </c>
      <c r="AW621" s="94" t="str">
        <f t="shared" si="270"/>
        <v>-</v>
      </c>
      <c r="AX621" s="94" t="str">
        <f t="shared" si="271"/>
        <v>-</v>
      </c>
      <c r="AY621" s="94" t="str">
        <f t="shared" si="272"/>
        <v>-</v>
      </c>
      <c r="AZ621" s="94" t="str">
        <f t="shared" si="273"/>
        <v>-</v>
      </c>
      <c r="BA621" s="94" t="str">
        <f t="shared" si="274"/>
        <v>-</v>
      </c>
      <c r="BB621" s="94" t="str">
        <f t="shared" si="275"/>
        <v>-</v>
      </c>
      <c r="BC621" s="94" t="str">
        <f t="shared" si="276"/>
        <v>-</v>
      </c>
      <c r="BD621" s="94" t="str">
        <f t="shared" si="277"/>
        <v>-</v>
      </c>
      <c r="BE621" s="94" t="str">
        <f t="shared" si="278"/>
        <v>-</v>
      </c>
      <c r="BF621" s="94" t="str">
        <f t="shared" si="279"/>
        <v>-</v>
      </c>
    </row>
    <row r="622" spans="1:58" x14ac:dyDescent="0.2">
      <c r="A622" s="19" t="s">
        <v>1193</v>
      </c>
      <c r="B622" s="19" t="s">
        <v>1134</v>
      </c>
      <c r="C622" s="19">
        <v>12669693</v>
      </c>
      <c r="D622" s="19">
        <v>0</v>
      </c>
      <c r="E622" s="19" t="s">
        <v>1677</v>
      </c>
      <c r="F622" s="19" t="s">
        <v>1678</v>
      </c>
      <c r="G622" s="19" t="s">
        <v>1679</v>
      </c>
      <c r="H622" s="19" t="s">
        <v>1018</v>
      </c>
      <c r="I622" s="19" t="s">
        <v>654</v>
      </c>
      <c r="J622" s="19">
        <v>80</v>
      </c>
      <c r="K622" s="19" t="s">
        <v>556</v>
      </c>
      <c r="L622" s="19" t="s">
        <v>509</v>
      </c>
      <c r="M622" s="19" t="s">
        <v>20</v>
      </c>
      <c r="N622" s="19">
        <v>45800</v>
      </c>
      <c r="O622" s="19">
        <v>5</v>
      </c>
      <c r="P622" s="83">
        <v>1</v>
      </c>
      <c r="Q622" s="19" t="s">
        <v>23</v>
      </c>
      <c r="R622" s="19" t="s">
        <v>11</v>
      </c>
      <c r="S622" s="19" t="s">
        <v>23</v>
      </c>
      <c r="T622" s="19">
        <v>5</v>
      </c>
      <c r="U622" s="19" t="s">
        <v>11</v>
      </c>
      <c r="V622" s="19" t="s">
        <v>11</v>
      </c>
      <c r="W622" s="19" t="s">
        <v>11</v>
      </c>
      <c r="X622" s="19">
        <v>0</v>
      </c>
      <c r="Y622" s="19" t="s">
        <v>730</v>
      </c>
      <c r="Z622" s="19">
        <v>0</v>
      </c>
      <c r="AA622" s="19">
        <v>0</v>
      </c>
      <c r="AB622" s="19">
        <v>0</v>
      </c>
      <c r="AC622" s="186" t="str">
        <f>IF(OR(M622="13",M622="14",P622=8),"",IF(     AND(OR(S622="AUTORIZADO", S622="PENDIENTE", S622="REDUCIDO", S622="AMPLIADO"),L622&lt;&gt;"HONORARIO" ), _xlfn.CONCAT(IF(H622="X","H",H622),"_",IF(OR(P622=5,P622=6),_xlfn.CONCAT(P622,"A"),P622),"_",VLOOKUP(T622,Datos!$B$2:$C$5,2,TRUE)),""))</f>
        <v>M_1_[4 a 10]</v>
      </c>
      <c r="AD622" s="186">
        <f t="shared" si="253"/>
        <v>0</v>
      </c>
      <c r="AE622" s="90" t="str">
        <f t="shared" si="254"/>
        <v>-</v>
      </c>
      <c r="AF622" s="91" t="str">
        <f t="shared" si="255"/>
        <v>Revisar</v>
      </c>
      <c r="AG622" s="92"/>
      <c r="AH622" s="93" t="str">
        <f t="shared" si="256"/>
        <v>Corporación de Fomento de la Producción</v>
      </c>
      <c r="AI622" s="90" t="str">
        <f t="shared" si="257"/>
        <v>-</v>
      </c>
      <c r="AJ622" s="90">
        <f t="shared" si="258"/>
        <v>0</v>
      </c>
      <c r="AK622" s="90" t="str">
        <f t="shared" si="259"/>
        <v>-</v>
      </c>
      <c r="AL622" s="90" t="str">
        <f t="shared" si="260"/>
        <v>Identifica este registro como MUJER</v>
      </c>
      <c r="AM622" s="90" t="str">
        <f t="shared" si="261"/>
        <v>-</v>
      </c>
      <c r="AN622" s="90" t="str">
        <f t="shared" si="262"/>
        <v>-</v>
      </c>
      <c r="AO622" s="90" t="str">
        <f t="shared" si="263"/>
        <v>-</v>
      </c>
      <c r="AP622" s="58" t="str">
        <f t="shared" si="264"/>
        <v>-</v>
      </c>
      <c r="AQ622" s="94" t="str">
        <f t="shared" si="265"/>
        <v>-</v>
      </c>
      <c r="AR622" s="94" t="str">
        <f>IF(N622="","PRIMER_DIA en blanco",
IF(AND(M622="01",N622&gt;=L_Conversion!$C$118,N622&lt;=L_Conversion!$D$118),"-",
IF(AND(M622="02",N622&gt;=L_Conversion!$C$119,N622&lt;=L_Conversion!$D$119),"-",
IF(AND(M622="03",N622&gt;=L_Conversion!$C$120,N622&lt;=L_Conversion!$D$120),"-",
IF(AND(M622="04",N622&gt;=L_Conversion!$C$121,N622&lt;=L_Conversion!$D$121),"-",
IF(AND(M622="05",N622&gt;=L_Conversion!$C$122,N622&lt;=L_Conversion!$D$122),"-",
IF(AND(M622="06",N622&gt;=L_Conversion!$C$123,N622&lt;=L_Conversion!$D$123),"-",
IF(AND(M622="07",N622&gt;=L_Conversion!$C$124,N622&lt;=L_Conversion!$D$124),"-",
IF(AND(M622="08",N622&gt;=L_Conversion!$C$125,N622&lt;=L_Conversion!$D$125),"-",
IF(AND(M622="09",N622&gt;=L_Conversion!$C$126,N622&lt;=L_Conversion!$D$126),"-",
IF(AND(M622="10",N622&gt;=L_Conversion!$C$127,N622&lt;=L_Conversion!$D$127),"-",
IF(AND(M622="11",N622&gt;=L_Conversion!$C$128,N622&lt;=L_Conversion!$D$128),"-",
IF(AND(M622="12",N622&gt;=L_Conversion!$C$129,N622&lt;=L_Conversion!$D$129),"-",
IF(AND(M622="13",N622&gt;=L_Conversion!$C$116,N622&lt;=L_Conversion!$D$116),"-",
IF(AND(M622="14",N622&gt;=L_Conversion!$C$117,N622&lt;=L_Conversion!$D$117),"-",
"PRIMER_DIA fuera de rango")))))))))))))))</f>
        <v>-</v>
      </c>
      <c r="AS622" s="94" t="str">
        <f t="shared" si="266"/>
        <v>-</v>
      </c>
      <c r="AT622" s="94" t="str">
        <f t="shared" si="267"/>
        <v>-</v>
      </c>
      <c r="AU622" s="94" t="str">
        <f t="shared" si="268"/>
        <v>-</v>
      </c>
      <c r="AV622" s="94" t="str">
        <f t="shared" si="269"/>
        <v>-</v>
      </c>
      <c r="AW622" s="94" t="str">
        <f t="shared" si="270"/>
        <v>-</v>
      </c>
      <c r="AX622" s="94" t="str">
        <f t="shared" si="271"/>
        <v>-</v>
      </c>
      <c r="AY622" s="94" t="str">
        <f t="shared" si="272"/>
        <v>-</v>
      </c>
      <c r="AZ622" s="94" t="str">
        <f t="shared" si="273"/>
        <v>-</v>
      </c>
      <c r="BA622" s="94" t="str">
        <f t="shared" si="274"/>
        <v>-</v>
      </c>
      <c r="BB622" s="94" t="str">
        <f t="shared" si="275"/>
        <v>-</v>
      </c>
      <c r="BC622" s="94" t="str">
        <f t="shared" si="276"/>
        <v>-</v>
      </c>
      <c r="BD622" s="94" t="str">
        <f t="shared" si="277"/>
        <v>-</v>
      </c>
      <c r="BE622" s="94" t="str">
        <f t="shared" si="278"/>
        <v>-</v>
      </c>
      <c r="BF622" s="94" t="str">
        <f t="shared" si="279"/>
        <v>-</v>
      </c>
    </row>
    <row r="623" spans="1:58" x14ac:dyDescent="0.2">
      <c r="A623" s="19" t="s">
        <v>1193</v>
      </c>
      <c r="B623" s="19" t="s">
        <v>76</v>
      </c>
      <c r="C623" s="19">
        <v>15663927</v>
      </c>
      <c r="D623" s="19">
        <v>3</v>
      </c>
      <c r="E623" s="19" t="s">
        <v>1368</v>
      </c>
      <c r="F623" s="19" t="s">
        <v>1260</v>
      </c>
      <c r="G623" s="19" t="s">
        <v>1892</v>
      </c>
      <c r="H623" s="19" t="s">
        <v>654</v>
      </c>
      <c r="I623" s="19" t="s">
        <v>653</v>
      </c>
      <c r="J623" s="19">
        <v>80</v>
      </c>
      <c r="K623" s="19" t="s">
        <v>556</v>
      </c>
      <c r="L623" s="19" t="s">
        <v>495</v>
      </c>
      <c r="M623" s="19" t="s">
        <v>20</v>
      </c>
      <c r="N623" s="19">
        <v>45800</v>
      </c>
      <c r="O623" s="19">
        <v>6</v>
      </c>
      <c r="P623" s="83">
        <v>1</v>
      </c>
      <c r="Q623" s="19" t="s">
        <v>23</v>
      </c>
      <c r="R623" s="19" t="s">
        <v>11</v>
      </c>
      <c r="S623" s="19" t="s">
        <v>23</v>
      </c>
      <c r="T623" s="19">
        <v>6</v>
      </c>
      <c r="U623" s="19" t="s">
        <v>11</v>
      </c>
      <c r="V623" s="19" t="s">
        <v>11</v>
      </c>
      <c r="W623" s="19" t="s">
        <v>11</v>
      </c>
      <c r="X623" s="19">
        <v>0</v>
      </c>
      <c r="Y623" s="19" t="s">
        <v>730</v>
      </c>
      <c r="Z623" s="19">
        <v>0</v>
      </c>
      <c r="AA623" s="19">
        <v>0</v>
      </c>
      <c r="AB623" s="19">
        <v>0</v>
      </c>
      <c r="AC623" s="186" t="str">
        <f>IF(OR(M623="13",M623="14",P623=8),"",IF(     AND(OR(S623="AUTORIZADO", S623="PENDIENTE", S623="REDUCIDO", S623="AMPLIADO"),L623&lt;&gt;"HONORARIO" ), _xlfn.CONCAT(IF(H623="X","H",H623),"_",IF(OR(P623=5,P623=6),_xlfn.CONCAT(P623,"A"),P623),"_",VLOOKUP(T623,Datos!$B$2:$C$5,2,TRUE)),""))</f>
        <v>H_1_[4 a 10]</v>
      </c>
      <c r="AD623" s="186">
        <f t="shared" si="253"/>
        <v>0</v>
      </c>
      <c r="AE623" s="90" t="str">
        <f t="shared" si="254"/>
        <v>-</v>
      </c>
      <c r="AF623" s="91" t="str">
        <f t="shared" si="255"/>
        <v>070601</v>
      </c>
      <c r="AG623" s="92"/>
      <c r="AH623" s="93" t="str">
        <f t="shared" si="256"/>
        <v>Corporación de Fomento de la Producción</v>
      </c>
      <c r="AI623" s="90" t="str">
        <f t="shared" si="257"/>
        <v>-</v>
      </c>
      <c r="AJ623" s="90">
        <f t="shared" si="258"/>
        <v>3</v>
      </c>
      <c r="AK623" s="90" t="str">
        <f t="shared" si="259"/>
        <v>-</v>
      </c>
      <c r="AL623" s="90" t="str">
        <f t="shared" si="260"/>
        <v>Identifica este registro como HOMBRE</v>
      </c>
      <c r="AM623" s="90" t="str">
        <f t="shared" si="261"/>
        <v>-</v>
      </c>
      <c r="AN623" s="90" t="str">
        <f t="shared" si="262"/>
        <v>-</v>
      </c>
      <c r="AO623" s="90" t="str">
        <f t="shared" si="263"/>
        <v>-</v>
      </c>
      <c r="AP623" s="58" t="str">
        <f t="shared" si="264"/>
        <v>-</v>
      </c>
      <c r="AQ623" s="94" t="str">
        <f t="shared" si="265"/>
        <v>-</v>
      </c>
      <c r="AR623" s="94" t="str">
        <f>IF(N623="","PRIMER_DIA en blanco",
IF(AND(M623="01",N623&gt;=L_Conversion!$C$118,N623&lt;=L_Conversion!$D$118),"-",
IF(AND(M623="02",N623&gt;=L_Conversion!$C$119,N623&lt;=L_Conversion!$D$119),"-",
IF(AND(M623="03",N623&gt;=L_Conversion!$C$120,N623&lt;=L_Conversion!$D$120),"-",
IF(AND(M623="04",N623&gt;=L_Conversion!$C$121,N623&lt;=L_Conversion!$D$121),"-",
IF(AND(M623="05",N623&gt;=L_Conversion!$C$122,N623&lt;=L_Conversion!$D$122),"-",
IF(AND(M623="06",N623&gt;=L_Conversion!$C$123,N623&lt;=L_Conversion!$D$123),"-",
IF(AND(M623="07",N623&gt;=L_Conversion!$C$124,N623&lt;=L_Conversion!$D$124),"-",
IF(AND(M623="08",N623&gt;=L_Conversion!$C$125,N623&lt;=L_Conversion!$D$125),"-",
IF(AND(M623="09",N623&gt;=L_Conversion!$C$126,N623&lt;=L_Conversion!$D$126),"-",
IF(AND(M623="10",N623&gt;=L_Conversion!$C$127,N623&lt;=L_Conversion!$D$127),"-",
IF(AND(M623="11",N623&gt;=L_Conversion!$C$128,N623&lt;=L_Conversion!$D$128),"-",
IF(AND(M623="12",N623&gt;=L_Conversion!$C$129,N623&lt;=L_Conversion!$D$129),"-",
IF(AND(M623="13",N623&gt;=L_Conversion!$C$116,N623&lt;=L_Conversion!$D$116),"-",
IF(AND(M623="14",N623&gt;=L_Conversion!$C$117,N623&lt;=L_Conversion!$D$117),"-",
"PRIMER_DIA fuera de rango")))))))))))))))</f>
        <v>-</v>
      </c>
      <c r="AS623" s="94" t="str">
        <f t="shared" si="266"/>
        <v>-</v>
      </c>
      <c r="AT623" s="94" t="str">
        <f t="shared" si="267"/>
        <v>-</v>
      </c>
      <c r="AU623" s="94" t="str">
        <f t="shared" si="268"/>
        <v>-</v>
      </c>
      <c r="AV623" s="94" t="str">
        <f t="shared" si="269"/>
        <v>-</v>
      </c>
      <c r="AW623" s="94" t="str">
        <f t="shared" si="270"/>
        <v>-</v>
      </c>
      <c r="AX623" s="94" t="str">
        <f t="shared" si="271"/>
        <v>-</v>
      </c>
      <c r="AY623" s="94" t="str">
        <f t="shared" si="272"/>
        <v>-</v>
      </c>
      <c r="AZ623" s="94" t="str">
        <f t="shared" si="273"/>
        <v>-</v>
      </c>
      <c r="BA623" s="94" t="str">
        <f t="shared" si="274"/>
        <v>-</v>
      </c>
      <c r="BB623" s="94" t="str">
        <f t="shared" si="275"/>
        <v>-</v>
      </c>
      <c r="BC623" s="94" t="str">
        <f t="shared" si="276"/>
        <v>-</v>
      </c>
      <c r="BD623" s="94" t="str">
        <f t="shared" si="277"/>
        <v>-</v>
      </c>
      <c r="BE623" s="94" t="str">
        <f t="shared" si="278"/>
        <v>-</v>
      </c>
      <c r="BF623" s="94" t="str">
        <f t="shared" si="279"/>
        <v>-</v>
      </c>
    </row>
    <row r="624" spans="1:58" x14ac:dyDescent="0.2">
      <c r="A624" s="19" t="s">
        <v>1193</v>
      </c>
      <c r="B624" s="19" t="s">
        <v>76</v>
      </c>
      <c r="C624" s="19">
        <v>16624463</v>
      </c>
      <c r="D624" s="19">
        <v>3</v>
      </c>
      <c r="E624" s="19" t="s">
        <v>1239</v>
      </c>
      <c r="F624" s="19" t="s">
        <v>1240</v>
      </c>
      <c r="G624" s="19" t="s">
        <v>1241</v>
      </c>
      <c r="H624" s="19" t="s">
        <v>1018</v>
      </c>
      <c r="I624" s="19" t="s">
        <v>653</v>
      </c>
      <c r="J624" s="19">
        <v>80</v>
      </c>
      <c r="K624" s="19" t="s">
        <v>560</v>
      </c>
      <c r="L624" s="19" t="s">
        <v>495</v>
      </c>
      <c r="M624" s="19" t="s">
        <v>20</v>
      </c>
      <c r="N624" s="19">
        <v>45800</v>
      </c>
      <c r="O624" s="19">
        <v>1</v>
      </c>
      <c r="P624" s="83">
        <v>1</v>
      </c>
      <c r="Q624" s="19" t="s">
        <v>23</v>
      </c>
      <c r="R624" s="19" t="s">
        <v>11</v>
      </c>
      <c r="S624" s="19" t="s">
        <v>23</v>
      </c>
      <c r="T624" s="19">
        <v>1</v>
      </c>
      <c r="U624" s="19" t="s">
        <v>11</v>
      </c>
      <c r="V624" s="19" t="s">
        <v>11</v>
      </c>
      <c r="W624" s="19" t="s">
        <v>11</v>
      </c>
      <c r="X624" s="19">
        <v>0</v>
      </c>
      <c r="Y624" s="19" t="s">
        <v>730</v>
      </c>
      <c r="Z624" s="19">
        <v>0</v>
      </c>
      <c r="AA624" s="19">
        <v>0</v>
      </c>
      <c r="AB624" s="19">
        <v>0</v>
      </c>
      <c r="AC624" s="186" t="str">
        <f>IF(OR(M624="13",M624="14",P624=8),"",IF(     AND(OR(S624="AUTORIZADO", S624="PENDIENTE", S624="REDUCIDO", S624="AMPLIADO"),L624&lt;&gt;"HONORARIO" ), _xlfn.CONCAT(IF(H624="X","H",H624),"_",IF(OR(P624=5,P624=6),_xlfn.CONCAT(P624,"A"),P624),"_",VLOOKUP(T624,Datos!$B$2:$C$5,2,TRUE)),""))</f>
        <v>M_1_[hasta 3]</v>
      </c>
      <c r="AD624" s="186">
        <f t="shared" si="253"/>
        <v>0</v>
      </c>
      <c r="AE624" s="90" t="str">
        <f t="shared" si="254"/>
        <v>-</v>
      </c>
      <c r="AF624" s="91" t="str">
        <f t="shared" si="255"/>
        <v>070601</v>
      </c>
      <c r="AG624" s="92"/>
      <c r="AH624" s="93" t="str">
        <f t="shared" si="256"/>
        <v>Corporación de Fomento de la Producción</v>
      </c>
      <c r="AI624" s="90" t="str">
        <f t="shared" si="257"/>
        <v>-</v>
      </c>
      <c r="AJ624" s="90">
        <f t="shared" si="258"/>
        <v>3</v>
      </c>
      <c r="AK624" s="90" t="str">
        <f t="shared" si="259"/>
        <v>-</v>
      </c>
      <c r="AL624" s="90" t="str">
        <f t="shared" si="260"/>
        <v>Identifica este registro como MUJER</v>
      </c>
      <c r="AM624" s="90" t="str">
        <f t="shared" si="261"/>
        <v>-</v>
      </c>
      <c r="AN624" s="90" t="str">
        <f t="shared" si="262"/>
        <v>-</v>
      </c>
      <c r="AO624" s="90" t="str">
        <f t="shared" si="263"/>
        <v>-</v>
      </c>
      <c r="AP624" s="58" t="str">
        <f t="shared" si="264"/>
        <v>-</v>
      </c>
      <c r="AQ624" s="94" t="str">
        <f t="shared" si="265"/>
        <v>-</v>
      </c>
      <c r="AR624" s="94" t="str">
        <f>IF(N624="","PRIMER_DIA en blanco",
IF(AND(M624="01",N624&gt;=L_Conversion!$C$118,N624&lt;=L_Conversion!$D$118),"-",
IF(AND(M624="02",N624&gt;=L_Conversion!$C$119,N624&lt;=L_Conversion!$D$119),"-",
IF(AND(M624="03",N624&gt;=L_Conversion!$C$120,N624&lt;=L_Conversion!$D$120),"-",
IF(AND(M624="04",N624&gt;=L_Conversion!$C$121,N624&lt;=L_Conversion!$D$121),"-",
IF(AND(M624="05",N624&gt;=L_Conversion!$C$122,N624&lt;=L_Conversion!$D$122),"-",
IF(AND(M624="06",N624&gt;=L_Conversion!$C$123,N624&lt;=L_Conversion!$D$123),"-",
IF(AND(M624="07",N624&gt;=L_Conversion!$C$124,N624&lt;=L_Conversion!$D$124),"-",
IF(AND(M624="08",N624&gt;=L_Conversion!$C$125,N624&lt;=L_Conversion!$D$125),"-",
IF(AND(M624="09",N624&gt;=L_Conversion!$C$126,N624&lt;=L_Conversion!$D$126),"-",
IF(AND(M624="10",N624&gt;=L_Conversion!$C$127,N624&lt;=L_Conversion!$D$127),"-",
IF(AND(M624="11",N624&gt;=L_Conversion!$C$128,N624&lt;=L_Conversion!$D$128),"-",
IF(AND(M624="12",N624&gt;=L_Conversion!$C$129,N624&lt;=L_Conversion!$D$129),"-",
IF(AND(M624="13",N624&gt;=L_Conversion!$C$116,N624&lt;=L_Conversion!$D$116),"-",
IF(AND(M624="14",N624&gt;=L_Conversion!$C$117,N624&lt;=L_Conversion!$D$117),"-",
"PRIMER_DIA fuera de rango")))))))))))))))</f>
        <v>-</v>
      </c>
      <c r="AS624" s="94" t="str">
        <f t="shared" si="266"/>
        <v>-</v>
      </c>
      <c r="AT624" s="94" t="str">
        <f t="shared" si="267"/>
        <v>-</v>
      </c>
      <c r="AU624" s="94" t="str">
        <f t="shared" si="268"/>
        <v>-</v>
      </c>
      <c r="AV624" s="94" t="str">
        <f t="shared" si="269"/>
        <v>-</v>
      </c>
      <c r="AW624" s="94" t="str">
        <f t="shared" si="270"/>
        <v>-</v>
      </c>
      <c r="AX624" s="94" t="str">
        <f t="shared" si="271"/>
        <v>-</v>
      </c>
      <c r="AY624" s="94" t="str">
        <f t="shared" si="272"/>
        <v>-</v>
      </c>
      <c r="AZ624" s="94" t="str">
        <f t="shared" si="273"/>
        <v>-</v>
      </c>
      <c r="BA624" s="94" t="str">
        <f t="shared" si="274"/>
        <v>-</v>
      </c>
      <c r="BB624" s="94" t="str">
        <f t="shared" si="275"/>
        <v>-</v>
      </c>
      <c r="BC624" s="94" t="str">
        <f t="shared" si="276"/>
        <v>-</v>
      </c>
      <c r="BD624" s="94" t="str">
        <f t="shared" si="277"/>
        <v>-</v>
      </c>
      <c r="BE624" s="94" t="str">
        <f t="shared" si="278"/>
        <v>-</v>
      </c>
      <c r="BF624" s="94" t="str">
        <f t="shared" si="279"/>
        <v>-</v>
      </c>
    </row>
    <row r="625" spans="1:58" x14ac:dyDescent="0.2">
      <c r="A625" s="19" t="s">
        <v>1193</v>
      </c>
      <c r="B625" s="19" t="s">
        <v>76</v>
      </c>
      <c r="C625" s="19">
        <v>8649147</v>
      </c>
      <c r="D625" s="19">
        <v>8</v>
      </c>
      <c r="E625" s="19" t="s">
        <v>1373</v>
      </c>
      <c r="F625" s="19" t="s">
        <v>1534</v>
      </c>
      <c r="G625" s="19" t="s">
        <v>1535</v>
      </c>
      <c r="H625" s="19" t="s">
        <v>1018</v>
      </c>
      <c r="I625" s="19" t="s">
        <v>653</v>
      </c>
      <c r="J625" s="19">
        <v>60</v>
      </c>
      <c r="K625" s="19" t="s">
        <v>560</v>
      </c>
      <c r="L625" s="19" t="s">
        <v>490</v>
      </c>
      <c r="M625" s="19" t="s">
        <v>20</v>
      </c>
      <c r="N625" s="19">
        <v>45803</v>
      </c>
      <c r="O625" s="19">
        <v>3</v>
      </c>
      <c r="P625" s="83">
        <v>1</v>
      </c>
      <c r="Q625" s="19" t="s">
        <v>23</v>
      </c>
      <c r="R625" s="19" t="s">
        <v>11</v>
      </c>
      <c r="S625" s="19" t="s">
        <v>23</v>
      </c>
      <c r="T625" s="19">
        <v>3</v>
      </c>
      <c r="U625" s="19" t="s">
        <v>11</v>
      </c>
      <c r="V625" s="19" t="s">
        <v>19</v>
      </c>
      <c r="W625" s="19" t="s">
        <v>19</v>
      </c>
      <c r="X625" s="19">
        <v>45366</v>
      </c>
      <c r="Y625" s="19" t="s">
        <v>726</v>
      </c>
      <c r="Z625" s="19">
        <v>3</v>
      </c>
      <c r="AA625" s="19">
        <v>45366</v>
      </c>
      <c r="AB625" s="19">
        <v>45366</v>
      </c>
      <c r="AC625" s="186" t="str">
        <f>IF(OR(M625="13",M625="14",P625=8),"",IF(     AND(OR(S625="AUTORIZADO", S625="PENDIENTE", S625="REDUCIDO", S625="AMPLIADO"),L625&lt;&gt;"HONORARIO" ), _xlfn.CONCAT(IF(H625="X","H",H625),"_",IF(OR(P625=5,P625=6),_xlfn.CONCAT(P625,"A"),P625),"_",VLOOKUP(T625,Datos!$B$2:$C$5,2,TRUE)),""))</f>
        <v>M_1_[hasta 3]</v>
      </c>
      <c r="AD625" s="186">
        <f t="shared" si="253"/>
        <v>90732</v>
      </c>
      <c r="AE625" s="90" t="str">
        <f t="shared" si="254"/>
        <v>-</v>
      </c>
      <c r="AF625" s="91" t="str">
        <f t="shared" si="255"/>
        <v>070601</v>
      </c>
      <c r="AG625" s="92"/>
      <c r="AH625" s="93" t="str">
        <f t="shared" si="256"/>
        <v>Corporación de Fomento de la Producción</v>
      </c>
      <c r="AI625" s="90" t="str">
        <f t="shared" si="257"/>
        <v>-</v>
      </c>
      <c r="AJ625" s="90">
        <f t="shared" si="258"/>
        <v>8</v>
      </c>
      <c r="AK625" s="90" t="str">
        <f t="shared" si="259"/>
        <v>-</v>
      </c>
      <c r="AL625" s="90" t="str">
        <f t="shared" si="260"/>
        <v>Identifica este registro como MUJER</v>
      </c>
      <c r="AM625" s="90" t="str">
        <f t="shared" si="261"/>
        <v>-</v>
      </c>
      <c r="AN625" s="90" t="str">
        <f t="shared" si="262"/>
        <v>-</v>
      </c>
      <c r="AO625" s="90" t="str">
        <f t="shared" si="263"/>
        <v>-</v>
      </c>
      <c r="AP625" s="58" t="str">
        <f t="shared" si="264"/>
        <v>-</v>
      </c>
      <c r="AQ625" s="94" t="str">
        <f t="shared" si="265"/>
        <v>-</v>
      </c>
      <c r="AR625" s="94" t="str">
        <f>IF(N625="","PRIMER_DIA en blanco",
IF(AND(M625="01",N625&gt;=L_Conversion!$C$118,N625&lt;=L_Conversion!$D$118),"-",
IF(AND(M625="02",N625&gt;=L_Conversion!$C$119,N625&lt;=L_Conversion!$D$119),"-",
IF(AND(M625="03",N625&gt;=L_Conversion!$C$120,N625&lt;=L_Conversion!$D$120),"-",
IF(AND(M625="04",N625&gt;=L_Conversion!$C$121,N625&lt;=L_Conversion!$D$121),"-",
IF(AND(M625="05",N625&gt;=L_Conversion!$C$122,N625&lt;=L_Conversion!$D$122),"-",
IF(AND(M625="06",N625&gt;=L_Conversion!$C$123,N625&lt;=L_Conversion!$D$123),"-",
IF(AND(M625="07",N625&gt;=L_Conversion!$C$124,N625&lt;=L_Conversion!$D$124),"-",
IF(AND(M625="08",N625&gt;=L_Conversion!$C$125,N625&lt;=L_Conversion!$D$125),"-",
IF(AND(M625="09",N625&gt;=L_Conversion!$C$126,N625&lt;=L_Conversion!$D$126),"-",
IF(AND(M625="10",N625&gt;=L_Conversion!$C$127,N625&lt;=L_Conversion!$D$127),"-",
IF(AND(M625="11",N625&gt;=L_Conversion!$C$128,N625&lt;=L_Conversion!$D$128),"-",
IF(AND(M625="12",N625&gt;=L_Conversion!$C$129,N625&lt;=L_Conversion!$D$129),"-",
IF(AND(M625="13",N625&gt;=L_Conversion!$C$116,N625&lt;=L_Conversion!$D$116),"-",
IF(AND(M625="14",N625&gt;=L_Conversion!$C$117,N625&lt;=L_Conversion!$D$117),"-",
"PRIMER_DIA fuera de rango")))))))))))))))</f>
        <v>-</v>
      </c>
      <c r="AS625" s="94" t="str">
        <f t="shared" si="266"/>
        <v>-</v>
      </c>
      <c r="AT625" s="94" t="str">
        <f t="shared" si="267"/>
        <v>-</v>
      </c>
      <c r="AU625" s="94" t="str">
        <f t="shared" si="268"/>
        <v>-</v>
      </c>
      <c r="AV625" s="94" t="str">
        <f t="shared" si="269"/>
        <v>-</v>
      </c>
      <c r="AW625" s="94" t="str">
        <f t="shared" si="270"/>
        <v>-</v>
      </c>
      <c r="AX625" s="94" t="str">
        <f t="shared" si="271"/>
        <v>-</v>
      </c>
      <c r="AY625" s="94" t="str">
        <f t="shared" si="272"/>
        <v>-</v>
      </c>
      <c r="AZ625" s="94" t="str">
        <f t="shared" si="273"/>
        <v>-</v>
      </c>
      <c r="BA625" s="94" t="str">
        <f t="shared" si="274"/>
        <v>-</v>
      </c>
      <c r="BB625" s="94" t="str">
        <f t="shared" si="275"/>
        <v>-</v>
      </c>
      <c r="BC625" s="94" t="str">
        <f t="shared" si="276"/>
        <v>-</v>
      </c>
      <c r="BD625" s="94" t="str">
        <f t="shared" si="277"/>
        <v>-</v>
      </c>
      <c r="BE625" s="94" t="str">
        <f t="shared" si="278"/>
        <v>-</v>
      </c>
      <c r="BF625" s="94" t="str">
        <f t="shared" si="279"/>
        <v>-</v>
      </c>
    </row>
    <row r="626" spans="1:58" x14ac:dyDescent="0.2">
      <c r="A626" s="19" t="s">
        <v>1193</v>
      </c>
      <c r="B626" s="19" t="s">
        <v>76</v>
      </c>
      <c r="C626" s="19">
        <v>14191188</v>
      </c>
      <c r="D626" s="19">
        <v>0</v>
      </c>
      <c r="E626" s="19" t="s">
        <v>1484</v>
      </c>
      <c r="F626" s="19" t="s">
        <v>1485</v>
      </c>
      <c r="G626" s="19" t="s">
        <v>1486</v>
      </c>
      <c r="H626" s="19" t="s">
        <v>1018</v>
      </c>
      <c r="I626" s="19" t="s">
        <v>653</v>
      </c>
      <c r="J626" s="19">
        <v>80</v>
      </c>
      <c r="K626" s="19" t="s">
        <v>556</v>
      </c>
      <c r="L626" s="19" t="s">
        <v>495</v>
      </c>
      <c r="M626" s="19" t="s">
        <v>20</v>
      </c>
      <c r="N626" s="19">
        <v>45803</v>
      </c>
      <c r="O626" s="19">
        <v>3</v>
      </c>
      <c r="P626" s="83">
        <v>1</v>
      </c>
      <c r="Q626" s="19" t="s">
        <v>23</v>
      </c>
      <c r="R626" s="19" t="s">
        <v>11</v>
      </c>
      <c r="S626" s="19" t="s">
        <v>23</v>
      </c>
      <c r="T626" s="19">
        <v>3</v>
      </c>
      <c r="U626" s="19" t="s">
        <v>11</v>
      </c>
      <c r="V626" s="19" t="s">
        <v>11</v>
      </c>
      <c r="W626" s="19" t="s">
        <v>11</v>
      </c>
      <c r="X626" s="19">
        <v>0</v>
      </c>
      <c r="Y626" s="19" t="s">
        <v>730</v>
      </c>
      <c r="Z626" s="19">
        <v>0</v>
      </c>
      <c r="AA626" s="19">
        <v>0</v>
      </c>
      <c r="AB626" s="19">
        <v>0</v>
      </c>
      <c r="AC626" s="186" t="str">
        <f>IF(OR(M626="13",M626="14",P626=8),"",IF(     AND(OR(S626="AUTORIZADO", S626="PENDIENTE", S626="REDUCIDO", S626="AMPLIADO"),L626&lt;&gt;"HONORARIO" ), _xlfn.CONCAT(IF(H626="X","H",H626),"_",IF(OR(P626=5,P626=6),_xlfn.CONCAT(P626,"A"),P626),"_",VLOOKUP(T626,Datos!$B$2:$C$5,2,TRUE)),""))</f>
        <v>M_1_[hasta 3]</v>
      </c>
      <c r="AD626" s="186">
        <f t="shared" si="253"/>
        <v>0</v>
      </c>
      <c r="AE626" s="90" t="str">
        <f t="shared" si="254"/>
        <v>-</v>
      </c>
      <c r="AF626" s="91" t="str">
        <f t="shared" si="255"/>
        <v>070601</v>
      </c>
      <c r="AG626" s="92"/>
      <c r="AH626" s="93" t="str">
        <f t="shared" si="256"/>
        <v>Corporación de Fomento de la Producción</v>
      </c>
      <c r="AI626" s="90" t="str">
        <f t="shared" si="257"/>
        <v>-</v>
      </c>
      <c r="AJ626" s="90">
        <f t="shared" si="258"/>
        <v>0</v>
      </c>
      <c r="AK626" s="90" t="str">
        <f t="shared" si="259"/>
        <v>-</v>
      </c>
      <c r="AL626" s="90" t="str">
        <f t="shared" si="260"/>
        <v>Identifica este registro como MUJER</v>
      </c>
      <c r="AM626" s="90" t="str">
        <f t="shared" si="261"/>
        <v>-</v>
      </c>
      <c r="AN626" s="90" t="str">
        <f t="shared" si="262"/>
        <v>-</v>
      </c>
      <c r="AO626" s="90" t="str">
        <f t="shared" si="263"/>
        <v>-</v>
      </c>
      <c r="AP626" s="58" t="str">
        <f t="shared" si="264"/>
        <v>-</v>
      </c>
      <c r="AQ626" s="94" t="str">
        <f t="shared" si="265"/>
        <v>-</v>
      </c>
      <c r="AR626" s="94" t="str">
        <f>IF(N626="","PRIMER_DIA en blanco",
IF(AND(M626="01",N626&gt;=L_Conversion!$C$118,N626&lt;=L_Conversion!$D$118),"-",
IF(AND(M626="02",N626&gt;=L_Conversion!$C$119,N626&lt;=L_Conversion!$D$119),"-",
IF(AND(M626="03",N626&gt;=L_Conversion!$C$120,N626&lt;=L_Conversion!$D$120),"-",
IF(AND(M626="04",N626&gt;=L_Conversion!$C$121,N626&lt;=L_Conversion!$D$121),"-",
IF(AND(M626="05",N626&gt;=L_Conversion!$C$122,N626&lt;=L_Conversion!$D$122),"-",
IF(AND(M626="06",N626&gt;=L_Conversion!$C$123,N626&lt;=L_Conversion!$D$123),"-",
IF(AND(M626="07",N626&gt;=L_Conversion!$C$124,N626&lt;=L_Conversion!$D$124),"-",
IF(AND(M626="08",N626&gt;=L_Conversion!$C$125,N626&lt;=L_Conversion!$D$125),"-",
IF(AND(M626="09",N626&gt;=L_Conversion!$C$126,N626&lt;=L_Conversion!$D$126),"-",
IF(AND(M626="10",N626&gt;=L_Conversion!$C$127,N626&lt;=L_Conversion!$D$127),"-",
IF(AND(M626="11",N626&gt;=L_Conversion!$C$128,N626&lt;=L_Conversion!$D$128),"-",
IF(AND(M626="12",N626&gt;=L_Conversion!$C$129,N626&lt;=L_Conversion!$D$129),"-",
IF(AND(M626="13",N626&gt;=L_Conversion!$C$116,N626&lt;=L_Conversion!$D$116),"-",
IF(AND(M626="14",N626&gt;=L_Conversion!$C$117,N626&lt;=L_Conversion!$D$117),"-",
"PRIMER_DIA fuera de rango")))))))))))))))</f>
        <v>-</v>
      </c>
      <c r="AS626" s="94" t="str">
        <f t="shared" si="266"/>
        <v>-</v>
      </c>
      <c r="AT626" s="94" t="str">
        <f t="shared" si="267"/>
        <v>-</v>
      </c>
      <c r="AU626" s="94" t="str">
        <f t="shared" si="268"/>
        <v>-</v>
      </c>
      <c r="AV626" s="94" t="str">
        <f t="shared" si="269"/>
        <v>-</v>
      </c>
      <c r="AW626" s="94" t="str">
        <f t="shared" si="270"/>
        <v>-</v>
      </c>
      <c r="AX626" s="94" t="str">
        <f t="shared" si="271"/>
        <v>-</v>
      </c>
      <c r="AY626" s="94" t="str">
        <f t="shared" si="272"/>
        <v>-</v>
      </c>
      <c r="AZ626" s="94" t="str">
        <f t="shared" si="273"/>
        <v>-</v>
      </c>
      <c r="BA626" s="94" t="str">
        <f t="shared" si="274"/>
        <v>-</v>
      </c>
      <c r="BB626" s="94" t="str">
        <f t="shared" si="275"/>
        <v>-</v>
      </c>
      <c r="BC626" s="94" t="str">
        <f t="shared" si="276"/>
        <v>-</v>
      </c>
      <c r="BD626" s="94" t="str">
        <f t="shared" si="277"/>
        <v>-</v>
      </c>
      <c r="BE626" s="94" t="str">
        <f t="shared" si="278"/>
        <v>-</v>
      </c>
      <c r="BF626" s="94" t="str">
        <f t="shared" si="279"/>
        <v>-</v>
      </c>
    </row>
    <row r="627" spans="1:58" x14ac:dyDescent="0.2">
      <c r="A627" s="19" t="s">
        <v>1193</v>
      </c>
      <c r="B627" s="19" t="s">
        <v>76</v>
      </c>
      <c r="C627" s="19">
        <v>16128559</v>
      </c>
      <c r="D627" s="19">
        <v>5</v>
      </c>
      <c r="E627" s="19" t="s">
        <v>1363</v>
      </c>
      <c r="F627" s="19" t="s">
        <v>1364</v>
      </c>
      <c r="G627" s="19" t="s">
        <v>1365</v>
      </c>
      <c r="H627" s="19" t="s">
        <v>654</v>
      </c>
      <c r="I627" s="19" t="s">
        <v>653</v>
      </c>
      <c r="J627" s="19">
        <v>80</v>
      </c>
      <c r="K627" s="19" t="s">
        <v>556</v>
      </c>
      <c r="L627" s="19" t="s">
        <v>495</v>
      </c>
      <c r="M627" s="19" t="s">
        <v>20</v>
      </c>
      <c r="N627" s="19">
        <v>45803</v>
      </c>
      <c r="O627" s="19">
        <v>3</v>
      </c>
      <c r="P627" s="83">
        <v>1</v>
      </c>
      <c r="Q627" s="19" t="s">
        <v>23</v>
      </c>
      <c r="R627" s="19" t="s">
        <v>11</v>
      </c>
      <c r="S627" s="19" t="s">
        <v>23</v>
      </c>
      <c r="T627" s="19">
        <v>3</v>
      </c>
      <c r="U627" s="19" t="s">
        <v>11</v>
      </c>
      <c r="V627" s="19" t="s">
        <v>11</v>
      </c>
      <c r="W627" s="19" t="s">
        <v>11</v>
      </c>
      <c r="X627" s="19">
        <v>0</v>
      </c>
      <c r="Y627" s="19" t="s">
        <v>730</v>
      </c>
      <c r="Z627" s="19">
        <v>0</v>
      </c>
      <c r="AA627" s="19">
        <v>0</v>
      </c>
      <c r="AB627" s="19">
        <v>0</v>
      </c>
      <c r="AC627" s="186" t="str">
        <f>IF(OR(M627="13",M627="14",P627=8),"",IF(     AND(OR(S627="AUTORIZADO", S627="PENDIENTE", S627="REDUCIDO", S627="AMPLIADO"),L627&lt;&gt;"HONORARIO" ), _xlfn.CONCAT(IF(H627="X","H",H627),"_",IF(OR(P627=5,P627=6),_xlfn.CONCAT(P627,"A"),P627),"_",VLOOKUP(T627,Datos!$B$2:$C$5,2,TRUE)),""))</f>
        <v>H_1_[hasta 3]</v>
      </c>
      <c r="AD627" s="186">
        <f t="shared" si="253"/>
        <v>0</v>
      </c>
      <c r="AE627" s="90" t="str">
        <f t="shared" si="254"/>
        <v>-</v>
      </c>
      <c r="AF627" s="91" t="str">
        <f t="shared" si="255"/>
        <v>070601</v>
      </c>
      <c r="AG627" s="92"/>
      <c r="AH627" s="93" t="str">
        <f t="shared" si="256"/>
        <v>Corporación de Fomento de la Producción</v>
      </c>
      <c r="AI627" s="90" t="str">
        <f t="shared" si="257"/>
        <v>-</v>
      </c>
      <c r="AJ627" s="90">
        <f t="shared" si="258"/>
        <v>5</v>
      </c>
      <c r="AK627" s="90" t="str">
        <f t="shared" si="259"/>
        <v>-</v>
      </c>
      <c r="AL627" s="90" t="str">
        <f t="shared" si="260"/>
        <v>Identifica este registro como HOMBRE</v>
      </c>
      <c r="AM627" s="90" t="str">
        <f t="shared" si="261"/>
        <v>-</v>
      </c>
      <c r="AN627" s="90" t="str">
        <f t="shared" si="262"/>
        <v>-</v>
      </c>
      <c r="AO627" s="90" t="str">
        <f t="shared" si="263"/>
        <v>-</v>
      </c>
      <c r="AP627" s="58" t="str">
        <f t="shared" si="264"/>
        <v>-</v>
      </c>
      <c r="AQ627" s="94" t="str">
        <f t="shared" si="265"/>
        <v>-</v>
      </c>
      <c r="AR627" s="94" t="str">
        <f>IF(N627="","PRIMER_DIA en blanco",
IF(AND(M627="01",N627&gt;=L_Conversion!$C$118,N627&lt;=L_Conversion!$D$118),"-",
IF(AND(M627="02",N627&gt;=L_Conversion!$C$119,N627&lt;=L_Conversion!$D$119),"-",
IF(AND(M627="03",N627&gt;=L_Conversion!$C$120,N627&lt;=L_Conversion!$D$120),"-",
IF(AND(M627="04",N627&gt;=L_Conversion!$C$121,N627&lt;=L_Conversion!$D$121),"-",
IF(AND(M627="05",N627&gt;=L_Conversion!$C$122,N627&lt;=L_Conversion!$D$122),"-",
IF(AND(M627="06",N627&gt;=L_Conversion!$C$123,N627&lt;=L_Conversion!$D$123),"-",
IF(AND(M627="07",N627&gt;=L_Conversion!$C$124,N627&lt;=L_Conversion!$D$124),"-",
IF(AND(M627="08",N627&gt;=L_Conversion!$C$125,N627&lt;=L_Conversion!$D$125),"-",
IF(AND(M627="09",N627&gt;=L_Conversion!$C$126,N627&lt;=L_Conversion!$D$126),"-",
IF(AND(M627="10",N627&gt;=L_Conversion!$C$127,N627&lt;=L_Conversion!$D$127),"-",
IF(AND(M627="11",N627&gt;=L_Conversion!$C$128,N627&lt;=L_Conversion!$D$128),"-",
IF(AND(M627="12",N627&gt;=L_Conversion!$C$129,N627&lt;=L_Conversion!$D$129),"-",
IF(AND(M627="13",N627&gt;=L_Conversion!$C$116,N627&lt;=L_Conversion!$D$116),"-",
IF(AND(M627="14",N627&gt;=L_Conversion!$C$117,N627&lt;=L_Conversion!$D$117),"-",
"PRIMER_DIA fuera de rango")))))))))))))))</f>
        <v>-</v>
      </c>
      <c r="AS627" s="94" t="str">
        <f t="shared" si="266"/>
        <v>-</v>
      </c>
      <c r="AT627" s="94" t="str">
        <f t="shared" si="267"/>
        <v>-</v>
      </c>
      <c r="AU627" s="94" t="str">
        <f t="shared" si="268"/>
        <v>-</v>
      </c>
      <c r="AV627" s="94" t="str">
        <f t="shared" si="269"/>
        <v>-</v>
      </c>
      <c r="AW627" s="94" t="str">
        <f t="shared" si="270"/>
        <v>-</v>
      </c>
      <c r="AX627" s="94" t="str">
        <f t="shared" si="271"/>
        <v>-</v>
      </c>
      <c r="AY627" s="94" t="str">
        <f t="shared" si="272"/>
        <v>-</v>
      </c>
      <c r="AZ627" s="94" t="str">
        <f t="shared" si="273"/>
        <v>-</v>
      </c>
      <c r="BA627" s="94" t="str">
        <f t="shared" si="274"/>
        <v>-</v>
      </c>
      <c r="BB627" s="94" t="str">
        <f t="shared" si="275"/>
        <v>-</v>
      </c>
      <c r="BC627" s="94" t="str">
        <f t="shared" si="276"/>
        <v>-</v>
      </c>
      <c r="BD627" s="94" t="str">
        <f t="shared" si="277"/>
        <v>-</v>
      </c>
      <c r="BE627" s="94" t="str">
        <f t="shared" si="278"/>
        <v>-</v>
      </c>
      <c r="BF627" s="94" t="str">
        <f t="shared" si="279"/>
        <v>-</v>
      </c>
    </row>
    <row r="628" spans="1:58" x14ac:dyDescent="0.2">
      <c r="A628" s="19" t="s">
        <v>1193</v>
      </c>
      <c r="B628" s="19" t="s">
        <v>76</v>
      </c>
      <c r="C628" s="19">
        <v>15333581</v>
      </c>
      <c r="D628" s="19">
        <v>8</v>
      </c>
      <c r="E628" s="19" t="s">
        <v>1466</v>
      </c>
      <c r="F628" s="19" t="s">
        <v>1467</v>
      </c>
      <c r="G628" s="19" t="s">
        <v>1292</v>
      </c>
      <c r="H628" s="19" t="s">
        <v>1018</v>
      </c>
      <c r="I628" s="19" t="s">
        <v>653</v>
      </c>
      <c r="J628" s="19">
        <v>80</v>
      </c>
      <c r="K628" s="19" t="s">
        <v>556</v>
      </c>
      <c r="L628" s="19" t="s">
        <v>495</v>
      </c>
      <c r="M628" s="19" t="s">
        <v>20</v>
      </c>
      <c r="N628" s="19">
        <v>45803</v>
      </c>
      <c r="O628" s="19">
        <v>3</v>
      </c>
      <c r="P628" s="83">
        <v>1</v>
      </c>
      <c r="Q628" s="19" t="s">
        <v>23</v>
      </c>
      <c r="R628" s="19" t="s">
        <v>11</v>
      </c>
      <c r="S628" s="19" t="s">
        <v>23</v>
      </c>
      <c r="T628" s="19">
        <v>3</v>
      </c>
      <c r="U628" s="19" t="s">
        <v>11</v>
      </c>
      <c r="V628" s="19" t="s">
        <v>11</v>
      </c>
      <c r="W628" s="19" t="s">
        <v>11</v>
      </c>
      <c r="X628" s="19">
        <v>0</v>
      </c>
      <c r="Y628" s="19" t="s">
        <v>730</v>
      </c>
      <c r="Z628" s="19">
        <v>0</v>
      </c>
      <c r="AA628" s="19">
        <v>0</v>
      </c>
      <c r="AB628" s="19">
        <v>0</v>
      </c>
      <c r="AC628" s="186" t="str">
        <f>IF(OR(M628="13",M628="14",P628=8),"",IF(     AND(OR(S628="AUTORIZADO", S628="PENDIENTE", S628="REDUCIDO", S628="AMPLIADO"),L628&lt;&gt;"HONORARIO" ), _xlfn.CONCAT(IF(H628="X","H",H628),"_",IF(OR(P628=5,P628=6),_xlfn.CONCAT(P628,"A"),P628),"_",VLOOKUP(T628,Datos!$B$2:$C$5,2,TRUE)),""))</f>
        <v>M_1_[hasta 3]</v>
      </c>
      <c r="AD628" s="186">
        <f t="shared" si="253"/>
        <v>0</v>
      </c>
      <c r="AE628" s="90" t="str">
        <f t="shared" si="254"/>
        <v>-</v>
      </c>
      <c r="AF628" s="91" t="str">
        <f t="shared" si="255"/>
        <v>070601</v>
      </c>
      <c r="AG628" s="92"/>
      <c r="AH628" s="93" t="str">
        <f t="shared" si="256"/>
        <v>Corporación de Fomento de la Producción</v>
      </c>
      <c r="AI628" s="90" t="str">
        <f t="shared" si="257"/>
        <v>-</v>
      </c>
      <c r="AJ628" s="90">
        <f t="shared" si="258"/>
        <v>8</v>
      </c>
      <c r="AK628" s="90" t="str">
        <f t="shared" si="259"/>
        <v>-</v>
      </c>
      <c r="AL628" s="90" t="str">
        <f t="shared" si="260"/>
        <v>Identifica este registro como MUJER</v>
      </c>
      <c r="AM628" s="90" t="str">
        <f t="shared" si="261"/>
        <v>-</v>
      </c>
      <c r="AN628" s="90" t="str">
        <f t="shared" si="262"/>
        <v>-</v>
      </c>
      <c r="AO628" s="90" t="str">
        <f t="shared" si="263"/>
        <v>-</v>
      </c>
      <c r="AP628" s="58" t="str">
        <f t="shared" si="264"/>
        <v>-</v>
      </c>
      <c r="AQ628" s="94" t="str">
        <f t="shared" si="265"/>
        <v>-</v>
      </c>
      <c r="AR628" s="94" t="str">
        <f>IF(N628="","PRIMER_DIA en blanco",
IF(AND(M628="01",N628&gt;=L_Conversion!$C$118,N628&lt;=L_Conversion!$D$118),"-",
IF(AND(M628="02",N628&gt;=L_Conversion!$C$119,N628&lt;=L_Conversion!$D$119),"-",
IF(AND(M628="03",N628&gt;=L_Conversion!$C$120,N628&lt;=L_Conversion!$D$120),"-",
IF(AND(M628="04",N628&gt;=L_Conversion!$C$121,N628&lt;=L_Conversion!$D$121),"-",
IF(AND(M628="05",N628&gt;=L_Conversion!$C$122,N628&lt;=L_Conversion!$D$122),"-",
IF(AND(M628="06",N628&gt;=L_Conversion!$C$123,N628&lt;=L_Conversion!$D$123),"-",
IF(AND(M628="07",N628&gt;=L_Conversion!$C$124,N628&lt;=L_Conversion!$D$124),"-",
IF(AND(M628="08",N628&gt;=L_Conversion!$C$125,N628&lt;=L_Conversion!$D$125),"-",
IF(AND(M628="09",N628&gt;=L_Conversion!$C$126,N628&lt;=L_Conversion!$D$126),"-",
IF(AND(M628="10",N628&gt;=L_Conversion!$C$127,N628&lt;=L_Conversion!$D$127),"-",
IF(AND(M628="11",N628&gt;=L_Conversion!$C$128,N628&lt;=L_Conversion!$D$128),"-",
IF(AND(M628="12",N628&gt;=L_Conversion!$C$129,N628&lt;=L_Conversion!$D$129),"-",
IF(AND(M628="13",N628&gt;=L_Conversion!$C$116,N628&lt;=L_Conversion!$D$116),"-",
IF(AND(M628="14",N628&gt;=L_Conversion!$C$117,N628&lt;=L_Conversion!$D$117),"-",
"PRIMER_DIA fuera de rango")))))))))))))))</f>
        <v>-</v>
      </c>
      <c r="AS628" s="94" t="str">
        <f t="shared" si="266"/>
        <v>-</v>
      </c>
      <c r="AT628" s="94" t="str">
        <f t="shared" si="267"/>
        <v>-</v>
      </c>
      <c r="AU628" s="94" t="str">
        <f t="shared" si="268"/>
        <v>-</v>
      </c>
      <c r="AV628" s="94" t="str">
        <f t="shared" si="269"/>
        <v>-</v>
      </c>
      <c r="AW628" s="94" t="str">
        <f t="shared" si="270"/>
        <v>-</v>
      </c>
      <c r="AX628" s="94" t="str">
        <f t="shared" si="271"/>
        <v>-</v>
      </c>
      <c r="AY628" s="94" t="str">
        <f t="shared" si="272"/>
        <v>-</v>
      </c>
      <c r="AZ628" s="94" t="str">
        <f t="shared" si="273"/>
        <v>-</v>
      </c>
      <c r="BA628" s="94" t="str">
        <f t="shared" si="274"/>
        <v>-</v>
      </c>
      <c r="BB628" s="94" t="str">
        <f t="shared" si="275"/>
        <v>-</v>
      </c>
      <c r="BC628" s="94" t="str">
        <f t="shared" si="276"/>
        <v>-</v>
      </c>
      <c r="BD628" s="94" t="str">
        <f t="shared" si="277"/>
        <v>-</v>
      </c>
      <c r="BE628" s="94" t="str">
        <f t="shared" si="278"/>
        <v>-</v>
      </c>
      <c r="BF628" s="94" t="str">
        <f t="shared" si="279"/>
        <v>-</v>
      </c>
    </row>
    <row r="629" spans="1:58" x14ac:dyDescent="0.2">
      <c r="A629" s="19" t="s">
        <v>1193</v>
      </c>
      <c r="B629" s="19" t="s">
        <v>875</v>
      </c>
      <c r="C629" s="19">
        <v>16319276</v>
      </c>
      <c r="D629" s="19">
        <v>4</v>
      </c>
      <c r="E629" s="19" t="s">
        <v>1769</v>
      </c>
      <c r="F629" s="19" t="s">
        <v>1685</v>
      </c>
      <c r="G629" s="19" t="s">
        <v>1941</v>
      </c>
      <c r="H629" s="19" t="s">
        <v>1018</v>
      </c>
      <c r="I629" s="19" t="s">
        <v>655</v>
      </c>
      <c r="J629" s="19">
        <v>80</v>
      </c>
      <c r="K629" s="19" t="s">
        <v>554</v>
      </c>
      <c r="L629" s="19" t="s">
        <v>509</v>
      </c>
      <c r="M629" s="19" t="s">
        <v>20</v>
      </c>
      <c r="N629" s="19">
        <v>45803</v>
      </c>
      <c r="O629" s="19">
        <v>1</v>
      </c>
      <c r="P629" s="83">
        <v>1</v>
      </c>
      <c r="Q629" s="19" t="s">
        <v>23</v>
      </c>
      <c r="R629" s="19" t="s">
        <v>11</v>
      </c>
      <c r="S629" s="19" t="s">
        <v>23</v>
      </c>
      <c r="T629" s="19">
        <v>1</v>
      </c>
      <c r="U629" s="19" t="s">
        <v>11</v>
      </c>
      <c r="V629" s="19" t="s">
        <v>11</v>
      </c>
      <c r="W629" s="19" t="s">
        <v>11</v>
      </c>
      <c r="X629" s="19">
        <v>0</v>
      </c>
      <c r="Y629" s="19" t="s">
        <v>730</v>
      </c>
      <c r="Z629" s="19">
        <v>0</v>
      </c>
      <c r="AA629" s="19">
        <v>0</v>
      </c>
      <c r="AB629" s="19">
        <v>0</v>
      </c>
      <c r="AC629" s="186" t="str">
        <f>IF(OR(M629="13",M629="14",P629=8),"",IF(     AND(OR(S629="AUTORIZADO", S629="PENDIENTE", S629="REDUCIDO", S629="AMPLIADO"),L629&lt;&gt;"HONORARIO" ), _xlfn.CONCAT(IF(H629="X","H",H629),"_",IF(OR(P629=5,P629=6),_xlfn.CONCAT(P629,"A"),P629),"_",VLOOKUP(T629,Datos!$B$2:$C$5,2,TRUE)),""))</f>
        <v>M_1_[hasta 3]</v>
      </c>
      <c r="AD629" s="186">
        <f t="shared" si="253"/>
        <v>0</v>
      </c>
      <c r="AE629" s="90" t="str">
        <f t="shared" si="254"/>
        <v>-</v>
      </c>
      <c r="AF629" s="91" t="str">
        <f t="shared" si="255"/>
        <v>070606</v>
      </c>
      <c r="AG629" s="92"/>
      <c r="AH629" s="93" t="str">
        <f t="shared" si="256"/>
        <v>Corporación de Fomento de la Producción</v>
      </c>
      <c r="AI629" s="90" t="str">
        <f t="shared" si="257"/>
        <v>-</v>
      </c>
      <c r="AJ629" s="90">
        <f t="shared" si="258"/>
        <v>4</v>
      </c>
      <c r="AK629" s="90" t="str">
        <f t="shared" si="259"/>
        <v>-</v>
      </c>
      <c r="AL629" s="90" t="str">
        <f t="shared" si="260"/>
        <v>Identifica este registro como MUJER</v>
      </c>
      <c r="AM629" s="90" t="str">
        <f t="shared" si="261"/>
        <v>-</v>
      </c>
      <c r="AN629" s="90" t="str">
        <f t="shared" si="262"/>
        <v>-</v>
      </c>
      <c r="AO629" s="90" t="str">
        <f t="shared" si="263"/>
        <v>-</v>
      </c>
      <c r="AP629" s="58" t="str">
        <f t="shared" si="264"/>
        <v>-</v>
      </c>
      <c r="AQ629" s="94" t="str">
        <f t="shared" si="265"/>
        <v>-</v>
      </c>
      <c r="AR629" s="94" t="str">
        <f>IF(N629="","PRIMER_DIA en blanco",
IF(AND(M629="01",N629&gt;=L_Conversion!$C$118,N629&lt;=L_Conversion!$D$118),"-",
IF(AND(M629="02",N629&gt;=L_Conversion!$C$119,N629&lt;=L_Conversion!$D$119),"-",
IF(AND(M629="03",N629&gt;=L_Conversion!$C$120,N629&lt;=L_Conversion!$D$120),"-",
IF(AND(M629="04",N629&gt;=L_Conversion!$C$121,N629&lt;=L_Conversion!$D$121),"-",
IF(AND(M629="05",N629&gt;=L_Conversion!$C$122,N629&lt;=L_Conversion!$D$122),"-",
IF(AND(M629="06",N629&gt;=L_Conversion!$C$123,N629&lt;=L_Conversion!$D$123),"-",
IF(AND(M629="07",N629&gt;=L_Conversion!$C$124,N629&lt;=L_Conversion!$D$124),"-",
IF(AND(M629="08",N629&gt;=L_Conversion!$C$125,N629&lt;=L_Conversion!$D$125),"-",
IF(AND(M629="09",N629&gt;=L_Conversion!$C$126,N629&lt;=L_Conversion!$D$126),"-",
IF(AND(M629="10",N629&gt;=L_Conversion!$C$127,N629&lt;=L_Conversion!$D$127),"-",
IF(AND(M629="11",N629&gt;=L_Conversion!$C$128,N629&lt;=L_Conversion!$D$128),"-",
IF(AND(M629="12",N629&gt;=L_Conversion!$C$129,N629&lt;=L_Conversion!$D$129),"-",
IF(AND(M629="13",N629&gt;=L_Conversion!$C$116,N629&lt;=L_Conversion!$D$116),"-",
IF(AND(M629="14",N629&gt;=L_Conversion!$C$117,N629&lt;=L_Conversion!$D$117),"-",
"PRIMER_DIA fuera de rango")))))))))))))))</f>
        <v>-</v>
      </c>
      <c r="AS629" s="94" t="str">
        <f t="shared" si="266"/>
        <v>-</v>
      </c>
      <c r="AT629" s="94" t="str">
        <f t="shared" si="267"/>
        <v>-</v>
      </c>
      <c r="AU629" s="94" t="str">
        <f t="shared" si="268"/>
        <v>-</v>
      </c>
      <c r="AV629" s="94" t="str">
        <f t="shared" si="269"/>
        <v>-</v>
      </c>
      <c r="AW629" s="94" t="str">
        <f t="shared" si="270"/>
        <v>-</v>
      </c>
      <c r="AX629" s="94" t="str">
        <f t="shared" si="271"/>
        <v>-</v>
      </c>
      <c r="AY629" s="94" t="str">
        <f t="shared" si="272"/>
        <v>-</v>
      </c>
      <c r="AZ629" s="94" t="str">
        <f t="shared" si="273"/>
        <v>-</v>
      </c>
      <c r="BA629" s="94" t="str">
        <f t="shared" si="274"/>
        <v>-</v>
      </c>
      <c r="BB629" s="94" t="str">
        <f t="shared" si="275"/>
        <v>-</v>
      </c>
      <c r="BC629" s="94" t="str">
        <f t="shared" si="276"/>
        <v>-</v>
      </c>
      <c r="BD629" s="94" t="str">
        <f t="shared" si="277"/>
        <v>-</v>
      </c>
      <c r="BE629" s="94" t="str">
        <f t="shared" si="278"/>
        <v>-</v>
      </c>
      <c r="BF629" s="94" t="str">
        <f t="shared" si="279"/>
        <v>-</v>
      </c>
    </row>
    <row r="630" spans="1:58" x14ac:dyDescent="0.2">
      <c r="A630" s="19" t="s">
        <v>1193</v>
      </c>
      <c r="B630" s="19" t="s">
        <v>76</v>
      </c>
      <c r="C630" s="19">
        <v>12471311</v>
      </c>
      <c r="D630" s="19">
        <v>0</v>
      </c>
      <c r="E630" s="19" t="s">
        <v>1287</v>
      </c>
      <c r="F630" s="19" t="s">
        <v>1711</v>
      </c>
      <c r="G630" s="19" t="s">
        <v>1712</v>
      </c>
      <c r="H630" s="19" t="s">
        <v>1018</v>
      </c>
      <c r="I630" s="19" t="s">
        <v>653</v>
      </c>
      <c r="J630" s="19">
        <v>80</v>
      </c>
      <c r="K630" s="19" t="s">
        <v>556</v>
      </c>
      <c r="L630" s="19" t="s">
        <v>495</v>
      </c>
      <c r="M630" s="19" t="s">
        <v>20</v>
      </c>
      <c r="N630" s="19">
        <v>45803</v>
      </c>
      <c r="O630" s="19">
        <v>30</v>
      </c>
      <c r="P630" s="83">
        <v>1</v>
      </c>
      <c r="Q630" s="19" t="s">
        <v>23</v>
      </c>
      <c r="R630" s="19" t="s">
        <v>11</v>
      </c>
      <c r="S630" s="19" t="s">
        <v>23</v>
      </c>
      <c r="T630" s="19">
        <v>30</v>
      </c>
      <c r="U630" s="19" t="s">
        <v>11</v>
      </c>
      <c r="V630" s="19" t="s">
        <v>11</v>
      </c>
      <c r="W630" s="19" t="s">
        <v>11</v>
      </c>
      <c r="X630" s="19">
        <v>0</v>
      </c>
      <c r="Y630" s="19" t="s">
        <v>730</v>
      </c>
      <c r="Z630" s="19">
        <v>0</v>
      </c>
      <c r="AA630" s="19">
        <v>0</v>
      </c>
      <c r="AB630" s="19">
        <v>0</v>
      </c>
      <c r="AC630" s="186" t="str">
        <f>IF(OR(M630="13",M630="14",P630=8),"",IF(     AND(OR(S630="AUTORIZADO", S630="PENDIENTE", S630="REDUCIDO", S630="AMPLIADO"),L630&lt;&gt;"HONORARIO" ), _xlfn.CONCAT(IF(H630="X","H",H630),"_",IF(OR(P630=5,P630=6),_xlfn.CONCAT(P630,"A"),P630),"_",VLOOKUP(T630,Datos!$B$2:$C$5,2,TRUE)),""))</f>
        <v>M_1_[11 +]</v>
      </c>
      <c r="AD630" s="186">
        <f t="shared" si="253"/>
        <v>0</v>
      </c>
      <c r="AE630" s="90" t="str">
        <f t="shared" si="254"/>
        <v>-</v>
      </c>
      <c r="AF630" s="91" t="str">
        <f t="shared" si="255"/>
        <v>070601</v>
      </c>
      <c r="AG630" s="92"/>
      <c r="AH630" s="93" t="str">
        <f t="shared" si="256"/>
        <v>Corporación de Fomento de la Producción</v>
      </c>
      <c r="AI630" s="90" t="str">
        <f t="shared" si="257"/>
        <v>-</v>
      </c>
      <c r="AJ630" s="90">
        <f t="shared" si="258"/>
        <v>0</v>
      </c>
      <c r="AK630" s="90" t="str">
        <f t="shared" si="259"/>
        <v>-</v>
      </c>
      <c r="AL630" s="90" t="str">
        <f t="shared" si="260"/>
        <v>Identifica este registro como MUJER</v>
      </c>
      <c r="AM630" s="90" t="str">
        <f t="shared" si="261"/>
        <v>-</v>
      </c>
      <c r="AN630" s="90" t="str">
        <f t="shared" si="262"/>
        <v>-</v>
      </c>
      <c r="AO630" s="90" t="str">
        <f t="shared" si="263"/>
        <v>-</v>
      </c>
      <c r="AP630" s="58" t="str">
        <f t="shared" si="264"/>
        <v>-</v>
      </c>
      <c r="AQ630" s="94" t="str">
        <f t="shared" si="265"/>
        <v>-</v>
      </c>
      <c r="AR630" s="94" t="str">
        <f>IF(N630="","PRIMER_DIA en blanco",
IF(AND(M630="01",N630&gt;=L_Conversion!$C$118,N630&lt;=L_Conversion!$D$118),"-",
IF(AND(M630="02",N630&gt;=L_Conversion!$C$119,N630&lt;=L_Conversion!$D$119),"-",
IF(AND(M630="03",N630&gt;=L_Conversion!$C$120,N630&lt;=L_Conversion!$D$120),"-",
IF(AND(M630="04",N630&gt;=L_Conversion!$C$121,N630&lt;=L_Conversion!$D$121),"-",
IF(AND(M630="05",N630&gt;=L_Conversion!$C$122,N630&lt;=L_Conversion!$D$122),"-",
IF(AND(M630="06",N630&gt;=L_Conversion!$C$123,N630&lt;=L_Conversion!$D$123),"-",
IF(AND(M630="07",N630&gt;=L_Conversion!$C$124,N630&lt;=L_Conversion!$D$124),"-",
IF(AND(M630="08",N630&gt;=L_Conversion!$C$125,N630&lt;=L_Conversion!$D$125),"-",
IF(AND(M630="09",N630&gt;=L_Conversion!$C$126,N630&lt;=L_Conversion!$D$126),"-",
IF(AND(M630="10",N630&gt;=L_Conversion!$C$127,N630&lt;=L_Conversion!$D$127),"-",
IF(AND(M630="11",N630&gt;=L_Conversion!$C$128,N630&lt;=L_Conversion!$D$128),"-",
IF(AND(M630="12",N630&gt;=L_Conversion!$C$129,N630&lt;=L_Conversion!$D$129),"-",
IF(AND(M630="13",N630&gt;=L_Conversion!$C$116,N630&lt;=L_Conversion!$D$116),"-",
IF(AND(M630="14",N630&gt;=L_Conversion!$C$117,N630&lt;=L_Conversion!$D$117),"-",
"PRIMER_DIA fuera de rango")))))))))))))))</f>
        <v>-</v>
      </c>
      <c r="AS630" s="94" t="str">
        <f t="shared" si="266"/>
        <v>-</v>
      </c>
      <c r="AT630" s="94" t="str">
        <f t="shared" si="267"/>
        <v>-</v>
      </c>
      <c r="AU630" s="94" t="str">
        <f t="shared" si="268"/>
        <v>-</v>
      </c>
      <c r="AV630" s="94" t="str">
        <f t="shared" si="269"/>
        <v>-</v>
      </c>
      <c r="AW630" s="94" t="str">
        <f t="shared" si="270"/>
        <v>-</v>
      </c>
      <c r="AX630" s="94" t="str">
        <f t="shared" si="271"/>
        <v>-</v>
      </c>
      <c r="AY630" s="94" t="str">
        <f t="shared" si="272"/>
        <v>-</v>
      </c>
      <c r="AZ630" s="94" t="str">
        <f t="shared" si="273"/>
        <v>-</v>
      </c>
      <c r="BA630" s="94" t="str">
        <f t="shared" si="274"/>
        <v>-</v>
      </c>
      <c r="BB630" s="94" t="str">
        <f t="shared" si="275"/>
        <v>-</v>
      </c>
      <c r="BC630" s="94" t="str">
        <f t="shared" si="276"/>
        <v>-</v>
      </c>
      <c r="BD630" s="94" t="str">
        <f t="shared" si="277"/>
        <v>-</v>
      </c>
      <c r="BE630" s="94" t="str">
        <f t="shared" si="278"/>
        <v>-</v>
      </c>
      <c r="BF630" s="94" t="str">
        <f t="shared" si="279"/>
        <v>-</v>
      </c>
    </row>
    <row r="631" spans="1:58" x14ac:dyDescent="0.2">
      <c r="A631" s="19" t="s">
        <v>1193</v>
      </c>
      <c r="B631" s="19" t="s">
        <v>76</v>
      </c>
      <c r="C631" s="19">
        <v>8235853</v>
      </c>
      <c r="D631" s="19">
        <v>6</v>
      </c>
      <c r="E631" s="19" t="s">
        <v>1409</v>
      </c>
      <c r="F631" s="19" t="s">
        <v>1701</v>
      </c>
      <c r="G631" s="19" t="s">
        <v>1942</v>
      </c>
      <c r="H631" s="19" t="s">
        <v>1018</v>
      </c>
      <c r="I631" s="19" t="s">
        <v>653</v>
      </c>
      <c r="J631" s="19">
        <v>60</v>
      </c>
      <c r="K631" s="19" t="s">
        <v>554</v>
      </c>
      <c r="L631" s="19" t="s">
        <v>490</v>
      </c>
      <c r="M631" s="19" t="s">
        <v>20</v>
      </c>
      <c r="N631" s="19">
        <v>45803</v>
      </c>
      <c r="O631" s="19">
        <v>20</v>
      </c>
      <c r="P631" s="83">
        <v>1</v>
      </c>
      <c r="Q631" s="19" t="s">
        <v>23</v>
      </c>
      <c r="R631" s="19" t="s">
        <v>11</v>
      </c>
      <c r="S631" s="19" t="s">
        <v>23</v>
      </c>
      <c r="T631" s="19">
        <v>20</v>
      </c>
      <c r="U631" s="19" t="s">
        <v>11</v>
      </c>
      <c r="V631" s="19" t="s">
        <v>11</v>
      </c>
      <c r="W631" s="19" t="s">
        <v>19</v>
      </c>
      <c r="X631" s="19">
        <v>1877359</v>
      </c>
      <c r="Y631" s="19" t="s">
        <v>728</v>
      </c>
      <c r="Z631" s="19">
        <v>6</v>
      </c>
      <c r="AA631" s="19">
        <v>1877359</v>
      </c>
      <c r="AB631" s="19">
        <v>1877359</v>
      </c>
      <c r="AC631" s="186" t="str">
        <f>IF(OR(M631="13",M631="14",P631=8),"",IF(     AND(OR(S631="AUTORIZADO", S631="PENDIENTE", S631="REDUCIDO", S631="AMPLIADO"),L631&lt;&gt;"HONORARIO" ), _xlfn.CONCAT(IF(H631="X","H",H631),"_",IF(OR(P631=5,P631=6),_xlfn.CONCAT(P631,"A"),P631),"_",VLOOKUP(T631,Datos!$B$2:$C$5,2,TRUE)),""))</f>
        <v>M_1_[11 +]</v>
      </c>
      <c r="AD631" s="186">
        <f t="shared" si="253"/>
        <v>3754718</v>
      </c>
      <c r="AE631" s="90" t="str">
        <f t="shared" si="254"/>
        <v>-</v>
      </c>
      <c r="AF631" s="91" t="str">
        <f t="shared" si="255"/>
        <v>070601</v>
      </c>
      <c r="AG631" s="92"/>
      <c r="AH631" s="93" t="str">
        <f t="shared" si="256"/>
        <v>Corporación de Fomento de la Producción</v>
      </c>
      <c r="AI631" s="90" t="str">
        <f t="shared" si="257"/>
        <v>-</v>
      </c>
      <c r="AJ631" s="90">
        <f t="shared" si="258"/>
        <v>6</v>
      </c>
      <c r="AK631" s="90" t="str">
        <f t="shared" si="259"/>
        <v>-</v>
      </c>
      <c r="AL631" s="90" t="str">
        <f t="shared" si="260"/>
        <v>Identifica este registro como MUJER</v>
      </c>
      <c r="AM631" s="90" t="str">
        <f t="shared" si="261"/>
        <v>-</v>
      </c>
      <c r="AN631" s="90" t="str">
        <f t="shared" si="262"/>
        <v>-</v>
      </c>
      <c r="AO631" s="90" t="str">
        <f t="shared" si="263"/>
        <v>-</v>
      </c>
      <c r="AP631" s="58" t="str">
        <f t="shared" si="264"/>
        <v>-</v>
      </c>
      <c r="AQ631" s="94" t="str">
        <f t="shared" si="265"/>
        <v>-</v>
      </c>
      <c r="AR631" s="94" t="str">
        <f>IF(N631="","PRIMER_DIA en blanco",
IF(AND(M631="01",N631&gt;=L_Conversion!$C$118,N631&lt;=L_Conversion!$D$118),"-",
IF(AND(M631="02",N631&gt;=L_Conversion!$C$119,N631&lt;=L_Conversion!$D$119),"-",
IF(AND(M631="03",N631&gt;=L_Conversion!$C$120,N631&lt;=L_Conversion!$D$120),"-",
IF(AND(M631="04",N631&gt;=L_Conversion!$C$121,N631&lt;=L_Conversion!$D$121),"-",
IF(AND(M631="05",N631&gt;=L_Conversion!$C$122,N631&lt;=L_Conversion!$D$122),"-",
IF(AND(M631="06",N631&gt;=L_Conversion!$C$123,N631&lt;=L_Conversion!$D$123),"-",
IF(AND(M631="07",N631&gt;=L_Conversion!$C$124,N631&lt;=L_Conversion!$D$124),"-",
IF(AND(M631="08",N631&gt;=L_Conversion!$C$125,N631&lt;=L_Conversion!$D$125),"-",
IF(AND(M631="09",N631&gt;=L_Conversion!$C$126,N631&lt;=L_Conversion!$D$126),"-",
IF(AND(M631="10",N631&gt;=L_Conversion!$C$127,N631&lt;=L_Conversion!$D$127),"-",
IF(AND(M631="11",N631&gt;=L_Conversion!$C$128,N631&lt;=L_Conversion!$D$128),"-",
IF(AND(M631="12",N631&gt;=L_Conversion!$C$129,N631&lt;=L_Conversion!$D$129),"-",
IF(AND(M631="13",N631&gt;=L_Conversion!$C$116,N631&lt;=L_Conversion!$D$116),"-",
IF(AND(M631="14",N631&gt;=L_Conversion!$C$117,N631&lt;=L_Conversion!$D$117),"-",
"PRIMER_DIA fuera de rango")))))))))))))))</f>
        <v>-</v>
      </c>
      <c r="AS631" s="94" t="str">
        <f t="shared" si="266"/>
        <v>-</v>
      </c>
      <c r="AT631" s="94" t="str">
        <f t="shared" si="267"/>
        <v>-</v>
      </c>
      <c r="AU631" s="94" t="str">
        <f t="shared" si="268"/>
        <v>-</v>
      </c>
      <c r="AV631" s="94" t="str">
        <f t="shared" si="269"/>
        <v>-</v>
      </c>
      <c r="AW631" s="94" t="str">
        <f t="shared" si="270"/>
        <v>-</v>
      </c>
      <c r="AX631" s="94" t="str">
        <f t="shared" si="271"/>
        <v>-</v>
      </c>
      <c r="AY631" s="94" t="str">
        <f t="shared" si="272"/>
        <v>-</v>
      </c>
      <c r="AZ631" s="94" t="str">
        <f t="shared" si="273"/>
        <v>-</v>
      </c>
      <c r="BA631" s="94" t="str">
        <f t="shared" si="274"/>
        <v>-</v>
      </c>
      <c r="BB631" s="94" t="str">
        <f t="shared" si="275"/>
        <v>-</v>
      </c>
      <c r="BC631" s="94" t="str">
        <f t="shared" si="276"/>
        <v>-</v>
      </c>
      <c r="BD631" s="94" t="str">
        <f t="shared" si="277"/>
        <v>-</v>
      </c>
      <c r="BE631" s="94" t="str">
        <f t="shared" si="278"/>
        <v>-</v>
      </c>
      <c r="BF631" s="94" t="str">
        <f t="shared" si="279"/>
        <v>-</v>
      </c>
    </row>
    <row r="632" spans="1:58" x14ac:dyDescent="0.2">
      <c r="A632" s="19" t="s">
        <v>1193</v>
      </c>
      <c r="B632" s="19" t="s">
        <v>876</v>
      </c>
      <c r="C632" s="19">
        <v>15804728</v>
      </c>
      <c r="D632" s="19">
        <v>4</v>
      </c>
      <c r="E632" s="19" t="s">
        <v>1713</v>
      </c>
      <c r="F632" s="19" t="s">
        <v>1714</v>
      </c>
      <c r="G632" s="19" t="s">
        <v>1715</v>
      </c>
      <c r="H632" s="19" t="s">
        <v>1018</v>
      </c>
      <c r="I632" s="19" t="s">
        <v>653</v>
      </c>
      <c r="J632" s="19">
        <v>80</v>
      </c>
      <c r="K632" s="19" t="s">
        <v>556</v>
      </c>
      <c r="L632" s="19" t="s">
        <v>495</v>
      </c>
      <c r="M632" s="19" t="s">
        <v>20</v>
      </c>
      <c r="N632" s="19">
        <v>45803</v>
      </c>
      <c r="O632" s="19">
        <v>30</v>
      </c>
      <c r="P632" s="83">
        <v>1</v>
      </c>
      <c r="Q632" s="19" t="s">
        <v>23</v>
      </c>
      <c r="R632" s="19" t="s">
        <v>11</v>
      </c>
      <c r="S632" s="19" t="s">
        <v>23</v>
      </c>
      <c r="T632" s="19">
        <v>30</v>
      </c>
      <c r="U632" s="19" t="s">
        <v>11</v>
      </c>
      <c r="V632" s="19" t="s">
        <v>11</v>
      </c>
      <c r="W632" s="19" t="s">
        <v>11</v>
      </c>
      <c r="X632" s="19">
        <v>0</v>
      </c>
      <c r="Y632" s="19" t="s">
        <v>730</v>
      </c>
      <c r="Z632" s="19">
        <v>0</v>
      </c>
      <c r="AA632" s="19">
        <v>0</v>
      </c>
      <c r="AB632" s="19">
        <v>0</v>
      </c>
      <c r="AC632" s="186" t="str">
        <f>IF(OR(M632="13",M632="14",P632=8),"",IF(     AND(OR(S632="AUTORIZADO", S632="PENDIENTE", S632="REDUCIDO", S632="AMPLIADO"),L632&lt;&gt;"HONORARIO" ), _xlfn.CONCAT(IF(H632="X","H",H632),"_",IF(OR(P632=5,P632=6),_xlfn.CONCAT(P632,"A"),P632),"_",VLOOKUP(T632,Datos!$B$2:$C$5,2,TRUE)),""))</f>
        <v>M_1_[11 +]</v>
      </c>
      <c r="AD632" s="186">
        <f t="shared" si="253"/>
        <v>0</v>
      </c>
      <c r="AE632" s="90" t="str">
        <f t="shared" si="254"/>
        <v>-</v>
      </c>
      <c r="AF632" s="91" t="str">
        <f t="shared" si="255"/>
        <v>070607</v>
      </c>
      <c r="AG632" s="92"/>
      <c r="AH632" s="93" t="str">
        <f t="shared" si="256"/>
        <v>Corporación de Fomento de la Producción</v>
      </c>
      <c r="AI632" s="90" t="str">
        <f t="shared" si="257"/>
        <v>-</v>
      </c>
      <c r="AJ632" s="90">
        <f t="shared" si="258"/>
        <v>4</v>
      </c>
      <c r="AK632" s="90" t="str">
        <f t="shared" si="259"/>
        <v>-</v>
      </c>
      <c r="AL632" s="90" t="str">
        <f t="shared" si="260"/>
        <v>Identifica este registro como MUJER</v>
      </c>
      <c r="AM632" s="90" t="str">
        <f t="shared" si="261"/>
        <v>-</v>
      </c>
      <c r="AN632" s="90" t="str">
        <f t="shared" si="262"/>
        <v>-</v>
      </c>
      <c r="AO632" s="90" t="str">
        <f t="shared" si="263"/>
        <v>-</v>
      </c>
      <c r="AP632" s="58" t="str">
        <f t="shared" si="264"/>
        <v>-</v>
      </c>
      <c r="AQ632" s="94" t="str">
        <f t="shared" si="265"/>
        <v>-</v>
      </c>
      <c r="AR632" s="94" t="str">
        <f>IF(N632="","PRIMER_DIA en blanco",
IF(AND(M632="01",N632&gt;=L_Conversion!$C$118,N632&lt;=L_Conversion!$D$118),"-",
IF(AND(M632="02",N632&gt;=L_Conversion!$C$119,N632&lt;=L_Conversion!$D$119),"-",
IF(AND(M632="03",N632&gt;=L_Conversion!$C$120,N632&lt;=L_Conversion!$D$120),"-",
IF(AND(M632="04",N632&gt;=L_Conversion!$C$121,N632&lt;=L_Conversion!$D$121),"-",
IF(AND(M632="05",N632&gt;=L_Conversion!$C$122,N632&lt;=L_Conversion!$D$122),"-",
IF(AND(M632="06",N632&gt;=L_Conversion!$C$123,N632&lt;=L_Conversion!$D$123),"-",
IF(AND(M632="07",N632&gt;=L_Conversion!$C$124,N632&lt;=L_Conversion!$D$124),"-",
IF(AND(M632="08",N632&gt;=L_Conversion!$C$125,N632&lt;=L_Conversion!$D$125),"-",
IF(AND(M632="09",N632&gt;=L_Conversion!$C$126,N632&lt;=L_Conversion!$D$126),"-",
IF(AND(M632="10",N632&gt;=L_Conversion!$C$127,N632&lt;=L_Conversion!$D$127),"-",
IF(AND(M632="11",N632&gt;=L_Conversion!$C$128,N632&lt;=L_Conversion!$D$128),"-",
IF(AND(M632="12",N632&gt;=L_Conversion!$C$129,N632&lt;=L_Conversion!$D$129),"-",
IF(AND(M632="13",N632&gt;=L_Conversion!$C$116,N632&lt;=L_Conversion!$D$116),"-",
IF(AND(M632="14",N632&gt;=L_Conversion!$C$117,N632&lt;=L_Conversion!$D$117),"-",
"PRIMER_DIA fuera de rango")))))))))))))))</f>
        <v>-</v>
      </c>
      <c r="AS632" s="94" t="str">
        <f t="shared" si="266"/>
        <v>-</v>
      </c>
      <c r="AT632" s="94" t="str">
        <f t="shared" si="267"/>
        <v>-</v>
      </c>
      <c r="AU632" s="94" t="str">
        <f t="shared" si="268"/>
        <v>-</v>
      </c>
      <c r="AV632" s="94" t="str">
        <f t="shared" si="269"/>
        <v>-</v>
      </c>
      <c r="AW632" s="94" t="str">
        <f t="shared" si="270"/>
        <v>-</v>
      </c>
      <c r="AX632" s="94" t="str">
        <f t="shared" si="271"/>
        <v>-</v>
      </c>
      <c r="AY632" s="94" t="str">
        <f t="shared" si="272"/>
        <v>-</v>
      </c>
      <c r="AZ632" s="94" t="str">
        <f t="shared" si="273"/>
        <v>-</v>
      </c>
      <c r="BA632" s="94" t="str">
        <f t="shared" si="274"/>
        <v>-</v>
      </c>
      <c r="BB632" s="94" t="str">
        <f t="shared" si="275"/>
        <v>-</v>
      </c>
      <c r="BC632" s="94" t="str">
        <f t="shared" si="276"/>
        <v>-</v>
      </c>
      <c r="BD632" s="94" t="str">
        <f t="shared" si="277"/>
        <v>-</v>
      </c>
      <c r="BE632" s="94" t="str">
        <f t="shared" si="278"/>
        <v>-</v>
      </c>
      <c r="BF632" s="94" t="str">
        <f t="shared" si="279"/>
        <v>-</v>
      </c>
    </row>
    <row r="633" spans="1:58" x14ac:dyDescent="0.2">
      <c r="A633" s="19" t="s">
        <v>1193</v>
      </c>
      <c r="B633" s="19" t="s">
        <v>76</v>
      </c>
      <c r="C633" s="19">
        <v>10912720</v>
      </c>
      <c r="D633" s="19">
        <v>5</v>
      </c>
      <c r="E633" s="19" t="s">
        <v>1402</v>
      </c>
      <c r="F633" s="19" t="s">
        <v>1403</v>
      </c>
      <c r="G633" s="19" t="s">
        <v>1404</v>
      </c>
      <c r="H633" s="19" t="s">
        <v>1018</v>
      </c>
      <c r="I633" s="19" t="s">
        <v>653</v>
      </c>
      <c r="J633" s="19">
        <v>80</v>
      </c>
      <c r="K633" s="19" t="s">
        <v>556</v>
      </c>
      <c r="L633" s="19" t="s">
        <v>495</v>
      </c>
      <c r="M633" s="19" t="s">
        <v>20</v>
      </c>
      <c r="N633" s="19">
        <v>45803</v>
      </c>
      <c r="O633" s="19">
        <v>2</v>
      </c>
      <c r="P633" s="83">
        <v>1</v>
      </c>
      <c r="Q633" s="19" t="s">
        <v>23</v>
      </c>
      <c r="R633" s="19" t="s">
        <v>11</v>
      </c>
      <c r="S633" s="19" t="s">
        <v>23</v>
      </c>
      <c r="T633" s="19">
        <v>2</v>
      </c>
      <c r="U633" s="19" t="s">
        <v>11</v>
      </c>
      <c r="V633" s="19" t="s">
        <v>11</v>
      </c>
      <c r="W633" s="19" t="s">
        <v>11</v>
      </c>
      <c r="X633" s="19">
        <v>0</v>
      </c>
      <c r="Y633" s="19" t="s">
        <v>730</v>
      </c>
      <c r="Z633" s="19">
        <v>0</v>
      </c>
      <c r="AA633" s="19">
        <v>0</v>
      </c>
      <c r="AB633" s="19">
        <v>0</v>
      </c>
      <c r="AC633" s="186" t="str">
        <f>IF(OR(M633="13",M633="14",P633=8),"",IF(     AND(OR(S633="AUTORIZADO", S633="PENDIENTE", S633="REDUCIDO", S633="AMPLIADO"),L633&lt;&gt;"HONORARIO" ), _xlfn.CONCAT(IF(H633="X","H",H633),"_",IF(OR(P633=5,P633=6),_xlfn.CONCAT(P633,"A"),P633),"_",VLOOKUP(T633,Datos!$B$2:$C$5,2,TRUE)),""))</f>
        <v>M_1_[hasta 3]</v>
      </c>
      <c r="AD633" s="186">
        <f t="shared" si="253"/>
        <v>0</v>
      </c>
      <c r="AE633" s="90" t="str">
        <f t="shared" si="254"/>
        <v>-</v>
      </c>
      <c r="AF633" s="91" t="str">
        <f t="shared" si="255"/>
        <v>070601</v>
      </c>
      <c r="AG633" s="92"/>
      <c r="AH633" s="93" t="str">
        <f t="shared" si="256"/>
        <v>Corporación de Fomento de la Producción</v>
      </c>
      <c r="AI633" s="90" t="str">
        <f t="shared" si="257"/>
        <v>-</v>
      </c>
      <c r="AJ633" s="90">
        <f t="shared" si="258"/>
        <v>5</v>
      </c>
      <c r="AK633" s="90" t="str">
        <f t="shared" si="259"/>
        <v>-</v>
      </c>
      <c r="AL633" s="90" t="str">
        <f t="shared" si="260"/>
        <v>Identifica este registro como MUJER</v>
      </c>
      <c r="AM633" s="90" t="str">
        <f t="shared" si="261"/>
        <v>-</v>
      </c>
      <c r="AN633" s="90" t="str">
        <f t="shared" si="262"/>
        <v>-</v>
      </c>
      <c r="AO633" s="90" t="str">
        <f t="shared" si="263"/>
        <v>-</v>
      </c>
      <c r="AP633" s="58" t="str">
        <f t="shared" si="264"/>
        <v>-</v>
      </c>
      <c r="AQ633" s="94" t="str">
        <f t="shared" si="265"/>
        <v>-</v>
      </c>
      <c r="AR633" s="94" t="str">
        <f>IF(N633="","PRIMER_DIA en blanco",
IF(AND(M633="01",N633&gt;=L_Conversion!$C$118,N633&lt;=L_Conversion!$D$118),"-",
IF(AND(M633="02",N633&gt;=L_Conversion!$C$119,N633&lt;=L_Conversion!$D$119),"-",
IF(AND(M633="03",N633&gt;=L_Conversion!$C$120,N633&lt;=L_Conversion!$D$120),"-",
IF(AND(M633="04",N633&gt;=L_Conversion!$C$121,N633&lt;=L_Conversion!$D$121),"-",
IF(AND(M633="05",N633&gt;=L_Conversion!$C$122,N633&lt;=L_Conversion!$D$122),"-",
IF(AND(M633="06",N633&gt;=L_Conversion!$C$123,N633&lt;=L_Conversion!$D$123),"-",
IF(AND(M633="07",N633&gt;=L_Conversion!$C$124,N633&lt;=L_Conversion!$D$124),"-",
IF(AND(M633="08",N633&gt;=L_Conversion!$C$125,N633&lt;=L_Conversion!$D$125),"-",
IF(AND(M633="09",N633&gt;=L_Conversion!$C$126,N633&lt;=L_Conversion!$D$126),"-",
IF(AND(M633="10",N633&gt;=L_Conversion!$C$127,N633&lt;=L_Conversion!$D$127),"-",
IF(AND(M633="11",N633&gt;=L_Conversion!$C$128,N633&lt;=L_Conversion!$D$128),"-",
IF(AND(M633="12",N633&gt;=L_Conversion!$C$129,N633&lt;=L_Conversion!$D$129),"-",
IF(AND(M633="13",N633&gt;=L_Conversion!$C$116,N633&lt;=L_Conversion!$D$116),"-",
IF(AND(M633="14",N633&gt;=L_Conversion!$C$117,N633&lt;=L_Conversion!$D$117),"-",
"PRIMER_DIA fuera de rango")))))))))))))))</f>
        <v>-</v>
      </c>
      <c r="AS633" s="94" t="str">
        <f t="shared" si="266"/>
        <v>-</v>
      </c>
      <c r="AT633" s="94" t="str">
        <f t="shared" si="267"/>
        <v>-</v>
      </c>
      <c r="AU633" s="94" t="str">
        <f t="shared" si="268"/>
        <v>-</v>
      </c>
      <c r="AV633" s="94" t="str">
        <f t="shared" si="269"/>
        <v>-</v>
      </c>
      <c r="AW633" s="94" t="str">
        <f t="shared" si="270"/>
        <v>-</v>
      </c>
      <c r="AX633" s="94" t="str">
        <f t="shared" si="271"/>
        <v>-</v>
      </c>
      <c r="AY633" s="94" t="str">
        <f t="shared" si="272"/>
        <v>-</v>
      </c>
      <c r="AZ633" s="94" t="str">
        <f t="shared" si="273"/>
        <v>-</v>
      </c>
      <c r="BA633" s="94" t="str">
        <f t="shared" si="274"/>
        <v>-</v>
      </c>
      <c r="BB633" s="94" t="str">
        <f t="shared" si="275"/>
        <v>-</v>
      </c>
      <c r="BC633" s="94" t="str">
        <f t="shared" si="276"/>
        <v>-</v>
      </c>
      <c r="BD633" s="94" t="str">
        <f t="shared" si="277"/>
        <v>-</v>
      </c>
      <c r="BE633" s="94" t="str">
        <f t="shared" si="278"/>
        <v>-</v>
      </c>
      <c r="BF633" s="94" t="str">
        <f t="shared" si="279"/>
        <v>-</v>
      </c>
    </row>
    <row r="634" spans="1:58" x14ac:dyDescent="0.2">
      <c r="A634" s="19" t="s">
        <v>1193</v>
      </c>
      <c r="B634" s="19" t="s">
        <v>876</v>
      </c>
      <c r="C634" s="19">
        <v>19517727</v>
      </c>
      <c r="D634" s="19">
        <v>9</v>
      </c>
      <c r="E634" s="19" t="s">
        <v>1312</v>
      </c>
      <c r="F634" s="19" t="s">
        <v>1943</v>
      </c>
      <c r="G634" s="19" t="s">
        <v>1944</v>
      </c>
      <c r="H634" s="19" t="s">
        <v>1018</v>
      </c>
      <c r="I634" s="19" t="s">
        <v>654</v>
      </c>
      <c r="J634" s="19">
        <v>80</v>
      </c>
      <c r="K634" s="19" t="s">
        <v>556</v>
      </c>
      <c r="L634" s="19" t="s">
        <v>509</v>
      </c>
      <c r="M634" s="19" t="s">
        <v>20</v>
      </c>
      <c r="N634" s="19">
        <v>45803</v>
      </c>
      <c r="O634" s="19">
        <v>3</v>
      </c>
      <c r="P634" s="83">
        <v>1</v>
      </c>
      <c r="Q634" s="19" t="s">
        <v>23</v>
      </c>
      <c r="R634" s="19" t="s">
        <v>11</v>
      </c>
      <c r="S634" s="19" t="s">
        <v>23</v>
      </c>
      <c r="T634" s="19">
        <v>3</v>
      </c>
      <c r="U634" s="19" t="s">
        <v>11</v>
      </c>
      <c r="V634" s="19" t="s">
        <v>11</v>
      </c>
      <c r="W634" s="19" t="s">
        <v>11</v>
      </c>
      <c r="X634" s="19">
        <v>0</v>
      </c>
      <c r="Y634" s="19" t="s">
        <v>730</v>
      </c>
      <c r="Z634" s="19">
        <v>0</v>
      </c>
      <c r="AA634" s="19">
        <v>0</v>
      </c>
      <c r="AB634" s="19">
        <v>0</v>
      </c>
      <c r="AC634" s="186" t="str">
        <f>IF(OR(M634="13",M634="14",P634=8),"",IF(     AND(OR(S634="AUTORIZADO", S634="PENDIENTE", S634="REDUCIDO", S634="AMPLIADO"),L634&lt;&gt;"HONORARIO" ), _xlfn.CONCAT(IF(H634="X","H",H634),"_",IF(OR(P634=5,P634=6),_xlfn.CONCAT(P634,"A"),P634),"_",VLOOKUP(T634,Datos!$B$2:$C$5,2,TRUE)),""))</f>
        <v>M_1_[hasta 3]</v>
      </c>
      <c r="AD634" s="186">
        <f t="shared" si="253"/>
        <v>0</v>
      </c>
      <c r="AE634" s="90" t="str">
        <f t="shared" si="254"/>
        <v>-</v>
      </c>
      <c r="AF634" s="91" t="str">
        <f t="shared" si="255"/>
        <v>070607</v>
      </c>
      <c r="AG634" s="92"/>
      <c r="AH634" s="93" t="str">
        <f t="shared" si="256"/>
        <v>Corporación de Fomento de la Producción</v>
      </c>
      <c r="AI634" s="90" t="str">
        <f t="shared" si="257"/>
        <v>-</v>
      </c>
      <c r="AJ634" s="90">
        <f t="shared" si="258"/>
        <v>9</v>
      </c>
      <c r="AK634" s="90" t="str">
        <f t="shared" si="259"/>
        <v>-</v>
      </c>
      <c r="AL634" s="90" t="str">
        <f t="shared" si="260"/>
        <v>Identifica este registro como MUJER</v>
      </c>
      <c r="AM634" s="90" t="str">
        <f t="shared" si="261"/>
        <v>-</v>
      </c>
      <c r="AN634" s="90" t="str">
        <f t="shared" si="262"/>
        <v>-</v>
      </c>
      <c r="AO634" s="90" t="str">
        <f t="shared" si="263"/>
        <v>-</v>
      </c>
      <c r="AP634" s="58" t="str">
        <f t="shared" si="264"/>
        <v>-</v>
      </c>
      <c r="AQ634" s="94" t="str">
        <f t="shared" si="265"/>
        <v>-</v>
      </c>
      <c r="AR634" s="94" t="str">
        <f>IF(N634="","PRIMER_DIA en blanco",
IF(AND(M634="01",N634&gt;=L_Conversion!$C$118,N634&lt;=L_Conversion!$D$118),"-",
IF(AND(M634="02",N634&gt;=L_Conversion!$C$119,N634&lt;=L_Conversion!$D$119),"-",
IF(AND(M634="03",N634&gt;=L_Conversion!$C$120,N634&lt;=L_Conversion!$D$120),"-",
IF(AND(M634="04",N634&gt;=L_Conversion!$C$121,N634&lt;=L_Conversion!$D$121),"-",
IF(AND(M634="05",N634&gt;=L_Conversion!$C$122,N634&lt;=L_Conversion!$D$122),"-",
IF(AND(M634="06",N634&gt;=L_Conversion!$C$123,N634&lt;=L_Conversion!$D$123),"-",
IF(AND(M634="07",N634&gt;=L_Conversion!$C$124,N634&lt;=L_Conversion!$D$124),"-",
IF(AND(M634="08",N634&gt;=L_Conversion!$C$125,N634&lt;=L_Conversion!$D$125),"-",
IF(AND(M634="09",N634&gt;=L_Conversion!$C$126,N634&lt;=L_Conversion!$D$126),"-",
IF(AND(M634="10",N634&gt;=L_Conversion!$C$127,N634&lt;=L_Conversion!$D$127),"-",
IF(AND(M634="11",N634&gt;=L_Conversion!$C$128,N634&lt;=L_Conversion!$D$128),"-",
IF(AND(M634="12",N634&gt;=L_Conversion!$C$129,N634&lt;=L_Conversion!$D$129),"-",
IF(AND(M634="13",N634&gt;=L_Conversion!$C$116,N634&lt;=L_Conversion!$D$116),"-",
IF(AND(M634="14",N634&gt;=L_Conversion!$C$117,N634&lt;=L_Conversion!$D$117),"-",
"PRIMER_DIA fuera de rango")))))))))))))))</f>
        <v>-</v>
      </c>
      <c r="AS634" s="94" t="str">
        <f t="shared" si="266"/>
        <v>-</v>
      </c>
      <c r="AT634" s="94" t="str">
        <f t="shared" si="267"/>
        <v>-</v>
      </c>
      <c r="AU634" s="94" t="str">
        <f t="shared" si="268"/>
        <v>-</v>
      </c>
      <c r="AV634" s="94" t="str">
        <f t="shared" si="269"/>
        <v>-</v>
      </c>
      <c r="AW634" s="94" t="str">
        <f t="shared" si="270"/>
        <v>-</v>
      </c>
      <c r="AX634" s="94" t="str">
        <f t="shared" si="271"/>
        <v>-</v>
      </c>
      <c r="AY634" s="94" t="str">
        <f t="shared" si="272"/>
        <v>-</v>
      </c>
      <c r="AZ634" s="94" t="str">
        <f t="shared" si="273"/>
        <v>-</v>
      </c>
      <c r="BA634" s="94" t="str">
        <f t="shared" si="274"/>
        <v>-</v>
      </c>
      <c r="BB634" s="94" t="str">
        <f t="shared" si="275"/>
        <v>-</v>
      </c>
      <c r="BC634" s="94" t="str">
        <f t="shared" si="276"/>
        <v>-</v>
      </c>
      <c r="BD634" s="94" t="str">
        <f t="shared" si="277"/>
        <v>-</v>
      </c>
      <c r="BE634" s="94" t="str">
        <f t="shared" si="278"/>
        <v>-</v>
      </c>
      <c r="BF634" s="94" t="str">
        <f t="shared" si="279"/>
        <v>-</v>
      </c>
    </row>
    <row r="635" spans="1:58" x14ac:dyDescent="0.2">
      <c r="A635" s="19" t="s">
        <v>1193</v>
      </c>
      <c r="B635" s="19" t="s">
        <v>76</v>
      </c>
      <c r="C635" s="19">
        <v>18795825</v>
      </c>
      <c r="D635" s="19">
        <v>3</v>
      </c>
      <c r="E635" s="19" t="s">
        <v>1225</v>
      </c>
      <c r="F635" s="19" t="s">
        <v>1305</v>
      </c>
      <c r="G635" s="19" t="s">
        <v>1306</v>
      </c>
      <c r="H635" s="19" t="s">
        <v>654</v>
      </c>
      <c r="I635" s="19" t="s">
        <v>654</v>
      </c>
      <c r="J635" s="19">
        <v>80</v>
      </c>
      <c r="K635" s="19" t="s">
        <v>560</v>
      </c>
      <c r="L635" s="19" t="s">
        <v>512</v>
      </c>
      <c r="M635" s="19" t="s">
        <v>20</v>
      </c>
      <c r="N635" s="19">
        <v>45803</v>
      </c>
      <c r="O635" s="19">
        <v>1</v>
      </c>
      <c r="P635" s="83">
        <v>1</v>
      </c>
      <c r="Q635" s="19" t="s">
        <v>23</v>
      </c>
      <c r="R635" s="19" t="s">
        <v>11</v>
      </c>
      <c r="S635" s="19" t="s">
        <v>23</v>
      </c>
      <c r="T635" s="19">
        <v>1</v>
      </c>
      <c r="U635" s="19" t="s">
        <v>11</v>
      </c>
      <c r="V635" s="19" t="s">
        <v>11</v>
      </c>
      <c r="W635" s="19" t="s">
        <v>11</v>
      </c>
      <c r="X635" s="19">
        <v>0</v>
      </c>
      <c r="Y635" s="19" t="s">
        <v>730</v>
      </c>
      <c r="Z635" s="19">
        <v>0</v>
      </c>
      <c r="AA635" s="19">
        <v>0</v>
      </c>
      <c r="AB635" s="19">
        <v>0</v>
      </c>
      <c r="AC635" s="186" t="str">
        <f>IF(OR(M635="13",M635="14",P635=8),"",IF(     AND(OR(S635="AUTORIZADO", S635="PENDIENTE", S635="REDUCIDO", S635="AMPLIADO"),L635&lt;&gt;"HONORARIO" ), _xlfn.CONCAT(IF(H635="X","H",H635),"_",IF(OR(P635=5,P635=6),_xlfn.CONCAT(P635,"A"),P635),"_",VLOOKUP(T635,Datos!$B$2:$C$5,2,TRUE)),""))</f>
        <v>H_1_[hasta 3]</v>
      </c>
      <c r="AD635" s="186">
        <f t="shared" si="253"/>
        <v>0</v>
      </c>
      <c r="AE635" s="90" t="str">
        <f t="shared" si="254"/>
        <v>-</v>
      </c>
      <c r="AF635" s="91" t="str">
        <f t="shared" si="255"/>
        <v>070601</v>
      </c>
      <c r="AG635" s="92"/>
      <c r="AH635" s="93" t="str">
        <f t="shared" si="256"/>
        <v>Corporación de Fomento de la Producción</v>
      </c>
      <c r="AI635" s="90" t="str">
        <f t="shared" si="257"/>
        <v>-</v>
      </c>
      <c r="AJ635" s="90">
        <f t="shared" si="258"/>
        <v>3</v>
      </c>
      <c r="AK635" s="90" t="str">
        <f t="shared" si="259"/>
        <v>-</v>
      </c>
      <c r="AL635" s="90" t="str">
        <f t="shared" si="260"/>
        <v>Identifica este registro como HOMBRE</v>
      </c>
      <c r="AM635" s="90" t="str">
        <f t="shared" si="261"/>
        <v>-</v>
      </c>
      <c r="AN635" s="90" t="str">
        <f t="shared" si="262"/>
        <v>-</v>
      </c>
      <c r="AO635" s="90" t="str">
        <f t="shared" si="263"/>
        <v>-</v>
      </c>
      <c r="AP635" s="58" t="str">
        <f t="shared" si="264"/>
        <v>-</v>
      </c>
      <c r="AQ635" s="94" t="str">
        <f t="shared" si="265"/>
        <v>-</v>
      </c>
      <c r="AR635" s="94" t="str">
        <f>IF(N635="","PRIMER_DIA en blanco",
IF(AND(M635="01",N635&gt;=L_Conversion!$C$118,N635&lt;=L_Conversion!$D$118),"-",
IF(AND(M635="02",N635&gt;=L_Conversion!$C$119,N635&lt;=L_Conversion!$D$119),"-",
IF(AND(M635="03",N635&gt;=L_Conversion!$C$120,N635&lt;=L_Conversion!$D$120),"-",
IF(AND(M635="04",N635&gt;=L_Conversion!$C$121,N635&lt;=L_Conversion!$D$121),"-",
IF(AND(M635="05",N635&gt;=L_Conversion!$C$122,N635&lt;=L_Conversion!$D$122),"-",
IF(AND(M635="06",N635&gt;=L_Conversion!$C$123,N635&lt;=L_Conversion!$D$123),"-",
IF(AND(M635="07",N635&gt;=L_Conversion!$C$124,N635&lt;=L_Conversion!$D$124),"-",
IF(AND(M635="08",N635&gt;=L_Conversion!$C$125,N635&lt;=L_Conversion!$D$125),"-",
IF(AND(M635="09",N635&gt;=L_Conversion!$C$126,N635&lt;=L_Conversion!$D$126),"-",
IF(AND(M635="10",N635&gt;=L_Conversion!$C$127,N635&lt;=L_Conversion!$D$127),"-",
IF(AND(M635="11",N635&gt;=L_Conversion!$C$128,N635&lt;=L_Conversion!$D$128),"-",
IF(AND(M635="12",N635&gt;=L_Conversion!$C$129,N635&lt;=L_Conversion!$D$129),"-",
IF(AND(M635="13",N635&gt;=L_Conversion!$C$116,N635&lt;=L_Conversion!$D$116),"-",
IF(AND(M635="14",N635&gt;=L_Conversion!$C$117,N635&lt;=L_Conversion!$D$117),"-",
"PRIMER_DIA fuera de rango")))))))))))))))</f>
        <v>-</v>
      </c>
      <c r="AS635" s="94" t="str">
        <f t="shared" si="266"/>
        <v>-</v>
      </c>
      <c r="AT635" s="94" t="str">
        <f t="shared" si="267"/>
        <v>-</v>
      </c>
      <c r="AU635" s="94" t="str">
        <f t="shared" si="268"/>
        <v>-</v>
      </c>
      <c r="AV635" s="94" t="str">
        <f t="shared" si="269"/>
        <v>-</v>
      </c>
      <c r="AW635" s="94" t="str">
        <f t="shared" si="270"/>
        <v>-</v>
      </c>
      <c r="AX635" s="94" t="str">
        <f t="shared" si="271"/>
        <v>-</v>
      </c>
      <c r="AY635" s="94" t="str">
        <f t="shared" si="272"/>
        <v>-</v>
      </c>
      <c r="AZ635" s="94" t="str">
        <f t="shared" si="273"/>
        <v>-</v>
      </c>
      <c r="BA635" s="94" t="str">
        <f t="shared" si="274"/>
        <v>-</v>
      </c>
      <c r="BB635" s="94" t="str">
        <f t="shared" si="275"/>
        <v>-</v>
      </c>
      <c r="BC635" s="94" t="str">
        <f t="shared" si="276"/>
        <v>-</v>
      </c>
      <c r="BD635" s="94" t="str">
        <f t="shared" si="277"/>
        <v>-</v>
      </c>
      <c r="BE635" s="94" t="str">
        <f t="shared" si="278"/>
        <v>-</v>
      </c>
      <c r="BF635" s="94" t="str">
        <f t="shared" si="279"/>
        <v>-</v>
      </c>
    </row>
    <row r="636" spans="1:58" x14ac:dyDescent="0.2">
      <c r="A636" s="19" t="s">
        <v>1193</v>
      </c>
      <c r="B636" s="19" t="s">
        <v>76</v>
      </c>
      <c r="C636" s="19">
        <v>9189859</v>
      </c>
      <c r="D636" s="19">
        <v>4</v>
      </c>
      <c r="E636" s="19" t="s">
        <v>1294</v>
      </c>
      <c r="F636" s="19" t="s">
        <v>1945</v>
      </c>
      <c r="G636" s="19" t="s">
        <v>1946</v>
      </c>
      <c r="H636" s="19" t="s">
        <v>654</v>
      </c>
      <c r="I636" s="19" t="s">
        <v>653</v>
      </c>
      <c r="J636" s="19">
        <v>60</v>
      </c>
      <c r="K636" s="19" t="s">
        <v>562</v>
      </c>
      <c r="L636" s="19" t="s">
        <v>490</v>
      </c>
      <c r="M636" s="19" t="s">
        <v>20</v>
      </c>
      <c r="N636" s="19">
        <v>45804</v>
      </c>
      <c r="O636" s="19">
        <v>30</v>
      </c>
      <c r="P636" s="83">
        <v>1</v>
      </c>
      <c r="Q636" s="19" t="s">
        <v>23</v>
      </c>
      <c r="R636" s="19" t="s">
        <v>11</v>
      </c>
      <c r="S636" s="19" t="s">
        <v>23</v>
      </c>
      <c r="T636" s="19">
        <v>30</v>
      </c>
      <c r="U636" s="19" t="s">
        <v>11</v>
      </c>
      <c r="V636" s="19" t="s">
        <v>11</v>
      </c>
      <c r="W636" s="19" t="s">
        <v>11</v>
      </c>
      <c r="X636" s="19">
        <v>0</v>
      </c>
      <c r="Y636" s="19" t="s">
        <v>732</v>
      </c>
      <c r="Z636" s="19">
        <v>0</v>
      </c>
      <c r="AA636" s="19">
        <v>0</v>
      </c>
      <c r="AB636" s="19">
        <v>0</v>
      </c>
      <c r="AC636" s="186" t="str">
        <f>IF(OR(M636="13",M636="14",P636=8),"",IF(     AND(OR(S636="AUTORIZADO", S636="PENDIENTE", S636="REDUCIDO", S636="AMPLIADO"),L636&lt;&gt;"HONORARIO" ), _xlfn.CONCAT(IF(H636="X","H",H636),"_",IF(OR(P636=5,P636=6),_xlfn.CONCAT(P636,"A"),P636),"_",VLOOKUP(T636,Datos!$B$2:$C$5,2,TRUE)),""))</f>
        <v>H_1_[11 +]</v>
      </c>
      <c r="AD636" s="186">
        <f t="shared" si="253"/>
        <v>0</v>
      </c>
      <c r="AE636" s="90" t="str">
        <f t="shared" si="254"/>
        <v>-</v>
      </c>
      <c r="AF636" s="91" t="str">
        <f t="shared" si="255"/>
        <v>070601</v>
      </c>
      <c r="AG636" s="92"/>
      <c r="AH636" s="93" t="str">
        <f t="shared" si="256"/>
        <v>Corporación de Fomento de la Producción</v>
      </c>
      <c r="AI636" s="90" t="str">
        <f t="shared" si="257"/>
        <v>-</v>
      </c>
      <c r="AJ636" s="90">
        <f t="shared" si="258"/>
        <v>4</v>
      </c>
      <c r="AK636" s="90" t="str">
        <f t="shared" si="259"/>
        <v>-</v>
      </c>
      <c r="AL636" s="90" t="str">
        <f t="shared" si="260"/>
        <v>Identifica este registro como HOMBRE</v>
      </c>
      <c r="AM636" s="90" t="str">
        <f t="shared" si="261"/>
        <v>-</v>
      </c>
      <c r="AN636" s="90" t="str">
        <f t="shared" si="262"/>
        <v>-</v>
      </c>
      <c r="AO636" s="90" t="str">
        <f t="shared" si="263"/>
        <v>-</v>
      </c>
      <c r="AP636" s="58" t="str">
        <f t="shared" si="264"/>
        <v>-</v>
      </c>
      <c r="AQ636" s="94" t="str">
        <f t="shared" si="265"/>
        <v>-</v>
      </c>
      <c r="AR636" s="94" t="str">
        <f>IF(N636="","PRIMER_DIA en blanco",
IF(AND(M636="01",N636&gt;=L_Conversion!$C$118,N636&lt;=L_Conversion!$D$118),"-",
IF(AND(M636="02",N636&gt;=L_Conversion!$C$119,N636&lt;=L_Conversion!$D$119),"-",
IF(AND(M636="03",N636&gt;=L_Conversion!$C$120,N636&lt;=L_Conversion!$D$120),"-",
IF(AND(M636="04",N636&gt;=L_Conversion!$C$121,N636&lt;=L_Conversion!$D$121),"-",
IF(AND(M636="05",N636&gt;=L_Conversion!$C$122,N636&lt;=L_Conversion!$D$122),"-",
IF(AND(M636="06",N636&gt;=L_Conversion!$C$123,N636&lt;=L_Conversion!$D$123),"-",
IF(AND(M636="07",N636&gt;=L_Conversion!$C$124,N636&lt;=L_Conversion!$D$124),"-",
IF(AND(M636="08",N636&gt;=L_Conversion!$C$125,N636&lt;=L_Conversion!$D$125),"-",
IF(AND(M636="09",N636&gt;=L_Conversion!$C$126,N636&lt;=L_Conversion!$D$126),"-",
IF(AND(M636="10",N636&gt;=L_Conversion!$C$127,N636&lt;=L_Conversion!$D$127),"-",
IF(AND(M636="11",N636&gt;=L_Conversion!$C$128,N636&lt;=L_Conversion!$D$128),"-",
IF(AND(M636="12",N636&gt;=L_Conversion!$C$129,N636&lt;=L_Conversion!$D$129),"-",
IF(AND(M636="13",N636&gt;=L_Conversion!$C$116,N636&lt;=L_Conversion!$D$116),"-",
IF(AND(M636="14",N636&gt;=L_Conversion!$C$117,N636&lt;=L_Conversion!$D$117),"-",
"PRIMER_DIA fuera de rango")))))))))))))))</f>
        <v>-</v>
      </c>
      <c r="AS636" s="94" t="str">
        <f t="shared" si="266"/>
        <v>-</v>
      </c>
      <c r="AT636" s="94" t="str">
        <f t="shared" si="267"/>
        <v>-</v>
      </c>
      <c r="AU636" s="94" t="str">
        <f t="shared" si="268"/>
        <v>-</v>
      </c>
      <c r="AV636" s="94" t="str">
        <f t="shared" si="269"/>
        <v>-</v>
      </c>
      <c r="AW636" s="94" t="str">
        <f t="shared" si="270"/>
        <v>-</v>
      </c>
      <c r="AX636" s="94" t="str">
        <f t="shared" si="271"/>
        <v>-</v>
      </c>
      <c r="AY636" s="94" t="str">
        <f t="shared" si="272"/>
        <v>-</v>
      </c>
      <c r="AZ636" s="94" t="str">
        <f t="shared" si="273"/>
        <v>-</v>
      </c>
      <c r="BA636" s="94" t="str">
        <f t="shared" si="274"/>
        <v>-</v>
      </c>
      <c r="BB636" s="94" t="str">
        <f t="shared" si="275"/>
        <v>-</v>
      </c>
      <c r="BC636" s="94" t="str">
        <f t="shared" si="276"/>
        <v>-</v>
      </c>
      <c r="BD636" s="94" t="str">
        <f t="shared" si="277"/>
        <v>-</v>
      </c>
      <c r="BE636" s="94" t="str">
        <f t="shared" si="278"/>
        <v>-</v>
      </c>
      <c r="BF636" s="94" t="str">
        <f t="shared" si="279"/>
        <v>-</v>
      </c>
    </row>
    <row r="637" spans="1:58" x14ac:dyDescent="0.2">
      <c r="A637" s="19" t="s">
        <v>1193</v>
      </c>
      <c r="B637" s="19" t="s">
        <v>76</v>
      </c>
      <c r="C637" s="19">
        <v>12645705</v>
      </c>
      <c r="D637" s="19">
        <v>7</v>
      </c>
      <c r="E637" s="19" t="s">
        <v>1947</v>
      </c>
      <c r="F637" s="19" t="s">
        <v>1948</v>
      </c>
      <c r="G637" s="19" t="s">
        <v>1949</v>
      </c>
      <c r="H637" s="19" t="s">
        <v>654</v>
      </c>
      <c r="I637" s="19" t="s">
        <v>653</v>
      </c>
      <c r="J637" s="19">
        <v>80</v>
      </c>
      <c r="K637" s="19" t="s">
        <v>560</v>
      </c>
      <c r="L637" s="19" t="s">
        <v>495</v>
      </c>
      <c r="M637" s="19" t="s">
        <v>20</v>
      </c>
      <c r="N637" s="19">
        <v>45804</v>
      </c>
      <c r="O637" s="19">
        <v>3</v>
      </c>
      <c r="P637" s="83">
        <v>1</v>
      </c>
      <c r="Q637" s="19" t="s">
        <v>23</v>
      </c>
      <c r="R637" s="19" t="s">
        <v>11</v>
      </c>
      <c r="S637" s="19" t="s">
        <v>23</v>
      </c>
      <c r="T637" s="19">
        <v>3</v>
      </c>
      <c r="U637" s="19" t="s">
        <v>11</v>
      </c>
      <c r="V637" s="19" t="s">
        <v>11</v>
      </c>
      <c r="W637" s="19" t="s">
        <v>11</v>
      </c>
      <c r="X637" s="19">
        <v>0</v>
      </c>
      <c r="Y637" s="19" t="s">
        <v>730</v>
      </c>
      <c r="Z637" s="19">
        <v>0</v>
      </c>
      <c r="AA637" s="19">
        <v>0</v>
      </c>
      <c r="AB637" s="19">
        <v>0</v>
      </c>
      <c r="AC637" s="186" t="str">
        <f>IF(OR(M637="13",M637="14",P637=8),"",IF(     AND(OR(S637="AUTORIZADO", S637="PENDIENTE", S637="REDUCIDO", S637="AMPLIADO"),L637&lt;&gt;"HONORARIO" ), _xlfn.CONCAT(IF(H637="X","H",H637),"_",IF(OR(P637=5,P637=6),_xlfn.CONCAT(P637,"A"),P637),"_",VLOOKUP(T637,Datos!$B$2:$C$5,2,TRUE)),""))</f>
        <v>H_1_[hasta 3]</v>
      </c>
      <c r="AD637" s="186">
        <f t="shared" si="253"/>
        <v>0</v>
      </c>
      <c r="AE637" s="90" t="str">
        <f t="shared" si="254"/>
        <v>-</v>
      </c>
      <c r="AF637" s="91" t="str">
        <f t="shared" si="255"/>
        <v>070601</v>
      </c>
      <c r="AG637" s="92"/>
      <c r="AH637" s="93" t="str">
        <f t="shared" si="256"/>
        <v>Corporación de Fomento de la Producción</v>
      </c>
      <c r="AI637" s="90" t="str">
        <f t="shared" si="257"/>
        <v>-</v>
      </c>
      <c r="AJ637" s="90">
        <f t="shared" si="258"/>
        <v>7</v>
      </c>
      <c r="AK637" s="90" t="str">
        <f t="shared" si="259"/>
        <v>-</v>
      </c>
      <c r="AL637" s="90" t="str">
        <f t="shared" si="260"/>
        <v>Identifica este registro como HOMBRE</v>
      </c>
      <c r="AM637" s="90" t="str">
        <f t="shared" si="261"/>
        <v>-</v>
      </c>
      <c r="AN637" s="90" t="str">
        <f t="shared" si="262"/>
        <v>-</v>
      </c>
      <c r="AO637" s="90" t="str">
        <f t="shared" si="263"/>
        <v>-</v>
      </c>
      <c r="AP637" s="58" t="str">
        <f t="shared" si="264"/>
        <v>-</v>
      </c>
      <c r="AQ637" s="94" t="str">
        <f t="shared" si="265"/>
        <v>-</v>
      </c>
      <c r="AR637" s="94" t="str">
        <f>IF(N637="","PRIMER_DIA en blanco",
IF(AND(M637="01",N637&gt;=L_Conversion!$C$118,N637&lt;=L_Conversion!$D$118),"-",
IF(AND(M637="02",N637&gt;=L_Conversion!$C$119,N637&lt;=L_Conversion!$D$119),"-",
IF(AND(M637="03",N637&gt;=L_Conversion!$C$120,N637&lt;=L_Conversion!$D$120),"-",
IF(AND(M637="04",N637&gt;=L_Conversion!$C$121,N637&lt;=L_Conversion!$D$121),"-",
IF(AND(M637="05",N637&gt;=L_Conversion!$C$122,N637&lt;=L_Conversion!$D$122),"-",
IF(AND(M637="06",N637&gt;=L_Conversion!$C$123,N637&lt;=L_Conversion!$D$123),"-",
IF(AND(M637="07",N637&gt;=L_Conversion!$C$124,N637&lt;=L_Conversion!$D$124),"-",
IF(AND(M637="08",N637&gt;=L_Conversion!$C$125,N637&lt;=L_Conversion!$D$125),"-",
IF(AND(M637="09",N637&gt;=L_Conversion!$C$126,N637&lt;=L_Conversion!$D$126),"-",
IF(AND(M637="10",N637&gt;=L_Conversion!$C$127,N637&lt;=L_Conversion!$D$127),"-",
IF(AND(M637="11",N637&gt;=L_Conversion!$C$128,N637&lt;=L_Conversion!$D$128),"-",
IF(AND(M637="12",N637&gt;=L_Conversion!$C$129,N637&lt;=L_Conversion!$D$129),"-",
IF(AND(M637="13",N637&gt;=L_Conversion!$C$116,N637&lt;=L_Conversion!$D$116),"-",
IF(AND(M637="14",N637&gt;=L_Conversion!$C$117,N637&lt;=L_Conversion!$D$117),"-",
"PRIMER_DIA fuera de rango")))))))))))))))</f>
        <v>-</v>
      </c>
      <c r="AS637" s="94" t="str">
        <f t="shared" si="266"/>
        <v>-</v>
      </c>
      <c r="AT637" s="94" t="str">
        <f t="shared" si="267"/>
        <v>-</v>
      </c>
      <c r="AU637" s="94" t="str">
        <f t="shared" si="268"/>
        <v>-</v>
      </c>
      <c r="AV637" s="94" t="str">
        <f t="shared" si="269"/>
        <v>-</v>
      </c>
      <c r="AW637" s="94" t="str">
        <f t="shared" si="270"/>
        <v>-</v>
      </c>
      <c r="AX637" s="94" t="str">
        <f t="shared" si="271"/>
        <v>-</v>
      </c>
      <c r="AY637" s="94" t="str">
        <f t="shared" si="272"/>
        <v>-</v>
      </c>
      <c r="AZ637" s="94" t="str">
        <f t="shared" si="273"/>
        <v>-</v>
      </c>
      <c r="BA637" s="94" t="str">
        <f t="shared" si="274"/>
        <v>-</v>
      </c>
      <c r="BB637" s="94" t="str">
        <f t="shared" si="275"/>
        <v>-</v>
      </c>
      <c r="BC637" s="94" t="str">
        <f t="shared" si="276"/>
        <v>-</v>
      </c>
      <c r="BD637" s="94" t="str">
        <f t="shared" si="277"/>
        <v>-</v>
      </c>
      <c r="BE637" s="94" t="str">
        <f t="shared" si="278"/>
        <v>-</v>
      </c>
      <c r="BF637" s="94" t="str">
        <f t="shared" si="279"/>
        <v>-</v>
      </c>
    </row>
    <row r="638" spans="1:58" x14ac:dyDescent="0.2">
      <c r="A638" s="19" t="s">
        <v>1193</v>
      </c>
      <c r="B638" s="19" t="s">
        <v>669</v>
      </c>
      <c r="C638" s="19">
        <v>15339554</v>
      </c>
      <c r="D638" s="19">
        <v>3</v>
      </c>
      <c r="E638" s="19" t="s">
        <v>1290</v>
      </c>
      <c r="F638" s="19" t="s">
        <v>1380</v>
      </c>
      <c r="G638" s="19" t="s">
        <v>1896</v>
      </c>
      <c r="H638" s="19" t="s">
        <v>654</v>
      </c>
      <c r="I638" s="19" t="s">
        <v>654</v>
      </c>
      <c r="J638" s="19">
        <v>80</v>
      </c>
      <c r="K638" s="19" t="s">
        <v>556</v>
      </c>
      <c r="L638" s="19" t="s">
        <v>509</v>
      </c>
      <c r="M638" s="19" t="s">
        <v>20</v>
      </c>
      <c r="N638" s="19">
        <v>45804</v>
      </c>
      <c r="O638" s="19">
        <v>30</v>
      </c>
      <c r="P638" s="83">
        <v>1</v>
      </c>
      <c r="Q638" s="19" t="s">
        <v>23</v>
      </c>
      <c r="R638" s="19" t="s">
        <v>11</v>
      </c>
      <c r="S638" s="19" t="s">
        <v>23</v>
      </c>
      <c r="T638" s="19">
        <v>30</v>
      </c>
      <c r="U638" s="19" t="s">
        <v>11</v>
      </c>
      <c r="V638" s="19" t="s">
        <v>11</v>
      </c>
      <c r="W638" s="19" t="s">
        <v>11</v>
      </c>
      <c r="X638" s="19">
        <v>0</v>
      </c>
      <c r="Y638" s="19" t="s">
        <v>730</v>
      </c>
      <c r="Z638" s="19">
        <v>0</v>
      </c>
      <c r="AA638" s="19">
        <v>0</v>
      </c>
      <c r="AB638" s="19">
        <v>0</v>
      </c>
      <c r="AC638" s="186" t="str">
        <f>IF(OR(M638="13",M638="14",P638=8),"",IF(     AND(OR(S638="AUTORIZADO", S638="PENDIENTE", S638="REDUCIDO", S638="AMPLIADO"),L638&lt;&gt;"HONORARIO" ), _xlfn.CONCAT(IF(H638="X","H",H638),"_",IF(OR(P638=5,P638=6),_xlfn.CONCAT(P638,"A"),P638),"_",VLOOKUP(T638,Datos!$B$2:$C$5,2,TRUE)),""))</f>
        <v>H_1_[11 +]</v>
      </c>
      <c r="AD638" s="186">
        <f t="shared" si="253"/>
        <v>0</v>
      </c>
      <c r="AE638" s="90" t="str">
        <f t="shared" si="254"/>
        <v>-</v>
      </c>
      <c r="AF638" s="91" t="str">
        <f t="shared" si="255"/>
        <v>Revisar</v>
      </c>
      <c r="AG638" s="92"/>
      <c r="AH638" s="93" t="str">
        <f t="shared" si="256"/>
        <v>Corporación de Fomento de la Producción</v>
      </c>
      <c r="AI638" s="90" t="str">
        <f t="shared" si="257"/>
        <v>-</v>
      </c>
      <c r="AJ638" s="90">
        <f t="shared" si="258"/>
        <v>3</v>
      </c>
      <c r="AK638" s="90" t="str">
        <f t="shared" si="259"/>
        <v>-</v>
      </c>
      <c r="AL638" s="90" t="str">
        <f t="shared" si="260"/>
        <v>Identifica este registro como HOMBRE</v>
      </c>
      <c r="AM638" s="90" t="str">
        <f t="shared" si="261"/>
        <v>-</v>
      </c>
      <c r="AN638" s="90" t="str">
        <f t="shared" si="262"/>
        <v>-</v>
      </c>
      <c r="AO638" s="90" t="str">
        <f t="shared" si="263"/>
        <v>-</v>
      </c>
      <c r="AP638" s="58" t="str">
        <f t="shared" si="264"/>
        <v>-</v>
      </c>
      <c r="AQ638" s="94" t="str">
        <f t="shared" si="265"/>
        <v>-</v>
      </c>
      <c r="AR638" s="94" t="str">
        <f>IF(N638="","PRIMER_DIA en blanco",
IF(AND(M638="01",N638&gt;=L_Conversion!$C$118,N638&lt;=L_Conversion!$D$118),"-",
IF(AND(M638="02",N638&gt;=L_Conversion!$C$119,N638&lt;=L_Conversion!$D$119),"-",
IF(AND(M638="03",N638&gt;=L_Conversion!$C$120,N638&lt;=L_Conversion!$D$120),"-",
IF(AND(M638="04",N638&gt;=L_Conversion!$C$121,N638&lt;=L_Conversion!$D$121),"-",
IF(AND(M638="05",N638&gt;=L_Conversion!$C$122,N638&lt;=L_Conversion!$D$122),"-",
IF(AND(M638="06",N638&gt;=L_Conversion!$C$123,N638&lt;=L_Conversion!$D$123),"-",
IF(AND(M638="07",N638&gt;=L_Conversion!$C$124,N638&lt;=L_Conversion!$D$124),"-",
IF(AND(M638="08",N638&gt;=L_Conversion!$C$125,N638&lt;=L_Conversion!$D$125),"-",
IF(AND(M638="09",N638&gt;=L_Conversion!$C$126,N638&lt;=L_Conversion!$D$126),"-",
IF(AND(M638="10",N638&gt;=L_Conversion!$C$127,N638&lt;=L_Conversion!$D$127),"-",
IF(AND(M638="11",N638&gt;=L_Conversion!$C$128,N638&lt;=L_Conversion!$D$128),"-",
IF(AND(M638="12",N638&gt;=L_Conversion!$C$129,N638&lt;=L_Conversion!$D$129),"-",
IF(AND(M638="13",N638&gt;=L_Conversion!$C$116,N638&lt;=L_Conversion!$D$116),"-",
IF(AND(M638="14",N638&gt;=L_Conversion!$C$117,N638&lt;=L_Conversion!$D$117),"-",
"PRIMER_DIA fuera de rango")))))))))))))))</f>
        <v>-</v>
      </c>
      <c r="AS638" s="94" t="str">
        <f t="shared" si="266"/>
        <v>-</v>
      </c>
      <c r="AT638" s="94" t="str">
        <f t="shared" si="267"/>
        <v>-</v>
      </c>
      <c r="AU638" s="94" t="str">
        <f t="shared" si="268"/>
        <v>-</v>
      </c>
      <c r="AV638" s="94" t="str">
        <f t="shared" si="269"/>
        <v>-</v>
      </c>
      <c r="AW638" s="94" t="str">
        <f t="shared" si="270"/>
        <v>-</v>
      </c>
      <c r="AX638" s="94" t="str">
        <f t="shared" si="271"/>
        <v>-</v>
      </c>
      <c r="AY638" s="94" t="str">
        <f t="shared" si="272"/>
        <v>-</v>
      </c>
      <c r="AZ638" s="94" t="str">
        <f t="shared" si="273"/>
        <v>-</v>
      </c>
      <c r="BA638" s="94" t="str">
        <f t="shared" si="274"/>
        <v>-</v>
      </c>
      <c r="BB638" s="94" t="str">
        <f t="shared" si="275"/>
        <v>-</v>
      </c>
      <c r="BC638" s="94" t="str">
        <f t="shared" si="276"/>
        <v>-</v>
      </c>
      <c r="BD638" s="94" t="str">
        <f t="shared" si="277"/>
        <v>-</v>
      </c>
      <c r="BE638" s="94" t="str">
        <f t="shared" si="278"/>
        <v>-</v>
      </c>
      <c r="BF638" s="94" t="str">
        <f t="shared" si="279"/>
        <v>-</v>
      </c>
    </row>
    <row r="639" spans="1:58" x14ac:dyDescent="0.2">
      <c r="A639" s="19" t="s">
        <v>1193</v>
      </c>
      <c r="B639" s="19" t="s">
        <v>76</v>
      </c>
      <c r="C639" s="19">
        <v>17286579</v>
      </c>
      <c r="D639" s="19">
        <v>8</v>
      </c>
      <c r="E639" s="19" t="s">
        <v>1455</v>
      </c>
      <c r="F639" s="19" t="s">
        <v>1456</v>
      </c>
      <c r="G639" s="19" t="s">
        <v>1457</v>
      </c>
      <c r="H639" s="19" t="s">
        <v>1018</v>
      </c>
      <c r="I639" s="19" t="s">
        <v>654</v>
      </c>
      <c r="J639" s="19">
        <v>80</v>
      </c>
      <c r="K639" s="19" t="s">
        <v>556</v>
      </c>
      <c r="L639" s="19" t="s">
        <v>509</v>
      </c>
      <c r="M639" s="19" t="s">
        <v>20</v>
      </c>
      <c r="N639" s="19">
        <v>45804</v>
      </c>
      <c r="O639" s="19">
        <v>2</v>
      </c>
      <c r="P639" s="83">
        <v>1</v>
      </c>
      <c r="Q639" s="19" t="s">
        <v>23</v>
      </c>
      <c r="R639" s="19" t="s">
        <v>11</v>
      </c>
      <c r="S639" s="19" t="s">
        <v>23</v>
      </c>
      <c r="T639" s="19">
        <v>2</v>
      </c>
      <c r="U639" s="19" t="s">
        <v>11</v>
      </c>
      <c r="V639" s="19" t="s">
        <v>11</v>
      </c>
      <c r="W639" s="19" t="s">
        <v>11</v>
      </c>
      <c r="X639" s="19">
        <v>0</v>
      </c>
      <c r="Y639" s="19" t="s">
        <v>730</v>
      </c>
      <c r="Z639" s="19">
        <v>0</v>
      </c>
      <c r="AA639" s="19">
        <v>0</v>
      </c>
      <c r="AB639" s="19">
        <v>0</v>
      </c>
      <c r="AC639" s="186" t="str">
        <f>IF(OR(M639="13",M639="14",P639=8),"",IF(     AND(OR(S639="AUTORIZADO", S639="PENDIENTE", S639="REDUCIDO", S639="AMPLIADO"),L639&lt;&gt;"HONORARIO" ), _xlfn.CONCAT(IF(H639="X","H",H639),"_",IF(OR(P639=5,P639=6),_xlfn.CONCAT(P639,"A"),P639),"_",VLOOKUP(T639,Datos!$B$2:$C$5,2,TRUE)),""))</f>
        <v>M_1_[hasta 3]</v>
      </c>
      <c r="AD639" s="186">
        <f t="shared" si="253"/>
        <v>0</v>
      </c>
      <c r="AE639" s="90" t="str">
        <f t="shared" si="254"/>
        <v>-</v>
      </c>
      <c r="AF639" s="91" t="str">
        <f t="shared" si="255"/>
        <v>070601</v>
      </c>
      <c r="AG639" s="92"/>
      <c r="AH639" s="93" t="str">
        <f t="shared" si="256"/>
        <v>Corporación de Fomento de la Producción</v>
      </c>
      <c r="AI639" s="90" t="str">
        <f t="shared" si="257"/>
        <v>-</v>
      </c>
      <c r="AJ639" s="90">
        <f t="shared" si="258"/>
        <v>8</v>
      </c>
      <c r="AK639" s="90" t="str">
        <f t="shared" si="259"/>
        <v>-</v>
      </c>
      <c r="AL639" s="90" t="str">
        <f t="shared" si="260"/>
        <v>Identifica este registro como MUJER</v>
      </c>
      <c r="AM639" s="90" t="str">
        <f t="shared" si="261"/>
        <v>-</v>
      </c>
      <c r="AN639" s="90" t="str">
        <f t="shared" si="262"/>
        <v>-</v>
      </c>
      <c r="AO639" s="90" t="str">
        <f t="shared" si="263"/>
        <v>-</v>
      </c>
      <c r="AP639" s="58" t="str">
        <f t="shared" si="264"/>
        <v>-</v>
      </c>
      <c r="AQ639" s="94" t="str">
        <f t="shared" si="265"/>
        <v>-</v>
      </c>
      <c r="AR639" s="94" t="str">
        <f>IF(N639="","PRIMER_DIA en blanco",
IF(AND(M639="01",N639&gt;=L_Conversion!$C$118,N639&lt;=L_Conversion!$D$118),"-",
IF(AND(M639="02",N639&gt;=L_Conversion!$C$119,N639&lt;=L_Conversion!$D$119),"-",
IF(AND(M639="03",N639&gt;=L_Conversion!$C$120,N639&lt;=L_Conversion!$D$120),"-",
IF(AND(M639="04",N639&gt;=L_Conversion!$C$121,N639&lt;=L_Conversion!$D$121),"-",
IF(AND(M639="05",N639&gt;=L_Conversion!$C$122,N639&lt;=L_Conversion!$D$122),"-",
IF(AND(M639="06",N639&gt;=L_Conversion!$C$123,N639&lt;=L_Conversion!$D$123),"-",
IF(AND(M639="07",N639&gt;=L_Conversion!$C$124,N639&lt;=L_Conversion!$D$124),"-",
IF(AND(M639="08",N639&gt;=L_Conversion!$C$125,N639&lt;=L_Conversion!$D$125),"-",
IF(AND(M639="09",N639&gt;=L_Conversion!$C$126,N639&lt;=L_Conversion!$D$126),"-",
IF(AND(M639="10",N639&gt;=L_Conversion!$C$127,N639&lt;=L_Conversion!$D$127),"-",
IF(AND(M639="11",N639&gt;=L_Conversion!$C$128,N639&lt;=L_Conversion!$D$128),"-",
IF(AND(M639="12",N639&gt;=L_Conversion!$C$129,N639&lt;=L_Conversion!$D$129),"-",
IF(AND(M639="13",N639&gt;=L_Conversion!$C$116,N639&lt;=L_Conversion!$D$116),"-",
IF(AND(M639="14",N639&gt;=L_Conversion!$C$117,N639&lt;=L_Conversion!$D$117),"-",
"PRIMER_DIA fuera de rango")))))))))))))))</f>
        <v>-</v>
      </c>
      <c r="AS639" s="94" t="str">
        <f t="shared" si="266"/>
        <v>-</v>
      </c>
      <c r="AT639" s="94" t="str">
        <f t="shared" si="267"/>
        <v>-</v>
      </c>
      <c r="AU639" s="94" t="str">
        <f t="shared" si="268"/>
        <v>-</v>
      </c>
      <c r="AV639" s="94" t="str">
        <f t="shared" si="269"/>
        <v>-</v>
      </c>
      <c r="AW639" s="94" t="str">
        <f t="shared" si="270"/>
        <v>-</v>
      </c>
      <c r="AX639" s="94" t="str">
        <f t="shared" si="271"/>
        <v>-</v>
      </c>
      <c r="AY639" s="94" t="str">
        <f t="shared" si="272"/>
        <v>-</v>
      </c>
      <c r="AZ639" s="94" t="str">
        <f t="shared" si="273"/>
        <v>-</v>
      </c>
      <c r="BA639" s="94" t="str">
        <f t="shared" si="274"/>
        <v>-</v>
      </c>
      <c r="BB639" s="94" t="str">
        <f t="shared" si="275"/>
        <v>-</v>
      </c>
      <c r="BC639" s="94" t="str">
        <f t="shared" si="276"/>
        <v>-</v>
      </c>
      <c r="BD639" s="94" t="str">
        <f t="shared" si="277"/>
        <v>-</v>
      </c>
      <c r="BE639" s="94" t="str">
        <f t="shared" si="278"/>
        <v>-</v>
      </c>
      <c r="BF639" s="94" t="str">
        <f t="shared" si="279"/>
        <v>-</v>
      </c>
    </row>
    <row r="640" spans="1:58" x14ac:dyDescent="0.2">
      <c r="A640" s="19" t="s">
        <v>1193</v>
      </c>
      <c r="B640" s="19" t="s">
        <v>76</v>
      </c>
      <c r="C640" s="19">
        <v>12184581</v>
      </c>
      <c r="D640" s="19">
        <v>4</v>
      </c>
      <c r="E640" s="19" t="s">
        <v>1350</v>
      </c>
      <c r="F640" s="19" t="s">
        <v>1351</v>
      </c>
      <c r="G640" s="19" t="s">
        <v>1352</v>
      </c>
      <c r="H640" s="19" t="s">
        <v>1018</v>
      </c>
      <c r="I640" s="19" t="s">
        <v>653</v>
      </c>
      <c r="J640" s="19">
        <v>80</v>
      </c>
      <c r="K640" s="19" t="s">
        <v>556</v>
      </c>
      <c r="L640" s="19" t="s">
        <v>495</v>
      </c>
      <c r="M640" s="19" t="s">
        <v>20</v>
      </c>
      <c r="N640" s="19">
        <v>45804</v>
      </c>
      <c r="O640" s="19">
        <v>2</v>
      </c>
      <c r="P640" s="83">
        <v>1</v>
      </c>
      <c r="Q640" s="19" t="s">
        <v>23</v>
      </c>
      <c r="R640" s="19" t="s">
        <v>11</v>
      </c>
      <c r="S640" s="19" t="s">
        <v>23</v>
      </c>
      <c r="T640" s="19">
        <v>2</v>
      </c>
      <c r="U640" s="19" t="s">
        <v>11</v>
      </c>
      <c r="V640" s="19" t="s">
        <v>11</v>
      </c>
      <c r="W640" s="19" t="s">
        <v>11</v>
      </c>
      <c r="X640" s="19">
        <v>0</v>
      </c>
      <c r="Y640" s="19" t="s">
        <v>730</v>
      </c>
      <c r="Z640" s="19">
        <v>0</v>
      </c>
      <c r="AA640" s="19">
        <v>0</v>
      </c>
      <c r="AB640" s="19">
        <v>0</v>
      </c>
      <c r="AC640" s="186" t="str">
        <f>IF(OR(M640="13",M640="14",P640=8),"",IF(     AND(OR(S640="AUTORIZADO", S640="PENDIENTE", S640="REDUCIDO", S640="AMPLIADO"),L640&lt;&gt;"HONORARIO" ), _xlfn.CONCAT(IF(H640="X","H",H640),"_",IF(OR(P640=5,P640=6),_xlfn.CONCAT(P640,"A"),P640),"_",VLOOKUP(T640,Datos!$B$2:$C$5,2,TRUE)),""))</f>
        <v>M_1_[hasta 3]</v>
      </c>
      <c r="AD640" s="186">
        <f t="shared" si="253"/>
        <v>0</v>
      </c>
      <c r="AE640" s="90" t="str">
        <f t="shared" si="254"/>
        <v>-</v>
      </c>
      <c r="AF640" s="91" t="str">
        <f t="shared" si="255"/>
        <v>070601</v>
      </c>
      <c r="AG640" s="92"/>
      <c r="AH640" s="93" t="str">
        <f t="shared" si="256"/>
        <v>Corporación de Fomento de la Producción</v>
      </c>
      <c r="AI640" s="90" t="str">
        <f t="shared" si="257"/>
        <v>-</v>
      </c>
      <c r="AJ640" s="90">
        <f t="shared" si="258"/>
        <v>4</v>
      </c>
      <c r="AK640" s="90" t="str">
        <f t="shared" si="259"/>
        <v>-</v>
      </c>
      <c r="AL640" s="90" t="str">
        <f t="shared" si="260"/>
        <v>Identifica este registro como MUJER</v>
      </c>
      <c r="AM640" s="90" t="str">
        <f t="shared" si="261"/>
        <v>-</v>
      </c>
      <c r="AN640" s="90" t="str">
        <f t="shared" si="262"/>
        <v>-</v>
      </c>
      <c r="AO640" s="90" t="str">
        <f t="shared" si="263"/>
        <v>-</v>
      </c>
      <c r="AP640" s="58" t="str">
        <f t="shared" si="264"/>
        <v>-</v>
      </c>
      <c r="AQ640" s="94" t="str">
        <f t="shared" si="265"/>
        <v>-</v>
      </c>
      <c r="AR640" s="94" t="str">
        <f>IF(N640="","PRIMER_DIA en blanco",
IF(AND(M640="01",N640&gt;=L_Conversion!$C$118,N640&lt;=L_Conversion!$D$118),"-",
IF(AND(M640="02",N640&gt;=L_Conversion!$C$119,N640&lt;=L_Conversion!$D$119),"-",
IF(AND(M640="03",N640&gt;=L_Conversion!$C$120,N640&lt;=L_Conversion!$D$120),"-",
IF(AND(M640="04",N640&gt;=L_Conversion!$C$121,N640&lt;=L_Conversion!$D$121),"-",
IF(AND(M640="05",N640&gt;=L_Conversion!$C$122,N640&lt;=L_Conversion!$D$122),"-",
IF(AND(M640="06",N640&gt;=L_Conversion!$C$123,N640&lt;=L_Conversion!$D$123),"-",
IF(AND(M640="07",N640&gt;=L_Conversion!$C$124,N640&lt;=L_Conversion!$D$124),"-",
IF(AND(M640="08",N640&gt;=L_Conversion!$C$125,N640&lt;=L_Conversion!$D$125),"-",
IF(AND(M640="09",N640&gt;=L_Conversion!$C$126,N640&lt;=L_Conversion!$D$126),"-",
IF(AND(M640="10",N640&gt;=L_Conversion!$C$127,N640&lt;=L_Conversion!$D$127),"-",
IF(AND(M640="11",N640&gt;=L_Conversion!$C$128,N640&lt;=L_Conversion!$D$128),"-",
IF(AND(M640="12",N640&gt;=L_Conversion!$C$129,N640&lt;=L_Conversion!$D$129),"-",
IF(AND(M640="13",N640&gt;=L_Conversion!$C$116,N640&lt;=L_Conversion!$D$116),"-",
IF(AND(M640="14",N640&gt;=L_Conversion!$C$117,N640&lt;=L_Conversion!$D$117),"-",
"PRIMER_DIA fuera de rango")))))))))))))))</f>
        <v>-</v>
      </c>
      <c r="AS640" s="94" t="str">
        <f t="shared" si="266"/>
        <v>-</v>
      </c>
      <c r="AT640" s="94" t="str">
        <f t="shared" si="267"/>
        <v>-</v>
      </c>
      <c r="AU640" s="94" t="str">
        <f t="shared" si="268"/>
        <v>-</v>
      </c>
      <c r="AV640" s="94" t="str">
        <f t="shared" si="269"/>
        <v>-</v>
      </c>
      <c r="AW640" s="94" t="str">
        <f t="shared" si="270"/>
        <v>-</v>
      </c>
      <c r="AX640" s="94" t="str">
        <f t="shared" si="271"/>
        <v>-</v>
      </c>
      <c r="AY640" s="94" t="str">
        <f t="shared" si="272"/>
        <v>-</v>
      </c>
      <c r="AZ640" s="94" t="str">
        <f t="shared" si="273"/>
        <v>-</v>
      </c>
      <c r="BA640" s="94" t="str">
        <f t="shared" si="274"/>
        <v>-</v>
      </c>
      <c r="BB640" s="94" t="str">
        <f t="shared" si="275"/>
        <v>-</v>
      </c>
      <c r="BC640" s="94" t="str">
        <f t="shared" si="276"/>
        <v>-</v>
      </c>
      <c r="BD640" s="94" t="str">
        <f t="shared" si="277"/>
        <v>-</v>
      </c>
      <c r="BE640" s="94" t="str">
        <f t="shared" si="278"/>
        <v>-</v>
      </c>
      <c r="BF640" s="94" t="str">
        <f t="shared" si="279"/>
        <v>-</v>
      </c>
    </row>
    <row r="641" spans="1:58" x14ac:dyDescent="0.2">
      <c r="A641" s="19" t="s">
        <v>1193</v>
      </c>
      <c r="B641" s="19" t="s">
        <v>76</v>
      </c>
      <c r="C641" s="19">
        <v>8890175</v>
      </c>
      <c r="D641" s="19">
        <v>4</v>
      </c>
      <c r="E641" s="19" t="s">
        <v>1950</v>
      </c>
      <c r="F641" s="19" t="s">
        <v>1951</v>
      </c>
      <c r="G641" s="19" t="s">
        <v>1952</v>
      </c>
      <c r="H641" s="19" t="s">
        <v>1018</v>
      </c>
      <c r="I641" s="19" t="s">
        <v>653</v>
      </c>
      <c r="J641" s="19">
        <v>80</v>
      </c>
      <c r="K641" s="19" t="s">
        <v>560</v>
      </c>
      <c r="L641" s="19" t="s">
        <v>495</v>
      </c>
      <c r="M641" s="19" t="s">
        <v>20</v>
      </c>
      <c r="N641" s="19">
        <v>45804</v>
      </c>
      <c r="O641" s="19">
        <v>2</v>
      </c>
      <c r="P641" s="83">
        <v>1</v>
      </c>
      <c r="Q641" s="19" t="s">
        <v>23</v>
      </c>
      <c r="R641" s="19" t="s">
        <v>11</v>
      </c>
      <c r="S641" s="19" t="s">
        <v>23</v>
      </c>
      <c r="T641" s="19">
        <v>2</v>
      </c>
      <c r="U641" s="19" t="s">
        <v>11</v>
      </c>
      <c r="V641" s="19" t="s">
        <v>11</v>
      </c>
      <c r="W641" s="19" t="s">
        <v>11</v>
      </c>
      <c r="X641" s="19">
        <v>0</v>
      </c>
      <c r="Y641" s="19" t="s">
        <v>730</v>
      </c>
      <c r="Z641" s="19">
        <v>0</v>
      </c>
      <c r="AA641" s="19">
        <v>0</v>
      </c>
      <c r="AB641" s="19">
        <v>0</v>
      </c>
      <c r="AC641" s="186" t="str">
        <f>IF(OR(M641="13",M641="14",P641=8),"",IF(     AND(OR(S641="AUTORIZADO", S641="PENDIENTE", S641="REDUCIDO", S641="AMPLIADO"),L641&lt;&gt;"HONORARIO" ), _xlfn.CONCAT(IF(H641="X","H",H641),"_",IF(OR(P641=5,P641=6),_xlfn.CONCAT(P641,"A"),P641),"_",VLOOKUP(T641,Datos!$B$2:$C$5,2,TRUE)),""))</f>
        <v>M_1_[hasta 3]</v>
      </c>
      <c r="AD641" s="186">
        <f t="shared" si="253"/>
        <v>0</v>
      </c>
      <c r="AE641" s="90" t="str">
        <f t="shared" si="254"/>
        <v>-</v>
      </c>
      <c r="AF641" s="91" t="str">
        <f t="shared" si="255"/>
        <v>070601</v>
      </c>
      <c r="AG641" s="92"/>
      <c r="AH641" s="93" t="str">
        <f t="shared" si="256"/>
        <v>Corporación de Fomento de la Producción</v>
      </c>
      <c r="AI641" s="90" t="str">
        <f t="shared" si="257"/>
        <v>-</v>
      </c>
      <c r="AJ641" s="90">
        <f t="shared" si="258"/>
        <v>4</v>
      </c>
      <c r="AK641" s="90" t="str">
        <f t="shared" si="259"/>
        <v>-</v>
      </c>
      <c r="AL641" s="90" t="str">
        <f t="shared" si="260"/>
        <v>Identifica este registro como MUJER</v>
      </c>
      <c r="AM641" s="90" t="str">
        <f t="shared" si="261"/>
        <v>-</v>
      </c>
      <c r="AN641" s="90" t="str">
        <f t="shared" si="262"/>
        <v>-</v>
      </c>
      <c r="AO641" s="90" t="str">
        <f t="shared" si="263"/>
        <v>-</v>
      </c>
      <c r="AP641" s="58" t="str">
        <f t="shared" si="264"/>
        <v>-</v>
      </c>
      <c r="AQ641" s="94" t="str">
        <f t="shared" si="265"/>
        <v>-</v>
      </c>
      <c r="AR641" s="94" t="str">
        <f>IF(N641="","PRIMER_DIA en blanco",
IF(AND(M641="01",N641&gt;=L_Conversion!$C$118,N641&lt;=L_Conversion!$D$118),"-",
IF(AND(M641="02",N641&gt;=L_Conversion!$C$119,N641&lt;=L_Conversion!$D$119),"-",
IF(AND(M641="03",N641&gt;=L_Conversion!$C$120,N641&lt;=L_Conversion!$D$120),"-",
IF(AND(M641="04",N641&gt;=L_Conversion!$C$121,N641&lt;=L_Conversion!$D$121),"-",
IF(AND(M641="05",N641&gt;=L_Conversion!$C$122,N641&lt;=L_Conversion!$D$122),"-",
IF(AND(M641="06",N641&gt;=L_Conversion!$C$123,N641&lt;=L_Conversion!$D$123),"-",
IF(AND(M641="07",N641&gt;=L_Conversion!$C$124,N641&lt;=L_Conversion!$D$124),"-",
IF(AND(M641="08",N641&gt;=L_Conversion!$C$125,N641&lt;=L_Conversion!$D$125),"-",
IF(AND(M641="09",N641&gt;=L_Conversion!$C$126,N641&lt;=L_Conversion!$D$126),"-",
IF(AND(M641="10",N641&gt;=L_Conversion!$C$127,N641&lt;=L_Conversion!$D$127),"-",
IF(AND(M641="11",N641&gt;=L_Conversion!$C$128,N641&lt;=L_Conversion!$D$128),"-",
IF(AND(M641="12",N641&gt;=L_Conversion!$C$129,N641&lt;=L_Conversion!$D$129),"-",
IF(AND(M641="13",N641&gt;=L_Conversion!$C$116,N641&lt;=L_Conversion!$D$116),"-",
IF(AND(M641="14",N641&gt;=L_Conversion!$C$117,N641&lt;=L_Conversion!$D$117),"-",
"PRIMER_DIA fuera de rango")))))))))))))))</f>
        <v>-</v>
      </c>
      <c r="AS641" s="94" t="str">
        <f t="shared" si="266"/>
        <v>-</v>
      </c>
      <c r="AT641" s="94" t="str">
        <f t="shared" si="267"/>
        <v>-</v>
      </c>
      <c r="AU641" s="94" t="str">
        <f t="shared" si="268"/>
        <v>-</v>
      </c>
      <c r="AV641" s="94" t="str">
        <f t="shared" si="269"/>
        <v>-</v>
      </c>
      <c r="AW641" s="94" t="str">
        <f t="shared" si="270"/>
        <v>-</v>
      </c>
      <c r="AX641" s="94" t="str">
        <f t="shared" si="271"/>
        <v>-</v>
      </c>
      <c r="AY641" s="94" t="str">
        <f t="shared" si="272"/>
        <v>-</v>
      </c>
      <c r="AZ641" s="94" t="str">
        <f t="shared" si="273"/>
        <v>-</v>
      </c>
      <c r="BA641" s="94" t="str">
        <f t="shared" si="274"/>
        <v>-</v>
      </c>
      <c r="BB641" s="94" t="str">
        <f t="shared" si="275"/>
        <v>-</v>
      </c>
      <c r="BC641" s="94" t="str">
        <f t="shared" si="276"/>
        <v>-</v>
      </c>
      <c r="BD641" s="94" t="str">
        <f t="shared" si="277"/>
        <v>-</v>
      </c>
      <c r="BE641" s="94" t="str">
        <f t="shared" si="278"/>
        <v>-</v>
      </c>
      <c r="BF641" s="94" t="str">
        <f t="shared" si="279"/>
        <v>-</v>
      </c>
    </row>
    <row r="642" spans="1:58" x14ac:dyDescent="0.2">
      <c r="A642" s="19" t="s">
        <v>1193</v>
      </c>
      <c r="B642" s="19" t="s">
        <v>76</v>
      </c>
      <c r="C642" s="19">
        <v>15377552</v>
      </c>
      <c r="D642" s="19">
        <v>4</v>
      </c>
      <c r="E642" s="19" t="s">
        <v>1829</v>
      </c>
      <c r="F642" s="19" t="s">
        <v>1830</v>
      </c>
      <c r="G642" s="19" t="s">
        <v>1831</v>
      </c>
      <c r="H642" s="19" t="s">
        <v>654</v>
      </c>
      <c r="I642" s="19" t="s">
        <v>653</v>
      </c>
      <c r="J642" s="19">
        <v>80</v>
      </c>
      <c r="K642" s="19" t="s">
        <v>556</v>
      </c>
      <c r="L642" s="19" t="s">
        <v>495</v>
      </c>
      <c r="M642" s="19" t="s">
        <v>20</v>
      </c>
      <c r="N642" s="19">
        <v>45805</v>
      </c>
      <c r="O642" s="19">
        <v>1</v>
      </c>
      <c r="P642" s="83">
        <v>1</v>
      </c>
      <c r="Q642" s="19" t="s">
        <v>23</v>
      </c>
      <c r="R642" s="19" t="s">
        <v>11</v>
      </c>
      <c r="S642" s="19" t="s">
        <v>23</v>
      </c>
      <c r="T642" s="19">
        <v>1</v>
      </c>
      <c r="U642" s="19" t="s">
        <v>11</v>
      </c>
      <c r="V642" s="19" t="s">
        <v>11</v>
      </c>
      <c r="W642" s="19" t="s">
        <v>11</v>
      </c>
      <c r="X642" s="19">
        <v>0</v>
      </c>
      <c r="Y642" s="19" t="s">
        <v>730</v>
      </c>
      <c r="Z642" s="19">
        <v>0</v>
      </c>
      <c r="AA642" s="19">
        <v>0</v>
      </c>
      <c r="AB642" s="19">
        <v>0</v>
      </c>
      <c r="AC642" s="186" t="str">
        <f>IF(OR(M642="13",M642="14",P642=8),"",IF(     AND(OR(S642="AUTORIZADO", S642="PENDIENTE", S642="REDUCIDO", S642="AMPLIADO"),L642&lt;&gt;"HONORARIO" ), _xlfn.CONCAT(IF(H642="X","H",H642),"_",IF(OR(P642=5,P642=6),_xlfn.CONCAT(P642,"A"),P642),"_",VLOOKUP(T642,Datos!$B$2:$C$5,2,TRUE)),""))</f>
        <v>H_1_[hasta 3]</v>
      </c>
      <c r="AD642" s="186">
        <f t="shared" si="253"/>
        <v>0</v>
      </c>
      <c r="AE642" s="90" t="str">
        <f t="shared" si="254"/>
        <v>-</v>
      </c>
      <c r="AF642" s="91" t="str">
        <f t="shared" si="255"/>
        <v>070601</v>
      </c>
      <c r="AG642" s="92"/>
      <c r="AH642" s="93" t="str">
        <f t="shared" si="256"/>
        <v>Corporación de Fomento de la Producción</v>
      </c>
      <c r="AI642" s="90" t="str">
        <f t="shared" si="257"/>
        <v>-</v>
      </c>
      <c r="AJ642" s="90">
        <f t="shared" si="258"/>
        <v>4</v>
      </c>
      <c r="AK642" s="90" t="str">
        <f t="shared" si="259"/>
        <v>-</v>
      </c>
      <c r="AL642" s="90" t="str">
        <f t="shared" si="260"/>
        <v>Identifica este registro como HOMBRE</v>
      </c>
      <c r="AM642" s="90" t="str">
        <f t="shared" si="261"/>
        <v>-</v>
      </c>
      <c r="AN642" s="90" t="str">
        <f t="shared" si="262"/>
        <v>-</v>
      </c>
      <c r="AO642" s="90" t="str">
        <f t="shared" si="263"/>
        <v>-</v>
      </c>
      <c r="AP642" s="58" t="str">
        <f t="shared" si="264"/>
        <v>-</v>
      </c>
      <c r="AQ642" s="94" t="str">
        <f t="shared" si="265"/>
        <v>-</v>
      </c>
      <c r="AR642" s="94" t="str">
        <f>IF(N642="","PRIMER_DIA en blanco",
IF(AND(M642="01",N642&gt;=L_Conversion!$C$118,N642&lt;=L_Conversion!$D$118),"-",
IF(AND(M642="02",N642&gt;=L_Conversion!$C$119,N642&lt;=L_Conversion!$D$119),"-",
IF(AND(M642="03",N642&gt;=L_Conversion!$C$120,N642&lt;=L_Conversion!$D$120),"-",
IF(AND(M642="04",N642&gt;=L_Conversion!$C$121,N642&lt;=L_Conversion!$D$121),"-",
IF(AND(M642="05",N642&gt;=L_Conversion!$C$122,N642&lt;=L_Conversion!$D$122),"-",
IF(AND(M642="06",N642&gt;=L_Conversion!$C$123,N642&lt;=L_Conversion!$D$123),"-",
IF(AND(M642="07",N642&gt;=L_Conversion!$C$124,N642&lt;=L_Conversion!$D$124),"-",
IF(AND(M642="08",N642&gt;=L_Conversion!$C$125,N642&lt;=L_Conversion!$D$125),"-",
IF(AND(M642="09",N642&gt;=L_Conversion!$C$126,N642&lt;=L_Conversion!$D$126),"-",
IF(AND(M642="10",N642&gt;=L_Conversion!$C$127,N642&lt;=L_Conversion!$D$127),"-",
IF(AND(M642="11",N642&gt;=L_Conversion!$C$128,N642&lt;=L_Conversion!$D$128),"-",
IF(AND(M642="12",N642&gt;=L_Conversion!$C$129,N642&lt;=L_Conversion!$D$129),"-",
IF(AND(M642="13",N642&gt;=L_Conversion!$C$116,N642&lt;=L_Conversion!$D$116),"-",
IF(AND(M642="14",N642&gt;=L_Conversion!$C$117,N642&lt;=L_Conversion!$D$117),"-",
"PRIMER_DIA fuera de rango")))))))))))))))</f>
        <v>-</v>
      </c>
      <c r="AS642" s="94" t="str">
        <f t="shared" si="266"/>
        <v>-</v>
      </c>
      <c r="AT642" s="94" t="str">
        <f t="shared" si="267"/>
        <v>-</v>
      </c>
      <c r="AU642" s="94" t="str">
        <f t="shared" si="268"/>
        <v>-</v>
      </c>
      <c r="AV642" s="94" t="str">
        <f t="shared" si="269"/>
        <v>-</v>
      </c>
      <c r="AW642" s="94" t="str">
        <f t="shared" si="270"/>
        <v>-</v>
      </c>
      <c r="AX642" s="94" t="str">
        <f t="shared" si="271"/>
        <v>-</v>
      </c>
      <c r="AY642" s="94" t="str">
        <f t="shared" si="272"/>
        <v>-</v>
      </c>
      <c r="AZ642" s="94" t="str">
        <f t="shared" si="273"/>
        <v>-</v>
      </c>
      <c r="BA642" s="94" t="str">
        <f t="shared" si="274"/>
        <v>-</v>
      </c>
      <c r="BB642" s="94" t="str">
        <f t="shared" si="275"/>
        <v>-</v>
      </c>
      <c r="BC642" s="94" t="str">
        <f t="shared" si="276"/>
        <v>-</v>
      </c>
      <c r="BD642" s="94" t="str">
        <f t="shared" si="277"/>
        <v>-</v>
      </c>
      <c r="BE642" s="94" t="str">
        <f t="shared" si="278"/>
        <v>-</v>
      </c>
      <c r="BF642" s="94" t="str">
        <f t="shared" si="279"/>
        <v>-</v>
      </c>
    </row>
    <row r="643" spans="1:58" x14ac:dyDescent="0.2">
      <c r="A643" s="19" t="s">
        <v>1193</v>
      </c>
      <c r="B643" s="19" t="s">
        <v>669</v>
      </c>
      <c r="C643" s="19">
        <v>16886860</v>
      </c>
      <c r="D643" s="19" t="s">
        <v>1197</v>
      </c>
      <c r="E643" s="19" t="s">
        <v>1953</v>
      </c>
      <c r="F643" s="19" t="s">
        <v>1660</v>
      </c>
      <c r="G643" s="19" t="s">
        <v>1954</v>
      </c>
      <c r="H643" s="19" t="s">
        <v>1018</v>
      </c>
      <c r="I643" s="19" t="s">
        <v>655</v>
      </c>
      <c r="J643" s="19">
        <v>80</v>
      </c>
      <c r="K643" s="19" t="s">
        <v>556</v>
      </c>
      <c r="L643" s="19" t="s">
        <v>509</v>
      </c>
      <c r="M643" s="19" t="s">
        <v>20</v>
      </c>
      <c r="N643" s="19">
        <v>45805</v>
      </c>
      <c r="O643" s="19">
        <v>1</v>
      </c>
      <c r="P643" s="83">
        <v>1</v>
      </c>
      <c r="Q643" s="19" t="s">
        <v>23</v>
      </c>
      <c r="R643" s="19" t="s">
        <v>11</v>
      </c>
      <c r="S643" s="19" t="s">
        <v>23</v>
      </c>
      <c r="T643" s="19">
        <v>1</v>
      </c>
      <c r="U643" s="19" t="s">
        <v>11</v>
      </c>
      <c r="V643" s="19" t="s">
        <v>11</v>
      </c>
      <c r="W643" s="19" t="s">
        <v>11</v>
      </c>
      <c r="X643" s="19">
        <v>0</v>
      </c>
      <c r="Y643" s="19" t="s">
        <v>730</v>
      </c>
      <c r="Z643" s="19">
        <v>0</v>
      </c>
      <c r="AA643" s="19">
        <v>0</v>
      </c>
      <c r="AB643" s="19">
        <v>0</v>
      </c>
      <c r="AC643" s="186" t="str">
        <f>IF(OR(M643="13",M643="14",P643=8),"",IF(     AND(OR(S643="AUTORIZADO", S643="PENDIENTE", S643="REDUCIDO", S643="AMPLIADO"),L643&lt;&gt;"HONORARIO" ), _xlfn.CONCAT(IF(H643="X","H",H643),"_",IF(OR(P643=5,P643=6),_xlfn.CONCAT(P643,"A"),P643),"_",VLOOKUP(T643,Datos!$B$2:$C$5,2,TRUE)),""))</f>
        <v>M_1_[hasta 3]</v>
      </c>
      <c r="AD643" s="186">
        <f t="shared" ref="AD643:AD706" si="280">IF(AC643="",0,AA643+AB643)</f>
        <v>0</v>
      </c>
      <c r="AE643" s="90" t="str">
        <f t="shared" ref="AE643:AE706" si="281">IF(A643="","Celda vacía",IF(A643="L","-","Revisar"))</f>
        <v>-</v>
      </c>
      <c r="AF643" s="91" t="str">
        <f t="shared" ref="AF643:AF706" si="282">IF(B643="","Celda vacía",IF(LEN(B643)=4,REPLACE(B643,1,6,CONCATENATE("00",B643)),IF(LEN(B643)=5,REPLACE(B643,1,6,CONCATENATE("0",B643)),IF(LEN(B643)=6,REPLACE(B643,1,6,B643),IF(AND(LEN(B643)&gt;6,OR(LEFT(B643,4)="1202", LEFT(B643,4)="1703")),REPLACE(B643,1,LEN(B643),B643),"Revisar")))))</f>
        <v>Revisar</v>
      </c>
      <c r="AG643" s="92"/>
      <c r="AH643" s="93" t="str">
        <f t="shared" ref="AH643:AH706" si="283">IF(B643="","Celda Vacía",IF(ISERROR(IF(B643="","",VLOOKUP(B643,Codigo,3,0))),"Corregir código servicio",IF(B643="","",VLOOKUP(B643,Codigo,3,0))))</f>
        <v>Corporación de Fomento de la Producción</v>
      </c>
      <c r="AI643" s="90" t="str">
        <f t="shared" ref="AI643:AI706" si="284">IF(C643="","Celda vacía",IF(C643&gt;1000000,"-","Revisar con Edad"))</f>
        <v>-</v>
      </c>
      <c r="AJ643" s="90" t="str">
        <f t="shared" ref="AJ643:AJ706" si="285">IF(D643="","Celda vacía",IF(IF(IF(LEN(C643)=6,(11-((RIGHT(C643,1)*2+MID(C643,5,1)*3+MID(C643,4,1)*4+MID(C643,3,1)*5+MID(C643,2,1)*6+LEFT(C643,1)*7)-(INT((RIGHT(C643,1)*2+MID(C643,5,1)*3+MID(C643,4,1)*4+MID(C643,3,1)*5+MID(C643,2,1)*6+LEFT(C643,1)*7)/11)*11))),IF(LEN(C643)=7,(11-((RIGHT(C643,1)*2+MID(C643,6,1)*3+MID(C643,5,1)*4+MID(C643,4,1)*5+MID(C643,3,1)*6+MID(C643,2,1)*7+LEFT(C643,1)*2)-(INT((RIGHT(C643,1)*2+MID(C643,6,1)*3+MID(C643,5,1)*4+MID(C643,4,1)*5+MID(C643,3,1)*6+MID(C643,2,1)*7+LEFT(C643,1)*2)/11)*11))),(11-((RIGHT(C643,1)*2+MID(C643,7,1)*3+MID(C643,6,1)*4+MID(C643,5,1)*5+MID(C643,4,1)*6+MID(C643,3,1)*7+MID(C643,2,1)*2+LEFT(C643,1)*3)-(INT((RIGHT(C643,1)*2+MID(C643,7,1)*3+MID(C643,6,1)*4+MID(C643,5,1)*5+MID(C643,4,1)*6+MID(C643,3,1)*7+MID(C643,2,1)*2+LEFT(C643,1)*3)/11)*11)))))=11,0,IF(LEN(C643)=6,(11-((RIGHT(C643,1)*2+MID(C643,5,1)*3+MID(C643,4,1)*4+MID(C643,3,1)*5+MID(C643,2,1)*6+LEFT(C643,1)*7)-(INT((RIGHT(C643,1)*2+MID(C643,5,1)*3+MID(C643,4,1)*4+MID(C643,3,1)*5+MID(C643,2,1)*6+LEFT(C643,1)*7)/11)*11))),IF(LEN(C643)=7,(11-((RIGHT(C643,1)*2+MID(C643,6,1)*3+MID(C643,5,1)*4+MID(C643,4,1)*5+MID(C643,3,1)*6+MID(C643,2,1)*7+LEFT(C643,1)*2)-(INT((RIGHT(C643,1)*2+MID(C643,6,1)*3+MID(C643,5,1)*4+MID(C643,4,1)*5+MID(C643,3,1)*6+MID(C643,2,1)*7+LEFT(C643,1)*2)/11)*11))),(11-((RIGHT(C643,1)*2+MID(C643,7,1)*3+MID(C643,6,1)*4+MID(C643,5,1)*5+MID(C643,4,1)*6+MID(C643,3,1)*7+MID(C643,2,1)*2+LEFT(C643,1)*3)-(INT((RIGHT(C643,1)*2+MID(C643,7,1)*3+MID(C643,6,1)*4+MID(C643,5,1)*5+MID(C643,4,1)*6+MID(C643,3,1)*7+MID(C643,2,1)*2+LEFT(C643,1)*3)/11)*11))))))=10,"K",IF(IF(LEN(C643)=6,(11-((RIGHT(C643,1)*2+MID(C643,5,1)*3+MID(C643,4,1)*4+MID(C643,3,1)*5+MID(C643,2,1)*6+LEFT(C643,1)*7)-(INT((RIGHT(C643,1)*2+MID(C643,5,1)*3+MID(C643,4,1)*4+MID(C643,3,1)*5+MID(C643,2,1)*6+LEFT(C643,1)*7)/11)*11))),IF(LEN(C643)=7,(11-((RIGHT(C643,1)*2+MID(C643,6,1)*3+MID(C643,5,1)*4+MID(C643,4,1)*5+MID(C643,3,1)*6+MID(C643,2,1)*7+LEFT(C643,1)*2)-(INT((RIGHT(C643,1)*2+MID(C643,6,1)*3+MID(C643,5,1)*4+MID(C643,4,1)*5+MID(C643,3,1)*6+MID(C643,2,1)*7+LEFT(C643,1)*2)/11)*11))),(11-((RIGHT(C643,1)*2+MID(C643,7,1)*3+MID(C643,6,1)*4+MID(C643,5,1)*5+MID(C643,4,1)*6+MID(C643,3,1)*7+MID(C643,2,1)*2+LEFT(C643,1)*3)-(INT((RIGHT(C643,1)*2+MID(C643,7,1)*3+MID(C643,6,1)*4+MID(C643,5,1)*5+MID(C643,4,1)*6+MID(C643,3,1)*7+MID(C643,2,1)*2+LEFT(C643,1)*3)/11)*11)))))=11,0,IF(LEN(C643)=6,(11-((RIGHT(C643,1)*2+MID(C643,5,1)*3+MID(C643,4,1)*4+MID(C643,3,1)*5+MID(C643,2,1)*6+LEFT(C643,1)*7)-(INT((RIGHT(C643,1)*2+MID(C643,5,1)*3+MID(C643,4,1)*4+MID(C643,3,1)*5+MID(C643,2,1)*6+LEFT(C643,1)*7)/11)*11))),IF(LEN(C643)=7,(11-((RIGHT(C643,1)*2+MID(C643,6,1)*3+MID(C643,5,1)*4+MID(C643,4,1)*5+MID(C643,3,1)*6+MID(C643,2,1)*7+LEFT(C643,1)*2)-(INT((RIGHT(C643,1)*2+MID(C643,6,1)*3+MID(C643,5,1)*4+MID(C643,4,1)*5+MID(C643,3,1)*6+MID(C643,2,1)*7+LEFT(C643,1)*2)/11)*11))),(11-((RIGHT(C643,1)*2+MID(C643,7,1)*3+MID(C643,6,1)*4+MID(C643,5,1)*5+MID(C643,4,1)*6+MID(C643,3,1)*7+MID(C643,2,1)*2+LEFT(C643,1)*3)-(INT((RIGHT(C643,1)*2+MID(C643,7,1)*3+MID(C643,6,1)*4+MID(C643,5,1)*5+MID(C643,4,1)*6+MID(C643,3,1)*7+MID(C643,2,1)*2+LEFT(C643,1)*3)/11)*11))))))))</f>
        <v>K</v>
      </c>
      <c r="AK643" s="90" t="str">
        <f t="shared" ref="AK643:AK706" si="286">IF(C643="","Celda vacía",IF(C643="E","-",IF(IF(AJ643=11,0,IF(AJ643=10,"K",AJ643))=D643,"-","Corregir RUN")))</f>
        <v>-</v>
      </c>
      <c r="AL643" s="90" t="str">
        <f t="shared" ref="AL643:AL706" si="287">IF(H643="","Celda vacía",IF(OR(H643="M",H643="H",H643="X"),  IF(H643="M", "Identifica este registro como MUJER",  IF(H643="H","Identifica este registro como HOMBRE", IF(H643="X","Identifica este registro como NO BINARIO"))),  "Validar con Tabla N°01")   )</f>
        <v>Identifica este registro como MUJER</v>
      </c>
      <c r="AM643" s="90" t="str">
        <f t="shared" ref="AM643:AM706" si="288">IF(I643="","Celda vacía",IF(ISERROR(VLOOKUP(I643,Tabla_27_Matriz_Base,1,0)),"Revisar","-"))</f>
        <v>-</v>
      </c>
      <c r="AN643" s="90" t="str">
        <f t="shared" ref="AN643:AN706" si="289">IF(J643="","Celda vacía",IF(ISERROR(VLOOKUP(J643,Tabla_04_Sist.Rem,1,0)),"Revisar","-"))</f>
        <v>-</v>
      </c>
      <c r="AO643" s="90" t="str">
        <f t="shared" ref="AO643:AO706" si="290">IF(J643="","SIST_REM vacío, no permite validar estamento",IF(OR(J643=10,J643=40,J643=60,J643=70),IF(ISERROR(VLOOKUP(K643,Tabla_06_10_40_60_70_EUS,1,0)),"Revisar. Estamento no corresponde a sist. Rem.","-"),
IF(AND(A643="l",J643=11,K643="DIRECTIVO"),"Dual",
IF(OR(J643=11,J643=12),IF(ISERROR(VLOOKUP(K643,Tabla_06_11_12_15076_19664,1,0)),"Revisar. Estamento no corresponde a sist. Rem.","-"),
IF(J643=13,IF(ISERROR(VLOOKUP(K643,Tabla_06_13,1,0)),"Revisar. Estamento no corresponde a sist. Rem.","-"),
IF(J643=14,IF(ISERROR(VLOOKUP(K643,Tabla_06_14,1,0)),"Revisar. Estamento no corresponde a sist. Rem.","-"),
IF(J643=15,IF(ISERROR(VLOOKUP(K643,Tabla_06_15,1,0)),"Revisar. Estamento no corresponde a sist. Rem.","-"),
IF(OR(J643=90),IF(ISERROR(VLOOKUP(K643,Tabla_06_90_Personal_Fuera_de_Dotacion,1,0)),"Revisar. Estamento no corresponde a sist. Rem.","-"),
IF(J643=61,IF(ISERROR(VLOOKUP(K643,Tabla_06_DFL29_61_Experimentales,1,0)),"Revisar. Estamento no corresponde a sist. Rem.","-"),IF(J643=20,IF(ISERROR(VLOOKUP(K643,Tabla_06_20_Fiscalizadores,1,0)),"Revisar. Estamento no corresponde a sist. Rem.","-"),IF(J643=80,IF(ISERROR(VLOOKUP(K643,Tabla_06_80_Codigo_del_Trabajo,1,0)),"Revisar. Estamento no corresponde a sist. Rem.","-"),                    IF(J643=30,IF(ISERROR(VLOOKUP(K643,Tabla_06_30_Poder_Judicial,1,0)),"Revisar. Estamento no corresponde a sist. Rem.","-"),IF(ISERROR(VLOOKUP(K643,Tabla_06_50_Ministerio_Publico,1,0)),"Revisar","-")))))))))))))</f>
        <v>-</v>
      </c>
      <c r="AP643" s="58" t="str">
        <f t="shared" ref="AP643:AP706" si="291">IF(L643="","Celda vacía",IF(ISERROR(VLOOKUP(L643,Tabla_Personal,1,0)),"Revisar","-"))</f>
        <v>-</v>
      </c>
      <c r="AQ643" s="94" t="str">
        <f t="shared" ref="AQ643:AQ706" si="292">IF(M643="","Celda vacía",IF(ISERROR(VLOOKUP(M643,Tabla_01_Mes,1,0)),"Revisar","-"))</f>
        <v>-</v>
      </c>
      <c r="AR643" s="94" t="str">
        <f>IF(N643="","PRIMER_DIA en blanco",
IF(AND(M643="01",N643&gt;=L_Conversion!$C$118,N643&lt;=L_Conversion!$D$118),"-",
IF(AND(M643="02",N643&gt;=L_Conversion!$C$119,N643&lt;=L_Conversion!$D$119),"-",
IF(AND(M643="03",N643&gt;=L_Conversion!$C$120,N643&lt;=L_Conversion!$D$120),"-",
IF(AND(M643="04",N643&gt;=L_Conversion!$C$121,N643&lt;=L_Conversion!$D$121),"-",
IF(AND(M643="05",N643&gt;=L_Conversion!$C$122,N643&lt;=L_Conversion!$D$122),"-",
IF(AND(M643="06",N643&gt;=L_Conversion!$C$123,N643&lt;=L_Conversion!$D$123),"-",
IF(AND(M643="07",N643&gt;=L_Conversion!$C$124,N643&lt;=L_Conversion!$D$124),"-",
IF(AND(M643="08",N643&gt;=L_Conversion!$C$125,N643&lt;=L_Conversion!$D$125),"-",
IF(AND(M643="09",N643&gt;=L_Conversion!$C$126,N643&lt;=L_Conversion!$D$126),"-",
IF(AND(M643="10",N643&gt;=L_Conversion!$C$127,N643&lt;=L_Conversion!$D$127),"-",
IF(AND(M643="11",N643&gt;=L_Conversion!$C$128,N643&lt;=L_Conversion!$D$128),"-",
IF(AND(M643="12",N643&gt;=L_Conversion!$C$129,N643&lt;=L_Conversion!$D$129),"-",
IF(AND(M643="13",N643&gt;=L_Conversion!$C$116,N643&lt;=L_Conversion!$D$116),"-",
IF(AND(M643="14",N643&gt;=L_Conversion!$C$117,N643&lt;=L_Conversion!$D$117),"-",
"PRIMER_DIA fuera de rango")))))))))))))))</f>
        <v>-</v>
      </c>
      <c r="AS643" s="94" t="str">
        <f t="shared" ref="AS643:AS706" si="293">IF(O643="","Celda vacía",IF(AND(ISERROR(VLOOKUP(P643,Tabla_18_Tipos_licencias,1,FALSE))=FALSE,O643&gt;=0,O643&lt;=365),IF(P643=8,IF(H643="M",IF(ISERROR(VLOOKUP(O643,Dias_Licencia_Tipo_8_M,1,0)),"Revisar días licencia tipo 8","-"),IF(ISERROR(VLOOKUP(O643,Dias_licencia_tipo_8_H,1,0)),"Revisar días licencia tipo 8","-")),"-"),"Se debe revisar los campos TIPO_LM y N_DIAS"))</f>
        <v>-</v>
      </c>
      <c r="AT643" s="94" t="str">
        <f t="shared" ref="AT643:AT706" si="294">IF(P643="","Celda vacía",IF(ISERROR(VLOOKUP(P643,Tabla_18_Tipos_licencias,1,FALSE))=FALSE,IF(H643="M","-",IF(P643=7,"Revisar","-")),"Revisar"))</f>
        <v>-</v>
      </c>
      <c r="AU643" s="94" t="str">
        <f t="shared" ref="AU643:AU706" si="295">IF(Q643="","Celda vacía",IF(AND(OR(L643="HAG",L643="HONORARIO"),OR(Q643="AUTORIZADO",Q643="REDUCIDO",Q643="RECHAZADO",Q643="PENDIENTE",Q643="AMPLIADO")),"Revisar Calidad Jurídica",IF(AND(OR(L643="HAG",L643="HONORARIO"),Q643="NC"),"-",IF(ISERROR(VLOOKUP(Q643,Tabla_04_Estado_Resolucion,1,0)),"Revisar",IF(AND(Q643="PENDIENTE",($BG$1-N643)&gt;60),"Validar estado PENDIENTE",  IF(AND(OR(L643="CONTRATA",L643="PLANTA", L643="CT", L643="JP", L643="JORNAL", L643="CONTRATA_FD", L643="CT_FD", L643="ADSCRITO", L643="LGN", L643="VIGILANTE", L643="BECARIOS", L643="PLANTA_FD"),Q643&lt;&gt;"NC"),"-","Revisar Calidad Jurídica"))))))</f>
        <v>-</v>
      </c>
      <c r="AV643" s="94" t="str">
        <f t="shared" ref="AV643:AV706" si="296">IF(R643="","Celda vacía",IF(AND(OR(Q643="AUTORIZADO",Q643="PENDIENTE",Q643="NC",Q643="AMPLIADO"),R643="N"),"-",IF(AND(OR(Q643="REDUCIDO",Q643="RECHAZADO"),OR(R643="S",R643="N")),"-","Revisar")))</f>
        <v>-</v>
      </c>
      <c r="AW643" s="94" t="str">
        <f t="shared" ref="AW643:AW706" si="297">IF(Q643="","Celda vacía",IF(AND(R643="N",Q643=S643),"-",IF(AND(S643="PENDIENTE",($BG$1-N643)&gt;60),"Validar estado PENDIENTE",IF(AND(R643="S",OR(S643="AUTORIZADO",S643="PENDIENTE"),T643=O643),"-",IF(AND(R643="S",S643="REDUCIDO",T643&lt;O643,T643&gt;0),"-",IF(AND(R643="S",S643="RECHAZADO",T643=0),"-",IF(AND(Q643="NC",S643="NC",T643=O643),"-","Revisar")))))))</f>
        <v>-</v>
      </c>
      <c r="AX643" s="94" t="str">
        <f t="shared" ref="AX643:AX706" si="298">IF(T643="","Celda Vacía",IF(AND(OR(S643="AUTORIZADO",S643="PENDIENTE",S643="NC"),O643=T643),"-",IF(AND(S643="REDUCIDO",T643&gt;0,T643&lt;O643),"-",IF(AND(S643="RECHAZADO",T643=0),"-",   IF(AND(S643="AMPLIADO",T643&gt;O643),"-",       "Revisar" )))))</f>
        <v>-</v>
      </c>
      <c r="AY643" s="94" t="str">
        <f t="shared" ref="AY643:AY706" si="299">IF(U643="","Celda vacía",IF(OR(U643="S",U643="N"),"-","Revisar"))</f>
        <v>-</v>
      </c>
      <c r="AZ643" s="94" t="str">
        <f t="shared" ref="AZ643:AZ706" si="300">IF(V643="","Celda vacía",IF(OR(V643="S",V643="N"),"-","Revisar"))</f>
        <v>-</v>
      </c>
      <c r="BA643" s="94" t="str">
        <f t="shared" ref="BA643:BA706" si="301">IF(W643="","Celda vacía",IF(OR(W643="S",W643="N"),"-","Revisar"))</f>
        <v>-</v>
      </c>
      <c r="BB643" s="94" t="str">
        <f t="shared" ref="BB643:BB706" si="302">IF(X643="","Celda Vacia",IF(  OR(          AND(X643=0,W643="S"),AND(X643&lt;&gt;0,W643="N")),"Revisar valor del campo MONTO_SUB","-"))</f>
        <v>-</v>
      </c>
      <c r="BC643" s="94" t="str">
        <f t="shared" ref="BC643:BC706" si="303">IF(Y643="","Celda Vacia",IF(ISERROR(VLOOKUP(Y643,Tabla_33_estado_recuperacion,1,FALSE)),"Se debe corregir el valor según Tabla Nro 33",IF(Y643="SDR",IF(OR(S643="RECHAZADO",W643="N"),"-","Se debe revisar  ESTADO SDR"),IF(Y643="PEN",IF(OR(S643="AUTORIZADO",S643="REDUCIDO",S643="PENDIENTE"),"-","Se debe revisar ESTADO PEN"),IF(AND(OR(W643="S",W643="N"),OR(Y643="TOT",Y643="PAR"),OR(S643="AUTORIZADO",S643="REDUCIDO")),"-","Revisar ER2 Y ESTADO_REC")))))</f>
        <v>-</v>
      </c>
      <c r="BD643" s="94" t="str">
        <f t="shared" ref="BD643:BD706" si="304">IF(Z643="","Celda Vacia", IF(Z643&gt;T643,"Dias recuperados no puede ser mayor a dias autorizados", IF(ISNUMBER(Z643)=TRUE,IF(Z643=0,IF(OR(Y643="SDR",Y643="PEN"),"-",IF(AND(T643&lt;4,OR(Y643="TOT",Y643="PAR")),"-","Se debe revisar los Campos N_DIAS_REC y ESTADO_REC")),IF(AND(Z643&gt;0,Z643&lt;366,OR(Y643="TOT",Y643="PAR")),"-","Se debe revisar los campos ESTADO_REC y N_DIAS_REC")),"Valor del campo N_DIAS_REC no es numérico"))    )</f>
        <v>-</v>
      </c>
      <c r="BE643" s="94" t="str">
        <f t="shared" ref="BE643:BE706" si="305">IF(AA643="","Celda vacia",
IF( AND(AA643=0,(OR(Y643="PEN",Y643="SDR"))),"-",
IF(AND(T643&lt;4,OR(P643="5A",P643="5B",P643="6A",P643="6B"),AA643&gt;=0),"-",
IF(AND(T643&lt;4,P643&lt;&gt;"5A",P643&lt;&gt;"5B",P643&lt;&gt;"6A",P643&lt;&gt;"6B",AA643=0),"-",
IF(AND(T643&lt;4,P643&lt;&gt;"5A",P643&lt;&gt;"5B",P643&lt;&gt;"6A",P643&lt;&gt;"6B",V643="S",AA643&gt;=0),"-",
IF(AND(T643&gt;=4,AA643&gt;0, OR(Y643="TOT",Y643="PAR")),"-",
"Revisar el tipo de licencia medica, dias de licencia para el monto de recuperación declarado"))))))</f>
        <v>-</v>
      </c>
      <c r="BF643" s="94" t="str">
        <f t="shared" ref="BF643:BF706" si="306">IF(AB643="","Celda vacia",IF(ISNUMBER(AB643)=TRUE,IF(AB643=0,IF(OR(Y643="PEN",Y643="SDR"),"-","revisar "),IF(OR(Y643="TOT",Y643="PAR"),"-","Revisar")),"Valor del campo no es numérico"))</f>
        <v>-</v>
      </c>
    </row>
    <row r="644" spans="1:58" x14ac:dyDescent="0.2">
      <c r="A644" s="19" t="s">
        <v>1193</v>
      </c>
      <c r="B644" s="19" t="s">
        <v>875</v>
      </c>
      <c r="C644" s="19">
        <v>15887934</v>
      </c>
      <c r="D644" s="19">
        <v>4</v>
      </c>
      <c r="E644" s="19" t="s">
        <v>1955</v>
      </c>
      <c r="F644" s="19" t="s">
        <v>1956</v>
      </c>
      <c r="G644" s="19" t="s">
        <v>1376</v>
      </c>
      <c r="H644" s="19" t="s">
        <v>1018</v>
      </c>
      <c r="I644" s="19" t="s">
        <v>654</v>
      </c>
      <c r="J644" s="19">
        <v>80</v>
      </c>
      <c r="K644" s="19" t="s">
        <v>556</v>
      </c>
      <c r="L644" s="19" t="s">
        <v>509</v>
      </c>
      <c r="M644" s="19" t="s">
        <v>20</v>
      </c>
      <c r="N644" s="19">
        <v>45805</v>
      </c>
      <c r="O644" s="19">
        <v>7</v>
      </c>
      <c r="P644" s="83">
        <v>7</v>
      </c>
      <c r="Q644" s="19" t="s">
        <v>23</v>
      </c>
      <c r="R644" s="19" t="s">
        <v>11</v>
      </c>
      <c r="S644" s="19" t="s">
        <v>23</v>
      </c>
      <c r="T644" s="19">
        <v>7</v>
      </c>
      <c r="U644" s="19" t="s">
        <v>11</v>
      </c>
      <c r="V644" s="19" t="s">
        <v>11</v>
      </c>
      <c r="W644" s="19" t="s">
        <v>11</v>
      </c>
      <c r="X644" s="19">
        <v>0</v>
      </c>
      <c r="Y644" s="19" t="s">
        <v>730</v>
      </c>
      <c r="Z644" s="19">
        <v>0</v>
      </c>
      <c r="AA644" s="19">
        <v>0</v>
      </c>
      <c r="AB644" s="19">
        <v>0</v>
      </c>
      <c r="AC644" s="186" t="str">
        <f>IF(OR(M644="13",M644="14",P644=8),"",IF(     AND(OR(S644="AUTORIZADO", S644="PENDIENTE", S644="REDUCIDO", S644="AMPLIADO"),L644&lt;&gt;"HONORARIO" ), _xlfn.CONCAT(IF(H644="X","H",H644),"_",IF(OR(P644=5,P644=6),_xlfn.CONCAT(P644,"A"),P644),"_",VLOOKUP(T644,Datos!$B$2:$C$5,2,TRUE)),""))</f>
        <v>M_7_[4 a 10]</v>
      </c>
      <c r="AD644" s="186">
        <f t="shared" si="280"/>
        <v>0</v>
      </c>
      <c r="AE644" s="90" t="str">
        <f t="shared" si="281"/>
        <v>-</v>
      </c>
      <c r="AF644" s="91" t="str">
        <f t="shared" si="282"/>
        <v>070606</v>
      </c>
      <c r="AG644" s="92"/>
      <c r="AH644" s="93" t="str">
        <f t="shared" si="283"/>
        <v>Corporación de Fomento de la Producción</v>
      </c>
      <c r="AI644" s="90" t="str">
        <f t="shared" si="284"/>
        <v>-</v>
      </c>
      <c r="AJ644" s="90">
        <f t="shared" si="285"/>
        <v>4</v>
      </c>
      <c r="AK644" s="90" t="str">
        <f t="shared" si="286"/>
        <v>-</v>
      </c>
      <c r="AL644" s="90" t="str">
        <f t="shared" si="287"/>
        <v>Identifica este registro como MUJER</v>
      </c>
      <c r="AM644" s="90" t="str">
        <f t="shared" si="288"/>
        <v>-</v>
      </c>
      <c r="AN644" s="90" t="str">
        <f t="shared" si="289"/>
        <v>-</v>
      </c>
      <c r="AO644" s="90" t="str">
        <f t="shared" si="290"/>
        <v>-</v>
      </c>
      <c r="AP644" s="58" t="str">
        <f t="shared" si="291"/>
        <v>-</v>
      </c>
      <c r="AQ644" s="94" t="str">
        <f t="shared" si="292"/>
        <v>-</v>
      </c>
      <c r="AR644" s="94" t="str">
        <f>IF(N644="","PRIMER_DIA en blanco",
IF(AND(M644="01",N644&gt;=L_Conversion!$C$118,N644&lt;=L_Conversion!$D$118),"-",
IF(AND(M644="02",N644&gt;=L_Conversion!$C$119,N644&lt;=L_Conversion!$D$119),"-",
IF(AND(M644="03",N644&gt;=L_Conversion!$C$120,N644&lt;=L_Conversion!$D$120),"-",
IF(AND(M644="04",N644&gt;=L_Conversion!$C$121,N644&lt;=L_Conversion!$D$121),"-",
IF(AND(M644="05",N644&gt;=L_Conversion!$C$122,N644&lt;=L_Conversion!$D$122),"-",
IF(AND(M644="06",N644&gt;=L_Conversion!$C$123,N644&lt;=L_Conversion!$D$123),"-",
IF(AND(M644="07",N644&gt;=L_Conversion!$C$124,N644&lt;=L_Conversion!$D$124),"-",
IF(AND(M644="08",N644&gt;=L_Conversion!$C$125,N644&lt;=L_Conversion!$D$125),"-",
IF(AND(M644="09",N644&gt;=L_Conversion!$C$126,N644&lt;=L_Conversion!$D$126),"-",
IF(AND(M644="10",N644&gt;=L_Conversion!$C$127,N644&lt;=L_Conversion!$D$127),"-",
IF(AND(M644="11",N644&gt;=L_Conversion!$C$128,N644&lt;=L_Conversion!$D$128),"-",
IF(AND(M644="12",N644&gt;=L_Conversion!$C$129,N644&lt;=L_Conversion!$D$129),"-",
IF(AND(M644="13",N644&gt;=L_Conversion!$C$116,N644&lt;=L_Conversion!$D$116),"-",
IF(AND(M644="14",N644&gt;=L_Conversion!$C$117,N644&lt;=L_Conversion!$D$117),"-",
"PRIMER_DIA fuera de rango")))))))))))))))</f>
        <v>-</v>
      </c>
      <c r="AS644" s="94" t="str">
        <f t="shared" si="293"/>
        <v>-</v>
      </c>
      <c r="AT644" s="94" t="str">
        <f t="shared" si="294"/>
        <v>-</v>
      </c>
      <c r="AU644" s="94" t="str">
        <f t="shared" si="295"/>
        <v>-</v>
      </c>
      <c r="AV644" s="94" t="str">
        <f t="shared" si="296"/>
        <v>-</v>
      </c>
      <c r="AW644" s="94" t="str">
        <f t="shared" si="297"/>
        <v>-</v>
      </c>
      <c r="AX644" s="94" t="str">
        <f t="shared" si="298"/>
        <v>-</v>
      </c>
      <c r="AY644" s="94" t="str">
        <f t="shared" si="299"/>
        <v>-</v>
      </c>
      <c r="AZ644" s="94" t="str">
        <f t="shared" si="300"/>
        <v>-</v>
      </c>
      <c r="BA644" s="94" t="str">
        <f t="shared" si="301"/>
        <v>-</v>
      </c>
      <c r="BB644" s="94" t="str">
        <f t="shared" si="302"/>
        <v>-</v>
      </c>
      <c r="BC644" s="94" t="str">
        <f t="shared" si="303"/>
        <v>-</v>
      </c>
      <c r="BD644" s="94" t="str">
        <f t="shared" si="304"/>
        <v>-</v>
      </c>
      <c r="BE644" s="94" t="str">
        <f t="shared" si="305"/>
        <v>-</v>
      </c>
      <c r="BF644" s="94" t="str">
        <f t="shared" si="306"/>
        <v>-</v>
      </c>
    </row>
    <row r="645" spans="1:58" x14ac:dyDescent="0.2">
      <c r="A645" s="19" t="s">
        <v>1193</v>
      </c>
      <c r="B645" s="19" t="s">
        <v>669</v>
      </c>
      <c r="C645" s="19">
        <v>15601509</v>
      </c>
      <c r="D645" s="19">
        <v>1</v>
      </c>
      <c r="E645" s="19" t="s">
        <v>1358</v>
      </c>
      <c r="F645" s="19" t="s">
        <v>1852</v>
      </c>
      <c r="G645" s="19" t="s">
        <v>1853</v>
      </c>
      <c r="H645" s="19" t="s">
        <v>654</v>
      </c>
      <c r="I645" s="19" t="s">
        <v>654</v>
      </c>
      <c r="J645" s="19">
        <v>80</v>
      </c>
      <c r="K645" s="19" t="s">
        <v>556</v>
      </c>
      <c r="L645" s="19" t="s">
        <v>509</v>
      </c>
      <c r="M645" s="19" t="s">
        <v>20</v>
      </c>
      <c r="N645" s="19">
        <v>45805</v>
      </c>
      <c r="O645" s="19">
        <v>30</v>
      </c>
      <c r="P645" s="83">
        <v>1</v>
      </c>
      <c r="Q645" s="19" t="s">
        <v>23</v>
      </c>
      <c r="R645" s="19" t="s">
        <v>11</v>
      </c>
      <c r="S645" s="19" t="s">
        <v>23</v>
      </c>
      <c r="T645" s="19">
        <v>30</v>
      </c>
      <c r="U645" s="19" t="s">
        <v>11</v>
      </c>
      <c r="V645" s="19" t="s">
        <v>11</v>
      </c>
      <c r="W645" s="19" t="s">
        <v>11</v>
      </c>
      <c r="X645" s="19">
        <v>0</v>
      </c>
      <c r="Y645" s="19" t="s">
        <v>730</v>
      </c>
      <c r="Z645" s="19">
        <v>0</v>
      </c>
      <c r="AA645" s="19">
        <v>0</v>
      </c>
      <c r="AB645" s="19">
        <v>0</v>
      </c>
      <c r="AC645" s="186" t="str">
        <f>IF(OR(M645="13",M645="14",P645=8),"",IF(     AND(OR(S645="AUTORIZADO", S645="PENDIENTE", S645="REDUCIDO", S645="AMPLIADO"),L645&lt;&gt;"HONORARIO" ), _xlfn.CONCAT(IF(H645="X","H",H645),"_",IF(OR(P645=5,P645=6),_xlfn.CONCAT(P645,"A"),P645),"_",VLOOKUP(T645,Datos!$B$2:$C$5,2,TRUE)),""))</f>
        <v>H_1_[11 +]</v>
      </c>
      <c r="AD645" s="186">
        <f t="shared" si="280"/>
        <v>0</v>
      </c>
      <c r="AE645" s="90" t="str">
        <f t="shared" si="281"/>
        <v>-</v>
      </c>
      <c r="AF645" s="91" t="str">
        <f t="shared" si="282"/>
        <v>Revisar</v>
      </c>
      <c r="AG645" s="92"/>
      <c r="AH645" s="93" t="str">
        <f t="shared" si="283"/>
        <v>Corporación de Fomento de la Producción</v>
      </c>
      <c r="AI645" s="90" t="str">
        <f t="shared" si="284"/>
        <v>-</v>
      </c>
      <c r="AJ645" s="90">
        <f t="shared" si="285"/>
        <v>1</v>
      </c>
      <c r="AK645" s="90" t="str">
        <f t="shared" si="286"/>
        <v>-</v>
      </c>
      <c r="AL645" s="90" t="str">
        <f t="shared" si="287"/>
        <v>Identifica este registro como HOMBRE</v>
      </c>
      <c r="AM645" s="90" t="str">
        <f t="shared" si="288"/>
        <v>-</v>
      </c>
      <c r="AN645" s="90" t="str">
        <f t="shared" si="289"/>
        <v>-</v>
      </c>
      <c r="AO645" s="90" t="str">
        <f t="shared" si="290"/>
        <v>-</v>
      </c>
      <c r="AP645" s="58" t="str">
        <f t="shared" si="291"/>
        <v>-</v>
      </c>
      <c r="AQ645" s="94" t="str">
        <f t="shared" si="292"/>
        <v>-</v>
      </c>
      <c r="AR645" s="94" t="str">
        <f>IF(N645="","PRIMER_DIA en blanco",
IF(AND(M645="01",N645&gt;=L_Conversion!$C$118,N645&lt;=L_Conversion!$D$118),"-",
IF(AND(M645="02",N645&gt;=L_Conversion!$C$119,N645&lt;=L_Conversion!$D$119),"-",
IF(AND(M645="03",N645&gt;=L_Conversion!$C$120,N645&lt;=L_Conversion!$D$120),"-",
IF(AND(M645="04",N645&gt;=L_Conversion!$C$121,N645&lt;=L_Conversion!$D$121),"-",
IF(AND(M645="05",N645&gt;=L_Conversion!$C$122,N645&lt;=L_Conversion!$D$122),"-",
IF(AND(M645="06",N645&gt;=L_Conversion!$C$123,N645&lt;=L_Conversion!$D$123),"-",
IF(AND(M645="07",N645&gt;=L_Conversion!$C$124,N645&lt;=L_Conversion!$D$124),"-",
IF(AND(M645="08",N645&gt;=L_Conversion!$C$125,N645&lt;=L_Conversion!$D$125),"-",
IF(AND(M645="09",N645&gt;=L_Conversion!$C$126,N645&lt;=L_Conversion!$D$126),"-",
IF(AND(M645="10",N645&gt;=L_Conversion!$C$127,N645&lt;=L_Conversion!$D$127),"-",
IF(AND(M645="11",N645&gt;=L_Conversion!$C$128,N645&lt;=L_Conversion!$D$128),"-",
IF(AND(M645="12",N645&gt;=L_Conversion!$C$129,N645&lt;=L_Conversion!$D$129),"-",
IF(AND(M645="13",N645&gt;=L_Conversion!$C$116,N645&lt;=L_Conversion!$D$116),"-",
IF(AND(M645="14",N645&gt;=L_Conversion!$C$117,N645&lt;=L_Conversion!$D$117),"-",
"PRIMER_DIA fuera de rango")))))))))))))))</f>
        <v>-</v>
      </c>
      <c r="AS645" s="94" t="str">
        <f t="shared" si="293"/>
        <v>-</v>
      </c>
      <c r="AT645" s="94" t="str">
        <f t="shared" si="294"/>
        <v>-</v>
      </c>
      <c r="AU645" s="94" t="str">
        <f t="shared" si="295"/>
        <v>-</v>
      </c>
      <c r="AV645" s="94" t="str">
        <f t="shared" si="296"/>
        <v>-</v>
      </c>
      <c r="AW645" s="94" t="str">
        <f t="shared" si="297"/>
        <v>-</v>
      </c>
      <c r="AX645" s="94" t="str">
        <f t="shared" si="298"/>
        <v>-</v>
      </c>
      <c r="AY645" s="94" t="str">
        <f t="shared" si="299"/>
        <v>-</v>
      </c>
      <c r="AZ645" s="94" t="str">
        <f t="shared" si="300"/>
        <v>-</v>
      </c>
      <c r="BA645" s="94" t="str">
        <f t="shared" si="301"/>
        <v>-</v>
      </c>
      <c r="BB645" s="94" t="str">
        <f t="shared" si="302"/>
        <v>-</v>
      </c>
      <c r="BC645" s="94" t="str">
        <f t="shared" si="303"/>
        <v>-</v>
      </c>
      <c r="BD645" s="94" t="str">
        <f t="shared" si="304"/>
        <v>-</v>
      </c>
      <c r="BE645" s="94" t="str">
        <f t="shared" si="305"/>
        <v>-</v>
      </c>
      <c r="BF645" s="94" t="str">
        <f t="shared" si="306"/>
        <v>-</v>
      </c>
    </row>
    <row r="646" spans="1:58" x14ac:dyDescent="0.2">
      <c r="A646" s="19" t="s">
        <v>1193</v>
      </c>
      <c r="B646" s="19" t="s">
        <v>76</v>
      </c>
      <c r="C646" s="19">
        <v>11388241</v>
      </c>
      <c r="D646" s="19">
        <v>7</v>
      </c>
      <c r="E646" s="19" t="s">
        <v>1290</v>
      </c>
      <c r="F646" s="19" t="s">
        <v>1957</v>
      </c>
      <c r="G646" s="19" t="s">
        <v>1958</v>
      </c>
      <c r="H646" s="19" t="s">
        <v>1018</v>
      </c>
      <c r="I646" s="19" t="s">
        <v>653</v>
      </c>
      <c r="J646" s="19">
        <v>80</v>
      </c>
      <c r="K646" s="19" t="s">
        <v>556</v>
      </c>
      <c r="L646" s="19" t="s">
        <v>495</v>
      </c>
      <c r="M646" s="19" t="s">
        <v>20</v>
      </c>
      <c r="N646" s="19">
        <v>45806</v>
      </c>
      <c r="O646" s="19">
        <v>2</v>
      </c>
      <c r="P646" s="83">
        <v>1</v>
      </c>
      <c r="Q646" s="19" t="s">
        <v>23</v>
      </c>
      <c r="R646" s="19" t="s">
        <v>11</v>
      </c>
      <c r="S646" s="19" t="s">
        <v>23</v>
      </c>
      <c r="T646" s="19">
        <v>2</v>
      </c>
      <c r="U646" s="19" t="s">
        <v>11</v>
      </c>
      <c r="V646" s="19" t="s">
        <v>11</v>
      </c>
      <c r="W646" s="19" t="s">
        <v>11</v>
      </c>
      <c r="X646" s="19">
        <v>0</v>
      </c>
      <c r="Y646" s="19" t="s">
        <v>730</v>
      </c>
      <c r="Z646" s="19">
        <v>0</v>
      </c>
      <c r="AA646" s="19">
        <v>0</v>
      </c>
      <c r="AB646" s="19">
        <v>0</v>
      </c>
      <c r="AC646" s="186" t="str">
        <f>IF(OR(M646="13",M646="14",P646=8),"",IF(     AND(OR(S646="AUTORIZADO", S646="PENDIENTE", S646="REDUCIDO", S646="AMPLIADO"),L646&lt;&gt;"HONORARIO" ), _xlfn.CONCAT(IF(H646="X","H",H646),"_",IF(OR(P646=5,P646=6),_xlfn.CONCAT(P646,"A"),P646),"_",VLOOKUP(T646,Datos!$B$2:$C$5,2,TRUE)),""))</f>
        <v>M_1_[hasta 3]</v>
      </c>
      <c r="AD646" s="186">
        <f t="shared" si="280"/>
        <v>0</v>
      </c>
      <c r="AE646" s="90" t="str">
        <f t="shared" si="281"/>
        <v>-</v>
      </c>
      <c r="AF646" s="91" t="str">
        <f t="shared" si="282"/>
        <v>070601</v>
      </c>
      <c r="AG646" s="92"/>
      <c r="AH646" s="93" t="str">
        <f t="shared" si="283"/>
        <v>Corporación de Fomento de la Producción</v>
      </c>
      <c r="AI646" s="90" t="str">
        <f t="shared" si="284"/>
        <v>-</v>
      </c>
      <c r="AJ646" s="90">
        <f t="shared" si="285"/>
        <v>7</v>
      </c>
      <c r="AK646" s="90" t="str">
        <f t="shared" si="286"/>
        <v>-</v>
      </c>
      <c r="AL646" s="90" t="str">
        <f t="shared" si="287"/>
        <v>Identifica este registro como MUJER</v>
      </c>
      <c r="AM646" s="90" t="str">
        <f t="shared" si="288"/>
        <v>-</v>
      </c>
      <c r="AN646" s="90" t="str">
        <f t="shared" si="289"/>
        <v>-</v>
      </c>
      <c r="AO646" s="90" t="str">
        <f t="shared" si="290"/>
        <v>-</v>
      </c>
      <c r="AP646" s="58" t="str">
        <f t="shared" si="291"/>
        <v>-</v>
      </c>
      <c r="AQ646" s="94" t="str">
        <f t="shared" si="292"/>
        <v>-</v>
      </c>
      <c r="AR646" s="94" t="str">
        <f>IF(N646="","PRIMER_DIA en blanco",
IF(AND(M646="01",N646&gt;=L_Conversion!$C$118,N646&lt;=L_Conversion!$D$118),"-",
IF(AND(M646="02",N646&gt;=L_Conversion!$C$119,N646&lt;=L_Conversion!$D$119),"-",
IF(AND(M646="03",N646&gt;=L_Conversion!$C$120,N646&lt;=L_Conversion!$D$120),"-",
IF(AND(M646="04",N646&gt;=L_Conversion!$C$121,N646&lt;=L_Conversion!$D$121),"-",
IF(AND(M646="05",N646&gt;=L_Conversion!$C$122,N646&lt;=L_Conversion!$D$122),"-",
IF(AND(M646="06",N646&gt;=L_Conversion!$C$123,N646&lt;=L_Conversion!$D$123),"-",
IF(AND(M646="07",N646&gt;=L_Conversion!$C$124,N646&lt;=L_Conversion!$D$124),"-",
IF(AND(M646="08",N646&gt;=L_Conversion!$C$125,N646&lt;=L_Conversion!$D$125),"-",
IF(AND(M646="09",N646&gt;=L_Conversion!$C$126,N646&lt;=L_Conversion!$D$126),"-",
IF(AND(M646="10",N646&gt;=L_Conversion!$C$127,N646&lt;=L_Conversion!$D$127),"-",
IF(AND(M646="11",N646&gt;=L_Conversion!$C$128,N646&lt;=L_Conversion!$D$128),"-",
IF(AND(M646="12",N646&gt;=L_Conversion!$C$129,N646&lt;=L_Conversion!$D$129),"-",
IF(AND(M646="13",N646&gt;=L_Conversion!$C$116,N646&lt;=L_Conversion!$D$116),"-",
IF(AND(M646="14",N646&gt;=L_Conversion!$C$117,N646&lt;=L_Conversion!$D$117),"-",
"PRIMER_DIA fuera de rango")))))))))))))))</f>
        <v>-</v>
      </c>
      <c r="AS646" s="94" t="str">
        <f t="shared" si="293"/>
        <v>-</v>
      </c>
      <c r="AT646" s="94" t="str">
        <f t="shared" si="294"/>
        <v>-</v>
      </c>
      <c r="AU646" s="94" t="str">
        <f t="shared" si="295"/>
        <v>-</v>
      </c>
      <c r="AV646" s="94" t="str">
        <f t="shared" si="296"/>
        <v>-</v>
      </c>
      <c r="AW646" s="94" t="str">
        <f t="shared" si="297"/>
        <v>-</v>
      </c>
      <c r="AX646" s="94" t="str">
        <f t="shared" si="298"/>
        <v>-</v>
      </c>
      <c r="AY646" s="94" t="str">
        <f t="shared" si="299"/>
        <v>-</v>
      </c>
      <c r="AZ646" s="94" t="str">
        <f t="shared" si="300"/>
        <v>-</v>
      </c>
      <c r="BA646" s="94" t="str">
        <f t="shared" si="301"/>
        <v>-</v>
      </c>
      <c r="BB646" s="94" t="str">
        <f t="shared" si="302"/>
        <v>-</v>
      </c>
      <c r="BC646" s="94" t="str">
        <f t="shared" si="303"/>
        <v>-</v>
      </c>
      <c r="BD646" s="94" t="str">
        <f t="shared" si="304"/>
        <v>-</v>
      </c>
      <c r="BE646" s="94" t="str">
        <f t="shared" si="305"/>
        <v>-</v>
      </c>
      <c r="BF646" s="94" t="str">
        <f t="shared" si="306"/>
        <v>-</v>
      </c>
    </row>
    <row r="647" spans="1:58" x14ac:dyDescent="0.2">
      <c r="A647" s="19" t="s">
        <v>1193</v>
      </c>
      <c r="B647" s="19" t="s">
        <v>76</v>
      </c>
      <c r="C647" s="19">
        <v>10213912</v>
      </c>
      <c r="D647" s="19">
        <v>7</v>
      </c>
      <c r="E647" s="19" t="s">
        <v>1433</v>
      </c>
      <c r="F647" s="19" t="s">
        <v>1212</v>
      </c>
      <c r="G647" s="19" t="s">
        <v>1434</v>
      </c>
      <c r="H647" s="19" t="s">
        <v>1018</v>
      </c>
      <c r="I647" s="19" t="s">
        <v>653</v>
      </c>
      <c r="J647" s="19">
        <v>80</v>
      </c>
      <c r="K647" s="19" t="s">
        <v>556</v>
      </c>
      <c r="L647" s="19" t="s">
        <v>495</v>
      </c>
      <c r="M647" s="19" t="s">
        <v>20</v>
      </c>
      <c r="N647" s="19">
        <v>45806</v>
      </c>
      <c r="O647" s="19">
        <v>30</v>
      </c>
      <c r="P647" s="83">
        <v>1</v>
      </c>
      <c r="Q647" s="19" t="s">
        <v>23</v>
      </c>
      <c r="R647" s="19" t="s">
        <v>11</v>
      </c>
      <c r="S647" s="19" t="s">
        <v>23</v>
      </c>
      <c r="T647" s="19">
        <v>30</v>
      </c>
      <c r="U647" s="19" t="s">
        <v>11</v>
      </c>
      <c r="V647" s="19" t="s">
        <v>11</v>
      </c>
      <c r="W647" s="19" t="s">
        <v>11</v>
      </c>
      <c r="X647" s="19">
        <v>0</v>
      </c>
      <c r="Y647" s="19" t="s">
        <v>730</v>
      </c>
      <c r="Z647" s="19">
        <v>0</v>
      </c>
      <c r="AA647" s="19">
        <v>0</v>
      </c>
      <c r="AB647" s="19">
        <v>0</v>
      </c>
      <c r="AC647" s="186" t="str">
        <f>IF(OR(M647="13",M647="14",P647=8),"",IF(     AND(OR(S647="AUTORIZADO", S647="PENDIENTE", S647="REDUCIDO", S647="AMPLIADO"),L647&lt;&gt;"HONORARIO" ), _xlfn.CONCAT(IF(H647="X","H",H647),"_",IF(OR(P647=5,P647=6),_xlfn.CONCAT(P647,"A"),P647),"_",VLOOKUP(T647,Datos!$B$2:$C$5,2,TRUE)),""))</f>
        <v>M_1_[11 +]</v>
      </c>
      <c r="AD647" s="186">
        <f t="shared" si="280"/>
        <v>0</v>
      </c>
      <c r="AE647" s="90" t="str">
        <f t="shared" si="281"/>
        <v>-</v>
      </c>
      <c r="AF647" s="91" t="str">
        <f t="shared" si="282"/>
        <v>070601</v>
      </c>
      <c r="AG647" s="92"/>
      <c r="AH647" s="93" t="str">
        <f t="shared" si="283"/>
        <v>Corporación de Fomento de la Producción</v>
      </c>
      <c r="AI647" s="90" t="str">
        <f t="shared" si="284"/>
        <v>-</v>
      </c>
      <c r="AJ647" s="90">
        <f t="shared" si="285"/>
        <v>7</v>
      </c>
      <c r="AK647" s="90" t="str">
        <f t="shared" si="286"/>
        <v>-</v>
      </c>
      <c r="AL647" s="90" t="str">
        <f t="shared" si="287"/>
        <v>Identifica este registro como MUJER</v>
      </c>
      <c r="AM647" s="90" t="str">
        <f t="shared" si="288"/>
        <v>-</v>
      </c>
      <c r="AN647" s="90" t="str">
        <f t="shared" si="289"/>
        <v>-</v>
      </c>
      <c r="AO647" s="90" t="str">
        <f t="shared" si="290"/>
        <v>-</v>
      </c>
      <c r="AP647" s="58" t="str">
        <f t="shared" si="291"/>
        <v>-</v>
      </c>
      <c r="AQ647" s="94" t="str">
        <f t="shared" si="292"/>
        <v>-</v>
      </c>
      <c r="AR647" s="94" t="str">
        <f>IF(N647="","PRIMER_DIA en blanco",
IF(AND(M647="01",N647&gt;=L_Conversion!$C$118,N647&lt;=L_Conversion!$D$118),"-",
IF(AND(M647="02",N647&gt;=L_Conversion!$C$119,N647&lt;=L_Conversion!$D$119),"-",
IF(AND(M647="03",N647&gt;=L_Conversion!$C$120,N647&lt;=L_Conversion!$D$120),"-",
IF(AND(M647="04",N647&gt;=L_Conversion!$C$121,N647&lt;=L_Conversion!$D$121),"-",
IF(AND(M647="05",N647&gt;=L_Conversion!$C$122,N647&lt;=L_Conversion!$D$122),"-",
IF(AND(M647="06",N647&gt;=L_Conversion!$C$123,N647&lt;=L_Conversion!$D$123),"-",
IF(AND(M647="07",N647&gt;=L_Conversion!$C$124,N647&lt;=L_Conversion!$D$124),"-",
IF(AND(M647="08",N647&gt;=L_Conversion!$C$125,N647&lt;=L_Conversion!$D$125),"-",
IF(AND(M647="09",N647&gt;=L_Conversion!$C$126,N647&lt;=L_Conversion!$D$126),"-",
IF(AND(M647="10",N647&gt;=L_Conversion!$C$127,N647&lt;=L_Conversion!$D$127),"-",
IF(AND(M647="11",N647&gt;=L_Conversion!$C$128,N647&lt;=L_Conversion!$D$128),"-",
IF(AND(M647="12",N647&gt;=L_Conversion!$C$129,N647&lt;=L_Conversion!$D$129),"-",
IF(AND(M647="13",N647&gt;=L_Conversion!$C$116,N647&lt;=L_Conversion!$D$116),"-",
IF(AND(M647="14",N647&gt;=L_Conversion!$C$117,N647&lt;=L_Conversion!$D$117),"-",
"PRIMER_DIA fuera de rango")))))))))))))))</f>
        <v>-</v>
      </c>
      <c r="AS647" s="94" t="str">
        <f t="shared" si="293"/>
        <v>-</v>
      </c>
      <c r="AT647" s="94" t="str">
        <f t="shared" si="294"/>
        <v>-</v>
      </c>
      <c r="AU647" s="94" t="str">
        <f t="shared" si="295"/>
        <v>-</v>
      </c>
      <c r="AV647" s="94" t="str">
        <f t="shared" si="296"/>
        <v>-</v>
      </c>
      <c r="AW647" s="94" t="str">
        <f t="shared" si="297"/>
        <v>-</v>
      </c>
      <c r="AX647" s="94" t="str">
        <f t="shared" si="298"/>
        <v>-</v>
      </c>
      <c r="AY647" s="94" t="str">
        <f t="shared" si="299"/>
        <v>-</v>
      </c>
      <c r="AZ647" s="94" t="str">
        <f t="shared" si="300"/>
        <v>-</v>
      </c>
      <c r="BA647" s="94" t="str">
        <f t="shared" si="301"/>
        <v>-</v>
      </c>
      <c r="BB647" s="94" t="str">
        <f t="shared" si="302"/>
        <v>-</v>
      </c>
      <c r="BC647" s="94" t="str">
        <f t="shared" si="303"/>
        <v>-</v>
      </c>
      <c r="BD647" s="94" t="str">
        <f t="shared" si="304"/>
        <v>-</v>
      </c>
      <c r="BE647" s="94" t="str">
        <f t="shared" si="305"/>
        <v>-</v>
      </c>
      <c r="BF647" s="94" t="str">
        <f t="shared" si="306"/>
        <v>-</v>
      </c>
    </row>
    <row r="648" spans="1:58" x14ac:dyDescent="0.2">
      <c r="A648" s="19" t="s">
        <v>1193</v>
      </c>
      <c r="B648" s="19" t="s">
        <v>76</v>
      </c>
      <c r="C648" s="19">
        <v>12630178</v>
      </c>
      <c r="D648" s="19">
        <v>2</v>
      </c>
      <c r="E648" s="19" t="s">
        <v>1302</v>
      </c>
      <c r="F648" s="19" t="s">
        <v>1303</v>
      </c>
      <c r="G648" s="19" t="s">
        <v>1304</v>
      </c>
      <c r="H648" s="19" t="s">
        <v>1018</v>
      </c>
      <c r="I648" s="19" t="s">
        <v>653</v>
      </c>
      <c r="J648" s="19">
        <v>80</v>
      </c>
      <c r="K648" s="19" t="s">
        <v>556</v>
      </c>
      <c r="L648" s="19" t="s">
        <v>495</v>
      </c>
      <c r="M648" s="19" t="s">
        <v>20</v>
      </c>
      <c r="N648" s="19">
        <v>45806</v>
      </c>
      <c r="O648" s="19">
        <v>14</v>
      </c>
      <c r="P648" s="83">
        <v>1</v>
      </c>
      <c r="Q648" s="19" t="s">
        <v>23</v>
      </c>
      <c r="R648" s="19" t="s">
        <v>11</v>
      </c>
      <c r="S648" s="19" t="s">
        <v>23</v>
      </c>
      <c r="T648" s="19">
        <v>14</v>
      </c>
      <c r="U648" s="19" t="s">
        <v>11</v>
      </c>
      <c r="V648" s="19" t="s">
        <v>11</v>
      </c>
      <c r="W648" s="19" t="s">
        <v>11</v>
      </c>
      <c r="X648" s="19">
        <v>0</v>
      </c>
      <c r="Y648" s="19" t="s">
        <v>730</v>
      </c>
      <c r="Z648" s="19">
        <v>0</v>
      </c>
      <c r="AA648" s="19">
        <v>0</v>
      </c>
      <c r="AB648" s="19">
        <v>0</v>
      </c>
      <c r="AC648" s="186" t="str">
        <f>IF(OR(M648="13",M648="14",P648=8),"",IF(     AND(OR(S648="AUTORIZADO", S648="PENDIENTE", S648="REDUCIDO", S648="AMPLIADO"),L648&lt;&gt;"HONORARIO" ), _xlfn.CONCAT(IF(H648="X","H",H648),"_",IF(OR(P648=5,P648=6),_xlfn.CONCAT(P648,"A"),P648),"_",VLOOKUP(T648,Datos!$B$2:$C$5,2,TRUE)),""))</f>
        <v>M_1_[11 +]</v>
      </c>
      <c r="AD648" s="186">
        <f t="shared" si="280"/>
        <v>0</v>
      </c>
      <c r="AE648" s="90" t="str">
        <f t="shared" si="281"/>
        <v>-</v>
      </c>
      <c r="AF648" s="91" t="str">
        <f t="shared" si="282"/>
        <v>070601</v>
      </c>
      <c r="AG648" s="92"/>
      <c r="AH648" s="93" t="str">
        <f t="shared" si="283"/>
        <v>Corporación de Fomento de la Producción</v>
      </c>
      <c r="AI648" s="90" t="str">
        <f t="shared" si="284"/>
        <v>-</v>
      </c>
      <c r="AJ648" s="90">
        <f t="shared" si="285"/>
        <v>2</v>
      </c>
      <c r="AK648" s="90" t="str">
        <f t="shared" si="286"/>
        <v>-</v>
      </c>
      <c r="AL648" s="90" t="str">
        <f t="shared" si="287"/>
        <v>Identifica este registro como MUJER</v>
      </c>
      <c r="AM648" s="90" t="str">
        <f t="shared" si="288"/>
        <v>-</v>
      </c>
      <c r="AN648" s="90" t="str">
        <f t="shared" si="289"/>
        <v>-</v>
      </c>
      <c r="AO648" s="90" t="str">
        <f t="shared" si="290"/>
        <v>-</v>
      </c>
      <c r="AP648" s="58" t="str">
        <f t="shared" si="291"/>
        <v>-</v>
      </c>
      <c r="AQ648" s="94" t="str">
        <f t="shared" si="292"/>
        <v>-</v>
      </c>
      <c r="AR648" s="94" t="str">
        <f>IF(N648="","PRIMER_DIA en blanco",
IF(AND(M648="01",N648&gt;=L_Conversion!$C$118,N648&lt;=L_Conversion!$D$118),"-",
IF(AND(M648="02",N648&gt;=L_Conversion!$C$119,N648&lt;=L_Conversion!$D$119),"-",
IF(AND(M648="03",N648&gt;=L_Conversion!$C$120,N648&lt;=L_Conversion!$D$120),"-",
IF(AND(M648="04",N648&gt;=L_Conversion!$C$121,N648&lt;=L_Conversion!$D$121),"-",
IF(AND(M648="05",N648&gt;=L_Conversion!$C$122,N648&lt;=L_Conversion!$D$122),"-",
IF(AND(M648="06",N648&gt;=L_Conversion!$C$123,N648&lt;=L_Conversion!$D$123),"-",
IF(AND(M648="07",N648&gt;=L_Conversion!$C$124,N648&lt;=L_Conversion!$D$124),"-",
IF(AND(M648="08",N648&gt;=L_Conversion!$C$125,N648&lt;=L_Conversion!$D$125),"-",
IF(AND(M648="09",N648&gt;=L_Conversion!$C$126,N648&lt;=L_Conversion!$D$126),"-",
IF(AND(M648="10",N648&gt;=L_Conversion!$C$127,N648&lt;=L_Conversion!$D$127),"-",
IF(AND(M648="11",N648&gt;=L_Conversion!$C$128,N648&lt;=L_Conversion!$D$128),"-",
IF(AND(M648="12",N648&gt;=L_Conversion!$C$129,N648&lt;=L_Conversion!$D$129),"-",
IF(AND(M648="13",N648&gt;=L_Conversion!$C$116,N648&lt;=L_Conversion!$D$116),"-",
IF(AND(M648="14",N648&gt;=L_Conversion!$C$117,N648&lt;=L_Conversion!$D$117),"-",
"PRIMER_DIA fuera de rango")))))))))))))))</f>
        <v>-</v>
      </c>
      <c r="AS648" s="94" t="str">
        <f t="shared" si="293"/>
        <v>-</v>
      </c>
      <c r="AT648" s="94" t="str">
        <f t="shared" si="294"/>
        <v>-</v>
      </c>
      <c r="AU648" s="94" t="str">
        <f t="shared" si="295"/>
        <v>-</v>
      </c>
      <c r="AV648" s="94" t="str">
        <f t="shared" si="296"/>
        <v>-</v>
      </c>
      <c r="AW648" s="94" t="str">
        <f t="shared" si="297"/>
        <v>-</v>
      </c>
      <c r="AX648" s="94" t="str">
        <f t="shared" si="298"/>
        <v>-</v>
      </c>
      <c r="AY648" s="94" t="str">
        <f t="shared" si="299"/>
        <v>-</v>
      </c>
      <c r="AZ648" s="94" t="str">
        <f t="shared" si="300"/>
        <v>-</v>
      </c>
      <c r="BA648" s="94" t="str">
        <f t="shared" si="301"/>
        <v>-</v>
      </c>
      <c r="BB648" s="94" t="str">
        <f t="shared" si="302"/>
        <v>-</v>
      </c>
      <c r="BC648" s="94" t="str">
        <f t="shared" si="303"/>
        <v>-</v>
      </c>
      <c r="BD648" s="94" t="str">
        <f t="shared" si="304"/>
        <v>-</v>
      </c>
      <c r="BE648" s="94" t="str">
        <f t="shared" si="305"/>
        <v>-</v>
      </c>
      <c r="BF648" s="94" t="str">
        <f t="shared" si="306"/>
        <v>-</v>
      </c>
    </row>
    <row r="649" spans="1:58" x14ac:dyDescent="0.2">
      <c r="A649" s="19" t="s">
        <v>1193</v>
      </c>
      <c r="B649" s="19" t="s">
        <v>76</v>
      </c>
      <c r="C649" s="19">
        <v>16699847</v>
      </c>
      <c r="D649" s="19">
        <v>6</v>
      </c>
      <c r="E649" s="19" t="s">
        <v>1307</v>
      </c>
      <c r="F649" s="19" t="s">
        <v>1727</v>
      </c>
      <c r="G649" s="19" t="s">
        <v>1728</v>
      </c>
      <c r="H649" s="19" t="s">
        <v>1018</v>
      </c>
      <c r="I649" s="19" t="s">
        <v>655</v>
      </c>
      <c r="J649" s="19">
        <v>80</v>
      </c>
      <c r="K649" s="19" t="s">
        <v>556</v>
      </c>
      <c r="L649" s="19" t="s">
        <v>495</v>
      </c>
      <c r="M649" s="19" t="s">
        <v>20</v>
      </c>
      <c r="N649" s="19">
        <v>45807</v>
      </c>
      <c r="O649" s="19">
        <v>15</v>
      </c>
      <c r="P649" s="83">
        <v>1</v>
      </c>
      <c r="Q649" s="19" t="s">
        <v>23</v>
      </c>
      <c r="R649" s="19" t="s">
        <v>11</v>
      </c>
      <c r="S649" s="19" t="s">
        <v>23</v>
      </c>
      <c r="T649" s="19">
        <v>15</v>
      </c>
      <c r="U649" s="19" t="s">
        <v>11</v>
      </c>
      <c r="V649" s="19" t="s">
        <v>11</v>
      </c>
      <c r="W649" s="19" t="s">
        <v>11</v>
      </c>
      <c r="X649" s="19">
        <v>0</v>
      </c>
      <c r="Y649" s="19" t="s">
        <v>730</v>
      </c>
      <c r="Z649" s="19">
        <v>0</v>
      </c>
      <c r="AA649" s="19">
        <v>0</v>
      </c>
      <c r="AB649" s="19">
        <v>0</v>
      </c>
      <c r="AC649" s="186" t="str">
        <f>IF(OR(M649="13",M649="14",P649=8),"",IF(     AND(OR(S649="AUTORIZADO", S649="PENDIENTE", S649="REDUCIDO", S649="AMPLIADO"),L649&lt;&gt;"HONORARIO" ), _xlfn.CONCAT(IF(H649="X","H",H649),"_",IF(OR(P649=5,P649=6),_xlfn.CONCAT(P649,"A"),P649),"_",VLOOKUP(T649,Datos!$B$2:$C$5,2,TRUE)),""))</f>
        <v>M_1_[11 +]</v>
      </c>
      <c r="AD649" s="186">
        <f t="shared" si="280"/>
        <v>0</v>
      </c>
      <c r="AE649" s="90" t="str">
        <f t="shared" si="281"/>
        <v>-</v>
      </c>
      <c r="AF649" s="91" t="str">
        <f t="shared" si="282"/>
        <v>070601</v>
      </c>
      <c r="AG649" s="92"/>
      <c r="AH649" s="93" t="str">
        <f t="shared" si="283"/>
        <v>Corporación de Fomento de la Producción</v>
      </c>
      <c r="AI649" s="90" t="str">
        <f t="shared" si="284"/>
        <v>-</v>
      </c>
      <c r="AJ649" s="90">
        <f t="shared" si="285"/>
        <v>6</v>
      </c>
      <c r="AK649" s="90" t="str">
        <f t="shared" si="286"/>
        <v>-</v>
      </c>
      <c r="AL649" s="90" t="str">
        <f t="shared" si="287"/>
        <v>Identifica este registro como MUJER</v>
      </c>
      <c r="AM649" s="90" t="str">
        <f t="shared" si="288"/>
        <v>-</v>
      </c>
      <c r="AN649" s="90" t="str">
        <f t="shared" si="289"/>
        <v>-</v>
      </c>
      <c r="AO649" s="90" t="str">
        <f t="shared" si="290"/>
        <v>-</v>
      </c>
      <c r="AP649" s="58" t="str">
        <f t="shared" si="291"/>
        <v>-</v>
      </c>
      <c r="AQ649" s="94" t="str">
        <f t="shared" si="292"/>
        <v>-</v>
      </c>
      <c r="AR649" s="94" t="str">
        <f>IF(N649="","PRIMER_DIA en blanco",
IF(AND(M649="01",N649&gt;=L_Conversion!$C$118,N649&lt;=L_Conversion!$D$118),"-",
IF(AND(M649="02",N649&gt;=L_Conversion!$C$119,N649&lt;=L_Conversion!$D$119),"-",
IF(AND(M649="03",N649&gt;=L_Conversion!$C$120,N649&lt;=L_Conversion!$D$120),"-",
IF(AND(M649="04",N649&gt;=L_Conversion!$C$121,N649&lt;=L_Conversion!$D$121),"-",
IF(AND(M649="05",N649&gt;=L_Conversion!$C$122,N649&lt;=L_Conversion!$D$122),"-",
IF(AND(M649="06",N649&gt;=L_Conversion!$C$123,N649&lt;=L_Conversion!$D$123),"-",
IF(AND(M649="07",N649&gt;=L_Conversion!$C$124,N649&lt;=L_Conversion!$D$124),"-",
IF(AND(M649="08",N649&gt;=L_Conversion!$C$125,N649&lt;=L_Conversion!$D$125),"-",
IF(AND(M649="09",N649&gt;=L_Conversion!$C$126,N649&lt;=L_Conversion!$D$126),"-",
IF(AND(M649="10",N649&gt;=L_Conversion!$C$127,N649&lt;=L_Conversion!$D$127),"-",
IF(AND(M649="11",N649&gt;=L_Conversion!$C$128,N649&lt;=L_Conversion!$D$128),"-",
IF(AND(M649="12",N649&gt;=L_Conversion!$C$129,N649&lt;=L_Conversion!$D$129),"-",
IF(AND(M649="13",N649&gt;=L_Conversion!$C$116,N649&lt;=L_Conversion!$D$116),"-",
IF(AND(M649="14",N649&gt;=L_Conversion!$C$117,N649&lt;=L_Conversion!$D$117),"-",
"PRIMER_DIA fuera de rango")))))))))))))))</f>
        <v>-</v>
      </c>
      <c r="AS649" s="94" t="str">
        <f t="shared" si="293"/>
        <v>-</v>
      </c>
      <c r="AT649" s="94" t="str">
        <f t="shared" si="294"/>
        <v>-</v>
      </c>
      <c r="AU649" s="94" t="str">
        <f t="shared" si="295"/>
        <v>-</v>
      </c>
      <c r="AV649" s="94" t="str">
        <f t="shared" si="296"/>
        <v>-</v>
      </c>
      <c r="AW649" s="94" t="str">
        <f t="shared" si="297"/>
        <v>-</v>
      </c>
      <c r="AX649" s="94" t="str">
        <f t="shared" si="298"/>
        <v>-</v>
      </c>
      <c r="AY649" s="94" t="str">
        <f t="shared" si="299"/>
        <v>-</v>
      </c>
      <c r="AZ649" s="94" t="str">
        <f t="shared" si="300"/>
        <v>-</v>
      </c>
      <c r="BA649" s="94" t="str">
        <f t="shared" si="301"/>
        <v>-</v>
      </c>
      <c r="BB649" s="94" t="str">
        <f t="shared" si="302"/>
        <v>-</v>
      </c>
      <c r="BC649" s="94" t="str">
        <f t="shared" si="303"/>
        <v>-</v>
      </c>
      <c r="BD649" s="94" t="str">
        <f t="shared" si="304"/>
        <v>-</v>
      </c>
      <c r="BE649" s="94" t="str">
        <f t="shared" si="305"/>
        <v>-</v>
      </c>
      <c r="BF649" s="94" t="str">
        <f t="shared" si="306"/>
        <v>-</v>
      </c>
    </row>
    <row r="650" spans="1:58" x14ac:dyDescent="0.2">
      <c r="A650" s="19" t="s">
        <v>1193</v>
      </c>
      <c r="B650" s="19" t="s">
        <v>669</v>
      </c>
      <c r="C650" s="19">
        <v>16886860</v>
      </c>
      <c r="D650" s="19" t="s">
        <v>1197</v>
      </c>
      <c r="E650" s="19" t="s">
        <v>1953</v>
      </c>
      <c r="F650" s="19" t="s">
        <v>1660</v>
      </c>
      <c r="G650" s="19" t="s">
        <v>1954</v>
      </c>
      <c r="H650" s="19" t="s">
        <v>1018</v>
      </c>
      <c r="I650" s="19" t="s">
        <v>655</v>
      </c>
      <c r="J650" s="19">
        <v>80</v>
      </c>
      <c r="K650" s="19" t="s">
        <v>556</v>
      </c>
      <c r="L650" s="19" t="s">
        <v>509</v>
      </c>
      <c r="M650" s="19" t="s">
        <v>20</v>
      </c>
      <c r="N650" s="19">
        <v>45807</v>
      </c>
      <c r="O650" s="19">
        <v>1</v>
      </c>
      <c r="P650" s="83">
        <v>1</v>
      </c>
      <c r="Q650" s="19" t="s">
        <v>23</v>
      </c>
      <c r="R650" s="19" t="s">
        <v>11</v>
      </c>
      <c r="S650" s="19" t="s">
        <v>23</v>
      </c>
      <c r="T650" s="19">
        <v>1</v>
      </c>
      <c r="U650" s="19" t="s">
        <v>11</v>
      </c>
      <c r="V650" s="19" t="s">
        <v>11</v>
      </c>
      <c r="W650" s="19" t="s">
        <v>11</v>
      </c>
      <c r="X650" s="19">
        <v>0</v>
      </c>
      <c r="Y650" s="19" t="s">
        <v>730</v>
      </c>
      <c r="Z650" s="19">
        <v>0</v>
      </c>
      <c r="AA650" s="19">
        <v>0</v>
      </c>
      <c r="AB650" s="19">
        <v>0</v>
      </c>
      <c r="AC650" s="186" t="str">
        <f>IF(OR(M650="13",M650="14",P650=8),"",IF(     AND(OR(S650="AUTORIZADO", S650="PENDIENTE", S650="REDUCIDO", S650="AMPLIADO"),L650&lt;&gt;"HONORARIO" ), _xlfn.CONCAT(IF(H650="X","H",H650),"_",IF(OR(P650=5,P650=6),_xlfn.CONCAT(P650,"A"),P650),"_",VLOOKUP(T650,Datos!$B$2:$C$5,2,TRUE)),""))</f>
        <v>M_1_[hasta 3]</v>
      </c>
      <c r="AD650" s="186">
        <f t="shared" si="280"/>
        <v>0</v>
      </c>
      <c r="AE650" s="90" t="str">
        <f t="shared" si="281"/>
        <v>-</v>
      </c>
      <c r="AF650" s="91" t="str">
        <f t="shared" si="282"/>
        <v>Revisar</v>
      </c>
      <c r="AG650" s="92"/>
      <c r="AH650" s="93" t="str">
        <f t="shared" si="283"/>
        <v>Corporación de Fomento de la Producción</v>
      </c>
      <c r="AI650" s="90" t="str">
        <f t="shared" si="284"/>
        <v>-</v>
      </c>
      <c r="AJ650" s="90" t="str">
        <f t="shared" si="285"/>
        <v>K</v>
      </c>
      <c r="AK650" s="90" t="str">
        <f t="shared" si="286"/>
        <v>-</v>
      </c>
      <c r="AL650" s="90" t="str">
        <f t="shared" si="287"/>
        <v>Identifica este registro como MUJER</v>
      </c>
      <c r="AM650" s="90" t="str">
        <f t="shared" si="288"/>
        <v>-</v>
      </c>
      <c r="AN650" s="90" t="str">
        <f t="shared" si="289"/>
        <v>-</v>
      </c>
      <c r="AO650" s="90" t="str">
        <f t="shared" si="290"/>
        <v>-</v>
      </c>
      <c r="AP650" s="58" t="str">
        <f t="shared" si="291"/>
        <v>-</v>
      </c>
      <c r="AQ650" s="94" t="str">
        <f t="shared" si="292"/>
        <v>-</v>
      </c>
      <c r="AR650" s="94" t="str">
        <f>IF(N650="","PRIMER_DIA en blanco",
IF(AND(M650="01",N650&gt;=L_Conversion!$C$118,N650&lt;=L_Conversion!$D$118),"-",
IF(AND(M650="02",N650&gt;=L_Conversion!$C$119,N650&lt;=L_Conversion!$D$119),"-",
IF(AND(M650="03",N650&gt;=L_Conversion!$C$120,N650&lt;=L_Conversion!$D$120),"-",
IF(AND(M650="04",N650&gt;=L_Conversion!$C$121,N650&lt;=L_Conversion!$D$121),"-",
IF(AND(M650="05",N650&gt;=L_Conversion!$C$122,N650&lt;=L_Conversion!$D$122),"-",
IF(AND(M650="06",N650&gt;=L_Conversion!$C$123,N650&lt;=L_Conversion!$D$123),"-",
IF(AND(M650="07",N650&gt;=L_Conversion!$C$124,N650&lt;=L_Conversion!$D$124),"-",
IF(AND(M650="08",N650&gt;=L_Conversion!$C$125,N650&lt;=L_Conversion!$D$125),"-",
IF(AND(M650="09",N650&gt;=L_Conversion!$C$126,N650&lt;=L_Conversion!$D$126),"-",
IF(AND(M650="10",N650&gt;=L_Conversion!$C$127,N650&lt;=L_Conversion!$D$127),"-",
IF(AND(M650="11",N650&gt;=L_Conversion!$C$128,N650&lt;=L_Conversion!$D$128),"-",
IF(AND(M650="12",N650&gt;=L_Conversion!$C$129,N650&lt;=L_Conversion!$D$129),"-",
IF(AND(M650="13",N650&gt;=L_Conversion!$C$116,N650&lt;=L_Conversion!$D$116),"-",
IF(AND(M650="14",N650&gt;=L_Conversion!$C$117,N650&lt;=L_Conversion!$D$117),"-",
"PRIMER_DIA fuera de rango")))))))))))))))</f>
        <v>-</v>
      </c>
      <c r="AS650" s="94" t="str">
        <f t="shared" si="293"/>
        <v>-</v>
      </c>
      <c r="AT650" s="94" t="str">
        <f t="shared" si="294"/>
        <v>-</v>
      </c>
      <c r="AU650" s="94" t="str">
        <f t="shared" si="295"/>
        <v>-</v>
      </c>
      <c r="AV650" s="94" t="str">
        <f t="shared" si="296"/>
        <v>-</v>
      </c>
      <c r="AW650" s="94" t="str">
        <f t="shared" si="297"/>
        <v>-</v>
      </c>
      <c r="AX650" s="94" t="str">
        <f t="shared" si="298"/>
        <v>-</v>
      </c>
      <c r="AY650" s="94" t="str">
        <f t="shared" si="299"/>
        <v>-</v>
      </c>
      <c r="AZ650" s="94" t="str">
        <f t="shared" si="300"/>
        <v>-</v>
      </c>
      <c r="BA650" s="94" t="str">
        <f t="shared" si="301"/>
        <v>-</v>
      </c>
      <c r="BB650" s="94" t="str">
        <f t="shared" si="302"/>
        <v>-</v>
      </c>
      <c r="BC650" s="94" t="str">
        <f t="shared" si="303"/>
        <v>-</v>
      </c>
      <c r="BD650" s="94" t="str">
        <f t="shared" si="304"/>
        <v>-</v>
      </c>
      <c r="BE650" s="94" t="str">
        <f t="shared" si="305"/>
        <v>-</v>
      </c>
      <c r="BF650" s="94" t="str">
        <f t="shared" si="306"/>
        <v>-</v>
      </c>
    </row>
    <row r="651" spans="1:58" x14ac:dyDescent="0.2">
      <c r="A651" s="19" t="s">
        <v>1193</v>
      </c>
      <c r="B651" s="19" t="s">
        <v>875</v>
      </c>
      <c r="C651" s="19">
        <v>13064181</v>
      </c>
      <c r="D651" s="19">
        <v>4</v>
      </c>
      <c r="E651" s="19" t="s">
        <v>1293</v>
      </c>
      <c r="F651" s="19" t="s">
        <v>1959</v>
      </c>
      <c r="G651" s="19" t="s">
        <v>1960</v>
      </c>
      <c r="H651" s="19" t="s">
        <v>654</v>
      </c>
      <c r="I651" s="19" t="s">
        <v>653</v>
      </c>
      <c r="J651" s="19">
        <v>80</v>
      </c>
      <c r="K651" s="19" t="s">
        <v>554</v>
      </c>
      <c r="L651" s="19" t="s">
        <v>495</v>
      </c>
      <c r="M651" s="19" t="s">
        <v>20</v>
      </c>
      <c r="N651" s="19">
        <v>45807</v>
      </c>
      <c r="O651" s="19">
        <v>1</v>
      </c>
      <c r="P651" s="83">
        <v>1</v>
      </c>
      <c r="Q651" s="19" t="s">
        <v>23</v>
      </c>
      <c r="R651" s="19" t="s">
        <v>11</v>
      </c>
      <c r="S651" s="19" t="s">
        <v>23</v>
      </c>
      <c r="T651" s="19">
        <v>1</v>
      </c>
      <c r="U651" s="19" t="s">
        <v>11</v>
      </c>
      <c r="V651" s="19" t="s">
        <v>11</v>
      </c>
      <c r="W651" s="19" t="s">
        <v>11</v>
      </c>
      <c r="X651" s="19">
        <v>0</v>
      </c>
      <c r="Y651" s="19" t="s">
        <v>730</v>
      </c>
      <c r="Z651" s="19">
        <v>0</v>
      </c>
      <c r="AA651" s="19">
        <v>0</v>
      </c>
      <c r="AB651" s="19">
        <v>0</v>
      </c>
      <c r="AC651" s="186" t="str">
        <f>IF(OR(M651="13",M651="14",P651=8),"",IF(     AND(OR(S651="AUTORIZADO", S651="PENDIENTE", S651="REDUCIDO", S651="AMPLIADO"),L651&lt;&gt;"HONORARIO" ), _xlfn.CONCAT(IF(H651="X","H",H651),"_",IF(OR(P651=5,P651=6),_xlfn.CONCAT(P651,"A"),P651),"_",VLOOKUP(T651,Datos!$B$2:$C$5,2,TRUE)),""))</f>
        <v>H_1_[hasta 3]</v>
      </c>
      <c r="AD651" s="186">
        <f t="shared" si="280"/>
        <v>0</v>
      </c>
      <c r="AE651" s="90" t="str">
        <f t="shared" si="281"/>
        <v>-</v>
      </c>
      <c r="AF651" s="91" t="str">
        <f t="shared" si="282"/>
        <v>070606</v>
      </c>
      <c r="AG651" s="92"/>
      <c r="AH651" s="93" t="str">
        <f t="shared" si="283"/>
        <v>Corporación de Fomento de la Producción</v>
      </c>
      <c r="AI651" s="90" t="str">
        <f t="shared" si="284"/>
        <v>-</v>
      </c>
      <c r="AJ651" s="90">
        <f t="shared" si="285"/>
        <v>4</v>
      </c>
      <c r="AK651" s="90" t="str">
        <f t="shared" si="286"/>
        <v>-</v>
      </c>
      <c r="AL651" s="90" t="str">
        <f t="shared" si="287"/>
        <v>Identifica este registro como HOMBRE</v>
      </c>
      <c r="AM651" s="90" t="str">
        <f t="shared" si="288"/>
        <v>-</v>
      </c>
      <c r="AN651" s="90" t="str">
        <f t="shared" si="289"/>
        <v>-</v>
      </c>
      <c r="AO651" s="90" t="str">
        <f t="shared" si="290"/>
        <v>-</v>
      </c>
      <c r="AP651" s="58" t="str">
        <f t="shared" si="291"/>
        <v>-</v>
      </c>
      <c r="AQ651" s="94" t="str">
        <f t="shared" si="292"/>
        <v>-</v>
      </c>
      <c r="AR651" s="94" t="str">
        <f>IF(N651="","PRIMER_DIA en blanco",
IF(AND(M651="01",N651&gt;=L_Conversion!$C$118,N651&lt;=L_Conversion!$D$118),"-",
IF(AND(M651="02",N651&gt;=L_Conversion!$C$119,N651&lt;=L_Conversion!$D$119),"-",
IF(AND(M651="03",N651&gt;=L_Conversion!$C$120,N651&lt;=L_Conversion!$D$120),"-",
IF(AND(M651="04",N651&gt;=L_Conversion!$C$121,N651&lt;=L_Conversion!$D$121),"-",
IF(AND(M651="05",N651&gt;=L_Conversion!$C$122,N651&lt;=L_Conversion!$D$122),"-",
IF(AND(M651="06",N651&gt;=L_Conversion!$C$123,N651&lt;=L_Conversion!$D$123),"-",
IF(AND(M651="07",N651&gt;=L_Conversion!$C$124,N651&lt;=L_Conversion!$D$124),"-",
IF(AND(M651="08",N651&gt;=L_Conversion!$C$125,N651&lt;=L_Conversion!$D$125),"-",
IF(AND(M651="09",N651&gt;=L_Conversion!$C$126,N651&lt;=L_Conversion!$D$126),"-",
IF(AND(M651="10",N651&gt;=L_Conversion!$C$127,N651&lt;=L_Conversion!$D$127),"-",
IF(AND(M651="11",N651&gt;=L_Conversion!$C$128,N651&lt;=L_Conversion!$D$128),"-",
IF(AND(M651="12",N651&gt;=L_Conversion!$C$129,N651&lt;=L_Conversion!$D$129),"-",
IF(AND(M651="13",N651&gt;=L_Conversion!$C$116,N651&lt;=L_Conversion!$D$116),"-",
IF(AND(M651="14",N651&gt;=L_Conversion!$C$117,N651&lt;=L_Conversion!$D$117),"-",
"PRIMER_DIA fuera de rango")))))))))))))))</f>
        <v>-</v>
      </c>
      <c r="AS651" s="94" t="str">
        <f t="shared" si="293"/>
        <v>-</v>
      </c>
      <c r="AT651" s="94" t="str">
        <f t="shared" si="294"/>
        <v>-</v>
      </c>
      <c r="AU651" s="94" t="str">
        <f t="shared" si="295"/>
        <v>-</v>
      </c>
      <c r="AV651" s="94" t="str">
        <f t="shared" si="296"/>
        <v>-</v>
      </c>
      <c r="AW651" s="94" t="str">
        <f t="shared" si="297"/>
        <v>-</v>
      </c>
      <c r="AX651" s="94" t="str">
        <f t="shared" si="298"/>
        <v>-</v>
      </c>
      <c r="AY651" s="94" t="str">
        <f t="shared" si="299"/>
        <v>-</v>
      </c>
      <c r="AZ651" s="94" t="str">
        <f t="shared" si="300"/>
        <v>-</v>
      </c>
      <c r="BA651" s="94" t="str">
        <f t="shared" si="301"/>
        <v>-</v>
      </c>
      <c r="BB651" s="94" t="str">
        <f t="shared" si="302"/>
        <v>-</v>
      </c>
      <c r="BC651" s="94" t="str">
        <f t="shared" si="303"/>
        <v>-</v>
      </c>
      <c r="BD651" s="94" t="str">
        <f t="shared" si="304"/>
        <v>-</v>
      </c>
      <c r="BE651" s="94" t="str">
        <f t="shared" si="305"/>
        <v>-</v>
      </c>
      <c r="BF651" s="94" t="str">
        <f t="shared" si="306"/>
        <v>-</v>
      </c>
    </row>
    <row r="652" spans="1:58" x14ac:dyDescent="0.2">
      <c r="A652" s="19" t="s">
        <v>1193</v>
      </c>
      <c r="B652" s="19" t="s">
        <v>76</v>
      </c>
      <c r="C652" s="19">
        <v>17311708</v>
      </c>
      <c r="D652" s="19">
        <v>6</v>
      </c>
      <c r="E652" s="19" t="s">
        <v>1723</v>
      </c>
      <c r="F652" s="19" t="s">
        <v>1724</v>
      </c>
      <c r="G652" s="19" t="s">
        <v>1725</v>
      </c>
      <c r="H652" s="19" t="s">
        <v>1018</v>
      </c>
      <c r="I652" s="19" t="s">
        <v>653</v>
      </c>
      <c r="J652" s="19">
        <v>80</v>
      </c>
      <c r="K652" s="19" t="s">
        <v>556</v>
      </c>
      <c r="L652" s="19" t="s">
        <v>495</v>
      </c>
      <c r="M652" s="19" t="s">
        <v>20</v>
      </c>
      <c r="N652" s="19">
        <v>45807</v>
      </c>
      <c r="O652" s="19">
        <v>5</v>
      </c>
      <c r="P652" s="83">
        <v>1</v>
      </c>
      <c r="Q652" s="19" t="s">
        <v>23</v>
      </c>
      <c r="R652" s="19" t="s">
        <v>11</v>
      </c>
      <c r="S652" s="19" t="s">
        <v>23</v>
      </c>
      <c r="T652" s="19">
        <v>5</v>
      </c>
      <c r="U652" s="19" t="s">
        <v>11</v>
      </c>
      <c r="V652" s="19" t="s">
        <v>11</v>
      </c>
      <c r="W652" s="19" t="s">
        <v>11</v>
      </c>
      <c r="X652" s="19">
        <v>0</v>
      </c>
      <c r="Y652" s="19" t="s">
        <v>730</v>
      </c>
      <c r="Z652" s="19">
        <v>0</v>
      </c>
      <c r="AA652" s="19">
        <v>0</v>
      </c>
      <c r="AB652" s="19">
        <v>0</v>
      </c>
      <c r="AC652" s="186" t="str">
        <f>IF(OR(M652="13",M652="14",P652=8),"",IF(     AND(OR(S652="AUTORIZADO", S652="PENDIENTE", S652="REDUCIDO", S652="AMPLIADO"),L652&lt;&gt;"HONORARIO" ), _xlfn.CONCAT(IF(H652="X","H",H652),"_",IF(OR(P652=5,P652=6),_xlfn.CONCAT(P652,"A"),P652),"_",VLOOKUP(T652,Datos!$B$2:$C$5,2,TRUE)),""))</f>
        <v>M_1_[4 a 10]</v>
      </c>
      <c r="AD652" s="186">
        <f t="shared" si="280"/>
        <v>0</v>
      </c>
      <c r="AE652" s="90" t="str">
        <f t="shared" si="281"/>
        <v>-</v>
      </c>
      <c r="AF652" s="91" t="str">
        <f t="shared" si="282"/>
        <v>070601</v>
      </c>
      <c r="AG652" s="92"/>
      <c r="AH652" s="93" t="str">
        <f t="shared" si="283"/>
        <v>Corporación de Fomento de la Producción</v>
      </c>
      <c r="AI652" s="90" t="str">
        <f t="shared" si="284"/>
        <v>-</v>
      </c>
      <c r="AJ652" s="90">
        <f t="shared" si="285"/>
        <v>6</v>
      </c>
      <c r="AK652" s="90" t="str">
        <f t="shared" si="286"/>
        <v>-</v>
      </c>
      <c r="AL652" s="90" t="str">
        <f t="shared" si="287"/>
        <v>Identifica este registro como MUJER</v>
      </c>
      <c r="AM652" s="90" t="str">
        <f t="shared" si="288"/>
        <v>-</v>
      </c>
      <c r="AN652" s="90" t="str">
        <f t="shared" si="289"/>
        <v>-</v>
      </c>
      <c r="AO652" s="90" t="str">
        <f t="shared" si="290"/>
        <v>-</v>
      </c>
      <c r="AP652" s="58" t="str">
        <f t="shared" si="291"/>
        <v>-</v>
      </c>
      <c r="AQ652" s="94" t="str">
        <f t="shared" si="292"/>
        <v>-</v>
      </c>
      <c r="AR652" s="94" t="str">
        <f>IF(N652="","PRIMER_DIA en blanco",
IF(AND(M652="01",N652&gt;=L_Conversion!$C$118,N652&lt;=L_Conversion!$D$118),"-",
IF(AND(M652="02",N652&gt;=L_Conversion!$C$119,N652&lt;=L_Conversion!$D$119),"-",
IF(AND(M652="03",N652&gt;=L_Conversion!$C$120,N652&lt;=L_Conversion!$D$120),"-",
IF(AND(M652="04",N652&gt;=L_Conversion!$C$121,N652&lt;=L_Conversion!$D$121),"-",
IF(AND(M652="05",N652&gt;=L_Conversion!$C$122,N652&lt;=L_Conversion!$D$122),"-",
IF(AND(M652="06",N652&gt;=L_Conversion!$C$123,N652&lt;=L_Conversion!$D$123),"-",
IF(AND(M652="07",N652&gt;=L_Conversion!$C$124,N652&lt;=L_Conversion!$D$124),"-",
IF(AND(M652="08",N652&gt;=L_Conversion!$C$125,N652&lt;=L_Conversion!$D$125),"-",
IF(AND(M652="09",N652&gt;=L_Conversion!$C$126,N652&lt;=L_Conversion!$D$126),"-",
IF(AND(M652="10",N652&gt;=L_Conversion!$C$127,N652&lt;=L_Conversion!$D$127),"-",
IF(AND(M652="11",N652&gt;=L_Conversion!$C$128,N652&lt;=L_Conversion!$D$128),"-",
IF(AND(M652="12",N652&gt;=L_Conversion!$C$129,N652&lt;=L_Conversion!$D$129),"-",
IF(AND(M652="13",N652&gt;=L_Conversion!$C$116,N652&lt;=L_Conversion!$D$116),"-",
IF(AND(M652="14",N652&gt;=L_Conversion!$C$117,N652&lt;=L_Conversion!$D$117),"-",
"PRIMER_DIA fuera de rango")))))))))))))))</f>
        <v>-</v>
      </c>
      <c r="AS652" s="94" t="str">
        <f t="shared" si="293"/>
        <v>-</v>
      </c>
      <c r="AT652" s="94" t="str">
        <f t="shared" si="294"/>
        <v>-</v>
      </c>
      <c r="AU652" s="94" t="str">
        <f t="shared" si="295"/>
        <v>-</v>
      </c>
      <c r="AV652" s="94" t="str">
        <f t="shared" si="296"/>
        <v>-</v>
      </c>
      <c r="AW652" s="94" t="str">
        <f t="shared" si="297"/>
        <v>-</v>
      </c>
      <c r="AX652" s="94" t="str">
        <f t="shared" si="298"/>
        <v>-</v>
      </c>
      <c r="AY652" s="94" t="str">
        <f t="shared" si="299"/>
        <v>-</v>
      </c>
      <c r="AZ652" s="94" t="str">
        <f t="shared" si="300"/>
        <v>-</v>
      </c>
      <c r="BA652" s="94" t="str">
        <f t="shared" si="301"/>
        <v>-</v>
      </c>
      <c r="BB652" s="94" t="str">
        <f t="shared" si="302"/>
        <v>-</v>
      </c>
      <c r="BC652" s="94" t="str">
        <f t="shared" si="303"/>
        <v>-</v>
      </c>
      <c r="BD652" s="94" t="str">
        <f t="shared" si="304"/>
        <v>-</v>
      </c>
      <c r="BE652" s="94" t="str">
        <f t="shared" si="305"/>
        <v>-</v>
      </c>
      <c r="BF652" s="94" t="str">
        <f t="shared" si="306"/>
        <v>-</v>
      </c>
    </row>
    <row r="653" spans="1:58" x14ac:dyDescent="0.2">
      <c r="A653" s="19" t="s">
        <v>1193</v>
      </c>
      <c r="B653" s="19" t="s">
        <v>76</v>
      </c>
      <c r="C653" s="19">
        <v>8322183</v>
      </c>
      <c r="D653" s="19">
        <v>6</v>
      </c>
      <c r="E653" s="19" t="s">
        <v>1194</v>
      </c>
      <c r="F653" s="19" t="s">
        <v>1195</v>
      </c>
      <c r="G653" s="19" t="s">
        <v>1196</v>
      </c>
      <c r="H653" s="19" t="s">
        <v>654</v>
      </c>
      <c r="I653" s="19" t="s">
        <v>653</v>
      </c>
      <c r="J653" s="19">
        <v>80</v>
      </c>
      <c r="K653" s="19" t="s">
        <v>560</v>
      </c>
      <c r="L653" s="19" t="s">
        <v>495</v>
      </c>
      <c r="M653" s="19" t="s">
        <v>20</v>
      </c>
      <c r="N653" s="19">
        <v>45807</v>
      </c>
      <c r="O653" s="19">
        <v>60</v>
      </c>
      <c r="P653" s="83">
        <v>1</v>
      </c>
      <c r="Q653" s="19" t="s">
        <v>23</v>
      </c>
      <c r="R653" s="19" t="s">
        <v>11</v>
      </c>
      <c r="S653" s="19" t="s">
        <v>23</v>
      </c>
      <c r="T653" s="19">
        <v>60</v>
      </c>
      <c r="U653" s="19" t="s">
        <v>11</v>
      </c>
      <c r="V653" s="19" t="s">
        <v>11</v>
      </c>
      <c r="W653" s="19" t="s">
        <v>11</v>
      </c>
      <c r="X653" s="19">
        <v>0</v>
      </c>
      <c r="Y653" s="19" t="s">
        <v>730</v>
      </c>
      <c r="Z653" s="19">
        <v>0</v>
      </c>
      <c r="AA653" s="19">
        <v>0</v>
      </c>
      <c r="AB653" s="19">
        <v>0</v>
      </c>
      <c r="AC653" s="186" t="str">
        <f>IF(OR(M653="13",M653="14",P653=8),"",IF(     AND(OR(S653="AUTORIZADO", S653="PENDIENTE", S653="REDUCIDO", S653="AMPLIADO"),L653&lt;&gt;"HONORARIO" ), _xlfn.CONCAT(IF(H653="X","H",H653),"_",IF(OR(P653=5,P653=6),_xlfn.CONCAT(P653,"A"),P653),"_",VLOOKUP(T653,Datos!$B$2:$C$5,2,TRUE)),""))</f>
        <v>H_1_[11 +]</v>
      </c>
      <c r="AD653" s="186">
        <f t="shared" si="280"/>
        <v>0</v>
      </c>
      <c r="AE653" s="90" t="str">
        <f t="shared" si="281"/>
        <v>-</v>
      </c>
      <c r="AF653" s="91" t="str">
        <f t="shared" si="282"/>
        <v>070601</v>
      </c>
      <c r="AG653" s="92"/>
      <c r="AH653" s="93" t="str">
        <f t="shared" si="283"/>
        <v>Corporación de Fomento de la Producción</v>
      </c>
      <c r="AI653" s="90" t="str">
        <f t="shared" si="284"/>
        <v>-</v>
      </c>
      <c r="AJ653" s="90">
        <f t="shared" si="285"/>
        <v>6</v>
      </c>
      <c r="AK653" s="90" t="str">
        <f t="shared" si="286"/>
        <v>-</v>
      </c>
      <c r="AL653" s="90" t="str">
        <f t="shared" si="287"/>
        <v>Identifica este registro como HOMBRE</v>
      </c>
      <c r="AM653" s="90" t="str">
        <f t="shared" si="288"/>
        <v>-</v>
      </c>
      <c r="AN653" s="90" t="str">
        <f t="shared" si="289"/>
        <v>-</v>
      </c>
      <c r="AO653" s="90" t="str">
        <f t="shared" si="290"/>
        <v>-</v>
      </c>
      <c r="AP653" s="58" t="str">
        <f t="shared" si="291"/>
        <v>-</v>
      </c>
      <c r="AQ653" s="94" t="str">
        <f t="shared" si="292"/>
        <v>-</v>
      </c>
      <c r="AR653" s="94" t="str">
        <f>IF(N653="","PRIMER_DIA en blanco",
IF(AND(M653="01",N653&gt;=L_Conversion!$C$118,N653&lt;=L_Conversion!$D$118),"-",
IF(AND(M653="02",N653&gt;=L_Conversion!$C$119,N653&lt;=L_Conversion!$D$119),"-",
IF(AND(M653="03",N653&gt;=L_Conversion!$C$120,N653&lt;=L_Conversion!$D$120),"-",
IF(AND(M653="04",N653&gt;=L_Conversion!$C$121,N653&lt;=L_Conversion!$D$121),"-",
IF(AND(M653="05",N653&gt;=L_Conversion!$C$122,N653&lt;=L_Conversion!$D$122),"-",
IF(AND(M653="06",N653&gt;=L_Conversion!$C$123,N653&lt;=L_Conversion!$D$123),"-",
IF(AND(M653="07",N653&gt;=L_Conversion!$C$124,N653&lt;=L_Conversion!$D$124),"-",
IF(AND(M653="08",N653&gt;=L_Conversion!$C$125,N653&lt;=L_Conversion!$D$125),"-",
IF(AND(M653="09",N653&gt;=L_Conversion!$C$126,N653&lt;=L_Conversion!$D$126),"-",
IF(AND(M653="10",N653&gt;=L_Conversion!$C$127,N653&lt;=L_Conversion!$D$127),"-",
IF(AND(M653="11",N653&gt;=L_Conversion!$C$128,N653&lt;=L_Conversion!$D$128),"-",
IF(AND(M653="12",N653&gt;=L_Conversion!$C$129,N653&lt;=L_Conversion!$D$129),"-",
IF(AND(M653="13",N653&gt;=L_Conversion!$C$116,N653&lt;=L_Conversion!$D$116),"-",
IF(AND(M653="14",N653&gt;=L_Conversion!$C$117,N653&lt;=L_Conversion!$D$117),"-",
"PRIMER_DIA fuera de rango")))))))))))))))</f>
        <v>-</v>
      </c>
      <c r="AS653" s="94" t="str">
        <f t="shared" si="293"/>
        <v>-</v>
      </c>
      <c r="AT653" s="94" t="str">
        <f t="shared" si="294"/>
        <v>-</v>
      </c>
      <c r="AU653" s="94" t="str">
        <f t="shared" si="295"/>
        <v>-</v>
      </c>
      <c r="AV653" s="94" t="str">
        <f t="shared" si="296"/>
        <v>-</v>
      </c>
      <c r="AW653" s="94" t="str">
        <f t="shared" si="297"/>
        <v>-</v>
      </c>
      <c r="AX653" s="94" t="str">
        <f t="shared" si="298"/>
        <v>-</v>
      </c>
      <c r="AY653" s="94" t="str">
        <f t="shared" si="299"/>
        <v>-</v>
      </c>
      <c r="AZ653" s="94" t="str">
        <f t="shared" si="300"/>
        <v>-</v>
      </c>
      <c r="BA653" s="94" t="str">
        <f t="shared" si="301"/>
        <v>-</v>
      </c>
      <c r="BB653" s="94" t="str">
        <f t="shared" si="302"/>
        <v>-</v>
      </c>
      <c r="BC653" s="94" t="str">
        <f t="shared" si="303"/>
        <v>-</v>
      </c>
      <c r="BD653" s="94" t="str">
        <f t="shared" si="304"/>
        <v>-</v>
      </c>
      <c r="BE653" s="94" t="str">
        <f t="shared" si="305"/>
        <v>-</v>
      </c>
      <c r="BF653" s="94" t="str">
        <f t="shared" si="306"/>
        <v>-</v>
      </c>
    </row>
    <row r="654" spans="1:58" x14ac:dyDescent="0.2">
      <c r="A654" s="19" t="s">
        <v>1193</v>
      </c>
      <c r="B654" s="19" t="s">
        <v>76</v>
      </c>
      <c r="C654" s="19">
        <v>9089277</v>
      </c>
      <c r="D654" s="19">
        <v>0</v>
      </c>
      <c r="E654" s="19" t="s">
        <v>1307</v>
      </c>
      <c r="F654" s="19" t="s">
        <v>1508</v>
      </c>
      <c r="G654" s="19" t="s">
        <v>1742</v>
      </c>
      <c r="H654" s="19" t="s">
        <v>1018</v>
      </c>
      <c r="I654" s="19" t="s">
        <v>653</v>
      </c>
      <c r="J654" s="19">
        <v>80</v>
      </c>
      <c r="K654" s="19" t="s">
        <v>560</v>
      </c>
      <c r="L654" s="19" t="s">
        <v>495</v>
      </c>
      <c r="M654" s="19" t="s">
        <v>13</v>
      </c>
      <c r="N654" s="19">
        <v>45809</v>
      </c>
      <c r="O654" s="19">
        <v>11</v>
      </c>
      <c r="P654" s="83">
        <v>1</v>
      </c>
      <c r="Q654" s="19" t="s">
        <v>23</v>
      </c>
      <c r="R654" s="19" t="s">
        <v>11</v>
      </c>
      <c r="S654" s="19" t="s">
        <v>23</v>
      </c>
      <c r="T654" s="19">
        <v>11</v>
      </c>
      <c r="U654" s="19" t="s">
        <v>11</v>
      </c>
      <c r="V654" s="19" t="s">
        <v>11</v>
      </c>
      <c r="W654" s="19" t="s">
        <v>11</v>
      </c>
      <c r="X654" s="19">
        <v>0</v>
      </c>
      <c r="Y654" s="19" t="s">
        <v>730</v>
      </c>
      <c r="Z654" s="19">
        <v>0</v>
      </c>
      <c r="AA654" s="19">
        <v>0</v>
      </c>
      <c r="AB654" s="19">
        <v>0</v>
      </c>
      <c r="AC654" s="186" t="str">
        <f>IF(OR(M654="13",M654="14",P654=8),"",IF(     AND(OR(S654="AUTORIZADO", S654="PENDIENTE", S654="REDUCIDO", S654="AMPLIADO"),L654&lt;&gt;"HONORARIO" ), _xlfn.CONCAT(IF(H654="X","H",H654),"_",IF(OR(P654=5,P654=6),_xlfn.CONCAT(P654,"A"),P654),"_",VLOOKUP(T654,Datos!$B$2:$C$5,2,TRUE)),""))</f>
        <v>M_1_[11 +]</v>
      </c>
      <c r="AD654" s="186">
        <f t="shared" si="280"/>
        <v>0</v>
      </c>
      <c r="AE654" s="90" t="str">
        <f t="shared" si="281"/>
        <v>-</v>
      </c>
      <c r="AF654" s="91" t="str">
        <f t="shared" si="282"/>
        <v>070601</v>
      </c>
      <c r="AG654" s="92"/>
      <c r="AH654" s="93" t="str">
        <f t="shared" si="283"/>
        <v>Corporación de Fomento de la Producción</v>
      </c>
      <c r="AI654" s="90" t="str">
        <f t="shared" si="284"/>
        <v>-</v>
      </c>
      <c r="AJ654" s="90">
        <f t="shared" si="285"/>
        <v>0</v>
      </c>
      <c r="AK654" s="90" t="str">
        <f t="shared" si="286"/>
        <v>-</v>
      </c>
      <c r="AL654" s="90" t="str">
        <f t="shared" si="287"/>
        <v>Identifica este registro como MUJER</v>
      </c>
      <c r="AM654" s="90" t="str">
        <f t="shared" si="288"/>
        <v>-</v>
      </c>
      <c r="AN654" s="90" t="str">
        <f t="shared" si="289"/>
        <v>-</v>
      </c>
      <c r="AO654" s="90" t="str">
        <f t="shared" si="290"/>
        <v>-</v>
      </c>
      <c r="AP654" s="58" t="str">
        <f t="shared" si="291"/>
        <v>-</v>
      </c>
      <c r="AQ654" s="94" t="str">
        <f t="shared" si="292"/>
        <v>-</v>
      </c>
      <c r="AR654" s="94" t="str">
        <f>IF(N654="","PRIMER_DIA en blanco",
IF(AND(M654="01",N654&gt;=L_Conversion!$C$118,N654&lt;=L_Conversion!$D$118),"-",
IF(AND(M654="02",N654&gt;=L_Conversion!$C$119,N654&lt;=L_Conversion!$D$119),"-",
IF(AND(M654="03",N654&gt;=L_Conversion!$C$120,N654&lt;=L_Conversion!$D$120),"-",
IF(AND(M654="04",N654&gt;=L_Conversion!$C$121,N654&lt;=L_Conversion!$D$121),"-",
IF(AND(M654="05",N654&gt;=L_Conversion!$C$122,N654&lt;=L_Conversion!$D$122),"-",
IF(AND(M654="06",N654&gt;=L_Conversion!$C$123,N654&lt;=L_Conversion!$D$123),"-",
IF(AND(M654="07",N654&gt;=L_Conversion!$C$124,N654&lt;=L_Conversion!$D$124),"-",
IF(AND(M654="08",N654&gt;=L_Conversion!$C$125,N654&lt;=L_Conversion!$D$125),"-",
IF(AND(M654="09",N654&gt;=L_Conversion!$C$126,N654&lt;=L_Conversion!$D$126),"-",
IF(AND(M654="10",N654&gt;=L_Conversion!$C$127,N654&lt;=L_Conversion!$D$127),"-",
IF(AND(M654="11",N654&gt;=L_Conversion!$C$128,N654&lt;=L_Conversion!$D$128),"-",
IF(AND(M654="12",N654&gt;=L_Conversion!$C$129,N654&lt;=L_Conversion!$D$129),"-",
IF(AND(M654="13",N654&gt;=L_Conversion!$C$116,N654&lt;=L_Conversion!$D$116),"-",
IF(AND(M654="14",N654&gt;=L_Conversion!$C$117,N654&lt;=L_Conversion!$D$117),"-",
"PRIMER_DIA fuera de rango")))))))))))))))</f>
        <v>-</v>
      </c>
      <c r="AS654" s="94" t="str">
        <f t="shared" si="293"/>
        <v>-</v>
      </c>
      <c r="AT654" s="94" t="str">
        <f t="shared" si="294"/>
        <v>-</v>
      </c>
      <c r="AU654" s="94" t="str">
        <f t="shared" si="295"/>
        <v>-</v>
      </c>
      <c r="AV654" s="94" t="str">
        <f t="shared" si="296"/>
        <v>-</v>
      </c>
      <c r="AW654" s="94" t="str">
        <f t="shared" si="297"/>
        <v>-</v>
      </c>
      <c r="AX654" s="94" t="str">
        <f t="shared" si="298"/>
        <v>-</v>
      </c>
      <c r="AY654" s="94" t="str">
        <f t="shared" si="299"/>
        <v>-</v>
      </c>
      <c r="AZ654" s="94" t="str">
        <f t="shared" si="300"/>
        <v>-</v>
      </c>
      <c r="BA654" s="94" t="str">
        <f t="shared" si="301"/>
        <v>-</v>
      </c>
      <c r="BB654" s="94" t="str">
        <f t="shared" si="302"/>
        <v>-</v>
      </c>
      <c r="BC654" s="94" t="str">
        <f t="shared" si="303"/>
        <v>-</v>
      </c>
      <c r="BD654" s="94" t="str">
        <f t="shared" si="304"/>
        <v>-</v>
      </c>
      <c r="BE654" s="94" t="str">
        <f t="shared" si="305"/>
        <v>-</v>
      </c>
      <c r="BF654" s="94" t="str">
        <f t="shared" si="306"/>
        <v>-</v>
      </c>
    </row>
    <row r="655" spans="1:58" x14ac:dyDescent="0.2">
      <c r="A655" s="19" t="s">
        <v>1193</v>
      </c>
      <c r="B655" s="19" t="s">
        <v>76</v>
      </c>
      <c r="C655" s="19">
        <v>13478674</v>
      </c>
      <c r="D655" s="19">
        <v>4</v>
      </c>
      <c r="E655" s="19" t="s">
        <v>1872</v>
      </c>
      <c r="F655" s="19" t="s">
        <v>1873</v>
      </c>
      <c r="G655" s="19" t="s">
        <v>1874</v>
      </c>
      <c r="H655" s="19" t="s">
        <v>1018</v>
      </c>
      <c r="I655" s="19" t="s">
        <v>653</v>
      </c>
      <c r="J655" s="19">
        <v>80</v>
      </c>
      <c r="K655" s="19" t="s">
        <v>554</v>
      </c>
      <c r="L655" s="19" t="s">
        <v>495</v>
      </c>
      <c r="M655" s="19" t="s">
        <v>13</v>
      </c>
      <c r="N655" s="19">
        <v>45809</v>
      </c>
      <c r="O655" s="19">
        <v>3</v>
      </c>
      <c r="P655" s="83">
        <v>1</v>
      </c>
      <c r="Q655" s="19" t="s">
        <v>23</v>
      </c>
      <c r="R655" s="19" t="s">
        <v>11</v>
      </c>
      <c r="S655" s="19" t="s">
        <v>23</v>
      </c>
      <c r="T655" s="19">
        <v>3</v>
      </c>
      <c r="U655" s="19" t="s">
        <v>11</v>
      </c>
      <c r="V655" s="19" t="s">
        <v>11</v>
      </c>
      <c r="W655" s="19" t="s">
        <v>11</v>
      </c>
      <c r="X655" s="19">
        <v>0</v>
      </c>
      <c r="Y655" s="19" t="s">
        <v>730</v>
      </c>
      <c r="Z655" s="19">
        <v>0</v>
      </c>
      <c r="AA655" s="19">
        <v>0</v>
      </c>
      <c r="AB655" s="19">
        <v>0</v>
      </c>
      <c r="AC655" s="186" t="str">
        <f>IF(OR(M655="13",M655="14",P655=8),"",IF(     AND(OR(S655="AUTORIZADO", S655="PENDIENTE", S655="REDUCIDO", S655="AMPLIADO"),L655&lt;&gt;"HONORARIO" ), _xlfn.CONCAT(IF(H655="X","H",H655),"_",IF(OR(P655=5,P655=6),_xlfn.CONCAT(P655,"A"),P655),"_",VLOOKUP(T655,Datos!$B$2:$C$5,2,TRUE)),""))</f>
        <v>M_1_[hasta 3]</v>
      </c>
      <c r="AD655" s="186">
        <f t="shared" si="280"/>
        <v>0</v>
      </c>
      <c r="AE655" s="90" t="str">
        <f t="shared" si="281"/>
        <v>-</v>
      </c>
      <c r="AF655" s="91" t="str">
        <f t="shared" si="282"/>
        <v>070601</v>
      </c>
      <c r="AG655" s="92"/>
      <c r="AH655" s="93" t="str">
        <f t="shared" si="283"/>
        <v>Corporación de Fomento de la Producción</v>
      </c>
      <c r="AI655" s="90" t="str">
        <f t="shared" si="284"/>
        <v>-</v>
      </c>
      <c r="AJ655" s="90">
        <f t="shared" si="285"/>
        <v>4</v>
      </c>
      <c r="AK655" s="90" t="str">
        <f t="shared" si="286"/>
        <v>-</v>
      </c>
      <c r="AL655" s="90" t="str">
        <f t="shared" si="287"/>
        <v>Identifica este registro como MUJER</v>
      </c>
      <c r="AM655" s="90" t="str">
        <f t="shared" si="288"/>
        <v>-</v>
      </c>
      <c r="AN655" s="90" t="str">
        <f t="shared" si="289"/>
        <v>-</v>
      </c>
      <c r="AO655" s="90" t="str">
        <f t="shared" si="290"/>
        <v>-</v>
      </c>
      <c r="AP655" s="58" t="str">
        <f t="shared" si="291"/>
        <v>-</v>
      </c>
      <c r="AQ655" s="94" t="str">
        <f t="shared" si="292"/>
        <v>-</v>
      </c>
      <c r="AR655" s="94" t="str">
        <f>IF(N655="","PRIMER_DIA en blanco",
IF(AND(M655="01",N655&gt;=L_Conversion!$C$118,N655&lt;=L_Conversion!$D$118),"-",
IF(AND(M655="02",N655&gt;=L_Conversion!$C$119,N655&lt;=L_Conversion!$D$119),"-",
IF(AND(M655="03",N655&gt;=L_Conversion!$C$120,N655&lt;=L_Conversion!$D$120),"-",
IF(AND(M655="04",N655&gt;=L_Conversion!$C$121,N655&lt;=L_Conversion!$D$121),"-",
IF(AND(M655="05",N655&gt;=L_Conversion!$C$122,N655&lt;=L_Conversion!$D$122),"-",
IF(AND(M655="06",N655&gt;=L_Conversion!$C$123,N655&lt;=L_Conversion!$D$123),"-",
IF(AND(M655="07",N655&gt;=L_Conversion!$C$124,N655&lt;=L_Conversion!$D$124),"-",
IF(AND(M655="08",N655&gt;=L_Conversion!$C$125,N655&lt;=L_Conversion!$D$125),"-",
IF(AND(M655="09",N655&gt;=L_Conversion!$C$126,N655&lt;=L_Conversion!$D$126),"-",
IF(AND(M655="10",N655&gt;=L_Conversion!$C$127,N655&lt;=L_Conversion!$D$127),"-",
IF(AND(M655="11",N655&gt;=L_Conversion!$C$128,N655&lt;=L_Conversion!$D$128),"-",
IF(AND(M655="12",N655&gt;=L_Conversion!$C$129,N655&lt;=L_Conversion!$D$129),"-",
IF(AND(M655="13",N655&gt;=L_Conversion!$C$116,N655&lt;=L_Conversion!$D$116),"-",
IF(AND(M655="14",N655&gt;=L_Conversion!$C$117,N655&lt;=L_Conversion!$D$117),"-",
"PRIMER_DIA fuera de rango")))))))))))))))</f>
        <v>-</v>
      </c>
      <c r="AS655" s="94" t="str">
        <f t="shared" si="293"/>
        <v>-</v>
      </c>
      <c r="AT655" s="94" t="str">
        <f t="shared" si="294"/>
        <v>-</v>
      </c>
      <c r="AU655" s="94" t="str">
        <f t="shared" si="295"/>
        <v>-</v>
      </c>
      <c r="AV655" s="94" t="str">
        <f t="shared" si="296"/>
        <v>-</v>
      </c>
      <c r="AW655" s="94" t="str">
        <f t="shared" si="297"/>
        <v>-</v>
      </c>
      <c r="AX655" s="94" t="str">
        <f t="shared" si="298"/>
        <v>-</v>
      </c>
      <c r="AY655" s="94" t="str">
        <f t="shared" si="299"/>
        <v>-</v>
      </c>
      <c r="AZ655" s="94" t="str">
        <f t="shared" si="300"/>
        <v>-</v>
      </c>
      <c r="BA655" s="94" t="str">
        <f t="shared" si="301"/>
        <v>-</v>
      </c>
      <c r="BB655" s="94" t="str">
        <f t="shared" si="302"/>
        <v>-</v>
      </c>
      <c r="BC655" s="94" t="str">
        <f t="shared" si="303"/>
        <v>-</v>
      </c>
      <c r="BD655" s="94" t="str">
        <f t="shared" si="304"/>
        <v>-</v>
      </c>
      <c r="BE655" s="94" t="str">
        <f t="shared" si="305"/>
        <v>-</v>
      </c>
      <c r="BF655" s="94" t="str">
        <f t="shared" si="306"/>
        <v>-</v>
      </c>
    </row>
    <row r="656" spans="1:58" x14ac:dyDescent="0.2">
      <c r="A656" s="19" t="s">
        <v>1193</v>
      </c>
      <c r="B656" s="19" t="s">
        <v>76</v>
      </c>
      <c r="C656" s="19">
        <v>12431825</v>
      </c>
      <c r="D656" s="19">
        <v>4</v>
      </c>
      <c r="E656" s="19" t="s">
        <v>1201</v>
      </c>
      <c r="F656" s="19" t="s">
        <v>1642</v>
      </c>
      <c r="G656" s="19" t="s">
        <v>1643</v>
      </c>
      <c r="H656" s="19" t="s">
        <v>1018</v>
      </c>
      <c r="I656" s="19" t="s">
        <v>653</v>
      </c>
      <c r="J656" s="19">
        <v>80</v>
      </c>
      <c r="K656" s="19" t="s">
        <v>560</v>
      </c>
      <c r="L656" s="19" t="s">
        <v>495</v>
      </c>
      <c r="M656" s="19" t="s">
        <v>13</v>
      </c>
      <c r="N656" s="19">
        <v>45810</v>
      </c>
      <c r="O656" s="19">
        <v>3</v>
      </c>
      <c r="P656" s="83">
        <v>1</v>
      </c>
      <c r="Q656" s="19" t="s">
        <v>23</v>
      </c>
      <c r="R656" s="19" t="s">
        <v>11</v>
      </c>
      <c r="S656" s="19" t="s">
        <v>23</v>
      </c>
      <c r="T656" s="19">
        <v>3</v>
      </c>
      <c r="U656" s="19" t="s">
        <v>11</v>
      </c>
      <c r="V656" s="19" t="s">
        <v>11</v>
      </c>
      <c r="W656" s="19" t="s">
        <v>11</v>
      </c>
      <c r="X656" s="19">
        <v>0</v>
      </c>
      <c r="Y656" s="19" t="s">
        <v>730</v>
      </c>
      <c r="Z656" s="19">
        <v>0</v>
      </c>
      <c r="AA656" s="19">
        <v>0</v>
      </c>
      <c r="AB656" s="19">
        <v>0</v>
      </c>
      <c r="AC656" s="186" t="str">
        <f>IF(OR(M656="13",M656="14",P656=8),"",IF(     AND(OR(S656="AUTORIZADO", S656="PENDIENTE", S656="REDUCIDO", S656="AMPLIADO"),L656&lt;&gt;"HONORARIO" ), _xlfn.CONCAT(IF(H656="X","H",H656),"_",IF(OR(P656=5,P656=6),_xlfn.CONCAT(P656,"A"),P656),"_",VLOOKUP(T656,Datos!$B$2:$C$5,2,TRUE)),""))</f>
        <v>M_1_[hasta 3]</v>
      </c>
      <c r="AD656" s="186">
        <f t="shared" si="280"/>
        <v>0</v>
      </c>
      <c r="AE656" s="90" t="str">
        <f t="shared" si="281"/>
        <v>-</v>
      </c>
      <c r="AF656" s="91" t="str">
        <f t="shared" si="282"/>
        <v>070601</v>
      </c>
      <c r="AG656" s="92"/>
      <c r="AH656" s="93" t="str">
        <f t="shared" si="283"/>
        <v>Corporación de Fomento de la Producción</v>
      </c>
      <c r="AI656" s="90" t="str">
        <f t="shared" si="284"/>
        <v>-</v>
      </c>
      <c r="AJ656" s="90">
        <f t="shared" si="285"/>
        <v>4</v>
      </c>
      <c r="AK656" s="90" t="str">
        <f t="shared" si="286"/>
        <v>-</v>
      </c>
      <c r="AL656" s="90" t="str">
        <f t="shared" si="287"/>
        <v>Identifica este registro como MUJER</v>
      </c>
      <c r="AM656" s="90" t="str">
        <f t="shared" si="288"/>
        <v>-</v>
      </c>
      <c r="AN656" s="90" t="str">
        <f t="shared" si="289"/>
        <v>-</v>
      </c>
      <c r="AO656" s="90" t="str">
        <f t="shared" si="290"/>
        <v>-</v>
      </c>
      <c r="AP656" s="58" t="str">
        <f t="shared" si="291"/>
        <v>-</v>
      </c>
      <c r="AQ656" s="94" t="str">
        <f t="shared" si="292"/>
        <v>-</v>
      </c>
      <c r="AR656" s="94" t="str">
        <f>IF(N656="","PRIMER_DIA en blanco",
IF(AND(M656="01",N656&gt;=L_Conversion!$C$118,N656&lt;=L_Conversion!$D$118),"-",
IF(AND(M656="02",N656&gt;=L_Conversion!$C$119,N656&lt;=L_Conversion!$D$119),"-",
IF(AND(M656="03",N656&gt;=L_Conversion!$C$120,N656&lt;=L_Conversion!$D$120),"-",
IF(AND(M656="04",N656&gt;=L_Conversion!$C$121,N656&lt;=L_Conversion!$D$121),"-",
IF(AND(M656="05",N656&gt;=L_Conversion!$C$122,N656&lt;=L_Conversion!$D$122),"-",
IF(AND(M656="06",N656&gt;=L_Conversion!$C$123,N656&lt;=L_Conversion!$D$123),"-",
IF(AND(M656="07",N656&gt;=L_Conversion!$C$124,N656&lt;=L_Conversion!$D$124),"-",
IF(AND(M656="08",N656&gt;=L_Conversion!$C$125,N656&lt;=L_Conversion!$D$125),"-",
IF(AND(M656="09",N656&gt;=L_Conversion!$C$126,N656&lt;=L_Conversion!$D$126),"-",
IF(AND(M656="10",N656&gt;=L_Conversion!$C$127,N656&lt;=L_Conversion!$D$127),"-",
IF(AND(M656="11",N656&gt;=L_Conversion!$C$128,N656&lt;=L_Conversion!$D$128),"-",
IF(AND(M656="12",N656&gt;=L_Conversion!$C$129,N656&lt;=L_Conversion!$D$129),"-",
IF(AND(M656="13",N656&gt;=L_Conversion!$C$116,N656&lt;=L_Conversion!$D$116),"-",
IF(AND(M656="14",N656&gt;=L_Conversion!$C$117,N656&lt;=L_Conversion!$D$117),"-",
"PRIMER_DIA fuera de rango")))))))))))))))</f>
        <v>-</v>
      </c>
      <c r="AS656" s="94" t="str">
        <f t="shared" si="293"/>
        <v>-</v>
      </c>
      <c r="AT656" s="94" t="str">
        <f t="shared" si="294"/>
        <v>-</v>
      </c>
      <c r="AU656" s="94" t="str">
        <f t="shared" si="295"/>
        <v>-</v>
      </c>
      <c r="AV656" s="94" t="str">
        <f t="shared" si="296"/>
        <v>-</v>
      </c>
      <c r="AW656" s="94" t="str">
        <f t="shared" si="297"/>
        <v>-</v>
      </c>
      <c r="AX656" s="94" t="str">
        <f t="shared" si="298"/>
        <v>-</v>
      </c>
      <c r="AY656" s="94" t="str">
        <f t="shared" si="299"/>
        <v>-</v>
      </c>
      <c r="AZ656" s="94" t="str">
        <f t="shared" si="300"/>
        <v>-</v>
      </c>
      <c r="BA656" s="94" t="str">
        <f t="shared" si="301"/>
        <v>-</v>
      </c>
      <c r="BB656" s="94" t="str">
        <f t="shared" si="302"/>
        <v>-</v>
      </c>
      <c r="BC656" s="94" t="str">
        <f t="shared" si="303"/>
        <v>-</v>
      </c>
      <c r="BD656" s="94" t="str">
        <f t="shared" si="304"/>
        <v>-</v>
      </c>
      <c r="BE656" s="94" t="str">
        <f t="shared" si="305"/>
        <v>-</v>
      </c>
      <c r="BF656" s="94" t="str">
        <f t="shared" si="306"/>
        <v>-</v>
      </c>
    </row>
    <row r="657" spans="1:58" x14ac:dyDescent="0.2">
      <c r="A657" s="19" t="s">
        <v>1193</v>
      </c>
      <c r="B657" s="19" t="s">
        <v>76</v>
      </c>
      <c r="C657" s="19">
        <v>17238853</v>
      </c>
      <c r="D657" s="19">
        <v>1</v>
      </c>
      <c r="E657" s="19" t="s">
        <v>1265</v>
      </c>
      <c r="F657" s="19" t="s">
        <v>1209</v>
      </c>
      <c r="G657" s="19" t="s">
        <v>1552</v>
      </c>
      <c r="H657" s="19" t="s">
        <v>1018</v>
      </c>
      <c r="I657" s="19" t="s">
        <v>653</v>
      </c>
      <c r="J657" s="19">
        <v>80</v>
      </c>
      <c r="K657" s="19" t="s">
        <v>556</v>
      </c>
      <c r="L657" s="19" t="s">
        <v>495</v>
      </c>
      <c r="M657" s="19" t="s">
        <v>13</v>
      </c>
      <c r="N657" s="19">
        <v>45810</v>
      </c>
      <c r="O657" s="19">
        <v>3</v>
      </c>
      <c r="P657" s="83">
        <v>1</v>
      </c>
      <c r="Q657" s="19" t="s">
        <v>23</v>
      </c>
      <c r="R657" s="19" t="s">
        <v>11</v>
      </c>
      <c r="S657" s="19" t="s">
        <v>23</v>
      </c>
      <c r="T657" s="19">
        <v>3</v>
      </c>
      <c r="U657" s="19" t="s">
        <v>11</v>
      </c>
      <c r="V657" s="19" t="s">
        <v>11</v>
      </c>
      <c r="W657" s="19" t="s">
        <v>11</v>
      </c>
      <c r="X657" s="19">
        <v>0</v>
      </c>
      <c r="Y657" s="19" t="s">
        <v>730</v>
      </c>
      <c r="Z657" s="19">
        <v>0</v>
      </c>
      <c r="AA657" s="19">
        <v>0</v>
      </c>
      <c r="AB657" s="19">
        <v>0</v>
      </c>
      <c r="AC657" s="186" t="str">
        <f>IF(OR(M657="13",M657="14",P657=8),"",IF(     AND(OR(S657="AUTORIZADO", S657="PENDIENTE", S657="REDUCIDO", S657="AMPLIADO"),L657&lt;&gt;"HONORARIO" ), _xlfn.CONCAT(IF(H657="X","H",H657),"_",IF(OR(P657=5,P657=6),_xlfn.CONCAT(P657,"A"),P657),"_",VLOOKUP(T657,Datos!$B$2:$C$5,2,TRUE)),""))</f>
        <v>M_1_[hasta 3]</v>
      </c>
      <c r="AD657" s="186">
        <f t="shared" si="280"/>
        <v>0</v>
      </c>
      <c r="AE657" s="90" t="str">
        <f t="shared" si="281"/>
        <v>-</v>
      </c>
      <c r="AF657" s="91" t="str">
        <f t="shared" si="282"/>
        <v>070601</v>
      </c>
      <c r="AG657" s="92"/>
      <c r="AH657" s="93" t="str">
        <f t="shared" si="283"/>
        <v>Corporación de Fomento de la Producción</v>
      </c>
      <c r="AI657" s="90" t="str">
        <f t="shared" si="284"/>
        <v>-</v>
      </c>
      <c r="AJ657" s="90">
        <f t="shared" si="285"/>
        <v>1</v>
      </c>
      <c r="AK657" s="90" t="str">
        <f t="shared" si="286"/>
        <v>-</v>
      </c>
      <c r="AL657" s="90" t="str">
        <f t="shared" si="287"/>
        <v>Identifica este registro como MUJER</v>
      </c>
      <c r="AM657" s="90" t="str">
        <f t="shared" si="288"/>
        <v>-</v>
      </c>
      <c r="AN657" s="90" t="str">
        <f t="shared" si="289"/>
        <v>-</v>
      </c>
      <c r="AO657" s="90" t="str">
        <f t="shared" si="290"/>
        <v>-</v>
      </c>
      <c r="AP657" s="58" t="str">
        <f t="shared" si="291"/>
        <v>-</v>
      </c>
      <c r="AQ657" s="94" t="str">
        <f t="shared" si="292"/>
        <v>-</v>
      </c>
      <c r="AR657" s="94" t="str">
        <f>IF(N657="","PRIMER_DIA en blanco",
IF(AND(M657="01",N657&gt;=L_Conversion!$C$118,N657&lt;=L_Conversion!$D$118),"-",
IF(AND(M657="02",N657&gt;=L_Conversion!$C$119,N657&lt;=L_Conversion!$D$119),"-",
IF(AND(M657="03",N657&gt;=L_Conversion!$C$120,N657&lt;=L_Conversion!$D$120),"-",
IF(AND(M657="04",N657&gt;=L_Conversion!$C$121,N657&lt;=L_Conversion!$D$121),"-",
IF(AND(M657="05",N657&gt;=L_Conversion!$C$122,N657&lt;=L_Conversion!$D$122),"-",
IF(AND(M657="06",N657&gt;=L_Conversion!$C$123,N657&lt;=L_Conversion!$D$123),"-",
IF(AND(M657="07",N657&gt;=L_Conversion!$C$124,N657&lt;=L_Conversion!$D$124),"-",
IF(AND(M657="08",N657&gt;=L_Conversion!$C$125,N657&lt;=L_Conversion!$D$125),"-",
IF(AND(M657="09",N657&gt;=L_Conversion!$C$126,N657&lt;=L_Conversion!$D$126),"-",
IF(AND(M657="10",N657&gt;=L_Conversion!$C$127,N657&lt;=L_Conversion!$D$127),"-",
IF(AND(M657="11",N657&gt;=L_Conversion!$C$128,N657&lt;=L_Conversion!$D$128),"-",
IF(AND(M657="12",N657&gt;=L_Conversion!$C$129,N657&lt;=L_Conversion!$D$129),"-",
IF(AND(M657="13",N657&gt;=L_Conversion!$C$116,N657&lt;=L_Conversion!$D$116),"-",
IF(AND(M657="14",N657&gt;=L_Conversion!$C$117,N657&lt;=L_Conversion!$D$117),"-",
"PRIMER_DIA fuera de rango")))))))))))))))</f>
        <v>-</v>
      </c>
      <c r="AS657" s="94" t="str">
        <f t="shared" si="293"/>
        <v>-</v>
      </c>
      <c r="AT657" s="94" t="str">
        <f t="shared" si="294"/>
        <v>-</v>
      </c>
      <c r="AU657" s="94" t="str">
        <f t="shared" si="295"/>
        <v>-</v>
      </c>
      <c r="AV657" s="94" t="str">
        <f t="shared" si="296"/>
        <v>-</v>
      </c>
      <c r="AW657" s="94" t="str">
        <f t="shared" si="297"/>
        <v>-</v>
      </c>
      <c r="AX657" s="94" t="str">
        <f t="shared" si="298"/>
        <v>-</v>
      </c>
      <c r="AY657" s="94" t="str">
        <f t="shared" si="299"/>
        <v>-</v>
      </c>
      <c r="AZ657" s="94" t="str">
        <f t="shared" si="300"/>
        <v>-</v>
      </c>
      <c r="BA657" s="94" t="str">
        <f t="shared" si="301"/>
        <v>-</v>
      </c>
      <c r="BB657" s="94" t="str">
        <f t="shared" si="302"/>
        <v>-</v>
      </c>
      <c r="BC657" s="94" t="str">
        <f t="shared" si="303"/>
        <v>-</v>
      </c>
      <c r="BD657" s="94" t="str">
        <f t="shared" si="304"/>
        <v>-</v>
      </c>
      <c r="BE657" s="94" t="str">
        <f t="shared" si="305"/>
        <v>-</v>
      </c>
      <c r="BF657" s="94" t="str">
        <f t="shared" si="306"/>
        <v>-</v>
      </c>
    </row>
    <row r="658" spans="1:58" x14ac:dyDescent="0.2">
      <c r="A658" s="19" t="s">
        <v>1193</v>
      </c>
      <c r="B658" s="19" t="s">
        <v>669</v>
      </c>
      <c r="C658" s="19">
        <v>16710774</v>
      </c>
      <c r="D658" s="19">
        <v>5</v>
      </c>
      <c r="E658" s="19" t="s">
        <v>1615</v>
      </c>
      <c r="F658" s="19" t="s">
        <v>1915</v>
      </c>
      <c r="G658" s="19" t="s">
        <v>1961</v>
      </c>
      <c r="H658" s="19" t="s">
        <v>654</v>
      </c>
      <c r="I658" s="19" t="s">
        <v>654</v>
      </c>
      <c r="J658" s="19">
        <v>80</v>
      </c>
      <c r="K658" s="19" t="s">
        <v>556</v>
      </c>
      <c r="L658" s="19" t="s">
        <v>509</v>
      </c>
      <c r="M658" s="19" t="s">
        <v>13</v>
      </c>
      <c r="N658" s="19">
        <v>45810</v>
      </c>
      <c r="O658" s="19">
        <v>1</v>
      </c>
      <c r="P658" s="83">
        <v>1</v>
      </c>
      <c r="Q658" s="19" t="s">
        <v>23</v>
      </c>
      <c r="R658" s="19" t="s">
        <v>11</v>
      </c>
      <c r="S658" s="19" t="s">
        <v>23</v>
      </c>
      <c r="T658" s="19">
        <v>1</v>
      </c>
      <c r="U658" s="19" t="s">
        <v>11</v>
      </c>
      <c r="V658" s="19" t="s">
        <v>11</v>
      </c>
      <c r="W658" s="19" t="s">
        <v>11</v>
      </c>
      <c r="X658" s="19">
        <v>0</v>
      </c>
      <c r="Y658" s="19" t="s">
        <v>730</v>
      </c>
      <c r="Z658" s="19">
        <v>0</v>
      </c>
      <c r="AA658" s="19">
        <v>0</v>
      </c>
      <c r="AB658" s="19">
        <v>0</v>
      </c>
      <c r="AC658" s="186" t="str">
        <f>IF(OR(M658="13",M658="14",P658=8),"",IF(     AND(OR(S658="AUTORIZADO", S658="PENDIENTE", S658="REDUCIDO", S658="AMPLIADO"),L658&lt;&gt;"HONORARIO" ), _xlfn.CONCAT(IF(H658="X","H",H658),"_",IF(OR(P658=5,P658=6),_xlfn.CONCAT(P658,"A"),P658),"_",VLOOKUP(T658,Datos!$B$2:$C$5,2,TRUE)),""))</f>
        <v>H_1_[hasta 3]</v>
      </c>
      <c r="AD658" s="186">
        <f t="shared" si="280"/>
        <v>0</v>
      </c>
      <c r="AE658" s="90" t="str">
        <f t="shared" si="281"/>
        <v>-</v>
      </c>
      <c r="AF658" s="91" t="str">
        <f t="shared" si="282"/>
        <v>Revisar</v>
      </c>
      <c r="AG658" s="92"/>
      <c r="AH658" s="93" t="str">
        <f t="shared" si="283"/>
        <v>Corporación de Fomento de la Producción</v>
      </c>
      <c r="AI658" s="90" t="str">
        <f t="shared" si="284"/>
        <v>-</v>
      </c>
      <c r="AJ658" s="90">
        <f t="shared" si="285"/>
        <v>5</v>
      </c>
      <c r="AK658" s="90" t="str">
        <f t="shared" si="286"/>
        <v>-</v>
      </c>
      <c r="AL658" s="90" t="str">
        <f t="shared" si="287"/>
        <v>Identifica este registro como HOMBRE</v>
      </c>
      <c r="AM658" s="90" t="str">
        <f t="shared" si="288"/>
        <v>-</v>
      </c>
      <c r="AN658" s="90" t="str">
        <f t="shared" si="289"/>
        <v>-</v>
      </c>
      <c r="AO658" s="90" t="str">
        <f t="shared" si="290"/>
        <v>-</v>
      </c>
      <c r="AP658" s="58" t="str">
        <f t="shared" si="291"/>
        <v>-</v>
      </c>
      <c r="AQ658" s="94" t="str">
        <f t="shared" si="292"/>
        <v>-</v>
      </c>
      <c r="AR658" s="94" t="str">
        <f>IF(N658="","PRIMER_DIA en blanco",
IF(AND(M658="01",N658&gt;=L_Conversion!$C$118,N658&lt;=L_Conversion!$D$118),"-",
IF(AND(M658="02",N658&gt;=L_Conversion!$C$119,N658&lt;=L_Conversion!$D$119),"-",
IF(AND(M658="03",N658&gt;=L_Conversion!$C$120,N658&lt;=L_Conversion!$D$120),"-",
IF(AND(M658="04",N658&gt;=L_Conversion!$C$121,N658&lt;=L_Conversion!$D$121),"-",
IF(AND(M658="05",N658&gt;=L_Conversion!$C$122,N658&lt;=L_Conversion!$D$122),"-",
IF(AND(M658="06",N658&gt;=L_Conversion!$C$123,N658&lt;=L_Conversion!$D$123),"-",
IF(AND(M658="07",N658&gt;=L_Conversion!$C$124,N658&lt;=L_Conversion!$D$124),"-",
IF(AND(M658="08",N658&gt;=L_Conversion!$C$125,N658&lt;=L_Conversion!$D$125),"-",
IF(AND(M658="09",N658&gt;=L_Conversion!$C$126,N658&lt;=L_Conversion!$D$126),"-",
IF(AND(M658="10",N658&gt;=L_Conversion!$C$127,N658&lt;=L_Conversion!$D$127),"-",
IF(AND(M658="11",N658&gt;=L_Conversion!$C$128,N658&lt;=L_Conversion!$D$128),"-",
IF(AND(M658="12",N658&gt;=L_Conversion!$C$129,N658&lt;=L_Conversion!$D$129),"-",
IF(AND(M658="13",N658&gt;=L_Conversion!$C$116,N658&lt;=L_Conversion!$D$116),"-",
IF(AND(M658="14",N658&gt;=L_Conversion!$C$117,N658&lt;=L_Conversion!$D$117),"-",
"PRIMER_DIA fuera de rango")))))))))))))))</f>
        <v>-</v>
      </c>
      <c r="AS658" s="94" t="str">
        <f t="shared" si="293"/>
        <v>-</v>
      </c>
      <c r="AT658" s="94" t="str">
        <f t="shared" si="294"/>
        <v>-</v>
      </c>
      <c r="AU658" s="94" t="str">
        <f t="shared" si="295"/>
        <v>-</v>
      </c>
      <c r="AV658" s="94" t="str">
        <f t="shared" si="296"/>
        <v>-</v>
      </c>
      <c r="AW658" s="94" t="str">
        <f t="shared" si="297"/>
        <v>-</v>
      </c>
      <c r="AX658" s="94" t="str">
        <f t="shared" si="298"/>
        <v>-</v>
      </c>
      <c r="AY658" s="94" t="str">
        <f t="shared" si="299"/>
        <v>-</v>
      </c>
      <c r="AZ658" s="94" t="str">
        <f t="shared" si="300"/>
        <v>-</v>
      </c>
      <c r="BA658" s="94" t="str">
        <f t="shared" si="301"/>
        <v>-</v>
      </c>
      <c r="BB658" s="94" t="str">
        <f t="shared" si="302"/>
        <v>-</v>
      </c>
      <c r="BC658" s="94" t="str">
        <f t="shared" si="303"/>
        <v>-</v>
      </c>
      <c r="BD658" s="94" t="str">
        <f t="shared" si="304"/>
        <v>-</v>
      </c>
      <c r="BE658" s="94" t="str">
        <f t="shared" si="305"/>
        <v>-</v>
      </c>
      <c r="BF658" s="94" t="str">
        <f t="shared" si="306"/>
        <v>-</v>
      </c>
    </row>
    <row r="659" spans="1:58" x14ac:dyDescent="0.2">
      <c r="A659" s="19" t="s">
        <v>1193</v>
      </c>
      <c r="B659" s="19" t="s">
        <v>76</v>
      </c>
      <c r="C659" s="19">
        <v>15446789</v>
      </c>
      <c r="D659" s="19">
        <v>0</v>
      </c>
      <c r="E659" s="19" t="s">
        <v>1455</v>
      </c>
      <c r="F659" s="19" t="s">
        <v>1455</v>
      </c>
      <c r="G659" s="19" t="s">
        <v>1886</v>
      </c>
      <c r="H659" s="19" t="s">
        <v>1018</v>
      </c>
      <c r="I659" s="19" t="s">
        <v>653</v>
      </c>
      <c r="J659" s="19">
        <v>80</v>
      </c>
      <c r="K659" s="19" t="s">
        <v>556</v>
      </c>
      <c r="L659" s="19" t="s">
        <v>495</v>
      </c>
      <c r="M659" s="19" t="s">
        <v>13</v>
      </c>
      <c r="N659" s="19">
        <v>45810</v>
      </c>
      <c r="O659" s="19">
        <v>15</v>
      </c>
      <c r="P659" s="83">
        <v>1</v>
      </c>
      <c r="Q659" s="19" t="s">
        <v>23</v>
      </c>
      <c r="R659" s="19" t="s">
        <v>11</v>
      </c>
      <c r="S659" s="19" t="s">
        <v>23</v>
      </c>
      <c r="T659" s="19">
        <v>15</v>
      </c>
      <c r="U659" s="19" t="s">
        <v>11</v>
      </c>
      <c r="V659" s="19" t="s">
        <v>11</v>
      </c>
      <c r="W659" s="19" t="s">
        <v>11</v>
      </c>
      <c r="X659" s="19">
        <v>0</v>
      </c>
      <c r="Y659" s="19" t="s">
        <v>730</v>
      </c>
      <c r="Z659" s="19">
        <v>0</v>
      </c>
      <c r="AA659" s="19">
        <v>0</v>
      </c>
      <c r="AB659" s="19">
        <v>0</v>
      </c>
      <c r="AC659" s="186" t="str">
        <f>IF(OR(M659="13",M659="14",P659=8),"",IF(     AND(OR(S659="AUTORIZADO", S659="PENDIENTE", S659="REDUCIDO", S659="AMPLIADO"),L659&lt;&gt;"HONORARIO" ), _xlfn.CONCAT(IF(H659="X","H",H659),"_",IF(OR(P659=5,P659=6),_xlfn.CONCAT(P659,"A"),P659),"_",VLOOKUP(T659,Datos!$B$2:$C$5,2,TRUE)),""))</f>
        <v>M_1_[11 +]</v>
      </c>
      <c r="AD659" s="186">
        <f t="shared" si="280"/>
        <v>0</v>
      </c>
      <c r="AE659" s="90" t="str">
        <f t="shared" si="281"/>
        <v>-</v>
      </c>
      <c r="AF659" s="91" t="str">
        <f t="shared" si="282"/>
        <v>070601</v>
      </c>
      <c r="AG659" s="92"/>
      <c r="AH659" s="93" t="str">
        <f t="shared" si="283"/>
        <v>Corporación de Fomento de la Producción</v>
      </c>
      <c r="AI659" s="90" t="str">
        <f t="shared" si="284"/>
        <v>-</v>
      </c>
      <c r="AJ659" s="90">
        <f t="shared" si="285"/>
        <v>0</v>
      </c>
      <c r="AK659" s="90" t="str">
        <f t="shared" si="286"/>
        <v>-</v>
      </c>
      <c r="AL659" s="90" t="str">
        <f t="shared" si="287"/>
        <v>Identifica este registro como MUJER</v>
      </c>
      <c r="AM659" s="90" t="str">
        <f t="shared" si="288"/>
        <v>-</v>
      </c>
      <c r="AN659" s="90" t="str">
        <f t="shared" si="289"/>
        <v>-</v>
      </c>
      <c r="AO659" s="90" t="str">
        <f t="shared" si="290"/>
        <v>-</v>
      </c>
      <c r="AP659" s="58" t="str">
        <f t="shared" si="291"/>
        <v>-</v>
      </c>
      <c r="AQ659" s="94" t="str">
        <f t="shared" si="292"/>
        <v>-</v>
      </c>
      <c r="AR659" s="94" t="str">
        <f>IF(N659="","PRIMER_DIA en blanco",
IF(AND(M659="01",N659&gt;=L_Conversion!$C$118,N659&lt;=L_Conversion!$D$118),"-",
IF(AND(M659="02",N659&gt;=L_Conversion!$C$119,N659&lt;=L_Conversion!$D$119),"-",
IF(AND(M659="03",N659&gt;=L_Conversion!$C$120,N659&lt;=L_Conversion!$D$120),"-",
IF(AND(M659="04",N659&gt;=L_Conversion!$C$121,N659&lt;=L_Conversion!$D$121),"-",
IF(AND(M659="05",N659&gt;=L_Conversion!$C$122,N659&lt;=L_Conversion!$D$122),"-",
IF(AND(M659="06",N659&gt;=L_Conversion!$C$123,N659&lt;=L_Conversion!$D$123),"-",
IF(AND(M659="07",N659&gt;=L_Conversion!$C$124,N659&lt;=L_Conversion!$D$124),"-",
IF(AND(M659="08",N659&gt;=L_Conversion!$C$125,N659&lt;=L_Conversion!$D$125),"-",
IF(AND(M659="09",N659&gt;=L_Conversion!$C$126,N659&lt;=L_Conversion!$D$126),"-",
IF(AND(M659="10",N659&gt;=L_Conversion!$C$127,N659&lt;=L_Conversion!$D$127),"-",
IF(AND(M659="11",N659&gt;=L_Conversion!$C$128,N659&lt;=L_Conversion!$D$128),"-",
IF(AND(M659="12",N659&gt;=L_Conversion!$C$129,N659&lt;=L_Conversion!$D$129),"-",
IF(AND(M659="13",N659&gt;=L_Conversion!$C$116,N659&lt;=L_Conversion!$D$116),"-",
IF(AND(M659="14",N659&gt;=L_Conversion!$C$117,N659&lt;=L_Conversion!$D$117),"-",
"PRIMER_DIA fuera de rango")))))))))))))))</f>
        <v>-</v>
      </c>
      <c r="AS659" s="94" t="str">
        <f t="shared" si="293"/>
        <v>-</v>
      </c>
      <c r="AT659" s="94" t="str">
        <f t="shared" si="294"/>
        <v>-</v>
      </c>
      <c r="AU659" s="94" t="str">
        <f t="shared" si="295"/>
        <v>-</v>
      </c>
      <c r="AV659" s="94" t="str">
        <f t="shared" si="296"/>
        <v>-</v>
      </c>
      <c r="AW659" s="94" t="str">
        <f t="shared" si="297"/>
        <v>-</v>
      </c>
      <c r="AX659" s="94" t="str">
        <f t="shared" si="298"/>
        <v>-</v>
      </c>
      <c r="AY659" s="94" t="str">
        <f t="shared" si="299"/>
        <v>-</v>
      </c>
      <c r="AZ659" s="94" t="str">
        <f t="shared" si="300"/>
        <v>-</v>
      </c>
      <c r="BA659" s="94" t="str">
        <f t="shared" si="301"/>
        <v>-</v>
      </c>
      <c r="BB659" s="94" t="str">
        <f t="shared" si="302"/>
        <v>-</v>
      </c>
      <c r="BC659" s="94" t="str">
        <f t="shared" si="303"/>
        <v>-</v>
      </c>
      <c r="BD659" s="94" t="str">
        <f t="shared" si="304"/>
        <v>-</v>
      </c>
      <c r="BE659" s="94" t="str">
        <f t="shared" si="305"/>
        <v>-</v>
      </c>
      <c r="BF659" s="94" t="str">
        <f t="shared" si="306"/>
        <v>-</v>
      </c>
    </row>
    <row r="660" spans="1:58" x14ac:dyDescent="0.2">
      <c r="A660" s="19" t="s">
        <v>1193</v>
      </c>
      <c r="B660" s="19" t="s">
        <v>76</v>
      </c>
      <c r="C660" s="19">
        <v>13931856</v>
      </c>
      <c r="D660" s="19">
        <v>0</v>
      </c>
      <c r="E660" s="19" t="s">
        <v>1263</v>
      </c>
      <c r="F660" s="19" t="s">
        <v>1334</v>
      </c>
      <c r="G660" s="19" t="s">
        <v>1962</v>
      </c>
      <c r="H660" s="19" t="s">
        <v>1018</v>
      </c>
      <c r="I660" s="19" t="s">
        <v>653</v>
      </c>
      <c r="J660" s="19">
        <v>80</v>
      </c>
      <c r="K660" s="19" t="s">
        <v>556</v>
      </c>
      <c r="L660" s="19" t="s">
        <v>495</v>
      </c>
      <c r="M660" s="19" t="s">
        <v>13</v>
      </c>
      <c r="N660" s="19">
        <v>45810</v>
      </c>
      <c r="O660" s="19">
        <v>3</v>
      </c>
      <c r="P660" s="83">
        <v>1</v>
      </c>
      <c r="Q660" s="19" t="s">
        <v>23</v>
      </c>
      <c r="R660" s="19" t="s">
        <v>11</v>
      </c>
      <c r="S660" s="19" t="s">
        <v>23</v>
      </c>
      <c r="T660" s="19">
        <v>3</v>
      </c>
      <c r="U660" s="19" t="s">
        <v>11</v>
      </c>
      <c r="V660" s="19" t="s">
        <v>11</v>
      </c>
      <c r="W660" s="19" t="s">
        <v>11</v>
      </c>
      <c r="X660" s="19">
        <v>0</v>
      </c>
      <c r="Y660" s="19" t="s">
        <v>730</v>
      </c>
      <c r="Z660" s="19">
        <v>0</v>
      </c>
      <c r="AA660" s="19">
        <v>0</v>
      </c>
      <c r="AB660" s="19">
        <v>0</v>
      </c>
      <c r="AC660" s="186" t="str">
        <f>IF(OR(M660="13",M660="14",P660=8),"",IF(     AND(OR(S660="AUTORIZADO", S660="PENDIENTE", S660="REDUCIDO", S660="AMPLIADO"),L660&lt;&gt;"HONORARIO" ), _xlfn.CONCAT(IF(H660="X","H",H660),"_",IF(OR(P660=5,P660=6),_xlfn.CONCAT(P660,"A"),P660),"_",VLOOKUP(T660,Datos!$B$2:$C$5,2,TRUE)),""))</f>
        <v>M_1_[hasta 3]</v>
      </c>
      <c r="AD660" s="186">
        <f t="shared" si="280"/>
        <v>0</v>
      </c>
      <c r="AE660" s="90" t="str">
        <f t="shared" si="281"/>
        <v>-</v>
      </c>
      <c r="AF660" s="91" t="str">
        <f t="shared" si="282"/>
        <v>070601</v>
      </c>
      <c r="AG660" s="92"/>
      <c r="AH660" s="93" t="str">
        <f t="shared" si="283"/>
        <v>Corporación de Fomento de la Producción</v>
      </c>
      <c r="AI660" s="90" t="str">
        <f t="shared" si="284"/>
        <v>-</v>
      </c>
      <c r="AJ660" s="90">
        <f t="shared" si="285"/>
        <v>0</v>
      </c>
      <c r="AK660" s="90" t="str">
        <f t="shared" si="286"/>
        <v>-</v>
      </c>
      <c r="AL660" s="90" t="str">
        <f t="shared" si="287"/>
        <v>Identifica este registro como MUJER</v>
      </c>
      <c r="AM660" s="90" t="str">
        <f t="shared" si="288"/>
        <v>-</v>
      </c>
      <c r="AN660" s="90" t="str">
        <f t="shared" si="289"/>
        <v>-</v>
      </c>
      <c r="AO660" s="90" t="str">
        <f t="shared" si="290"/>
        <v>-</v>
      </c>
      <c r="AP660" s="58" t="str">
        <f t="shared" si="291"/>
        <v>-</v>
      </c>
      <c r="AQ660" s="94" t="str">
        <f t="shared" si="292"/>
        <v>-</v>
      </c>
      <c r="AR660" s="94" t="str">
        <f>IF(N660="","PRIMER_DIA en blanco",
IF(AND(M660="01",N660&gt;=L_Conversion!$C$118,N660&lt;=L_Conversion!$D$118),"-",
IF(AND(M660="02",N660&gt;=L_Conversion!$C$119,N660&lt;=L_Conversion!$D$119),"-",
IF(AND(M660="03",N660&gt;=L_Conversion!$C$120,N660&lt;=L_Conversion!$D$120),"-",
IF(AND(M660="04",N660&gt;=L_Conversion!$C$121,N660&lt;=L_Conversion!$D$121),"-",
IF(AND(M660="05",N660&gt;=L_Conversion!$C$122,N660&lt;=L_Conversion!$D$122),"-",
IF(AND(M660="06",N660&gt;=L_Conversion!$C$123,N660&lt;=L_Conversion!$D$123),"-",
IF(AND(M660="07",N660&gt;=L_Conversion!$C$124,N660&lt;=L_Conversion!$D$124),"-",
IF(AND(M660="08",N660&gt;=L_Conversion!$C$125,N660&lt;=L_Conversion!$D$125),"-",
IF(AND(M660="09",N660&gt;=L_Conversion!$C$126,N660&lt;=L_Conversion!$D$126),"-",
IF(AND(M660="10",N660&gt;=L_Conversion!$C$127,N660&lt;=L_Conversion!$D$127),"-",
IF(AND(M660="11",N660&gt;=L_Conversion!$C$128,N660&lt;=L_Conversion!$D$128),"-",
IF(AND(M660="12",N660&gt;=L_Conversion!$C$129,N660&lt;=L_Conversion!$D$129),"-",
IF(AND(M660="13",N660&gt;=L_Conversion!$C$116,N660&lt;=L_Conversion!$D$116),"-",
IF(AND(M660="14",N660&gt;=L_Conversion!$C$117,N660&lt;=L_Conversion!$D$117),"-",
"PRIMER_DIA fuera de rango")))))))))))))))</f>
        <v>-</v>
      </c>
      <c r="AS660" s="94" t="str">
        <f t="shared" si="293"/>
        <v>-</v>
      </c>
      <c r="AT660" s="94" t="str">
        <f t="shared" si="294"/>
        <v>-</v>
      </c>
      <c r="AU660" s="94" t="str">
        <f t="shared" si="295"/>
        <v>-</v>
      </c>
      <c r="AV660" s="94" t="str">
        <f t="shared" si="296"/>
        <v>-</v>
      </c>
      <c r="AW660" s="94" t="str">
        <f t="shared" si="297"/>
        <v>-</v>
      </c>
      <c r="AX660" s="94" t="str">
        <f t="shared" si="298"/>
        <v>-</v>
      </c>
      <c r="AY660" s="94" t="str">
        <f t="shared" si="299"/>
        <v>-</v>
      </c>
      <c r="AZ660" s="94" t="str">
        <f t="shared" si="300"/>
        <v>-</v>
      </c>
      <c r="BA660" s="94" t="str">
        <f t="shared" si="301"/>
        <v>-</v>
      </c>
      <c r="BB660" s="94" t="str">
        <f t="shared" si="302"/>
        <v>-</v>
      </c>
      <c r="BC660" s="94" t="str">
        <f t="shared" si="303"/>
        <v>-</v>
      </c>
      <c r="BD660" s="94" t="str">
        <f t="shared" si="304"/>
        <v>-</v>
      </c>
      <c r="BE660" s="94" t="str">
        <f t="shared" si="305"/>
        <v>-</v>
      </c>
      <c r="BF660" s="94" t="str">
        <f t="shared" si="306"/>
        <v>-</v>
      </c>
    </row>
    <row r="661" spans="1:58" x14ac:dyDescent="0.2">
      <c r="A661" s="19" t="s">
        <v>1193</v>
      </c>
      <c r="B661" s="19" t="s">
        <v>76</v>
      </c>
      <c r="C661" s="19">
        <v>12677305</v>
      </c>
      <c r="D661" s="19">
        <v>6</v>
      </c>
      <c r="E661" s="19" t="s">
        <v>1508</v>
      </c>
      <c r="F661" s="19" t="s">
        <v>1538</v>
      </c>
      <c r="G661" s="19" t="s">
        <v>1539</v>
      </c>
      <c r="H661" s="19" t="s">
        <v>1018</v>
      </c>
      <c r="I661" s="19" t="s">
        <v>653</v>
      </c>
      <c r="J661" s="19">
        <v>80</v>
      </c>
      <c r="K661" s="19" t="s">
        <v>556</v>
      </c>
      <c r="L661" s="19" t="s">
        <v>495</v>
      </c>
      <c r="M661" s="19" t="s">
        <v>13</v>
      </c>
      <c r="N661" s="19">
        <v>45810</v>
      </c>
      <c r="O661" s="19">
        <v>14</v>
      </c>
      <c r="P661" s="83">
        <v>1</v>
      </c>
      <c r="Q661" s="19" t="s">
        <v>23</v>
      </c>
      <c r="R661" s="19" t="s">
        <v>11</v>
      </c>
      <c r="S661" s="19" t="s">
        <v>23</v>
      </c>
      <c r="T661" s="19">
        <v>14</v>
      </c>
      <c r="U661" s="19" t="s">
        <v>11</v>
      </c>
      <c r="V661" s="19" t="s">
        <v>11</v>
      </c>
      <c r="W661" s="19" t="s">
        <v>11</v>
      </c>
      <c r="X661" s="19">
        <v>0</v>
      </c>
      <c r="Y661" s="19" t="s">
        <v>730</v>
      </c>
      <c r="Z661" s="19">
        <v>0</v>
      </c>
      <c r="AA661" s="19">
        <v>0</v>
      </c>
      <c r="AB661" s="19">
        <v>0</v>
      </c>
      <c r="AC661" s="186" t="str">
        <f>IF(OR(M661="13",M661="14",P661=8),"",IF(     AND(OR(S661="AUTORIZADO", S661="PENDIENTE", S661="REDUCIDO", S661="AMPLIADO"),L661&lt;&gt;"HONORARIO" ), _xlfn.CONCAT(IF(H661="X","H",H661),"_",IF(OR(P661=5,P661=6),_xlfn.CONCAT(P661,"A"),P661),"_",VLOOKUP(T661,Datos!$B$2:$C$5,2,TRUE)),""))</f>
        <v>M_1_[11 +]</v>
      </c>
      <c r="AD661" s="186">
        <f t="shared" si="280"/>
        <v>0</v>
      </c>
      <c r="AE661" s="90" t="str">
        <f t="shared" si="281"/>
        <v>-</v>
      </c>
      <c r="AF661" s="91" t="str">
        <f t="shared" si="282"/>
        <v>070601</v>
      </c>
      <c r="AG661" s="92"/>
      <c r="AH661" s="93" t="str">
        <f t="shared" si="283"/>
        <v>Corporación de Fomento de la Producción</v>
      </c>
      <c r="AI661" s="90" t="str">
        <f t="shared" si="284"/>
        <v>-</v>
      </c>
      <c r="AJ661" s="90">
        <f t="shared" si="285"/>
        <v>6</v>
      </c>
      <c r="AK661" s="90" t="str">
        <f t="shared" si="286"/>
        <v>-</v>
      </c>
      <c r="AL661" s="90" t="str">
        <f t="shared" si="287"/>
        <v>Identifica este registro como MUJER</v>
      </c>
      <c r="AM661" s="90" t="str">
        <f t="shared" si="288"/>
        <v>-</v>
      </c>
      <c r="AN661" s="90" t="str">
        <f t="shared" si="289"/>
        <v>-</v>
      </c>
      <c r="AO661" s="90" t="str">
        <f t="shared" si="290"/>
        <v>-</v>
      </c>
      <c r="AP661" s="58" t="str">
        <f t="shared" si="291"/>
        <v>-</v>
      </c>
      <c r="AQ661" s="94" t="str">
        <f t="shared" si="292"/>
        <v>-</v>
      </c>
      <c r="AR661" s="94" t="str">
        <f>IF(N661="","PRIMER_DIA en blanco",
IF(AND(M661="01",N661&gt;=L_Conversion!$C$118,N661&lt;=L_Conversion!$D$118),"-",
IF(AND(M661="02",N661&gt;=L_Conversion!$C$119,N661&lt;=L_Conversion!$D$119),"-",
IF(AND(M661="03",N661&gt;=L_Conversion!$C$120,N661&lt;=L_Conversion!$D$120),"-",
IF(AND(M661="04",N661&gt;=L_Conversion!$C$121,N661&lt;=L_Conversion!$D$121),"-",
IF(AND(M661="05",N661&gt;=L_Conversion!$C$122,N661&lt;=L_Conversion!$D$122),"-",
IF(AND(M661="06",N661&gt;=L_Conversion!$C$123,N661&lt;=L_Conversion!$D$123),"-",
IF(AND(M661="07",N661&gt;=L_Conversion!$C$124,N661&lt;=L_Conversion!$D$124),"-",
IF(AND(M661="08",N661&gt;=L_Conversion!$C$125,N661&lt;=L_Conversion!$D$125),"-",
IF(AND(M661="09",N661&gt;=L_Conversion!$C$126,N661&lt;=L_Conversion!$D$126),"-",
IF(AND(M661="10",N661&gt;=L_Conversion!$C$127,N661&lt;=L_Conversion!$D$127),"-",
IF(AND(M661="11",N661&gt;=L_Conversion!$C$128,N661&lt;=L_Conversion!$D$128),"-",
IF(AND(M661="12",N661&gt;=L_Conversion!$C$129,N661&lt;=L_Conversion!$D$129),"-",
IF(AND(M661="13",N661&gt;=L_Conversion!$C$116,N661&lt;=L_Conversion!$D$116),"-",
IF(AND(M661="14",N661&gt;=L_Conversion!$C$117,N661&lt;=L_Conversion!$D$117),"-",
"PRIMER_DIA fuera de rango")))))))))))))))</f>
        <v>-</v>
      </c>
      <c r="AS661" s="94" t="str">
        <f t="shared" si="293"/>
        <v>-</v>
      </c>
      <c r="AT661" s="94" t="str">
        <f t="shared" si="294"/>
        <v>-</v>
      </c>
      <c r="AU661" s="94" t="str">
        <f t="shared" si="295"/>
        <v>-</v>
      </c>
      <c r="AV661" s="94" t="str">
        <f t="shared" si="296"/>
        <v>-</v>
      </c>
      <c r="AW661" s="94" t="str">
        <f t="shared" si="297"/>
        <v>-</v>
      </c>
      <c r="AX661" s="94" t="str">
        <f t="shared" si="298"/>
        <v>-</v>
      </c>
      <c r="AY661" s="94" t="str">
        <f t="shared" si="299"/>
        <v>-</v>
      </c>
      <c r="AZ661" s="94" t="str">
        <f t="shared" si="300"/>
        <v>-</v>
      </c>
      <c r="BA661" s="94" t="str">
        <f t="shared" si="301"/>
        <v>-</v>
      </c>
      <c r="BB661" s="94" t="str">
        <f t="shared" si="302"/>
        <v>-</v>
      </c>
      <c r="BC661" s="94" t="str">
        <f t="shared" si="303"/>
        <v>-</v>
      </c>
      <c r="BD661" s="94" t="str">
        <f t="shared" si="304"/>
        <v>-</v>
      </c>
      <c r="BE661" s="94" t="str">
        <f t="shared" si="305"/>
        <v>-</v>
      </c>
      <c r="BF661" s="94" t="str">
        <f t="shared" si="306"/>
        <v>-</v>
      </c>
    </row>
    <row r="662" spans="1:58" x14ac:dyDescent="0.2">
      <c r="A662" s="19" t="s">
        <v>1193</v>
      </c>
      <c r="B662" s="19" t="s">
        <v>76</v>
      </c>
      <c r="C662" s="19">
        <v>17403498</v>
      </c>
      <c r="D662" s="19">
        <v>2</v>
      </c>
      <c r="E662" s="19" t="s">
        <v>1963</v>
      </c>
      <c r="F662" s="19" t="s">
        <v>1964</v>
      </c>
      <c r="G662" s="19" t="s">
        <v>1965</v>
      </c>
      <c r="H662" s="19" t="s">
        <v>1018</v>
      </c>
      <c r="I662" s="19" t="s">
        <v>653</v>
      </c>
      <c r="J662" s="19">
        <v>80</v>
      </c>
      <c r="K662" s="19" t="s">
        <v>556</v>
      </c>
      <c r="L662" s="19" t="s">
        <v>495</v>
      </c>
      <c r="M662" s="19" t="s">
        <v>13</v>
      </c>
      <c r="N662" s="19">
        <v>45810</v>
      </c>
      <c r="O662" s="19">
        <v>5</v>
      </c>
      <c r="P662" s="83">
        <v>1</v>
      </c>
      <c r="Q662" s="19" t="s">
        <v>23</v>
      </c>
      <c r="R662" s="19" t="s">
        <v>11</v>
      </c>
      <c r="S662" s="19" t="s">
        <v>23</v>
      </c>
      <c r="T662" s="19">
        <v>5</v>
      </c>
      <c r="U662" s="19" t="s">
        <v>11</v>
      </c>
      <c r="V662" s="19" t="s">
        <v>11</v>
      </c>
      <c r="W662" s="19" t="s">
        <v>11</v>
      </c>
      <c r="X662" s="19">
        <v>0</v>
      </c>
      <c r="Y662" s="19" t="s">
        <v>730</v>
      </c>
      <c r="Z662" s="19">
        <v>0</v>
      </c>
      <c r="AA662" s="19">
        <v>0</v>
      </c>
      <c r="AB662" s="19">
        <v>0</v>
      </c>
      <c r="AC662" s="186" t="str">
        <f>IF(OR(M662="13",M662="14",P662=8),"",IF(     AND(OR(S662="AUTORIZADO", S662="PENDIENTE", S662="REDUCIDO", S662="AMPLIADO"),L662&lt;&gt;"HONORARIO" ), _xlfn.CONCAT(IF(H662="X","H",H662),"_",IF(OR(P662=5,P662=6),_xlfn.CONCAT(P662,"A"),P662),"_",VLOOKUP(T662,Datos!$B$2:$C$5,2,TRUE)),""))</f>
        <v>M_1_[4 a 10]</v>
      </c>
      <c r="AD662" s="186">
        <f t="shared" si="280"/>
        <v>0</v>
      </c>
      <c r="AE662" s="90" t="str">
        <f t="shared" si="281"/>
        <v>-</v>
      </c>
      <c r="AF662" s="91" t="str">
        <f t="shared" si="282"/>
        <v>070601</v>
      </c>
      <c r="AG662" s="92"/>
      <c r="AH662" s="93" t="str">
        <f t="shared" si="283"/>
        <v>Corporación de Fomento de la Producción</v>
      </c>
      <c r="AI662" s="90" t="str">
        <f t="shared" si="284"/>
        <v>-</v>
      </c>
      <c r="AJ662" s="90">
        <f t="shared" si="285"/>
        <v>2</v>
      </c>
      <c r="AK662" s="90" t="str">
        <f t="shared" si="286"/>
        <v>-</v>
      </c>
      <c r="AL662" s="90" t="str">
        <f t="shared" si="287"/>
        <v>Identifica este registro como MUJER</v>
      </c>
      <c r="AM662" s="90" t="str">
        <f t="shared" si="288"/>
        <v>-</v>
      </c>
      <c r="AN662" s="90" t="str">
        <f t="shared" si="289"/>
        <v>-</v>
      </c>
      <c r="AO662" s="90" t="str">
        <f t="shared" si="290"/>
        <v>-</v>
      </c>
      <c r="AP662" s="58" t="str">
        <f t="shared" si="291"/>
        <v>-</v>
      </c>
      <c r="AQ662" s="94" t="str">
        <f t="shared" si="292"/>
        <v>-</v>
      </c>
      <c r="AR662" s="94" t="str">
        <f>IF(N662="","PRIMER_DIA en blanco",
IF(AND(M662="01",N662&gt;=L_Conversion!$C$118,N662&lt;=L_Conversion!$D$118),"-",
IF(AND(M662="02",N662&gt;=L_Conversion!$C$119,N662&lt;=L_Conversion!$D$119),"-",
IF(AND(M662="03",N662&gt;=L_Conversion!$C$120,N662&lt;=L_Conversion!$D$120),"-",
IF(AND(M662="04",N662&gt;=L_Conversion!$C$121,N662&lt;=L_Conversion!$D$121),"-",
IF(AND(M662="05",N662&gt;=L_Conversion!$C$122,N662&lt;=L_Conversion!$D$122),"-",
IF(AND(M662="06",N662&gt;=L_Conversion!$C$123,N662&lt;=L_Conversion!$D$123),"-",
IF(AND(M662="07",N662&gt;=L_Conversion!$C$124,N662&lt;=L_Conversion!$D$124),"-",
IF(AND(M662="08",N662&gt;=L_Conversion!$C$125,N662&lt;=L_Conversion!$D$125),"-",
IF(AND(M662="09",N662&gt;=L_Conversion!$C$126,N662&lt;=L_Conversion!$D$126),"-",
IF(AND(M662="10",N662&gt;=L_Conversion!$C$127,N662&lt;=L_Conversion!$D$127),"-",
IF(AND(M662="11",N662&gt;=L_Conversion!$C$128,N662&lt;=L_Conversion!$D$128),"-",
IF(AND(M662="12",N662&gt;=L_Conversion!$C$129,N662&lt;=L_Conversion!$D$129),"-",
IF(AND(M662="13",N662&gt;=L_Conversion!$C$116,N662&lt;=L_Conversion!$D$116),"-",
IF(AND(M662="14",N662&gt;=L_Conversion!$C$117,N662&lt;=L_Conversion!$D$117),"-",
"PRIMER_DIA fuera de rango")))))))))))))))</f>
        <v>-</v>
      </c>
      <c r="AS662" s="94" t="str">
        <f t="shared" si="293"/>
        <v>-</v>
      </c>
      <c r="AT662" s="94" t="str">
        <f t="shared" si="294"/>
        <v>-</v>
      </c>
      <c r="AU662" s="94" t="str">
        <f t="shared" si="295"/>
        <v>-</v>
      </c>
      <c r="AV662" s="94" t="str">
        <f t="shared" si="296"/>
        <v>-</v>
      </c>
      <c r="AW662" s="94" t="str">
        <f t="shared" si="297"/>
        <v>-</v>
      </c>
      <c r="AX662" s="94" t="str">
        <f t="shared" si="298"/>
        <v>-</v>
      </c>
      <c r="AY662" s="94" t="str">
        <f t="shared" si="299"/>
        <v>-</v>
      </c>
      <c r="AZ662" s="94" t="str">
        <f t="shared" si="300"/>
        <v>-</v>
      </c>
      <c r="BA662" s="94" t="str">
        <f t="shared" si="301"/>
        <v>-</v>
      </c>
      <c r="BB662" s="94" t="str">
        <f t="shared" si="302"/>
        <v>-</v>
      </c>
      <c r="BC662" s="94" t="str">
        <f t="shared" si="303"/>
        <v>-</v>
      </c>
      <c r="BD662" s="94" t="str">
        <f t="shared" si="304"/>
        <v>-</v>
      </c>
      <c r="BE662" s="94" t="str">
        <f t="shared" si="305"/>
        <v>-</v>
      </c>
      <c r="BF662" s="94" t="str">
        <f t="shared" si="306"/>
        <v>-</v>
      </c>
    </row>
    <row r="663" spans="1:58" x14ac:dyDescent="0.2">
      <c r="A663" s="19" t="s">
        <v>1193</v>
      </c>
      <c r="B663" s="19" t="s">
        <v>76</v>
      </c>
      <c r="C663" s="19">
        <v>16207956</v>
      </c>
      <c r="D663" s="19">
        <v>5</v>
      </c>
      <c r="E663" s="19" t="s">
        <v>1593</v>
      </c>
      <c r="F663" s="19" t="s">
        <v>1594</v>
      </c>
      <c r="G663" s="19" t="s">
        <v>1595</v>
      </c>
      <c r="H663" s="19" t="s">
        <v>654</v>
      </c>
      <c r="I663" s="19" t="s">
        <v>653</v>
      </c>
      <c r="J663" s="19">
        <v>80</v>
      </c>
      <c r="K663" s="19" t="s">
        <v>556</v>
      </c>
      <c r="L663" s="19" t="s">
        <v>495</v>
      </c>
      <c r="M663" s="19" t="s">
        <v>13</v>
      </c>
      <c r="N663" s="19">
        <v>45810</v>
      </c>
      <c r="O663" s="19">
        <v>30</v>
      </c>
      <c r="P663" s="83">
        <v>1</v>
      </c>
      <c r="Q663" s="19" t="s">
        <v>23</v>
      </c>
      <c r="R663" s="19" t="s">
        <v>11</v>
      </c>
      <c r="S663" s="19" t="s">
        <v>23</v>
      </c>
      <c r="T663" s="19">
        <v>30</v>
      </c>
      <c r="U663" s="19" t="s">
        <v>11</v>
      </c>
      <c r="V663" s="19" t="s">
        <v>11</v>
      </c>
      <c r="W663" s="19" t="s">
        <v>11</v>
      </c>
      <c r="X663" s="19">
        <v>0</v>
      </c>
      <c r="Y663" s="19" t="s">
        <v>730</v>
      </c>
      <c r="Z663" s="19">
        <v>0</v>
      </c>
      <c r="AA663" s="19">
        <v>0</v>
      </c>
      <c r="AB663" s="19">
        <v>0</v>
      </c>
      <c r="AC663" s="186" t="str">
        <f>IF(OR(M663="13",M663="14",P663=8),"",IF(     AND(OR(S663="AUTORIZADO", S663="PENDIENTE", S663="REDUCIDO", S663="AMPLIADO"),L663&lt;&gt;"HONORARIO" ), _xlfn.CONCAT(IF(H663="X","H",H663),"_",IF(OR(P663=5,P663=6),_xlfn.CONCAT(P663,"A"),P663),"_",VLOOKUP(T663,Datos!$B$2:$C$5,2,TRUE)),""))</f>
        <v>H_1_[11 +]</v>
      </c>
      <c r="AD663" s="186">
        <f t="shared" si="280"/>
        <v>0</v>
      </c>
      <c r="AE663" s="90" t="str">
        <f t="shared" si="281"/>
        <v>-</v>
      </c>
      <c r="AF663" s="91" t="str">
        <f t="shared" si="282"/>
        <v>070601</v>
      </c>
      <c r="AG663" s="92"/>
      <c r="AH663" s="93" t="str">
        <f t="shared" si="283"/>
        <v>Corporación de Fomento de la Producción</v>
      </c>
      <c r="AI663" s="90" t="str">
        <f t="shared" si="284"/>
        <v>-</v>
      </c>
      <c r="AJ663" s="90">
        <f t="shared" si="285"/>
        <v>5</v>
      </c>
      <c r="AK663" s="90" t="str">
        <f t="shared" si="286"/>
        <v>-</v>
      </c>
      <c r="AL663" s="90" t="str">
        <f t="shared" si="287"/>
        <v>Identifica este registro como HOMBRE</v>
      </c>
      <c r="AM663" s="90" t="str">
        <f t="shared" si="288"/>
        <v>-</v>
      </c>
      <c r="AN663" s="90" t="str">
        <f t="shared" si="289"/>
        <v>-</v>
      </c>
      <c r="AO663" s="90" t="str">
        <f t="shared" si="290"/>
        <v>-</v>
      </c>
      <c r="AP663" s="58" t="str">
        <f t="shared" si="291"/>
        <v>-</v>
      </c>
      <c r="AQ663" s="94" t="str">
        <f t="shared" si="292"/>
        <v>-</v>
      </c>
      <c r="AR663" s="94" t="str">
        <f>IF(N663="","PRIMER_DIA en blanco",
IF(AND(M663="01",N663&gt;=L_Conversion!$C$118,N663&lt;=L_Conversion!$D$118),"-",
IF(AND(M663="02",N663&gt;=L_Conversion!$C$119,N663&lt;=L_Conversion!$D$119),"-",
IF(AND(M663="03",N663&gt;=L_Conversion!$C$120,N663&lt;=L_Conversion!$D$120),"-",
IF(AND(M663="04",N663&gt;=L_Conversion!$C$121,N663&lt;=L_Conversion!$D$121),"-",
IF(AND(M663="05",N663&gt;=L_Conversion!$C$122,N663&lt;=L_Conversion!$D$122),"-",
IF(AND(M663="06",N663&gt;=L_Conversion!$C$123,N663&lt;=L_Conversion!$D$123),"-",
IF(AND(M663="07",N663&gt;=L_Conversion!$C$124,N663&lt;=L_Conversion!$D$124),"-",
IF(AND(M663="08",N663&gt;=L_Conversion!$C$125,N663&lt;=L_Conversion!$D$125),"-",
IF(AND(M663="09",N663&gt;=L_Conversion!$C$126,N663&lt;=L_Conversion!$D$126),"-",
IF(AND(M663="10",N663&gt;=L_Conversion!$C$127,N663&lt;=L_Conversion!$D$127),"-",
IF(AND(M663="11",N663&gt;=L_Conversion!$C$128,N663&lt;=L_Conversion!$D$128),"-",
IF(AND(M663="12",N663&gt;=L_Conversion!$C$129,N663&lt;=L_Conversion!$D$129),"-",
IF(AND(M663="13",N663&gt;=L_Conversion!$C$116,N663&lt;=L_Conversion!$D$116),"-",
IF(AND(M663="14",N663&gt;=L_Conversion!$C$117,N663&lt;=L_Conversion!$D$117),"-",
"PRIMER_DIA fuera de rango")))))))))))))))</f>
        <v>-</v>
      </c>
      <c r="AS663" s="94" t="str">
        <f t="shared" si="293"/>
        <v>-</v>
      </c>
      <c r="AT663" s="94" t="str">
        <f t="shared" si="294"/>
        <v>-</v>
      </c>
      <c r="AU663" s="94" t="str">
        <f t="shared" si="295"/>
        <v>-</v>
      </c>
      <c r="AV663" s="94" t="str">
        <f t="shared" si="296"/>
        <v>-</v>
      </c>
      <c r="AW663" s="94" t="str">
        <f t="shared" si="297"/>
        <v>-</v>
      </c>
      <c r="AX663" s="94" t="str">
        <f t="shared" si="298"/>
        <v>-</v>
      </c>
      <c r="AY663" s="94" t="str">
        <f t="shared" si="299"/>
        <v>-</v>
      </c>
      <c r="AZ663" s="94" t="str">
        <f t="shared" si="300"/>
        <v>-</v>
      </c>
      <c r="BA663" s="94" t="str">
        <f t="shared" si="301"/>
        <v>-</v>
      </c>
      <c r="BB663" s="94" t="str">
        <f t="shared" si="302"/>
        <v>-</v>
      </c>
      <c r="BC663" s="94" t="str">
        <f t="shared" si="303"/>
        <v>-</v>
      </c>
      <c r="BD663" s="94" t="str">
        <f t="shared" si="304"/>
        <v>-</v>
      </c>
      <c r="BE663" s="94" t="str">
        <f t="shared" si="305"/>
        <v>-</v>
      </c>
      <c r="BF663" s="94" t="str">
        <f t="shared" si="306"/>
        <v>-</v>
      </c>
    </row>
    <row r="664" spans="1:58" x14ac:dyDescent="0.2">
      <c r="A664" s="19" t="s">
        <v>1193</v>
      </c>
      <c r="B664" s="19" t="s">
        <v>76</v>
      </c>
      <c r="C664" s="19">
        <v>11919873</v>
      </c>
      <c r="D664" s="19">
        <v>9</v>
      </c>
      <c r="E664" s="19" t="s">
        <v>1966</v>
      </c>
      <c r="F664" s="19" t="s">
        <v>1967</v>
      </c>
      <c r="G664" s="19" t="s">
        <v>1968</v>
      </c>
      <c r="H664" s="19" t="s">
        <v>654</v>
      </c>
      <c r="I664" s="19" t="s">
        <v>654</v>
      </c>
      <c r="J664" s="19">
        <v>80</v>
      </c>
      <c r="K664" s="19" t="s">
        <v>556</v>
      </c>
      <c r="L664" s="19" t="s">
        <v>509</v>
      </c>
      <c r="M664" s="19" t="s">
        <v>13</v>
      </c>
      <c r="N664" s="19">
        <v>45810</v>
      </c>
      <c r="O664" s="19">
        <v>2</v>
      </c>
      <c r="P664" s="83" t="s">
        <v>736</v>
      </c>
      <c r="Q664" s="19" t="s">
        <v>23</v>
      </c>
      <c r="R664" s="19" t="s">
        <v>11</v>
      </c>
      <c r="S664" s="19" t="s">
        <v>23</v>
      </c>
      <c r="T664" s="19">
        <v>2</v>
      </c>
      <c r="U664" s="19" t="s">
        <v>11</v>
      </c>
      <c r="V664" s="19" t="s">
        <v>19</v>
      </c>
      <c r="W664" s="19" t="s">
        <v>19</v>
      </c>
      <c r="X664" s="19">
        <v>220888</v>
      </c>
      <c r="Y664" s="19" t="s">
        <v>726</v>
      </c>
      <c r="Z664" s="19">
        <v>2</v>
      </c>
      <c r="AA664" s="19">
        <v>220888</v>
      </c>
      <c r="AB664" s="19">
        <v>220888</v>
      </c>
      <c r="AC664" s="186" t="str">
        <f>IF(OR(M664="13",M664="14",P664=8),"",IF(     AND(OR(S664="AUTORIZADO", S664="PENDIENTE", S664="REDUCIDO", S664="AMPLIADO"),L664&lt;&gt;"HONORARIO" ), _xlfn.CONCAT(IF(H664="X","H",H664),"_",IF(OR(P664=5,P664=6),_xlfn.CONCAT(P664,"A"),P664),"_",VLOOKUP(T664,Datos!$B$2:$C$5,2,TRUE)),""))</f>
        <v>H_5B_[hasta 3]</v>
      </c>
      <c r="AD664" s="186">
        <f t="shared" si="280"/>
        <v>441776</v>
      </c>
      <c r="AE664" s="90" t="str">
        <f t="shared" si="281"/>
        <v>-</v>
      </c>
      <c r="AF664" s="91" t="str">
        <f t="shared" si="282"/>
        <v>070601</v>
      </c>
      <c r="AG664" s="92"/>
      <c r="AH664" s="93" t="str">
        <f t="shared" si="283"/>
        <v>Corporación de Fomento de la Producción</v>
      </c>
      <c r="AI664" s="90" t="str">
        <f t="shared" si="284"/>
        <v>-</v>
      </c>
      <c r="AJ664" s="90">
        <f t="shared" si="285"/>
        <v>9</v>
      </c>
      <c r="AK664" s="90" t="str">
        <f t="shared" si="286"/>
        <v>-</v>
      </c>
      <c r="AL664" s="90" t="str">
        <f t="shared" si="287"/>
        <v>Identifica este registro como HOMBRE</v>
      </c>
      <c r="AM664" s="90" t="str">
        <f t="shared" si="288"/>
        <v>-</v>
      </c>
      <c r="AN664" s="90" t="str">
        <f t="shared" si="289"/>
        <v>-</v>
      </c>
      <c r="AO664" s="90" t="str">
        <f t="shared" si="290"/>
        <v>-</v>
      </c>
      <c r="AP664" s="58" t="str">
        <f t="shared" si="291"/>
        <v>-</v>
      </c>
      <c r="AQ664" s="94" t="str">
        <f t="shared" si="292"/>
        <v>-</v>
      </c>
      <c r="AR664" s="94" t="str">
        <f>IF(N664="","PRIMER_DIA en blanco",
IF(AND(M664="01",N664&gt;=L_Conversion!$C$118,N664&lt;=L_Conversion!$D$118),"-",
IF(AND(M664="02",N664&gt;=L_Conversion!$C$119,N664&lt;=L_Conversion!$D$119),"-",
IF(AND(M664="03",N664&gt;=L_Conversion!$C$120,N664&lt;=L_Conversion!$D$120),"-",
IF(AND(M664="04",N664&gt;=L_Conversion!$C$121,N664&lt;=L_Conversion!$D$121),"-",
IF(AND(M664="05",N664&gt;=L_Conversion!$C$122,N664&lt;=L_Conversion!$D$122),"-",
IF(AND(M664="06",N664&gt;=L_Conversion!$C$123,N664&lt;=L_Conversion!$D$123),"-",
IF(AND(M664="07",N664&gt;=L_Conversion!$C$124,N664&lt;=L_Conversion!$D$124),"-",
IF(AND(M664="08",N664&gt;=L_Conversion!$C$125,N664&lt;=L_Conversion!$D$125),"-",
IF(AND(M664="09",N664&gt;=L_Conversion!$C$126,N664&lt;=L_Conversion!$D$126),"-",
IF(AND(M664="10",N664&gt;=L_Conversion!$C$127,N664&lt;=L_Conversion!$D$127),"-",
IF(AND(M664="11",N664&gt;=L_Conversion!$C$128,N664&lt;=L_Conversion!$D$128),"-",
IF(AND(M664="12",N664&gt;=L_Conversion!$C$129,N664&lt;=L_Conversion!$D$129),"-",
IF(AND(M664="13",N664&gt;=L_Conversion!$C$116,N664&lt;=L_Conversion!$D$116),"-",
IF(AND(M664="14",N664&gt;=L_Conversion!$C$117,N664&lt;=L_Conversion!$D$117),"-",
"PRIMER_DIA fuera de rango")))))))))))))))</f>
        <v>-</v>
      </c>
      <c r="AS664" s="94" t="str">
        <f t="shared" si="293"/>
        <v>-</v>
      </c>
      <c r="AT664" s="94" t="str">
        <f t="shared" si="294"/>
        <v>-</v>
      </c>
      <c r="AU664" s="94" t="str">
        <f t="shared" si="295"/>
        <v>-</v>
      </c>
      <c r="AV664" s="94" t="str">
        <f t="shared" si="296"/>
        <v>-</v>
      </c>
      <c r="AW664" s="94" t="str">
        <f t="shared" si="297"/>
        <v>-</v>
      </c>
      <c r="AX664" s="94" t="str">
        <f t="shared" si="298"/>
        <v>-</v>
      </c>
      <c r="AY664" s="94" t="str">
        <f t="shared" si="299"/>
        <v>-</v>
      </c>
      <c r="AZ664" s="94" t="str">
        <f t="shared" si="300"/>
        <v>-</v>
      </c>
      <c r="BA664" s="94" t="str">
        <f t="shared" si="301"/>
        <v>-</v>
      </c>
      <c r="BB664" s="94" t="str">
        <f t="shared" si="302"/>
        <v>-</v>
      </c>
      <c r="BC664" s="94" t="str">
        <f t="shared" si="303"/>
        <v>-</v>
      </c>
      <c r="BD664" s="94" t="str">
        <f t="shared" si="304"/>
        <v>-</v>
      </c>
      <c r="BE664" s="94" t="str">
        <f t="shared" si="305"/>
        <v>-</v>
      </c>
      <c r="BF664" s="94" t="str">
        <f t="shared" si="306"/>
        <v>-</v>
      </c>
    </row>
    <row r="665" spans="1:58" x14ac:dyDescent="0.2">
      <c r="A665" s="19" t="s">
        <v>1193</v>
      </c>
      <c r="B665" s="19" t="s">
        <v>76</v>
      </c>
      <c r="C665" s="19">
        <v>8376358</v>
      </c>
      <c r="D665" s="19">
        <v>2</v>
      </c>
      <c r="E665" s="19" t="s">
        <v>1355</v>
      </c>
      <c r="F665" s="19" t="s">
        <v>1557</v>
      </c>
      <c r="G665" s="19" t="s">
        <v>1558</v>
      </c>
      <c r="H665" s="19" t="s">
        <v>1018</v>
      </c>
      <c r="I665" s="19" t="s">
        <v>653</v>
      </c>
      <c r="J665" s="19">
        <v>60</v>
      </c>
      <c r="K665" s="19" t="s">
        <v>560</v>
      </c>
      <c r="L665" s="19" t="s">
        <v>490</v>
      </c>
      <c r="M665" s="19" t="s">
        <v>13</v>
      </c>
      <c r="N665" s="19">
        <v>45810</v>
      </c>
      <c r="O665" s="19">
        <v>8</v>
      </c>
      <c r="P665" s="83">
        <v>1</v>
      </c>
      <c r="Q665" s="19" t="s">
        <v>23</v>
      </c>
      <c r="R665" s="19" t="s">
        <v>11</v>
      </c>
      <c r="S665" s="19" t="s">
        <v>23</v>
      </c>
      <c r="T665" s="19">
        <v>8</v>
      </c>
      <c r="U665" s="19" t="s">
        <v>11</v>
      </c>
      <c r="V665" s="19" t="s">
        <v>11</v>
      </c>
      <c r="W665" s="19" t="s">
        <v>19</v>
      </c>
      <c r="X665" s="19">
        <v>311056</v>
      </c>
      <c r="Y665" s="19" t="s">
        <v>726</v>
      </c>
      <c r="Z665" s="19">
        <v>8</v>
      </c>
      <c r="AA665" s="19">
        <v>311056</v>
      </c>
      <c r="AB665" s="19">
        <v>311056</v>
      </c>
      <c r="AC665" s="186" t="str">
        <f>IF(OR(M665="13",M665="14",P665=8),"",IF(     AND(OR(S665="AUTORIZADO", S665="PENDIENTE", S665="REDUCIDO", S665="AMPLIADO"),L665&lt;&gt;"HONORARIO" ), _xlfn.CONCAT(IF(H665="X","H",H665),"_",IF(OR(P665=5,P665=6),_xlfn.CONCAT(P665,"A"),P665),"_",VLOOKUP(T665,Datos!$B$2:$C$5,2,TRUE)),""))</f>
        <v>M_1_[4 a 10]</v>
      </c>
      <c r="AD665" s="186">
        <f t="shared" si="280"/>
        <v>622112</v>
      </c>
      <c r="AE665" s="90" t="str">
        <f t="shared" si="281"/>
        <v>-</v>
      </c>
      <c r="AF665" s="91" t="str">
        <f t="shared" si="282"/>
        <v>070601</v>
      </c>
      <c r="AG665" s="92"/>
      <c r="AH665" s="93" t="str">
        <f t="shared" si="283"/>
        <v>Corporación de Fomento de la Producción</v>
      </c>
      <c r="AI665" s="90" t="str">
        <f t="shared" si="284"/>
        <v>-</v>
      </c>
      <c r="AJ665" s="90">
        <f t="shared" si="285"/>
        <v>2</v>
      </c>
      <c r="AK665" s="90" t="str">
        <f t="shared" si="286"/>
        <v>-</v>
      </c>
      <c r="AL665" s="90" t="str">
        <f t="shared" si="287"/>
        <v>Identifica este registro como MUJER</v>
      </c>
      <c r="AM665" s="90" t="str">
        <f t="shared" si="288"/>
        <v>-</v>
      </c>
      <c r="AN665" s="90" t="str">
        <f t="shared" si="289"/>
        <v>-</v>
      </c>
      <c r="AO665" s="90" t="str">
        <f t="shared" si="290"/>
        <v>-</v>
      </c>
      <c r="AP665" s="58" t="str">
        <f t="shared" si="291"/>
        <v>-</v>
      </c>
      <c r="AQ665" s="94" t="str">
        <f t="shared" si="292"/>
        <v>-</v>
      </c>
      <c r="AR665" s="94" t="str">
        <f>IF(N665="","PRIMER_DIA en blanco",
IF(AND(M665="01",N665&gt;=L_Conversion!$C$118,N665&lt;=L_Conversion!$D$118),"-",
IF(AND(M665="02",N665&gt;=L_Conversion!$C$119,N665&lt;=L_Conversion!$D$119),"-",
IF(AND(M665="03",N665&gt;=L_Conversion!$C$120,N665&lt;=L_Conversion!$D$120),"-",
IF(AND(M665="04",N665&gt;=L_Conversion!$C$121,N665&lt;=L_Conversion!$D$121),"-",
IF(AND(M665="05",N665&gt;=L_Conversion!$C$122,N665&lt;=L_Conversion!$D$122),"-",
IF(AND(M665="06",N665&gt;=L_Conversion!$C$123,N665&lt;=L_Conversion!$D$123),"-",
IF(AND(M665="07",N665&gt;=L_Conversion!$C$124,N665&lt;=L_Conversion!$D$124),"-",
IF(AND(M665="08",N665&gt;=L_Conversion!$C$125,N665&lt;=L_Conversion!$D$125),"-",
IF(AND(M665="09",N665&gt;=L_Conversion!$C$126,N665&lt;=L_Conversion!$D$126),"-",
IF(AND(M665="10",N665&gt;=L_Conversion!$C$127,N665&lt;=L_Conversion!$D$127),"-",
IF(AND(M665="11",N665&gt;=L_Conversion!$C$128,N665&lt;=L_Conversion!$D$128),"-",
IF(AND(M665="12",N665&gt;=L_Conversion!$C$129,N665&lt;=L_Conversion!$D$129),"-",
IF(AND(M665="13",N665&gt;=L_Conversion!$C$116,N665&lt;=L_Conversion!$D$116),"-",
IF(AND(M665="14",N665&gt;=L_Conversion!$C$117,N665&lt;=L_Conversion!$D$117),"-",
"PRIMER_DIA fuera de rango")))))))))))))))</f>
        <v>-</v>
      </c>
      <c r="AS665" s="94" t="str">
        <f t="shared" si="293"/>
        <v>-</v>
      </c>
      <c r="AT665" s="94" t="str">
        <f t="shared" si="294"/>
        <v>-</v>
      </c>
      <c r="AU665" s="94" t="str">
        <f t="shared" si="295"/>
        <v>-</v>
      </c>
      <c r="AV665" s="94" t="str">
        <f t="shared" si="296"/>
        <v>-</v>
      </c>
      <c r="AW665" s="94" t="str">
        <f t="shared" si="297"/>
        <v>-</v>
      </c>
      <c r="AX665" s="94" t="str">
        <f t="shared" si="298"/>
        <v>-</v>
      </c>
      <c r="AY665" s="94" t="str">
        <f t="shared" si="299"/>
        <v>-</v>
      </c>
      <c r="AZ665" s="94" t="str">
        <f t="shared" si="300"/>
        <v>-</v>
      </c>
      <c r="BA665" s="94" t="str">
        <f t="shared" si="301"/>
        <v>-</v>
      </c>
      <c r="BB665" s="94" t="str">
        <f t="shared" si="302"/>
        <v>-</v>
      </c>
      <c r="BC665" s="94" t="str">
        <f t="shared" si="303"/>
        <v>-</v>
      </c>
      <c r="BD665" s="94" t="str">
        <f t="shared" si="304"/>
        <v>-</v>
      </c>
      <c r="BE665" s="94" t="str">
        <f t="shared" si="305"/>
        <v>-</v>
      </c>
      <c r="BF665" s="94" t="str">
        <f t="shared" si="306"/>
        <v>-</v>
      </c>
    </row>
    <row r="666" spans="1:58" x14ac:dyDescent="0.2">
      <c r="A666" s="19" t="s">
        <v>1193</v>
      </c>
      <c r="B666" s="19" t="s">
        <v>76</v>
      </c>
      <c r="C666" s="19">
        <v>18303226</v>
      </c>
      <c r="D666" s="19">
        <v>7</v>
      </c>
      <c r="E666" s="19" t="s">
        <v>1415</v>
      </c>
      <c r="F666" s="19" t="s">
        <v>1416</v>
      </c>
      <c r="G666" s="19" t="s">
        <v>1417</v>
      </c>
      <c r="H666" s="19" t="s">
        <v>1018</v>
      </c>
      <c r="I666" s="19" t="s">
        <v>653</v>
      </c>
      <c r="J666" s="19">
        <v>80</v>
      </c>
      <c r="K666" s="19" t="s">
        <v>560</v>
      </c>
      <c r="L666" s="19" t="s">
        <v>495</v>
      </c>
      <c r="M666" s="19" t="s">
        <v>13</v>
      </c>
      <c r="N666" s="19">
        <v>45810</v>
      </c>
      <c r="O666" s="19">
        <v>21</v>
      </c>
      <c r="P666" s="83">
        <v>1</v>
      </c>
      <c r="Q666" s="19" t="s">
        <v>23</v>
      </c>
      <c r="R666" s="19" t="s">
        <v>11</v>
      </c>
      <c r="S666" s="19" t="s">
        <v>23</v>
      </c>
      <c r="T666" s="19">
        <v>21</v>
      </c>
      <c r="U666" s="19" t="s">
        <v>11</v>
      </c>
      <c r="V666" s="19" t="s">
        <v>11</v>
      </c>
      <c r="W666" s="19" t="s">
        <v>11</v>
      </c>
      <c r="X666" s="19">
        <v>0</v>
      </c>
      <c r="Y666" s="19" t="s">
        <v>730</v>
      </c>
      <c r="Z666" s="19">
        <v>0</v>
      </c>
      <c r="AA666" s="19">
        <v>0</v>
      </c>
      <c r="AB666" s="19">
        <v>0</v>
      </c>
      <c r="AC666" s="186" t="str">
        <f>IF(OR(M666="13",M666="14",P666=8),"",IF(     AND(OR(S666="AUTORIZADO", S666="PENDIENTE", S666="REDUCIDO", S666="AMPLIADO"),L666&lt;&gt;"HONORARIO" ), _xlfn.CONCAT(IF(H666="X","H",H666),"_",IF(OR(P666=5,P666=6),_xlfn.CONCAT(P666,"A"),P666),"_",VLOOKUP(T666,Datos!$B$2:$C$5,2,TRUE)),""))</f>
        <v>M_1_[11 +]</v>
      </c>
      <c r="AD666" s="186">
        <f t="shared" si="280"/>
        <v>0</v>
      </c>
      <c r="AE666" s="90" t="str">
        <f t="shared" si="281"/>
        <v>-</v>
      </c>
      <c r="AF666" s="91" t="str">
        <f t="shared" si="282"/>
        <v>070601</v>
      </c>
      <c r="AG666" s="92"/>
      <c r="AH666" s="93" t="str">
        <f t="shared" si="283"/>
        <v>Corporación de Fomento de la Producción</v>
      </c>
      <c r="AI666" s="90" t="str">
        <f t="shared" si="284"/>
        <v>-</v>
      </c>
      <c r="AJ666" s="90">
        <f t="shared" si="285"/>
        <v>7</v>
      </c>
      <c r="AK666" s="90" t="str">
        <f t="shared" si="286"/>
        <v>-</v>
      </c>
      <c r="AL666" s="90" t="str">
        <f t="shared" si="287"/>
        <v>Identifica este registro como MUJER</v>
      </c>
      <c r="AM666" s="90" t="str">
        <f t="shared" si="288"/>
        <v>-</v>
      </c>
      <c r="AN666" s="90" t="str">
        <f t="shared" si="289"/>
        <v>-</v>
      </c>
      <c r="AO666" s="90" t="str">
        <f t="shared" si="290"/>
        <v>-</v>
      </c>
      <c r="AP666" s="58" t="str">
        <f t="shared" si="291"/>
        <v>-</v>
      </c>
      <c r="AQ666" s="94" t="str">
        <f t="shared" si="292"/>
        <v>-</v>
      </c>
      <c r="AR666" s="94" t="str">
        <f>IF(N666="","PRIMER_DIA en blanco",
IF(AND(M666="01",N666&gt;=L_Conversion!$C$118,N666&lt;=L_Conversion!$D$118),"-",
IF(AND(M666="02",N666&gt;=L_Conversion!$C$119,N666&lt;=L_Conversion!$D$119),"-",
IF(AND(M666="03",N666&gt;=L_Conversion!$C$120,N666&lt;=L_Conversion!$D$120),"-",
IF(AND(M666="04",N666&gt;=L_Conversion!$C$121,N666&lt;=L_Conversion!$D$121),"-",
IF(AND(M666="05",N666&gt;=L_Conversion!$C$122,N666&lt;=L_Conversion!$D$122),"-",
IF(AND(M666="06",N666&gt;=L_Conversion!$C$123,N666&lt;=L_Conversion!$D$123),"-",
IF(AND(M666="07",N666&gt;=L_Conversion!$C$124,N666&lt;=L_Conversion!$D$124),"-",
IF(AND(M666="08",N666&gt;=L_Conversion!$C$125,N666&lt;=L_Conversion!$D$125),"-",
IF(AND(M666="09",N666&gt;=L_Conversion!$C$126,N666&lt;=L_Conversion!$D$126),"-",
IF(AND(M666="10",N666&gt;=L_Conversion!$C$127,N666&lt;=L_Conversion!$D$127),"-",
IF(AND(M666="11",N666&gt;=L_Conversion!$C$128,N666&lt;=L_Conversion!$D$128),"-",
IF(AND(M666="12",N666&gt;=L_Conversion!$C$129,N666&lt;=L_Conversion!$D$129),"-",
IF(AND(M666="13",N666&gt;=L_Conversion!$C$116,N666&lt;=L_Conversion!$D$116),"-",
IF(AND(M666="14",N666&gt;=L_Conversion!$C$117,N666&lt;=L_Conversion!$D$117),"-",
"PRIMER_DIA fuera de rango")))))))))))))))</f>
        <v>-</v>
      </c>
      <c r="AS666" s="94" t="str">
        <f t="shared" si="293"/>
        <v>-</v>
      </c>
      <c r="AT666" s="94" t="str">
        <f t="shared" si="294"/>
        <v>-</v>
      </c>
      <c r="AU666" s="94" t="str">
        <f t="shared" si="295"/>
        <v>-</v>
      </c>
      <c r="AV666" s="94" t="str">
        <f t="shared" si="296"/>
        <v>-</v>
      </c>
      <c r="AW666" s="94" t="str">
        <f t="shared" si="297"/>
        <v>-</v>
      </c>
      <c r="AX666" s="94" t="str">
        <f t="shared" si="298"/>
        <v>-</v>
      </c>
      <c r="AY666" s="94" t="str">
        <f t="shared" si="299"/>
        <v>-</v>
      </c>
      <c r="AZ666" s="94" t="str">
        <f t="shared" si="300"/>
        <v>-</v>
      </c>
      <c r="BA666" s="94" t="str">
        <f t="shared" si="301"/>
        <v>-</v>
      </c>
      <c r="BB666" s="94" t="str">
        <f t="shared" si="302"/>
        <v>-</v>
      </c>
      <c r="BC666" s="94" t="str">
        <f t="shared" si="303"/>
        <v>-</v>
      </c>
      <c r="BD666" s="94" t="str">
        <f t="shared" si="304"/>
        <v>-</v>
      </c>
      <c r="BE666" s="94" t="str">
        <f t="shared" si="305"/>
        <v>-</v>
      </c>
      <c r="BF666" s="94" t="str">
        <f t="shared" si="306"/>
        <v>-</v>
      </c>
    </row>
    <row r="667" spans="1:58" x14ac:dyDescent="0.2">
      <c r="A667" s="19" t="s">
        <v>1193</v>
      </c>
      <c r="B667" s="19" t="s">
        <v>876</v>
      </c>
      <c r="C667" s="19">
        <v>18903227</v>
      </c>
      <c r="D667" s="19">
        <v>7</v>
      </c>
      <c r="E667" s="19" t="s">
        <v>1969</v>
      </c>
      <c r="F667" s="19" t="s">
        <v>1430</v>
      </c>
      <c r="G667" s="19" t="s">
        <v>1970</v>
      </c>
      <c r="H667" s="19" t="s">
        <v>654</v>
      </c>
      <c r="I667" s="19" t="s">
        <v>653</v>
      </c>
      <c r="J667" s="19">
        <v>80</v>
      </c>
      <c r="K667" s="19" t="s">
        <v>556</v>
      </c>
      <c r="L667" s="19" t="s">
        <v>495</v>
      </c>
      <c r="M667" s="19" t="s">
        <v>13</v>
      </c>
      <c r="N667" s="19">
        <v>45811</v>
      </c>
      <c r="O667" s="19">
        <v>3</v>
      </c>
      <c r="P667" s="83">
        <v>1</v>
      </c>
      <c r="Q667" s="19" t="s">
        <v>23</v>
      </c>
      <c r="R667" s="19" t="s">
        <v>11</v>
      </c>
      <c r="S667" s="19" t="s">
        <v>23</v>
      </c>
      <c r="T667" s="19">
        <v>3</v>
      </c>
      <c r="U667" s="19" t="s">
        <v>11</v>
      </c>
      <c r="V667" s="19" t="s">
        <v>11</v>
      </c>
      <c r="W667" s="19" t="s">
        <v>11</v>
      </c>
      <c r="X667" s="19">
        <v>0</v>
      </c>
      <c r="Y667" s="19" t="s">
        <v>730</v>
      </c>
      <c r="Z667" s="19">
        <v>0</v>
      </c>
      <c r="AA667" s="19">
        <v>0</v>
      </c>
      <c r="AB667" s="19">
        <v>0</v>
      </c>
      <c r="AC667" s="186" t="str">
        <f>IF(OR(M667="13",M667="14",P667=8),"",IF(     AND(OR(S667="AUTORIZADO", S667="PENDIENTE", S667="REDUCIDO", S667="AMPLIADO"),L667&lt;&gt;"HONORARIO" ), _xlfn.CONCAT(IF(H667="X","H",H667),"_",IF(OR(P667=5,P667=6),_xlfn.CONCAT(P667,"A"),P667),"_",VLOOKUP(T667,Datos!$B$2:$C$5,2,TRUE)),""))</f>
        <v>H_1_[hasta 3]</v>
      </c>
      <c r="AD667" s="186">
        <f t="shared" si="280"/>
        <v>0</v>
      </c>
      <c r="AE667" s="90" t="str">
        <f t="shared" si="281"/>
        <v>-</v>
      </c>
      <c r="AF667" s="91" t="str">
        <f t="shared" si="282"/>
        <v>070607</v>
      </c>
      <c r="AG667" s="92"/>
      <c r="AH667" s="93" t="str">
        <f t="shared" si="283"/>
        <v>Corporación de Fomento de la Producción</v>
      </c>
      <c r="AI667" s="90" t="str">
        <f t="shared" si="284"/>
        <v>-</v>
      </c>
      <c r="AJ667" s="90">
        <f t="shared" si="285"/>
        <v>7</v>
      </c>
      <c r="AK667" s="90" t="str">
        <f t="shared" si="286"/>
        <v>-</v>
      </c>
      <c r="AL667" s="90" t="str">
        <f t="shared" si="287"/>
        <v>Identifica este registro como HOMBRE</v>
      </c>
      <c r="AM667" s="90" t="str">
        <f t="shared" si="288"/>
        <v>-</v>
      </c>
      <c r="AN667" s="90" t="str">
        <f t="shared" si="289"/>
        <v>-</v>
      </c>
      <c r="AO667" s="90" t="str">
        <f t="shared" si="290"/>
        <v>-</v>
      </c>
      <c r="AP667" s="58" t="str">
        <f t="shared" si="291"/>
        <v>-</v>
      </c>
      <c r="AQ667" s="94" t="str">
        <f t="shared" si="292"/>
        <v>-</v>
      </c>
      <c r="AR667" s="94" t="str">
        <f>IF(N667="","PRIMER_DIA en blanco",
IF(AND(M667="01",N667&gt;=L_Conversion!$C$118,N667&lt;=L_Conversion!$D$118),"-",
IF(AND(M667="02",N667&gt;=L_Conversion!$C$119,N667&lt;=L_Conversion!$D$119),"-",
IF(AND(M667="03",N667&gt;=L_Conversion!$C$120,N667&lt;=L_Conversion!$D$120),"-",
IF(AND(M667="04",N667&gt;=L_Conversion!$C$121,N667&lt;=L_Conversion!$D$121),"-",
IF(AND(M667="05",N667&gt;=L_Conversion!$C$122,N667&lt;=L_Conversion!$D$122),"-",
IF(AND(M667="06",N667&gt;=L_Conversion!$C$123,N667&lt;=L_Conversion!$D$123),"-",
IF(AND(M667="07",N667&gt;=L_Conversion!$C$124,N667&lt;=L_Conversion!$D$124),"-",
IF(AND(M667="08",N667&gt;=L_Conversion!$C$125,N667&lt;=L_Conversion!$D$125),"-",
IF(AND(M667="09",N667&gt;=L_Conversion!$C$126,N667&lt;=L_Conversion!$D$126),"-",
IF(AND(M667="10",N667&gt;=L_Conversion!$C$127,N667&lt;=L_Conversion!$D$127),"-",
IF(AND(M667="11",N667&gt;=L_Conversion!$C$128,N667&lt;=L_Conversion!$D$128),"-",
IF(AND(M667="12",N667&gt;=L_Conversion!$C$129,N667&lt;=L_Conversion!$D$129),"-",
IF(AND(M667="13",N667&gt;=L_Conversion!$C$116,N667&lt;=L_Conversion!$D$116),"-",
IF(AND(M667="14",N667&gt;=L_Conversion!$C$117,N667&lt;=L_Conversion!$D$117),"-",
"PRIMER_DIA fuera de rango")))))))))))))))</f>
        <v>-</v>
      </c>
      <c r="AS667" s="94" t="str">
        <f t="shared" si="293"/>
        <v>-</v>
      </c>
      <c r="AT667" s="94" t="str">
        <f t="shared" si="294"/>
        <v>-</v>
      </c>
      <c r="AU667" s="94" t="str">
        <f t="shared" si="295"/>
        <v>-</v>
      </c>
      <c r="AV667" s="94" t="str">
        <f t="shared" si="296"/>
        <v>-</v>
      </c>
      <c r="AW667" s="94" t="str">
        <f t="shared" si="297"/>
        <v>-</v>
      </c>
      <c r="AX667" s="94" t="str">
        <f t="shared" si="298"/>
        <v>-</v>
      </c>
      <c r="AY667" s="94" t="str">
        <f t="shared" si="299"/>
        <v>-</v>
      </c>
      <c r="AZ667" s="94" t="str">
        <f t="shared" si="300"/>
        <v>-</v>
      </c>
      <c r="BA667" s="94" t="str">
        <f t="shared" si="301"/>
        <v>-</v>
      </c>
      <c r="BB667" s="94" t="str">
        <f t="shared" si="302"/>
        <v>-</v>
      </c>
      <c r="BC667" s="94" t="str">
        <f t="shared" si="303"/>
        <v>-</v>
      </c>
      <c r="BD667" s="94" t="str">
        <f t="shared" si="304"/>
        <v>-</v>
      </c>
      <c r="BE667" s="94" t="str">
        <f t="shared" si="305"/>
        <v>-</v>
      </c>
      <c r="BF667" s="94" t="str">
        <f t="shared" si="306"/>
        <v>-</v>
      </c>
    </row>
    <row r="668" spans="1:58" x14ac:dyDescent="0.2">
      <c r="A668" s="19" t="s">
        <v>1193</v>
      </c>
      <c r="B668" s="19" t="s">
        <v>76</v>
      </c>
      <c r="C668" s="19">
        <v>8508131</v>
      </c>
      <c r="D668" s="19">
        <v>4</v>
      </c>
      <c r="E668" s="19" t="s">
        <v>1480</v>
      </c>
      <c r="F668" s="19" t="s">
        <v>1481</v>
      </c>
      <c r="G668" s="19" t="s">
        <v>1453</v>
      </c>
      <c r="H668" s="19" t="s">
        <v>1018</v>
      </c>
      <c r="I668" s="19" t="s">
        <v>653</v>
      </c>
      <c r="J668" s="19">
        <v>80</v>
      </c>
      <c r="K668" s="19" t="s">
        <v>554</v>
      </c>
      <c r="L668" s="19" t="s">
        <v>495</v>
      </c>
      <c r="M668" s="19" t="s">
        <v>13</v>
      </c>
      <c r="N668" s="19">
        <v>45811</v>
      </c>
      <c r="O668" s="19">
        <v>1</v>
      </c>
      <c r="P668" s="83">
        <v>1</v>
      </c>
      <c r="Q668" s="19" t="s">
        <v>23</v>
      </c>
      <c r="R668" s="19" t="s">
        <v>11</v>
      </c>
      <c r="S668" s="19" t="s">
        <v>23</v>
      </c>
      <c r="T668" s="19">
        <v>1</v>
      </c>
      <c r="U668" s="19" t="s">
        <v>11</v>
      </c>
      <c r="V668" s="19" t="s">
        <v>11</v>
      </c>
      <c r="W668" s="19" t="s">
        <v>11</v>
      </c>
      <c r="X668" s="19">
        <v>0</v>
      </c>
      <c r="Y668" s="19" t="s">
        <v>730</v>
      </c>
      <c r="Z668" s="19">
        <v>0</v>
      </c>
      <c r="AA668" s="19">
        <v>0</v>
      </c>
      <c r="AB668" s="19">
        <v>0</v>
      </c>
      <c r="AC668" s="186" t="str">
        <f>IF(OR(M668="13",M668="14",P668=8),"",IF(     AND(OR(S668="AUTORIZADO", S668="PENDIENTE", S668="REDUCIDO", S668="AMPLIADO"),L668&lt;&gt;"HONORARIO" ), _xlfn.CONCAT(IF(H668="X","H",H668),"_",IF(OR(P668=5,P668=6),_xlfn.CONCAT(P668,"A"),P668),"_",VLOOKUP(T668,Datos!$B$2:$C$5,2,TRUE)),""))</f>
        <v>M_1_[hasta 3]</v>
      </c>
      <c r="AD668" s="186">
        <f t="shared" si="280"/>
        <v>0</v>
      </c>
      <c r="AE668" s="90" t="str">
        <f t="shared" si="281"/>
        <v>-</v>
      </c>
      <c r="AF668" s="91" t="str">
        <f t="shared" si="282"/>
        <v>070601</v>
      </c>
      <c r="AG668" s="92"/>
      <c r="AH668" s="93" t="str">
        <f t="shared" si="283"/>
        <v>Corporación de Fomento de la Producción</v>
      </c>
      <c r="AI668" s="90" t="str">
        <f t="shared" si="284"/>
        <v>-</v>
      </c>
      <c r="AJ668" s="90">
        <f t="shared" si="285"/>
        <v>4</v>
      </c>
      <c r="AK668" s="90" t="str">
        <f t="shared" si="286"/>
        <v>-</v>
      </c>
      <c r="AL668" s="90" t="str">
        <f t="shared" si="287"/>
        <v>Identifica este registro como MUJER</v>
      </c>
      <c r="AM668" s="90" t="str">
        <f t="shared" si="288"/>
        <v>-</v>
      </c>
      <c r="AN668" s="90" t="str">
        <f t="shared" si="289"/>
        <v>-</v>
      </c>
      <c r="AO668" s="90" t="str">
        <f t="shared" si="290"/>
        <v>-</v>
      </c>
      <c r="AP668" s="58" t="str">
        <f t="shared" si="291"/>
        <v>-</v>
      </c>
      <c r="AQ668" s="94" t="str">
        <f t="shared" si="292"/>
        <v>-</v>
      </c>
      <c r="AR668" s="94" t="str">
        <f>IF(N668="","PRIMER_DIA en blanco",
IF(AND(M668="01",N668&gt;=L_Conversion!$C$118,N668&lt;=L_Conversion!$D$118),"-",
IF(AND(M668="02",N668&gt;=L_Conversion!$C$119,N668&lt;=L_Conversion!$D$119),"-",
IF(AND(M668="03",N668&gt;=L_Conversion!$C$120,N668&lt;=L_Conversion!$D$120),"-",
IF(AND(M668="04",N668&gt;=L_Conversion!$C$121,N668&lt;=L_Conversion!$D$121),"-",
IF(AND(M668="05",N668&gt;=L_Conversion!$C$122,N668&lt;=L_Conversion!$D$122),"-",
IF(AND(M668="06",N668&gt;=L_Conversion!$C$123,N668&lt;=L_Conversion!$D$123),"-",
IF(AND(M668="07",N668&gt;=L_Conversion!$C$124,N668&lt;=L_Conversion!$D$124),"-",
IF(AND(M668="08",N668&gt;=L_Conversion!$C$125,N668&lt;=L_Conversion!$D$125),"-",
IF(AND(M668="09",N668&gt;=L_Conversion!$C$126,N668&lt;=L_Conversion!$D$126),"-",
IF(AND(M668="10",N668&gt;=L_Conversion!$C$127,N668&lt;=L_Conversion!$D$127),"-",
IF(AND(M668="11",N668&gt;=L_Conversion!$C$128,N668&lt;=L_Conversion!$D$128),"-",
IF(AND(M668="12",N668&gt;=L_Conversion!$C$129,N668&lt;=L_Conversion!$D$129),"-",
IF(AND(M668="13",N668&gt;=L_Conversion!$C$116,N668&lt;=L_Conversion!$D$116),"-",
IF(AND(M668="14",N668&gt;=L_Conversion!$C$117,N668&lt;=L_Conversion!$D$117),"-",
"PRIMER_DIA fuera de rango")))))))))))))))</f>
        <v>-</v>
      </c>
      <c r="AS668" s="94" t="str">
        <f t="shared" si="293"/>
        <v>-</v>
      </c>
      <c r="AT668" s="94" t="str">
        <f t="shared" si="294"/>
        <v>-</v>
      </c>
      <c r="AU668" s="94" t="str">
        <f t="shared" si="295"/>
        <v>-</v>
      </c>
      <c r="AV668" s="94" t="str">
        <f t="shared" si="296"/>
        <v>-</v>
      </c>
      <c r="AW668" s="94" t="str">
        <f t="shared" si="297"/>
        <v>-</v>
      </c>
      <c r="AX668" s="94" t="str">
        <f t="shared" si="298"/>
        <v>-</v>
      </c>
      <c r="AY668" s="94" t="str">
        <f t="shared" si="299"/>
        <v>-</v>
      </c>
      <c r="AZ668" s="94" t="str">
        <f t="shared" si="300"/>
        <v>-</v>
      </c>
      <c r="BA668" s="94" t="str">
        <f t="shared" si="301"/>
        <v>-</v>
      </c>
      <c r="BB668" s="94" t="str">
        <f t="shared" si="302"/>
        <v>-</v>
      </c>
      <c r="BC668" s="94" t="str">
        <f t="shared" si="303"/>
        <v>-</v>
      </c>
      <c r="BD668" s="94" t="str">
        <f t="shared" si="304"/>
        <v>-</v>
      </c>
      <c r="BE668" s="94" t="str">
        <f t="shared" si="305"/>
        <v>-</v>
      </c>
      <c r="BF668" s="94" t="str">
        <f t="shared" si="306"/>
        <v>-</v>
      </c>
    </row>
    <row r="669" spans="1:58" x14ac:dyDescent="0.2">
      <c r="A669" s="19" t="s">
        <v>1193</v>
      </c>
      <c r="B669" s="19" t="s">
        <v>76</v>
      </c>
      <c r="C669" s="19">
        <v>13678827</v>
      </c>
      <c r="D669" s="19">
        <v>2</v>
      </c>
      <c r="E669" s="19" t="s">
        <v>1265</v>
      </c>
      <c r="F669" s="19" t="s">
        <v>1971</v>
      </c>
      <c r="G669" s="19" t="s">
        <v>1972</v>
      </c>
      <c r="H669" s="19" t="s">
        <v>1018</v>
      </c>
      <c r="I669" s="19" t="s">
        <v>653</v>
      </c>
      <c r="J669" s="19">
        <v>80</v>
      </c>
      <c r="K669" s="19" t="s">
        <v>556</v>
      </c>
      <c r="L669" s="19" t="s">
        <v>495</v>
      </c>
      <c r="M669" s="19" t="s">
        <v>13</v>
      </c>
      <c r="N669" s="19">
        <v>45812</v>
      </c>
      <c r="O669" s="19">
        <v>3</v>
      </c>
      <c r="P669" s="83">
        <v>1</v>
      </c>
      <c r="Q669" s="19" t="s">
        <v>23</v>
      </c>
      <c r="R669" s="19" t="s">
        <v>11</v>
      </c>
      <c r="S669" s="19" t="s">
        <v>23</v>
      </c>
      <c r="T669" s="19">
        <v>3</v>
      </c>
      <c r="U669" s="19" t="s">
        <v>11</v>
      </c>
      <c r="V669" s="19" t="s">
        <v>11</v>
      </c>
      <c r="W669" s="19" t="s">
        <v>11</v>
      </c>
      <c r="X669" s="19">
        <v>0</v>
      </c>
      <c r="Y669" s="19" t="s">
        <v>730</v>
      </c>
      <c r="Z669" s="19">
        <v>0</v>
      </c>
      <c r="AA669" s="19">
        <v>0</v>
      </c>
      <c r="AB669" s="19">
        <v>0</v>
      </c>
      <c r="AC669" s="186" t="str">
        <f>IF(OR(M669="13",M669="14",P669=8),"",IF(     AND(OR(S669="AUTORIZADO", S669="PENDIENTE", S669="REDUCIDO", S669="AMPLIADO"),L669&lt;&gt;"HONORARIO" ), _xlfn.CONCAT(IF(H669="X","H",H669),"_",IF(OR(P669=5,P669=6),_xlfn.CONCAT(P669,"A"),P669),"_",VLOOKUP(T669,Datos!$B$2:$C$5,2,TRUE)),""))</f>
        <v>M_1_[hasta 3]</v>
      </c>
      <c r="AD669" s="186">
        <f t="shared" si="280"/>
        <v>0</v>
      </c>
      <c r="AE669" s="90" t="str">
        <f t="shared" si="281"/>
        <v>-</v>
      </c>
      <c r="AF669" s="91" t="str">
        <f t="shared" si="282"/>
        <v>070601</v>
      </c>
      <c r="AG669" s="92"/>
      <c r="AH669" s="93" t="str">
        <f t="shared" si="283"/>
        <v>Corporación de Fomento de la Producción</v>
      </c>
      <c r="AI669" s="90" t="str">
        <f t="shared" si="284"/>
        <v>-</v>
      </c>
      <c r="AJ669" s="90">
        <f t="shared" si="285"/>
        <v>2</v>
      </c>
      <c r="AK669" s="90" t="str">
        <f t="shared" si="286"/>
        <v>-</v>
      </c>
      <c r="AL669" s="90" t="str">
        <f t="shared" si="287"/>
        <v>Identifica este registro como MUJER</v>
      </c>
      <c r="AM669" s="90" t="str">
        <f t="shared" si="288"/>
        <v>-</v>
      </c>
      <c r="AN669" s="90" t="str">
        <f t="shared" si="289"/>
        <v>-</v>
      </c>
      <c r="AO669" s="90" t="str">
        <f t="shared" si="290"/>
        <v>-</v>
      </c>
      <c r="AP669" s="58" t="str">
        <f t="shared" si="291"/>
        <v>-</v>
      </c>
      <c r="AQ669" s="94" t="str">
        <f t="shared" si="292"/>
        <v>-</v>
      </c>
      <c r="AR669" s="94" t="str">
        <f>IF(N669="","PRIMER_DIA en blanco",
IF(AND(M669="01",N669&gt;=L_Conversion!$C$118,N669&lt;=L_Conversion!$D$118),"-",
IF(AND(M669="02",N669&gt;=L_Conversion!$C$119,N669&lt;=L_Conversion!$D$119),"-",
IF(AND(M669="03",N669&gt;=L_Conversion!$C$120,N669&lt;=L_Conversion!$D$120),"-",
IF(AND(M669="04",N669&gt;=L_Conversion!$C$121,N669&lt;=L_Conversion!$D$121),"-",
IF(AND(M669="05",N669&gt;=L_Conversion!$C$122,N669&lt;=L_Conversion!$D$122),"-",
IF(AND(M669="06",N669&gt;=L_Conversion!$C$123,N669&lt;=L_Conversion!$D$123),"-",
IF(AND(M669="07",N669&gt;=L_Conversion!$C$124,N669&lt;=L_Conversion!$D$124),"-",
IF(AND(M669="08",N669&gt;=L_Conversion!$C$125,N669&lt;=L_Conversion!$D$125),"-",
IF(AND(M669="09",N669&gt;=L_Conversion!$C$126,N669&lt;=L_Conversion!$D$126),"-",
IF(AND(M669="10",N669&gt;=L_Conversion!$C$127,N669&lt;=L_Conversion!$D$127),"-",
IF(AND(M669="11",N669&gt;=L_Conversion!$C$128,N669&lt;=L_Conversion!$D$128),"-",
IF(AND(M669="12",N669&gt;=L_Conversion!$C$129,N669&lt;=L_Conversion!$D$129),"-",
IF(AND(M669="13",N669&gt;=L_Conversion!$C$116,N669&lt;=L_Conversion!$D$116),"-",
IF(AND(M669="14",N669&gt;=L_Conversion!$C$117,N669&lt;=L_Conversion!$D$117),"-",
"PRIMER_DIA fuera de rango")))))))))))))))</f>
        <v>-</v>
      </c>
      <c r="AS669" s="94" t="str">
        <f t="shared" si="293"/>
        <v>-</v>
      </c>
      <c r="AT669" s="94" t="str">
        <f t="shared" si="294"/>
        <v>-</v>
      </c>
      <c r="AU669" s="94" t="str">
        <f t="shared" si="295"/>
        <v>-</v>
      </c>
      <c r="AV669" s="94" t="str">
        <f t="shared" si="296"/>
        <v>-</v>
      </c>
      <c r="AW669" s="94" t="str">
        <f t="shared" si="297"/>
        <v>-</v>
      </c>
      <c r="AX669" s="94" t="str">
        <f t="shared" si="298"/>
        <v>-</v>
      </c>
      <c r="AY669" s="94" t="str">
        <f t="shared" si="299"/>
        <v>-</v>
      </c>
      <c r="AZ669" s="94" t="str">
        <f t="shared" si="300"/>
        <v>-</v>
      </c>
      <c r="BA669" s="94" t="str">
        <f t="shared" si="301"/>
        <v>-</v>
      </c>
      <c r="BB669" s="94" t="str">
        <f t="shared" si="302"/>
        <v>-</v>
      </c>
      <c r="BC669" s="94" t="str">
        <f t="shared" si="303"/>
        <v>-</v>
      </c>
      <c r="BD669" s="94" t="str">
        <f t="shared" si="304"/>
        <v>-</v>
      </c>
      <c r="BE669" s="94" t="str">
        <f t="shared" si="305"/>
        <v>-</v>
      </c>
      <c r="BF669" s="94" t="str">
        <f t="shared" si="306"/>
        <v>-</v>
      </c>
    </row>
    <row r="670" spans="1:58" x14ac:dyDescent="0.2">
      <c r="A670" s="19" t="s">
        <v>1193</v>
      </c>
      <c r="B670" s="19" t="s">
        <v>669</v>
      </c>
      <c r="C670" s="19">
        <v>12531557</v>
      </c>
      <c r="D670" s="19">
        <v>7</v>
      </c>
      <c r="E670" s="19" t="s">
        <v>1525</v>
      </c>
      <c r="F670" s="19" t="s">
        <v>1526</v>
      </c>
      <c r="G670" s="19" t="s">
        <v>1527</v>
      </c>
      <c r="H670" s="19" t="s">
        <v>1018</v>
      </c>
      <c r="I670" s="19" t="s">
        <v>655</v>
      </c>
      <c r="J670" s="19">
        <v>80</v>
      </c>
      <c r="K670" s="19" t="s">
        <v>560</v>
      </c>
      <c r="L670" s="19" t="s">
        <v>509</v>
      </c>
      <c r="M670" s="19" t="s">
        <v>13</v>
      </c>
      <c r="N670" s="19">
        <v>45812</v>
      </c>
      <c r="O670" s="19">
        <v>3</v>
      </c>
      <c r="P670" s="83">
        <v>1</v>
      </c>
      <c r="Q670" s="19" t="s">
        <v>23</v>
      </c>
      <c r="R670" s="19" t="s">
        <v>11</v>
      </c>
      <c r="S670" s="19" t="s">
        <v>23</v>
      </c>
      <c r="T670" s="19">
        <v>3</v>
      </c>
      <c r="U670" s="19" t="s">
        <v>11</v>
      </c>
      <c r="V670" s="19" t="s">
        <v>11</v>
      </c>
      <c r="W670" s="19" t="s">
        <v>11</v>
      </c>
      <c r="X670" s="19">
        <v>0</v>
      </c>
      <c r="Y670" s="19" t="s">
        <v>730</v>
      </c>
      <c r="Z670" s="19">
        <v>0</v>
      </c>
      <c r="AA670" s="19">
        <v>0</v>
      </c>
      <c r="AB670" s="19">
        <v>0</v>
      </c>
      <c r="AC670" s="186" t="str">
        <f>IF(OR(M670="13",M670="14",P670=8),"",IF(     AND(OR(S670="AUTORIZADO", S670="PENDIENTE", S670="REDUCIDO", S670="AMPLIADO"),L670&lt;&gt;"HONORARIO" ), _xlfn.CONCAT(IF(H670="X","H",H670),"_",IF(OR(P670=5,P670=6),_xlfn.CONCAT(P670,"A"),P670),"_",VLOOKUP(T670,Datos!$B$2:$C$5,2,TRUE)),""))</f>
        <v>M_1_[hasta 3]</v>
      </c>
      <c r="AD670" s="186">
        <f t="shared" si="280"/>
        <v>0</v>
      </c>
      <c r="AE670" s="90" t="str">
        <f t="shared" si="281"/>
        <v>-</v>
      </c>
      <c r="AF670" s="91" t="str">
        <f t="shared" si="282"/>
        <v>Revisar</v>
      </c>
      <c r="AG670" s="92"/>
      <c r="AH670" s="93" t="str">
        <f t="shared" si="283"/>
        <v>Corporación de Fomento de la Producción</v>
      </c>
      <c r="AI670" s="90" t="str">
        <f t="shared" si="284"/>
        <v>-</v>
      </c>
      <c r="AJ670" s="90">
        <f t="shared" si="285"/>
        <v>7</v>
      </c>
      <c r="AK670" s="90" t="str">
        <f t="shared" si="286"/>
        <v>-</v>
      </c>
      <c r="AL670" s="90" t="str">
        <f t="shared" si="287"/>
        <v>Identifica este registro como MUJER</v>
      </c>
      <c r="AM670" s="90" t="str">
        <f t="shared" si="288"/>
        <v>-</v>
      </c>
      <c r="AN670" s="90" t="str">
        <f t="shared" si="289"/>
        <v>-</v>
      </c>
      <c r="AO670" s="90" t="str">
        <f t="shared" si="290"/>
        <v>-</v>
      </c>
      <c r="AP670" s="58" t="str">
        <f t="shared" si="291"/>
        <v>-</v>
      </c>
      <c r="AQ670" s="94" t="str">
        <f t="shared" si="292"/>
        <v>-</v>
      </c>
      <c r="AR670" s="94" t="str">
        <f>IF(N670="","PRIMER_DIA en blanco",
IF(AND(M670="01",N670&gt;=L_Conversion!$C$118,N670&lt;=L_Conversion!$D$118),"-",
IF(AND(M670="02",N670&gt;=L_Conversion!$C$119,N670&lt;=L_Conversion!$D$119),"-",
IF(AND(M670="03",N670&gt;=L_Conversion!$C$120,N670&lt;=L_Conversion!$D$120),"-",
IF(AND(M670="04",N670&gt;=L_Conversion!$C$121,N670&lt;=L_Conversion!$D$121),"-",
IF(AND(M670="05",N670&gt;=L_Conversion!$C$122,N670&lt;=L_Conversion!$D$122),"-",
IF(AND(M670="06",N670&gt;=L_Conversion!$C$123,N670&lt;=L_Conversion!$D$123),"-",
IF(AND(M670="07",N670&gt;=L_Conversion!$C$124,N670&lt;=L_Conversion!$D$124),"-",
IF(AND(M670="08",N670&gt;=L_Conversion!$C$125,N670&lt;=L_Conversion!$D$125),"-",
IF(AND(M670="09",N670&gt;=L_Conversion!$C$126,N670&lt;=L_Conversion!$D$126),"-",
IF(AND(M670="10",N670&gt;=L_Conversion!$C$127,N670&lt;=L_Conversion!$D$127),"-",
IF(AND(M670="11",N670&gt;=L_Conversion!$C$128,N670&lt;=L_Conversion!$D$128),"-",
IF(AND(M670="12",N670&gt;=L_Conversion!$C$129,N670&lt;=L_Conversion!$D$129),"-",
IF(AND(M670="13",N670&gt;=L_Conversion!$C$116,N670&lt;=L_Conversion!$D$116),"-",
IF(AND(M670="14",N670&gt;=L_Conversion!$C$117,N670&lt;=L_Conversion!$D$117),"-",
"PRIMER_DIA fuera de rango")))))))))))))))</f>
        <v>-</v>
      </c>
      <c r="AS670" s="94" t="str">
        <f t="shared" si="293"/>
        <v>-</v>
      </c>
      <c r="AT670" s="94" t="str">
        <f t="shared" si="294"/>
        <v>-</v>
      </c>
      <c r="AU670" s="94" t="str">
        <f t="shared" si="295"/>
        <v>-</v>
      </c>
      <c r="AV670" s="94" t="str">
        <f t="shared" si="296"/>
        <v>-</v>
      </c>
      <c r="AW670" s="94" t="str">
        <f t="shared" si="297"/>
        <v>-</v>
      </c>
      <c r="AX670" s="94" t="str">
        <f t="shared" si="298"/>
        <v>-</v>
      </c>
      <c r="AY670" s="94" t="str">
        <f t="shared" si="299"/>
        <v>-</v>
      </c>
      <c r="AZ670" s="94" t="str">
        <f t="shared" si="300"/>
        <v>-</v>
      </c>
      <c r="BA670" s="94" t="str">
        <f t="shared" si="301"/>
        <v>-</v>
      </c>
      <c r="BB670" s="94" t="str">
        <f t="shared" si="302"/>
        <v>-</v>
      </c>
      <c r="BC670" s="94" t="str">
        <f t="shared" si="303"/>
        <v>-</v>
      </c>
      <c r="BD670" s="94" t="str">
        <f t="shared" si="304"/>
        <v>-</v>
      </c>
      <c r="BE670" s="94" t="str">
        <f t="shared" si="305"/>
        <v>-</v>
      </c>
      <c r="BF670" s="94" t="str">
        <f t="shared" si="306"/>
        <v>-</v>
      </c>
    </row>
    <row r="671" spans="1:58" x14ac:dyDescent="0.2">
      <c r="A671" s="19" t="s">
        <v>1193</v>
      </c>
      <c r="B671" s="19" t="s">
        <v>76</v>
      </c>
      <c r="C671" s="19">
        <v>13921753</v>
      </c>
      <c r="D671" s="19">
        <v>5</v>
      </c>
      <c r="E671" s="19" t="s">
        <v>1514</v>
      </c>
      <c r="F671" s="19" t="s">
        <v>1515</v>
      </c>
      <c r="G671" s="19" t="s">
        <v>1516</v>
      </c>
      <c r="H671" s="19" t="s">
        <v>1018</v>
      </c>
      <c r="I671" s="19" t="s">
        <v>653</v>
      </c>
      <c r="J671" s="19">
        <v>80</v>
      </c>
      <c r="K671" s="19" t="s">
        <v>556</v>
      </c>
      <c r="L671" s="19" t="s">
        <v>495</v>
      </c>
      <c r="M671" s="19" t="s">
        <v>13</v>
      </c>
      <c r="N671" s="19">
        <v>45812</v>
      </c>
      <c r="O671" s="19">
        <v>3</v>
      </c>
      <c r="P671" s="83">
        <v>1</v>
      </c>
      <c r="Q671" s="19" t="s">
        <v>23</v>
      </c>
      <c r="R671" s="19" t="s">
        <v>11</v>
      </c>
      <c r="S671" s="19" t="s">
        <v>23</v>
      </c>
      <c r="T671" s="19">
        <v>3</v>
      </c>
      <c r="U671" s="19" t="s">
        <v>11</v>
      </c>
      <c r="V671" s="19" t="s">
        <v>11</v>
      </c>
      <c r="W671" s="19" t="s">
        <v>11</v>
      </c>
      <c r="X671" s="19">
        <v>0</v>
      </c>
      <c r="Y671" s="19" t="s">
        <v>730</v>
      </c>
      <c r="Z671" s="19">
        <v>0</v>
      </c>
      <c r="AA671" s="19">
        <v>0</v>
      </c>
      <c r="AB671" s="19">
        <v>0</v>
      </c>
      <c r="AC671" s="186" t="str">
        <f>IF(OR(M671="13",M671="14",P671=8),"",IF(     AND(OR(S671="AUTORIZADO", S671="PENDIENTE", S671="REDUCIDO", S671="AMPLIADO"),L671&lt;&gt;"HONORARIO" ), _xlfn.CONCAT(IF(H671="X","H",H671),"_",IF(OR(P671=5,P671=6),_xlfn.CONCAT(P671,"A"),P671),"_",VLOOKUP(T671,Datos!$B$2:$C$5,2,TRUE)),""))</f>
        <v>M_1_[hasta 3]</v>
      </c>
      <c r="AD671" s="186">
        <f t="shared" si="280"/>
        <v>0</v>
      </c>
      <c r="AE671" s="90" t="str">
        <f t="shared" si="281"/>
        <v>-</v>
      </c>
      <c r="AF671" s="91" t="str">
        <f t="shared" si="282"/>
        <v>070601</v>
      </c>
      <c r="AG671" s="92"/>
      <c r="AH671" s="93" t="str">
        <f t="shared" si="283"/>
        <v>Corporación de Fomento de la Producción</v>
      </c>
      <c r="AI671" s="90" t="str">
        <f t="shared" si="284"/>
        <v>-</v>
      </c>
      <c r="AJ671" s="90">
        <f t="shared" si="285"/>
        <v>5</v>
      </c>
      <c r="AK671" s="90" t="str">
        <f t="shared" si="286"/>
        <v>-</v>
      </c>
      <c r="AL671" s="90" t="str">
        <f t="shared" si="287"/>
        <v>Identifica este registro como MUJER</v>
      </c>
      <c r="AM671" s="90" t="str">
        <f t="shared" si="288"/>
        <v>-</v>
      </c>
      <c r="AN671" s="90" t="str">
        <f t="shared" si="289"/>
        <v>-</v>
      </c>
      <c r="AO671" s="90" t="str">
        <f t="shared" si="290"/>
        <v>-</v>
      </c>
      <c r="AP671" s="58" t="str">
        <f t="shared" si="291"/>
        <v>-</v>
      </c>
      <c r="AQ671" s="94" t="str">
        <f t="shared" si="292"/>
        <v>-</v>
      </c>
      <c r="AR671" s="94" t="str">
        <f>IF(N671="","PRIMER_DIA en blanco",
IF(AND(M671="01",N671&gt;=L_Conversion!$C$118,N671&lt;=L_Conversion!$D$118),"-",
IF(AND(M671="02",N671&gt;=L_Conversion!$C$119,N671&lt;=L_Conversion!$D$119),"-",
IF(AND(M671="03",N671&gt;=L_Conversion!$C$120,N671&lt;=L_Conversion!$D$120),"-",
IF(AND(M671="04",N671&gt;=L_Conversion!$C$121,N671&lt;=L_Conversion!$D$121),"-",
IF(AND(M671="05",N671&gt;=L_Conversion!$C$122,N671&lt;=L_Conversion!$D$122),"-",
IF(AND(M671="06",N671&gt;=L_Conversion!$C$123,N671&lt;=L_Conversion!$D$123),"-",
IF(AND(M671="07",N671&gt;=L_Conversion!$C$124,N671&lt;=L_Conversion!$D$124),"-",
IF(AND(M671="08",N671&gt;=L_Conversion!$C$125,N671&lt;=L_Conversion!$D$125),"-",
IF(AND(M671="09",N671&gt;=L_Conversion!$C$126,N671&lt;=L_Conversion!$D$126),"-",
IF(AND(M671="10",N671&gt;=L_Conversion!$C$127,N671&lt;=L_Conversion!$D$127),"-",
IF(AND(M671="11",N671&gt;=L_Conversion!$C$128,N671&lt;=L_Conversion!$D$128),"-",
IF(AND(M671="12",N671&gt;=L_Conversion!$C$129,N671&lt;=L_Conversion!$D$129),"-",
IF(AND(M671="13",N671&gt;=L_Conversion!$C$116,N671&lt;=L_Conversion!$D$116),"-",
IF(AND(M671="14",N671&gt;=L_Conversion!$C$117,N671&lt;=L_Conversion!$D$117),"-",
"PRIMER_DIA fuera de rango")))))))))))))))</f>
        <v>-</v>
      </c>
      <c r="AS671" s="94" t="str">
        <f t="shared" si="293"/>
        <v>-</v>
      </c>
      <c r="AT671" s="94" t="str">
        <f t="shared" si="294"/>
        <v>-</v>
      </c>
      <c r="AU671" s="94" t="str">
        <f t="shared" si="295"/>
        <v>-</v>
      </c>
      <c r="AV671" s="94" t="str">
        <f t="shared" si="296"/>
        <v>-</v>
      </c>
      <c r="AW671" s="94" t="str">
        <f t="shared" si="297"/>
        <v>-</v>
      </c>
      <c r="AX671" s="94" t="str">
        <f t="shared" si="298"/>
        <v>-</v>
      </c>
      <c r="AY671" s="94" t="str">
        <f t="shared" si="299"/>
        <v>-</v>
      </c>
      <c r="AZ671" s="94" t="str">
        <f t="shared" si="300"/>
        <v>-</v>
      </c>
      <c r="BA671" s="94" t="str">
        <f t="shared" si="301"/>
        <v>-</v>
      </c>
      <c r="BB671" s="94" t="str">
        <f t="shared" si="302"/>
        <v>-</v>
      </c>
      <c r="BC671" s="94" t="str">
        <f t="shared" si="303"/>
        <v>-</v>
      </c>
      <c r="BD671" s="94" t="str">
        <f t="shared" si="304"/>
        <v>-</v>
      </c>
      <c r="BE671" s="94" t="str">
        <f t="shared" si="305"/>
        <v>-</v>
      </c>
      <c r="BF671" s="94" t="str">
        <f t="shared" si="306"/>
        <v>-</v>
      </c>
    </row>
    <row r="672" spans="1:58" x14ac:dyDescent="0.2">
      <c r="A672" s="19" t="s">
        <v>1193</v>
      </c>
      <c r="B672" s="19" t="s">
        <v>76</v>
      </c>
      <c r="C672" s="19">
        <v>11806984</v>
      </c>
      <c r="D672" s="19">
        <v>6</v>
      </c>
      <c r="E672" s="19" t="s">
        <v>1769</v>
      </c>
      <c r="F672" s="19" t="s">
        <v>1973</v>
      </c>
      <c r="G672" s="19" t="s">
        <v>1974</v>
      </c>
      <c r="H672" s="19" t="s">
        <v>654</v>
      </c>
      <c r="I672" s="19" t="s">
        <v>653</v>
      </c>
      <c r="J672" s="19">
        <v>80</v>
      </c>
      <c r="K672" s="19" t="s">
        <v>556</v>
      </c>
      <c r="L672" s="19" t="s">
        <v>495</v>
      </c>
      <c r="M672" s="19" t="s">
        <v>13</v>
      </c>
      <c r="N672" s="19">
        <v>45812</v>
      </c>
      <c r="O672" s="19">
        <v>3</v>
      </c>
      <c r="P672" s="83">
        <v>1</v>
      </c>
      <c r="Q672" s="19" t="s">
        <v>23</v>
      </c>
      <c r="R672" s="19" t="s">
        <v>11</v>
      </c>
      <c r="S672" s="19" t="s">
        <v>23</v>
      </c>
      <c r="T672" s="19">
        <v>3</v>
      </c>
      <c r="U672" s="19" t="s">
        <v>11</v>
      </c>
      <c r="V672" s="19" t="s">
        <v>11</v>
      </c>
      <c r="W672" s="19" t="s">
        <v>11</v>
      </c>
      <c r="X672" s="19">
        <v>0</v>
      </c>
      <c r="Y672" s="19" t="s">
        <v>730</v>
      </c>
      <c r="Z672" s="19">
        <v>0</v>
      </c>
      <c r="AA672" s="19">
        <v>0</v>
      </c>
      <c r="AB672" s="19">
        <v>0</v>
      </c>
      <c r="AC672" s="186" t="str">
        <f>IF(OR(M672="13",M672="14",P672=8),"",IF(     AND(OR(S672="AUTORIZADO", S672="PENDIENTE", S672="REDUCIDO", S672="AMPLIADO"),L672&lt;&gt;"HONORARIO" ), _xlfn.CONCAT(IF(H672="X","H",H672),"_",IF(OR(P672=5,P672=6),_xlfn.CONCAT(P672,"A"),P672),"_",VLOOKUP(T672,Datos!$B$2:$C$5,2,TRUE)),""))</f>
        <v>H_1_[hasta 3]</v>
      </c>
      <c r="AD672" s="186">
        <f t="shared" si="280"/>
        <v>0</v>
      </c>
      <c r="AE672" s="90" t="str">
        <f t="shared" si="281"/>
        <v>-</v>
      </c>
      <c r="AF672" s="91" t="str">
        <f t="shared" si="282"/>
        <v>070601</v>
      </c>
      <c r="AG672" s="92"/>
      <c r="AH672" s="93" t="str">
        <f t="shared" si="283"/>
        <v>Corporación de Fomento de la Producción</v>
      </c>
      <c r="AI672" s="90" t="str">
        <f t="shared" si="284"/>
        <v>-</v>
      </c>
      <c r="AJ672" s="90">
        <f t="shared" si="285"/>
        <v>6</v>
      </c>
      <c r="AK672" s="90" t="str">
        <f t="shared" si="286"/>
        <v>-</v>
      </c>
      <c r="AL672" s="90" t="str">
        <f t="shared" si="287"/>
        <v>Identifica este registro como HOMBRE</v>
      </c>
      <c r="AM672" s="90" t="str">
        <f t="shared" si="288"/>
        <v>-</v>
      </c>
      <c r="AN672" s="90" t="str">
        <f t="shared" si="289"/>
        <v>-</v>
      </c>
      <c r="AO672" s="90" t="str">
        <f t="shared" si="290"/>
        <v>-</v>
      </c>
      <c r="AP672" s="58" t="str">
        <f t="shared" si="291"/>
        <v>-</v>
      </c>
      <c r="AQ672" s="94" t="str">
        <f t="shared" si="292"/>
        <v>-</v>
      </c>
      <c r="AR672" s="94" t="str">
        <f>IF(N672="","PRIMER_DIA en blanco",
IF(AND(M672="01",N672&gt;=L_Conversion!$C$118,N672&lt;=L_Conversion!$D$118),"-",
IF(AND(M672="02",N672&gt;=L_Conversion!$C$119,N672&lt;=L_Conversion!$D$119),"-",
IF(AND(M672="03",N672&gt;=L_Conversion!$C$120,N672&lt;=L_Conversion!$D$120),"-",
IF(AND(M672="04",N672&gt;=L_Conversion!$C$121,N672&lt;=L_Conversion!$D$121),"-",
IF(AND(M672="05",N672&gt;=L_Conversion!$C$122,N672&lt;=L_Conversion!$D$122),"-",
IF(AND(M672="06",N672&gt;=L_Conversion!$C$123,N672&lt;=L_Conversion!$D$123),"-",
IF(AND(M672="07",N672&gt;=L_Conversion!$C$124,N672&lt;=L_Conversion!$D$124),"-",
IF(AND(M672="08",N672&gt;=L_Conversion!$C$125,N672&lt;=L_Conversion!$D$125),"-",
IF(AND(M672="09",N672&gt;=L_Conversion!$C$126,N672&lt;=L_Conversion!$D$126),"-",
IF(AND(M672="10",N672&gt;=L_Conversion!$C$127,N672&lt;=L_Conversion!$D$127),"-",
IF(AND(M672="11",N672&gt;=L_Conversion!$C$128,N672&lt;=L_Conversion!$D$128),"-",
IF(AND(M672="12",N672&gt;=L_Conversion!$C$129,N672&lt;=L_Conversion!$D$129),"-",
IF(AND(M672="13",N672&gt;=L_Conversion!$C$116,N672&lt;=L_Conversion!$D$116),"-",
IF(AND(M672="14",N672&gt;=L_Conversion!$C$117,N672&lt;=L_Conversion!$D$117),"-",
"PRIMER_DIA fuera de rango")))))))))))))))</f>
        <v>-</v>
      </c>
      <c r="AS672" s="94" t="str">
        <f t="shared" si="293"/>
        <v>-</v>
      </c>
      <c r="AT672" s="94" t="str">
        <f t="shared" si="294"/>
        <v>-</v>
      </c>
      <c r="AU672" s="94" t="str">
        <f t="shared" si="295"/>
        <v>-</v>
      </c>
      <c r="AV672" s="94" t="str">
        <f t="shared" si="296"/>
        <v>-</v>
      </c>
      <c r="AW672" s="94" t="str">
        <f t="shared" si="297"/>
        <v>-</v>
      </c>
      <c r="AX672" s="94" t="str">
        <f t="shared" si="298"/>
        <v>-</v>
      </c>
      <c r="AY672" s="94" t="str">
        <f t="shared" si="299"/>
        <v>-</v>
      </c>
      <c r="AZ672" s="94" t="str">
        <f t="shared" si="300"/>
        <v>-</v>
      </c>
      <c r="BA672" s="94" t="str">
        <f t="shared" si="301"/>
        <v>-</v>
      </c>
      <c r="BB672" s="94" t="str">
        <f t="shared" si="302"/>
        <v>-</v>
      </c>
      <c r="BC672" s="94" t="str">
        <f t="shared" si="303"/>
        <v>-</v>
      </c>
      <c r="BD672" s="94" t="str">
        <f t="shared" si="304"/>
        <v>-</v>
      </c>
      <c r="BE672" s="94" t="str">
        <f t="shared" si="305"/>
        <v>-</v>
      </c>
      <c r="BF672" s="94" t="str">
        <f t="shared" si="306"/>
        <v>-</v>
      </c>
    </row>
    <row r="673" spans="1:58" x14ac:dyDescent="0.2">
      <c r="A673" s="19" t="s">
        <v>1193</v>
      </c>
      <c r="B673" s="19" t="s">
        <v>876</v>
      </c>
      <c r="C673" s="19">
        <v>17515937</v>
      </c>
      <c r="D673" s="19">
        <v>1</v>
      </c>
      <c r="E673" s="19" t="s">
        <v>1260</v>
      </c>
      <c r="F673" s="19" t="s">
        <v>1212</v>
      </c>
      <c r="G673" s="19" t="s">
        <v>1261</v>
      </c>
      <c r="H673" s="19" t="s">
        <v>654</v>
      </c>
      <c r="I673" s="19" t="s">
        <v>653</v>
      </c>
      <c r="J673" s="19">
        <v>80</v>
      </c>
      <c r="K673" s="19" t="s">
        <v>556</v>
      </c>
      <c r="L673" s="19" t="s">
        <v>495</v>
      </c>
      <c r="M673" s="19" t="s">
        <v>13</v>
      </c>
      <c r="N673" s="19">
        <v>45812</v>
      </c>
      <c r="O673" s="19">
        <v>1</v>
      </c>
      <c r="P673" s="83">
        <v>1</v>
      </c>
      <c r="Q673" s="19" t="s">
        <v>23</v>
      </c>
      <c r="R673" s="19" t="s">
        <v>11</v>
      </c>
      <c r="S673" s="19" t="s">
        <v>23</v>
      </c>
      <c r="T673" s="19">
        <v>1</v>
      </c>
      <c r="U673" s="19" t="s">
        <v>11</v>
      </c>
      <c r="V673" s="19" t="s">
        <v>11</v>
      </c>
      <c r="W673" s="19" t="s">
        <v>11</v>
      </c>
      <c r="X673" s="19">
        <v>0</v>
      </c>
      <c r="Y673" s="19" t="s">
        <v>730</v>
      </c>
      <c r="Z673" s="19">
        <v>0</v>
      </c>
      <c r="AA673" s="19">
        <v>0</v>
      </c>
      <c r="AB673" s="19">
        <v>0</v>
      </c>
      <c r="AC673" s="186" t="str">
        <f>IF(OR(M673="13",M673="14",P673=8),"",IF(     AND(OR(S673="AUTORIZADO", S673="PENDIENTE", S673="REDUCIDO", S673="AMPLIADO"),L673&lt;&gt;"HONORARIO" ), _xlfn.CONCAT(IF(H673="X","H",H673),"_",IF(OR(P673=5,P673=6),_xlfn.CONCAT(P673,"A"),P673),"_",VLOOKUP(T673,Datos!$B$2:$C$5,2,TRUE)),""))</f>
        <v>H_1_[hasta 3]</v>
      </c>
      <c r="AD673" s="186">
        <f t="shared" si="280"/>
        <v>0</v>
      </c>
      <c r="AE673" s="90" t="str">
        <f t="shared" si="281"/>
        <v>-</v>
      </c>
      <c r="AF673" s="91" t="str">
        <f t="shared" si="282"/>
        <v>070607</v>
      </c>
      <c r="AG673" s="92"/>
      <c r="AH673" s="93" t="str">
        <f t="shared" si="283"/>
        <v>Corporación de Fomento de la Producción</v>
      </c>
      <c r="AI673" s="90" t="str">
        <f t="shared" si="284"/>
        <v>-</v>
      </c>
      <c r="AJ673" s="90">
        <f t="shared" si="285"/>
        <v>1</v>
      </c>
      <c r="AK673" s="90" t="str">
        <f t="shared" si="286"/>
        <v>-</v>
      </c>
      <c r="AL673" s="90" t="str">
        <f t="shared" si="287"/>
        <v>Identifica este registro como HOMBRE</v>
      </c>
      <c r="AM673" s="90" t="str">
        <f t="shared" si="288"/>
        <v>-</v>
      </c>
      <c r="AN673" s="90" t="str">
        <f t="shared" si="289"/>
        <v>-</v>
      </c>
      <c r="AO673" s="90" t="str">
        <f t="shared" si="290"/>
        <v>-</v>
      </c>
      <c r="AP673" s="58" t="str">
        <f t="shared" si="291"/>
        <v>-</v>
      </c>
      <c r="AQ673" s="94" t="str">
        <f t="shared" si="292"/>
        <v>-</v>
      </c>
      <c r="AR673" s="94" t="str">
        <f>IF(N673="","PRIMER_DIA en blanco",
IF(AND(M673="01",N673&gt;=L_Conversion!$C$118,N673&lt;=L_Conversion!$D$118),"-",
IF(AND(M673="02",N673&gt;=L_Conversion!$C$119,N673&lt;=L_Conversion!$D$119),"-",
IF(AND(M673="03",N673&gt;=L_Conversion!$C$120,N673&lt;=L_Conversion!$D$120),"-",
IF(AND(M673="04",N673&gt;=L_Conversion!$C$121,N673&lt;=L_Conversion!$D$121),"-",
IF(AND(M673="05",N673&gt;=L_Conversion!$C$122,N673&lt;=L_Conversion!$D$122),"-",
IF(AND(M673="06",N673&gt;=L_Conversion!$C$123,N673&lt;=L_Conversion!$D$123),"-",
IF(AND(M673="07",N673&gt;=L_Conversion!$C$124,N673&lt;=L_Conversion!$D$124),"-",
IF(AND(M673="08",N673&gt;=L_Conversion!$C$125,N673&lt;=L_Conversion!$D$125),"-",
IF(AND(M673="09",N673&gt;=L_Conversion!$C$126,N673&lt;=L_Conversion!$D$126),"-",
IF(AND(M673="10",N673&gt;=L_Conversion!$C$127,N673&lt;=L_Conversion!$D$127),"-",
IF(AND(M673="11",N673&gt;=L_Conversion!$C$128,N673&lt;=L_Conversion!$D$128),"-",
IF(AND(M673="12",N673&gt;=L_Conversion!$C$129,N673&lt;=L_Conversion!$D$129),"-",
IF(AND(M673="13",N673&gt;=L_Conversion!$C$116,N673&lt;=L_Conversion!$D$116),"-",
IF(AND(M673="14",N673&gt;=L_Conversion!$C$117,N673&lt;=L_Conversion!$D$117),"-",
"PRIMER_DIA fuera de rango")))))))))))))))</f>
        <v>-</v>
      </c>
      <c r="AS673" s="94" t="str">
        <f t="shared" si="293"/>
        <v>-</v>
      </c>
      <c r="AT673" s="94" t="str">
        <f t="shared" si="294"/>
        <v>-</v>
      </c>
      <c r="AU673" s="94" t="str">
        <f t="shared" si="295"/>
        <v>-</v>
      </c>
      <c r="AV673" s="94" t="str">
        <f t="shared" si="296"/>
        <v>-</v>
      </c>
      <c r="AW673" s="94" t="str">
        <f t="shared" si="297"/>
        <v>-</v>
      </c>
      <c r="AX673" s="94" t="str">
        <f t="shared" si="298"/>
        <v>-</v>
      </c>
      <c r="AY673" s="94" t="str">
        <f t="shared" si="299"/>
        <v>-</v>
      </c>
      <c r="AZ673" s="94" t="str">
        <f t="shared" si="300"/>
        <v>-</v>
      </c>
      <c r="BA673" s="94" t="str">
        <f t="shared" si="301"/>
        <v>-</v>
      </c>
      <c r="BB673" s="94" t="str">
        <f t="shared" si="302"/>
        <v>-</v>
      </c>
      <c r="BC673" s="94" t="str">
        <f t="shared" si="303"/>
        <v>-</v>
      </c>
      <c r="BD673" s="94" t="str">
        <f t="shared" si="304"/>
        <v>-</v>
      </c>
      <c r="BE673" s="94" t="str">
        <f t="shared" si="305"/>
        <v>-</v>
      </c>
      <c r="BF673" s="94" t="str">
        <f t="shared" si="306"/>
        <v>-</v>
      </c>
    </row>
    <row r="674" spans="1:58" x14ac:dyDescent="0.2">
      <c r="A674" s="19" t="s">
        <v>1193</v>
      </c>
      <c r="B674" s="19" t="s">
        <v>76</v>
      </c>
      <c r="C674" s="19">
        <v>18795825</v>
      </c>
      <c r="D674" s="19">
        <v>3</v>
      </c>
      <c r="E674" s="19" t="s">
        <v>1225</v>
      </c>
      <c r="F674" s="19" t="s">
        <v>1305</v>
      </c>
      <c r="G674" s="19" t="s">
        <v>1306</v>
      </c>
      <c r="H674" s="19" t="s">
        <v>654</v>
      </c>
      <c r="I674" s="19" t="s">
        <v>654</v>
      </c>
      <c r="J674" s="19">
        <v>80</v>
      </c>
      <c r="K674" s="19" t="s">
        <v>560</v>
      </c>
      <c r="L674" s="19" t="s">
        <v>512</v>
      </c>
      <c r="M674" s="19" t="s">
        <v>13</v>
      </c>
      <c r="N674" s="19">
        <v>45812</v>
      </c>
      <c r="O674" s="19">
        <v>2</v>
      </c>
      <c r="P674" s="83">
        <v>1</v>
      </c>
      <c r="Q674" s="19" t="s">
        <v>23</v>
      </c>
      <c r="R674" s="19" t="s">
        <v>11</v>
      </c>
      <c r="S674" s="19" t="s">
        <v>23</v>
      </c>
      <c r="T674" s="19">
        <v>2</v>
      </c>
      <c r="U674" s="19" t="s">
        <v>11</v>
      </c>
      <c r="V674" s="19" t="s">
        <v>11</v>
      </c>
      <c r="W674" s="19" t="s">
        <v>11</v>
      </c>
      <c r="X674" s="19">
        <v>0</v>
      </c>
      <c r="Y674" s="19" t="s">
        <v>730</v>
      </c>
      <c r="Z674" s="19">
        <v>0</v>
      </c>
      <c r="AA674" s="19">
        <v>0</v>
      </c>
      <c r="AB674" s="19">
        <v>0</v>
      </c>
      <c r="AC674" s="186" t="str">
        <f>IF(OR(M674="13",M674="14",P674=8),"",IF(     AND(OR(S674="AUTORIZADO", S674="PENDIENTE", S674="REDUCIDO", S674="AMPLIADO"),L674&lt;&gt;"HONORARIO" ), _xlfn.CONCAT(IF(H674="X","H",H674),"_",IF(OR(P674=5,P674=6),_xlfn.CONCAT(P674,"A"),P674),"_",VLOOKUP(T674,Datos!$B$2:$C$5,2,TRUE)),""))</f>
        <v>H_1_[hasta 3]</v>
      </c>
      <c r="AD674" s="186">
        <f t="shared" si="280"/>
        <v>0</v>
      </c>
      <c r="AE674" s="90" t="str">
        <f t="shared" si="281"/>
        <v>-</v>
      </c>
      <c r="AF674" s="91" t="str">
        <f t="shared" si="282"/>
        <v>070601</v>
      </c>
      <c r="AG674" s="92"/>
      <c r="AH674" s="93" t="str">
        <f t="shared" si="283"/>
        <v>Corporación de Fomento de la Producción</v>
      </c>
      <c r="AI674" s="90" t="str">
        <f t="shared" si="284"/>
        <v>-</v>
      </c>
      <c r="AJ674" s="90">
        <f t="shared" si="285"/>
        <v>3</v>
      </c>
      <c r="AK674" s="90" t="str">
        <f t="shared" si="286"/>
        <v>-</v>
      </c>
      <c r="AL674" s="90" t="str">
        <f t="shared" si="287"/>
        <v>Identifica este registro como HOMBRE</v>
      </c>
      <c r="AM674" s="90" t="str">
        <f t="shared" si="288"/>
        <v>-</v>
      </c>
      <c r="AN674" s="90" t="str">
        <f t="shared" si="289"/>
        <v>-</v>
      </c>
      <c r="AO674" s="90" t="str">
        <f t="shared" si="290"/>
        <v>-</v>
      </c>
      <c r="AP674" s="58" t="str">
        <f t="shared" si="291"/>
        <v>-</v>
      </c>
      <c r="AQ674" s="94" t="str">
        <f t="shared" si="292"/>
        <v>-</v>
      </c>
      <c r="AR674" s="94" t="str">
        <f>IF(N674="","PRIMER_DIA en blanco",
IF(AND(M674="01",N674&gt;=L_Conversion!$C$118,N674&lt;=L_Conversion!$D$118),"-",
IF(AND(M674="02",N674&gt;=L_Conversion!$C$119,N674&lt;=L_Conversion!$D$119),"-",
IF(AND(M674="03",N674&gt;=L_Conversion!$C$120,N674&lt;=L_Conversion!$D$120),"-",
IF(AND(M674="04",N674&gt;=L_Conversion!$C$121,N674&lt;=L_Conversion!$D$121),"-",
IF(AND(M674="05",N674&gt;=L_Conversion!$C$122,N674&lt;=L_Conversion!$D$122),"-",
IF(AND(M674="06",N674&gt;=L_Conversion!$C$123,N674&lt;=L_Conversion!$D$123),"-",
IF(AND(M674="07",N674&gt;=L_Conversion!$C$124,N674&lt;=L_Conversion!$D$124),"-",
IF(AND(M674="08",N674&gt;=L_Conversion!$C$125,N674&lt;=L_Conversion!$D$125),"-",
IF(AND(M674="09",N674&gt;=L_Conversion!$C$126,N674&lt;=L_Conversion!$D$126),"-",
IF(AND(M674="10",N674&gt;=L_Conversion!$C$127,N674&lt;=L_Conversion!$D$127),"-",
IF(AND(M674="11",N674&gt;=L_Conversion!$C$128,N674&lt;=L_Conversion!$D$128),"-",
IF(AND(M674="12",N674&gt;=L_Conversion!$C$129,N674&lt;=L_Conversion!$D$129),"-",
IF(AND(M674="13",N674&gt;=L_Conversion!$C$116,N674&lt;=L_Conversion!$D$116),"-",
IF(AND(M674="14",N674&gt;=L_Conversion!$C$117,N674&lt;=L_Conversion!$D$117),"-",
"PRIMER_DIA fuera de rango")))))))))))))))</f>
        <v>-</v>
      </c>
      <c r="AS674" s="94" t="str">
        <f t="shared" si="293"/>
        <v>-</v>
      </c>
      <c r="AT674" s="94" t="str">
        <f t="shared" si="294"/>
        <v>-</v>
      </c>
      <c r="AU674" s="94" t="str">
        <f t="shared" si="295"/>
        <v>-</v>
      </c>
      <c r="AV674" s="94" t="str">
        <f t="shared" si="296"/>
        <v>-</v>
      </c>
      <c r="AW674" s="94" t="str">
        <f t="shared" si="297"/>
        <v>-</v>
      </c>
      <c r="AX674" s="94" t="str">
        <f t="shared" si="298"/>
        <v>-</v>
      </c>
      <c r="AY674" s="94" t="str">
        <f t="shared" si="299"/>
        <v>-</v>
      </c>
      <c r="AZ674" s="94" t="str">
        <f t="shared" si="300"/>
        <v>-</v>
      </c>
      <c r="BA674" s="94" t="str">
        <f t="shared" si="301"/>
        <v>-</v>
      </c>
      <c r="BB674" s="94" t="str">
        <f t="shared" si="302"/>
        <v>-</v>
      </c>
      <c r="BC674" s="94" t="str">
        <f t="shared" si="303"/>
        <v>-</v>
      </c>
      <c r="BD674" s="94" t="str">
        <f t="shared" si="304"/>
        <v>-</v>
      </c>
      <c r="BE674" s="94" t="str">
        <f t="shared" si="305"/>
        <v>-</v>
      </c>
      <c r="BF674" s="94" t="str">
        <f t="shared" si="306"/>
        <v>-</v>
      </c>
    </row>
    <row r="675" spans="1:58" x14ac:dyDescent="0.2">
      <c r="A675" s="19" t="s">
        <v>1193</v>
      </c>
      <c r="B675" s="19" t="s">
        <v>76</v>
      </c>
      <c r="C675" s="19">
        <v>13545055</v>
      </c>
      <c r="D675" s="19">
        <v>3</v>
      </c>
      <c r="E675" s="19" t="s">
        <v>1427</v>
      </c>
      <c r="F675" s="19" t="s">
        <v>1428</v>
      </c>
      <c r="G675" s="19" t="s">
        <v>1429</v>
      </c>
      <c r="H675" s="19" t="s">
        <v>1018</v>
      </c>
      <c r="I675" s="19" t="s">
        <v>653</v>
      </c>
      <c r="J675" s="19">
        <v>80</v>
      </c>
      <c r="K675" s="19" t="s">
        <v>554</v>
      </c>
      <c r="L675" s="19" t="s">
        <v>495</v>
      </c>
      <c r="M675" s="19" t="s">
        <v>13</v>
      </c>
      <c r="N675" s="19">
        <v>45813</v>
      </c>
      <c r="O675" s="19">
        <v>26</v>
      </c>
      <c r="P675" s="83">
        <v>1</v>
      </c>
      <c r="Q675" s="19" t="s">
        <v>23</v>
      </c>
      <c r="R675" s="19" t="s">
        <v>11</v>
      </c>
      <c r="S675" s="19" t="s">
        <v>23</v>
      </c>
      <c r="T675" s="19">
        <v>26</v>
      </c>
      <c r="U675" s="19" t="s">
        <v>11</v>
      </c>
      <c r="V675" s="19" t="s">
        <v>11</v>
      </c>
      <c r="W675" s="19" t="s">
        <v>11</v>
      </c>
      <c r="X675" s="19">
        <v>0</v>
      </c>
      <c r="Y675" s="19" t="s">
        <v>730</v>
      </c>
      <c r="Z675" s="19">
        <v>0</v>
      </c>
      <c r="AA675" s="19">
        <v>0</v>
      </c>
      <c r="AB675" s="19">
        <v>0</v>
      </c>
      <c r="AC675" s="186" t="str">
        <f>IF(OR(M675="13",M675="14",P675=8),"",IF(     AND(OR(S675="AUTORIZADO", S675="PENDIENTE", S675="REDUCIDO", S675="AMPLIADO"),L675&lt;&gt;"HONORARIO" ), _xlfn.CONCAT(IF(H675="X","H",H675),"_",IF(OR(P675=5,P675=6),_xlfn.CONCAT(P675,"A"),P675),"_",VLOOKUP(T675,Datos!$B$2:$C$5,2,TRUE)),""))</f>
        <v>M_1_[11 +]</v>
      </c>
      <c r="AD675" s="186">
        <f t="shared" si="280"/>
        <v>0</v>
      </c>
      <c r="AE675" s="90" t="str">
        <f t="shared" si="281"/>
        <v>-</v>
      </c>
      <c r="AF675" s="91" t="str">
        <f t="shared" si="282"/>
        <v>070601</v>
      </c>
      <c r="AG675" s="92"/>
      <c r="AH675" s="93" t="str">
        <f t="shared" si="283"/>
        <v>Corporación de Fomento de la Producción</v>
      </c>
      <c r="AI675" s="90" t="str">
        <f t="shared" si="284"/>
        <v>-</v>
      </c>
      <c r="AJ675" s="90">
        <f t="shared" si="285"/>
        <v>3</v>
      </c>
      <c r="AK675" s="90" t="str">
        <f t="shared" si="286"/>
        <v>-</v>
      </c>
      <c r="AL675" s="90" t="str">
        <f t="shared" si="287"/>
        <v>Identifica este registro como MUJER</v>
      </c>
      <c r="AM675" s="90" t="str">
        <f t="shared" si="288"/>
        <v>-</v>
      </c>
      <c r="AN675" s="90" t="str">
        <f t="shared" si="289"/>
        <v>-</v>
      </c>
      <c r="AO675" s="90" t="str">
        <f t="shared" si="290"/>
        <v>-</v>
      </c>
      <c r="AP675" s="58" t="str">
        <f t="shared" si="291"/>
        <v>-</v>
      </c>
      <c r="AQ675" s="94" t="str">
        <f t="shared" si="292"/>
        <v>-</v>
      </c>
      <c r="AR675" s="94" t="str">
        <f>IF(N675="","PRIMER_DIA en blanco",
IF(AND(M675="01",N675&gt;=L_Conversion!$C$118,N675&lt;=L_Conversion!$D$118),"-",
IF(AND(M675="02",N675&gt;=L_Conversion!$C$119,N675&lt;=L_Conversion!$D$119),"-",
IF(AND(M675="03",N675&gt;=L_Conversion!$C$120,N675&lt;=L_Conversion!$D$120),"-",
IF(AND(M675="04",N675&gt;=L_Conversion!$C$121,N675&lt;=L_Conversion!$D$121),"-",
IF(AND(M675="05",N675&gt;=L_Conversion!$C$122,N675&lt;=L_Conversion!$D$122),"-",
IF(AND(M675="06",N675&gt;=L_Conversion!$C$123,N675&lt;=L_Conversion!$D$123),"-",
IF(AND(M675="07",N675&gt;=L_Conversion!$C$124,N675&lt;=L_Conversion!$D$124),"-",
IF(AND(M675="08",N675&gt;=L_Conversion!$C$125,N675&lt;=L_Conversion!$D$125),"-",
IF(AND(M675="09",N675&gt;=L_Conversion!$C$126,N675&lt;=L_Conversion!$D$126),"-",
IF(AND(M675="10",N675&gt;=L_Conversion!$C$127,N675&lt;=L_Conversion!$D$127),"-",
IF(AND(M675="11",N675&gt;=L_Conversion!$C$128,N675&lt;=L_Conversion!$D$128),"-",
IF(AND(M675="12",N675&gt;=L_Conversion!$C$129,N675&lt;=L_Conversion!$D$129),"-",
IF(AND(M675="13",N675&gt;=L_Conversion!$C$116,N675&lt;=L_Conversion!$D$116),"-",
IF(AND(M675="14",N675&gt;=L_Conversion!$C$117,N675&lt;=L_Conversion!$D$117),"-",
"PRIMER_DIA fuera de rango")))))))))))))))</f>
        <v>-</v>
      </c>
      <c r="AS675" s="94" t="str">
        <f t="shared" si="293"/>
        <v>-</v>
      </c>
      <c r="AT675" s="94" t="str">
        <f t="shared" si="294"/>
        <v>-</v>
      </c>
      <c r="AU675" s="94" t="str">
        <f t="shared" si="295"/>
        <v>-</v>
      </c>
      <c r="AV675" s="94" t="str">
        <f t="shared" si="296"/>
        <v>-</v>
      </c>
      <c r="AW675" s="94" t="str">
        <f t="shared" si="297"/>
        <v>-</v>
      </c>
      <c r="AX675" s="94" t="str">
        <f t="shared" si="298"/>
        <v>-</v>
      </c>
      <c r="AY675" s="94" t="str">
        <f t="shared" si="299"/>
        <v>-</v>
      </c>
      <c r="AZ675" s="94" t="str">
        <f t="shared" si="300"/>
        <v>-</v>
      </c>
      <c r="BA675" s="94" t="str">
        <f t="shared" si="301"/>
        <v>-</v>
      </c>
      <c r="BB675" s="94" t="str">
        <f t="shared" si="302"/>
        <v>-</v>
      </c>
      <c r="BC675" s="94" t="str">
        <f t="shared" si="303"/>
        <v>-</v>
      </c>
      <c r="BD675" s="94" t="str">
        <f t="shared" si="304"/>
        <v>-</v>
      </c>
      <c r="BE675" s="94" t="str">
        <f t="shared" si="305"/>
        <v>-</v>
      </c>
      <c r="BF675" s="94" t="str">
        <f t="shared" si="306"/>
        <v>-</v>
      </c>
    </row>
    <row r="676" spans="1:58" x14ac:dyDescent="0.2">
      <c r="A676" s="19" t="s">
        <v>1193</v>
      </c>
      <c r="B676" s="19" t="s">
        <v>76</v>
      </c>
      <c r="C676" s="19">
        <v>13984355</v>
      </c>
      <c r="D676" s="19" t="s">
        <v>1197</v>
      </c>
      <c r="E676" s="19" t="s">
        <v>1268</v>
      </c>
      <c r="F676" s="19" t="s">
        <v>1269</v>
      </c>
      <c r="G676" s="19" t="s">
        <v>1270</v>
      </c>
      <c r="H676" s="19" t="s">
        <v>1018</v>
      </c>
      <c r="I676" s="19" t="s">
        <v>653</v>
      </c>
      <c r="J676" s="19">
        <v>80</v>
      </c>
      <c r="K676" s="19" t="s">
        <v>556</v>
      </c>
      <c r="L676" s="19" t="s">
        <v>495</v>
      </c>
      <c r="M676" s="19" t="s">
        <v>13</v>
      </c>
      <c r="N676" s="19">
        <v>45813</v>
      </c>
      <c r="O676" s="19">
        <v>2</v>
      </c>
      <c r="P676" s="83">
        <v>1</v>
      </c>
      <c r="Q676" s="19" t="s">
        <v>23</v>
      </c>
      <c r="R676" s="19" t="s">
        <v>11</v>
      </c>
      <c r="S676" s="19" t="s">
        <v>23</v>
      </c>
      <c r="T676" s="19">
        <v>2</v>
      </c>
      <c r="U676" s="19" t="s">
        <v>11</v>
      </c>
      <c r="V676" s="19" t="s">
        <v>11</v>
      </c>
      <c r="W676" s="19" t="s">
        <v>11</v>
      </c>
      <c r="X676" s="19">
        <v>0</v>
      </c>
      <c r="Y676" s="19" t="s">
        <v>730</v>
      </c>
      <c r="Z676" s="19">
        <v>0</v>
      </c>
      <c r="AA676" s="19">
        <v>0</v>
      </c>
      <c r="AB676" s="19">
        <v>0</v>
      </c>
      <c r="AC676" s="186" t="str">
        <f>IF(OR(M676="13",M676="14",P676=8),"",IF(     AND(OR(S676="AUTORIZADO", S676="PENDIENTE", S676="REDUCIDO", S676="AMPLIADO"),L676&lt;&gt;"HONORARIO" ), _xlfn.CONCAT(IF(H676="X","H",H676),"_",IF(OR(P676=5,P676=6),_xlfn.CONCAT(P676,"A"),P676),"_",VLOOKUP(T676,Datos!$B$2:$C$5,2,TRUE)),""))</f>
        <v>M_1_[hasta 3]</v>
      </c>
      <c r="AD676" s="186">
        <f t="shared" si="280"/>
        <v>0</v>
      </c>
      <c r="AE676" s="90" t="str">
        <f t="shared" si="281"/>
        <v>-</v>
      </c>
      <c r="AF676" s="91" t="str">
        <f t="shared" si="282"/>
        <v>070601</v>
      </c>
      <c r="AG676" s="92"/>
      <c r="AH676" s="93" t="str">
        <f t="shared" si="283"/>
        <v>Corporación de Fomento de la Producción</v>
      </c>
      <c r="AI676" s="90" t="str">
        <f t="shared" si="284"/>
        <v>-</v>
      </c>
      <c r="AJ676" s="90" t="str">
        <f t="shared" si="285"/>
        <v>K</v>
      </c>
      <c r="AK676" s="90" t="str">
        <f t="shared" si="286"/>
        <v>-</v>
      </c>
      <c r="AL676" s="90" t="str">
        <f t="shared" si="287"/>
        <v>Identifica este registro como MUJER</v>
      </c>
      <c r="AM676" s="90" t="str">
        <f t="shared" si="288"/>
        <v>-</v>
      </c>
      <c r="AN676" s="90" t="str">
        <f t="shared" si="289"/>
        <v>-</v>
      </c>
      <c r="AO676" s="90" t="str">
        <f t="shared" si="290"/>
        <v>-</v>
      </c>
      <c r="AP676" s="58" t="str">
        <f t="shared" si="291"/>
        <v>-</v>
      </c>
      <c r="AQ676" s="94" t="str">
        <f t="shared" si="292"/>
        <v>-</v>
      </c>
      <c r="AR676" s="94" t="str">
        <f>IF(N676="","PRIMER_DIA en blanco",
IF(AND(M676="01",N676&gt;=L_Conversion!$C$118,N676&lt;=L_Conversion!$D$118),"-",
IF(AND(M676="02",N676&gt;=L_Conversion!$C$119,N676&lt;=L_Conversion!$D$119),"-",
IF(AND(M676="03",N676&gt;=L_Conversion!$C$120,N676&lt;=L_Conversion!$D$120),"-",
IF(AND(M676="04",N676&gt;=L_Conversion!$C$121,N676&lt;=L_Conversion!$D$121),"-",
IF(AND(M676="05",N676&gt;=L_Conversion!$C$122,N676&lt;=L_Conversion!$D$122),"-",
IF(AND(M676="06",N676&gt;=L_Conversion!$C$123,N676&lt;=L_Conversion!$D$123),"-",
IF(AND(M676="07",N676&gt;=L_Conversion!$C$124,N676&lt;=L_Conversion!$D$124),"-",
IF(AND(M676="08",N676&gt;=L_Conversion!$C$125,N676&lt;=L_Conversion!$D$125),"-",
IF(AND(M676="09",N676&gt;=L_Conversion!$C$126,N676&lt;=L_Conversion!$D$126),"-",
IF(AND(M676="10",N676&gt;=L_Conversion!$C$127,N676&lt;=L_Conversion!$D$127),"-",
IF(AND(M676="11",N676&gt;=L_Conversion!$C$128,N676&lt;=L_Conversion!$D$128),"-",
IF(AND(M676="12",N676&gt;=L_Conversion!$C$129,N676&lt;=L_Conversion!$D$129),"-",
IF(AND(M676="13",N676&gt;=L_Conversion!$C$116,N676&lt;=L_Conversion!$D$116),"-",
IF(AND(M676="14",N676&gt;=L_Conversion!$C$117,N676&lt;=L_Conversion!$D$117),"-",
"PRIMER_DIA fuera de rango")))))))))))))))</f>
        <v>-</v>
      </c>
      <c r="AS676" s="94" t="str">
        <f t="shared" si="293"/>
        <v>-</v>
      </c>
      <c r="AT676" s="94" t="str">
        <f t="shared" si="294"/>
        <v>-</v>
      </c>
      <c r="AU676" s="94" t="str">
        <f t="shared" si="295"/>
        <v>-</v>
      </c>
      <c r="AV676" s="94" t="str">
        <f t="shared" si="296"/>
        <v>-</v>
      </c>
      <c r="AW676" s="94" t="str">
        <f t="shared" si="297"/>
        <v>-</v>
      </c>
      <c r="AX676" s="94" t="str">
        <f t="shared" si="298"/>
        <v>-</v>
      </c>
      <c r="AY676" s="94" t="str">
        <f t="shared" si="299"/>
        <v>-</v>
      </c>
      <c r="AZ676" s="94" t="str">
        <f t="shared" si="300"/>
        <v>-</v>
      </c>
      <c r="BA676" s="94" t="str">
        <f t="shared" si="301"/>
        <v>-</v>
      </c>
      <c r="BB676" s="94" t="str">
        <f t="shared" si="302"/>
        <v>-</v>
      </c>
      <c r="BC676" s="94" t="str">
        <f t="shared" si="303"/>
        <v>-</v>
      </c>
      <c r="BD676" s="94" t="str">
        <f t="shared" si="304"/>
        <v>-</v>
      </c>
      <c r="BE676" s="94" t="str">
        <f t="shared" si="305"/>
        <v>-</v>
      </c>
      <c r="BF676" s="94" t="str">
        <f t="shared" si="306"/>
        <v>-</v>
      </c>
    </row>
    <row r="677" spans="1:58" x14ac:dyDescent="0.2">
      <c r="A677" s="19" t="s">
        <v>1193</v>
      </c>
      <c r="B677" s="19" t="s">
        <v>76</v>
      </c>
      <c r="C677" s="19">
        <v>19200552</v>
      </c>
      <c r="D677" s="19">
        <v>3</v>
      </c>
      <c r="E677" s="19" t="s">
        <v>1209</v>
      </c>
      <c r="F677" s="19" t="s">
        <v>1351</v>
      </c>
      <c r="G677" s="19" t="s">
        <v>1975</v>
      </c>
      <c r="H677" s="19" t="s">
        <v>654</v>
      </c>
      <c r="I677" s="19" t="s">
        <v>654</v>
      </c>
      <c r="J677" s="19">
        <v>80</v>
      </c>
      <c r="K677" s="19" t="s">
        <v>556</v>
      </c>
      <c r="L677" s="19" t="s">
        <v>509</v>
      </c>
      <c r="M677" s="19" t="s">
        <v>13</v>
      </c>
      <c r="N677" s="19">
        <v>45813</v>
      </c>
      <c r="O677" s="19">
        <v>21</v>
      </c>
      <c r="P677" s="83">
        <v>1</v>
      </c>
      <c r="Q677" s="19" t="s">
        <v>23</v>
      </c>
      <c r="R677" s="19" t="s">
        <v>11</v>
      </c>
      <c r="S677" s="19" t="s">
        <v>23</v>
      </c>
      <c r="T677" s="19">
        <v>21</v>
      </c>
      <c r="U677" s="19" t="s">
        <v>11</v>
      </c>
      <c r="V677" s="19" t="s">
        <v>11</v>
      </c>
      <c r="W677" s="19" t="s">
        <v>11</v>
      </c>
      <c r="X677" s="19">
        <v>0</v>
      </c>
      <c r="Y677" s="19" t="s">
        <v>730</v>
      </c>
      <c r="Z677" s="19">
        <v>0</v>
      </c>
      <c r="AA677" s="19">
        <v>0</v>
      </c>
      <c r="AB677" s="19">
        <v>0</v>
      </c>
      <c r="AC677" s="186" t="str">
        <f>IF(OR(M677="13",M677="14",P677=8),"",IF(     AND(OR(S677="AUTORIZADO", S677="PENDIENTE", S677="REDUCIDO", S677="AMPLIADO"),L677&lt;&gt;"HONORARIO" ), _xlfn.CONCAT(IF(H677="X","H",H677),"_",IF(OR(P677=5,P677=6),_xlfn.CONCAT(P677,"A"),P677),"_",VLOOKUP(T677,Datos!$B$2:$C$5,2,TRUE)),""))</f>
        <v>H_1_[11 +]</v>
      </c>
      <c r="AD677" s="186">
        <f t="shared" si="280"/>
        <v>0</v>
      </c>
      <c r="AE677" s="90" t="str">
        <f t="shared" si="281"/>
        <v>-</v>
      </c>
      <c r="AF677" s="91" t="str">
        <f t="shared" si="282"/>
        <v>070601</v>
      </c>
      <c r="AG677" s="92"/>
      <c r="AH677" s="93" t="str">
        <f t="shared" si="283"/>
        <v>Corporación de Fomento de la Producción</v>
      </c>
      <c r="AI677" s="90" t="str">
        <f t="shared" si="284"/>
        <v>-</v>
      </c>
      <c r="AJ677" s="90">
        <f t="shared" si="285"/>
        <v>3</v>
      </c>
      <c r="AK677" s="90" t="str">
        <f t="shared" si="286"/>
        <v>-</v>
      </c>
      <c r="AL677" s="90" t="str">
        <f t="shared" si="287"/>
        <v>Identifica este registro como HOMBRE</v>
      </c>
      <c r="AM677" s="90" t="str">
        <f t="shared" si="288"/>
        <v>-</v>
      </c>
      <c r="AN677" s="90" t="str">
        <f t="shared" si="289"/>
        <v>-</v>
      </c>
      <c r="AO677" s="90" t="str">
        <f t="shared" si="290"/>
        <v>-</v>
      </c>
      <c r="AP677" s="58" t="str">
        <f t="shared" si="291"/>
        <v>-</v>
      </c>
      <c r="AQ677" s="94" t="str">
        <f t="shared" si="292"/>
        <v>-</v>
      </c>
      <c r="AR677" s="94" t="str">
        <f>IF(N677="","PRIMER_DIA en blanco",
IF(AND(M677="01",N677&gt;=L_Conversion!$C$118,N677&lt;=L_Conversion!$D$118),"-",
IF(AND(M677="02",N677&gt;=L_Conversion!$C$119,N677&lt;=L_Conversion!$D$119),"-",
IF(AND(M677="03",N677&gt;=L_Conversion!$C$120,N677&lt;=L_Conversion!$D$120),"-",
IF(AND(M677="04",N677&gt;=L_Conversion!$C$121,N677&lt;=L_Conversion!$D$121),"-",
IF(AND(M677="05",N677&gt;=L_Conversion!$C$122,N677&lt;=L_Conversion!$D$122),"-",
IF(AND(M677="06",N677&gt;=L_Conversion!$C$123,N677&lt;=L_Conversion!$D$123),"-",
IF(AND(M677="07",N677&gt;=L_Conversion!$C$124,N677&lt;=L_Conversion!$D$124),"-",
IF(AND(M677="08",N677&gt;=L_Conversion!$C$125,N677&lt;=L_Conversion!$D$125),"-",
IF(AND(M677="09",N677&gt;=L_Conversion!$C$126,N677&lt;=L_Conversion!$D$126),"-",
IF(AND(M677="10",N677&gt;=L_Conversion!$C$127,N677&lt;=L_Conversion!$D$127),"-",
IF(AND(M677="11",N677&gt;=L_Conversion!$C$128,N677&lt;=L_Conversion!$D$128),"-",
IF(AND(M677="12",N677&gt;=L_Conversion!$C$129,N677&lt;=L_Conversion!$D$129),"-",
IF(AND(M677="13",N677&gt;=L_Conversion!$C$116,N677&lt;=L_Conversion!$D$116),"-",
IF(AND(M677="14",N677&gt;=L_Conversion!$C$117,N677&lt;=L_Conversion!$D$117),"-",
"PRIMER_DIA fuera de rango")))))))))))))))</f>
        <v>-</v>
      </c>
      <c r="AS677" s="94" t="str">
        <f t="shared" si="293"/>
        <v>-</v>
      </c>
      <c r="AT677" s="94" t="str">
        <f t="shared" si="294"/>
        <v>-</v>
      </c>
      <c r="AU677" s="94" t="str">
        <f t="shared" si="295"/>
        <v>-</v>
      </c>
      <c r="AV677" s="94" t="str">
        <f t="shared" si="296"/>
        <v>-</v>
      </c>
      <c r="AW677" s="94" t="str">
        <f t="shared" si="297"/>
        <v>-</v>
      </c>
      <c r="AX677" s="94" t="str">
        <f t="shared" si="298"/>
        <v>-</v>
      </c>
      <c r="AY677" s="94" t="str">
        <f t="shared" si="299"/>
        <v>-</v>
      </c>
      <c r="AZ677" s="94" t="str">
        <f t="shared" si="300"/>
        <v>-</v>
      </c>
      <c r="BA677" s="94" t="str">
        <f t="shared" si="301"/>
        <v>-</v>
      </c>
      <c r="BB677" s="94" t="str">
        <f t="shared" si="302"/>
        <v>-</v>
      </c>
      <c r="BC677" s="94" t="str">
        <f t="shared" si="303"/>
        <v>-</v>
      </c>
      <c r="BD677" s="94" t="str">
        <f t="shared" si="304"/>
        <v>-</v>
      </c>
      <c r="BE677" s="94" t="str">
        <f t="shared" si="305"/>
        <v>-</v>
      </c>
      <c r="BF677" s="94" t="str">
        <f t="shared" si="306"/>
        <v>-</v>
      </c>
    </row>
    <row r="678" spans="1:58" x14ac:dyDescent="0.2">
      <c r="A678" s="19" t="s">
        <v>1193</v>
      </c>
      <c r="B678" s="19" t="s">
        <v>76</v>
      </c>
      <c r="C678" s="19">
        <v>13483657</v>
      </c>
      <c r="D678" s="19">
        <v>1</v>
      </c>
      <c r="E678" s="19" t="s">
        <v>1782</v>
      </c>
      <c r="F678" s="19" t="s">
        <v>1881</v>
      </c>
      <c r="G678" s="19" t="s">
        <v>1882</v>
      </c>
      <c r="H678" s="19" t="s">
        <v>1018</v>
      </c>
      <c r="I678" s="19" t="s">
        <v>653</v>
      </c>
      <c r="J678" s="19">
        <v>80</v>
      </c>
      <c r="K678" s="19" t="s">
        <v>556</v>
      </c>
      <c r="L678" s="19" t="s">
        <v>495</v>
      </c>
      <c r="M678" s="19" t="s">
        <v>13</v>
      </c>
      <c r="N678" s="19">
        <v>45813</v>
      </c>
      <c r="O678" s="19">
        <v>30</v>
      </c>
      <c r="P678" s="83">
        <v>9</v>
      </c>
      <c r="Q678" s="19" t="s">
        <v>23</v>
      </c>
      <c r="R678" s="19" t="s">
        <v>11</v>
      </c>
      <c r="S678" s="19" t="s">
        <v>23</v>
      </c>
      <c r="T678" s="19">
        <v>30</v>
      </c>
      <c r="U678" s="19" t="s">
        <v>11</v>
      </c>
      <c r="V678" s="19" t="s">
        <v>11</v>
      </c>
      <c r="W678" s="19" t="s">
        <v>11</v>
      </c>
      <c r="X678" s="19">
        <v>0</v>
      </c>
      <c r="Y678" s="19" t="s">
        <v>730</v>
      </c>
      <c r="Z678" s="19">
        <v>0</v>
      </c>
      <c r="AA678" s="19">
        <v>0</v>
      </c>
      <c r="AB678" s="19">
        <v>0</v>
      </c>
      <c r="AC678" s="186" t="str">
        <f>IF(OR(M678="13",M678="14",P678=8),"",IF(     AND(OR(S678="AUTORIZADO", S678="PENDIENTE", S678="REDUCIDO", S678="AMPLIADO"),L678&lt;&gt;"HONORARIO" ), _xlfn.CONCAT(IF(H678="X","H",H678),"_",IF(OR(P678=5,P678=6),_xlfn.CONCAT(P678,"A"),P678),"_",VLOOKUP(T678,Datos!$B$2:$C$5,2,TRUE)),""))</f>
        <v>M_9_[11 +]</v>
      </c>
      <c r="AD678" s="186">
        <f t="shared" si="280"/>
        <v>0</v>
      </c>
      <c r="AE678" s="90" t="str">
        <f t="shared" si="281"/>
        <v>-</v>
      </c>
      <c r="AF678" s="91" t="str">
        <f t="shared" si="282"/>
        <v>070601</v>
      </c>
      <c r="AG678" s="92"/>
      <c r="AH678" s="93" t="str">
        <f t="shared" si="283"/>
        <v>Corporación de Fomento de la Producción</v>
      </c>
      <c r="AI678" s="90" t="str">
        <f t="shared" si="284"/>
        <v>-</v>
      </c>
      <c r="AJ678" s="90">
        <f t="shared" si="285"/>
        <v>1</v>
      </c>
      <c r="AK678" s="90" t="str">
        <f t="shared" si="286"/>
        <v>-</v>
      </c>
      <c r="AL678" s="90" t="str">
        <f t="shared" si="287"/>
        <v>Identifica este registro como MUJER</v>
      </c>
      <c r="AM678" s="90" t="str">
        <f t="shared" si="288"/>
        <v>-</v>
      </c>
      <c r="AN678" s="90" t="str">
        <f t="shared" si="289"/>
        <v>-</v>
      </c>
      <c r="AO678" s="90" t="str">
        <f t="shared" si="290"/>
        <v>-</v>
      </c>
      <c r="AP678" s="58" t="str">
        <f t="shared" si="291"/>
        <v>-</v>
      </c>
      <c r="AQ678" s="94" t="str">
        <f t="shared" si="292"/>
        <v>-</v>
      </c>
      <c r="AR678" s="94" t="str">
        <f>IF(N678="","PRIMER_DIA en blanco",
IF(AND(M678="01",N678&gt;=L_Conversion!$C$118,N678&lt;=L_Conversion!$D$118),"-",
IF(AND(M678="02",N678&gt;=L_Conversion!$C$119,N678&lt;=L_Conversion!$D$119),"-",
IF(AND(M678="03",N678&gt;=L_Conversion!$C$120,N678&lt;=L_Conversion!$D$120),"-",
IF(AND(M678="04",N678&gt;=L_Conversion!$C$121,N678&lt;=L_Conversion!$D$121),"-",
IF(AND(M678="05",N678&gt;=L_Conversion!$C$122,N678&lt;=L_Conversion!$D$122),"-",
IF(AND(M678="06",N678&gt;=L_Conversion!$C$123,N678&lt;=L_Conversion!$D$123),"-",
IF(AND(M678="07",N678&gt;=L_Conversion!$C$124,N678&lt;=L_Conversion!$D$124),"-",
IF(AND(M678="08",N678&gt;=L_Conversion!$C$125,N678&lt;=L_Conversion!$D$125),"-",
IF(AND(M678="09",N678&gt;=L_Conversion!$C$126,N678&lt;=L_Conversion!$D$126),"-",
IF(AND(M678="10",N678&gt;=L_Conversion!$C$127,N678&lt;=L_Conversion!$D$127),"-",
IF(AND(M678="11",N678&gt;=L_Conversion!$C$128,N678&lt;=L_Conversion!$D$128),"-",
IF(AND(M678="12",N678&gt;=L_Conversion!$C$129,N678&lt;=L_Conversion!$D$129),"-",
IF(AND(M678="13",N678&gt;=L_Conversion!$C$116,N678&lt;=L_Conversion!$D$116),"-",
IF(AND(M678="14",N678&gt;=L_Conversion!$C$117,N678&lt;=L_Conversion!$D$117),"-",
"PRIMER_DIA fuera de rango")))))))))))))))</f>
        <v>-</v>
      </c>
      <c r="AS678" s="94" t="str">
        <f t="shared" si="293"/>
        <v>-</v>
      </c>
      <c r="AT678" s="94" t="str">
        <f t="shared" si="294"/>
        <v>-</v>
      </c>
      <c r="AU678" s="94" t="str">
        <f t="shared" si="295"/>
        <v>-</v>
      </c>
      <c r="AV678" s="94" t="str">
        <f t="shared" si="296"/>
        <v>-</v>
      </c>
      <c r="AW678" s="94" t="str">
        <f t="shared" si="297"/>
        <v>-</v>
      </c>
      <c r="AX678" s="94" t="str">
        <f t="shared" si="298"/>
        <v>-</v>
      </c>
      <c r="AY678" s="94" t="str">
        <f t="shared" si="299"/>
        <v>-</v>
      </c>
      <c r="AZ678" s="94" t="str">
        <f t="shared" si="300"/>
        <v>-</v>
      </c>
      <c r="BA678" s="94" t="str">
        <f t="shared" si="301"/>
        <v>-</v>
      </c>
      <c r="BB678" s="94" t="str">
        <f t="shared" si="302"/>
        <v>-</v>
      </c>
      <c r="BC678" s="94" t="str">
        <f t="shared" si="303"/>
        <v>-</v>
      </c>
      <c r="BD678" s="94" t="str">
        <f t="shared" si="304"/>
        <v>-</v>
      </c>
      <c r="BE678" s="94" t="str">
        <f t="shared" si="305"/>
        <v>-</v>
      </c>
      <c r="BF678" s="94" t="str">
        <f t="shared" si="306"/>
        <v>-</v>
      </c>
    </row>
    <row r="679" spans="1:58" x14ac:dyDescent="0.2">
      <c r="A679" s="19" t="s">
        <v>1193</v>
      </c>
      <c r="B679" s="19" t="s">
        <v>76</v>
      </c>
      <c r="C679" s="19">
        <v>16094298</v>
      </c>
      <c r="D679" s="19">
        <v>3</v>
      </c>
      <c r="E679" s="19" t="s">
        <v>1532</v>
      </c>
      <c r="F679" s="19" t="s">
        <v>1212</v>
      </c>
      <c r="G679" s="19" t="s">
        <v>1650</v>
      </c>
      <c r="H679" s="19" t="s">
        <v>654</v>
      </c>
      <c r="I679" s="19" t="s">
        <v>653</v>
      </c>
      <c r="J679" s="19">
        <v>80</v>
      </c>
      <c r="K679" s="19" t="s">
        <v>556</v>
      </c>
      <c r="L679" s="19" t="s">
        <v>495</v>
      </c>
      <c r="M679" s="19" t="s">
        <v>13</v>
      </c>
      <c r="N679" s="19">
        <v>45813</v>
      </c>
      <c r="O679" s="19">
        <v>2</v>
      </c>
      <c r="P679" s="83">
        <v>1</v>
      </c>
      <c r="Q679" s="19" t="s">
        <v>23</v>
      </c>
      <c r="R679" s="19" t="s">
        <v>11</v>
      </c>
      <c r="S679" s="19" t="s">
        <v>23</v>
      </c>
      <c r="T679" s="19">
        <v>2</v>
      </c>
      <c r="U679" s="19" t="s">
        <v>11</v>
      </c>
      <c r="V679" s="19" t="s">
        <v>11</v>
      </c>
      <c r="W679" s="19" t="s">
        <v>11</v>
      </c>
      <c r="X679" s="19">
        <v>0</v>
      </c>
      <c r="Y679" s="19" t="s">
        <v>730</v>
      </c>
      <c r="Z679" s="19">
        <v>0</v>
      </c>
      <c r="AA679" s="19">
        <v>0</v>
      </c>
      <c r="AB679" s="19">
        <v>0</v>
      </c>
      <c r="AC679" s="186" t="str">
        <f>IF(OR(M679="13",M679="14",P679=8),"",IF(     AND(OR(S679="AUTORIZADO", S679="PENDIENTE", S679="REDUCIDO", S679="AMPLIADO"),L679&lt;&gt;"HONORARIO" ), _xlfn.CONCAT(IF(H679="X","H",H679),"_",IF(OR(P679=5,P679=6),_xlfn.CONCAT(P679,"A"),P679),"_",VLOOKUP(T679,Datos!$B$2:$C$5,2,TRUE)),""))</f>
        <v>H_1_[hasta 3]</v>
      </c>
      <c r="AD679" s="186">
        <f t="shared" si="280"/>
        <v>0</v>
      </c>
      <c r="AE679" s="90" t="str">
        <f t="shared" si="281"/>
        <v>-</v>
      </c>
      <c r="AF679" s="91" t="str">
        <f t="shared" si="282"/>
        <v>070601</v>
      </c>
      <c r="AG679" s="92"/>
      <c r="AH679" s="93" t="str">
        <f t="shared" si="283"/>
        <v>Corporación de Fomento de la Producción</v>
      </c>
      <c r="AI679" s="90" t="str">
        <f t="shared" si="284"/>
        <v>-</v>
      </c>
      <c r="AJ679" s="90">
        <f t="shared" si="285"/>
        <v>3</v>
      </c>
      <c r="AK679" s="90" t="str">
        <f t="shared" si="286"/>
        <v>-</v>
      </c>
      <c r="AL679" s="90" t="str">
        <f t="shared" si="287"/>
        <v>Identifica este registro como HOMBRE</v>
      </c>
      <c r="AM679" s="90" t="str">
        <f t="shared" si="288"/>
        <v>-</v>
      </c>
      <c r="AN679" s="90" t="str">
        <f t="shared" si="289"/>
        <v>-</v>
      </c>
      <c r="AO679" s="90" t="str">
        <f t="shared" si="290"/>
        <v>-</v>
      </c>
      <c r="AP679" s="58" t="str">
        <f t="shared" si="291"/>
        <v>-</v>
      </c>
      <c r="AQ679" s="94" t="str">
        <f t="shared" si="292"/>
        <v>-</v>
      </c>
      <c r="AR679" s="94" t="str">
        <f>IF(N679="","PRIMER_DIA en blanco",
IF(AND(M679="01",N679&gt;=L_Conversion!$C$118,N679&lt;=L_Conversion!$D$118),"-",
IF(AND(M679="02",N679&gt;=L_Conversion!$C$119,N679&lt;=L_Conversion!$D$119),"-",
IF(AND(M679="03",N679&gt;=L_Conversion!$C$120,N679&lt;=L_Conversion!$D$120),"-",
IF(AND(M679="04",N679&gt;=L_Conversion!$C$121,N679&lt;=L_Conversion!$D$121),"-",
IF(AND(M679="05",N679&gt;=L_Conversion!$C$122,N679&lt;=L_Conversion!$D$122),"-",
IF(AND(M679="06",N679&gt;=L_Conversion!$C$123,N679&lt;=L_Conversion!$D$123),"-",
IF(AND(M679="07",N679&gt;=L_Conversion!$C$124,N679&lt;=L_Conversion!$D$124),"-",
IF(AND(M679="08",N679&gt;=L_Conversion!$C$125,N679&lt;=L_Conversion!$D$125),"-",
IF(AND(M679="09",N679&gt;=L_Conversion!$C$126,N679&lt;=L_Conversion!$D$126),"-",
IF(AND(M679="10",N679&gt;=L_Conversion!$C$127,N679&lt;=L_Conversion!$D$127),"-",
IF(AND(M679="11",N679&gt;=L_Conversion!$C$128,N679&lt;=L_Conversion!$D$128),"-",
IF(AND(M679="12",N679&gt;=L_Conversion!$C$129,N679&lt;=L_Conversion!$D$129),"-",
IF(AND(M679="13",N679&gt;=L_Conversion!$C$116,N679&lt;=L_Conversion!$D$116),"-",
IF(AND(M679="14",N679&gt;=L_Conversion!$C$117,N679&lt;=L_Conversion!$D$117),"-",
"PRIMER_DIA fuera de rango")))))))))))))))</f>
        <v>-</v>
      </c>
      <c r="AS679" s="94" t="str">
        <f t="shared" si="293"/>
        <v>-</v>
      </c>
      <c r="AT679" s="94" t="str">
        <f t="shared" si="294"/>
        <v>-</v>
      </c>
      <c r="AU679" s="94" t="str">
        <f t="shared" si="295"/>
        <v>-</v>
      </c>
      <c r="AV679" s="94" t="str">
        <f t="shared" si="296"/>
        <v>-</v>
      </c>
      <c r="AW679" s="94" t="str">
        <f t="shared" si="297"/>
        <v>-</v>
      </c>
      <c r="AX679" s="94" t="str">
        <f t="shared" si="298"/>
        <v>-</v>
      </c>
      <c r="AY679" s="94" t="str">
        <f t="shared" si="299"/>
        <v>-</v>
      </c>
      <c r="AZ679" s="94" t="str">
        <f t="shared" si="300"/>
        <v>-</v>
      </c>
      <c r="BA679" s="94" t="str">
        <f t="shared" si="301"/>
        <v>-</v>
      </c>
      <c r="BB679" s="94" t="str">
        <f t="shared" si="302"/>
        <v>-</v>
      </c>
      <c r="BC679" s="94" t="str">
        <f t="shared" si="303"/>
        <v>-</v>
      </c>
      <c r="BD679" s="94" t="str">
        <f t="shared" si="304"/>
        <v>-</v>
      </c>
      <c r="BE679" s="94" t="str">
        <f t="shared" si="305"/>
        <v>-</v>
      </c>
      <c r="BF679" s="94" t="str">
        <f t="shared" si="306"/>
        <v>-</v>
      </c>
    </row>
    <row r="680" spans="1:58" x14ac:dyDescent="0.2">
      <c r="A680" s="19" t="s">
        <v>1193</v>
      </c>
      <c r="B680" s="19" t="s">
        <v>76</v>
      </c>
      <c r="C680" s="19">
        <v>14178887</v>
      </c>
      <c r="D680" s="19">
        <v>6</v>
      </c>
      <c r="E680" s="19" t="s">
        <v>1337</v>
      </c>
      <c r="F680" s="19" t="s">
        <v>1391</v>
      </c>
      <c r="G680" s="19" t="s">
        <v>1392</v>
      </c>
      <c r="H680" s="19" t="s">
        <v>1018</v>
      </c>
      <c r="I680" s="19" t="s">
        <v>653</v>
      </c>
      <c r="J680" s="19">
        <v>60</v>
      </c>
      <c r="K680" s="19" t="s">
        <v>554</v>
      </c>
      <c r="L680" s="19" t="s">
        <v>490</v>
      </c>
      <c r="M680" s="19" t="s">
        <v>13</v>
      </c>
      <c r="N680" s="19">
        <v>45814</v>
      </c>
      <c r="O680" s="19">
        <v>5</v>
      </c>
      <c r="P680" s="83">
        <v>1</v>
      </c>
      <c r="Q680" s="19" t="s">
        <v>23</v>
      </c>
      <c r="R680" s="19" t="s">
        <v>11</v>
      </c>
      <c r="S680" s="19" t="s">
        <v>23</v>
      </c>
      <c r="T680" s="19">
        <v>5</v>
      </c>
      <c r="U680" s="19" t="s">
        <v>11</v>
      </c>
      <c r="V680" s="19" t="s">
        <v>11</v>
      </c>
      <c r="W680" s="19" t="s">
        <v>11</v>
      </c>
      <c r="X680" s="19">
        <v>0</v>
      </c>
      <c r="Y680" s="19" t="s">
        <v>732</v>
      </c>
      <c r="Z680" s="19">
        <v>0</v>
      </c>
      <c r="AA680" s="19">
        <v>0</v>
      </c>
      <c r="AB680" s="19">
        <v>0</v>
      </c>
      <c r="AC680" s="186" t="str">
        <f>IF(OR(M680="13",M680="14",P680=8),"",IF(     AND(OR(S680="AUTORIZADO", S680="PENDIENTE", S680="REDUCIDO", S680="AMPLIADO"),L680&lt;&gt;"HONORARIO" ), _xlfn.CONCAT(IF(H680="X","H",H680),"_",IF(OR(P680=5,P680=6),_xlfn.CONCAT(P680,"A"),P680),"_",VLOOKUP(T680,Datos!$B$2:$C$5,2,TRUE)),""))</f>
        <v>M_1_[4 a 10]</v>
      </c>
      <c r="AD680" s="186">
        <f t="shared" si="280"/>
        <v>0</v>
      </c>
      <c r="AE680" s="90" t="str">
        <f t="shared" si="281"/>
        <v>-</v>
      </c>
      <c r="AF680" s="91" t="str">
        <f t="shared" si="282"/>
        <v>070601</v>
      </c>
      <c r="AG680" s="92"/>
      <c r="AH680" s="93" t="str">
        <f t="shared" si="283"/>
        <v>Corporación de Fomento de la Producción</v>
      </c>
      <c r="AI680" s="90" t="str">
        <f t="shared" si="284"/>
        <v>-</v>
      </c>
      <c r="AJ680" s="90">
        <f t="shared" si="285"/>
        <v>6</v>
      </c>
      <c r="AK680" s="90" t="str">
        <f t="shared" si="286"/>
        <v>-</v>
      </c>
      <c r="AL680" s="90" t="str">
        <f t="shared" si="287"/>
        <v>Identifica este registro como MUJER</v>
      </c>
      <c r="AM680" s="90" t="str">
        <f t="shared" si="288"/>
        <v>-</v>
      </c>
      <c r="AN680" s="90" t="str">
        <f t="shared" si="289"/>
        <v>-</v>
      </c>
      <c r="AO680" s="90" t="str">
        <f t="shared" si="290"/>
        <v>-</v>
      </c>
      <c r="AP680" s="58" t="str">
        <f t="shared" si="291"/>
        <v>-</v>
      </c>
      <c r="AQ680" s="94" t="str">
        <f t="shared" si="292"/>
        <v>-</v>
      </c>
      <c r="AR680" s="94" t="str">
        <f>IF(N680="","PRIMER_DIA en blanco",
IF(AND(M680="01",N680&gt;=L_Conversion!$C$118,N680&lt;=L_Conversion!$D$118),"-",
IF(AND(M680="02",N680&gt;=L_Conversion!$C$119,N680&lt;=L_Conversion!$D$119),"-",
IF(AND(M680="03",N680&gt;=L_Conversion!$C$120,N680&lt;=L_Conversion!$D$120),"-",
IF(AND(M680="04",N680&gt;=L_Conversion!$C$121,N680&lt;=L_Conversion!$D$121),"-",
IF(AND(M680="05",N680&gt;=L_Conversion!$C$122,N680&lt;=L_Conversion!$D$122),"-",
IF(AND(M680="06",N680&gt;=L_Conversion!$C$123,N680&lt;=L_Conversion!$D$123),"-",
IF(AND(M680="07",N680&gt;=L_Conversion!$C$124,N680&lt;=L_Conversion!$D$124),"-",
IF(AND(M680="08",N680&gt;=L_Conversion!$C$125,N680&lt;=L_Conversion!$D$125),"-",
IF(AND(M680="09",N680&gt;=L_Conversion!$C$126,N680&lt;=L_Conversion!$D$126),"-",
IF(AND(M680="10",N680&gt;=L_Conversion!$C$127,N680&lt;=L_Conversion!$D$127),"-",
IF(AND(M680="11",N680&gt;=L_Conversion!$C$128,N680&lt;=L_Conversion!$D$128),"-",
IF(AND(M680="12",N680&gt;=L_Conversion!$C$129,N680&lt;=L_Conversion!$D$129),"-",
IF(AND(M680="13",N680&gt;=L_Conversion!$C$116,N680&lt;=L_Conversion!$D$116),"-",
IF(AND(M680="14",N680&gt;=L_Conversion!$C$117,N680&lt;=L_Conversion!$D$117),"-",
"PRIMER_DIA fuera de rango")))))))))))))))</f>
        <v>-</v>
      </c>
      <c r="AS680" s="94" t="str">
        <f t="shared" si="293"/>
        <v>-</v>
      </c>
      <c r="AT680" s="94" t="str">
        <f t="shared" si="294"/>
        <v>-</v>
      </c>
      <c r="AU680" s="94" t="str">
        <f t="shared" si="295"/>
        <v>-</v>
      </c>
      <c r="AV680" s="94" t="str">
        <f t="shared" si="296"/>
        <v>-</v>
      </c>
      <c r="AW680" s="94" t="str">
        <f t="shared" si="297"/>
        <v>-</v>
      </c>
      <c r="AX680" s="94" t="str">
        <f t="shared" si="298"/>
        <v>-</v>
      </c>
      <c r="AY680" s="94" t="str">
        <f t="shared" si="299"/>
        <v>-</v>
      </c>
      <c r="AZ680" s="94" t="str">
        <f t="shared" si="300"/>
        <v>-</v>
      </c>
      <c r="BA680" s="94" t="str">
        <f t="shared" si="301"/>
        <v>-</v>
      </c>
      <c r="BB680" s="94" t="str">
        <f t="shared" si="302"/>
        <v>-</v>
      </c>
      <c r="BC680" s="94" t="str">
        <f t="shared" si="303"/>
        <v>-</v>
      </c>
      <c r="BD680" s="94" t="str">
        <f t="shared" si="304"/>
        <v>-</v>
      </c>
      <c r="BE680" s="94" t="str">
        <f t="shared" si="305"/>
        <v>-</v>
      </c>
      <c r="BF680" s="94" t="str">
        <f t="shared" si="306"/>
        <v>-</v>
      </c>
    </row>
    <row r="681" spans="1:58" x14ac:dyDescent="0.2">
      <c r="A681" s="19" t="s">
        <v>1193</v>
      </c>
      <c r="B681" s="19" t="s">
        <v>76</v>
      </c>
      <c r="C681" s="19">
        <v>8001291</v>
      </c>
      <c r="D681" s="19">
        <v>8</v>
      </c>
      <c r="E681" s="19" t="s">
        <v>1534</v>
      </c>
      <c r="F681" s="19" t="s">
        <v>1312</v>
      </c>
      <c r="G681" s="19" t="s">
        <v>1665</v>
      </c>
      <c r="H681" s="19" t="s">
        <v>654</v>
      </c>
      <c r="I681" s="19" t="s">
        <v>653</v>
      </c>
      <c r="J681" s="19">
        <v>60</v>
      </c>
      <c r="K681" s="19" t="s">
        <v>560</v>
      </c>
      <c r="L681" s="19" t="s">
        <v>490</v>
      </c>
      <c r="M681" s="19" t="s">
        <v>13</v>
      </c>
      <c r="N681" s="19">
        <v>45814</v>
      </c>
      <c r="O681" s="19">
        <v>30</v>
      </c>
      <c r="P681" s="83">
        <v>1</v>
      </c>
      <c r="Q681" s="19" t="s">
        <v>23</v>
      </c>
      <c r="R681" s="19" t="s">
        <v>11</v>
      </c>
      <c r="S681" s="19" t="s">
        <v>23</v>
      </c>
      <c r="T681" s="19">
        <v>30</v>
      </c>
      <c r="U681" s="19" t="s">
        <v>11</v>
      </c>
      <c r="V681" s="19" t="s">
        <v>11</v>
      </c>
      <c r="W681" s="19" t="s">
        <v>19</v>
      </c>
      <c r="X681" s="19">
        <v>2351374</v>
      </c>
      <c r="Y681" s="19" t="s">
        <v>726</v>
      </c>
      <c r="Z681" s="19">
        <v>30</v>
      </c>
      <c r="AA681" s="19">
        <v>2351374</v>
      </c>
      <c r="AB681" s="19">
        <v>2351374</v>
      </c>
      <c r="AC681" s="186" t="str">
        <f>IF(OR(M681="13",M681="14",P681=8),"",IF(     AND(OR(S681="AUTORIZADO", S681="PENDIENTE", S681="REDUCIDO", S681="AMPLIADO"),L681&lt;&gt;"HONORARIO" ), _xlfn.CONCAT(IF(H681="X","H",H681),"_",IF(OR(P681=5,P681=6),_xlfn.CONCAT(P681,"A"),P681),"_",VLOOKUP(T681,Datos!$B$2:$C$5,2,TRUE)),""))</f>
        <v>H_1_[11 +]</v>
      </c>
      <c r="AD681" s="186">
        <f t="shared" si="280"/>
        <v>4702748</v>
      </c>
      <c r="AE681" s="90" t="str">
        <f t="shared" si="281"/>
        <v>-</v>
      </c>
      <c r="AF681" s="91" t="str">
        <f t="shared" si="282"/>
        <v>070601</v>
      </c>
      <c r="AG681" s="92"/>
      <c r="AH681" s="93" t="str">
        <f t="shared" si="283"/>
        <v>Corporación de Fomento de la Producción</v>
      </c>
      <c r="AI681" s="90" t="str">
        <f t="shared" si="284"/>
        <v>-</v>
      </c>
      <c r="AJ681" s="90">
        <f t="shared" si="285"/>
        <v>8</v>
      </c>
      <c r="AK681" s="90" t="str">
        <f t="shared" si="286"/>
        <v>-</v>
      </c>
      <c r="AL681" s="90" t="str">
        <f t="shared" si="287"/>
        <v>Identifica este registro como HOMBRE</v>
      </c>
      <c r="AM681" s="90" t="str">
        <f t="shared" si="288"/>
        <v>-</v>
      </c>
      <c r="AN681" s="90" t="str">
        <f t="shared" si="289"/>
        <v>-</v>
      </c>
      <c r="AO681" s="90" t="str">
        <f t="shared" si="290"/>
        <v>-</v>
      </c>
      <c r="AP681" s="58" t="str">
        <f t="shared" si="291"/>
        <v>-</v>
      </c>
      <c r="AQ681" s="94" t="str">
        <f t="shared" si="292"/>
        <v>-</v>
      </c>
      <c r="AR681" s="94" t="str">
        <f>IF(N681="","PRIMER_DIA en blanco",
IF(AND(M681="01",N681&gt;=L_Conversion!$C$118,N681&lt;=L_Conversion!$D$118),"-",
IF(AND(M681="02",N681&gt;=L_Conversion!$C$119,N681&lt;=L_Conversion!$D$119),"-",
IF(AND(M681="03",N681&gt;=L_Conversion!$C$120,N681&lt;=L_Conversion!$D$120),"-",
IF(AND(M681="04",N681&gt;=L_Conversion!$C$121,N681&lt;=L_Conversion!$D$121),"-",
IF(AND(M681="05",N681&gt;=L_Conversion!$C$122,N681&lt;=L_Conversion!$D$122),"-",
IF(AND(M681="06",N681&gt;=L_Conversion!$C$123,N681&lt;=L_Conversion!$D$123),"-",
IF(AND(M681="07",N681&gt;=L_Conversion!$C$124,N681&lt;=L_Conversion!$D$124),"-",
IF(AND(M681="08",N681&gt;=L_Conversion!$C$125,N681&lt;=L_Conversion!$D$125),"-",
IF(AND(M681="09",N681&gt;=L_Conversion!$C$126,N681&lt;=L_Conversion!$D$126),"-",
IF(AND(M681="10",N681&gt;=L_Conversion!$C$127,N681&lt;=L_Conversion!$D$127),"-",
IF(AND(M681="11",N681&gt;=L_Conversion!$C$128,N681&lt;=L_Conversion!$D$128),"-",
IF(AND(M681="12",N681&gt;=L_Conversion!$C$129,N681&lt;=L_Conversion!$D$129),"-",
IF(AND(M681="13",N681&gt;=L_Conversion!$C$116,N681&lt;=L_Conversion!$D$116),"-",
IF(AND(M681="14",N681&gt;=L_Conversion!$C$117,N681&lt;=L_Conversion!$D$117),"-",
"PRIMER_DIA fuera de rango")))))))))))))))</f>
        <v>-</v>
      </c>
      <c r="AS681" s="94" t="str">
        <f t="shared" si="293"/>
        <v>-</v>
      </c>
      <c r="AT681" s="94" t="str">
        <f t="shared" si="294"/>
        <v>-</v>
      </c>
      <c r="AU681" s="94" t="str">
        <f t="shared" si="295"/>
        <v>-</v>
      </c>
      <c r="AV681" s="94" t="str">
        <f t="shared" si="296"/>
        <v>-</v>
      </c>
      <c r="AW681" s="94" t="str">
        <f t="shared" si="297"/>
        <v>-</v>
      </c>
      <c r="AX681" s="94" t="str">
        <f t="shared" si="298"/>
        <v>-</v>
      </c>
      <c r="AY681" s="94" t="str">
        <f t="shared" si="299"/>
        <v>-</v>
      </c>
      <c r="AZ681" s="94" t="str">
        <f t="shared" si="300"/>
        <v>-</v>
      </c>
      <c r="BA681" s="94" t="str">
        <f t="shared" si="301"/>
        <v>-</v>
      </c>
      <c r="BB681" s="94" t="str">
        <f t="shared" si="302"/>
        <v>-</v>
      </c>
      <c r="BC681" s="94" t="str">
        <f t="shared" si="303"/>
        <v>-</v>
      </c>
      <c r="BD681" s="94" t="str">
        <f t="shared" si="304"/>
        <v>-</v>
      </c>
      <c r="BE681" s="94" t="str">
        <f t="shared" si="305"/>
        <v>-</v>
      </c>
      <c r="BF681" s="94" t="str">
        <f t="shared" si="306"/>
        <v>-</v>
      </c>
    </row>
    <row r="682" spans="1:58" x14ac:dyDescent="0.2">
      <c r="A682" s="19" t="s">
        <v>1193</v>
      </c>
      <c r="B682" s="19" t="s">
        <v>76</v>
      </c>
      <c r="C682" s="19">
        <v>21318118</v>
      </c>
      <c r="D682" s="19">
        <v>1</v>
      </c>
      <c r="E682" s="19" t="s">
        <v>1976</v>
      </c>
      <c r="F682" s="19" t="s">
        <v>1977</v>
      </c>
      <c r="G682" s="19" t="s">
        <v>1978</v>
      </c>
      <c r="H682" s="19" t="s">
        <v>1018</v>
      </c>
      <c r="I682" s="19" t="s">
        <v>653</v>
      </c>
      <c r="J682" s="19">
        <v>80</v>
      </c>
      <c r="K682" s="19" t="s">
        <v>556</v>
      </c>
      <c r="L682" s="19" t="s">
        <v>495</v>
      </c>
      <c r="M682" s="19" t="s">
        <v>13</v>
      </c>
      <c r="N682" s="19">
        <v>45814</v>
      </c>
      <c r="O682" s="19">
        <v>30</v>
      </c>
      <c r="P682" s="83">
        <v>1</v>
      </c>
      <c r="Q682" s="19" t="s">
        <v>23</v>
      </c>
      <c r="R682" s="19" t="s">
        <v>11</v>
      </c>
      <c r="S682" s="19" t="s">
        <v>23</v>
      </c>
      <c r="T682" s="19">
        <v>30</v>
      </c>
      <c r="U682" s="19" t="s">
        <v>11</v>
      </c>
      <c r="V682" s="19" t="s">
        <v>11</v>
      </c>
      <c r="W682" s="19" t="s">
        <v>11</v>
      </c>
      <c r="X682" s="19">
        <v>0</v>
      </c>
      <c r="Y682" s="19" t="s">
        <v>730</v>
      </c>
      <c r="Z682" s="19">
        <v>0</v>
      </c>
      <c r="AA682" s="19">
        <v>0</v>
      </c>
      <c r="AB682" s="19">
        <v>0</v>
      </c>
      <c r="AC682" s="186" t="str">
        <f>IF(OR(M682="13",M682="14",P682=8),"",IF(     AND(OR(S682="AUTORIZADO", S682="PENDIENTE", S682="REDUCIDO", S682="AMPLIADO"),L682&lt;&gt;"HONORARIO" ), _xlfn.CONCAT(IF(H682="X","H",H682),"_",IF(OR(P682=5,P682=6),_xlfn.CONCAT(P682,"A"),P682),"_",VLOOKUP(T682,Datos!$B$2:$C$5,2,TRUE)),""))</f>
        <v>M_1_[11 +]</v>
      </c>
      <c r="AD682" s="186">
        <f t="shared" si="280"/>
        <v>0</v>
      </c>
      <c r="AE682" s="90" t="str">
        <f t="shared" si="281"/>
        <v>-</v>
      </c>
      <c r="AF682" s="91" t="str">
        <f t="shared" si="282"/>
        <v>070601</v>
      </c>
      <c r="AG682" s="92"/>
      <c r="AH682" s="93" t="str">
        <f t="shared" si="283"/>
        <v>Corporación de Fomento de la Producción</v>
      </c>
      <c r="AI682" s="90" t="str">
        <f t="shared" si="284"/>
        <v>-</v>
      </c>
      <c r="AJ682" s="90">
        <f t="shared" si="285"/>
        <v>1</v>
      </c>
      <c r="AK682" s="90" t="str">
        <f t="shared" si="286"/>
        <v>-</v>
      </c>
      <c r="AL682" s="90" t="str">
        <f t="shared" si="287"/>
        <v>Identifica este registro como MUJER</v>
      </c>
      <c r="AM682" s="90" t="str">
        <f t="shared" si="288"/>
        <v>-</v>
      </c>
      <c r="AN682" s="90" t="str">
        <f t="shared" si="289"/>
        <v>-</v>
      </c>
      <c r="AO682" s="90" t="str">
        <f t="shared" si="290"/>
        <v>-</v>
      </c>
      <c r="AP682" s="58" t="str">
        <f t="shared" si="291"/>
        <v>-</v>
      </c>
      <c r="AQ682" s="94" t="str">
        <f t="shared" si="292"/>
        <v>-</v>
      </c>
      <c r="AR682" s="94" t="str">
        <f>IF(N682="","PRIMER_DIA en blanco",
IF(AND(M682="01",N682&gt;=L_Conversion!$C$118,N682&lt;=L_Conversion!$D$118),"-",
IF(AND(M682="02",N682&gt;=L_Conversion!$C$119,N682&lt;=L_Conversion!$D$119),"-",
IF(AND(M682="03",N682&gt;=L_Conversion!$C$120,N682&lt;=L_Conversion!$D$120),"-",
IF(AND(M682="04",N682&gt;=L_Conversion!$C$121,N682&lt;=L_Conversion!$D$121),"-",
IF(AND(M682="05",N682&gt;=L_Conversion!$C$122,N682&lt;=L_Conversion!$D$122),"-",
IF(AND(M682="06",N682&gt;=L_Conversion!$C$123,N682&lt;=L_Conversion!$D$123),"-",
IF(AND(M682="07",N682&gt;=L_Conversion!$C$124,N682&lt;=L_Conversion!$D$124),"-",
IF(AND(M682="08",N682&gt;=L_Conversion!$C$125,N682&lt;=L_Conversion!$D$125),"-",
IF(AND(M682="09",N682&gt;=L_Conversion!$C$126,N682&lt;=L_Conversion!$D$126),"-",
IF(AND(M682="10",N682&gt;=L_Conversion!$C$127,N682&lt;=L_Conversion!$D$127),"-",
IF(AND(M682="11",N682&gt;=L_Conversion!$C$128,N682&lt;=L_Conversion!$D$128),"-",
IF(AND(M682="12",N682&gt;=L_Conversion!$C$129,N682&lt;=L_Conversion!$D$129),"-",
IF(AND(M682="13",N682&gt;=L_Conversion!$C$116,N682&lt;=L_Conversion!$D$116),"-",
IF(AND(M682="14",N682&gt;=L_Conversion!$C$117,N682&lt;=L_Conversion!$D$117),"-",
"PRIMER_DIA fuera de rango")))))))))))))))</f>
        <v>-</v>
      </c>
      <c r="AS682" s="94" t="str">
        <f t="shared" si="293"/>
        <v>-</v>
      </c>
      <c r="AT682" s="94" t="str">
        <f t="shared" si="294"/>
        <v>-</v>
      </c>
      <c r="AU682" s="94" t="str">
        <f t="shared" si="295"/>
        <v>-</v>
      </c>
      <c r="AV682" s="94" t="str">
        <f t="shared" si="296"/>
        <v>-</v>
      </c>
      <c r="AW682" s="94" t="str">
        <f t="shared" si="297"/>
        <v>-</v>
      </c>
      <c r="AX682" s="94" t="str">
        <f t="shared" si="298"/>
        <v>-</v>
      </c>
      <c r="AY682" s="94" t="str">
        <f t="shared" si="299"/>
        <v>-</v>
      </c>
      <c r="AZ682" s="94" t="str">
        <f t="shared" si="300"/>
        <v>-</v>
      </c>
      <c r="BA682" s="94" t="str">
        <f t="shared" si="301"/>
        <v>-</v>
      </c>
      <c r="BB682" s="94" t="str">
        <f t="shared" si="302"/>
        <v>-</v>
      </c>
      <c r="BC682" s="94" t="str">
        <f t="shared" si="303"/>
        <v>-</v>
      </c>
      <c r="BD682" s="94" t="str">
        <f t="shared" si="304"/>
        <v>-</v>
      </c>
      <c r="BE682" s="94" t="str">
        <f t="shared" si="305"/>
        <v>-</v>
      </c>
      <c r="BF682" s="94" t="str">
        <f t="shared" si="306"/>
        <v>-</v>
      </c>
    </row>
    <row r="683" spans="1:58" x14ac:dyDescent="0.2">
      <c r="A683" s="19" t="s">
        <v>1193</v>
      </c>
      <c r="B683" s="19" t="s">
        <v>76</v>
      </c>
      <c r="C683" s="19">
        <v>11806984</v>
      </c>
      <c r="D683" s="19">
        <v>6</v>
      </c>
      <c r="E683" s="19" t="s">
        <v>1769</v>
      </c>
      <c r="F683" s="19" t="s">
        <v>1973</v>
      </c>
      <c r="G683" s="19" t="s">
        <v>1974</v>
      </c>
      <c r="H683" s="19" t="s">
        <v>654</v>
      </c>
      <c r="I683" s="19" t="s">
        <v>653</v>
      </c>
      <c r="J683" s="19">
        <v>80</v>
      </c>
      <c r="K683" s="19" t="s">
        <v>556</v>
      </c>
      <c r="L683" s="19" t="s">
        <v>495</v>
      </c>
      <c r="M683" s="19" t="s">
        <v>13</v>
      </c>
      <c r="N683" s="19">
        <v>45815</v>
      </c>
      <c r="O683" s="19">
        <v>3</v>
      </c>
      <c r="P683" s="83">
        <v>1</v>
      </c>
      <c r="Q683" s="19" t="s">
        <v>23</v>
      </c>
      <c r="R683" s="19" t="s">
        <v>11</v>
      </c>
      <c r="S683" s="19" t="s">
        <v>23</v>
      </c>
      <c r="T683" s="19">
        <v>3</v>
      </c>
      <c r="U683" s="19" t="s">
        <v>11</v>
      </c>
      <c r="V683" s="19" t="s">
        <v>11</v>
      </c>
      <c r="W683" s="19" t="s">
        <v>11</v>
      </c>
      <c r="X683" s="19">
        <v>0</v>
      </c>
      <c r="Y683" s="19" t="s">
        <v>730</v>
      </c>
      <c r="Z683" s="19">
        <v>0</v>
      </c>
      <c r="AA683" s="19">
        <v>0</v>
      </c>
      <c r="AB683" s="19">
        <v>0</v>
      </c>
      <c r="AC683" s="186" t="str">
        <f>IF(OR(M683="13",M683="14",P683=8),"",IF(     AND(OR(S683="AUTORIZADO", S683="PENDIENTE", S683="REDUCIDO", S683="AMPLIADO"),L683&lt;&gt;"HONORARIO" ), _xlfn.CONCAT(IF(H683="X","H",H683),"_",IF(OR(P683=5,P683=6),_xlfn.CONCAT(P683,"A"),P683),"_",VLOOKUP(T683,Datos!$B$2:$C$5,2,TRUE)),""))</f>
        <v>H_1_[hasta 3]</v>
      </c>
      <c r="AD683" s="186">
        <f t="shared" si="280"/>
        <v>0</v>
      </c>
      <c r="AE683" s="90" t="str">
        <f t="shared" si="281"/>
        <v>-</v>
      </c>
      <c r="AF683" s="91" t="str">
        <f t="shared" si="282"/>
        <v>070601</v>
      </c>
      <c r="AG683" s="92"/>
      <c r="AH683" s="93" t="str">
        <f t="shared" si="283"/>
        <v>Corporación de Fomento de la Producción</v>
      </c>
      <c r="AI683" s="90" t="str">
        <f t="shared" si="284"/>
        <v>-</v>
      </c>
      <c r="AJ683" s="90">
        <f t="shared" si="285"/>
        <v>6</v>
      </c>
      <c r="AK683" s="90" t="str">
        <f t="shared" si="286"/>
        <v>-</v>
      </c>
      <c r="AL683" s="90" t="str">
        <f t="shared" si="287"/>
        <v>Identifica este registro como HOMBRE</v>
      </c>
      <c r="AM683" s="90" t="str">
        <f t="shared" si="288"/>
        <v>-</v>
      </c>
      <c r="AN683" s="90" t="str">
        <f t="shared" si="289"/>
        <v>-</v>
      </c>
      <c r="AO683" s="90" t="str">
        <f t="shared" si="290"/>
        <v>-</v>
      </c>
      <c r="AP683" s="58" t="str">
        <f t="shared" si="291"/>
        <v>-</v>
      </c>
      <c r="AQ683" s="94" t="str">
        <f t="shared" si="292"/>
        <v>-</v>
      </c>
      <c r="AR683" s="94" t="str">
        <f>IF(N683="","PRIMER_DIA en blanco",
IF(AND(M683="01",N683&gt;=L_Conversion!$C$118,N683&lt;=L_Conversion!$D$118),"-",
IF(AND(M683="02",N683&gt;=L_Conversion!$C$119,N683&lt;=L_Conversion!$D$119),"-",
IF(AND(M683="03",N683&gt;=L_Conversion!$C$120,N683&lt;=L_Conversion!$D$120),"-",
IF(AND(M683="04",N683&gt;=L_Conversion!$C$121,N683&lt;=L_Conversion!$D$121),"-",
IF(AND(M683="05",N683&gt;=L_Conversion!$C$122,N683&lt;=L_Conversion!$D$122),"-",
IF(AND(M683="06",N683&gt;=L_Conversion!$C$123,N683&lt;=L_Conversion!$D$123),"-",
IF(AND(M683="07",N683&gt;=L_Conversion!$C$124,N683&lt;=L_Conversion!$D$124),"-",
IF(AND(M683="08",N683&gt;=L_Conversion!$C$125,N683&lt;=L_Conversion!$D$125),"-",
IF(AND(M683="09",N683&gt;=L_Conversion!$C$126,N683&lt;=L_Conversion!$D$126),"-",
IF(AND(M683="10",N683&gt;=L_Conversion!$C$127,N683&lt;=L_Conversion!$D$127),"-",
IF(AND(M683="11",N683&gt;=L_Conversion!$C$128,N683&lt;=L_Conversion!$D$128),"-",
IF(AND(M683="12",N683&gt;=L_Conversion!$C$129,N683&lt;=L_Conversion!$D$129),"-",
IF(AND(M683="13",N683&gt;=L_Conversion!$C$116,N683&lt;=L_Conversion!$D$116),"-",
IF(AND(M683="14",N683&gt;=L_Conversion!$C$117,N683&lt;=L_Conversion!$D$117),"-",
"PRIMER_DIA fuera de rango")))))))))))))))</f>
        <v>-</v>
      </c>
      <c r="AS683" s="94" t="str">
        <f t="shared" si="293"/>
        <v>-</v>
      </c>
      <c r="AT683" s="94" t="str">
        <f t="shared" si="294"/>
        <v>-</v>
      </c>
      <c r="AU683" s="94" t="str">
        <f t="shared" si="295"/>
        <v>-</v>
      </c>
      <c r="AV683" s="94" t="str">
        <f t="shared" si="296"/>
        <v>-</v>
      </c>
      <c r="AW683" s="94" t="str">
        <f t="shared" si="297"/>
        <v>-</v>
      </c>
      <c r="AX683" s="94" t="str">
        <f t="shared" si="298"/>
        <v>-</v>
      </c>
      <c r="AY683" s="94" t="str">
        <f t="shared" si="299"/>
        <v>-</v>
      </c>
      <c r="AZ683" s="94" t="str">
        <f t="shared" si="300"/>
        <v>-</v>
      </c>
      <c r="BA683" s="94" t="str">
        <f t="shared" si="301"/>
        <v>-</v>
      </c>
      <c r="BB683" s="94" t="str">
        <f t="shared" si="302"/>
        <v>-</v>
      </c>
      <c r="BC683" s="94" t="str">
        <f t="shared" si="303"/>
        <v>-</v>
      </c>
      <c r="BD683" s="94" t="str">
        <f t="shared" si="304"/>
        <v>-</v>
      </c>
      <c r="BE683" s="94" t="str">
        <f t="shared" si="305"/>
        <v>-</v>
      </c>
      <c r="BF683" s="94" t="str">
        <f t="shared" si="306"/>
        <v>-</v>
      </c>
    </row>
    <row r="684" spans="1:58" x14ac:dyDescent="0.2">
      <c r="A684" s="19" t="s">
        <v>1193</v>
      </c>
      <c r="B684" s="19" t="s">
        <v>76</v>
      </c>
      <c r="C684" s="19">
        <v>15477117</v>
      </c>
      <c r="D684" s="19">
        <v>4</v>
      </c>
      <c r="E684" s="19" t="s">
        <v>1780</v>
      </c>
      <c r="F684" s="19" t="s">
        <v>1195</v>
      </c>
      <c r="G684" s="19" t="s">
        <v>1781</v>
      </c>
      <c r="H684" s="19" t="s">
        <v>1018</v>
      </c>
      <c r="I684" s="19" t="s">
        <v>653</v>
      </c>
      <c r="J684" s="19">
        <v>80</v>
      </c>
      <c r="K684" s="19" t="s">
        <v>556</v>
      </c>
      <c r="L684" s="19" t="s">
        <v>495</v>
      </c>
      <c r="M684" s="19" t="s">
        <v>13</v>
      </c>
      <c r="N684" s="19">
        <v>45816</v>
      </c>
      <c r="O684" s="19">
        <v>15</v>
      </c>
      <c r="P684" s="83">
        <v>1</v>
      </c>
      <c r="Q684" s="19" t="s">
        <v>23</v>
      </c>
      <c r="R684" s="19" t="s">
        <v>11</v>
      </c>
      <c r="S684" s="19" t="s">
        <v>23</v>
      </c>
      <c r="T684" s="19">
        <v>15</v>
      </c>
      <c r="U684" s="19" t="s">
        <v>11</v>
      </c>
      <c r="V684" s="19" t="s">
        <v>11</v>
      </c>
      <c r="W684" s="19" t="s">
        <v>11</v>
      </c>
      <c r="X684" s="19">
        <v>0</v>
      </c>
      <c r="Y684" s="19" t="s">
        <v>730</v>
      </c>
      <c r="Z684" s="19">
        <v>0</v>
      </c>
      <c r="AA684" s="19">
        <v>0</v>
      </c>
      <c r="AB684" s="19">
        <v>0</v>
      </c>
      <c r="AC684" s="186" t="str">
        <f>IF(OR(M684="13",M684="14",P684=8),"",IF(     AND(OR(S684="AUTORIZADO", S684="PENDIENTE", S684="REDUCIDO", S684="AMPLIADO"),L684&lt;&gt;"HONORARIO" ), _xlfn.CONCAT(IF(H684="X","H",H684),"_",IF(OR(P684=5,P684=6),_xlfn.CONCAT(P684,"A"),P684),"_",VLOOKUP(T684,Datos!$B$2:$C$5,2,TRUE)),""))</f>
        <v>M_1_[11 +]</v>
      </c>
      <c r="AD684" s="186">
        <f t="shared" si="280"/>
        <v>0</v>
      </c>
      <c r="AE684" s="90" t="str">
        <f t="shared" si="281"/>
        <v>-</v>
      </c>
      <c r="AF684" s="91" t="str">
        <f t="shared" si="282"/>
        <v>070601</v>
      </c>
      <c r="AG684" s="92"/>
      <c r="AH684" s="93" t="str">
        <f t="shared" si="283"/>
        <v>Corporación de Fomento de la Producción</v>
      </c>
      <c r="AI684" s="90" t="str">
        <f t="shared" si="284"/>
        <v>-</v>
      </c>
      <c r="AJ684" s="90">
        <f t="shared" si="285"/>
        <v>4</v>
      </c>
      <c r="AK684" s="90" t="str">
        <f t="shared" si="286"/>
        <v>-</v>
      </c>
      <c r="AL684" s="90" t="str">
        <f t="shared" si="287"/>
        <v>Identifica este registro como MUJER</v>
      </c>
      <c r="AM684" s="90" t="str">
        <f t="shared" si="288"/>
        <v>-</v>
      </c>
      <c r="AN684" s="90" t="str">
        <f t="shared" si="289"/>
        <v>-</v>
      </c>
      <c r="AO684" s="90" t="str">
        <f t="shared" si="290"/>
        <v>-</v>
      </c>
      <c r="AP684" s="58" t="str">
        <f t="shared" si="291"/>
        <v>-</v>
      </c>
      <c r="AQ684" s="94" t="str">
        <f t="shared" si="292"/>
        <v>-</v>
      </c>
      <c r="AR684" s="94" t="str">
        <f>IF(N684="","PRIMER_DIA en blanco",
IF(AND(M684="01",N684&gt;=L_Conversion!$C$118,N684&lt;=L_Conversion!$D$118),"-",
IF(AND(M684="02",N684&gt;=L_Conversion!$C$119,N684&lt;=L_Conversion!$D$119),"-",
IF(AND(M684="03",N684&gt;=L_Conversion!$C$120,N684&lt;=L_Conversion!$D$120),"-",
IF(AND(M684="04",N684&gt;=L_Conversion!$C$121,N684&lt;=L_Conversion!$D$121),"-",
IF(AND(M684="05",N684&gt;=L_Conversion!$C$122,N684&lt;=L_Conversion!$D$122),"-",
IF(AND(M684="06",N684&gt;=L_Conversion!$C$123,N684&lt;=L_Conversion!$D$123),"-",
IF(AND(M684="07",N684&gt;=L_Conversion!$C$124,N684&lt;=L_Conversion!$D$124),"-",
IF(AND(M684="08",N684&gt;=L_Conversion!$C$125,N684&lt;=L_Conversion!$D$125),"-",
IF(AND(M684="09",N684&gt;=L_Conversion!$C$126,N684&lt;=L_Conversion!$D$126),"-",
IF(AND(M684="10",N684&gt;=L_Conversion!$C$127,N684&lt;=L_Conversion!$D$127),"-",
IF(AND(M684="11",N684&gt;=L_Conversion!$C$128,N684&lt;=L_Conversion!$D$128),"-",
IF(AND(M684="12",N684&gt;=L_Conversion!$C$129,N684&lt;=L_Conversion!$D$129),"-",
IF(AND(M684="13",N684&gt;=L_Conversion!$C$116,N684&lt;=L_Conversion!$D$116),"-",
IF(AND(M684="14",N684&gt;=L_Conversion!$C$117,N684&lt;=L_Conversion!$D$117),"-",
"PRIMER_DIA fuera de rango")))))))))))))))</f>
        <v>-</v>
      </c>
      <c r="AS684" s="94" t="str">
        <f t="shared" si="293"/>
        <v>-</v>
      </c>
      <c r="AT684" s="94" t="str">
        <f t="shared" si="294"/>
        <v>-</v>
      </c>
      <c r="AU684" s="94" t="str">
        <f t="shared" si="295"/>
        <v>-</v>
      </c>
      <c r="AV684" s="94" t="str">
        <f t="shared" si="296"/>
        <v>-</v>
      </c>
      <c r="AW684" s="94" t="str">
        <f t="shared" si="297"/>
        <v>-</v>
      </c>
      <c r="AX684" s="94" t="str">
        <f t="shared" si="298"/>
        <v>-</v>
      </c>
      <c r="AY684" s="94" t="str">
        <f t="shared" si="299"/>
        <v>-</v>
      </c>
      <c r="AZ684" s="94" t="str">
        <f t="shared" si="300"/>
        <v>-</v>
      </c>
      <c r="BA684" s="94" t="str">
        <f t="shared" si="301"/>
        <v>-</v>
      </c>
      <c r="BB684" s="94" t="str">
        <f t="shared" si="302"/>
        <v>-</v>
      </c>
      <c r="BC684" s="94" t="str">
        <f t="shared" si="303"/>
        <v>-</v>
      </c>
      <c r="BD684" s="94" t="str">
        <f t="shared" si="304"/>
        <v>-</v>
      </c>
      <c r="BE684" s="94" t="str">
        <f t="shared" si="305"/>
        <v>-</v>
      </c>
      <c r="BF684" s="94" t="str">
        <f t="shared" si="306"/>
        <v>-</v>
      </c>
    </row>
    <row r="685" spans="1:58" x14ac:dyDescent="0.2">
      <c r="A685" s="19" t="s">
        <v>1193</v>
      </c>
      <c r="B685" s="19" t="s">
        <v>875</v>
      </c>
      <c r="C685" s="19">
        <v>12760627</v>
      </c>
      <c r="D685" s="19">
        <v>7</v>
      </c>
      <c r="E685" s="19" t="s">
        <v>1256</v>
      </c>
      <c r="F685" s="19" t="s">
        <v>1979</v>
      </c>
      <c r="G685" s="19" t="s">
        <v>1980</v>
      </c>
      <c r="H685" s="19" t="s">
        <v>1018</v>
      </c>
      <c r="I685" s="19" t="s">
        <v>653</v>
      </c>
      <c r="J685" s="19">
        <v>80</v>
      </c>
      <c r="K685" s="19" t="s">
        <v>560</v>
      </c>
      <c r="L685" s="19" t="s">
        <v>495</v>
      </c>
      <c r="M685" s="19" t="s">
        <v>13</v>
      </c>
      <c r="N685" s="19">
        <v>45817</v>
      </c>
      <c r="O685" s="19">
        <v>2</v>
      </c>
      <c r="P685" s="83">
        <v>1</v>
      </c>
      <c r="Q685" s="19" t="s">
        <v>23</v>
      </c>
      <c r="R685" s="19" t="s">
        <v>11</v>
      </c>
      <c r="S685" s="19" t="s">
        <v>23</v>
      </c>
      <c r="T685" s="19">
        <v>2</v>
      </c>
      <c r="U685" s="19" t="s">
        <v>11</v>
      </c>
      <c r="V685" s="19" t="s">
        <v>11</v>
      </c>
      <c r="W685" s="19" t="s">
        <v>11</v>
      </c>
      <c r="X685" s="19">
        <v>0</v>
      </c>
      <c r="Y685" s="19" t="s">
        <v>730</v>
      </c>
      <c r="Z685" s="19">
        <v>0</v>
      </c>
      <c r="AA685" s="19">
        <v>0</v>
      </c>
      <c r="AB685" s="19">
        <v>0</v>
      </c>
      <c r="AC685" s="186" t="str">
        <f>IF(OR(M685="13",M685="14",P685=8),"",IF(     AND(OR(S685="AUTORIZADO", S685="PENDIENTE", S685="REDUCIDO", S685="AMPLIADO"),L685&lt;&gt;"HONORARIO" ), _xlfn.CONCAT(IF(H685="X","H",H685),"_",IF(OR(P685=5,P685=6),_xlfn.CONCAT(P685,"A"),P685),"_",VLOOKUP(T685,Datos!$B$2:$C$5,2,TRUE)),""))</f>
        <v>M_1_[hasta 3]</v>
      </c>
      <c r="AD685" s="186">
        <f t="shared" si="280"/>
        <v>0</v>
      </c>
      <c r="AE685" s="90" t="str">
        <f t="shared" si="281"/>
        <v>-</v>
      </c>
      <c r="AF685" s="91" t="str">
        <f t="shared" si="282"/>
        <v>070606</v>
      </c>
      <c r="AG685" s="92"/>
      <c r="AH685" s="93" t="str">
        <f t="shared" si="283"/>
        <v>Corporación de Fomento de la Producción</v>
      </c>
      <c r="AI685" s="90" t="str">
        <f t="shared" si="284"/>
        <v>-</v>
      </c>
      <c r="AJ685" s="90">
        <f t="shared" si="285"/>
        <v>7</v>
      </c>
      <c r="AK685" s="90" t="str">
        <f t="shared" si="286"/>
        <v>-</v>
      </c>
      <c r="AL685" s="90" t="str">
        <f t="shared" si="287"/>
        <v>Identifica este registro como MUJER</v>
      </c>
      <c r="AM685" s="90" t="str">
        <f t="shared" si="288"/>
        <v>-</v>
      </c>
      <c r="AN685" s="90" t="str">
        <f t="shared" si="289"/>
        <v>-</v>
      </c>
      <c r="AO685" s="90" t="str">
        <f t="shared" si="290"/>
        <v>-</v>
      </c>
      <c r="AP685" s="58" t="str">
        <f t="shared" si="291"/>
        <v>-</v>
      </c>
      <c r="AQ685" s="94" t="str">
        <f t="shared" si="292"/>
        <v>-</v>
      </c>
      <c r="AR685" s="94" t="str">
        <f>IF(N685="","PRIMER_DIA en blanco",
IF(AND(M685="01",N685&gt;=L_Conversion!$C$118,N685&lt;=L_Conversion!$D$118),"-",
IF(AND(M685="02",N685&gt;=L_Conversion!$C$119,N685&lt;=L_Conversion!$D$119),"-",
IF(AND(M685="03",N685&gt;=L_Conversion!$C$120,N685&lt;=L_Conversion!$D$120),"-",
IF(AND(M685="04",N685&gt;=L_Conversion!$C$121,N685&lt;=L_Conversion!$D$121),"-",
IF(AND(M685="05",N685&gt;=L_Conversion!$C$122,N685&lt;=L_Conversion!$D$122),"-",
IF(AND(M685="06",N685&gt;=L_Conversion!$C$123,N685&lt;=L_Conversion!$D$123),"-",
IF(AND(M685="07",N685&gt;=L_Conversion!$C$124,N685&lt;=L_Conversion!$D$124),"-",
IF(AND(M685="08",N685&gt;=L_Conversion!$C$125,N685&lt;=L_Conversion!$D$125),"-",
IF(AND(M685="09",N685&gt;=L_Conversion!$C$126,N685&lt;=L_Conversion!$D$126),"-",
IF(AND(M685="10",N685&gt;=L_Conversion!$C$127,N685&lt;=L_Conversion!$D$127),"-",
IF(AND(M685="11",N685&gt;=L_Conversion!$C$128,N685&lt;=L_Conversion!$D$128),"-",
IF(AND(M685="12",N685&gt;=L_Conversion!$C$129,N685&lt;=L_Conversion!$D$129),"-",
IF(AND(M685="13",N685&gt;=L_Conversion!$C$116,N685&lt;=L_Conversion!$D$116),"-",
IF(AND(M685="14",N685&gt;=L_Conversion!$C$117,N685&lt;=L_Conversion!$D$117),"-",
"PRIMER_DIA fuera de rango")))))))))))))))</f>
        <v>-</v>
      </c>
      <c r="AS685" s="94" t="str">
        <f t="shared" si="293"/>
        <v>-</v>
      </c>
      <c r="AT685" s="94" t="str">
        <f t="shared" si="294"/>
        <v>-</v>
      </c>
      <c r="AU685" s="94" t="str">
        <f t="shared" si="295"/>
        <v>-</v>
      </c>
      <c r="AV685" s="94" t="str">
        <f t="shared" si="296"/>
        <v>-</v>
      </c>
      <c r="AW685" s="94" t="str">
        <f t="shared" si="297"/>
        <v>-</v>
      </c>
      <c r="AX685" s="94" t="str">
        <f t="shared" si="298"/>
        <v>-</v>
      </c>
      <c r="AY685" s="94" t="str">
        <f t="shared" si="299"/>
        <v>-</v>
      </c>
      <c r="AZ685" s="94" t="str">
        <f t="shared" si="300"/>
        <v>-</v>
      </c>
      <c r="BA685" s="94" t="str">
        <f t="shared" si="301"/>
        <v>-</v>
      </c>
      <c r="BB685" s="94" t="str">
        <f t="shared" si="302"/>
        <v>-</v>
      </c>
      <c r="BC685" s="94" t="str">
        <f t="shared" si="303"/>
        <v>-</v>
      </c>
      <c r="BD685" s="94" t="str">
        <f t="shared" si="304"/>
        <v>-</v>
      </c>
      <c r="BE685" s="94" t="str">
        <f t="shared" si="305"/>
        <v>-</v>
      </c>
      <c r="BF685" s="94" t="str">
        <f t="shared" si="306"/>
        <v>-</v>
      </c>
    </row>
    <row r="686" spans="1:58" x14ac:dyDescent="0.2">
      <c r="A686" s="19" t="s">
        <v>1193</v>
      </c>
      <c r="B686" s="19" t="s">
        <v>76</v>
      </c>
      <c r="C686" s="19">
        <v>13220142</v>
      </c>
      <c r="D686" s="19">
        <v>0</v>
      </c>
      <c r="E686" s="19" t="s">
        <v>1981</v>
      </c>
      <c r="F686" s="19" t="s">
        <v>1285</v>
      </c>
      <c r="G686" s="19" t="s">
        <v>1982</v>
      </c>
      <c r="H686" s="19" t="s">
        <v>654</v>
      </c>
      <c r="I686" s="19" t="s">
        <v>653</v>
      </c>
      <c r="J686" s="19">
        <v>80</v>
      </c>
      <c r="K686" s="19" t="s">
        <v>556</v>
      </c>
      <c r="L686" s="19" t="s">
        <v>495</v>
      </c>
      <c r="M686" s="19" t="s">
        <v>13</v>
      </c>
      <c r="N686" s="19">
        <v>45817</v>
      </c>
      <c r="O686" s="19">
        <v>3</v>
      </c>
      <c r="P686" s="83">
        <v>1</v>
      </c>
      <c r="Q686" s="19" t="s">
        <v>23</v>
      </c>
      <c r="R686" s="19" t="s">
        <v>11</v>
      </c>
      <c r="S686" s="19" t="s">
        <v>23</v>
      </c>
      <c r="T686" s="19">
        <v>3</v>
      </c>
      <c r="U686" s="19" t="s">
        <v>11</v>
      </c>
      <c r="V686" s="19" t="s">
        <v>11</v>
      </c>
      <c r="W686" s="19" t="s">
        <v>11</v>
      </c>
      <c r="X686" s="19">
        <v>0</v>
      </c>
      <c r="Y686" s="19" t="s">
        <v>730</v>
      </c>
      <c r="Z686" s="19">
        <v>0</v>
      </c>
      <c r="AA686" s="19">
        <v>0</v>
      </c>
      <c r="AB686" s="19">
        <v>0</v>
      </c>
      <c r="AC686" s="186" t="str">
        <f>IF(OR(M686="13",M686="14",P686=8),"",IF(     AND(OR(S686="AUTORIZADO", S686="PENDIENTE", S686="REDUCIDO", S686="AMPLIADO"),L686&lt;&gt;"HONORARIO" ), _xlfn.CONCAT(IF(H686="X","H",H686),"_",IF(OR(P686=5,P686=6),_xlfn.CONCAT(P686,"A"),P686),"_",VLOOKUP(T686,Datos!$B$2:$C$5,2,TRUE)),""))</f>
        <v>H_1_[hasta 3]</v>
      </c>
      <c r="AD686" s="186">
        <f t="shared" si="280"/>
        <v>0</v>
      </c>
      <c r="AE686" s="90" t="str">
        <f t="shared" si="281"/>
        <v>-</v>
      </c>
      <c r="AF686" s="91" t="str">
        <f t="shared" si="282"/>
        <v>070601</v>
      </c>
      <c r="AG686" s="92"/>
      <c r="AH686" s="93" t="str">
        <f t="shared" si="283"/>
        <v>Corporación de Fomento de la Producción</v>
      </c>
      <c r="AI686" s="90" t="str">
        <f t="shared" si="284"/>
        <v>-</v>
      </c>
      <c r="AJ686" s="90">
        <f t="shared" si="285"/>
        <v>0</v>
      </c>
      <c r="AK686" s="90" t="str">
        <f t="shared" si="286"/>
        <v>-</v>
      </c>
      <c r="AL686" s="90" t="str">
        <f t="shared" si="287"/>
        <v>Identifica este registro como HOMBRE</v>
      </c>
      <c r="AM686" s="90" t="str">
        <f t="shared" si="288"/>
        <v>-</v>
      </c>
      <c r="AN686" s="90" t="str">
        <f t="shared" si="289"/>
        <v>-</v>
      </c>
      <c r="AO686" s="90" t="str">
        <f t="shared" si="290"/>
        <v>-</v>
      </c>
      <c r="AP686" s="58" t="str">
        <f t="shared" si="291"/>
        <v>-</v>
      </c>
      <c r="AQ686" s="94" t="str">
        <f t="shared" si="292"/>
        <v>-</v>
      </c>
      <c r="AR686" s="94" t="str">
        <f>IF(N686="","PRIMER_DIA en blanco",
IF(AND(M686="01",N686&gt;=L_Conversion!$C$118,N686&lt;=L_Conversion!$D$118),"-",
IF(AND(M686="02",N686&gt;=L_Conversion!$C$119,N686&lt;=L_Conversion!$D$119),"-",
IF(AND(M686="03",N686&gt;=L_Conversion!$C$120,N686&lt;=L_Conversion!$D$120),"-",
IF(AND(M686="04",N686&gt;=L_Conversion!$C$121,N686&lt;=L_Conversion!$D$121),"-",
IF(AND(M686="05",N686&gt;=L_Conversion!$C$122,N686&lt;=L_Conversion!$D$122),"-",
IF(AND(M686="06",N686&gt;=L_Conversion!$C$123,N686&lt;=L_Conversion!$D$123),"-",
IF(AND(M686="07",N686&gt;=L_Conversion!$C$124,N686&lt;=L_Conversion!$D$124),"-",
IF(AND(M686="08",N686&gt;=L_Conversion!$C$125,N686&lt;=L_Conversion!$D$125),"-",
IF(AND(M686="09",N686&gt;=L_Conversion!$C$126,N686&lt;=L_Conversion!$D$126),"-",
IF(AND(M686="10",N686&gt;=L_Conversion!$C$127,N686&lt;=L_Conversion!$D$127),"-",
IF(AND(M686="11",N686&gt;=L_Conversion!$C$128,N686&lt;=L_Conversion!$D$128),"-",
IF(AND(M686="12",N686&gt;=L_Conversion!$C$129,N686&lt;=L_Conversion!$D$129),"-",
IF(AND(M686="13",N686&gt;=L_Conversion!$C$116,N686&lt;=L_Conversion!$D$116),"-",
IF(AND(M686="14",N686&gt;=L_Conversion!$C$117,N686&lt;=L_Conversion!$D$117),"-",
"PRIMER_DIA fuera de rango")))))))))))))))</f>
        <v>-</v>
      </c>
      <c r="AS686" s="94" t="str">
        <f t="shared" si="293"/>
        <v>-</v>
      </c>
      <c r="AT686" s="94" t="str">
        <f t="shared" si="294"/>
        <v>-</v>
      </c>
      <c r="AU686" s="94" t="str">
        <f t="shared" si="295"/>
        <v>-</v>
      </c>
      <c r="AV686" s="94" t="str">
        <f t="shared" si="296"/>
        <v>-</v>
      </c>
      <c r="AW686" s="94" t="str">
        <f t="shared" si="297"/>
        <v>-</v>
      </c>
      <c r="AX686" s="94" t="str">
        <f t="shared" si="298"/>
        <v>-</v>
      </c>
      <c r="AY686" s="94" t="str">
        <f t="shared" si="299"/>
        <v>-</v>
      </c>
      <c r="AZ686" s="94" t="str">
        <f t="shared" si="300"/>
        <v>-</v>
      </c>
      <c r="BA686" s="94" t="str">
        <f t="shared" si="301"/>
        <v>-</v>
      </c>
      <c r="BB686" s="94" t="str">
        <f t="shared" si="302"/>
        <v>-</v>
      </c>
      <c r="BC686" s="94" t="str">
        <f t="shared" si="303"/>
        <v>-</v>
      </c>
      <c r="BD686" s="94" t="str">
        <f t="shared" si="304"/>
        <v>-</v>
      </c>
      <c r="BE686" s="94" t="str">
        <f t="shared" si="305"/>
        <v>-</v>
      </c>
      <c r="BF686" s="94" t="str">
        <f t="shared" si="306"/>
        <v>-</v>
      </c>
    </row>
    <row r="687" spans="1:58" x14ac:dyDescent="0.2">
      <c r="A687" s="19" t="s">
        <v>1193</v>
      </c>
      <c r="B687" s="19" t="s">
        <v>76</v>
      </c>
      <c r="C687" s="19">
        <v>19740981</v>
      </c>
      <c r="D687" s="19">
        <v>9</v>
      </c>
      <c r="E687" s="19" t="s">
        <v>1547</v>
      </c>
      <c r="F687" s="19" t="s">
        <v>1472</v>
      </c>
      <c r="G687" s="19" t="s">
        <v>1548</v>
      </c>
      <c r="H687" s="19" t="s">
        <v>1018</v>
      </c>
      <c r="I687" s="19" t="s">
        <v>654</v>
      </c>
      <c r="J687" s="19">
        <v>80</v>
      </c>
      <c r="K687" s="19" t="s">
        <v>556</v>
      </c>
      <c r="L687" s="19" t="s">
        <v>509</v>
      </c>
      <c r="M687" s="19" t="s">
        <v>13</v>
      </c>
      <c r="N687" s="19">
        <v>45817</v>
      </c>
      <c r="O687" s="19">
        <v>1</v>
      </c>
      <c r="P687" s="83">
        <v>1</v>
      </c>
      <c r="Q687" s="19" t="s">
        <v>23</v>
      </c>
      <c r="R687" s="19" t="s">
        <v>11</v>
      </c>
      <c r="S687" s="19" t="s">
        <v>23</v>
      </c>
      <c r="T687" s="19">
        <v>1</v>
      </c>
      <c r="U687" s="19" t="s">
        <v>11</v>
      </c>
      <c r="V687" s="19" t="s">
        <v>11</v>
      </c>
      <c r="W687" s="19" t="s">
        <v>11</v>
      </c>
      <c r="X687" s="19">
        <v>0</v>
      </c>
      <c r="Y687" s="19" t="s">
        <v>730</v>
      </c>
      <c r="Z687" s="19">
        <v>0</v>
      </c>
      <c r="AA687" s="19">
        <v>0</v>
      </c>
      <c r="AB687" s="19">
        <v>0</v>
      </c>
      <c r="AC687" s="186" t="str">
        <f>IF(OR(M687="13",M687="14",P687=8),"",IF(     AND(OR(S687="AUTORIZADO", S687="PENDIENTE", S687="REDUCIDO", S687="AMPLIADO"),L687&lt;&gt;"HONORARIO" ), _xlfn.CONCAT(IF(H687="X","H",H687),"_",IF(OR(P687=5,P687=6),_xlfn.CONCAT(P687,"A"),P687),"_",VLOOKUP(T687,Datos!$B$2:$C$5,2,TRUE)),""))</f>
        <v>M_1_[hasta 3]</v>
      </c>
      <c r="AD687" s="186">
        <f t="shared" si="280"/>
        <v>0</v>
      </c>
      <c r="AE687" s="90" t="str">
        <f t="shared" si="281"/>
        <v>-</v>
      </c>
      <c r="AF687" s="91" t="str">
        <f t="shared" si="282"/>
        <v>070601</v>
      </c>
      <c r="AG687" s="92"/>
      <c r="AH687" s="93" t="str">
        <f t="shared" si="283"/>
        <v>Corporación de Fomento de la Producción</v>
      </c>
      <c r="AI687" s="90" t="str">
        <f t="shared" si="284"/>
        <v>-</v>
      </c>
      <c r="AJ687" s="90">
        <f t="shared" si="285"/>
        <v>9</v>
      </c>
      <c r="AK687" s="90" t="str">
        <f t="shared" si="286"/>
        <v>-</v>
      </c>
      <c r="AL687" s="90" t="str">
        <f t="shared" si="287"/>
        <v>Identifica este registro como MUJER</v>
      </c>
      <c r="AM687" s="90" t="str">
        <f t="shared" si="288"/>
        <v>-</v>
      </c>
      <c r="AN687" s="90" t="str">
        <f t="shared" si="289"/>
        <v>-</v>
      </c>
      <c r="AO687" s="90" t="str">
        <f t="shared" si="290"/>
        <v>-</v>
      </c>
      <c r="AP687" s="58" t="str">
        <f t="shared" si="291"/>
        <v>-</v>
      </c>
      <c r="AQ687" s="94" t="str">
        <f t="shared" si="292"/>
        <v>-</v>
      </c>
      <c r="AR687" s="94" t="str">
        <f>IF(N687="","PRIMER_DIA en blanco",
IF(AND(M687="01",N687&gt;=L_Conversion!$C$118,N687&lt;=L_Conversion!$D$118),"-",
IF(AND(M687="02",N687&gt;=L_Conversion!$C$119,N687&lt;=L_Conversion!$D$119),"-",
IF(AND(M687="03",N687&gt;=L_Conversion!$C$120,N687&lt;=L_Conversion!$D$120),"-",
IF(AND(M687="04",N687&gt;=L_Conversion!$C$121,N687&lt;=L_Conversion!$D$121),"-",
IF(AND(M687="05",N687&gt;=L_Conversion!$C$122,N687&lt;=L_Conversion!$D$122),"-",
IF(AND(M687="06",N687&gt;=L_Conversion!$C$123,N687&lt;=L_Conversion!$D$123),"-",
IF(AND(M687="07",N687&gt;=L_Conversion!$C$124,N687&lt;=L_Conversion!$D$124),"-",
IF(AND(M687="08",N687&gt;=L_Conversion!$C$125,N687&lt;=L_Conversion!$D$125),"-",
IF(AND(M687="09",N687&gt;=L_Conversion!$C$126,N687&lt;=L_Conversion!$D$126),"-",
IF(AND(M687="10",N687&gt;=L_Conversion!$C$127,N687&lt;=L_Conversion!$D$127),"-",
IF(AND(M687="11",N687&gt;=L_Conversion!$C$128,N687&lt;=L_Conversion!$D$128),"-",
IF(AND(M687="12",N687&gt;=L_Conversion!$C$129,N687&lt;=L_Conversion!$D$129),"-",
IF(AND(M687="13",N687&gt;=L_Conversion!$C$116,N687&lt;=L_Conversion!$D$116),"-",
IF(AND(M687="14",N687&gt;=L_Conversion!$C$117,N687&lt;=L_Conversion!$D$117),"-",
"PRIMER_DIA fuera de rango")))))))))))))))</f>
        <v>-</v>
      </c>
      <c r="AS687" s="94" t="str">
        <f t="shared" si="293"/>
        <v>-</v>
      </c>
      <c r="AT687" s="94" t="str">
        <f t="shared" si="294"/>
        <v>-</v>
      </c>
      <c r="AU687" s="94" t="str">
        <f t="shared" si="295"/>
        <v>-</v>
      </c>
      <c r="AV687" s="94" t="str">
        <f t="shared" si="296"/>
        <v>-</v>
      </c>
      <c r="AW687" s="94" t="str">
        <f t="shared" si="297"/>
        <v>-</v>
      </c>
      <c r="AX687" s="94" t="str">
        <f t="shared" si="298"/>
        <v>-</v>
      </c>
      <c r="AY687" s="94" t="str">
        <f t="shared" si="299"/>
        <v>-</v>
      </c>
      <c r="AZ687" s="94" t="str">
        <f t="shared" si="300"/>
        <v>-</v>
      </c>
      <c r="BA687" s="94" t="str">
        <f t="shared" si="301"/>
        <v>-</v>
      </c>
      <c r="BB687" s="94" t="str">
        <f t="shared" si="302"/>
        <v>-</v>
      </c>
      <c r="BC687" s="94" t="str">
        <f t="shared" si="303"/>
        <v>-</v>
      </c>
      <c r="BD687" s="94" t="str">
        <f t="shared" si="304"/>
        <v>-</v>
      </c>
      <c r="BE687" s="94" t="str">
        <f t="shared" si="305"/>
        <v>-</v>
      </c>
      <c r="BF687" s="94" t="str">
        <f t="shared" si="306"/>
        <v>-</v>
      </c>
    </row>
    <row r="688" spans="1:58" x14ac:dyDescent="0.2">
      <c r="A688" s="19" t="s">
        <v>1193</v>
      </c>
      <c r="B688" s="19" t="s">
        <v>76</v>
      </c>
      <c r="C688" s="19">
        <v>16340776</v>
      </c>
      <c r="D688" s="19">
        <v>0</v>
      </c>
      <c r="E688" s="19" t="s">
        <v>1355</v>
      </c>
      <c r="F688" s="19" t="s">
        <v>1701</v>
      </c>
      <c r="G688" s="19" t="s">
        <v>1702</v>
      </c>
      <c r="H688" s="19" t="s">
        <v>1018</v>
      </c>
      <c r="I688" s="19" t="s">
        <v>653</v>
      </c>
      <c r="J688" s="19">
        <v>80</v>
      </c>
      <c r="K688" s="19" t="s">
        <v>560</v>
      </c>
      <c r="L688" s="19" t="s">
        <v>495</v>
      </c>
      <c r="M688" s="19" t="s">
        <v>13</v>
      </c>
      <c r="N688" s="19">
        <v>45817</v>
      </c>
      <c r="O688" s="19">
        <v>5</v>
      </c>
      <c r="P688" s="83">
        <v>1</v>
      </c>
      <c r="Q688" s="19" t="s">
        <v>23</v>
      </c>
      <c r="R688" s="19" t="s">
        <v>11</v>
      </c>
      <c r="S688" s="19" t="s">
        <v>23</v>
      </c>
      <c r="T688" s="19">
        <v>5</v>
      </c>
      <c r="U688" s="19" t="s">
        <v>11</v>
      </c>
      <c r="V688" s="19" t="s">
        <v>11</v>
      </c>
      <c r="W688" s="19" t="s">
        <v>11</v>
      </c>
      <c r="X688" s="19">
        <v>0</v>
      </c>
      <c r="Y688" s="19" t="s">
        <v>730</v>
      </c>
      <c r="Z688" s="19">
        <v>0</v>
      </c>
      <c r="AA688" s="19">
        <v>0</v>
      </c>
      <c r="AB688" s="19">
        <v>0</v>
      </c>
      <c r="AC688" s="186" t="str">
        <f>IF(OR(M688="13",M688="14",P688=8),"",IF(     AND(OR(S688="AUTORIZADO", S688="PENDIENTE", S688="REDUCIDO", S688="AMPLIADO"),L688&lt;&gt;"HONORARIO" ), _xlfn.CONCAT(IF(H688="X","H",H688),"_",IF(OR(P688=5,P688=6),_xlfn.CONCAT(P688,"A"),P688),"_",VLOOKUP(T688,Datos!$B$2:$C$5,2,TRUE)),""))</f>
        <v>M_1_[4 a 10]</v>
      </c>
      <c r="AD688" s="186">
        <f t="shared" si="280"/>
        <v>0</v>
      </c>
      <c r="AE688" s="90" t="str">
        <f t="shared" si="281"/>
        <v>-</v>
      </c>
      <c r="AF688" s="91" t="str">
        <f t="shared" si="282"/>
        <v>070601</v>
      </c>
      <c r="AG688" s="92"/>
      <c r="AH688" s="93" t="str">
        <f t="shared" si="283"/>
        <v>Corporación de Fomento de la Producción</v>
      </c>
      <c r="AI688" s="90" t="str">
        <f t="shared" si="284"/>
        <v>-</v>
      </c>
      <c r="AJ688" s="90">
        <f t="shared" si="285"/>
        <v>0</v>
      </c>
      <c r="AK688" s="90" t="str">
        <f t="shared" si="286"/>
        <v>-</v>
      </c>
      <c r="AL688" s="90" t="str">
        <f t="shared" si="287"/>
        <v>Identifica este registro como MUJER</v>
      </c>
      <c r="AM688" s="90" t="str">
        <f t="shared" si="288"/>
        <v>-</v>
      </c>
      <c r="AN688" s="90" t="str">
        <f t="shared" si="289"/>
        <v>-</v>
      </c>
      <c r="AO688" s="90" t="str">
        <f t="shared" si="290"/>
        <v>-</v>
      </c>
      <c r="AP688" s="58" t="str">
        <f t="shared" si="291"/>
        <v>-</v>
      </c>
      <c r="AQ688" s="94" t="str">
        <f t="shared" si="292"/>
        <v>-</v>
      </c>
      <c r="AR688" s="94" t="str">
        <f>IF(N688="","PRIMER_DIA en blanco",
IF(AND(M688="01",N688&gt;=L_Conversion!$C$118,N688&lt;=L_Conversion!$D$118),"-",
IF(AND(M688="02",N688&gt;=L_Conversion!$C$119,N688&lt;=L_Conversion!$D$119),"-",
IF(AND(M688="03",N688&gt;=L_Conversion!$C$120,N688&lt;=L_Conversion!$D$120),"-",
IF(AND(M688="04",N688&gt;=L_Conversion!$C$121,N688&lt;=L_Conversion!$D$121),"-",
IF(AND(M688="05",N688&gt;=L_Conversion!$C$122,N688&lt;=L_Conversion!$D$122),"-",
IF(AND(M688="06",N688&gt;=L_Conversion!$C$123,N688&lt;=L_Conversion!$D$123),"-",
IF(AND(M688="07",N688&gt;=L_Conversion!$C$124,N688&lt;=L_Conversion!$D$124),"-",
IF(AND(M688="08",N688&gt;=L_Conversion!$C$125,N688&lt;=L_Conversion!$D$125),"-",
IF(AND(M688="09",N688&gt;=L_Conversion!$C$126,N688&lt;=L_Conversion!$D$126),"-",
IF(AND(M688="10",N688&gt;=L_Conversion!$C$127,N688&lt;=L_Conversion!$D$127),"-",
IF(AND(M688="11",N688&gt;=L_Conversion!$C$128,N688&lt;=L_Conversion!$D$128),"-",
IF(AND(M688="12",N688&gt;=L_Conversion!$C$129,N688&lt;=L_Conversion!$D$129),"-",
IF(AND(M688="13",N688&gt;=L_Conversion!$C$116,N688&lt;=L_Conversion!$D$116),"-",
IF(AND(M688="14",N688&gt;=L_Conversion!$C$117,N688&lt;=L_Conversion!$D$117),"-",
"PRIMER_DIA fuera de rango")))))))))))))))</f>
        <v>-</v>
      </c>
      <c r="AS688" s="94" t="str">
        <f t="shared" si="293"/>
        <v>-</v>
      </c>
      <c r="AT688" s="94" t="str">
        <f t="shared" si="294"/>
        <v>-</v>
      </c>
      <c r="AU688" s="94" t="str">
        <f t="shared" si="295"/>
        <v>-</v>
      </c>
      <c r="AV688" s="94" t="str">
        <f t="shared" si="296"/>
        <v>-</v>
      </c>
      <c r="AW688" s="94" t="str">
        <f t="shared" si="297"/>
        <v>-</v>
      </c>
      <c r="AX688" s="94" t="str">
        <f t="shared" si="298"/>
        <v>-</v>
      </c>
      <c r="AY688" s="94" t="str">
        <f t="shared" si="299"/>
        <v>-</v>
      </c>
      <c r="AZ688" s="94" t="str">
        <f t="shared" si="300"/>
        <v>-</v>
      </c>
      <c r="BA688" s="94" t="str">
        <f t="shared" si="301"/>
        <v>-</v>
      </c>
      <c r="BB688" s="94" t="str">
        <f t="shared" si="302"/>
        <v>-</v>
      </c>
      <c r="BC688" s="94" t="str">
        <f t="shared" si="303"/>
        <v>-</v>
      </c>
      <c r="BD688" s="94" t="str">
        <f t="shared" si="304"/>
        <v>-</v>
      </c>
      <c r="BE688" s="94" t="str">
        <f t="shared" si="305"/>
        <v>-</v>
      </c>
      <c r="BF688" s="94" t="str">
        <f t="shared" si="306"/>
        <v>-</v>
      </c>
    </row>
    <row r="689" spans="1:58" x14ac:dyDescent="0.2">
      <c r="A689" s="19" t="s">
        <v>1193</v>
      </c>
      <c r="B689" s="19" t="s">
        <v>76</v>
      </c>
      <c r="C689" s="19">
        <v>15799705</v>
      </c>
      <c r="D689" s="19" t="s">
        <v>1197</v>
      </c>
      <c r="E689" s="19" t="s">
        <v>1355</v>
      </c>
      <c r="F689" s="19" t="s">
        <v>1701</v>
      </c>
      <c r="G689" s="19" t="s">
        <v>1983</v>
      </c>
      <c r="H689" s="19" t="s">
        <v>1018</v>
      </c>
      <c r="I689" s="19" t="s">
        <v>654</v>
      </c>
      <c r="J689" s="19">
        <v>80</v>
      </c>
      <c r="K689" s="19" t="s">
        <v>556</v>
      </c>
      <c r="L689" s="19" t="s">
        <v>509</v>
      </c>
      <c r="M689" s="19" t="s">
        <v>13</v>
      </c>
      <c r="N689" s="19">
        <v>45817</v>
      </c>
      <c r="O689" s="19">
        <v>5</v>
      </c>
      <c r="P689" s="83">
        <v>1</v>
      </c>
      <c r="Q689" s="19" t="s">
        <v>23</v>
      </c>
      <c r="R689" s="19" t="s">
        <v>11</v>
      </c>
      <c r="S689" s="19" t="s">
        <v>23</v>
      </c>
      <c r="T689" s="19">
        <v>5</v>
      </c>
      <c r="U689" s="19" t="s">
        <v>11</v>
      </c>
      <c r="V689" s="19" t="s">
        <v>11</v>
      </c>
      <c r="W689" s="19" t="s">
        <v>11</v>
      </c>
      <c r="X689" s="19">
        <v>0</v>
      </c>
      <c r="Y689" s="19" t="s">
        <v>730</v>
      </c>
      <c r="Z689" s="19">
        <v>0</v>
      </c>
      <c r="AA689" s="19">
        <v>0</v>
      </c>
      <c r="AB689" s="19">
        <v>0</v>
      </c>
      <c r="AC689" s="186" t="str">
        <f>IF(OR(M689="13",M689="14",P689=8),"",IF(     AND(OR(S689="AUTORIZADO", S689="PENDIENTE", S689="REDUCIDO", S689="AMPLIADO"),L689&lt;&gt;"HONORARIO" ), _xlfn.CONCAT(IF(H689="X","H",H689),"_",IF(OR(P689=5,P689=6),_xlfn.CONCAT(P689,"A"),P689),"_",VLOOKUP(T689,Datos!$B$2:$C$5,2,TRUE)),""))</f>
        <v>M_1_[4 a 10]</v>
      </c>
      <c r="AD689" s="186">
        <f t="shared" si="280"/>
        <v>0</v>
      </c>
      <c r="AE689" s="90" t="str">
        <f t="shared" si="281"/>
        <v>-</v>
      </c>
      <c r="AF689" s="91" t="str">
        <f t="shared" si="282"/>
        <v>070601</v>
      </c>
      <c r="AG689" s="92"/>
      <c r="AH689" s="93" t="str">
        <f t="shared" si="283"/>
        <v>Corporación de Fomento de la Producción</v>
      </c>
      <c r="AI689" s="90" t="str">
        <f t="shared" si="284"/>
        <v>-</v>
      </c>
      <c r="AJ689" s="90" t="str">
        <f t="shared" si="285"/>
        <v>K</v>
      </c>
      <c r="AK689" s="90" t="str">
        <f t="shared" si="286"/>
        <v>-</v>
      </c>
      <c r="AL689" s="90" t="str">
        <f t="shared" si="287"/>
        <v>Identifica este registro como MUJER</v>
      </c>
      <c r="AM689" s="90" t="str">
        <f t="shared" si="288"/>
        <v>-</v>
      </c>
      <c r="AN689" s="90" t="str">
        <f t="shared" si="289"/>
        <v>-</v>
      </c>
      <c r="AO689" s="90" t="str">
        <f t="shared" si="290"/>
        <v>-</v>
      </c>
      <c r="AP689" s="58" t="str">
        <f t="shared" si="291"/>
        <v>-</v>
      </c>
      <c r="AQ689" s="94" t="str">
        <f t="shared" si="292"/>
        <v>-</v>
      </c>
      <c r="AR689" s="94" t="str">
        <f>IF(N689="","PRIMER_DIA en blanco",
IF(AND(M689="01",N689&gt;=L_Conversion!$C$118,N689&lt;=L_Conversion!$D$118),"-",
IF(AND(M689="02",N689&gt;=L_Conversion!$C$119,N689&lt;=L_Conversion!$D$119),"-",
IF(AND(M689="03",N689&gt;=L_Conversion!$C$120,N689&lt;=L_Conversion!$D$120),"-",
IF(AND(M689="04",N689&gt;=L_Conversion!$C$121,N689&lt;=L_Conversion!$D$121),"-",
IF(AND(M689="05",N689&gt;=L_Conversion!$C$122,N689&lt;=L_Conversion!$D$122),"-",
IF(AND(M689="06",N689&gt;=L_Conversion!$C$123,N689&lt;=L_Conversion!$D$123),"-",
IF(AND(M689="07",N689&gt;=L_Conversion!$C$124,N689&lt;=L_Conversion!$D$124),"-",
IF(AND(M689="08",N689&gt;=L_Conversion!$C$125,N689&lt;=L_Conversion!$D$125),"-",
IF(AND(M689="09",N689&gt;=L_Conversion!$C$126,N689&lt;=L_Conversion!$D$126),"-",
IF(AND(M689="10",N689&gt;=L_Conversion!$C$127,N689&lt;=L_Conversion!$D$127),"-",
IF(AND(M689="11",N689&gt;=L_Conversion!$C$128,N689&lt;=L_Conversion!$D$128),"-",
IF(AND(M689="12",N689&gt;=L_Conversion!$C$129,N689&lt;=L_Conversion!$D$129),"-",
IF(AND(M689="13",N689&gt;=L_Conversion!$C$116,N689&lt;=L_Conversion!$D$116),"-",
IF(AND(M689="14",N689&gt;=L_Conversion!$C$117,N689&lt;=L_Conversion!$D$117),"-",
"PRIMER_DIA fuera de rango")))))))))))))))</f>
        <v>-</v>
      </c>
      <c r="AS689" s="94" t="str">
        <f t="shared" si="293"/>
        <v>-</v>
      </c>
      <c r="AT689" s="94" t="str">
        <f t="shared" si="294"/>
        <v>-</v>
      </c>
      <c r="AU689" s="94" t="str">
        <f t="shared" si="295"/>
        <v>-</v>
      </c>
      <c r="AV689" s="94" t="str">
        <f t="shared" si="296"/>
        <v>-</v>
      </c>
      <c r="AW689" s="94" t="str">
        <f t="shared" si="297"/>
        <v>-</v>
      </c>
      <c r="AX689" s="94" t="str">
        <f t="shared" si="298"/>
        <v>-</v>
      </c>
      <c r="AY689" s="94" t="str">
        <f t="shared" si="299"/>
        <v>-</v>
      </c>
      <c r="AZ689" s="94" t="str">
        <f t="shared" si="300"/>
        <v>-</v>
      </c>
      <c r="BA689" s="94" t="str">
        <f t="shared" si="301"/>
        <v>-</v>
      </c>
      <c r="BB689" s="94" t="str">
        <f t="shared" si="302"/>
        <v>-</v>
      </c>
      <c r="BC689" s="94" t="str">
        <f t="shared" si="303"/>
        <v>-</v>
      </c>
      <c r="BD689" s="94" t="str">
        <f t="shared" si="304"/>
        <v>-</v>
      </c>
      <c r="BE689" s="94" t="str">
        <f t="shared" si="305"/>
        <v>-</v>
      </c>
      <c r="BF689" s="94" t="str">
        <f t="shared" si="306"/>
        <v>-</v>
      </c>
    </row>
    <row r="690" spans="1:58" x14ac:dyDescent="0.2">
      <c r="A690" s="19" t="s">
        <v>1193</v>
      </c>
      <c r="B690" s="19" t="s">
        <v>76</v>
      </c>
      <c r="C690" s="19">
        <v>12674245</v>
      </c>
      <c r="D690" s="19">
        <v>2</v>
      </c>
      <c r="E690" s="19" t="s">
        <v>1336</v>
      </c>
      <c r="F690" s="19" t="s">
        <v>1265</v>
      </c>
      <c r="G690" s="19" t="s">
        <v>1883</v>
      </c>
      <c r="H690" s="19" t="s">
        <v>1018</v>
      </c>
      <c r="I690" s="19" t="s">
        <v>653</v>
      </c>
      <c r="J690" s="19">
        <v>80</v>
      </c>
      <c r="K690" s="19" t="s">
        <v>556</v>
      </c>
      <c r="L690" s="19" t="s">
        <v>495</v>
      </c>
      <c r="M690" s="19" t="s">
        <v>13</v>
      </c>
      <c r="N690" s="19">
        <v>45817</v>
      </c>
      <c r="O690" s="19">
        <v>3</v>
      </c>
      <c r="P690" s="83">
        <v>1</v>
      </c>
      <c r="Q690" s="19" t="s">
        <v>23</v>
      </c>
      <c r="R690" s="19" t="s">
        <v>11</v>
      </c>
      <c r="S690" s="19" t="s">
        <v>23</v>
      </c>
      <c r="T690" s="19">
        <v>3</v>
      </c>
      <c r="U690" s="19" t="s">
        <v>11</v>
      </c>
      <c r="V690" s="19" t="s">
        <v>11</v>
      </c>
      <c r="W690" s="19" t="s">
        <v>11</v>
      </c>
      <c r="X690" s="19">
        <v>0</v>
      </c>
      <c r="Y690" s="19" t="s">
        <v>730</v>
      </c>
      <c r="Z690" s="19">
        <v>0</v>
      </c>
      <c r="AA690" s="19">
        <v>0</v>
      </c>
      <c r="AB690" s="19">
        <v>0</v>
      </c>
      <c r="AC690" s="186" t="str">
        <f>IF(OR(M690="13",M690="14",P690=8),"",IF(     AND(OR(S690="AUTORIZADO", S690="PENDIENTE", S690="REDUCIDO", S690="AMPLIADO"),L690&lt;&gt;"HONORARIO" ), _xlfn.CONCAT(IF(H690="X","H",H690),"_",IF(OR(P690=5,P690=6),_xlfn.CONCAT(P690,"A"),P690),"_",VLOOKUP(T690,Datos!$B$2:$C$5,2,TRUE)),""))</f>
        <v>M_1_[hasta 3]</v>
      </c>
      <c r="AD690" s="186">
        <f t="shared" si="280"/>
        <v>0</v>
      </c>
      <c r="AE690" s="90" t="str">
        <f t="shared" si="281"/>
        <v>-</v>
      </c>
      <c r="AF690" s="91" t="str">
        <f t="shared" si="282"/>
        <v>070601</v>
      </c>
      <c r="AG690" s="92"/>
      <c r="AH690" s="93" t="str">
        <f t="shared" si="283"/>
        <v>Corporación de Fomento de la Producción</v>
      </c>
      <c r="AI690" s="90" t="str">
        <f t="shared" si="284"/>
        <v>-</v>
      </c>
      <c r="AJ690" s="90">
        <f t="shared" si="285"/>
        <v>2</v>
      </c>
      <c r="AK690" s="90" t="str">
        <f t="shared" si="286"/>
        <v>-</v>
      </c>
      <c r="AL690" s="90" t="str">
        <f t="shared" si="287"/>
        <v>Identifica este registro como MUJER</v>
      </c>
      <c r="AM690" s="90" t="str">
        <f t="shared" si="288"/>
        <v>-</v>
      </c>
      <c r="AN690" s="90" t="str">
        <f t="shared" si="289"/>
        <v>-</v>
      </c>
      <c r="AO690" s="90" t="str">
        <f t="shared" si="290"/>
        <v>-</v>
      </c>
      <c r="AP690" s="58" t="str">
        <f t="shared" si="291"/>
        <v>-</v>
      </c>
      <c r="AQ690" s="94" t="str">
        <f t="shared" si="292"/>
        <v>-</v>
      </c>
      <c r="AR690" s="94" t="str">
        <f>IF(N690="","PRIMER_DIA en blanco",
IF(AND(M690="01",N690&gt;=L_Conversion!$C$118,N690&lt;=L_Conversion!$D$118),"-",
IF(AND(M690="02",N690&gt;=L_Conversion!$C$119,N690&lt;=L_Conversion!$D$119),"-",
IF(AND(M690="03",N690&gt;=L_Conversion!$C$120,N690&lt;=L_Conversion!$D$120),"-",
IF(AND(M690="04",N690&gt;=L_Conversion!$C$121,N690&lt;=L_Conversion!$D$121),"-",
IF(AND(M690="05",N690&gt;=L_Conversion!$C$122,N690&lt;=L_Conversion!$D$122),"-",
IF(AND(M690="06",N690&gt;=L_Conversion!$C$123,N690&lt;=L_Conversion!$D$123),"-",
IF(AND(M690="07",N690&gt;=L_Conversion!$C$124,N690&lt;=L_Conversion!$D$124),"-",
IF(AND(M690="08",N690&gt;=L_Conversion!$C$125,N690&lt;=L_Conversion!$D$125),"-",
IF(AND(M690="09",N690&gt;=L_Conversion!$C$126,N690&lt;=L_Conversion!$D$126),"-",
IF(AND(M690="10",N690&gt;=L_Conversion!$C$127,N690&lt;=L_Conversion!$D$127),"-",
IF(AND(M690="11",N690&gt;=L_Conversion!$C$128,N690&lt;=L_Conversion!$D$128),"-",
IF(AND(M690="12",N690&gt;=L_Conversion!$C$129,N690&lt;=L_Conversion!$D$129),"-",
IF(AND(M690="13",N690&gt;=L_Conversion!$C$116,N690&lt;=L_Conversion!$D$116),"-",
IF(AND(M690="14",N690&gt;=L_Conversion!$C$117,N690&lt;=L_Conversion!$D$117),"-",
"PRIMER_DIA fuera de rango")))))))))))))))</f>
        <v>-</v>
      </c>
      <c r="AS690" s="94" t="str">
        <f t="shared" si="293"/>
        <v>-</v>
      </c>
      <c r="AT690" s="94" t="str">
        <f t="shared" si="294"/>
        <v>-</v>
      </c>
      <c r="AU690" s="94" t="str">
        <f t="shared" si="295"/>
        <v>-</v>
      </c>
      <c r="AV690" s="94" t="str">
        <f t="shared" si="296"/>
        <v>-</v>
      </c>
      <c r="AW690" s="94" t="str">
        <f t="shared" si="297"/>
        <v>-</v>
      </c>
      <c r="AX690" s="94" t="str">
        <f t="shared" si="298"/>
        <v>-</v>
      </c>
      <c r="AY690" s="94" t="str">
        <f t="shared" si="299"/>
        <v>-</v>
      </c>
      <c r="AZ690" s="94" t="str">
        <f t="shared" si="300"/>
        <v>-</v>
      </c>
      <c r="BA690" s="94" t="str">
        <f t="shared" si="301"/>
        <v>-</v>
      </c>
      <c r="BB690" s="94" t="str">
        <f t="shared" si="302"/>
        <v>-</v>
      </c>
      <c r="BC690" s="94" t="str">
        <f t="shared" si="303"/>
        <v>-</v>
      </c>
      <c r="BD690" s="94" t="str">
        <f t="shared" si="304"/>
        <v>-</v>
      </c>
      <c r="BE690" s="94" t="str">
        <f t="shared" si="305"/>
        <v>-</v>
      </c>
      <c r="BF690" s="94" t="str">
        <f t="shared" si="306"/>
        <v>-</v>
      </c>
    </row>
    <row r="691" spans="1:58" x14ac:dyDescent="0.2">
      <c r="A691" s="19" t="s">
        <v>1193</v>
      </c>
      <c r="B691" s="19" t="s">
        <v>76</v>
      </c>
      <c r="C691" s="19">
        <v>16590086</v>
      </c>
      <c r="D691" s="19">
        <v>3</v>
      </c>
      <c r="E691" s="19" t="s">
        <v>1361</v>
      </c>
      <c r="F691" s="19" t="s">
        <v>1258</v>
      </c>
      <c r="G691" s="19" t="s">
        <v>1743</v>
      </c>
      <c r="H691" s="19" t="s">
        <v>1018</v>
      </c>
      <c r="I691" s="19" t="s">
        <v>653</v>
      </c>
      <c r="J691" s="19">
        <v>80</v>
      </c>
      <c r="K691" s="19" t="s">
        <v>556</v>
      </c>
      <c r="L691" s="19" t="s">
        <v>495</v>
      </c>
      <c r="M691" s="19" t="s">
        <v>13</v>
      </c>
      <c r="N691" s="19">
        <v>45818</v>
      </c>
      <c r="O691" s="19">
        <v>3</v>
      </c>
      <c r="P691" s="83">
        <v>1</v>
      </c>
      <c r="Q691" s="19" t="s">
        <v>23</v>
      </c>
      <c r="R691" s="19" t="s">
        <v>11</v>
      </c>
      <c r="S691" s="19" t="s">
        <v>23</v>
      </c>
      <c r="T691" s="19">
        <v>3</v>
      </c>
      <c r="U691" s="19" t="s">
        <v>11</v>
      </c>
      <c r="V691" s="19" t="s">
        <v>11</v>
      </c>
      <c r="W691" s="19" t="s">
        <v>11</v>
      </c>
      <c r="X691" s="19">
        <v>0</v>
      </c>
      <c r="Y691" s="19" t="s">
        <v>730</v>
      </c>
      <c r="Z691" s="19">
        <v>0</v>
      </c>
      <c r="AA691" s="19">
        <v>0</v>
      </c>
      <c r="AB691" s="19">
        <v>0</v>
      </c>
      <c r="AC691" s="186" t="str">
        <f>IF(OR(M691="13",M691="14",P691=8),"",IF(     AND(OR(S691="AUTORIZADO", S691="PENDIENTE", S691="REDUCIDO", S691="AMPLIADO"),L691&lt;&gt;"HONORARIO" ), _xlfn.CONCAT(IF(H691="X","H",H691),"_",IF(OR(P691=5,P691=6),_xlfn.CONCAT(P691,"A"),P691),"_",VLOOKUP(T691,Datos!$B$2:$C$5,2,TRUE)),""))</f>
        <v>M_1_[hasta 3]</v>
      </c>
      <c r="AD691" s="186">
        <f t="shared" si="280"/>
        <v>0</v>
      </c>
      <c r="AE691" s="90" t="str">
        <f t="shared" si="281"/>
        <v>-</v>
      </c>
      <c r="AF691" s="91" t="str">
        <f t="shared" si="282"/>
        <v>070601</v>
      </c>
      <c r="AG691" s="92"/>
      <c r="AH691" s="93" t="str">
        <f t="shared" si="283"/>
        <v>Corporación de Fomento de la Producción</v>
      </c>
      <c r="AI691" s="90" t="str">
        <f t="shared" si="284"/>
        <v>-</v>
      </c>
      <c r="AJ691" s="90">
        <f t="shared" si="285"/>
        <v>3</v>
      </c>
      <c r="AK691" s="90" t="str">
        <f t="shared" si="286"/>
        <v>-</v>
      </c>
      <c r="AL691" s="90" t="str">
        <f t="shared" si="287"/>
        <v>Identifica este registro como MUJER</v>
      </c>
      <c r="AM691" s="90" t="str">
        <f t="shared" si="288"/>
        <v>-</v>
      </c>
      <c r="AN691" s="90" t="str">
        <f t="shared" si="289"/>
        <v>-</v>
      </c>
      <c r="AO691" s="90" t="str">
        <f t="shared" si="290"/>
        <v>-</v>
      </c>
      <c r="AP691" s="58" t="str">
        <f t="shared" si="291"/>
        <v>-</v>
      </c>
      <c r="AQ691" s="94" t="str">
        <f t="shared" si="292"/>
        <v>-</v>
      </c>
      <c r="AR691" s="94" t="str">
        <f>IF(N691="","PRIMER_DIA en blanco",
IF(AND(M691="01",N691&gt;=L_Conversion!$C$118,N691&lt;=L_Conversion!$D$118),"-",
IF(AND(M691="02",N691&gt;=L_Conversion!$C$119,N691&lt;=L_Conversion!$D$119),"-",
IF(AND(M691="03",N691&gt;=L_Conversion!$C$120,N691&lt;=L_Conversion!$D$120),"-",
IF(AND(M691="04",N691&gt;=L_Conversion!$C$121,N691&lt;=L_Conversion!$D$121),"-",
IF(AND(M691="05",N691&gt;=L_Conversion!$C$122,N691&lt;=L_Conversion!$D$122),"-",
IF(AND(M691="06",N691&gt;=L_Conversion!$C$123,N691&lt;=L_Conversion!$D$123),"-",
IF(AND(M691="07",N691&gt;=L_Conversion!$C$124,N691&lt;=L_Conversion!$D$124),"-",
IF(AND(M691="08",N691&gt;=L_Conversion!$C$125,N691&lt;=L_Conversion!$D$125),"-",
IF(AND(M691="09",N691&gt;=L_Conversion!$C$126,N691&lt;=L_Conversion!$D$126),"-",
IF(AND(M691="10",N691&gt;=L_Conversion!$C$127,N691&lt;=L_Conversion!$D$127),"-",
IF(AND(M691="11",N691&gt;=L_Conversion!$C$128,N691&lt;=L_Conversion!$D$128),"-",
IF(AND(M691="12",N691&gt;=L_Conversion!$C$129,N691&lt;=L_Conversion!$D$129),"-",
IF(AND(M691="13",N691&gt;=L_Conversion!$C$116,N691&lt;=L_Conversion!$D$116),"-",
IF(AND(M691="14",N691&gt;=L_Conversion!$C$117,N691&lt;=L_Conversion!$D$117),"-",
"PRIMER_DIA fuera de rango")))))))))))))))</f>
        <v>-</v>
      </c>
      <c r="AS691" s="94" t="str">
        <f t="shared" si="293"/>
        <v>-</v>
      </c>
      <c r="AT691" s="94" t="str">
        <f t="shared" si="294"/>
        <v>-</v>
      </c>
      <c r="AU691" s="94" t="str">
        <f t="shared" si="295"/>
        <v>-</v>
      </c>
      <c r="AV691" s="94" t="str">
        <f t="shared" si="296"/>
        <v>-</v>
      </c>
      <c r="AW691" s="94" t="str">
        <f t="shared" si="297"/>
        <v>-</v>
      </c>
      <c r="AX691" s="94" t="str">
        <f t="shared" si="298"/>
        <v>-</v>
      </c>
      <c r="AY691" s="94" t="str">
        <f t="shared" si="299"/>
        <v>-</v>
      </c>
      <c r="AZ691" s="94" t="str">
        <f t="shared" si="300"/>
        <v>-</v>
      </c>
      <c r="BA691" s="94" t="str">
        <f t="shared" si="301"/>
        <v>-</v>
      </c>
      <c r="BB691" s="94" t="str">
        <f t="shared" si="302"/>
        <v>-</v>
      </c>
      <c r="BC691" s="94" t="str">
        <f t="shared" si="303"/>
        <v>-</v>
      </c>
      <c r="BD691" s="94" t="str">
        <f t="shared" si="304"/>
        <v>-</v>
      </c>
      <c r="BE691" s="94" t="str">
        <f t="shared" si="305"/>
        <v>-</v>
      </c>
      <c r="BF691" s="94" t="str">
        <f t="shared" si="306"/>
        <v>-</v>
      </c>
    </row>
    <row r="692" spans="1:58" x14ac:dyDescent="0.2">
      <c r="A692" s="19" t="s">
        <v>1193</v>
      </c>
      <c r="B692" s="19" t="s">
        <v>1138</v>
      </c>
      <c r="C692" s="19">
        <v>17073876</v>
      </c>
      <c r="D692" s="19">
        <v>4</v>
      </c>
      <c r="E692" s="19" t="s">
        <v>1260</v>
      </c>
      <c r="F692" s="19" t="s">
        <v>1334</v>
      </c>
      <c r="G692" s="19" t="s">
        <v>1335</v>
      </c>
      <c r="H692" s="19" t="s">
        <v>1018</v>
      </c>
      <c r="I692" s="19" t="s">
        <v>654</v>
      </c>
      <c r="J692" s="19">
        <v>80</v>
      </c>
      <c r="K692" s="19" t="s">
        <v>556</v>
      </c>
      <c r="L692" s="19" t="s">
        <v>509</v>
      </c>
      <c r="M692" s="19" t="s">
        <v>13</v>
      </c>
      <c r="N692" s="19">
        <v>45818</v>
      </c>
      <c r="O692" s="19">
        <v>4</v>
      </c>
      <c r="P692" s="83">
        <v>1</v>
      </c>
      <c r="Q692" s="19" t="s">
        <v>23</v>
      </c>
      <c r="R692" s="19" t="s">
        <v>11</v>
      </c>
      <c r="S692" s="19" t="s">
        <v>23</v>
      </c>
      <c r="T692" s="19">
        <v>4</v>
      </c>
      <c r="U692" s="19" t="s">
        <v>11</v>
      </c>
      <c r="V692" s="19" t="s">
        <v>11</v>
      </c>
      <c r="W692" s="19" t="s">
        <v>11</v>
      </c>
      <c r="X692" s="19">
        <v>0</v>
      </c>
      <c r="Y692" s="19" t="s">
        <v>730</v>
      </c>
      <c r="Z692" s="19">
        <v>0</v>
      </c>
      <c r="AA692" s="19">
        <v>0</v>
      </c>
      <c r="AB692" s="19">
        <v>0</v>
      </c>
      <c r="AC692" s="186" t="str">
        <f>IF(OR(M692="13",M692="14",P692=8),"",IF(     AND(OR(S692="AUTORIZADO", S692="PENDIENTE", S692="REDUCIDO", S692="AMPLIADO"),L692&lt;&gt;"HONORARIO" ), _xlfn.CONCAT(IF(H692="X","H",H692),"_",IF(OR(P692=5,P692=6),_xlfn.CONCAT(P692,"A"),P692),"_",VLOOKUP(T692,Datos!$B$2:$C$5,2,TRUE)),""))</f>
        <v>M_1_[4 a 10]</v>
      </c>
      <c r="AD692" s="186">
        <f t="shared" si="280"/>
        <v>0</v>
      </c>
      <c r="AE692" s="90" t="str">
        <f t="shared" si="281"/>
        <v>-</v>
      </c>
      <c r="AF692" s="91" t="str">
        <f t="shared" si="282"/>
        <v>Revisar</v>
      </c>
      <c r="AG692" s="92"/>
      <c r="AH692" s="93" t="str">
        <f t="shared" si="283"/>
        <v>Corporación de Fomento de la Producción</v>
      </c>
      <c r="AI692" s="90" t="str">
        <f t="shared" si="284"/>
        <v>-</v>
      </c>
      <c r="AJ692" s="90">
        <f t="shared" si="285"/>
        <v>4</v>
      </c>
      <c r="AK692" s="90" t="str">
        <f t="shared" si="286"/>
        <v>-</v>
      </c>
      <c r="AL692" s="90" t="str">
        <f t="shared" si="287"/>
        <v>Identifica este registro como MUJER</v>
      </c>
      <c r="AM692" s="90" t="str">
        <f t="shared" si="288"/>
        <v>-</v>
      </c>
      <c r="AN692" s="90" t="str">
        <f t="shared" si="289"/>
        <v>-</v>
      </c>
      <c r="AO692" s="90" t="str">
        <f t="shared" si="290"/>
        <v>-</v>
      </c>
      <c r="AP692" s="58" t="str">
        <f t="shared" si="291"/>
        <v>-</v>
      </c>
      <c r="AQ692" s="94" t="str">
        <f t="shared" si="292"/>
        <v>-</v>
      </c>
      <c r="AR692" s="94" t="str">
        <f>IF(N692="","PRIMER_DIA en blanco",
IF(AND(M692="01",N692&gt;=L_Conversion!$C$118,N692&lt;=L_Conversion!$D$118),"-",
IF(AND(M692="02",N692&gt;=L_Conversion!$C$119,N692&lt;=L_Conversion!$D$119),"-",
IF(AND(M692="03",N692&gt;=L_Conversion!$C$120,N692&lt;=L_Conversion!$D$120),"-",
IF(AND(M692="04",N692&gt;=L_Conversion!$C$121,N692&lt;=L_Conversion!$D$121),"-",
IF(AND(M692="05",N692&gt;=L_Conversion!$C$122,N692&lt;=L_Conversion!$D$122),"-",
IF(AND(M692="06",N692&gt;=L_Conversion!$C$123,N692&lt;=L_Conversion!$D$123),"-",
IF(AND(M692="07",N692&gt;=L_Conversion!$C$124,N692&lt;=L_Conversion!$D$124),"-",
IF(AND(M692="08",N692&gt;=L_Conversion!$C$125,N692&lt;=L_Conversion!$D$125),"-",
IF(AND(M692="09",N692&gt;=L_Conversion!$C$126,N692&lt;=L_Conversion!$D$126),"-",
IF(AND(M692="10",N692&gt;=L_Conversion!$C$127,N692&lt;=L_Conversion!$D$127),"-",
IF(AND(M692="11",N692&gt;=L_Conversion!$C$128,N692&lt;=L_Conversion!$D$128),"-",
IF(AND(M692="12",N692&gt;=L_Conversion!$C$129,N692&lt;=L_Conversion!$D$129),"-",
IF(AND(M692="13",N692&gt;=L_Conversion!$C$116,N692&lt;=L_Conversion!$D$116),"-",
IF(AND(M692="14",N692&gt;=L_Conversion!$C$117,N692&lt;=L_Conversion!$D$117),"-",
"PRIMER_DIA fuera de rango")))))))))))))))</f>
        <v>-</v>
      </c>
      <c r="AS692" s="94" t="str">
        <f t="shared" si="293"/>
        <v>-</v>
      </c>
      <c r="AT692" s="94" t="str">
        <f t="shared" si="294"/>
        <v>-</v>
      </c>
      <c r="AU692" s="94" t="str">
        <f t="shared" si="295"/>
        <v>-</v>
      </c>
      <c r="AV692" s="94" t="str">
        <f t="shared" si="296"/>
        <v>-</v>
      </c>
      <c r="AW692" s="94" t="str">
        <f t="shared" si="297"/>
        <v>-</v>
      </c>
      <c r="AX692" s="94" t="str">
        <f t="shared" si="298"/>
        <v>-</v>
      </c>
      <c r="AY692" s="94" t="str">
        <f t="shared" si="299"/>
        <v>-</v>
      </c>
      <c r="AZ692" s="94" t="str">
        <f t="shared" si="300"/>
        <v>-</v>
      </c>
      <c r="BA692" s="94" t="str">
        <f t="shared" si="301"/>
        <v>-</v>
      </c>
      <c r="BB692" s="94" t="str">
        <f t="shared" si="302"/>
        <v>-</v>
      </c>
      <c r="BC692" s="94" t="str">
        <f t="shared" si="303"/>
        <v>-</v>
      </c>
      <c r="BD692" s="94" t="str">
        <f t="shared" si="304"/>
        <v>-</v>
      </c>
      <c r="BE692" s="94" t="str">
        <f t="shared" si="305"/>
        <v>-</v>
      </c>
      <c r="BF692" s="94" t="str">
        <f t="shared" si="306"/>
        <v>-</v>
      </c>
    </row>
    <row r="693" spans="1:58" x14ac:dyDescent="0.2">
      <c r="A693" s="19" t="s">
        <v>1193</v>
      </c>
      <c r="B693" s="19" t="s">
        <v>76</v>
      </c>
      <c r="C693" s="19">
        <v>10731067</v>
      </c>
      <c r="D693" s="19">
        <v>3</v>
      </c>
      <c r="E693" s="19" t="s">
        <v>1777</v>
      </c>
      <c r="F693" s="19" t="s">
        <v>1778</v>
      </c>
      <c r="G693" s="19" t="s">
        <v>1779</v>
      </c>
      <c r="H693" s="19" t="s">
        <v>1018</v>
      </c>
      <c r="I693" s="19" t="s">
        <v>653</v>
      </c>
      <c r="J693" s="19">
        <v>80</v>
      </c>
      <c r="K693" s="19" t="s">
        <v>556</v>
      </c>
      <c r="L693" s="19" t="s">
        <v>495</v>
      </c>
      <c r="M693" s="19" t="s">
        <v>13</v>
      </c>
      <c r="N693" s="19">
        <v>45818</v>
      </c>
      <c r="O693" s="19">
        <v>2</v>
      </c>
      <c r="P693" s="83">
        <v>1</v>
      </c>
      <c r="Q693" s="19" t="s">
        <v>23</v>
      </c>
      <c r="R693" s="19" t="s">
        <v>11</v>
      </c>
      <c r="S693" s="19" t="s">
        <v>23</v>
      </c>
      <c r="T693" s="19">
        <v>2</v>
      </c>
      <c r="U693" s="19" t="s">
        <v>11</v>
      </c>
      <c r="V693" s="19" t="s">
        <v>11</v>
      </c>
      <c r="W693" s="19" t="s">
        <v>11</v>
      </c>
      <c r="X693" s="19">
        <v>0</v>
      </c>
      <c r="Y693" s="19" t="s">
        <v>730</v>
      </c>
      <c r="Z693" s="19">
        <v>0</v>
      </c>
      <c r="AA693" s="19">
        <v>0</v>
      </c>
      <c r="AB693" s="19">
        <v>0</v>
      </c>
      <c r="AC693" s="186" t="str">
        <f>IF(OR(M693="13",M693="14",P693=8),"",IF(     AND(OR(S693="AUTORIZADO", S693="PENDIENTE", S693="REDUCIDO", S693="AMPLIADO"),L693&lt;&gt;"HONORARIO" ), _xlfn.CONCAT(IF(H693="X","H",H693),"_",IF(OR(P693=5,P693=6),_xlfn.CONCAT(P693,"A"),P693),"_",VLOOKUP(T693,Datos!$B$2:$C$5,2,TRUE)),""))</f>
        <v>M_1_[hasta 3]</v>
      </c>
      <c r="AD693" s="186">
        <f t="shared" si="280"/>
        <v>0</v>
      </c>
      <c r="AE693" s="90" t="str">
        <f t="shared" si="281"/>
        <v>-</v>
      </c>
      <c r="AF693" s="91" t="str">
        <f t="shared" si="282"/>
        <v>070601</v>
      </c>
      <c r="AG693" s="92"/>
      <c r="AH693" s="93" t="str">
        <f t="shared" si="283"/>
        <v>Corporación de Fomento de la Producción</v>
      </c>
      <c r="AI693" s="90" t="str">
        <f t="shared" si="284"/>
        <v>-</v>
      </c>
      <c r="AJ693" s="90">
        <f t="shared" si="285"/>
        <v>3</v>
      </c>
      <c r="AK693" s="90" t="str">
        <f t="shared" si="286"/>
        <v>-</v>
      </c>
      <c r="AL693" s="90" t="str">
        <f t="shared" si="287"/>
        <v>Identifica este registro como MUJER</v>
      </c>
      <c r="AM693" s="90" t="str">
        <f t="shared" si="288"/>
        <v>-</v>
      </c>
      <c r="AN693" s="90" t="str">
        <f t="shared" si="289"/>
        <v>-</v>
      </c>
      <c r="AO693" s="90" t="str">
        <f t="shared" si="290"/>
        <v>-</v>
      </c>
      <c r="AP693" s="58" t="str">
        <f t="shared" si="291"/>
        <v>-</v>
      </c>
      <c r="AQ693" s="94" t="str">
        <f t="shared" si="292"/>
        <v>-</v>
      </c>
      <c r="AR693" s="94" t="str">
        <f>IF(N693="","PRIMER_DIA en blanco",
IF(AND(M693="01",N693&gt;=L_Conversion!$C$118,N693&lt;=L_Conversion!$D$118),"-",
IF(AND(M693="02",N693&gt;=L_Conversion!$C$119,N693&lt;=L_Conversion!$D$119),"-",
IF(AND(M693="03",N693&gt;=L_Conversion!$C$120,N693&lt;=L_Conversion!$D$120),"-",
IF(AND(M693="04",N693&gt;=L_Conversion!$C$121,N693&lt;=L_Conversion!$D$121),"-",
IF(AND(M693="05",N693&gt;=L_Conversion!$C$122,N693&lt;=L_Conversion!$D$122),"-",
IF(AND(M693="06",N693&gt;=L_Conversion!$C$123,N693&lt;=L_Conversion!$D$123),"-",
IF(AND(M693="07",N693&gt;=L_Conversion!$C$124,N693&lt;=L_Conversion!$D$124),"-",
IF(AND(M693="08",N693&gt;=L_Conversion!$C$125,N693&lt;=L_Conversion!$D$125),"-",
IF(AND(M693="09",N693&gt;=L_Conversion!$C$126,N693&lt;=L_Conversion!$D$126),"-",
IF(AND(M693="10",N693&gt;=L_Conversion!$C$127,N693&lt;=L_Conversion!$D$127),"-",
IF(AND(M693="11",N693&gt;=L_Conversion!$C$128,N693&lt;=L_Conversion!$D$128),"-",
IF(AND(M693="12",N693&gt;=L_Conversion!$C$129,N693&lt;=L_Conversion!$D$129),"-",
IF(AND(M693="13",N693&gt;=L_Conversion!$C$116,N693&lt;=L_Conversion!$D$116),"-",
IF(AND(M693="14",N693&gt;=L_Conversion!$C$117,N693&lt;=L_Conversion!$D$117),"-",
"PRIMER_DIA fuera de rango")))))))))))))))</f>
        <v>-</v>
      </c>
      <c r="AS693" s="94" t="str">
        <f t="shared" si="293"/>
        <v>-</v>
      </c>
      <c r="AT693" s="94" t="str">
        <f t="shared" si="294"/>
        <v>-</v>
      </c>
      <c r="AU693" s="94" t="str">
        <f t="shared" si="295"/>
        <v>-</v>
      </c>
      <c r="AV693" s="94" t="str">
        <f t="shared" si="296"/>
        <v>-</v>
      </c>
      <c r="AW693" s="94" t="str">
        <f t="shared" si="297"/>
        <v>-</v>
      </c>
      <c r="AX693" s="94" t="str">
        <f t="shared" si="298"/>
        <v>-</v>
      </c>
      <c r="AY693" s="94" t="str">
        <f t="shared" si="299"/>
        <v>-</v>
      </c>
      <c r="AZ693" s="94" t="str">
        <f t="shared" si="300"/>
        <v>-</v>
      </c>
      <c r="BA693" s="94" t="str">
        <f t="shared" si="301"/>
        <v>-</v>
      </c>
      <c r="BB693" s="94" t="str">
        <f t="shared" si="302"/>
        <v>-</v>
      </c>
      <c r="BC693" s="94" t="str">
        <f t="shared" si="303"/>
        <v>-</v>
      </c>
      <c r="BD693" s="94" t="str">
        <f t="shared" si="304"/>
        <v>-</v>
      </c>
      <c r="BE693" s="94" t="str">
        <f t="shared" si="305"/>
        <v>-</v>
      </c>
      <c r="BF693" s="94" t="str">
        <f t="shared" si="306"/>
        <v>-</v>
      </c>
    </row>
    <row r="694" spans="1:58" x14ac:dyDescent="0.2">
      <c r="A694" s="19" t="s">
        <v>1193</v>
      </c>
      <c r="B694" s="19" t="s">
        <v>875</v>
      </c>
      <c r="C694" s="19">
        <v>12760627</v>
      </c>
      <c r="D694" s="19">
        <v>7</v>
      </c>
      <c r="E694" s="19" t="s">
        <v>1256</v>
      </c>
      <c r="F694" s="19" t="s">
        <v>1979</v>
      </c>
      <c r="G694" s="19" t="s">
        <v>1980</v>
      </c>
      <c r="H694" s="19" t="s">
        <v>1018</v>
      </c>
      <c r="I694" s="19" t="s">
        <v>653</v>
      </c>
      <c r="J694" s="19">
        <v>80</v>
      </c>
      <c r="K694" s="19" t="s">
        <v>560</v>
      </c>
      <c r="L694" s="19" t="s">
        <v>495</v>
      </c>
      <c r="M694" s="19" t="s">
        <v>13</v>
      </c>
      <c r="N694" s="19">
        <v>45819</v>
      </c>
      <c r="O694" s="19">
        <v>2</v>
      </c>
      <c r="P694" s="83">
        <v>1</v>
      </c>
      <c r="Q694" s="19" t="s">
        <v>23</v>
      </c>
      <c r="R694" s="19" t="s">
        <v>11</v>
      </c>
      <c r="S694" s="19" t="s">
        <v>23</v>
      </c>
      <c r="T694" s="19">
        <v>2</v>
      </c>
      <c r="U694" s="19" t="s">
        <v>11</v>
      </c>
      <c r="V694" s="19" t="s">
        <v>11</v>
      </c>
      <c r="W694" s="19" t="s">
        <v>11</v>
      </c>
      <c r="X694" s="19">
        <v>0</v>
      </c>
      <c r="Y694" s="19" t="s">
        <v>730</v>
      </c>
      <c r="Z694" s="19">
        <v>0</v>
      </c>
      <c r="AA694" s="19">
        <v>0</v>
      </c>
      <c r="AB694" s="19">
        <v>0</v>
      </c>
      <c r="AC694" s="186" t="str">
        <f>IF(OR(M694="13",M694="14",P694=8),"",IF(     AND(OR(S694="AUTORIZADO", S694="PENDIENTE", S694="REDUCIDO", S694="AMPLIADO"),L694&lt;&gt;"HONORARIO" ), _xlfn.CONCAT(IF(H694="X","H",H694),"_",IF(OR(P694=5,P694=6),_xlfn.CONCAT(P694,"A"),P694),"_",VLOOKUP(T694,Datos!$B$2:$C$5,2,TRUE)),""))</f>
        <v>M_1_[hasta 3]</v>
      </c>
      <c r="AD694" s="186">
        <f t="shared" si="280"/>
        <v>0</v>
      </c>
      <c r="AE694" s="90" t="str">
        <f t="shared" si="281"/>
        <v>-</v>
      </c>
      <c r="AF694" s="91" t="str">
        <f t="shared" si="282"/>
        <v>070606</v>
      </c>
      <c r="AG694" s="92"/>
      <c r="AH694" s="93" t="str">
        <f t="shared" si="283"/>
        <v>Corporación de Fomento de la Producción</v>
      </c>
      <c r="AI694" s="90" t="str">
        <f t="shared" si="284"/>
        <v>-</v>
      </c>
      <c r="AJ694" s="90">
        <f t="shared" si="285"/>
        <v>7</v>
      </c>
      <c r="AK694" s="90" t="str">
        <f t="shared" si="286"/>
        <v>-</v>
      </c>
      <c r="AL694" s="90" t="str">
        <f t="shared" si="287"/>
        <v>Identifica este registro como MUJER</v>
      </c>
      <c r="AM694" s="90" t="str">
        <f t="shared" si="288"/>
        <v>-</v>
      </c>
      <c r="AN694" s="90" t="str">
        <f t="shared" si="289"/>
        <v>-</v>
      </c>
      <c r="AO694" s="90" t="str">
        <f t="shared" si="290"/>
        <v>-</v>
      </c>
      <c r="AP694" s="58" t="str">
        <f t="shared" si="291"/>
        <v>-</v>
      </c>
      <c r="AQ694" s="94" t="str">
        <f t="shared" si="292"/>
        <v>-</v>
      </c>
      <c r="AR694" s="94" t="str">
        <f>IF(N694="","PRIMER_DIA en blanco",
IF(AND(M694="01",N694&gt;=L_Conversion!$C$118,N694&lt;=L_Conversion!$D$118),"-",
IF(AND(M694="02",N694&gt;=L_Conversion!$C$119,N694&lt;=L_Conversion!$D$119),"-",
IF(AND(M694="03",N694&gt;=L_Conversion!$C$120,N694&lt;=L_Conversion!$D$120),"-",
IF(AND(M694="04",N694&gt;=L_Conversion!$C$121,N694&lt;=L_Conversion!$D$121),"-",
IF(AND(M694="05",N694&gt;=L_Conversion!$C$122,N694&lt;=L_Conversion!$D$122),"-",
IF(AND(M694="06",N694&gt;=L_Conversion!$C$123,N694&lt;=L_Conversion!$D$123),"-",
IF(AND(M694="07",N694&gt;=L_Conversion!$C$124,N694&lt;=L_Conversion!$D$124),"-",
IF(AND(M694="08",N694&gt;=L_Conversion!$C$125,N694&lt;=L_Conversion!$D$125),"-",
IF(AND(M694="09",N694&gt;=L_Conversion!$C$126,N694&lt;=L_Conversion!$D$126),"-",
IF(AND(M694="10",N694&gt;=L_Conversion!$C$127,N694&lt;=L_Conversion!$D$127),"-",
IF(AND(M694="11",N694&gt;=L_Conversion!$C$128,N694&lt;=L_Conversion!$D$128),"-",
IF(AND(M694="12",N694&gt;=L_Conversion!$C$129,N694&lt;=L_Conversion!$D$129),"-",
IF(AND(M694="13",N694&gt;=L_Conversion!$C$116,N694&lt;=L_Conversion!$D$116),"-",
IF(AND(M694="14",N694&gt;=L_Conversion!$C$117,N694&lt;=L_Conversion!$D$117),"-",
"PRIMER_DIA fuera de rango")))))))))))))))</f>
        <v>-</v>
      </c>
      <c r="AS694" s="94" t="str">
        <f t="shared" si="293"/>
        <v>-</v>
      </c>
      <c r="AT694" s="94" t="str">
        <f t="shared" si="294"/>
        <v>-</v>
      </c>
      <c r="AU694" s="94" t="str">
        <f t="shared" si="295"/>
        <v>-</v>
      </c>
      <c r="AV694" s="94" t="str">
        <f t="shared" si="296"/>
        <v>-</v>
      </c>
      <c r="AW694" s="94" t="str">
        <f t="shared" si="297"/>
        <v>-</v>
      </c>
      <c r="AX694" s="94" t="str">
        <f t="shared" si="298"/>
        <v>-</v>
      </c>
      <c r="AY694" s="94" t="str">
        <f t="shared" si="299"/>
        <v>-</v>
      </c>
      <c r="AZ694" s="94" t="str">
        <f t="shared" si="300"/>
        <v>-</v>
      </c>
      <c r="BA694" s="94" t="str">
        <f t="shared" si="301"/>
        <v>-</v>
      </c>
      <c r="BB694" s="94" t="str">
        <f t="shared" si="302"/>
        <v>-</v>
      </c>
      <c r="BC694" s="94" t="str">
        <f t="shared" si="303"/>
        <v>-</v>
      </c>
      <c r="BD694" s="94" t="str">
        <f t="shared" si="304"/>
        <v>-</v>
      </c>
      <c r="BE694" s="94" t="str">
        <f t="shared" si="305"/>
        <v>-</v>
      </c>
      <c r="BF694" s="94" t="str">
        <f t="shared" si="306"/>
        <v>-</v>
      </c>
    </row>
    <row r="695" spans="1:58" x14ac:dyDescent="0.2">
      <c r="A695" s="19" t="s">
        <v>1193</v>
      </c>
      <c r="B695" s="19" t="s">
        <v>76</v>
      </c>
      <c r="C695" s="19">
        <v>13858670</v>
      </c>
      <c r="D695" s="19">
        <v>7</v>
      </c>
      <c r="E695" s="19" t="s">
        <v>1686</v>
      </c>
      <c r="F695" s="19" t="s">
        <v>1963</v>
      </c>
      <c r="G695" s="19" t="s">
        <v>1984</v>
      </c>
      <c r="H695" s="19" t="s">
        <v>1018</v>
      </c>
      <c r="I695" s="19" t="s">
        <v>654</v>
      </c>
      <c r="J695" s="19">
        <v>80</v>
      </c>
      <c r="K695" s="19" t="s">
        <v>556</v>
      </c>
      <c r="L695" s="19" t="s">
        <v>505</v>
      </c>
      <c r="M695" s="19" t="s">
        <v>13</v>
      </c>
      <c r="N695" s="19">
        <v>45819</v>
      </c>
      <c r="O695" s="19">
        <v>3</v>
      </c>
      <c r="P695" s="83">
        <v>1</v>
      </c>
      <c r="Q695" s="19" t="s">
        <v>600</v>
      </c>
      <c r="R695" s="19" t="s">
        <v>11</v>
      </c>
      <c r="S695" s="19" t="s">
        <v>600</v>
      </c>
      <c r="T695" s="19">
        <v>3</v>
      </c>
      <c r="U695" s="19" t="s">
        <v>11</v>
      </c>
      <c r="V695" s="19" t="s">
        <v>11</v>
      </c>
      <c r="W695" s="19" t="s">
        <v>11</v>
      </c>
      <c r="X695" s="19">
        <v>0</v>
      </c>
      <c r="Y695" s="19" t="s">
        <v>730</v>
      </c>
      <c r="Z695" s="19">
        <v>0</v>
      </c>
      <c r="AA695" s="19">
        <v>0</v>
      </c>
      <c r="AB695" s="19">
        <v>0</v>
      </c>
      <c r="AC695" s="186" t="str">
        <f>IF(OR(M695="13",M695="14",P695=8),"",IF(     AND(OR(S695="AUTORIZADO", S695="PENDIENTE", S695="REDUCIDO", S695="AMPLIADO"),L695&lt;&gt;"HONORARIO" ), _xlfn.CONCAT(IF(H695="X","H",H695),"_",IF(OR(P695=5,P695=6),_xlfn.CONCAT(P695,"A"),P695),"_",VLOOKUP(T695,Datos!$B$2:$C$5,2,TRUE)),""))</f>
        <v/>
      </c>
      <c r="AD695" s="186">
        <f t="shared" si="280"/>
        <v>0</v>
      </c>
      <c r="AE695" s="90" t="str">
        <f t="shared" si="281"/>
        <v>-</v>
      </c>
      <c r="AF695" s="91" t="str">
        <f t="shared" si="282"/>
        <v>070601</v>
      </c>
      <c r="AG695" s="92"/>
      <c r="AH695" s="93" t="str">
        <f t="shared" si="283"/>
        <v>Corporación de Fomento de la Producción</v>
      </c>
      <c r="AI695" s="90" t="str">
        <f t="shared" si="284"/>
        <v>-</v>
      </c>
      <c r="AJ695" s="90">
        <f t="shared" si="285"/>
        <v>7</v>
      </c>
      <c r="AK695" s="90" t="str">
        <f t="shared" si="286"/>
        <v>-</v>
      </c>
      <c r="AL695" s="90" t="str">
        <f t="shared" si="287"/>
        <v>Identifica este registro como MUJER</v>
      </c>
      <c r="AM695" s="90" t="str">
        <f t="shared" si="288"/>
        <v>-</v>
      </c>
      <c r="AN695" s="90" t="str">
        <f t="shared" si="289"/>
        <v>-</v>
      </c>
      <c r="AO695" s="90" t="str">
        <f t="shared" si="290"/>
        <v>-</v>
      </c>
      <c r="AP695" s="58" t="str">
        <f t="shared" si="291"/>
        <v>-</v>
      </c>
      <c r="AQ695" s="94" t="str">
        <f t="shared" si="292"/>
        <v>-</v>
      </c>
      <c r="AR695" s="94" t="str">
        <f>IF(N695="","PRIMER_DIA en blanco",
IF(AND(M695="01",N695&gt;=L_Conversion!$C$118,N695&lt;=L_Conversion!$D$118),"-",
IF(AND(M695="02",N695&gt;=L_Conversion!$C$119,N695&lt;=L_Conversion!$D$119),"-",
IF(AND(M695="03",N695&gt;=L_Conversion!$C$120,N695&lt;=L_Conversion!$D$120),"-",
IF(AND(M695="04",N695&gt;=L_Conversion!$C$121,N695&lt;=L_Conversion!$D$121),"-",
IF(AND(M695="05",N695&gt;=L_Conversion!$C$122,N695&lt;=L_Conversion!$D$122),"-",
IF(AND(M695="06",N695&gt;=L_Conversion!$C$123,N695&lt;=L_Conversion!$D$123),"-",
IF(AND(M695="07",N695&gt;=L_Conversion!$C$124,N695&lt;=L_Conversion!$D$124),"-",
IF(AND(M695="08",N695&gt;=L_Conversion!$C$125,N695&lt;=L_Conversion!$D$125),"-",
IF(AND(M695="09",N695&gt;=L_Conversion!$C$126,N695&lt;=L_Conversion!$D$126),"-",
IF(AND(M695="10",N695&gt;=L_Conversion!$C$127,N695&lt;=L_Conversion!$D$127),"-",
IF(AND(M695="11",N695&gt;=L_Conversion!$C$128,N695&lt;=L_Conversion!$D$128),"-",
IF(AND(M695="12",N695&gt;=L_Conversion!$C$129,N695&lt;=L_Conversion!$D$129),"-",
IF(AND(M695="13",N695&gt;=L_Conversion!$C$116,N695&lt;=L_Conversion!$D$116),"-",
IF(AND(M695="14",N695&gt;=L_Conversion!$C$117,N695&lt;=L_Conversion!$D$117),"-",
"PRIMER_DIA fuera de rango")))))))))))))))</f>
        <v>-</v>
      </c>
      <c r="AS695" s="94" t="str">
        <f t="shared" si="293"/>
        <v>-</v>
      </c>
      <c r="AT695" s="94" t="str">
        <f t="shared" si="294"/>
        <v>-</v>
      </c>
      <c r="AU695" s="94" t="str">
        <f t="shared" si="295"/>
        <v>-</v>
      </c>
      <c r="AV695" s="94" t="str">
        <f t="shared" si="296"/>
        <v>-</v>
      </c>
      <c r="AW695" s="94" t="str">
        <f t="shared" si="297"/>
        <v>-</v>
      </c>
      <c r="AX695" s="94" t="str">
        <f t="shared" si="298"/>
        <v>-</v>
      </c>
      <c r="AY695" s="94" t="str">
        <f t="shared" si="299"/>
        <v>-</v>
      </c>
      <c r="AZ695" s="94" t="str">
        <f t="shared" si="300"/>
        <v>-</v>
      </c>
      <c r="BA695" s="94" t="str">
        <f t="shared" si="301"/>
        <v>-</v>
      </c>
      <c r="BB695" s="94" t="str">
        <f t="shared" si="302"/>
        <v>-</v>
      </c>
      <c r="BC695" s="94" t="str">
        <f t="shared" si="303"/>
        <v>-</v>
      </c>
      <c r="BD695" s="94" t="str">
        <f t="shared" si="304"/>
        <v>-</v>
      </c>
      <c r="BE695" s="94" t="str">
        <f t="shared" si="305"/>
        <v>-</v>
      </c>
      <c r="BF695" s="94" t="str">
        <f t="shared" si="306"/>
        <v>-</v>
      </c>
    </row>
    <row r="696" spans="1:58" x14ac:dyDescent="0.2">
      <c r="A696" s="19" t="s">
        <v>1193</v>
      </c>
      <c r="B696" s="19" t="s">
        <v>76</v>
      </c>
      <c r="C696" s="19">
        <v>13759538</v>
      </c>
      <c r="D696" s="19">
        <v>9</v>
      </c>
      <c r="E696" s="19" t="s">
        <v>1475</v>
      </c>
      <c r="F696" s="19" t="s">
        <v>1265</v>
      </c>
      <c r="G696" s="19" t="s">
        <v>1897</v>
      </c>
      <c r="H696" s="19" t="s">
        <v>1018</v>
      </c>
      <c r="I696" s="19" t="s">
        <v>654</v>
      </c>
      <c r="J696" s="19">
        <v>80</v>
      </c>
      <c r="K696" s="19" t="s">
        <v>556</v>
      </c>
      <c r="L696" s="19" t="s">
        <v>509</v>
      </c>
      <c r="M696" s="19" t="s">
        <v>13</v>
      </c>
      <c r="N696" s="19">
        <v>45819</v>
      </c>
      <c r="O696" s="19">
        <v>30</v>
      </c>
      <c r="P696" s="83">
        <v>1</v>
      </c>
      <c r="Q696" s="19" t="s">
        <v>23</v>
      </c>
      <c r="R696" s="19" t="s">
        <v>11</v>
      </c>
      <c r="S696" s="19" t="s">
        <v>23</v>
      </c>
      <c r="T696" s="19">
        <v>30</v>
      </c>
      <c r="U696" s="19" t="s">
        <v>11</v>
      </c>
      <c r="V696" s="19" t="s">
        <v>11</v>
      </c>
      <c r="W696" s="19" t="s">
        <v>11</v>
      </c>
      <c r="X696" s="19">
        <v>0</v>
      </c>
      <c r="Y696" s="19" t="s">
        <v>730</v>
      </c>
      <c r="Z696" s="19">
        <v>0</v>
      </c>
      <c r="AA696" s="19">
        <v>0</v>
      </c>
      <c r="AB696" s="19">
        <v>0</v>
      </c>
      <c r="AC696" s="186" t="str">
        <f>IF(OR(M696="13",M696="14",P696=8),"",IF(     AND(OR(S696="AUTORIZADO", S696="PENDIENTE", S696="REDUCIDO", S696="AMPLIADO"),L696&lt;&gt;"HONORARIO" ), _xlfn.CONCAT(IF(H696="X","H",H696),"_",IF(OR(P696=5,P696=6),_xlfn.CONCAT(P696,"A"),P696),"_",VLOOKUP(T696,Datos!$B$2:$C$5,2,TRUE)),""))</f>
        <v>M_1_[11 +]</v>
      </c>
      <c r="AD696" s="186">
        <f t="shared" si="280"/>
        <v>0</v>
      </c>
      <c r="AE696" s="90" t="str">
        <f t="shared" si="281"/>
        <v>-</v>
      </c>
      <c r="AF696" s="91" t="str">
        <f t="shared" si="282"/>
        <v>070601</v>
      </c>
      <c r="AG696" s="92"/>
      <c r="AH696" s="93" t="str">
        <f t="shared" si="283"/>
        <v>Corporación de Fomento de la Producción</v>
      </c>
      <c r="AI696" s="90" t="str">
        <f t="shared" si="284"/>
        <v>-</v>
      </c>
      <c r="AJ696" s="90">
        <f t="shared" si="285"/>
        <v>9</v>
      </c>
      <c r="AK696" s="90" t="str">
        <f t="shared" si="286"/>
        <v>-</v>
      </c>
      <c r="AL696" s="90" t="str">
        <f t="shared" si="287"/>
        <v>Identifica este registro como MUJER</v>
      </c>
      <c r="AM696" s="90" t="str">
        <f t="shared" si="288"/>
        <v>-</v>
      </c>
      <c r="AN696" s="90" t="str">
        <f t="shared" si="289"/>
        <v>-</v>
      </c>
      <c r="AO696" s="90" t="str">
        <f t="shared" si="290"/>
        <v>-</v>
      </c>
      <c r="AP696" s="58" t="str">
        <f t="shared" si="291"/>
        <v>-</v>
      </c>
      <c r="AQ696" s="94" t="str">
        <f t="shared" si="292"/>
        <v>-</v>
      </c>
      <c r="AR696" s="94" t="str">
        <f>IF(N696="","PRIMER_DIA en blanco",
IF(AND(M696="01",N696&gt;=L_Conversion!$C$118,N696&lt;=L_Conversion!$D$118),"-",
IF(AND(M696="02",N696&gt;=L_Conversion!$C$119,N696&lt;=L_Conversion!$D$119),"-",
IF(AND(M696="03",N696&gt;=L_Conversion!$C$120,N696&lt;=L_Conversion!$D$120),"-",
IF(AND(M696="04",N696&gt;=L_Conversion!$C$121,N696&lt;=L_Conversion!$D$121),"-",
IF(AND(M696="05",N696&gt;=L_Conversion!$C$122,N696&lt;=L_Conversion!$D$122),"-",
IF(AND(M696="06",N696&gt;=L_Conversion!$C$123,N696&lt;=L_Conversion!$D$123),"-",
IF(AND(M696="07",N696&gt;=L_Conversion!$C$124,N696&lt;=L_Conversion!$D$124),"-",
IF(AND(M696="08",N696&gt;=L_Conversion!$C$125,N696&lt;=L_Conversion!$D$125),"-",
IF(AND(M696="09",N696&gt;=L_Conversion!$C$126,N696&lt;=L_Conversion!$D$126),"-",
IF(AND(M696="10",N696&gt;=L_Conversion!$C$127,N696&lt;=L_Conversion!$D$127),"-",
IF(AND(M696="11",N696&gt;=L_Conversion!$C$128,N696&lt;=L_Conversion!$D$128),"-",
IF(AND(M696="12",N696&gt;=L_Conversion!$C$129,N696&lt;=L_Conversion!$D$129),"-",
IF(AND(M696="13",N696&gt;=L_Conversion!$C$116,N696&lt;=L_Conversion!$D$116),"-",
IF(AND(M696="14",N696&gt;=L_Conversion!$C$117,N696&lt;=L_Conversion!$D$117),"-",
"PRIMER_DIA fuera de rango")))))))))))))))</f>
        <v>-</v>
      </c>
      <c r="AS696" s="94" t="str">
        <f t="shared" si="293"/>
        <v>-</v>
      </c>
      <c r="AT696" s="94" t="str">
        <f t="shared" si="294"/>
        <v>-</v>
      </c>
      <c r="AU696" s="94" t="str">
        <f t="shared" si="295"/>
        <v>-</v>
      </c>
      <c r="AV696" s="94" t="str">
        <f t="shared" si="296"/>
        <v>-</v>
      </c>
      <c r="AW696" s="94" t="str">
        <f t="shared" si="297"/>
        <v>-</v>
      </c>
      <c r="AX696" s="94" t="str">
        <f t="shared" si="298"/>
        <v>-</v>
      </c>
      <c r="AY696" s="94" t="str">
        <f t="shared" si="299"/>
        <v>-</v>
      </c>
      <c r="AZ696" s="94" t="str">
        <f t="shared" si="300"/>
        <v>-</v>
      </c>
      <c r="BA696" s="94" t="str">
        <f t="shared" si="301"/>
        <v>-</v>
      </c>
      <c r="BB696" s="94" t="str">
        <f t="shared" si="302"/>
        <v>-</v>
      </c>
      <c r="BC696" s="94" t="str">
        <f t="shared" si="303"/>
        <v>-</v>
      </c>
      <c r="BD696" s="94" t="str">
        <f t="shared" si="304"/>
        <v>-</v>
      </c>
      <c r="BE696" s="94" t="str">
        <f t="shared" si="305"/>
        <v>-</v>
      </c>
      <c r="BF696" s="94" t="str">
        <f t="shared" si="306"/>
        <v>-</v>
      </c>
    </row>
    <row r="697" spans="1:58" x14ac:dyDescent="0.2">
      <c r="A697" s="19" t="s">
        <v>1193</v>
      </c>
      <c r="B697" s="19" t="s">
        <v>76</v>
      </c>
      <c r="C697" s="19">
        <v>13357493</v>
      </c>
      <c r="D697" s="19" t="s">
        <v>1197</v>
      </c>
      <c r="E697" s="19" t="s">
        <v>1832</v>
      </c>
      <c r="F697" s="19" t="s">
        <v>1550</v>
      </c>
      <c r="G697" s="19" t="s">
        <v>1833</v>
      </c>
      <c r="H697" s="19" t="s">
        <v>654</v>
      </c>
      <c r="I697" s="19" t="s">
        <v>653</v>
      </c>
      <c r="J697" s="19">
        <v>80</v>
      </c>
      <c r="K697" s="19" t="s">
        <v>556</v>
      </c>
      <c r="L697" s="19" t="s">
        <v>495</v>
      </c>
      <c r="M697" s="19" t="s">
        <v>13</v>
      </c>
      <c r="N697" s="19">
        <v>45819</v>
      </c>
      <c r="O697" s="19">
        <v>3</v>
      </c>
      <c r="P697" s="83">
        <v>1</v>
      </c>
      <c r="Q697" s="19" t="s">
        <v>23</v>
      </c>
      <c r="R697" s="19" t="s">
        <v>11</v>
      </c>
      <c r="S697" s="19" t="s">
        <v>23</v>
      </c>
      <c r="T697" s="19">
        <v>3</v>
      </c>
      <c r="U697" s="19" t="s">
        <v>11</v>
      </c>
      <c r="V697" s="19" t="s">
        <v>11</v>
      </c>
      <c r="W697" s="19" t="s">
        <v>11</v>
      </c>
      <c r="X697" s="19">
        <v>0</v>
      </c>
      <c r="Y697" s="19" t="s">
        <v>730</v>
      </c>
      <c r="Z697" s="19">
        <v>0</v>
      </c>
      <c r="AA697" s="19">
        <v>0</v>
      </c>
      <c r="AB697" s="19">
        <v>0</v>
      </c>
      <c r="AC697" s="186" t="str">
        <f>IF(OR(M697="13",M697="14",P697=8),"",IF(     AND(OR(S697="AUTORIZADO", S697="PENDIENTE", S697="REDUCIDO", S697="AMPLIADO"),L697&lt;&gt;"HONORARIO" ), _xlfn.CONCAT(IF(H697="X","H",H697),"_",IF(OR(P697=5,P697=6),_xlfn.CONCAT(P697,"A"),P697),"_",VLOOKUP(T697,Datos!$B$2:$C$5,2,TRUE)),""))</f>
        <v>H_1_[hasta 3]</v>
      </c>
      <c r="AD697" s="186">
        <f t="shared" si="280"/>
        <v>0</v>
      </c>
      <c r="AE697" s="90" t="str">
        <f t="shared" si="281"/>
        <v>-</v>
      </c>
      <c r="AF697" s="91" t="str">
        <f t="shared" si="282"/>
        <v>070601</v>
      </c>
      <c r="AG697" s="92"/>
      <c r="AH697" s="93" t="str">
        <f t="shared" si="283"/>
        <v>Corporación de Fomento de la Producción</v>
      </c>
      <c r="AI697" s="90" t="str">
        <f t="shared" si="284"/>
        <v>-</v>
      </c>
      <c r="AJ697" s="90" t="str">
        <f t="shared" si="285"/>
        <v>K</v>
      </c>
      <c r="AK697" s="90" t="str">
        <f t="shared" si="286"/>
        <v>-</v>
      </c>
      <c r="AL697" s="90" t="str">
        <f t="shared" si="287"/>
        <v>Identifica este registro como HOMBRE</v>
      </c>
      <c r="AM697" s="90" t="str">
        <f t="shared" si="288"/>
        <v>-</v>
      </c>
      <c r="AN697" s="90" t="str">
        <f t="shared" si="289"/>
        <v>-</v>
      </c>
      <c r="AO697" s="90" t="str">
        <f t="shared" si="290"/>
        <v>-</v>
      </c>
      <c r="AP697" s="58" t="str">
        <f t="shared" si="291"/>
        <v>-</v>
      </c>
      <c r="AQ697" s="94" t="str">
        <f t="shared" si="292"/>
        <v>-</v>
      </c>
      <c r="AR697" s="94" t="str">
        <f>IF(N697="","PRIMER_DIA en blanco",
IF(AND(M697="01",N697&gt;=L_Conversion!$C$118,N697&lt;=L_Conversion!$D$118),"-",
IF(AND(M697="02",N697&gt;=L_Conversion!$C$119,N697&lt;=L_Conversion!$D$119),"-",
IF(AND(M697="03",N697&gt;=L_Conversion!$C$120,N697&lt;=L_Conversion!$D$120),"-",
IF(AND(M697="04",N697&gt;=L_Conversion!$C$121,N697&lt;=L_Conversion!$D$121),"-",
IF(AND(M697="05",N697&gt;=L_Conversion!$C$122,N697&lt;=L_Conversion!$D$122),"-",
IF(AND(M697="06",N697&gt;=L_Conversion!$C$123,N697&lt;=L_Conversion!$D$123),"-",
IF(AND(M697="07",N697&gt;=L_Conversion!$C$124,N697&lt;=L_Conversion!$D$124),"-",
IF(AND(M697="08",N697&gt;=L_Conversion!$C$125,N697&lt;=L_Conversion!$D$125),"-",
IF(AND(M697="09",N697&gt;=L_Conversion!$C$126,N697&lt;=L_Conversion!$D$126),"-",
IF(AND(M697="10",N697&gt;=L_Conversion!$C$127,N697&lt;=L_Conversion!$D$127),"-",
IF(AND(M697="11",N697&gt;=L_Conversion!$C$128,N697&lt;=L_Conversion!$D$128),"-",
IF(AND(M697="12",N697&gt;=L_Conversion!$C$129,N697&lt;=L_Conversion!$D$129),"-",
IF(AND(M697="13",N697&gt;=L_Conversion!$C$116,N697&lt;=L_Conversion!$D$116),"-",
IF(AND(M697="14",N697&gt;=L_Conversion!$C$117,N697&lt;=L_Conversion!$D$117),"-",
"PRIMER_DIA fuera de rango")))))))))))))))</f>
        <v>-</v>
      </c>
      <c r="AS697" s="94" t="str">
        <f t="shared" si="293"/>
        <v>-</v>
      </c>
      <c r="AT697" s="94" t="str">
        <f t="shared" si="294"/>
        <v>-</v>
      </c>
      <c r="AU697" s="94" t="str">
        <f t="shared" si="295"/>
        <v>-</v>
      </c>
      <c r="AV697" s="94" t="str">
        <f t="shared" si="296"/>
        <v>-</v>
      </c>
      <c r="AW697" s="94" t="str">
        <f t="shared" si="297"/>
        <v>-</v>
      </c>
      <c r="AX697" s="94" t="str">
        <f t="shared" si="298"/>
        <v>-</v>
      </c>
      <c r="AY697" s="94" t="str">
        <f t="shared" si="299"/>
        <v>-</v>
      </c>
      <c r="AZ697" s="94" t="str">
        <f t="shared" si="300"/>
        <v>-</v>
      </c>
      <c r="BA697" s="94" t="str">
        <f t="shared" si="301"/>
        <v>-</v>
      </c>
      <c r="BB697" s="94" t="str">
        <f t="shared" si="302"/>
        <v>-</v>
      </c>
      <c r="BC697" s="94" t="str">
        <f t="shared" si="303"/>
        <v>-</v>
      </c>
      <c r="BD697" s="94" t="str">
        <f t="shared" si="304"/>
        <v>-</v>
      </c>
      <c r="BE697" s="94" t="str">
        <f t="shared" si="305"/>
        <v>-</v>
      </c>
      <c r="BF697" s="94" t="str">
        <f t="shared" si="306"/>
        <v>-</v>
      </c>
    </row>
    <row r="698" spans="1:58" x14ac:dyDescent="0.2">
      <c r="A698" s="19" t="s">
        <v>1193</v>
      </c>
      <c r="B698" s="19" t="s">
        <v>76</v>
      </c>
      <c r="C698" s="19">
        <v>9849581</v>
      </c>
      <c r="D698" s="19">
        <v>9</v>
      </c>
      <c r="E698" s="19" t="s">
        <v>1685</v>
      </c>
      <c r="F698" s="19" t="s">
        <v>1685</v>
      </c>
      <c r="G698" s="19" t="s">
        <v>1985</v>
      </c>
      <c r="H698" s="19" t="s">
        <v>1018</v>
      </c>
      <c r="I698" s="19" t="s">
        <v>653</v>
      </c>
      <c r="J698" s="19">
        <v>80</v>
      </c>
      <c r="K698" s="19" t="s">
        <v>560</v>
      </c>
      <c r="L698" s="19" t="s">
        <v>495</v>
      </c>
      <c r="M698" s="19" t="s">
        <v>13</v>
      </c>
      <c r="N698" s="19">
        <v>45819</v>
      </c>
      <c r="O698" s="19">
        <v>5</v>
      </c>
      <c r="P698" s="83">
        <v>1</v>
      </c>
      <c r="Q698" s="19" t="s">
        <v>23</v>
      </c>
      <c r="R698" s="19" t="s">
        <v>11</v>
      </c>
      <c r="S698" s="19" t="s">
        <v>23</v>
      </c>
      <c r="T698" s="19">
        <v>5</v>
      </c>
      <c r="U698" s="19" t="s">
        <v>11</v>
      </c>
      <c r="V698" s="19" t="s">
        <v>11</v>
      </c>
      <c r="W698" s="19" t="s">
        <v>11</v>
      </c>
      <c r="X698" s="19">
        <v>0</v>
      </c>
      <c r="Y698" s="19" t="s">
        <v>730</v>
      </c>
      <c r="Z698" s="19">
        <v>0</v>
      </c>
      <c r="AA698" s="19">
        <v>0</v>
      </c>
      <c r="AB698" s="19">
        <v>0</v>
      </c>
      <c r="AC698" s="186" t="str">
        <f>IF(OR(M698="13",M698="14",P698=8),"",IF(     AND(OR(S698="AUTORIZADO", S698="PENDIENTE", S698="REDUCIDO", S698="AMPLIADO"),L698&lt;&gt;"HONORARIO" ), _xlfn.CONCAT(IF(H698="X","H",H698),"_",IF(OR(P698=5,P698=6),_xlfn.CONCAT(P698,"A"),P698),"_",VLOOKUP(T698,Datos!$B$2:$C$5,2,TRUE)),""))</f>
        <v>M_1_[4 a 10]</v>
      </c>
      <c r="AD698" s="186">
        <f t="shared" si="280"/>
        <v>0</v>
      </c>
      <c r="AE698" s="90" t="str">
        <f t="shared" si="281"/>
        <v>-</v>
      </c>
      <c r="AF698" s="91" t="str">
        <f t="shared" si="282"/>
        <v>070601</v>
      </c>
      <c r="AG698" s="92"/>
      <c r="AH698" s="93" t="str">
        <f t="shared" si="283"/>
        <v>Corporación de Fomento de la Producción</v>
      </c>
      <c r="AI698" s="90" t="str">
        <f t="shared" si="284"/>
        <v>-</v>
      </c>
      <c r="AJ698" s="90">
        <f t="shared" si="285"/>
        <v>9</v>
      </c>
      <c r="AK698" s="90" t="str">
        <f t="shared" si="286"/>
        <v>-</v>
      </c>
      <c r="AL698" s="90" t="str">
        <f t="shared" si="287"/>
        <v>Identifica este registro como MUJER</v>
      </c>
      <c r="AM698" s="90" t="str">
        <f t="shared" si="288"/>
        <v>-</v>
      </c>
      <c r="AN698" s="90" t="str">
        <f t="shared" si="289"/>
        <v>-</v>
      </c>
      <c r="AO698" s="90" t="str">
        <f t="shared" si="290"/>
        <v>-</v>
      </c>
      <c r="AP698" s="58" t="str">
        <f t="shared" si="291"/>
        <v>-</v>
      </c>
      <c r="AQ698" s="94" t="str">
        <f t="shared" si="292"/>
        <v>-</v>
      </c>
      <c r="AR698" s="94" t="str">
        <f>IF(N698="","PRIMER_DIA en blanco",
IF(AND(M698="01",N698&gt;=L_Conversion!$C$118,N698&lt;=L_Conversion!$D$118),"-",
IF(AND(M698="02",N698&gt;=L_Conversion!$C$119,N698&lt;=L_Conversion!$D$119),"-",
IF(AND(M698="03",N698&gt;=L_Conversion!$C$120,N698&lt;=L_Conversion!$D$120),"-",
IF(AND(M698="04",N698&gt;=L_Conversion!$C$121,N698&lt;=L_Conversion!$D$121),"-",
IF(AND(M698="05",N698&gt;=L_Conversion!$C$122,N698&lt;=L_Conversion!$D$122),"-",
IF(AND(M698="06",N698&gt;=L_Conversion!$C$123,N698&lt;=L_Conversion!$D$123),"-",
IF(AND(M698="07",N698&gt;=L_Conversion!$C$124,N698&lt;=L_Conversion!$D$124),"-",
IF(AND(M698="08",N698&gt;=L_Conversion!$C$125,N698&lt;=L_Conversion!$D$125),"-",
IF(AND(M698="09",N698&gt;=L_Conversion!$C$126,N698&lt;=L_Conversion!$D$126),"-",
IF(AND(M698="10",N698&gt;=L_Conversion!$C$127,N698&lt;=L_Conversion!$D$127),"-",
IF(AND(M698="11",N698&gt;=L_Conversion!$C$128,N698&lt;=L_Conversion!$D$128),"-",
IF(AND(M698="12",N698&gt;=L_Conversion!$C$129,N698&lt;=L_Conversion!$D$129),"-",
IF(AND(M698="13",N698&gt;=L_Conversion!$C$116,N698&lt;=L_Conversion!$D$116),"-",
IF(AND(M698="14",N698&gt;=L_Conversion!$C$117,N698&lt;=L_Conversion!$D$117),"-",
"PRIMER_DIA fuera de rango")))))))))))))))</f>
        <v>-</v>
      </c>
      <c r="AS698" s="94" t="str">
        <f t="shared" si="293"/>
        <v>-</v>
      </c>
      <c r="AT698" s="94" t="str">
        <f t="shared" si="294"/>
        <v>-</v>
      </c>
      <c r="AU698" s="94" t="str">
        <f t="shared" si="295"/>
        <v>-</v>
      </c>
      <c r="AV698" s="94" t="str">
        <f t="shared" si="296"/>
        <v>-</v>
      </c>
      <c r="AW698" s="94" t="str">
        <f t="shared" si="297"/>
        <v>-</v>
      </c>
      <c r="AX698" s="94" t="str">
        <f t="shared" si="298"/>
        <v>-</v>
      </c>
      <c r="AY698" s="94" t="str">
        <f t="shared" si="299"/>
        <v>-</v>
      </c>
      <c r="AZ698" s="94" t="str">
        <f t="shared" si="300"/>
        <v>-</v>
      </c>
      <c r="BA698" s="94" t="str">
        <f t="shared" si="301"/>
        <v>-</v>
      </c>
      <c r="BB698" s="94" t="str">
        <f t="shared" si="302"/>
        <v>-</v>
      </c>
      <c r="BC698" s="94" t="str">
        <f t="shared" si="303"/>
        <v>-</v>
      </c>
      <c r="BD698" s="94" t="str">
        <f t="shared" si="304"/>
        <v>-</v>
      </c>
      <c r="BE698" s="94" t="str">
        <f t="shared" si="305"/>
        <v>-</v>
      </c>
      <c r="BF698" s="94" t="str">
        <f t="shared" si="306"/>
        <v>-</v>
      </c>
    </row>
    <row r="699" spans="1:58" x14ac:dyDescent="0.2">
      <c r="A699" s="19" t="s">
        <v>1193</v>
      </c>
      <c r="B699" s="19" t="s">
        <v>76</v>
      </c>
      <c r="C699" s="19">
        <v>17942538</v>
      </c>
      <c r="D699" s="19">
        <v>6</v>
      </c>
      <c r="E699" s="19" t="s">
        <v>1242</v>
      </c>
      <c r="F699" s="19" t="s">
        <v>1800</v>
      </c>
      <c r="G699" s="19" t="s">
        <v>1801</v>
      </c>
      <c r="H699" s="19" t="s">
        <v>1018</v>
      </c>
      <c r="I699" s="19" t="s">
        <v>653</v>
      </c>
      <c r="J699" s="19">
        <v>80</v>
      </c>
      <c r="K699" s="19" t="s">
        <v>556</v>
      </c>
      <c r="L699" s="19" t="s">
        <v>495</v>
      </c>
      <c r="M699" s="19" t="s">
        <v>13</v>
      </c>
      <c r="N699" s="19">
        <v>45819</v>
      </c>
      <c r="O699" s="19">
        <v>3</v>
      </c>
      <c r="P699" s="83">
        <v>1</v>
      </c>
      <c r="Q699" s="19" t="s">
        <v>23</v>
      </c>
      <c r="R699" s="19" t="s">
        <v>11</v>
      </c>
      <c r="S699" s="19" t="s">
        <v>23</v>
      </c>
      <c r="T699" s="19">
        <v>3</v>
      </c>
      <c r="U699" s="19" t="s">
        <v>11</v>
      </c>
      <c r="V699" s="19" t="s">
        <v>11</v>
      </c>
      <c r="W699" s="19" t="s">
        <v>11</v>
      </c>
      <c r="X699" s="19">
        <v>0</v>
      </c>
      <c r="Y699" s="19" t="s">
        <v>730</v>
      </c>
      <c r="Z699" s="19">
        <v>0</v>
      </c>
      <c r="AA699" s="19">
        <v>0</v>
      </c>
      <c r="AB699" s="19">
        <v>0</v>
      </c>
      <c r="AC699" s="186" t="str">
        <f>IF(OR(M699="13",M699="14",P699=8),"",IF(     AND(OR(S699="AUTORIZADO", S699="PENDIENTE", S699="REDUCIDO", S699="AMPLIADO"),L699&lt;&gt;"HONORARIO" ), _xlfn.CONCAT(IF(H699="X","H",H699),"_",IF(OR(P699=5,P699=6),_xlfn.CONCAT(P699,"A"),P699),"_",VLOOKUP(T699,Datos!$B$2:$C$5,2,TRUE)),""))</f>
        <v>M_1_[hasta 3]</v>
      </c>
      <c r="AD699" s="186">
        <f t="shared" si="280"/>
        <v>0</v>
      </c>
      <c r="AE699" s="90" t="str">
        <f t="shared" si="281"/>
        <v>-</v>
      </c>
      <c r="AF699" s="91" t="str">
        <f t="shared" si="282"/>
        <v>070601</v>
      </c>
      <c r="AG699" s="92"/>
      <c r="AH699" s="93" t="str">
        <f t="shared" si="283"/>
        <v>Corporación de Fomento de la Producción</v>
      </c>
      <c r="AI699" s="90" t="str">
        <f t="shared" si="284"/>
        <v>-</v>
      </c>
      <c r="AJ699" s="90">
        <f t="shared" si="285"/>
        <v>6</v>
      </c>
      <c r="AK699" s="90" t="str">
        <f t="shared" si="286"/>
        <v>-</v>
      </c>
      <c r="AL699" s="90" t="str">
        <f t="shared" si="287"/>
        <v>Identifica este registro como MUJER</v>
      </c>
      <c r="AM699" s="90" t="str">
        <f t="shared" si="288"/>
        <v>-</v>
      </c>
      <c r="AN699" s="90" t="str">
        <f t="shared" si="289"/>
        <v>-</v>
      </c>
      <c r="AO699" s="90" t="str">
        <f t="shared" si="290"/>
        <v>-</v>
      </c>
      <c r="AP699" s="58" t="str">
        <f t="shared" si="291"/>
        <v>-</v>
      </c>
      <c r="AQ699" s="94" t="str">
        <f t="shared" si="292"/>
        <v>-</v>
      </c>
      <c r="AR699" s="94" t="str">
        <f>IF(N699="","PRIMER_DIA en blanco",
IF(AND(M699="01",N699&gt;=L_Conversion!$C$118,N699&lt;=L_Conversion!$D$118),"-",
IF(AND(M699="02",N699&gt;=L_Conversion!$C$119,N699&lt;=L_Conversion!$D$119),"-",
IF(AND(M699="03",N699&gt;=L_Conversion!$C$120,N699&lt;=L_Conversion!$D$120),"-",
IF(AND(M699="04",N699&gt;=L_Conversion!$C$121,N699&lt;=L_Conversion!$D$121),"-",
IF(AND(M699="05",N699&gt;=L_Conversion!$C$122,N699&lt;=L_Conversion!$D$122),"-",
IF(AND(M699="06",N699&gt;=L_Conversion!$C$123,N699&lt;=L_Conversion!$D$123),"-",
IF(AND(M699="07",N699&gt;=L_Conversion!$C$124,N699&lt;=L_Conversion!$D$124),"-",
IF(AND(M699="08",N699&gt;=L_Conversion!$C$125,N699&lt;=L_Conversion!$D$125),"-",
IF(AND(M699="09",N699&gt;=L_Conversion!$C$126,N699&lt;=L_Conversion!$D$126),"-",
IF(AND(M699="10",N699&gt;=L_Conversion!$C$127,N699&lt;=L_Conversion!$D$127),"-",
IF(AND(M699="11",N699&gt;=L_Conversion!$C$128,N699&lt;=L_Conversion!$D$128),"-",
IF(AND(M699="12",N699&gt;=L_Conversion!$C$129,N699&lt;=L_Conversion!$D$129),"-",
IF(AND(M699="13",N699&gt;=L_Conversion!$C$116,N699&lt;=L_Conversion!$D$116),"-",
IF(AND(M699="14",N699&gt;=L_Conversion!$C$117,N699&lt;=L_Conversion!$D$117),"-",
"PRIMER_DIA fuera de rango")))))))))))))))</f>
        <v>-</v>
      </c>
      <c r="AS699" s="94" t="str">
        <f t="shared" si="293"/>
        <v>-</v>
      </c>
      <c r="AT699" s="94" t="str">
        <f t="shared" si="294"/>
        <v>-</v>
      </c>
      <c r="AU699" s="94" t="str">
        <f t="shared" si="295"/>
        <v>-</v>
      </c>
      <c r="AV699" s="94" t="str">
        <f t="shared" si="296"/>
        <v>-</v>
      </c>
      <c r="AW699" s="94" t="str">
        <f t="shared" si="297"/>
        <v>-</v>
      </c>
      <c r="AX699" s="94" t="str">
        <f t="shared" si="298"/>
        <v>-</v>
      </c>
      <c r="AY699" s="94" t="str">
        <f t="shared" si="299"/>
        <v>-</v>
      </c>
      <c r="AZ699" s="94" t="str">
        <f t="shared" si="300"/>
        <v>-</v>
      </c>
      <c r="BA699" s="94" t="str">
        <f t="shared" si="301"/>
        <v>-</v>
      </c>
      <c r="BB699" s="94" t="str">
        <f t="shared" si="302"/>
        <v>-</v>
      </c>
      <c r="BC699" s="94" t="str">
        <f t="shared" si="303"/>
        <v>-</v>
      </c>
      <c r="BD699" s="94" t="str">
        <f t="shared" si="304"/>
        <v>-</v>
      </c>
      <c r="BE699" s="94" t="str">
        <f t="shared" si="305"/>
        <v>-</v>
      </c>
      <c r="BF699" s="94" t="str">
        <f t="shared" si="306"/>
        <v>-</v>
      </c>
    </row>
    <row r="700" spans="1:58" x14ac:dyDescent="0.2">
      <c r="A700" s="19" t="s">
        <v>1193</v>
      </c>
      <c r="B700" s="19" t="s">
        <v>76</v>
      </c>
      <c r="C700" s="19">
        <v>7040833</v>
      </c>
      <c r="D700" s="19">
        <v>3</v>
      </c>
      <c r="E700" s="19" t="s">
        <v>1795</v>
      </c>
      <c r="F700" s="19" t="s">
        <v>1337</v>
      </c>
      <c r="G700" s="19" t="s">
        <v>1476</v>
      </c>
      <c r="H700" s="19" t="s">
        <v>1018</v>
      </c>
      <c r="I700" s="19" t="s">
        <v>653</v>
      </c>
      <c r="J700" s="19">
        <v>60</v>
      </c>
      <c r="K700" s="19" t="s">
        <v>560</v>
      </c>
      <c r="L700" s="19" t="s">
        <v>490</v>
      </c>
      <c r="M700" s="19" t="s">
        <v>13</v>
      </c>
      <c r="N700" s="19">
        <v>45820</v>
      </c>
      <c r="O700" s="19">
        <v>2</v>
      </c>
      <c r="P700" s="83">
        <v>1</v>
      </c>
      <c r="Q700" s="19" t="s">
        <v>23</v>
      </c>
      <c r="R700" s="19" t="s">
        <v>11</v>
      </c>
      <c r="S700" s="19" t="s">
        <v>23</v>
      </c>
      <c r="T700" s="19">
        <v>2</v>
      </c>
      <c r="U700" s="19" t="s">
        <v>11</v>
      </c>
      <c r="V700" s="19" t="s">
        <v>19</v>
      </c>
      <c r="W700" s="19" t="s">
        <v>19</v>
      </c>
      <c r="X700" s="19">
        <v>32349</v>
      </c>
      <c r="Y700" s="19" t="s">
        <v>726</v>
      </c>
      <c r="Z700" s="19">
        <v>2</v>
      </c>
      <c r="AA700" s="19">
        <v>32349</v>
      </c>
      <c r="AB700" s="19">
        <v>32349</v>
      </c>
      <c r="AC700" s="186" t="str">
        <f>IF(OR(M700="13",M700="14",P700=8),"",IF(     AND(OR(S700="AUTORIZADO", S700="PENDIENTE", S700="REDUCIDO", S700="AMPLIADO"),L700&lt;&gt;"HONORARIO" ), _xlfn.CONCAT(IF(H700="X","H",H700),"_",IF(OR(P700=5,P700=6),_xlfn.CONCAT(P700,"A"),P700),"_",VLOOKUP(T700,Datos!$B$2:$C$5,2,TRUE)),""))</f>
        <v>M_1_[hasta 3]</v>
      </c>
      <c r="AD700" s="186">
        <f t="shared" si="280"/>
        <v>64698</v>
      </c>
      <c r="AE700" s="90" t="str">
        <f t="shared" si="281"/>
        <v>-</v>
      </c>
      <c r="AF700" s="91" t="str">
        <f t="shared" si="282"/>
        <v>070601</v>
      </c>
      <c r="AG700" s="92"/>
      <c r="AH700" s="93" t="str">
        <f t="shared" si="283"/>
        <v>Corporación de Fomento de la Producción</v>
      </c>
      <c r="AI700" s="90" t="str">
        <f t="shared" si="284"/>
        <v>-</v>
      </c>
      <c r="AJ700" s="90">
        <f t="shared" si="285"/>
        <v>3</v>
      </c>
      <c r="AK700" s="90" t="str">
        <f t="shared" si="286"/>
        <v>-</v>
      </c>
      <c r="AL700" s="90" t="str">
        <f t="shared" si="287"/>
        <v>Identifica este registro como MUJER</v>
      </c>
      <c r="AM700" s="90" t="str">
        <f t="shared" si="288"/>
        <v>-</v>
      </c>
      <c r="AN700" s="90" t="str">
        <f t="shared" si="289"/>
        <v>-</v>
      </c>
      <c r="AO700" s="90" t="str">
        <f t="shared" si="290"/>
        <v>-</v>
      </c>
      <c r="AP700" s="58" t="str">
        <f t="shared" si="291"/>
        <v>-</v>
      </c>
      <c r="AQ700" s="94" t="str">
        <f t="shared" si="292"/>
        <v>-</v>
      </c>
      <c r="AR700" s="94" t="str">
        <f>IF(N700="","PRIMER_DIA en blanco",
IF(AND(M700="01",N700&gt;=L_Conversion!$C$118,N700&lt;=L_Conversion!$D$118),"-",
IF(AND(M700="02",N700&gt;=L_Conversion!$C$119,N700&lt;=L_Conversion!$D$119),"-",
IF(AND(M700="03",N700&gt;=L_Conversion!$C$120,N700&lt;=L_Conversion!$D$120),"-",
IF(AND(M700="04",N700&gt;=L_Conversion!$C$121,N700&lt;=L_Conversion!$D$121),"-",
IF(AND(M700="05",N700&gt;=L_Conversion!$C$122,N700&lt;=L_Conversion!$D$122),"-",
IF(AND(M700="06",N700&gt;=L_Conversion!$C$123,N700&lt;=L_Conversion!$D$123),"-",
IF(AND(M700="07",N700&gt;=L_Conversion!$C$124,N700&lt;=L_Conversion!$D$124),"-",
IF(AND(M700="08",N700&gt;=L_Conversion!$C$125,N700&lt;=L_Conversion!$D$125),"-",
IF(AND(M700="09",N700&gt;=L_Conversion!$C$126,N700&lt;=L_Conversion!$D$126),"-",
IF(AND(M700="10",N700&gt;=L_Conversion!$C$127,N700&lt;=L_Conversion!$D$127),"-",
IF(AND(M700="11",N700&gt;=L_Conversion!$C$128,N700&lt;=L_Conversion!$D$128),"-",
IF(AND(M700="12",N700&gt;=L_Conversion!$C$129,N700&lt;=L_Conversion!$D$129),"-",
IF(AND(M700="13",N700&gt;=L_Conversion!$C$116,N700&lt;=L_Conversion!$D$116),"-",
IF(AND(M700="14",N700&gt;=L_Conversion!$C$117,N700&lt;=L_Conversion!$D$117),"-",
"PRIMER_DIA fuera de rango")))))))))))))))</f>
        <v>-</v>
      </c>
      <c r="AS700" s="94" t="str">
        <f t="shared" si="293"/>
        <v>-</v>
      </c>
      <c r="AT700" s="94" t="str">
        <f t="shared" si="294"/>
        <v>-</v>
      </c>
      <c r="AU700" s="94" t="str">
        <f t="shared" si="295"/>
        <v>-</v>
      </c>
      <c r="AV700" s="94" t="str">
        <f t="shared" si="296"/>
        <v>-</v>
      </c>
      <c r="AW700" s="94" t="str">
        <f t="shared" si="297"/>
        <v>-</v>
      </c>
      <c r="AX700" s="94" t="str">
        <f t="shared" si="298"/>
        <v>-</v>
      </c>
      <c r="AY700" s="94" t="str">
        <f t="shared" si="299"/>
        <v>-</v>
      </c>
      <c r="AZ700" s="94" t="str">
        <f t="shared" si="300"/>
        <v>-</v>
      </c>
      <c r="BA700" s="94" t="str">
        <f t="shared" si="301"/>
        <v>-</v>
      </c>
      <c r="BB700" s="94" t="str">
        <f t="shared" si="302"/>
        <v>-</v>
      </c>
      <c r="BC700" s="94" t="str">
        <f t="shared" si="303"/>
        <v>-</v>
      </c>
      <c r="BD700" s="94" t="str">
        <f t="shared" si="304"/>
        <v>-</v>
      </c>
      <c r="BE700" s="94" t="str">
        <f t="shared" si="305"/>
        <v>-</v>
      </c>
      <c r="BF700" s="94" t="str">
        <f t="shared" si="306"/>
        <v>-</v>
      </c>
    </row>
    <row r="701" spans="1:58" x14ac:dyDescent="0.2">
      <c r="A701" s="19" t="s">
        <v>1193</v>
      </c>
      <c r="B701" s="19" t="s">
        <v>76</v>
      </c>
      <c r="C701" s="19">
        <v>18211616</v>
      </c>
      <c r="D701" s="19">
        <v>5</v>
      </c>
      <c r="E701" s="19" t="s">
        <v>1375</v>
      </c>
      <c r="F701" s="19" t="s">
        <v>1300</v>
      </c>
      <c r="G701" s="19" t="s">
        <v>1376</v>
      </c>
      <c r="H701" s="19" t="s">
        <v>1018</v>
      </c>
      <c r="I701" s="19" t="s">
        <v>653</v>
      </c>
      <c r="J701" s="19">
        <v>80</v>
      </c>
      <c r="K701" s="19" t="s">
        <v>556</v>
      </c>
      <c r="L701" s="19" t="s">
        <v>495</v>
      </c>
      <c r="M701" s="19" t="s">
        <v>13</v>
      </c>
      <c r="N701" s="19">
        <v>45820</v>
      </c>
      <c r="O701" s="19">
        <v>2</v>
      </c>
      <c r="P701" s="83">
        <v>1</v>
      </c>
      <c r="Q701" s="19" t="s">
        <v>23</v>
      </c>
      <c r="R701" s="19" t="s">
        <v>11</v>
      </c>
      <c r="S701" s="19" t="s">
        <v>23</v>
      </c>
      <c r="T701" s="19">
        <v>2</v>
      </c>
      <c r="U701" s="19" t="s">
        <v>11</v>
      </c>
      <c r="V701" s="19" t="s">
        <v>11</v>
      </c>
      <c r="W701" s="19" t="s">
        <v>11</v>
      </c>
      <c r="X701" s="19">
        <v>0</v>
      </c>
      <c r="Y701" s="19" t="s">
        <v>730</v>
      </c>
      <c r="Z701" s="19">
        <v>0</v>
      </c>
      <c r="AA701" s="19">
        <v>0</v>
      </c>
      <c r="AB701" s="19">
        <v>0</v>
      </c>
      <c r="AC701" s="186" t="str">
        <f>IF(OR(M701="13",M701="14",P701=8),"",IF(     AND(OR(S701="AUTORIZADO", S701="PENDIENTE", S701="REDUCIDO", S701="AMPLIADO"),L701&lt;&gt;"HONORARIO" ), _xlfn.CONCAT(IF(H701="X","H",H701),"_",IF(OR(P701=5,P701=6),_xlfn.CONCAT(P701,"A"),P701),"_",VLOOKUP(T701,Datos!$B$2:$C$5,2,TRUE)),""))</f>
        <v>M_1_[hasta 3]</v>
      </c>
      <c r="AD701" s="186">
        <f t="shared" si="280"/>
        <v>0</v>
      </c>
      <c r="AE701" s="90" t="str">
        <f t="shared" si="281"/>
        <v>-</v>
      </c>
      <c r="AF701" s="91" t="str">
        <f t="shared" si="282"/>
        <v>070601</v>
      </c>
      <c r="AG701" s="92"/>
      <c r="AH701" s="93" t="str">
        <f t="shared" si="283"/>
        <v>Corporación de Fomento de la Producción</v>
      </c>
      <c r="AI701" s="90" t="str">
        <f t="shared" si="284"/>
        <v>-</v>
      </c>
      <c r="AJ701" s="90">
        <f t="shared" si="285"/>
        <v>5</v>
      </c>
      <c r="AK701" s="90" t="str">
        <f t="shared" si="286"/>
        <v>-</v>
      </c>
      <c r="AL701" s="90" t="str">
        <f t="shared" si="287"/>
        <v>Identifica este registro como MUJER</v>
      </c>
      <c r="AM701" s="90" t="str">
        <f t="shared" si="288"/>
        <v>-</v>
      </c>
      <c r="AN701" s="90" t="str">
        <f t="shared" si="289"/>
        <v>-</v>
      </c>
      <c r="AO701" s="90" t="str">
        <f t="shared" si="290"/>
        <v>-</v>
      </c>
      <c r="AP701" s="58" t="str">
        <f t="shared" si="291"/>
        <v>-</v>
      </c>
      <c r="AQ701" s="94" t="str">
        <f t="shared" si="292"/>
        <v>-</v>
      </c>
      <c r="AR701" s="94" t="str">
        <f>IF(N701="","PRIMER_DIA en blanco",
IF(AND(M701="01",N701&gt;=L_Conversion!$C$118,N701&lt;=L_Conversion!$D$118),"-",
IF(AND(M701="02",N701&gt;=L_Conversion!$C$119,N701&lt;=L_Conversion!$D$119),"-",
IF(AND(M701="03",N701&gt;=L_Conversion!$C$120,N701&lt;=L_Conversion!$D$120),"-",
IF(AND(M701="04",N701&gt;=L_Conversion!$C$121,N701&lt;=L_Conversion!$D$121),"-",
IF(AND(M701="05",N701&gt;=L_Conversion!$C$122,N701&lt;=L_Conversion!$D$122),"-",
IF(AND(M701="06",N701&gt;=L_Conversion!$C$123,N701&lt;=L_Conversion!$D$123),"-",
IF(AND(M701="07",N701&gt;=L_Conversion!$C$124,N701&lt;=L_Conversion!$D$124),"-",
IF(AND(M701="08",N701&gt;=L_Conversion!$C$125,N701&lt;=L_Conversion!$D$125),"-",
IF(AND(M701="09",N701&gt;=L_Conversion!$C$126,N701&lt;=L_Conversion!$D$126),"-",
IF(AND(M701="10",N701&gt;=L_Conversion!$C$127,N701&lt;=L_Conversion!$D$127),"-",
IF(AND(M701="11",N701&gt;=L_Conversion!$C$128,N701&lt;=L_Conversion!$D$128),"-",
IF(AND(M701="12",N701&gt;=L_Conversion!$C$129,N701&lt;=L_Conversion!$D$129),"-",
IF(AND(M701="13",N701&gt;=L_Conversion!$C$116,N701&lt;=L_Conversion!$D$116),"-",
IF(AND(M701="14",N701&gt;=L_Conversion!$C$117,N701&lt;=L_Conversion!$D$117),"-",
"PRIMER_DIA fuera de rango")))))))))))))))</f>
        <v>-</v>
      </c>
      <c r="AS701" s="94" t="str">
        <f t="shared" si="293"/>
        <v>-</v>
      </c>
      <c r="AT701" s="94" t="str">
        <f t="shared" si="294"/>
        <v>-</v>
      </c>
      <c r="AU701" s="94" t="str">
        <f t="shared" si="295"/>
        <v>-</v>
      </c>
      <c r="AV701" s="94" t="str">
        <f t="shared" si="296"/>
        <v>-</v>
      </c>
      <c r="AW701" s="94" t="str">
        <f t="shared" si="297"/>
        <v>-</v>
      </c>
      <c r="AX701" s="94" t="str">
        <f t="shared" si="298"/>
        <v>-</v>
      </c>
      <c r="AY701" s="94" t="str">
        <f t="shared" si="299"/>
        <v>-</v>
      </c>
      <c r="AZ701" s="94" t="str">
        <f t="shared" si="300"/>
        <v>-</v>
      </c>
      <c r="BA701" s="94" t="str">
        <f t="shared" si="301"/>
        <v>-</v>
      </c>
      <c r="BB701" s="94" t="str">
        <f t="shared" si="302"/>
        <v>-</v>
      </c>
      <c r="BC701" s="94" t="str">
        <f t="shared" si="303"/>
        <v>-</v>
      </c>
      <c r="BD701" s="94" t="str">
        <f t="shared" si="304"/>
        <v>-</v>
      </c>
      <c r="BE701" s="94" t="str">
        <f t="shared" si="305"/>
        <v>-</v>
      </c>
      <c r="BF701" s="94" t="str">
        <f t="shared" si="306"/>
        <v>-</v>
      </c>
    </row>
    <row r="702" spans="1:58" x14ac:dyDescent="0.2">
      <c r="A702" s="19" t="s">
        <v>1193</v>
      </c>
      <c r="B702" s="19" t="s">
        <v>76</v>
      </c>
      <c r="C702" s="19">
        <v>6903434</v>
      </c>
      <c r="D702" s="19">
        <v>9</v>
      </c>
      <c r="E702" s="19" t="s">
        <v>1698</v>
      </c>
      <c r="F702" s="19" t="s">
        <v>1308</v>
      </c>
      <c r="G702" s="19" t="s">
        <v>1507</v>
      </c>
      <c r="H702" s="19" t="s">
        <v>1018</v>
      </c>
      <c r="I702" s="19" t="s">
        <v>653</v>
      </c>
      <c r="J702" s="19">
        <v>80</v>
      </c>
      <c r="K702" s="19" t="s">
        <v>556</v>
      </c>
      <c r="L702" s="19" t="s">
        <v>495</v>
      </c>
      <c r="M702" s="19" t="s">
        <v>13</v>
      </c>
      <c r="N702" s="19">
        <v>45820</v>
      </c>
      <c r="O702" s="19">
        <v>2</v>
      </c>
      <c r="P702" s="83">
        <v>1</v>
      </c>
      <c r="Q702" s="19" t="s">
        <v>23</v>
      </c>
      <c r="R702" s="19" t="s">
        <v>11</v>
      </c>
      <c r="S702" s="19" t="s">
        <v>23</v>
      </c>
      <c r="T702" s="19">
        <v>2</v>
      </c>
      <c r="U702" s="19" t="s">
        <v>11</v>
      </c>
      <c r="V702" s="19" t="s">
        <v>11</v>
      </c>
      <c r="W702" s="19" t="s">
        <v>11</v>
      </c>
      <c r="X702" s="19">
        <v>0</v>
      </c>
      <c r="Y702" s="19" t="s">
        <v>730</v>
      </c>
      <c r="Z702" s="19">
        <v>0</v>
      </c>
      <c r="AA702" s="19">
        <v>0</v>
      </c>
      <c r="AB702" s="19">
        <v>0</v>
      </c>
      <c r="AC702" s="186" t="str">
        <f>IF(OR(M702="13",M702="14",P702=8),"",IF(     AND(OR(S702="AUTORIZADO", S702="PENDIENTE", S702="REDUCIDO", S702="AMPLIADO"),L702&lt;&gt;"HONORARIO" ), _xlfn.CONCAT(IF(H702="X","H",H702),"_",IF(OR(P702=5,P702=6),_xlfn.CONCAT(P702,"A"),P702),"_",VLOOKUP(T702,Datos!$B$2:$C$5,2,TRUE)),""))</f>
        <v>M_1_[hasta 3]</v>
      </c>
      <c r="AD702" s="186">
        <f t="shared" si="280"/>
        <v>0</v>
      </c>
      <c r="AE702" s="90" t="str">
        <f t="shared" si="281"/>
        <v>-</v>
      </c>
      <c r="AF702" s="91" t="str">
        <f t="shared" si="282"/>
        <v>070601</v>
      </c>
      <c r="AG702" s="92"/>
      <c r="AH702" s="93" t="str">
        <f t="shared" si="283"/>
        <v>Corporación de Fomento de la Producción</v>
      </c>
      <c r="AI702" s="90" t="str">
        <f t="shared" si="284"/>
        <v>-</v>
      </c>
      <c r="AJ702" s="90">
        <f t="shared" si="285"/>
        <v>9</v>
      </c>
      <c r="AK702" s="90" t="str">
        <f t="shared" si="286"/>
        <v>-</v>
      </c>
      <c r="AL702" s="90" t="str">
        <f t="shared" si="287"/>
        <v>Identifica este registro como MUJER</v>
      </c>
      <c r="AM702" s="90" t="str">
        <f t="shared" si="288"/>
        <v>-</v>
      </c>
      <c r="AN702" s="90" t="str">
        <f t="shared" si="289"/>
        <v>-</v>
      </c>
      <c r="AO702" s="90" t="str">
        <f t="shared" si="290"/>
        <v>-</v>
      </c>
      <c r="AP702" s="58" t="str">
        <f t="shared" si="291"/>
        <v>-</v>
      </c>
      <c r="AQ702" s="94" t="str">
        <f t="shared" si="292"/>
        <v>-</v>
      </c>
      <c r="AR702" s="94" t="str">
        <f>IF(N702="","PRIMER_DIA en blanco",
IF(AND(M702="01",N702&gt;=L_Conversion!$C$118,N702&lt;=L_Conversion!$D$118),"-",
IF(AND(M702="02",N702&gt;=L_Conversion!$C$119,N702&lt;=L_Conversion!$D$119),"-",
IF(AND(M702="03",N702&gt;=L_Conversion!$C$120,N702&lt;=L_Conversion!$D$120),"-",
IF(AND(M702="04",N702&gt;=L_Conversion!$C$121,N702&lt;=L_Conversion!$D$121),"-",
IF(AND(M702="05",N702&gt;=L_Conversion!$C$122,N702&lt;=L_Conversion!$D$122),"-",
IF(AND(M702="06",N702&gt;=L_Conversion!$C$123,N702&lt;=L_Conversion!$D$123),"-",
IF(AND(M702="07",N702&gt;=L_Conversion!$C$124,N702&lt;=L_Conversion!$D$124),"-",
IF(AND(M702="08",N702&gt;=L_Conversion!$C$125,N702&lt;=L_Conversion!$D$125),"-",
IF(AND(M702="09",N702&gt;=L_Conversion!$C$126,N702&lt;=L_Conversion!$D$126),"-",
IF(AND(M702="10",N702&gt;=L_Conversion!$C$127,N702&lt;=L_Conversion!$D$127),"-",
IF(AND(M702="11",N702&gt;=L_Conversion!$C$128,N702&lt;=L_Conversion!$D$128),"-",
IF(AND(M702="12",N702&gt;=L_Conversion!$C$129,N702&lt;=L_Conversion!$D$129),"-",
IF(AND(M702="13",N702&gt;=L_Conversion!$C$116,N702&lt;=L_Conversion!$D$116),"-",
IF(AND(M702="14",N702&gt;=L_Conversion!$C$117,N702&lt;=L_Conversion!$D$117),"-",
"PRIMER_DIA fuera de rango")))))))))))))))</f>
        <v>-</v>
      </c>
      <c r="AS702" s="94" t="str">
        <f t="shared" si="293"/>
        <v>-</v>
      </c>
      <c r="AT702" s="94" t="str">
        <f t="shared" si="294"/>
        <v>-</v>
      </c>
      <c r="AU702" s="94" t="str">
        <f t="shared" si="295"/>
        <v>-</v>
      </c>
      <c r="AV702" s="94" t="str">
        <f t="shared" si="296"/>
        <v>-</v>
      </c>
      <c r="AW702" s="94" t="str">
        <f t="shared" si="297"/>
        <v>-</v>
      </c>
      <c r="AX702" s="94" t="str">
        <f t="shared" si="298"/>
        <v>-</v>
      </c>
      <c r="AY702" s="94" t="str">
        <f t="shared" si="299"/>
        <v>-</v>
      </c>
      <c r="AZ702" s="94" t="str">
        <f t="shared" si="300"/>
        <v>-</v>
      </c>
      <c r="BA702" s="94" t="str">
        <f t="shared" si="301"/>
        <v>-</v>
      </c>
      <c r="BB702" s="94" t="str">
        <f t="shared" si="302"/>
        <v>-</v>
      </c>
      <c r="BC702" s="94" t="str">
        <f t="shared" si="303"/>
        <v>-</v>
      </c>
      <c r="BD702" s="94" t="str">
        <f t="shared" si="304"/>
        <v>-</v>
      </c>
      <c r="BE702" s="94" t="str">
        <f t="shared" si="305"/>
        <v>-</v>
      </c>
      <c r="BF702" s="94" t="str">
        <f t="shared" si="306"/>
        <v>-</v>
      </c>
    </row>
    <row r="703" spans="1:58" x14ac:dyDescent="0.2">
      <c r="A703" s="19" t="s">
        <v>1193</v>
      </c>
      <c r="B703" s="19" t="s">
        <v>76</v>
      </c>
      <c r="C703" s="19">
        <v>12630178</v>
      </c>
      <c r="D703" s="19">
        <v>2</v>
      </c>
      <c r="E703" s="19" t="s">
        <v>1302</v>
      </c>
      <c r="F703" s="19" t="s">
        <v>1303</v>
      </c>
      <c r="G703" s="19" t="s">
        <v>1304</v>
      </c>
      <c r="H703" s="19" t="s">
        <v>1018</v>
      </c>
      <c r="I703" s="19" t="s">
        <v>653</v>
      </c>
      <c r="J703" s="19">
        <v>80</v>
      </c>
      <c r="K703" s="19" t="s">
        <v>556</v>
      </c>
      <c r="L703" s="19" t="s">
        <v>495</v>
      </c>
      <c r="M703" s="19" t="s">
        <v>13</v>
      </c>
      <c r="N703" s="19">
        <v>45820</v>
      </c>
      <c r="O703" s="19">
        <v>30</v>
      </c>
      <c r="P703" s="83">
        <v>1</v>
      </c>
      <c r="Q703" s="19" t="s">
        <v>23</v>
      </c>
      <c r="R703" s="19" t="s">
        <v>11</v>
      </c>
      <c r="S703" s="19" t="s">
        <v>23</v>
      </c>
      <c r="T703" s="19">
        <v>30</v>
      </c>
      <c r="U703" s="19" t="s">
        <v>11</v>
      </c>
      <c r="V703" s="19" t="s">
        <v>11</v>
      </c>
      <c r="W703" s="19" t="s">
        <v>11</v>
      </c>
      <c r="X703" s="19">
        <v>0</v>
      </c>
      <c r="Y703" s="19" t="s">
        <v>730</v>
      </c>
      <c r="Z703" s="19">
        <v>0</v>
      </c>
      <c r="AA703" s="19">
        <v>0</v>
      </c>
      <c r="AB703" s="19">
        <v>0</v>
      </c>
      <c r="AC703" s="186" t="str">
        <f>IF(OR(M703="13",M703="14",P703=8),"",IF(     AND(OR(S703="AUTORIZADO", S703="PENDIENTE", S703="REDUCIDO", S703="AMPLIADO"),L703&lt;&gt;"HONORARIO" ), _xlfn.CONCAT(IF(H703="X","H",H703),"_",IF(OR(P703=5,P703=6),_xlfn.CONCAT(P703,"A"),P703),"_",VLOOKUP(T703,Datos!$B$2:$C$5,2,TRUE)),""))</f>
        <v>M_1_[11 +]</v>
      </c>
      <c r="AD703" s="186">
        <f t="shared" si="280"/>
        <v>0</v>
      </c>
      <c r="AE703" s="90" t="str">
        <f t="shared" si="281"/>
        <v>-</v>
      </c>
      <c r="AF703" s="91" t="str">
        <f t="shared" si="282"/>
        <v>070601</v>
      </c>
      <c r="AG703" s="92"/>
      <c r="AH703" s="93" t="str">
        <f t="shared" si="283"/>
        <v>Corporación de Fomento de la Producción</v>
      </c>
      <c r="AI703" s="90" t="str">
        <f t="shared" si="284"/>
        <v>-</v>
      </c>
      <c r="AJ703" s="90">
        <f t="shared" si="285"/>
        <v>2</v>
      </c>
      <c r="AK703" s="90" t="str">
        <f t="shared" si="286"/>
        <v>-</v>
      </c>
      <c r="AL703" s="90" t="str">
        <f t="shared" si="287"/>
        <v>Identifica este registro como MUJER</v>
      </c>
      <c r="AM703" s="90" t="str">
        <f t="shared" si="288"/>
        <v>-</v>
      </c>
      <c r="AN703" s="90" t="str">
        <f t="shared" si="289"/>
        <v>-</v>
      </c>
      <c r="AO703" s="90" t="str">
        <f t="shared" si="290"/>
        <v>-</v>
      </c>
      <c r="AP703" s="58" t="str">
        <f t="shared" si="291"/>
        <v>-</v>
      </c>
      <c r="AQ703" s="94" t="str">
        <f t="shared" si="292"/>
        <v>-</v>
      </c>
      <c r="AR703" s="94" t="str">
        <f>IF(N703="","PRIMER_DIA en blanco",
IF(AND(M703="01",N703&gt;=L_Conversion!$C$118,N703&lt;=L_Conversion!$D$118),"-",
IF(AND(M703="02",N703&gt;=L_Conversion!$C$119,N703&lt;=L_Conversion!$D$119),"-",
IF(AND(M703="03",N703&gt;=L_Conversion!$C$120,N703&lt;=L_Conversion!$D$120),"-",
IF(AND(M703="04",N703&gt;=L_Conversion!$C$121,N703&lt;=L_Conversion!$D$121),"-",
IF(AND(M703="05",N703&gt;=L_Conversion!$C$122,N703&lt;=L_Conversion!$D$122),"-",
IF(AND(M703="06",N703&gt;=L_Conversion!$C$123,N703&lt;=L_Conversion!$D$123),"-",
IF(AND(M703="07",N703&gt;=L_Conversion!$C$124,N703&lt;=L_Conversion!$D$124),"-",
IF(AND(M703="08",N703&gt;=L_Conversion!$C$125,N703&lt;=L_Conversion!$D$125),"-",
IF(AND(M703="09",N703&gt;=L_Conversion!$C$126,N703&lt;=L_Conversion!$D$126),"-",
IF(AND(M703="10",N703&gt;=L_Conversion!$C$127,N703&lt;=L_Conversion!$D$127),"-",
IF(AND(M703="11",N703&gt;=L_Conversion!$C$128,N703&lt;=L_Conversion!$D$128),"-",
IF(AND(M703="12",N703&gt;=L_Conversion!$C$129,N703&lt;=L_Conversion!$D$129),"-",
IF(AND(M703="13",N703&gt;=L_Conversion!$C$116,N703&lt;=L_Conversion!$D$116),"-",
IF(AND(M703="14",N703&gt;=L_Conversion!$C$117,N703&lt;=L_Conversion!$D$117),"-",
"PRIMER_DIA fuera de rango")))))))))))))))</f>
        <v>-</v>
      </c>
      <c r="AS703" s="94" t="str">
        <f t="shared" si="293"/>
        <v>-</v>
      </c>
      <c r="AT703" s="94" t="str">
        <f t="shared" si="294"/>
        <v>-</v>
      </c>
      <c r="AU703" s="94" t="str">
        <f t="shared" si="295"/>
        <v>-</v>
      </c>
      <c r="AV703" s="94" t="str">
        <f t="shared" si="296"/>
        <v>-</v>
      </c>
      <c r="AW703" s="94" t="str">
        <f t="shared" si="297"/>
        <v>-</v>
      </c>
      <c r="AX703" s="94" t="str">
        <f t="shared" si="298"/>
        <v>-</v>
      </c>
      <c r="AY703" s="94" t="str">
        <f t="shared" si="299"/>
        <v>-</v>
      </c>
      <c r="AZ703" s="94" t="str">
        <f t="shared" si="300"/>
        <v>-</v>
      </c>
      <c r="BA703" s="94" t="str">
        <f t="shared" si="301"/>
        <v>-</v>
      </c>
      <c r="BB703" s="94" t="str">
        <f t="shared" si="302"/>
        <v>-</v>
      </c>
      <c r="BC703" s="94" t="str">
        <f t="shared" si="303"/>
        <v>-</v>
      </c>
      <c r="BD703" s="94" t="str">
        <f t="shared" si="304"/>
        <v>-</v>
      </c>
      <c r="BE703" s="94" t="str">
        <f t="shared" si="305"/>
        <v>-</v>
      </c>
      <c r="BF703" s="94" t="str">
        <f t="shared" si="306"/>
        <v>-</v>
      </c>
    </row>
    <row r="704" spans="1:58" x14ac:dyDescent="0.2">
      <c r="A704" s="19" t="s">
        <v>1193</v>
      </c>
      <c r="B704" s="19" t="s">
        <v>76</v>
      </c>
      <c r="C704" s="19">
        <v>9212310</v>
      </c>
      <c r="D704" s="19">
        <v>3</v>
      </c>
      <c r="E704" s="19" t="s">
        <v>1631</v>
      </c>
      <c r="F704" s="19" t="s">
        <v>1212</v>
      </c>
      <c r="G704" s="19" t="s">
        <v>1632</v>
      </c>
      <c r="H704" s="19" t="s">
        <v>654</v>
      </c>
      <c r="I704" s="19" t="s">
        <v>653</v>
      </c>
      <c r="J704" s="19">
        <v>60</v>
      </c>
      <c r="K704" s="19" t="s">
        <v>560</v>
      </c>
      <c r="L704" s="19" t="s">
        <v>490</v>
      </c>
      <c r="M704" s="19" t="s">
        <v>13</v>
      </c>
      <c r="N704" s="19">
        <v>45820</v>
      </c>
      <c r="O704" s="19">
        <v>29</v>
      </c>
      <c r="P704" s="83">
        <v>1</v>
      </c>
      <c r="Q704" s="19" t="s">
        <v>23</v>
      </c>
      <c r="R704" s="19" t="s">
        <v>11</v>
      </c>
      <c r="S704" s="19" t="s">
        <v>23</v>
      </c>
      <c r="T704" s="19">
        <v>29</v>
      </c>
      <c r="U704" s="19" t="s">
        <v>11</v>
      </c>
      <c r="V704" s="19" t="s">
        <v>11</v>
      </c>
      <c r="W704" s="19" t="s">
        <v>19</v>
      </c>
      <c r="X704" s="19">
        <v>1634955</v>
      </c>
      <c r="Y704" s="19" t="s">
        <v>726</v>
      </c>
      <c r="Z704" s="19">
        <v>29</v>
      </c>
      <c r="AA704" s="19">
        <v>1634955</v>
      </c>
      <c r="AB704" s="19">
        <v>1634955</v>
      </c>
      <c r="AC704" s="186" t="str">
        <f>IF(OR(M704="13",M704="14",P704=8),"",IF(     AND(OR(S704="AUTORIZADO", S704="PENDIENTE", S704="REDUCIDO", S704="AMPLIADO"),L704&lt;&gt;"HONORARIO" ), _xlfn.CONCAT(IF(H704="X","H",H704),"_",IF(OR(P704=5,P704=6),_xlfn.CONCAT(P704,"A"),P704),"_",VLOOKUP(T704,Datos!$B$2:$C$5,2,TRUE)),""))</f>
        <v>H_1_[11 +]</v>
      </c>
      <c r="AD704" s="186">
        <f t="shared" si="280"/>
        <v>3269910</v>
      </c>
      <c r="AE704" s="90" t="str">
        <f t="shared" si="281"/>
        <v>-</v>
      </c>
      <c r="AF704" s="91" t="str">
        <f t="shared" si="282"/>
        <v>070601</v>
      </c>
      <c r="AG704" s="92"/>
      <c r="AH704" s="93" t="str">
        <f t="shared" si="283"/>
        <v>Corporación de Fomento de la Producción</v>
      </c>
      <c r="AI704" s="90" t="str">
        <f t="shared" si="284"/>
        <v>-</v>
      </c>
      <c r="AJ704" s="90">
        <f t="shared" si="285"/>
        <v>3</v>
      </c>
      <c r="AK704" s="90" t="str">
        <f t="shared" si="286"/>
        <v>-</v>
      </c>
      <c r="AL704" s="90" t="str">
        <f t="shared" si="287"/>
        <v>Identifica este registro como HOMBRE</v>
      </c>
      <c r="AM704" s="90" t="str">
        <f t="shared" si="288"/>
        <v>-</v>
      </c>
      <c r="AN704" s="90" t="str">
        <f t="shared" si="289"/>
        <v>-</v>
      </c>
      <c r="AO704" s="90" t="str">
        <f t="shared" si="290"/>
        <v>-</v>
      </c>
      <c r="AP704" s="58" t="str">
        <f t="shared" si="291"/>
        <v>-</v>
      </c>
      <c r="AQ704" s="94" t="str">
        <f t="shared" si="292"/>
        <v>-</v>
      </c>
      <c r="AR704" s="94" t="str">
        <f>IF(N704="","PRIMER_DIA en blanco",
IF(AND(M704="01",N704&gt;=L_Conversion!$C$118,N704&lt;=L_Conversion!$D$118),"-",
IF(AND(M704="02",N704&gt;=L_Conversion!$C$119,N704&lt;=L_Conversion!$D$119),"-",
IF(AND(M704="03",N704&gt;=L_Conversion!$C$120,N704&lt;=L_Conversion!$D$120),"-",
IF(AND(M704="04",N704&gt;=L_Conversion!$C$121,N704&lt;=L_Conversion!$D$121),"-",
IF(AND(M704="05",N704&gt;=L_Conversion!$C$122,N704&lt;=L_Conversion!$D$122),"-",
IF(AND(M704="06",N704&gt;=L_Conversion!$C$123,N704&lt;=L_Conversion!$D$123),"-",
IF(AND(M704="07",N704&gt;=L_Conversion!$C$124,N704&lt;=L_Conversion!$D$124),"-",
IF(AND(M704="08",N704&gt;=L_Conversion!$C$125,N704&lt;=L_Conversion!$D$125),"-",
IF(AND(M704="09",N704&gt;=L_Conversion!$C$126,N704&lt;=L_Conversion!$D$126),"-",
IF(AND(M704="10",N704&gt;=L_Conversion!$C$127,N704&lt;=L_Conversion!$D$127),"-",
IF(AND(M704="11",N704&gt;=L_Conversion!$C$128,N704&lt;=L_Conversion!$D$128),"-",
IF(AND(M704="12",N704&gt;=L_Conversion!$C$129,N704&lt;=L_Conversion!$D$129),"-",
IF(AND(M704="13",N704&gt;=L_Conversion!$C$116,N704&lt;=L_Conversion!$D$116),"-",
IF(AND(M704="14",N704&gt;=L_Conversion!$C$117,N704&lt;=L_Conversion!$D$117),"-",
"PRIMER_DIA fuera de rango")))))))))))))))</f>
        <v>-</v>
      </c>
      <c r="AS704" s="94" t="str">
        <f t="shared" si="293"/>
        <v>-</v>
      </c>
      <c r="AT704" s="94" t="str">
        <f t="shared" si="294"/>
        <v>-</v>
      </c>
      <c r="AU704" s="94" t="str">
        <f t="shared" si="295"/>
        <v>-</v>
      </c>
      <c r="AV704" s="94" t="str">
        <f t="shared" si="296"/>
        <v>-</v>
      </c>
      <c r="AW704" s="94" t="str">
        <f t="shared" si="297"/>
        <v>-</v>
      </c>
      <c r="AX704" s="94" t="str">
        <f t="shared" si="298"/>
        <v>-</v>
      </c>
      <c r="AY704" s="94" t="str">
        <f t="shared" si="299"/>
        <v>-</v>
      </c>
      <c r="AZ704" s="94" t="str">
        <f t="shared" si="300"/>
        <v>-</v>
      </c>
      <c r="BA704" s="94" t="str">
        <f t="shared" si="301"/>
        <v>-</v>
      </c>
      <c r="BB704" s="94" t="str">
        <f t="shared" si="302"/>
        <v>-</v>
      </c>
      <c r="BC704" s="94" t="str">
        <f t="shared" si="303"/>
        <v>-</v>
      </c>
      <c r="BD704" s="94" t="str">
        <f t="shared" si="304"/>
        <v>-</v>
      </c>
      <c r="BE704" s="94" t="str">
        <f t="shared" si="305"/>
        <v>-</v>
      </c>
      <c r="BF704" s="94" t="str">
        <f t="shared" si="306"/>
        <v>-</v>
      </c>
    </row>
    <row r="705" spans="1:58" x14ac:dyDescent="0.2">
      <c r="A705" s="19" t="s">
        <v>1193</v>
      </c>
      <c r="B705" s="19" t="s">
        <v>876</v>
      </c>
      <c r="C705" s="19">
        <v>8955811</v>
      </c>
      <c r="D705" s="19">
        <v>5</v>
      </c>
      <c r="E705" s="19" t="s">
        <v>1986</v>
      </c>
      <c r="F705" s="19" t="s">
        <v>1199</v>
      </c>
      <c r="G705" s="19" t="s">
        <v>1987</v>
      </c>
      <c r="H705" s="19" t="s">
        <v>1018</v>
      </c>
      <c r="I705" s="19" t="s">
        <v>653</v>
      </c>
      <c r="J705" s="19">
        <v>80</v>
      </c>
      <c r="K705" s="19" t="s">
        <v>556</v>
      </c>
      <c r="L705" s="19" t="s">
        <v>495</v>
      </c>
      <c r="M705" s="19" t="s">
        <v>13</v>
      </c>
      <c r="N705" s="19">
        <v>45820</v>
      </c>
      <c r="O705" s="19">
        <v>2</v>
      </c>
      <c r="P705" s="83">
        <v>1</v>
      </c>
      <c r="Q705" s="19" t="s">
        <v>23</v>
      </c>
      <c r="R705" s="19" t="s">
        <v>11</v>
      </c>
      <c r="S705" s="19" t="s">
        <v>23</v>
      </c>
      <c r="T705" s="19">
        <v>2</v>
      </c>
      <c r="U705" s="19" t="s">
        <v>11</v>
      </c>
      <c r="V705" s="19" t="s">
        <v>11</v>
      </c>
      <c r="W705" s="19" t="s">
        <v>11</v>
      </c>
      <c r="X705" s="19">
        <v>0</v>
      </c>
      <c r="Y705" s="19" t="s">
        <v>730</v>
      </c>
      <c r="Z705" s="19">
        <v>0</v>
      </c>
      <c r="AA705" s="19">
        <v>0</v>
      </c>
      <c r="AB705" s="19">
        <v>0</v>
      </c>
      <c r="AC705" s="186" t="str">
        <f>IF(OR(M705="13",M705="14",P705=8),"",IF(     AND(OR(S705="AUTORIZADO", S705="PENDIENTE", S705="REDUCIDO", S705="AMPLIADO"),L705&lt;&gt;"HONORARIO" ), _xlfn.CONCAT(IF(H705="X","H",H705),"_",IF(OR(P705=5,P705=6),_xlfn.CONCAT(P705,"A"),P705),"_",VLOOKUP(T705,Datos!$B$2:$C$5,2,TRUE)),""))</f>
        <v>M_1_[hasta 3]</v>
      </c>
      <c r="AD705" s="186">
        <f t="shared" si="280"/>
        <v>0</v>
      </c>
      <c r="AE705" s="90" t="str">
        <f t="shared" si="281"/>
        <v>-</v>
      </c>
      <c r="AF705" s="91" t="str">
        <f t="shared" si="282"/>
        <v>070607</v>
      </c>
      <c r="AG705" s="92"/>
      <c r="AH705" s="93" t="str">
        <f t="shared" si="283"/>
        <v>Corporación de Fomento de la Producción</v>
      </c>
      <c r="AI705" s="90" t="str">
        <f t="shared" si="284"/>
        <v>-</v>
      </c>
      <c r="AJ705" s="90">
        <f t="shared" si="285"/>
        <v>5</v>
      </c>
      <c r="AK705" s="90" t="str">
        <f t="shared" si="286"/>
        <v>-</v>
      </c>
      <c r="AL705" s="90" t="str">
        <f t="shared" si="287"/>
        <v>Identifica este registro como MUJER</v>
      </c>
      <c r="AM705" s="90" t="str">
        <f t="shared" si="288"/>
        <v>-</v>
      </c>
      <c r="AN705" s="90" t="str">
        <f t="shared" si="289"/>
        <v>-</v>
      </c>
      <c r="AO705" s="90" t="str">
        <f t="shared" si="290"/>
        <v>-</v>
      </c>
      <c r="AP705" s="58" t="str">
        <f t="shared" si="291"/>
        <v>-</v>
      </c>
      <c r="AQ705" s="94" t="str">
        <f t="shared" si="292"/>
        <v>-</v>
      </c>
      <c r="AR705" s="94" t="str">
        <f>IF(N705="","PRIMER_DIA en blanco",
IF(AND(M705="01",N705&gt;=L_Conversion!$C$118,N705&lt;=L_Conversion!$D$118),"-",
IF(AND(M705="02",N705&gt;=L_Conversion!$C$119,N705&lt;=L_Conversion!$D$119),"-",
IF(AND(M705="03",N705&gt;=L_Conversion!$C$120,N705&lt;=L_Conversion!$D$120),"-",
IF(AND(M705="04",N705&gt;=L_Conversion!$C$121,N705&lt;=L_Conversion!$D$121),"-",
IF(AND(M705="05",N705&gt;=L_Conversion!$C$122,N705&lt;=L_Conversion!$D$122),"-",
IF(AND(M705="06",N705&gt;=L_Conversion!$C$123,N705&lt;=L_Conversion!$D$123),"-",
IF(AND(M705="07",N705&gt;=L_Conversion!$C$124,N705&lt;=L_Conversion!$D$124),"-",
IF(AND(M705="08",N705&gt;=L_Conversion!$C$125,N705&lt;=L_Conversion!$D$125),"-",
IF(AND(M705="09",N705&gt;=L_Conversion!$C$126,N705&lt;=L_Conversion!$D$126),"-",
IF(AND(M705="10",N705&gt;=L_Conversion!$C$127,N705&lt;=L_Conversion!$D$127),"-",
IF(AND(M705="11",N705&gt;=L_Conversion!$C$128,N705&lt;=L_Conversion!$D$128),"-",
IF(AND(M705="12",N705&gt;=L_Conversion!$C$129,N705&lt;=L_Conversion!$D$129),"-",
IF(AND(M705="13",N705&gt;=L_Conversion!$C$116,N705&lt;=L_Conversion!$D$116),"-",
IF(AND(M705="14",N705&gt;=L_Conversion!$C$117,N705&lt;=L_Conversion!$D$117),"-",
"PRIMER_DIA fuera de rango")))))))))))))))</f>
        <v>-</v>
      </c>
      <c r="AS705" s="94" t="str">
        <f t="shared" si="293"/>
        <v>-</v>
      </c>
      <c r="AT705" s="94" t="str">
        <f t="shared" si="294"/>
        <v>-</v>
      </c>
      <c r="AU705" s="94" t="str">
        <f t="shared" si="295"/>
        <v>-</v>
      </c>
      <c r="AV705" s="94" t="str">
        <f t="shared" si="296"/>
        <v>-</v>
      </c>
      <c r="AW705" s="94" t="str">
        <f t="shared" si="297"/>
        <v>-</v>
      </c>
      <c r="AX705" s="94" t="str">
        <f t="shared" si="298"/>
        <v>-</v>
      </c>
      <c r="AY705" s="94" t="str">
        <f t="shared" si="299"/>
        <v>-</v>
      </c>
      <c r="AZ705" s="94" t="str">
        <f t="shared" si="300"/>
        <v>-</v>
      </c>
      <c r="BA705" s="94" t="str">
        <f t="shared" si="301"/>
        <v>-</v>
      </c>
      <c r="BB705" s="94" t="str">
        <f t="shared" si="302"/>
        <v>-</v>
      </c>
      <c r="BC705" s="94" t="str">
        <f t="shared" si="303"/>
        <v>-</v>
      </c>
      <c r="BD705" s="94" t="str">
        <f t="shared" si="304"/>
        <v>-</v>
      </c>
      <c r="BE705" s="94" t="str">
        <f t="shared" si="305"/>
        <v>-</v>
      </c>
      <c r="BF705" s="94" t="str">
        <f t="shared" si="306"/>
        <v>-</v>
      </c>
    </row>
    <row r="706" spans="1:58" x14ac:dyDescent="0.2">
      <c r="A706" s="19" t="s">
        <v>1193</v>
      </c>
      <c r="B706" s="19" t="s">
        <v>76</v>
      </c>
      <c r="C706" s="19">
        <v>17024984</v>
      </c>
      <c r="D706" s="19">
        <v>4</v>
      </c>
      <c r="E706" s="19" t="s">
        <v>1754</v>
      </c>
      <c r="F706" s="19" t="s">
        <v>1195</v>
      </c>
      <c r="G706" s="19" t="s">
        <v>1988</v>
      </c>
      <c r="H706" s="19" t="s">
        <v>1018</v>
      </c>
      <c r="I706" s="19" t="s">
        <v>653</v>
      </c>
      <c r="J706" s="19">
        <v>80</v>
      </c>
      <c r="K706" s="19" t="s">
        <v>556</v>
      </c>
      <c r="L706" s="19" t="s">
        <v>495</v>
      </c>
      <c r="M706" s="19" t="s">
        <v>13</v>
      </c>
      <c r="N706" s="19">
        <v>45821</v>
      </c>
      <c r="O706" s="19">
        <v>1</v>
      </c>
      <c r="P706" s="83">
        <v>1</v>
      </c>
      <c r="Q706" s="19" t="s">
        <v>23</v>
      </c>
      <c r="R706" s="19" t="s">
        <v>11</v>
      </c>
      <c r="S706" s="19" t="s">
        <v>23</v>
      </c>
      <c r="T706" s="19">
        <v>1</v>
      </c>
      <c r="U706" s="19" t="s">
        <v>11</v>
      </c>
      <c r="V706" s="19" t="s">
        <v>11</v>
      </c>
      <c r="W706" s="19" t="s">
        <v>11</v>
      </c>
      <c r="X706" s="19">
        <v>0</v>
      </c>
      <c r="Y706" s="19" t="s">
        <v>730</v>
      </c>
      <c r="Z706" s="19">
        <v>0</v>
      </c>
      <c r="AA706" s="19">
        <v>0</v>
      </c>
      <c r="AB706" s="19">
        <v>0</v>
      </c>
      <c r="AC706" s="186" t="str">
        <f>IF(OR(M706="13",M706="14",P706=8),"",IF(     AND(OR(S706="AUTORIZADO", S706="PENDIENTE", S706="REDUCIDO", S706="AMPLIADO"),L706&lt;&gt;"HONORARIO" ), _xlfn.CONCAT(IF(H706="X","H",H706),"_",IF(OR(P706=5,P706=6),_xlfn.CONCAT(P706,"A"),P706),"_",VLOOKUP(T706,Datos!$B$2:$C$5,2,TRUE)),""))</f>
        <v>M_1_[hasta 3]</v>
      </c>
      <c r="AD706" s="186">
        <f t="shared" si="280"/>
        <v>0</v>
      </c>
      <c r="AE706" s="90" t="str">
        <f t="shared" si="281"/>
        <v>-</v>
      </c>
      <c r="AF706" s="91" t="str">
        <f t="shared" si="282"/>
        <v>070601</v>
      </c>
      <c r="AG706" s="92"/>
      <c r="AH706" s="93" t="str">
        <f t="shared" si="283"/>
        <v>Corporación de Fomento de la Producción</v>
      </c>
      <c r="AI706" s="90" t="str">
        <f t="shared" si="284"/>
        <v>-</v>
      </c>
      <c r="AJ706" s="90">
        <f t="shared" si="285"/>
        <v>4</v>
      </c>
      <c r="AK706" s="90" t="str">
        <f t="shared" si="286"/>
        <v>-</v>
      </c>
      <c r="AL706" s="90" t="str">
        <f t="shared" si="287"/>
        <v>Identifica este registro como MUJER</v>
      </c>
      <c r="AM706" s="90" t="str">
        <f t="shared" si="288"/>
        <v>-</v>
      </c>
      <c r="AN706" s="90" t="str">
        <f t="shared" si="289"/>
        <v>-</v>
      </c>
      <c r="AO706" s="90" t="str">
        <f t="shared" si="290"/>
        <v>-</v>
      </c>
      <c r="AP706" s="58" t="str">
        <f t="shared" si="291"/>
        <v>-</v>
      </c>
      <c r="AQ706" s="94" t="str">
        <f t="shared" si="292"/>
        <v>-</v>
      </c>
      <c r="AR706" s="94" t="str">
        <f>IF(N706="","PRIMER_DIA en blanco",
IF(AND(M706="01",N706&gt;=L_Conversion!$C$118,N706&lt;=L_Conversion!$D$118),"-",
IF(AND(M706="02",N706&gt;=L_Conversion!$C$119,N706&lt;=L_Conversion!$D$119),"-",
IF(AND(M706="03",N706&gt;=L_Conversion!$C$120,N706&lt;=L_Conversion!$D$120),"-",
IF(AND(M706="04",N706&gt;=L_Conversion!$C$121,N706&lt;=L_Conversion!$D$121),"-",
IF(AND(M706="05",N706&gt;=L_Conversion!$C$122,N706&lt;=L_Conversion!$D$122),"-",
IF(AND(M706="06",N706&gt;=L_Conversion!$C$123,N706&lt;=L_Conversion!$D$123),"-",
IF(AND(M706="07",N706&gt;=L_Conversion!$C$124,N706&lt;=L_Conversion!$D$124),"-",
IF(AND(M706="08",N706&gt;=L_Conversion!$C$125,N706&lt;=L_Conversion!$D$125),"-",
IF(AND(M706="09",N706&gt;=L_Conversion!$C$126,N706&lt;=L_Conversion!$D$126),"-",
IF(AND(M706="10",N706&gt;=L_Conversion!$C$127,N706&lt;=L_Conversion!$D$127),"-",
IF(AND(M706="11",N706&gt;=L_Conversion!$C$128,N706&lt;=L_Conversion!$D$128),"-",
IF(AND(M706="12",N706&gt;=L_Conversion!$C$129,N706&lt;=L_Conversion!$D$129),"-",
IF(AND(M706="13",N706&gt;=L_Conversion!$C$116,N706&lt;=L_Conversion!$D$116),"-",
IF(AND(M706="14",N706&gt;=L_Conversion!$C$117,N706&lt;=L_Conversion!$D$117),"-",
"PRIMER_DIA fuera de rango")))))))))))))))</f>
        <v>-</v>
      </c>
      <c r="AS706" s="94" t="str">
        <f t="shared" si="293"/>
        <v>-</v>
      </c>
      <c r="AT706" s="94" t="str">
        <f t="shared" si="294"/>
        <v>-</v>
      </c>
      <c r="AU706" s="94" t="str">
        <f t="shared" si="295"/>
        <v>-</v>
      </c>
      <c r="AV706" s="94" t="str">
        <f t="shared" si="296"/>
        <v>-</v>
      </c>
      <c r="AW706" s="94" t="str">
        <f t="shared" si="297"/>
        <v>-</v>
      </c>
      <c r="AX706" s="94" t="str">
        <f t="shared" si="298"/>
        <v>-</v>
      </c>
      <c r="AY706" s="94" t="str">
        <f t="shared" si="299"/>
        <v>-</v>
      </c>
      <c r="AZ706" s="94" t="str">
        <f t="shared" si="300"/>
        <v>-</v>
      </c>
      <c r="BA706" s="94" t="str">
        <f t="shared" si="301"/>
        <v>-</v>
      </c>
      <c r="BB706" s="94" t="str">
        <f t="shared" si="302"/>
        <v>-</v>
      </c>
      <c r="BC706" s="94" t="str">
        <f t="shared" si="303"/>
        <v>-</v>
      </c>
      <c r="BD706" s="94" t="str">
        <f t="shared" si="304"/>
        <v>-</v>
      </c>
      <c r="BE706" s="94" t="str">
        <f t="shared" si="305"/>
        <v>-</v>
      </c>
      <c r="BF706" s="94" t="str">
        <f t="shared" si="306"/>
        <v>-</v>
      </c>
    </row>
    <row r="707" spans="1:58" x14ac:dyDescent="0.2">
      <c r="A707" s="19" t="s">
        <v>1193</v>
      </c>
      <c r="B707" s="19" t="s">
        <v>76</v>
      </c>
      <c r="C707" s="19">
        <v>16699847</v>
      </c>
      <c r="D707" s="19">
        <v>6</v>
      </c>
      <c r="E707" s="19" t="s">
        <v>1307</v>
      </c>
      <c r="F707" s="19" t="s">
        <v>1727</v>
      </c>
      <c r="G707" s="19" t="s">
        <v>1728</v>
      </c>
      <c r="H707" s="19" t="s">
        <v>1018</v>
      </c>
      <c r="I707" s="19" t="s">
        <v>655</v>
      </c>
      <c r="J707" s="19">
        <v>80</v>
      </c>
      <c r="K707" s="19" t="s">
        <v>556</v>
      </c>
      <c r="L707" s="19" t="s">
        <v>495</v>
      </c>
      <c r="M707" s="19" t="s">
        <v>13</v>
      </c>
      <c r="N707" s="19">
        <v>45822</v>
      </c>
      <c r="O707" s="19">
        <v>15</v>
      </c>
      <c r="P707" s="83">
        <v>1</v>
      </c>
      <c r="Q707" s="19" t="s">
        <v>23</v>
      </c>
      <c r="R707" s="19" t="s">
        <v>11</v>
      </c>
      <c r="S707" s="19" t="s">
        <v>23</v>
      </c>
      <c r="T707" s="19">
        <v>15</v>
      </c>
      <c r="U707" s="19" t="s">
        <v>11</v>
      </c>
      <c r="V707" s="19" t="s">
        <v>11</v>
      </c>
      <c r="W707" s="19" t="s">
        <v>11</v>
      </c>
      <c r="X707" s="19">
        <v>0</v>
      </c>
      <c r="Y707" s="19" t="s">
        <v>730</v>
      </c>
      <c r="Z707" s="19">
        <v>0</v>
      </c>
      <c r="AA707" s="19">
        <v>0</v>
      </c>
      <c r="AB707" s="19">
        <v>0</v>
      </c>
      <c r="AC707" s="186" t="str">
        <f>IF(OR(M707="13",M707="14",P707=8),"",IF(     AND(OR(S707="AUTORIZADO", S707="PENDIENTE", S707="REDUCIDO", S707="AMPLIADO"),L707&lt;&gt;"HONORARIO" ), _xlfn.CONCAT(IF(H707="X","H",H707),"_",IF(OR(P707=5,P707=6),_xlfn.CONCAT(P707,"A"),P707),"_",VLOOKUP(T707,Datos!$B$2:$C$5,2,TRUE)),""))</f>
        <v>M_1_[11 +]</v>
      </c>
      <c r="AD707" s="186">
        <f t="shared" ref="AD707:AD770" si="307">IF(AC707="",0,AA707+AB707)</f>
        <v>0</v>
      </c>
      <c r="AE707" s="90" t="str">
        <f t="shared" ref="AE707:AE770" si="308">IF(A707="","Celda vacía",IF(A707="L","-","Revisar"))</f>
        <v>-</v>
      </c>
      <c r="AF707" s="91" t="str">
        <f t="shared" ref="AF707:AF770" si="309">IF(B707="","Celda vacía",IF(LEN(B707)=4,REPLACE(B707,1,6,CONCATENATE("00",B707)),IF(LEN(B707)=5,REPLACE(B707,1,6,CONCATENATE("0",B707)),IF(LEN(B707)=6,REPLACE(B707,1,6,B707),IF(AND(LEN(B707)&gt;6,OR(LEFT(B707,4)="1202", LEFT(B707,4)="1703")),REPLACE(B707,1,LEN(B707),B707),"Revisar")))))</f>
        <v>070601</v>
      </c>
      <c r="AG707" s="92"/>
      <c r="AH707" s="93" t="str">
        <f t="shared" ref="AH707:AH770" si="310">IF(B707="","Celda Vacía",IF(ISERROR(IF(B707="","",VLOOKUP(B707,Codigo,3,0))),"Corregir código servicio",IF(B707="","",VLOOKUP(B707,Codigo,3,0))))</f>
        <v>Corporación de Fomento de la Producción</v>
      </c>
      <c r="AI707" s="90" t="str">
        <f t="shared" ref="AI707:AI770" si="311">IF(C707="","Celda vacía",IF(C707&gt;1000000,"-","Revisar con Edad"))</f>
        <v>-</v>
      </c>
      <c r="AJ707" s="90">
        <f t="shared" ref="AJ707:AJ770" si="312">IF(D707="","Celda vacía",IF(IF(IF(LEN(C707)=6,(11-((RIGHT(C707,1)*2+MID(C707,5,1)*3+MID(C707,4,1)*4+MID(C707,3,1)*5+MID(C707,2,1)*6+LEFT(C707,1)*7)-(INT((RIGHT(C707,1)*2+MID(C707,5,1)*3+MID(C707,4,1)*4+MID(C707,3,1)*5+MID(C707,2,1)*6+LEFT(C707,1)*7)/11)*11))),IF(LEN(C707)=7,(11-((RIGHT(C707,1)*2+MID(C707,6,1)*3+MID(C707,5,1)*4+MID(C707,4,1)*5+MID(C707,3,1)*6+MID(C707,2,1)*7+LEFT(C707,1)*2)-(INT((RIGHT(C707,1)*2+MID(C707,6,1)*3+MID(C707,5,1)*4+MID(C707,4,1)*5+MID(C707,3,1)*6+MID(C707,2,1)*7+LEFT(C707,1)*2)/11)*11))),(11-((RIGHT(C707,1)*2+MID(C707,7,1)*3+MID(C707,6,1)*4+MID(C707,5,1)*5+MID(C707,4,1)*6+MID(C707,3,1)*7+MID(C707,2,1)*2+LEFT(C707,1)*3)-(INT((RIGHT(C707,1)*2+MID(C707,7,1)*3+MID(C707,6,1)*4+MID(C707,5,1)*5+MID(C707,4,1)*6+MID(C707,3,1)*7+MID(C707,2,1)*2+LEFT(C707,1)*3)/11)*11)))))=11,0,IF(LEN(C707)=6,(11-((RIGHT(C707,1)*2+MID(C707,5,1)*3+MID(C707,4,1)*4+MID(C707,3,1)*5+MID(C707,2,1)*6+LEFT(C707,1)*7)-(INT((RIGHT(C707,1)*2+MID(C707,5,1)*3+MID(C707,4,1)*4+MID(C707,3,1)*5+MID(C707,2,1)*6+LEFT(C707,1)*7)/11)*11))),IF(LEN(C707)=7,(11-((RIGHT(C707,1)*2+MID(C707,6,1)*3+MID(C707,5,1)*4+MID(C707,4,1)*5+MID(C707,3,1)*6+MID(C707,2,1)*7+LEFT(C707,1)*2)-(INT((RIGHT(C707,1)*2+MID(C707,6,1)*3+MID(C707,5,1)*4+MID(C707,4,1)*5+MID(C707,3,1)*6+MID(C707,2,1)*7+LEFT(C707,1)*2)/11)*11))),(11-((RIGHT(C707,1)*2+MID(C707,7,1)*3+MID(C707,6,1)*4+MID(C707,5,1)*5+MID(C707,4,1)*6+MID(C707,3,1)*7+MID(C707,2,1)*2+LEFT(C707,1)*3)-(INT((RIGHT(C707,1)*2+MID(C707,7,1)*3+MID(C707,6,1)*4+MID(C707,5,1)*5+MID(C707,4,1)*6+MID(C707,3,1)*7+MID(C707,2,1)*2+LEFT(C707,1)*3)/11)*11))))))=10,"K",IF(IF(LEN(C707)=6,(11-((RIGHT(C707,1)*2+MID(C707,5,1)*3+MID(C707,4,1)*4+MID(C707,3,1)*5+MID(C707,2,1)*6+LEFT(C707,1)*7)-(INT((RIGHT(C707,1)*2+MID(C707,5,1)*3+MID(C707,4,1)*4+MID(C707,3,1)*5+MID(C707,2,1)*6+LEFT(C707,1)*7)/11)*11))),IF(LEN(C707)=7,(11-((RIGHT(C707,1)*2+MID(C707,6,1)*3+MID(C707,5,1)*4+MID(C707,4,1)*5+MID(C707,3,1)*6+MID(C707,2,1)*7+LEFT(C707,1)*2)-(INT((RIGHT(C707,1)*2+MID(C707,6,1)*3+MID(C707,5,1)*4+MID(C707,4,1)*5+MID(C707,3,1)*6+MID(C707,2,1)*7+LEFT(C707,1)*2)/11)*11))),(11-((RIGHT(C707,1)*2+MID(C707,7,1)*3+MID(C707,6,1)*4+MID(C707,5,1)*5+MID(C707,4,1)*6+MID(C707,3,1)*7+MID(C707,2,1)*2+LEFT(C707,1)*3)-(INT((RIGHT(C707,1)*2+MID(C707,7,1)*3+MID(C707,6,1)*4+MID(C707,5,1)*5+MID(C707,4,1)*6+MID(C707,3,1)*7+MID(C707,2,1)*2+LEFT(C707,1)*3)/11)*11)))))=11,0,IF(LEN(C707)=6,(11-((RIGHT(C707,1)*2+MID(C707,5,1)*3+MID(C707,4,1)*4+MID(C707,3,1)*5+MID(C707,2,1)*6+LEFT(C707,1)*7)-(INT((RIGHT(C707,1)*2+MID(C707,5,1)*3+MID(C707,4,1)*4+MID(C707,3,1)*5+MID(C707,2,1)*6+LEFT(C707,1)*7)/11)*11))),IF(LEN(C707)=7,(11-((RIGHT(C707,1)*2+MID(C707,6,1)*3+MID(C707,5,1)*4+MID(C707,4,1)*5+MID(C707,3,1)*6+MID(C707,2,1)*7+LEFT(C707,1)*2)-(INT((RIGHT(C707,1)*2+MID(C707,6,1)*3+MID(C707,5,1)*4+MID(C707,4,1)*5+MID(C707,3,1)*6+MID(C707,2,1)*7+LEFT(C707,1)*2)/11)*11))),(11-((RIGHT(C707,1)*2+MID(C707,7,1)*3+MID(C707,6,1)*4+MID(C707,5,1)*5+MID(C707,4,1)*6+MID(C707,3,1)*7+MID(C707,2,1)*2+LEFT(C707,1)*3)-(INT((RIGHT(C707,1)*2+MID(C707,7,1)*3+MID(C707,6,1)*4+MID(C707,5,1)*5+MID(C707,4,1)*6+MID(C707,3,1)*7+MID(C707,2,1)*2+LEFT(C707,1)*3)/11)*11))))))))</f>
        <v>6</v>
      </c>
      <c r="AK707" s="90" t="str">
        <f t="shared" ref="AK707:AK770" si="313">IF(C707="","Celda vacía",IF(C707="E","-",IF(IF(AJ707=11,0,IF(AJ707=10,"K",AJ707))=D707,"-","Corregir RUN")))</f>
        <v>-</v>
      </c>
      <c r="AL707" s="90" t="str">
        <f t="shared" ref="AL707:AL770" si="314">IF(H707="","Celda vacía",IF(OR(H707="M",H707="H",H707="X"),  IF(H707="M", "Identifica este registro como MUJER",  IF(H707="H","Identifica este registro como HOMBRE", IF(H707="X","Identifica este registro como NO BINARIO"))),  "Validar con Tabla N°01")   )</f>
        <v>Identifica este registro como MUJER</v>
      </c>
      <c r="AM707" s="90" t="str">
        <f t="shared" ref="AM707:AM770" si="315">IF(I707="","Celda vacía",IF(ISERROR(VLOOKUP(I707,Tabla_27_Matriz_Base,1,0)),"Revisar","-"))</f>
        <v>-</v>
      </c>
      <c r="AN707" s="90" t="str">
        <f t="shared" ref="AN707:AN770" si="316">IF(J707="","Celda vacía",IF(ISERROR(VLOOKUP(J707,Tabla_04_Sist.Rem,1,0)),"Revisar","-"))</f>
        <v>-</v>
      </c>
      <c r="AO707" s="90" t="str">
        <f t="shared" ref="AO707:AO770" si="317">IF(J707="","SIST_REM vacío, no permite validar estamento",IF(OR(J707=10,J707=40,J707=60,J707=70),IF(ISERROR(VLOOKUP(K707,Tabla_06_10_40_60_70_EUS,1,0)),"Revisar. Estamento no corresponde a sist. Rem.","-"),
IF(AND(A707="l",J707=11,K707="DIRECTIVO"),"Dual",
IF(OR(J707=11,J707=12),IF(ISERROR(VLOOKUP(K707,Tabla_06_11_12_15076_19664,1,0)),"Revisar. Estamento no corresponde a sist. Rem.","-"),
IF(J707=13,IF(ISERROR(VLOOKUP(K707,Tabla_06_13,1,0)),"Revisar. Estamento no corresponde a sist. Rem.","-"),
IF(J707=14,IF(ISERROR(VLOOKUP(K707,Tabla_06_14,1,0)),"Revisar. Estamento no corresponde a sist. Rem.","-"),
IF(J707=15,IF(ISERROR(VLOOKUP(K707,Tabla_06_15,1,0)),"Revisar. Estamento no corresponde a sist. Rem.","-"),
IF(OR(J707=90),IF(ISERROR(VLOOKUP(K707,Tabla_06_90_Personal_Fuera_de_Dotacion,1,0)),"Revisar. Estamento no corresponde a sist. Rem.","-"),
IF(J707=61,IF(ISERROR(VLOOKUP(K707,Tabla_06_DFL29_61_Experimentales,1,0)),"Revisar. Estamento no corresponde a sist. Rem.","-"),IF(J707=20,IF(ISERROR(VLOOKUP(K707,Tabla_06_20_Fiscalizadores,1,0)),"Revisar. Estamento no corresponde a sist. Rem.","-"),IF(J707=80,IF(ISERROR(VLOOKUP(K707,Tabla_06_80_Codigo_del_Trabajo,1,0)),"Revisar. Estamento no corresponde a sist. Rem.","-"),                    IF(J707=30,IF(ISERROR(VLOOKUP(K707,Tabla_06_30_Poder_Judicial,1,0)),"Revisar. Estamento no corresponde a sist. Rem.","-"),IF(ISERROR(VLOOKUP(K707,Tabla_06_50_Ministerio_Publico,1,0)),"Revisar","-")))))))))))))</f>
        <v>-</v>
      </c>
      <c r="AP707" s="58" t="str">
        <f t="shared" ref="AP707:AP770" si="318">IF(L707="","Celda vacía",IF(ISERROR(VLOOKUP(L707,Tabla_Personal,1,0)),"Revisar","-"))</f>
        <v>-</v>
      </c>
      <c r="AQ707" s="94" t="str">
        <f t="shared" ref="AQ707:AQ770" si="319">IF(M707="","Celda vacía",IF(ISERROR(VLOOKUP(M707,Tabla_01_Mes,1,0)),"Revisar","-"))</f>
        <v>-</v>
      </c>
      <c r="AR707" s="94" t="str">
        <f>IF(N707="","PRIMER_DIA en blanco",
IF(AND(M707="01",N707&gt;=L_Conversion!$C$118,N707&lt;=L_Conversion!$D$118),"-",
IF(AND(M707="02",N707&gt;=L_Conversion!$C$119,N707&lt;=L_Conversion!$D$119),"-",
IF(AND(M707="03",N707&gt;=L_Conversion!$C$120,N707&lt;=L_Conversion!$D$120),"-",
IF(AND(M707="04",N707&gt;=L_Conversion!$C$121,N707&lt;=L_Conversion!$D$121),"-",
IF(AND(M707="05",N707&gt;=L_Conversion!$C$122,N707&lt;=L_Conversion!$D$122),"-",
IF(AND(M707="06",N707&gt;=L_Conversion!$C$123,N707&lt;=L_Conversion!$D$123),"-",
IF(AND(M707="07",N707&gt;=L_Conversion!$C$124,N707&lt;=L_Conversion!$D$124),"-",
IF(AND(M707="08",N707&gt;=L_Conversion!$C$125,N707&lt;=L_Conversion!$D$125),"-",
IF(AND(M707="09",N707&gt;=L_Conversion!$C$126,N707&lt;=L_Conversion!$D$126),"-",
IF(AND(M707="10",N707&gt;=L_Conversion!$C$127,N707&lt;=L_Conversion!$D$127),"-",
IF(AND(M707="11",N707&gt;=L_Conversion!$C$128,N707&lt;=L_Conversion!$D$128),"-",
IF(AND(M707="12",N707&gt;=L_Conversion!$C$129,N707&lt;=L_Conversion!$D$129),"-",
IF(AND(M707="13",N707&gt;=L_Conversion!$C$116,N707&lt;=L_Conversion!$D$116),"-",
IF(AND(M707="14",N707&gt;=L_Conversion!$C$117,N707&lt;=L_Conversion!$D$117),"-",
"PRIMER_DIA fuera de rango")))))))))))))))</f>
        <v>-</v>
      </c>
      <c r="AS707" s="94" t="str">
        <f t="shared" ref="AS707:AS770" si="320">IF(O707="","Celda vacía",IF(AND(ISERROR(VLOOKUP(P707,Tabla_18_Tipos_licencias,1,FALSE))=FALSE,O707&gt;=0,O707&lt;=365),IF(P707=8,IF(H707="M",IF(ISERROR(VLOOKUP(O707,Dias_Licencia_Tipo_8_M,1,0)),"Revisar días licencia tipo 8","-"),IF(ISERROR(VLOOKUP(O707,Dias_licencia_tipo_8_H,1,0)),"Revisar días licencia tipo 8","-")),"-"),"Se debe revisar los campos TIPO_LM y N_DIAS"))</f>
        <v>-</v>
      </c>
      <c r="AT707" s="94" t="str">
        <f t="shared" ref="AT707:AT770" si="321">IF(P707="","Celda vacía",IF(ISERROR(VLOOKUP(P707,Tabla_18_Tipos_licencias,1,FALSE))=FALSE,IF(H707="M","-",IF(P707=7,"Revisar","-")),"Revisar"))</f>
        <v>-</v>
      </c>
      <c r="AU707" s="94" t="str">
        <f t="shared" ref="AU707:AU770" si="322">IF(Q707="","Celda vacía",IF(AND(OR(L707="HAG",L707="HONORARIO"),OR(Q707="AUTORIZADO",Q707="REDUCIDO",Q707="RECHAZADO",Q707="PENDIENTE",Q707="AMPLIADO")),"Revisar Calidad Jurídica",IF(AND(OR(L707="HAG",L707="HONORARIO"),Q707="NC"),"-",IF(ISERROR(VLOOKUP(Q707,Tabla_04_Estado_Resolucion,1,0)),"Revisar",IF(AND(Q707="PENDIENTE",($BG$1-N707)&gt;60),"Validar estado PENDIENTE",  IF(AND(OR(L707="CONTRATA",L707="PLANTA", L707="CT", L707="JP", L707="JORNAL", L707="CONTRATA_FD", L707="CT_FD", L707="ADSCRITO", L707="LGN", L707="VIGILANTE", L707="BECARIOS", L707="PLANTA_FD"),Q707&lt;&gt;"NC"),"-","Revisar Calidad Jurídica"))))))</f>
        <v>-</v>
      </c>
      <c r="AV707" s="94" t="str">
        <f t="shared" ref="AV707:AV770" si="323">IF(R707="","Celda vacía",IF(AND(OR(Q707="AUTORIZADO",Q707="PENDIENTE",Q707="NC",Q707="AMPLIADO"),R707="N"),"-",IF(AND(OR(Q707="REDUCIDO",Q707="RECHAZADO"),OR(R707="S",R707="N")),"-","Revisar")))</f>
        <v>-</v>
      </c>
      <c r="AW707" s="94" t="str">
        <f t="shared" ref="AW707:AW770" si="324">IF(Q707="","Celda vacía",IF(AND(R707="N",Q707=S707),"-",IF(AND(S707="PENDIENTE",($BG$1-N707)&gt;60),"Validar estado PENDIENTE",IF(AND(R707="S",OR(S707="AUTORIZADO",S707="PENDIENTE"),T707=O707),"-",IF(AND(R707="S",S707="REDUCIDO",T707&lt;O707,T707&gt;0),"-",IF(AND(R707="S",S707="RECHAZADO",T707=0),"-",IF(AND(Q707="NC",S707="NC",T707=O707),"-","Revisar")))))))</f>
        <v>-</v>
      </c>
      <c r="AX707" s="94" t="str">
        <f t="shared" ref="AX707:AX770" si="325">IF(T707="","Celda Vacía",IF(AND(OR(S707="AUTORIZADO",S707="PENDIENTE",S707="NC"),O707=T707),"-",IF(AND(S707="REDUCIDO",T707&gt;0,T707&lt;O707),"-",IF(AND(S707="RECHAZADO",T707=0),"-",   IF(AND(S707="AMPLIADO",T707&gt;O707),"-",       "Revisar" )))))</f>
        <v>-</v>
      </c>
      <c r="AY707" s="94" t="str">
        <f t="shared" ref="AY707:AY770" si="326">IF(U707="","Celda vacía",IF(OR(U707="S",U707="N"),"-","Revisar"))</f>
        <v>-</v>
      </c>
      <c r="AZ707" s="94" t="str">
        <f t="shared" ref="AZ707:AZ770" si="327">IF(V707="","Celda vacía",IF(OR(V707="S",V707="N"),"-","Revisar"))</f>
        <v>-</v>
      </c>
      <c r="BA707" s="94" t="str">
        <f t="shared" ref="BA707:BA770" si="328">IF(W707="","Celda vacía",IF(OR(W707="S",W707="N"),"-","Revisar"))</f>
        <v>-</v>
      </c>
      <c r="BB707" s="94" t="str">
        <f t="shared" ref="BB707:BB770" si="329">IF(X707="","Celda Vacia",IF(  OR(          AND(X707=0,W707="S"),AND(X707&lt;&gt;0,W707="N")),"Revisar valor del campo MONTO_SUB","-"))</f>
        <v>-</v>
      </c>
      <c r="BC707" s="94" t="str">
        <f t="shared" ref="BC707:BC770" si="330">IF(Y707="","Celda Vacia",IF(ISERROR(VLOOKUP(Y707,Tabla_33_estado_recuperacion,1,FALSE)),"Se debe corregir el valor según Tabla Nro 33",IF(Y707="SDR",IF(OR(S707="RECHAZADO",W707="N"),"-","Se debe revisar  ESTADO SDR"),IF(Y707="PEN",IF(OR(S707="AUTORIZADO",S707="REDUCIDO",S707="PENDIENTE"),"-","Se debe revisar ESTADO PEN"),IF(AND(OR(W707="S",W707="N"),OR(Y707="TOT",Y707="PAR"),OR(S707="AUTORIZADO",S707="REDUCIDO")),"-","Revisar ER2 Y ESTADO_REC")))))</f>
        <v>-</v>
      </c>
      <c r="BD707" s="94" t="str">
        <f t="shared" ref="BD707:BD770" si="331">IF(Z707="","Celda Vacia", IF(Z707&gt;T707,"Dias recuperados no puede ser mayor a dias autorizados", IF(ISNUMBER(Z707)=TRUE,IF(Z707=0,IF(OR(Y707="SDR",Y707="PEN"),"-",IF(AND(T707&lt;4,OR(Y707="TOT",Y707="PAR")),"-","Se debe revisar los Campos N_DIAS_REC y ESTADO_REC")),IF(AND(Z707&gt;0,Z707&lt;366,OR(Y707="TOT",Y707="PAR")),"-","Se debe revisar los campos ESTADO_REC y N_DIAS_REC")),"Valor del campo N_DIAS_REC no es numérico"))    )</f>
        <v>-</v>
      </c>
      <c r="BE707" s="94" t="str">
        <f t="shared" ref="BE707:BE770" si="332">IF(AA707="","Celda vacia",
IF( AND(AA707=0,(OR(Y707="PEN",Y707="SDR"))),"-",
IF(AND(T707&lt;4,OR(P707="5A",P707="5B",P707="6A",P707="6B"),AA707&gt;=0),"-",
IF(AND(T707&lt;4,P707&lt;&gt;"5A",P707&lt;&gt;"5B",P707&lt;&gt;"6A",P707&lt;&gt;"6B",AA707=0),"-",
IF(AND(T707&lt;4,P707&lt;&gt;"5A",P707&lt;&gt;"5B",P707&lt;&gt;"6A",P707&lt;&gt;"6B",V707="S",AA707&gt;=0),"-",
IF(AND(T707&gt;=4,AA707&gt;0, OR(Y707="TOT",Y707="PAR")),"-",
"Revisar el tipo de licencia medica, dias de licencia para el monto de recuperación declarado"))))))</f>
        <v>-</v>
      </c>
      <c r="BF707" s="94" t="str">
        <f t="shared" ref="BF707:BF770" si="333">IF(AB707="","Celda vacia",IF(ISNUMBER(AB707)=TRUE,IF(AB707=0,IF(OR(Y707="PEN",Y707="SDR"),"-","revisar "),IF(OR(Y707="TOT",Y707="PAR"),"-","Revisar")),"Valor del campo no es numérico"))</f>
        <v>-</v>
      </c>
    </row>
    <row r="708" spans="1:58" x14ac:dyDescent="0.2">
      <c r="A708" s="19" t="s">
        <v>1193</v>
      </c>
      <c r="B708" s="19" t="s">
        <v>76</v>
      </c>
      <c r="C708" s="19">
        <v>17594431</v>
      </c>
      <c r="D708" s="19">
        <v>1</v>
      </c>
      <c r="E708" s="19" t="s">
        <v>1669</v>
      </c>
      <c r="F708" s="19" t="s">
        <v>1550</v>
      </c>
      <c r="G708" s="19" t="s">
        <v>1670</v>
      </c>
      <c r="H708" s="19" t="s">
        <v>1018</v>
      </c>
      <c r="I708" s="19" t="s">
        <v>654</v>
      </c>
      <c r="J708" s="19">
        <v>80</v>
      </c>
      <c r="K708" s="19" t="s">
        <v>556</v>
      </c>
      <c r="L708" s="19" t="s">
        <v>509</v>
      </c>
      <c r="M708" s="19" t="s">
        <v>13</v>
      </c>
      <c r="N708" s="19">
        <v>45822</v>
      </c>
      <c r="O708" s="19">
        <v>7</v>
      </c>
      <c r="P708" s="83">
        <v>4</v>
      </c>
      <c r="Q708" s="19" t="s">
        <v>23</v>
      </c>
      <c r="R708" s="19" t="s">
        <v>11</v>
      </c>
      <c r="S708" s="19" t="s">
        <v>23</v>
      </c>
      <c r="T708" s="19">
        <v>7</v>
      </c>
      <c r="U708" s="19" t="s">
        <v>11</v>
      </c>
      <c r="V708" s="19" t="s">
        <v>11</v>
      </c>
      <c r="W708" s="19" t="s">
        <v>11</v>
      </c>
      <c r="X708" s="19">
        <v>0</v>
      </c>
      <c r="Y708" s="19" t="s">
        <v>730</v>
      </c>
      <c r="Z708" s="19">
        <v>0</v>
      </c>
      <c r="AA708" s="19">
        <v>0</v>
      </c>
      <c r="AB708" s="19">
        <v>0</v>
      </c>
      <c r="AC708" s="186" t="str">
        <f>IF(OR(M708="13",M708="14",P708=8),"",IF(     AND(OR(S708="AUTORIZADO", S708="PENDIENTE", S708="REDUCIDO", S708="AMPLIADO"),L708&lt;&gt;"HONORARIO" ), _xlfn.CONCAT(IF(H708="X","H",H708),"_",IF(OR(P708=5,P708=6),_xlfn.CONCAT(P708,"A"),P708),"_",VLOOKUP(T708,Datos!$B$2:$C$5,2,TRUE)),""))</f>
        <v>M_4_[4 a 10]</v>
      </c>
      <c r="AD708" s="186">
        <f t="shared" si="307"/>
        <v>0</v>
      </c>
      <c r="AE708" s="90" t="str">
        <f t="shared" si="308"/>
        <v>-</v>
      </c>
      <c r="AF708" s="91" t="str">
        <f t="shared" si="309"/>
        <v>070601</v>
      </c>
      <c r="AG708" s="92"/>
      <c r="AH708" s="93" t="str">
        <f t="shared" si="310"/>
        <v>Corporación de Fomento de la Producción</v>
      </c>
      <c r="AI708" s="90" t="str">
        <f t="shared" si="311"/>
        <v>-</v>
      </c>
      <c r="AJ708" s="90">
        <f t="shared" si="312"/>
        <v>1</v>
      </c>
      <c r="AK708" s="90" t="str">
        <f t="shared" si="313"/>
        <v>-</v>
      </c>
      <c r="AL708" s="90" t="str">
        <f t="shared" si="314"/>
        <v>Identifica este registro como MUJER</v>
      </c>
      <c r="AM708" s="90" t="str">
        <f t="shared" si="315"/>
        <v>-</v>
      </c>
      <c r="AN708" s="90" t="str">
        <f t="shared" si="316"/>
        <v>-</v>
      </c>
      <c r="AO708" s="90" t="str">
        <f t="shared" si="317"/>
        <v>-</v>
      </c>
      <c r="AP708" s="58" t="str">
        <f t="shared" si="318"/>
        <v>-</v>
      </c>
      <c r="AQ708" s="94" t="str">
        <f t="shared" si="319"/>
        <v>-</v>
      </c>
      <c r="AR708" s="94" t="str">
        <f>IF(N708="","PRIMER_DIA en blanco",
IF(AND(M708="01",N708&gt;=L_Conversion!$C$118,N708&lt;=L_Conversion!$D$118),"-",
IF(AND(M708="02",N708&gt;=L_Conversion!$C$119,N708&lt;=L_Conversion!$D$119),"-",
IF(AND(M708="03",N708&gt;=L_Conversion!$C$120,N708&lt;=L_Conversion!$D$120),"-",
IF(AND(M708="04",N708&gt;=L_Conversion!$C$121,N708&lt;=L_Conversion!$D$121),"-",
IF(AND(M708="05",N708&gt;=L_Conversion!$C$122,N708&lt;=L_Conversion!$D$122),"-",
IF(AND(M708="06",N708&gt;=L_Conversion!$C$123,N708&lt;=L_Conversion!$D$123),"-",
IF(AND(M708="07",N708&gt;=L_Conversion!$C$124,N708&lt;=L_Conversion!$D$124),"-",
IF(AND(M708="08",N708&gt;=L_Conversion!$C$125,N708&lt;=L_Conversion!$D$125),"-",
IF(AND(M708="09",N708&gt;=L_Conversion!$C$126,N708&lt;=L_Conversion!$D$126),"-",
IF(AND(M708="10",N708&gt;=L_Conversion!$C$127,N708&lt;=L_Conversion!$D$127),"-",
IF(AND(M708="11",N708&gt;=L_Conversion!$C$128,N708&lt;=L_Conversion!$D$128),"-",
IF(AND(M708="12",N708&gt;=L_Conversion!$C$129,N708&lt;=L_Conversion!$D$129),"-",
IF(AND(M708="13",N708&gt;=L_Conversion!$C$116,N708&lt;=L_Conversion!$D$116),"-",
IF(AND(M708="14",N708&gt;=L_Conversion!$C$117,N708&lt;=L_Conversion!$D$117),"-",
"PRIMER_DIA fuera de rango")))))))))))))))</f>
        <v>-</v>
      </c>
      <c r="AS708" s="94" t="str">
        <f t="shared" si="320"/>
        <v>-</v>
      </c>
      <c r="AT708" s="94" t="str">
        <f t="shared" si="321"/>
        <v>-</v>
      </c>
      <c r="AU708" s="94" t="str">
        <f t="shared" si="322"/>
        <v>-</v>
      </c>
      <c r="AV708" s="94" t="str">
        <f t="shared" si="323"/>
        <v>-</v>
      </c>
      <c r="AW708" s="94" t="str">
        <f t="shared" si="324"/>
        <v>-</v>
      </c>
      <c r="AX708" s="94" t="str">
        <f t="shared" si="325"/>
        <v>-</v>
      </c>
      <c r="AY708" s="94" t="str">
        <f t="shared" si="326"/>
        <v>-</v>
      </c>
      <c r="AZ708" s="94" t="str">
        <f t="shared" si="327"/>
        <v>-</v>
      </c>
      <c r="BA708" s="94" t="str">
        <f t="shared" si="328"/>
        <v>-</v>
      </c>
      <c r="BB708" s="94" t="str">
        <f t="shared" si="329"/>
        <v>-</v>
      </c>
      <c r="BC708" s="94" t="str">
        <f t="shared" si="330"/>
        <v>-</v>
      </c>
      <c r="BD708" s="94" t="str">
        <f t="shared" si="331"/>
        <v>-</v>
      </c>
      <c r="BE708" s="94" t="str">
        <f t="shared" si="332"/>
        <v>-</v>
      </c>
      <c r="BF708" s="94" t="str">
        <f t="shared" si="333"/>
        <v>-</v>
      </c>
    </row>
    <row r="709" spans="1:58" x14ac:dyDescent="0.2">
      <c r="A709" s="19" t="s">
        <v>1193</v>
      </c>
      <c r="B709" s="19" t="s">
        <v>76</v>
      </c>
      <c r="C709" s="19">
        <v>10027670</v>
      </c>
      <c r="D709" s="19">
        <v>4</v>
      </c>
      <c r="E709" s="19" t="s">
        <v>1358</v>
      </c>
      <c r="F709" s="19" t="s">
        <v>1359</v>
      </c>
      <c r="G709" s="19" t="s">
        <v>1360</v>
      </c>
      <c r="H709" s="19" t="s">
        <v>654</v>
      </c>
      <c r="I709" s="19" t="s">
        <v>653</v>
      </c>
      <c r="J709" s="19">
        <v>80</v>
      </c>
      <c r="K709" s="19" t="s">
        <v>560</v>
      </c>
      <c r="L709" s="19" t="s">
        <v>495</v>
      </c>
      <c r="M709" s="19" t="s">
        <v>13</v>
      </c>
      <c r="N709" s="19">
        <v>45823</v>
      </c>
      <c r="O709" s="19">
        <v>30</v>
      </c>
      <c r="P709" s="83">
        <v>1</v>
      </c>
      <c r="Q709" s="19" t="s">
        <v>23</v>
      </c>
      <c r="R709" s="19" t="s">
        <v>11</v>
      </c>
      <c r="S709" s="19" t="s">
        <v>23</v>
      </c>
      <c r="T709" s="19">
        <v>30</v>
      </c>
      <c r="U709" s="19" t="s">
        <v>11</v>
      </c>
      <c r="V709" s="19" t="s">
        <v>11</v>
      </c>
      <c r="W709" s="19" t="s">
        <v>11</v>
      </c>
      <c r="X709" s="19">
        <v>0</v>
      </c>
      <c r="Y709" s="19" t="s">
        <v>730</v>
      </c>
      <c r="Z709" s="19">
        <v>0</v>
      </c>
      <c r="AA709" s="19">
        <v>0</v>
      </c>
      <c r="AB709" s="19">
        <v>0</v>
      </c>
      <c r="AC709" s="186" t="str">
        <f>IF(OR(M709="13",M709="14",P709=8),"",IF(     AND(OR(S709="AUTORIZADO", S709="PENDIENTE", S709="REDUCIDO", S709="AMPLIADO"),L709&lt;&gt;"HONORARIO" ), _xlfn.CONCAT(IF(H709="X","H",H709),"_",IF(OR(P709=5,P709=6),_xlfn.CONCAT(P709,"A"),P709),"_",VLOOKUP(T709,Datos!$B$2:$C$5,2,TRUE)),""))</f>
        <v>H_1_[11 +]</v>
      </c>
      <c r="AD709" s="186">
        <f t="shared" si="307"/>
        <v>0</v>
      </c>
      <c r="AE709" s="90" t="str">
        <f t="shared" si="308"/>
        <v>-</v>
      </c>
      <c r="AF709" s="91" t="str">
        <f t="shared" si="309"/>
        <v>070601</v>
      </c>
      <c r="AG709" s="92"/>
      <c r="AH709" s="93" t="str">
        <f t="shared" si="310"/>
        <v>Corporación de Fomento de la Producción</v>
      </c>
      <c r="AI709" s="90" t="str">
        <f t="shared" si="311"/>
        <v>-</v>
      </c>
      <c r="AJ709" s="90">
        <f t="shared" si="312"/>
        <v>4</v>
      </c>
      <c r="AK709" s="90" t="str">
        <f t="shared" si="313"/>
        <v>-</v>
      </c>
      <c r="AL709" s="90" t="str">
        <f t="shared" si="314"/>
        <v>Identifica este registro como HOMBRE</v>
      </c>
      <c r="AM709" s="90" t="str">
        <f t="shared" si="315"/>
        <v>-</v>
      </c>
      <c r="AN709" s="90" t="str">
        <f t="shared" si="316"/>
        <v>-</v>
      </c>
      <c r="AO709" s="90" t="str">
        <f t="shared" si="317"/>
        <v>-</v>
      </c>
      <c r="AP709" s="58" t="str">
        <f t="shared" si="318"/>
        <v>-</v>
      </c>
      <c r="AQ709" s="94" t="str">
        <f t="shared" si="319"/>
        <v>-</v>
      </c>
      <c r="AR709" s="94" t="str">
        <f>IF(N709="","PRIMER_DIA en blanco",
IF(AND(M709="01",N709&gt;=L_Conversion!$C$118,N709&lt;=L_Conversion!$D$118),"-",
IF(AND(M709="02",N709&gt;=L_Conversion!$C$119,N709&lt;=L_Conversion!$D$119),"-",
IF(AND(M709="03",N709&gt;=L_Conversion!$C$120,N709&lt;=L_Conversion!$D$120),"-",
IF(AND(M709="04",N709&gt;=L_Conversion!$C$121,N709&lt;=L_Conversion!$D$121),"-",
IF(AND(M709="05",N709&gt;=L_Conversion!$C$122,N709&lt;=L_Conversion!$D$122),"-",
IF(AND(M709="06",N709&gt;=L_Conversion!$C$123,N709&lt;=L_Conversion!$D$123),"-",
IF(AND(M709="07",N709&gt;=L_Conversion!$C$124,N709&lt;=L_Conversion!$D$124),"-",
IF(AND(M709="08",N709&gt;=L_Conversion!$C$125,N709&lt;=L_Conversion!$D$125),"-",
IF(AND(M709="09",N709&gt;=L_Conversion!$C$126,N709&lt;=L_Conversion!$D$126),"-",
IF(AND(M709="10",N709&gt;=L_Conversion!$C$127,N709&lt;=L_Conversion!$D$127),"-",
IF(AND(M709="11",N709&gt;=L_Conversion!$C$128,N709&lt;=L_Conversion!$D$128),"-",
IF(AND(M709="12",N709&gt;=L_Conversion!$C$129,N709&lt;=L_Conversion!$D$129),"-",
IF(AND(M709="13",N709&gt;=L_Conversion!$C$116,N709&lt;=L_Conversion!$D$116),"-",
IF(AND(M709="14",N709&gt;=L_Conversion!$C$117,N709&lt;=L_Conversion!$D$117),"-",
"PRIMER_DIA fuera de rango")))))))))))))))</f>
        <v>-</v>
      </c>
      <c r="AS709" s="94" t="str">
        <f t="shared" si="320"/>
        <v>-</v>
      </c>
      <c r="AT709" s="94" t="str">
        <f t="shared" si="321"/>
        <v>-</v>
      </c>
      <c r="AU709" s="94" t="str">
        <f t="shared" si="322"/>
        <v>-</v>
      </c>
      <c r="AV709" s="94" t="str">
        <f t="shared" si="323"/>
        <v>-</v>
      </c>
      <c r="AW709" s="94" t="str">
        <f t="shared" si="324"/>
        <v>-</v>
      </c>
      <c r="AX709" s="94" t="str">
        <f t="shared" si="325"/>
        <v>-</v>
      </c>
      <c r="AY709" s="94" t="str">
        <f t="shared" si="326"/>
        <v>-</v>
      </c>
      <c r="AZ709" s="94" t="str">
        <f t="shared" si="327"/>
        <v>-</v>
      </c>
      <c r="BA709" s="94" t="str">
        <f t="shared" si="328"/>
        <v>-</v>
      </c>
      <c r="BB709" s="94" t="str">
        <f t="shared" si="329"/>
        <v>-</v>
      </c>
      <c r="BC709" s="94" t="str">
        <f t="shared" si="330"/>
        <v>-</v>
      </c>
      <c r="BD709" s="94" t="str">
        <f t="shared" si="331"/>
        <v>-</v>
      </c>
      <c r="BE709" s="94" t="str">
        <f t="shared" si="332"/>
        <v>-</v>
      </c>
      <c r="BF709" s="94" t="str">
        <f t="shared" si="333"/>
        <v>-</v>
      </c>
    </row>
    <row r="710" spans="1:58" x14ac:dyDescent="0.2">
      <c r="A710" s="19" t="s">
        <v>1193</v>
      </c>
      <c r="B710" s="19" t="s">
        <v>76</v>
      </c>
      <c r="C710" s="19">
        <v>12025018</v>
      </c>
      <c r="D710" s="19">
        <v>3</v>
      </c>
      <c r="E710" s="19" t="s">
        <v>1218</v>
      </c>
      <c r="F710" s="19" t="s">
        <v>1219</v>
      </c>
      <c r="G710" s="19" t="s">
        <v>1220</v>
      </c>
      <c r="H710" s="19" t="s">
        <v>1018</v>
      </c>
      <c r="I710" s="19" t="s">
        <v>653</v>
      </c>
      <c r="J710" s="19">
        <v>80</v>
      </c>
      <c r="K710" s="19" t="s">
        <v>554</v>
      </c>
      <c r="L710" s="19" t="s">
        <v>495</v>
      </c>
      <c r="M710" s="19" t="s">
        <v>13</v>
      </c>
      <c r="N710" s="19">
        <v>45824</v>
      </c>
      <c r="O710" s="19">
        <v>15</v>
      </c>
      <c r="P710" s="83">
        <v>1</v>
      </c>
      <c r="Q710" s="19" t="s">
        <v>23</v>
      </c>
      <c r="R710" s="19" t="s">
        <v>11</v>
      </c>
      <c r="S710" s="19" t="s">
        <v>23</v>
      </c>
      <c r="T710" s="19">
        <v>15</v>
      </c>
      <c r="U710" s="19" t="s">
        <v>11</v>
      </c>
      <c r="V710" s="19" t="s">
        <v>11</v>
      </c>
      <c r="W710" s="19" t="s">
        <v>11</v>
      </c>
      <c r="X710" s="19">
        <v>0</v>
      </c>
      <c r="Y710" s="19" t="s">
        <v>730</v>
      </c>
      <c r="Z710" s="19">
        <v>0</v>
      </c>
      <c r="AA710" s="19">
        <v>0</v>
      </c>
      <c r="AB710" s="19">
        <v>0</v>
      </c>
      <c r="AC710" s="186" t="str">
        <f>IF(OR(M710="13",M710="14",P710=8),"",IF(     AND(OR(S710="AUTORIZADO", S710="PENDIENTE", S710="REDUCIDO", S710="AMPLIADO"),L710&lt;&gt;"HONORARIO" ), _xlfn.CONCAT(IF(H710="X","H",H710),"_",IF(OR(P710=5,P710=6),_xlfn.CONCAT(P710,"A"),P710),"_",VLOOKUP(T710,Datos!$B$2:$C$5,2,TRUE)),""))</f>
        <v>M_1_[11 +]</v>
      </c>
      <c r="AD710" s="186">
        <f t="shared" si="307"/>
        <v>0</v>
      </c>
      <c r="AE710" s="90" t="str">
        <f t="shared" si="308"/>
        <v>-</v>
      </c>
      <c r="AF710" s="91" t="str">
        <f t="shared" si="309"/>
        <v>070601</v>
      </c>
      <c r="AG710" s="92"/>
      <c r="AH710" s="93" t="str">
        <f t="shared" si="310"/>
        <v>Corporación de Fomento de la Producción</v>
      </c>
      <c r="AI710" s="90" t="str">
        <f t="shared" si="311"/>
        <v>-</v>
      </c>
      <c r="AJ710" s="90">
        <f t="shared" si="312"/>
        <v>3</v>
      </c>
      <c r="AK710" s="90" t="str">
        <f t="shared" si="313"/>
        <v>-</v>
      </c>
      <c r="AL710" s="90" t="str">
        <f t="shared" si="314"/>
        <v>Identifica este registro como MUJER</v>
      </c>
      <c r="AM710" s="90" t="str">
        <f t="shared" si="315"/>
        <v>-</v>
      </c>
      <c r="AN710" s="90" t="str">
        <f t="shared" si="316"/>
        <v>-</v>
      </c>
      <c r="AO710" s="90" t="str">
        <f t="shared" si="317"/>
        <v>-</v>
      </c>
      <c r="AP710" s="58" t="str">
        <f t="shared" si="318"/>
        <v>-</v>
      </c>
      <c r="AQ710" s="94" t="str">
        <f t="shared" si="319"/>
        <v>-</v>
      </c>
      <c r="AR710" s="94" t="str">
        <f>IF(N710="","PRIMER_DIA en blanco",
IF(AND(M710="01",N710&gt;=L_Conversion!$C$118,N710&lt;=L_Conversion!$D$118),"-",
IF(AND(M710="02",N710&gt;=L_Conversion!$C$119,N710&lt;=L_Conversion!$D$119),"-",
IF(AND(M710="03",N710&gt;=L_Conversion!$C$120,N710&lt;=L_Conversion!$D$120),"-",
IF(AND(M710="04",N710&gt;=L_Conversion!$C$121,N710&lt;=L_Conversion!$D$121),"-",
IF(AND(M710="05",N710&gt;=L_Conversion!$C$122,N710&lt;=L_Conversion!$D$122),"-",
IF(AND(M710="06",N710&gt;=L_Conversion!$C$123,N710&lt;=L_Conversion!$D$123),"-",
IF(AND(M710="07",N710&gt;=L_Conversion!$C$124,N710&lt;=L_Conversion!$D$124),"-",
IF(AND(M710="08",N710&gt;=L_Conversion!$C$125,N710&lt;=L_Conversion!$D$125),"-",
IF(AND(M710="09",N710&gt;=L_Conversion!$C$126,N710&lt;=L_Conversion!$D$126),"-",
IF(AND(M710="10",N710&gt;=L_Conversion!$C$127,N710&lt;=L_Conversion!$D$127),"-",
IF(AND(M710="11",N710&gt;=L_Conversion!$C$128,N710&lt;=L_Conversion!$D$128),"-",
IF(AND(M710="12",N710&gt;=L_Conversion!$C$129,N710&lt;=L_Conversion!$D$129),"-",
IF(AND(M710="13",N710&gt;=L_Conversion!$C$116,N710&lt;=L_Conversion!$D$116),"-",
IF(AND(M710="14",N710&gt;=L_Conversion!$C$117,N710&lt;=L_Conversion!$D$117),"-",
"PRIMER_DIA fuera de rango")))))))))))))))</f>
        <v>-</v>
      </c>
      <c r="AS710" s="94" t="str">
        <f t="shared" si="320"/>
        <v>-</v>
      </c>
      <c r="AT710" s="94" t="str">
        <f t="shared" si="321"/>
        <v>-</v>
      </c>
      <c r="AU710" s="94" t="str">
        <f t="shared" si="322"/>
        <v>-</v>
      </c>
      <c r="AV710" s="94" t="str">
        <f t="shared" si="323"/>
        <v>-</v>
      </c>
      <c r="AW710" s="94" t="str">
        <f t="shared" si="324"/>
        <v>-</v>
      </c>
      <c r="AX710" s="94" t="str">
        <f t="shared" si="325"/>
        <v>-</v>
      </c>
      <c r="AY710" s="94" t="str">
        <f t="shared" si="326"/>
        <v>-</v>
      </c>
      <c r="AZ710" s="94" t="str">
        <f t="shared" si="327"/>
        <v>-</v>
      </c>
      <c r="BA710" s="94" t="str">
        <f t="shared" si="328"/>
        <v>-</v>
      </c>
      <c r="BB710" s="94" t="str">
        <f t="shared" si="329"/>
        <v>-</v>
      </c>
      <c r="BC710" s="94" t="str">
        <f t="shared" si="330"/>
        <v>-</v>
      </c>
      <c r="BD710" s="94" t="str">
        <f t="shared" si="331"/>
        <v>-</v>
      </c>
      <c r="BE710" s="94" t="str">
        <f t="shared" si="332"/>
        <v>-</v>
      </c>
      <c r="BF710" s="94" t="str">
        <f t="shared" si="333"/>
        <v>-</v>
      </c>
    </row>
    <row r="711" spans="1:58" x14ac:dyDescent="0.2">
      <c r="A711" s="19" t="s">
        <v>1193</v>
      </c>
      <c r="B711" s="19" t="s">
        <v>76</v>
      </c>
      <c r="C711" s="19">
        <v>15377552</v>
      </c>
      <c r="D711" s="19">
        <v>4</v>
      </c>
      <c r="E711" s="19" t="s">
        <v>1829</v>
      </c>
      <c r="F711" s="19" t="s">
        <v>1830</v>
      </c>
      <c r="G711" s="19" t="s">
        <v>1831</v>
      </c>
      <c r="H711" s="19" t="s">
        <v>654</v>
      </c>
      <c r="I711" s="19" t="s">
        <v>653</v>
      </c>
      <c r="J711" s="19">
        <v>80</v>
      </c>
      <c r="K711" s="19" t="s">
        <v>556</v>
      </c>
      <c r="L711" s="19" t="s">
        <v>495</v>
      </c>
      <c r="M711" s="19" t="s">
        <v>13</v>
      </c>
      <c r="N711" s="19">
        <v>45824</v>
      </c>
      <c r="O711" s="19">
        <v>3</v>
      </c>
      <c r="P711" s="83">
        <v>1</v>
      </c>
      <c r="Q711" s="19" t="s">
        <v>23</v>
      </c>
      <c r="R711" s="19" t="s">
        <v>11</v>
      </c>
      <c r="S711" s="19" t="s">
        <v>23</v>
      </c>
      <c r="T711" s="19">
        <v>3</v>
      </c>
      <c r="U711" s="19" t="s">
        <v>11</v>
      </c>
      <c r="V711" s="19" t="s">
        <v>11</v>
      </c>
      <c r="W711" s="19" t="s">
        <v>11</v>
      </c>
      <c r="X711" s="19">
        <v>0</v>
      </c>
      <c r="Y711" s="19" t="s">
        <v>730</v>
      </c>
      <c r="Z711" s="19">
        <v>0</v>
      </c>
      <c r="AA711" s="19">
        <v>0</v>
      </c>
      <c r="AB711" s="19">
        <v>0</v>
      </c>
      <c r="AC711" s="186" t="str">
        <f>IF(OR(M711="13",M711="14",P711=8),"",IF(     AND(OR(S711="AUTORIZADO", S711="PENDIENTE", S711="REDUCIDO", S711="AMPLIADO"),L711&lt;&gt;"HONORARIO" ), _xlfn.CONCAT(IF(H711="X","H",H711),"_",IF(OR(P711=5,P711=6),_xlfn.CONCAT(P711,"A"),P711),"_",VLOOKUP(T711,Datos!$B$2:$C$5,2,TRUE)),""))</f>
        <v>H_1_[hasta 3]</v>
      </c>
      <c r="AD711" s="186">
        <f t="shared" si="307"/>
        <v>0</v>
      </c>
      <c r="AE711" s="90" t="str">
        <f t="shared" si="308"/>
        <v>-</v>
      </c>
      <c r="AF711" s="91" t="str">
        <f t="shared" si="309"/>
        <v>070601</v>
      </c>
      <c r="AG711" s="92"/>
      <c r="AH711" s="93" t="str">
        <f t="shared" si="310"/>
        <v>Corporación de Fomento de la Producción</v>
      </c>
      <c r="AI711" s="90" t="str">
        <f t="shared" si="311"/>
        <v>-</v>
      </c>
      <c r="AJ711" s="90">
        <f t="shared" si="312"/>
        <v>4</v>
      </c>
      <c r="AK711" s="90" t="str">
        <f t="shared" si="313"/>
        <v>-</v>
      </c>
      <c r="AL711" s="90" t="str">
        <f t="shared" si="314"/>
        <v>Identifica este registro como HOMBRE</v>
      </c>
      <c r="AM711" s="90" t="str">
        <f t="shared" si="315"/>
        <v>-</v>
      </c>
      <c r="AN711" s="90" t="str">
        <f t="shared" si="316"/>
        <v>-</v>
      </c>
      <c r="AO711" s="90" t="str">
        <f t="shared" si="317"/>
        <v>-</v>
      </c>
      <c r="AP711" s="58" t="str">
        <f t="shared" si="318"/>
        <v>-</v>
      </c>
      <c r="AQ711" s="94" t="str">
        <f t="shared" si="319"/>
        <v>-</v>
      </c>
      <c r="AR711" s="94" t="str">
        <f>IF(N711="","PRIMER_DIA en blanco",
IF(AND(M711="01",N711&gt;=L_Conversion!$C$118,N711&lt;=L_Conversion!$D$118),"-",
IF(AND(M711="02",N711&gt;=L_Conversion!$C$119,N711&lt;=L_Conversion!$D$119),"-",
IF(AND(M711="03",N711&gt;=L_Conversion!$C$120,N711&lt;=L_Conversion!$D$120),"-",
IF(AND(M711="04",N711&gt;=L_Conversion!$C$121,N711&lt;=L_Conversion!$D$121),"-",
IF(AND(M711="05",N711&gt;=L_Conversion!$C$122,N711&lt;=L_Conversion!$D$122),"-",
IF(AND(M711="06",N711&gt;=L_Conversion!$C$123,N711&lt;=L_Conversion!$D$123),"-",
IF(AND(M711="07",N711&gt;=L_Conversion!$C$124,N711&lt;=L_Conversion!$D$124),"-",
IF(AND(M711="08",N711&gt;=L_Conversion!$C$125,N711&lt;=L_Conversion!$D$125),"-",
IF(AND(M711="09",N711&gt;=L_Conversion!$C$126,N711&lt;=L_Conversion!$D$126),"-",
IF(AND(M711="10",N711&gt;=L_Conversion!$C$127,N711&lt;=L_Conversion!$D$127),"-",
IF(AND(M711="11",N711&gt;=L_Conversion!$C$128,N711&lt;=L_Conversion!$D$128),"-",
IF(AND(M711="12",N711&gt;=L_Conversion!$C$129,N711&lt;=L_Conversion!$D$129),"-",
IF(AND(M711="13",N711&gt;=L_Conversion!$C$116,N711&lt;=L_Conversion!$D$116),"-",
IF(AND(M711="14",N711&gt;=L_Conversion!$C$117,N711&lt;=L_Conversion!$D$117),"-",
"PRIMER_DIA fuera de rango")))))))))))))))</f>
        <v>-</v>
      </c>
      <c r="AS711" s="94" t="str">
        <f t="shared" si="320"/>
        <v>-</v>
      </c>
      <c r="AT711" s="94" t="str">
        <f t="shared" si="321"/>
        <v>-</v>
      </c>
      <c r="AU711" s="94" t="str">
        <f t="shared" si="322"/>
        <v>-</v>
      </c>
      <c r="AV711" s="94" t="str">
        <f t="shared" si="323"/>
        <v>-</v>
      </c>
      <c r="AW711" s="94" t="str">
        <f t="shared" si="324"/>
        <v>-</v>
      </c>
      <c r="AX711" s="94" t="str">
        <f t="shared" si="325"/>
        <v>-</v>
      </c>
      <c r="AY711" s="94" t="str">
        <f t="shared" si="326"/>
        <v>-</v>
      </c>
      <c r="AZ711" s="94" t="str">
        <f t="shared" si="327"/>
        <v>-</v>
      </c>
      <c r="BA711" s="94" t="str">
        <f t="shared" si="328"/>
        <v>-</v>
      </c>
      <c r="BB711" s="94" t="str">
        <f t="shared" si="329"/>
        <v>-</v>
      </c>
      <c r="BC711" s="94" t="str">
        <f t="shared" si="330"/>
        <v>-</v>
      </c>
      <c r="BD711" s="94" t="str">
        <f t="shared" si="331"/>
        <v>-</v>
      </c>
      <c r="BE711" s="94" t="str">
        <f t="shared" si="332"/>
        <v>-</v>
      </c>
      <c r="BF711" s="94" t="str">
        <f t="shared" si="333"/>
        <v>-</v>
      </c>
    </row>
    <row r="712" spans="1:58" x14ac:dyDescent="0.2">
      <c r="A712" s="19" t="s">
        <v>1193</v>
      </c>
      <c r="B712" s="19" t="s">
        <v>76</v>
      </c>
      <c r="C712" s="19">
        <v>15331309</v>
      </c>
      <c r="D712" s="19">
        <v>1</v>
      </c>
      <c r="E712" s="19" t="s">
        <v>1989</v>
      </c>
      <c r="F712" s="19" t="s">
        <v>1219</v>
      </c>
      <c r="G712" s="19" t="s">
        <v>1990</v>
      </c>
      <c r="H712" s="19" t="s">
        <v>1018</v>
      </c>
      <c r="I712" s="19" t="s">
        <v>653</v>
      </c>
      <c r="J712" s="19">
        <v>80</v>
      </c>
      <c r="K712" s="19" t="s">
        <v>556</v>
      </c>
      <c r="L712" s="19" t="s">
        <v>495</v>
      </c>
      <c r="M712" s="19" t="s">
        <v>13</v>
      </c>
      <c r="N712" s="19">
        <v>45824</v>
      </c>
      <c r="O712" s="19">
        <v>1</v>
      </c>
      <c r="P712" s="83">
        <v>1</v>
      </c>
      <c r="Q712" s="19" t="s">
        <v>23</v>
      </c>
      <c r="R712" s="19" t="s">
        <v>11</v>
      </c>
      <c r="S712" s="19" t="s">
        <v>23</v>
      </c>
      <c r="T712" s="19">
        <v>1</v>
      </c>
      <c r="U712" s="19" t="s">
        <v>11</v>
      </c>
      <c r="V712" s="19" t="s">
        <v>11</v>
      </c>
      <c r="W712" s="19" t="s">
        <v>11</v>
      </c>
      <c r="X712" s="19">
        <v>0</v>
      </c>
      <c r="Y712" s="19" t="s">
        <v>730</v>
      </c>
      <c r="Z712" s="19">
        <v>0</v>
      </c>
      <c r="AA712" s="19">
        <v>0</v>
      </c>
      <c r="AB712" s="19">
        <v>0</v>
      </c>
      <c r="AC712" s="186" t="str">
        <f>IF(OR(M712="13",M712="14",P712=8),"",IF(     AND(OR(S712="AUTORIZADO", S712="PENDIENTE", S712="REDUCIDO", S712="AMPLIADO"),L712&lt;&gt;"HONORARIO" ), _xlfn.CONCAT(IF(H712="X","H",H712),"_",IF(OR(P712=5,P712=6),_xlfn.CONCAT(P712,"A"),P712),"_",VLOOKUP(T712,Datos!$B$2:$C$5,2,TRUE)),""))</f>
        <v>M_1_[hasta 3]</v>
      </c>
      <c r="AD712" s="186">
        <f t="shared" si="307"/>
        <v>0</v>
      </c>
      <c r="AE712" s="90" t="str">
        <f t="shared" si="308"/>
        <v>-</v>
      </c>
      <c r="AF712" s="91" t="str">
        <f t="shared" si="309"/>
        <v>070601</v>
      </c>
      <c r="AG712" s="92"/>
      <c r="AH712" s="93" t="str">
        <f t="shared" si="310"/>
        <v>Corporación de Fomento de la Producción</v>
      </c>
      <c r="AI712" s="90" t="str">
        <f t="shared" si="311"/>
        <v>-</v>
      </c>
      <c r="AJ712" s="90">
        <f t="shared" si="312"/>
        <v>1</v>
      </c>
      <c r="AK712" s="90" t="str">
        <f t="shared" si="313"/>
        <v>-</v>
      </c>
      <c r="AL712" s="90" t="str">
        <f t="shared" si="314"/>
        <v>Identifica este registro como MUJER</v>
      </c>
      <c r="AM712" s="90" t="str">
        <f t="shared" si="315"/>
        <v>-</v>
      </c>
      <c r="AN712" s="90" t="str">
        <f t="shared" si="316"/>
        <v>-</v>
      </c>
      <c r="AO712" s="90" t="str">
        <f t="shared" si="317"/>
        <v>-</v>
      </c>
      <c r="AP712" s="58" t="str">
        <f t="shared" si="318"/>
        <v>-</v>
      </c>
      <c r="AQ712" s="94" t="str">
        <f t="shared" si="319"/>
        <v>-</v>
      </c>
      <c r="AR712" s="94" t="str">
        <f>IF(N712="","PRIMER_DIA en blanco",
IF(AND(M712="01",N712&gt;=L_Conversion!$C$118,N712&lt;=L_Conversion!$D$118),"-",
IF(AND(M712="02",N712&gt;=L_Conversion!$C$119,N712&lt;=L_Conversion!$D$119),"-",
IF(AND(M712="03",N712&gt;=L_Conversion!$C$120,N712&lt;=L_Conversion!$D$120),"-",
IF(AND(M712="04",N712&gt;=L_Conversion!$C$121,N712&lt;=L_Conversion!$D$121),"-",
IF(AND(M712="05",N712&gt;=L_Conversion!$C$122,N712&lt;=L_Conversion!$D$122),"-",
IF(AND(M712="06",N712&gt;=L_Conversion!$C$123,N712&lt;=L_Conversion!$D$123),"-",
IF(AND(M712="07",N712&gt;=L_Conversion!$C$124,N712&lt;=L_Conversion!$D$124),"-",
IF(AND(M712="08",N712&gt;=L_Conversion!$C$125,N712&lt;=L_Conversion!$D$125),"-",
IF(AND(M712="09",N712&gt;=L_Conversion!$C$126,N712&lt;=L_Conversion!$D$126),"-",
IF(AND(M712="10",N712&gt;=L_Conversion!$C$127,N712&lt;=L_Conversion!$D$127),"-",
IF(AND(M712="11",N712&gt;=L_Conversion!$C$128,N712&lt;=L_Conversion!$D$128),"-",
IF(AND(M712="12",N712&gt;=L_Conversion!$C$129,N712&lt;=L_Conversion!$D$129),"-",
IF(AND(M712="13",N712&gt;=L_Conversion!$C$116,N712&lt;=L_Conversion!$D$116),"-",
IF(AND(M712="14",N712&gt;=L_Conversion!$C$117,N712&lt;=L_Conversion!$D$117),"-",
"PRIMER_DIA fuera de rango")))))))))))))))</f>
        <v>-</v>
      </c>
      <c r="AS712" s="94" t="str">
        <f t="shared" si="320"/>
        <v>-</v>
      </c>
      <c r="AT712" s="94" t="str">
        <f t="shared" si="321"/>
        <v>-</v>
      </c>
      <c r="AU712" s="94" t="str">
        <f t="shared" si="322"/>
        <v>-</v>
      </c>
      <c r="AV712" s="94" t="str">
        <f t="shared" si="323"/>
        <v>-</v>
      </c>
      <c r="AW712" s="94" t="str">
        <f t="shared" si="324"/>
        <v>-</v>
      </c>
      <c r="AX712" s="94" t="str">
        <f t="shared" si="325"/>
        <v>-</v>
      </c>
      <c r="AY712" s="94" t="str">
        <f t="shared" si="326"/>
        <v>-</v>
      </c>
      <c r="AZ712" s="94" t="str">
        <f t="shared" si="327"/>
        <v>-</v>
      </c>
      <c r="BA712" s="94" t="str">
        <f t="shared" si="328"/>
        <v>-</v>
      </c>
      <c r="BB712" s="94" t="str">
        <f t="shared" si="329"/>
        <v>-</v>
      </c>
      <c r="BC712" s="94" t="str">
        <f t="shared" si="330"/>
        <v>-</v>
      </c>
      <c r="BD712" s="94" t="str">
        <f t="shared" si="331"/>
        <v>-</v>
      </c>
      <c r="BE712" s="94" t="str">
        <f t="shared" si="332"/>
        <v>-</v>
      </c>
      <c r="BF712" s="94" t="str">
        <f t="shared" si="333"/>
        <v>-</v>
      </c>
    </row>
    <row r="713" spans="1:58" x14ac:dyDescent="0.2">
      <c r="A713" s="19" t="s">
        <v>1193</v>
      </c>
      <c r="B713" s="19" t="s">
        <v>76</v>
      </c>
      <c r="C713" s="19">
        <v>15349450</v>
      </c>
      <c r="D713" s="19">
        <v>9</v>
      </c>
      <c r="E713" s="19" t="s">
        <v>1460</v>
      </c>
      <c r="F713" s="19" t="s">
        <v>1461</v>
      </c>
      <c r="G713" s="19" t="s">
        <v>1462</v>
      </c>
      <c r="H713" s="19" t="s">
        <v>1018</v>
      </c>
      <c r="I713" s="19" t="s">
        <v>653</v>
      </c>
      <c r="J713" s="19">
        <v>80</v>
      </c>
      <c r="K713" s="19" t="s">
        <v>560</v>
      </c>
      <c r="L713" s="19" t="s">
        <v>495</v>
      </c>
      <c r="M713" s="19" t="s">
        <v>13</v>
      </c>
      <c r="N713" s="19">
        <v>45824</v>
      </c>
      <c r="O713" s="19">
        <v>5</v>
      </c>
      <c r="P713" s="83">
        <v>1</v>
      </c>
      <c r="Q713" s="19" t="s">
        <v>23</v>
      </c>
      <c r="R713" s="19" t="s">
        <v>11</v>
      </c>
      <c r="S713" s="19" t="s">
        <v>23</v>
      </c>
      <c r="T713" s="19">
        <v>5</v>
      </c>
      <c r="U713" s="19" t="s">
        <v>11</v>
      </c>
      <c r="V713" s="19" t="s">
        <v>11</v>
      </c>
      <c r="W713" s="19" t="s">
        <v>11</v>
      </c>
      <c r="X713" s="19">
        <v>0</v>
      </c>
      <c r="Y713" s="19" t="s">
        <v>730</v>
      </c>
      <c r="Z713" s="19">
        <v>0</v>
      </c>
      <c r="AA713" s="19">
        <v>0</v>
      </c>
      <c r="AB713" s="19">
        <v>0</v>
      </c>
      <c r="AC713" s="186" t="str">
        <f>IF(OR(M713="13",M713="14",P713=8),"",IF(     AND(OR(S713="AUTORIZADO", S713="PENDIENTE", S713="REDUCIDO", S713="AMPLIADO"),L713&lt;&gt;"HONORARIO" ), _xlfn.CONCAT(IF(H713="X","H",H713),"_",IF(OR(P713=5,P713=6),_xlfn.CONCAT(P713,"A"),P713),"_",VLOOKUP(T713,Datos!$B$2:$C$5,2,TRUE)),""))</f>
        <v>M_1_[4 a 10]</v>
      </c>
      <c r="AD713" s="186">
        <f t="shared" si="307"/>
        <v>0</v>
      </c>
      <c r="AE713" s="90" t="str">
        <f t="shared" si="308"/>
        <v>-</v>
      </c>
      <c r="AF713" s="91" t="str">
        <f t="shared" si="309"/>
        <v>070601</v>
      </c>
      <c r="AG713" s="92"/>
      <c r="AH713" s="93" t="str">
        <f t="shared" si="310"/>
        <v>Corporación de Fomento de la Producción</v>
      </c>
      <c r="AI713" s="90" t="str">
        <f t="shared" si="311"/>
        <v>-</v>
      </c>
      <c r="AJ713" s="90">
        <f t="shared" si="312"/>
        <v>9</v>
      </c>
      <c r="AK713" s="90" t="str">
        <f t="shared" si="313"/>
        <v>-</v>
      </c>
      <c r="AL713" s="90" t="str">
        <f t="shared" si="314"/>
        <v>Identifica este registro como MUJER</v>
      </c>
      <c r="AM713" s="90" t="str">
        <f t="shared" si="315"/>
        <v>-</v>
      </c>
      <c r="AN713" s="90" t="str">
        <f t="shared" si="316"/>
        <v>-</v>
      </c>
      <c r="AO713" s="90" t="str">
        <f t="shared" si="317"/>
        <v>-</v>
      </c>
      <c r="AP713" s="58" t="str">
        <f t="shared" si="318"/>
        <v>-</v>
      </c>
      <c r="AQ713" s="94" t="str">
        <f t="shared" si="319"/>
        <v>-</v>
      </c>
      <c r="AR713" s="94" t="str">
        <f>IF(N713="","PRIMER_DIA en blanco",
IF(AND(M713="01",N713&gt;=L_Conversion!$C$118,N713&lt;=L_Conversion!$D$118),"-",
IF(AND(M713="02",N713&gt;=L_Conversion!$C$119,N713&lt;=L_Conversion!$D$119),"-",
IF(AND(M713="03",N713&gt;=L_Conversion!$C$120,N713&lt;=L_Conversion!$D$120),"-",
IF(AND(M713="04",N713&gt;=L_Conversion!$C$121,N713&lt;=L_Conversion!$D$121),"-",
IF(AND(M713="05",N713&gt;=L_Conversion!$C$122,N713&lt;=L_Conversion!$D$122),"-",
IF(AND(M713="06",N713&gt;=L_Conversion!$C$123,N713&lt;=L_Conversion!$D$123),"-",
IF(AND(M713="07",N713&gt;=L_Conversion!$C$124,N713&lt;=L_Conversion!$D$124),"-",
IF(AND(M713="08",N713&gt;=L_Conversion!$C$125,N713&lt;=L_Conversion!$D$125),"-",
IF(AND(M713="09",N713&gt;=L_Conversion!$C$126,N713&lt;=L_Conversion!$D$126),"-",
IF(AND(M713="10",N713&gt;=L_Conversion!$C$127,N713&lt;=L_Conversion!$D$127),"-",
IF(AND(M713="11",N713&gt;=L_Conversion!$C$128,N713&lt;=L_Conversion!$D$128),"-",
IF(AND(M713="12",N713&gt;=L_Conversion!$C$129,N713&lt;=L_Conversion!$D$129),"-",
IF(AND(M713="13",N713&gt;=L_Conversion!$C$116,N713&lt;=L_Conversion!$D$116),"-",
IF(AND(M713="14",N713&gt;=L_Conversion!$C$117,N713&lt;=L_Conversion!$D$117),"-",
"PRIMER_DIA fuera de rango")))))))))))))))</f>
        <v>-</v>
      </c>
      <c r="AS713" s="94" t="str">
        <f t="shared" si="320"/>
        <v>-</v>
      </c>
      <c r="AT713" s="94" t="str">
        <f t="shared" si="321"/>
        <v>-</v>
      </c>
      <c r="AU713" s="94" t="str">
        <f t="shared" si="322"/>
        <v>-</v>
      </c>
      <c r="AV713" s="94" t="str">
        <f t="shared" si="323"/>
        <v>-</v>
      </c>
      <c r="AW713" s="94" t="str">
        <f t="shared" si="324"/>
        <v>-</v>
      </c>
      <c r="AX713" s="94" t="str">
        <f t="shared" si="325"/>
        <v>-</v>
      </c>
      <c r="AY713" s="94" t="str">
        <f t="shared" si="326"/>
        <v>-</v>
      </c>
      <c r="AZ713" s="94" t="str">
        <f t="shared" si="327"/>
        <v>-</v>
      </c>
      <c r="BA713" s="94" t="str">
        <f t="shared" si="328"/>
        <v>-</v>
      </c>
      <c r="BB713" s="94" t="str">
        <f t="shared" si="329"/>
        <v>-</v>
      </c>
      <c r="BC713" s="94" t="str">
        <f t="shared" si="330"/>
        <v>-</v>
      </c>
      <c r="BD713" s="94" t="str">
        <f t="shared" si="331"/>
        <v>-</v>
      </c>
      <c r="BE713" s="94" t="str">
        <f t="shared" si="332"/>
        <v>-</v>
      </c>
      <c r="BF713" s="94" t="str">
        <f t="shared" si="333"/>
        <v>-</v>
      </c>
    </row>
    <row r="714" spans="1:58" x14ac:dyDescent="0.2">
      <c r="A714" s="19" t="s">
        <v>1193</v>
      </c>
      <c r="B714" s="19" t="s">
        <v>76</v>
      </c>
      <c r="C714" s="19">
        <v>19111574</v>
      </c>
      <c r="D714" s="19">
        <v>0</v>
      </c>
      <c r="E714" s="19" t="s">
        <v>1699</v>
      </c>
      <c r="F714" s="19" t="s">
        <v>1363</v>
      </c>
      <c r="G714" s="19" t="s">
        <v>1700</v>
      </c>
      <c r="H714" s="19" t="s">
        <v>1018</v>
      </c>
      <c r="I714" s="19" t="s">
        <v>653</v>
      </c>
      <c r="J714" s="19">
        <v>80</v>
      </c>
      <c r="K714" s="19" t="s">
        <v>556</v>
      </c>
      <c r="L714" s="19" t="s">
        <v>495</v>
      </c>
      <c r="M714" s="19" t="s">
        <v>13</v>
      </c>
      <c r="N714" s="19">
        <v>45824</v>
      </c>
      <c r="O714" s="19">
        <v>1</v>
      </c>
      <c r="P714" s="83">
        <v>1</v>
      </c>
      <c r="Q714" s="19" t="s">
        <v>23</v>
      </c>
      <c r="R714" s="19" t="s">
        <v>11</v>
      </c>
      <c r="S714" s="19" t="s">
        <v>23</v>
      </c>
      <c r="T714" s="19">
        <v>1</v>
      </c>
      <c r="U714" s="19" t="s">
        <v>11</v>
      </c>
      <c r="V714" s="19" t="s">
        <v>11</v>
      </c>
      <c r="W714" s="19" t="s">
        <v>11</v>
      </c>
      <c r="X714" s="19">
        <v>0</v>
      </c>
      <c r="Y714" s="19" t="s">
        <v>730</v>
      </c>
      <c r="Z714" s="19">
        <v>0</v>
      </c>
      <c r="AA714" s="19">
        <v>0</v>
      </c>
      <c r="AB714" s="19">
        <v>0</v>
      </c>
      <c r="AC714" s="186" t="str">
        <f>IF(OR(M714="13",M714="14",P714=8),"",IF(     AND(OR(S714="AUTORIZADO", S714="PENDIENTE", S714="REDUCIDO", S714="AMPLIADO"),L714&lt;&gt;"HONORARIO" ), _xlfn.CONCAT(IF(H714="X","H",H714),"_",IF(OR(P714=5,P714=6),_xlfn.CONCAT(P714,"A"),P714),"_",VLOOKUP(T714,Datos!$B$2:$C$5,2,TRUE)),""))</f>
        <v>M_1_[hasta 3]</v>
      </c>
      <c r="AD714" s="186">
        <f t="shared" si="307"/>
        <v>0</v>
      </c>
      <c r="AE714" s="90" t="str">
        <f t="shared" si="308"/>
        <v>-</v>
      </c>
      <c r="AF714" s="91" t="str">
        <f t="shared" si="309"/>
        <v>070601</v>
      </c>
      <c r="AG714" s="92"/>
      <c r="AH714" s="93" t="str">
        <f t="shared" si="310"/>
        <v>Corporación de Fomento de la Producción</v>
      </c>
      <c r="AI714" s="90" t="str">
        <f t="shared" si="311"/>
        <v>-</v>
      </c>
      <c r="AJ714" s="90">
        <f t="shared" si="312"/>
        <v>0</v>
      </c>
      <c r="AK714" s="90" t="str">
        <f t="shared" si="313"/>
        <v>-</v>
      </c>
      <c r="AL714" s="90" t="str">
        <f t="shared" si="314"/>
        <v>Identifica este registro como MUJER</v>
      </c>
      <c r="AM714" s="90" t="str">
        <f t="shared" si="315"/>
        <v>-</v>
      </c>
      <c r="AN714" s="90" t="str">
        <f t="shared" si="316"/>
        <v>-</v>
      </c>
      <c r="AO714" s="90" t="str">
        <f t="shared" si="317"/>
        <v>-</v>
      </c>
      <c r="AP714" s="58" t="str">
        <f t="shared" si="318"/>
        <v>-</v>
      </c>
      <c r="AQ714" s="94" t="str">
        <f t="shared" si="319"/>
        <v>-</v>
      </c>
      <c r="AR714" s="94" t="str">
        <f>IF(N714="","PRIMER_DIA en blanco",
IF(AND(M714="01",N714&gt;=L_Conversion!$C$118,N714&lt;=L_Conversion!$D$118),"-",
IF(AND(M714="02",N714&gt;=L_Conversion!$C$119,N714&lt;=L_Conversion!$D$119),"-",
IF(AND(M714="03",N714&gt;=L_Conversion!$C$120,N714&lt;=L_Conversion!$D$120),"-",
IF(AND(M714="04",N714&gt;=L_Conversion!$C$121,N714&lt;=L_Conversion!$D$121),"-",
IF(AND(M714="05",N714&gt;=L_Conversion!$C$122,N714&lt;=L_Conversion!$D$122),"-",
IF(AND(M714="06",N714&gt;=L_Conversion!$C$123,N714&lt;=L_Conversion!$D$123),"-",
IF(AND(M714="07",N714&gt;=L_Conversion!$C$124,N714&lt;=L_Conversion!$D$124),"-",
IF(AND(M714="08",N714&gt;=L_Conversion!$C$125,N714&lt;=L_Conversion!$D$125),"-",
IF(AND(M714="09",N714&gt;=L_Conversion!$C$126,N714&lt;=L_Conversion!$D$126),"-",
IF(AND(M714="10",N714&gt;=L_Conversion!$C$127,N714&lt;=L_Conversion!$D$127),"-",
IF(AND(M714="11",N714&gt;=L_Conversion!$C$128,N714&lt;=L_Conversion!$D$128),"-",
IF(AND(M714="12",N714&gt;=L_Conversion!$C$129,N714&lt;=L_Conversion!$D$129),"-",
IF(AND(M714="13",N714&gt;=L_Conversion!$C$116,N714&lt;=L_Conversion!$D$116),"-",
IF(AND(M714="14",N714&gt;=L_Conversion!$C$117,N714&lt;=L_Conversion!$D$117),"-",
"PRIMER_DIA fuera de rango")))))))))))))))</f>
        <v>-</v>
      </c>
      <c r="AS714" s="94" t="str">
        <f t="shared" si="320"/>
        <v>-</v>
      </c>
      <c r="AT714" s="94" t="str">
        <f t="shared" si="321"/>
        <v>-</v>
      </c>
      <c r="AU714" s="94" t="str">
        <f t="shared" si="322"/>
        <v>-</v>
      </c>
      <c r="AV714" s="94" t="str">
        <f t="shared" si="323"/>
        <v>-</v>
      </c>
      <c r="AW714" s="94" t="str">
        <f t="shared" si="324"/>
        <v>-</v>
      </c>
      <c r="AX714" s="94" t="str">
        <f t="shared" si="325"/>
        <v>-</v>
      </c>
      <c r="AY714" s="94" t="str">
        <f t="shared" si="326"/>
        <v>-</v>
      </c>
      <c r="AZ714" s="94" t="str">
        <f t="shared" si="327"/>
        <v>-</v>
      </c>
      <c r="BA714" s="94" t="str">
        <f t="shared" si="328"/>
        <v>-</v>
      </c>
      <c r="BB714" s="94" t="str">
        <f t="shared" si="329"/>
        <v>-</v>
      </c>
      <c r="BC714" s="94" t="str">
        <f t="shared" si="330"/>
        <v>-</v>
      </c>
      <c r="BD714" s="94" t="str">
        <f t="shared" si="331"/>
        <v>-</v>
      </c>
      <c r="BE714" s="94" t="str">
        <f t="shared" si="332"/>
        <v>-</v>
      </c>
      <c r="BF714" s="94" t="str">
        <f t="shared" si="333"/>
        <v>-</v>
      </c>
    </row>
    <row r="715" spans="1:58" x14ac:dyDescent="0.2">
      <c r="A715" s="19" t="s">
        <v>1193</v>
      </c>
      <c r="B715" s="19" t="s">
        <v>76</v>
      </c>
      <c r="C715" s="19">
        <v>13430995</v>
      </c>
      <c r="D715" s="19">
        <v>4</v>
      </c>
      <c r="E715" s="19" t="s">
        <v>1442</v>
      </c>
      <c r="F715" s="19" t="s">
        <v>1991</v>
      </c>
      <c r="G715" s="19" t="s">
        <v>1992</v>
      </c>
      <c r="H715" s="19" t="s">
        <v>654</v>
      </c>
      <c r="I715" s="19" t="s">
        <v>653</v>
      </c>
      <c r="J715" s="19">
        <v>80</v>
      </c>
      <c r="K715" s="19" t="s">
        <v>556</v>
      </c>
      <c r="L715" s="19" t="s">
        <v>495</v>
      </c>
      <c r="M715" s="19" t="s">
        <v>13</v>
      </c>
      <c r="N715" s="19">
        <v>45824</v>
      </c>
      <c r="O715" s="19">
        <v>2</v>
      </c>
      <c r="P715" s="83">
        <v>1</v>
      </c>
      <c r="Q715" s="19" t="s">
        <v>23</v>
      </c>
      <c r="R715" s="19" t="s">
        <v>11</v>
      </c>
      <c r="S715" s="19" t="s">
        <v>23</v>
      </c>
      <c r="T715" s="19">
        <v>2</v>
      </c>
      <c r="U715" s="19" t="s">
        <v>11</v>
      </c>
      <c r="V715" s="19" t="s">
        <v>11</v>
      </c>
      <c r="W715" s="19" t="s">
        <v>11</v>
      </c>
      <c r="X715" s="19">
        <v>0</v>
      </c>
      <c r="Y715" s="19" t="s">
        <v>730</v>
      </c>
      <c r="Z715" s="19">
        <v>0</v>
      </c>
      <c r="AA715" s="19">
        <v>0</v>
      </c>
      <c r="AB715" s="19">
        <v>0</v>
      </c>
      <c r="AC715" s="186" t="str">
        <f>IF(OR(M715="13",M715="14",P715=8),"",IF(     AND(OR(S715="AUTORIZADO", S715="PENDIENTE", S715="REDUCIDO", S715="AMPLIADO"),L715&lt;&gt;"HONORARIO" ), _xlfn.CONCAT(IF(H715="X","H",H715),"_",IF(OR(P715=5,P715=6),_xlfn.CONCAT(P715,"A"),P715),"_",VLOOKUP(T715,Datos!$B$2:$C$5,2,TRUE)),""))</f>
        <v>H_1_[hasta 3]</v>
      </c>
      <c r="AD715" s="186">
        <f t="shared" si="307"/>
        <v>0</v>
      </c>
      <c r="AE715" s="90" t="str">
        <f t="shared" si="308"/>
        <v>-</v>
      </c>
      <c r="AF715" s="91" t="str">
        <f t="shared" si="309"/>
        <v>070601</v>
      </c>
      <c r="AG715" s="92"/>
      <c r="AH715" s="93" t="str">
        <f t="shared" si="310"/>
        <v>Corporación de Fomento de la Producción</v>
      </c>
      <c r="AI715" s="90" t="str">
        <f t="shared" si="311"/>
        <v>-</v>
      </c>
      <c r="AJ715" s="90">
        <f t="shared" si="312"/>
        <v>4</v>
      </c>
      <c r="AK715" s="90" t="str">
        <f t="shared" si="313"/>
        <v>-</v>
      </c>
      <c r="AL715" s="90" t="str">
        <f t="shared" si="314"/>
        <v>Identifica este registro como HOMBRE</v>
      </c>
      <c r="AM715" s="90" t="str">
        <f t="shared" si="315"/>
        <v>-</v>
      </c>
      <c r="AN715" s="90" t="str">
        <f t="shared" si="316"/>
        <v>-</v>
      </c>
      <c r="AO715" s="90" t="str">
        <f t="shared" si="317"/>
        <v>-</v>
      </c>
      <c r="AP715" s="58" t="str">
        <f t="shared" si="318"/>
        <v>-</v>
      </c>
      <c r="AQ715" s="94" t="str">
        <f t="shared" si="319"/>
        <v>-</v>
      </c>
      <c r="AR715" s="94" t="str">
        <f>IF(N715="","PRIMER_DIA en blanco",
IF(AND(M715="01",N715&gt;=L_Conversion!$C$118,N715&lt;=L_Conversion!$D$118),"-",
IF(AND(M715="02",N715&gt;=L_Conversion!$C$119,N715&lt;=L_Conversion!$D$119),"-",
IF(AND(M715="03",N715&gt;=L_Conversion!$C$120,N715&lt;=L_Conversion!$D$120),"-",
IF(AND(M715="04",N715&gt;=L_Conversion!$C$121,N715&lt;=L_Conversion!$D$121),"-",
IF(AND(M715="05",N715&gt;=L_Conversion!$C$122,N715&lt;=L_Conversion!$D$122),"-",
IF(AND(M715="06",N715&gt;=L_Conversion!$C$123,N715&lt;=L_Conversion!$D$123),"-",
IF(AND(M715="07",N715&gt;=L_Conversion!$C$124,N715&lt;=L_Conversion!$D$124),"-",
IF(AND(M715="08",N715&gt;=L_Conversion!$C$125,N715&lt;=L_Conversion!$D$125),"-",
IF(AND(M715="09",N715&gt;=L_Conversion!$C$126,N715&lt;=L_Conversion!$D$126),"-",
IF(AND(M715="10",N715&gt;=L_Conversion!$C$127,N715&lt;=L_Conversion!$D$127),"-",
IF(AND(M715="11",N715&gt;=L_Conversion!$C$128,N715&lt;=L_Conversion!$D$128),"-",
IF(AND(M715="12",N715&gt;=L_Conversion!$C$129,N715&lt;=L_Conversion!$D$129),"-",
IF(AND(M715="13",N715&gt;=L_Conversion!$C$116,N715&lt;=L_Conversion!$D$116),"-",
IF(AND(M715="14",N715&gt;=L_Conversion!$C$117,N715&lt;=L_Conversion!$D$117),"-",
"PRIMER_DIA fuera de rango")))))))))))))))</f>
        <v>-</v>
      </c>
      <c r="AS715" s="94" t="str">
        <f t="shared" si="320"/>
        <v>-</v>
      </c>
      <c r="AT715" s="94" t="str">
        <f t="shared" si="321"/>
        <v>-</v>
      </c>
      <c r="AU715" s="94" t="str">
        <f t="shared" si="322"/>
        <v>-</v>
      </c>
      <c r="AV715" s="94" t="str">
        <f t="shared" si="323"/>
        <v>-</v>
      </c>
      <c r="AW715" s="94" t="str">
        <f t="shared" si="324"/>
        <v>-</v>
      </c>
      <c r="AX715" s="94" t="str">
        <f t="shared" si="325"/>
        <v>-</v>
      </c>
      <c r="AY715" s="94" t="str">
        <f t="shared" si="326"/>
        <v>-</v>
      </c>
      <c r="AZ715" s="94" t="str">
        <f t="shared" si="327"/>
        <v>-</v>
      </c>
      <c r="BA715" s="94" t="str">
        <f t="shared" si="328"/>
        <v>-</v>
      </c>
      <c r="BB715" s="94" t="str">
        <f t="shared" si="329"/>
        <v>-</v>
      </c>
      <c r="BC715" s="94" t="str">
        <f t="shared" si="330"/>
        <v>-</v>
      </c>
      <c r="BD715" s="94" t="str">
        <f t="shared" si="331"/>
        <v>-</v>
      </c>
      <c r="BE715" s="94" t="str">
        <f t="shared" si="332"/>
        <v>-</v>
      </c>
      <c r="BF715" s="94" t="str">
        <f t="shared" si="333"/>
        <v>-</v>
      </c>
    </row>
    <row r="716" spans="1:58" x14ac:dyDescent="0.2">
      <c r="A716" s="19" t="s">
        <v>1193</v>
      </c>
      <c r="B716" s="19" t="s">
        <v>76</v>
      </c>
      <c r="C716" s="19">
        <v>15179061</v>
      </c>
      <c r="D716" s="19">
        <v>5</v>
      </c>
      <c r="E716" s="19" t="s">
        <v>1993</v>
      </c>
      <c r="F716" s="19" t="s">
        <v>1202</v>
      </c>
      <c r="G716" s="19" t="s">
        <v>1994</v>
      </c>
      <c r="H716" s="19" t="s">
        <v>654</v>
      </c>
      <c r="I716" s="19" t="s">
        <v>653</v>
      </c>
      <c r="J716" s="19">
        <v>80</v>
      </c>
      <c r="K716" s="19" t="s">
        <v>556</v>
      </c>
      <c r="L716" s="19" t="s">
        <v>495</v>
      </c>
      <c r="M716" s="19" t="s">
        <v>13</v>
      </c>
      <c r="N716" s="19">
        <v>45824</v>
      </c>
      <c r="O716" s="19">
        <v>3</v>
      </c>
      <c r="P716" s="83">
        <v>1</v>
      </c>
      <c r="Q716" s="19" t="s">
        <v>23</v>
      </c>
      <c r="R716" s="19" t="s">
        <v>11</v>
      </c>
      <c r="S716" s="19" t="s">
        <v>23</v>
      </c>
      <c r="T716" s="19">
        <v>3</v>
      </c>
      <c r="U716" s="19" t="s">
        <v>11</v>
      </c>
      <c r="V716" s="19" t="s">
        <v>11</v>
      </c>
      <c r="W716" s="19" t="s">
        <v>11</v>
      </c>
      <c r="X716" s="19">
        <v>0</v>
      </c>
      <c r="Y716" s="19" t="s">
        <v>730</v>
      </c>
      <c r="Z716" s="19">
        <v>0</v>
      </c>
      <c r="AA716" s="19">
        <v>0</v>
      </c>
      <c r="AB716" s="19">
        <v>0</v>
      </c>
      <c r="AC716" s="186" t="str">
        <f>IF(OR(M716="13",M716="14",P716=8),"",IF(     AND(OR(S716="AUTORIZADO", S716="PENDIENTE", S716="REDUCIDO", S716="AMPLIADO"),L716&lt;&gt;"HONORARIO" ), _xlfn.CONCAT(IF(H716="X","H",H716),"_",IF(OR(P716=5,P716=6),_xlfn.CONCAT(P716,"A"),P716),"_",VLOOKUP(T716,Datos!$B$2:$C$5,2,TRUE)),""))</f>
        <v>H_1_[hasta 3]</v>
      </c>
      <c r="AD716" s="186">
        <f t="shared" si="307"/>
        <v>0</v>
      </c>
      <c r="AE716" s="90" t="str">
        <f t="shared" si="308"/>
        <v>-</v>
      </c>
      <c r="AF716" s="91" t="str">
        <f t="shared" si="309"/>
        <v>070601</v>
      </c>
      <c r="AG716" s="92"/>
      <c r="AH716" s="93" t="str">
        <f t="shared" si="310"/>
        <v>Corporación de Fomento de la Producción</v>
      </c>
      <c r="AI716" s="90" t="str">
        <f t="shared" si="311"/>
        <v>-</v>
      </c>
      <c r="AJ716" s="90">
        <f t="shared" si="312"/>
        <v>5</v>
      </c>
      <c r="AK716" s="90" t="str">
        <f t="shared" si="313"/>
        <v>-</v>
      </c>
      <c r="AL716" s="90" t="str">
        <f t="shared" si="314"/>
        <v>Identifica este registro como HOMBRE</v>
      </c>
      <c r="AM716" s="90" t="str">
        <f t="shared" si="315"/>
        <v>-</v>
      </c>
      <c r="AN716" s="90" t="str">
        <f t="shared" si="316"/>
        <v>-</v>
      </c>
      <c r="AO716" s="90" t="str">
        <f t="shared" si="317"/>
        <v>-</v>
      </c>
      <c r="AP716" s="58" t="str">
        <f t="shared" si="318"/>
        <v>-</v>
      </c>
      <c r="AQ716" s="94" t="str">
        <f t="shared" si="319"/>
        <v>-</v>
      </c>
      <c r="AR716" s="94" t="str">
        <f>IF(N716="","PRIMER_DIA en blanco",
IF(AND(M716="01",N716&gt;=L_Conversion!$C$118,N716&lt;=L_Conversion!$D$118),"-",
IF(AND(M716="02",N716&gt;=L_Conversion!$C$119,N716&lt;=L_Conversion!$D$119),"-",
IF(AND(M716="03",N716&gt;=L_Conversion!$C$120,N716&lt;=L_Conversion!$D$120),"-",
IF(AND(M716="04",N716&gt;=L_Conversion!$C$121,N716&lt;=L_Conversion!$D$121),"-",
IF(AND(M716="05",N716&gt;=L_Conversion!$C$122,N716&lt;=L_Conversion!$D$122),"-",
IF(AND(M716="06",N716&gt;=L_Conversion!$C$123,N716&lt;=L_Conversion!$D$123),"-",
IF(AND(M716="07",N716&gt;=L_Conversion!$C$124,N716&lt;=L_Conversion!$D$124),"-",
IF(AND(M716="08",N716&gt;=L_Conversion!$C$125,N716&lt;=L_Conversion!$D$125),"-",
IF(AND(M716="09",N716&gt;=L_Conversion!$C$126,N716&lt;=L_Conversion!$D$126),"-",
IF(AND(M716="10",N716&gt;=L_Conversion!$C$127,N716&lt;=L_Conversion!$D$127),"-",
IF(AND(M716="11",N716&gt;=L_Conversion!$C$128,N716&lt;=L_Conversion!$D$128),"-",
IF(AND(M716="12",N716&gt;=L_Conversion!$C$129,N716&lt;=L_Conversion!$D$129),"-",
IF(AND(M716="13",N716&gt;=L_Conversion!$C$116,N716&lt;=L_Conversion!$D$116),"-",
IF(AND(M716="14",N716&gt;=L_Conversion!$C$117,N716&lt;=L_Conversion!$D$117),"-",
"PRIMER_DIA fuera de rango")))))))))))))))</f>
        <v>-</v>
      </c>
      <c r="AS716" s="94" t="str">
        <f t="shared" si="320"/>
        <v>-</v>
      </c>
      <c r="AT716" s="94" t="str">
        <f t="shared" si="321"/>
        <v>-</v>
      </c>
      <c r="AU716" s="94" t="str">
        <f t="shared" si="322"/>
        <v>-</v>
      </c>
      <c r="AV716" s="94" t="str">
        <f t="shared" si="323"/>
        <v>-</v>
      </c>
      <c r="AW716" s="94" t="str">
        <f t="shared" si="324"/>
        <v>-</v>
      </c>
      <c r="AX716" s="94" t="str">
        <f t="shared" si="325"/>
        <v>-</v>
      </c>
      <c r="AY716" s="94" t="str">
        <f t="shared" si="326"/>
        <v>-</v>
      </c>
      <c r="AZ716" s="94" t="str">
        <f t="shared" si="327"/>
        <v>-</v>
      </c>
      <c r="BA716" s="94" t="str">
        <f t="shared" si="328"/>
        <v>-</v>
      </c>
      <c r="BB716" s="94" t="str">
        <f t="shared" si="329"/>
        <v>-</v>
      </c>
      <c r="BC716" s="94" t="str">
        <f t="shared" si="330"/>
        <v>-</v>
      </c>
      <c r="BD716" s="94" t="str">
        <f t="shared" si="331"/>
        <v>-</v>
      </c>
      <c r="BE716" s="94" t="str">
        <f t="shared" si="332"/>
        <v>-</v>
      </c>
      <c r="BF716" s="94" t="str">
        <f t="shared" si="333"/>
        <v>-</v>
      </c>
    </row>
    <row r="717" spans="1:58" x14ac:dyDescent="0.2">
      <c r="A717" s="19" t="s">
        <v>1193</v>
      </c>
      <c r="B717" s="19" t="s">
        <v>76</v>
      </c>
      <c r="C717" s="19">
        <v>12721732</v>
      </c>
      <c r="D717" s="19">
        <v>7</v>
      </c>
      <c r="E717" s="19" t="s">
        <v>1773</v>
      </c>
      <c r="F717" s="19" t="s">
        <v>1774</v>
      </c>
      <c r="G717" s="19" t="s">
        <v>1640</v>
      </c>
      <c r="H717" s="19" t="s">
        <v>1018</v>
      </c>
      <c r="I717" s="19" t="s">
        <v>653</v>
      </c>
      <c r="J717" s="19">
        <v>80</v>
      </c>
      <c r="K717" s="19" t="s">
        <v>556</v>
      </c>
      <c r="L717" s="19" t="s">
        <v>495</v>
      </c>
      <c r="M717" s="19" t="s">
        <v>13</v>
      </c>
      <c r="N717" s="19">
        <v>45824</v>
      </c>
      <c r="O717" s="19">
        <v>4</v>
      </c>
      <c r="P717" s="83">
        <v>1</v>
      </c>
      <c r="Q717" s="19" t="s">
        <v>23</v>
      </c>
      <c r="R717" s="19" t="s">
        <v>11</v>
      </c>
      <c r="S717" s="19" t="s">
        <v>23</v>
      </c>
      <c r="T717" s="19">
        <v>4</v>
      </c>
      <c r="U717" s="19" t="s">
        <v>11</v>
      </c>
      <c r="V717" s="19" t="s">
        <v>11</v>
      </c>
      <c r="W717" s="19" t="s">
        <v>11</v>
      </c>
      <c r="X717" s="19">
        <v>0</v>
      </c>
      <c r="Y717" s="19" t="s">
        <v>730</v>
      </c>
      <c r="Z717" s="19">
        <v>0</v>
      </c>
      <c r="AA717" s="19">
        <v>0</v>
      </c>
      <c r="AB717" s="19">
        <v>0</v>
      </c>
      <c r="AC717" s="186" t="str">
        <f>IF(OR(M717="13",M717="14",P717=8),"",IF(     AND(OR(S717="AUTORIZADO", S717="PENDIENTE", S717="REDUCIDO", S717="AMPLIADO"),L717&lt;&gt;"HONORARIO" ), _xlfn.CONCAT(IF(H717="X","H",H717),"_",IF(OR(P717=5,P717=6),_xlfn.CONCAT(P717,"A"),P717),"_",VLOOKUP(T717,Datos!$B$2:$C$5,2,TRUE)),""))</f>
        <v>M_1_[4 a 10]</v>
      </c>
      <c r="AD717" s="186">
        <f t="shared" si="307"/>
        <v>0</v>
      </c>
      <c r="AE717" s="90" t="str">
        <f t="shared" si="308"/>
        <v>-</v>
      </c>
      <c r="AF717" s="91" t="str">
        <f t="shared" si="309"/>
        <v>070601</v>
      </c>
      <c r="AG717" s="92"/>
      <c r="AH717" s="93" t="str">
        <f t="shared" si="310"/>
        <v>Corporación de Fomento de la Producción</v>
      </c>
      <c r="AI717" s="90" t="str">
        <f t="shared" si="311"/>
        <v>-</v>
      </c>
      <c r="AJ717" s="90">
        <f t="shared" si="312"/>
        <v>7</v>
      </c>
      <c r="AK717" s="90" t="str">
        <f t="shared" si="313"/>
        <v>-</v>
      </c>
      <c r="AL717" s="90" t="str">
        <f t="shared" si="314"/>
        <v>Identifica este registro como MUJER</v>
      </c>
      <c r="AM717" s="90" t="str">
        <f t="shared" si="315"/>
        <v>-</v>
      </c>
      <c r="AN717" s="90" t="str">
        <f t="shared" si="316"/>
        <v>-</v>
      </c>
      <c r="AO717" s="90" t="str">
        <f t="shared" si="317"/>
        <v>-</v>
      </c>
      <c r="AP717" s="58" t="str">
        <f t="shared" si="318"/>
        <v>-</v>
      </c>
      <c r="AQ717" s="94" t="str">
        <f t="shared" si="319"/>
        <v>-</v>
      </c>
      <c r="AR717" s="94" t="str">
        <f>IF(N717="","PRIMER_DIA en blanco",
IF(AND(M717="01",N717&gt;=L_Conversion!$C$118,N717&lt;=L_Conversion!$D$118),"-",
IF(AND(M717="02",N717&gt;=L_Conversion!$C$119,N717&lt;=L_Conversion!$D$119),"-",
IF(AND(M717="03",N717&gt;=L_Conversion!$C$120,N717&lt;=L_Conversion!$D$120),"-",
IF(AND(M717="04",N717&gt;=L_Conversion!$C$121,N717&lt;=L_Conversion!$D$121),"-",
IF(AND(M717="05",N717&gt;=L_Conversion!$C$122,N717&lt;=L_Conversion!$D$122),"-",
IF(AND(M717="06",N717&gt;=L_Conversion!$C$123,N717&lt;=L_Conversion!$D$123),"-",
IF(AND(M717="07",N717&gt;=L_Conversion!$C$124,N717&lt;=L_Conversion!$D$124),"-",
IF(AND(M717="08",N717&gt;=L_Conversion!$C$125,N717&lt;=L_Conversion!$D$125),"-",
IF(AND(M717="09",N717&gt;=L_Conversion!$C$126,N717&lt;=L_Conversion!$D$126),"-",
IF(AND(M717="10",N717&gt;=L_Conversion!$C$127,N717&lt;=L_Conversion!$D$127),"-",
IF(AND(M717="11",N717&gt;=L_Conversion!$C$128,N717&lt;=L_Conversion!$D$128),"-",
IF(AND(M717="12",N717&gt;=L_Conversion!$C$129,N717&lt;=L_Conversion!$D$129),"-",
IF(AND(M717="13",N717&gt;=L_Conversion!$C$116,N717&lt;=L_Conversion!$D$116),"-",
IF(AND(M717="14",N717&gt;=L_Conversion!$C$117,N717&lt;=L_Conversion!$D$117),"-",
"PRIMER_DIA fuera de rango")))))))))))))))</f>
        <v>-</v>
      </c>
      <c r="AS717" s="94" t="str">
        <f t="shared" si="320"/>
        <v>-</v>
      </c>
      <c r="AT717" s="94" t="str">
        <f t="shared" si="321"/>
        <v>-</v>
      </c>
      <c r="AU717" s="94" t="str">
        <f t="shared" si="322"/>
        <v>-</v>
      </c>
      <c r="AV717" s="94" t="str">
        <f t="shared" si="323"/>
        <v>-</v>
      </c>
      <c r="AW717" s="94" t="str">
        <f t="shared" si="324"/>
        <v>-</v>
      </c>
      <c r="AX717" s="94" t="str">
        <f t="shared" si="325"/>
        <v>-</v>
      </c>
      <c r="AY717" s="94" t="str">
        <f t="shared" si="326"/>
        <v>-</v>
      </c>
      <c r="AZ717" s="94" t="str">
        <f t="shared" si="327"/>
        <v>-</v>
      </c>
      <c r="BA717" s="94" t="str">
        <f t="shared" si="328"/>
        <v>-</v>
      </c>
      <c r="BB717" s="94" t="str">
        <f t="shared" si="329"/>
        <v>-</v>
      </c>
      <c r="BC717" s="94" t="str">
        <f t="shared" si="330"/>
        <v>-</v>
      </c>
      <c r="BD717" s="94" t="str">
        <f t="shared" si="331"/>
        <v>-</v>
      </c>
      <c r="BE717" s="94" t="str">
        <f t="shared" si="332"/>
        <v>-</v>
      </c>
      <c r="BF717" s="94" t="str">
        <f t="shared" si="333"/>
        <v>-</v>
      </c>
    </row>
    <row r="718" spans="1:58" x14ac:dyDescent="0.2">
      <c r="A718" s="19" t="s">
        <v>1193</v>
      </c>
      <c r="B718" s="19" t="s">
        <v>76</v>
      </c>
      <c r="C718" s="19">
        <v>9910571</v>
      </c>
      <c r="D718" s="19">
        <v>2</v>
      </c>
      <c r="E718" s="19" t="s">
        <v>1570</v>
      </c>
      <c r="F718" s="19" t="s">
        <v>1256</v>
      </c>
      <c r="G718" s="19" t="s">
        <v>1571</v>
      </c>
      <c r="H718" s="19" t="s">
        <v>1018</v>
      </c>
      <c r="I718" s="19" t="s">
        <v>653</v>
      </c>
      <c r="J718" s="19">
        <v>80</v>
      </c>
      <c r="K718" s="19" t="s">
        <v>556</v>
      </c>
      <c r="L718" s="19" t="s">
        <v>495</v>
      </c>
      <c r="M718" s="19" t="s">
        <v>13</v>
      </c>
      <c r="N718" s="19">
        <v>45824</v>
      </c>
      <c r="O718" s="19">
        <v>3</v>
      </c>
      <c r="P718" s="83">
        <v>1</v>
      </c>
      <c r="Q718" s="19" t="s">
        <v>23</v>
      </c>
      <c r="R718" s="19" t="s">
        <v>11</v>
      </c>
      <c r="S718" s="19" t="s">
        <v>23</v>
      </c>
      <c r="T718" s="19">
        <v>3</v>
      </c>
      <c r="U718" s="19" t="s">
        <v>11</v>
      </c>
      <c r="V718" s="19" t="s">
        <v>11</v>
      </c>
      <c r="W718" s="19" t="s">
        <v>11</v>
      </c>
      <c r="X718" s="19">
        <v>0</v>
      </c>
      <c r="Y718" s="19" t="s">
        <v>730</v>
      </c>
      <c r="Z718" s="19">
        <v>0</v>
      </c>
      <c r="AA718" s="19">
        <v>0</v>
      </c>
      <c r="AB718" s="19">
        <v>0</v>
      </c>
      <c r="AC718" s="186" t="str">
        <f>IF(OR(M718="13",M718="14",P718=8),"",IF(     AND(OR(S718="AUTORIZADO", S718="PENDIENTE", S718="REDUCIDO", S718="AMPLIADO"),L718&lt;&gt;"HONORARIO" ), _xlfn.CONCAT(IF(H718="X","H",H718),"_",IF(OR(P718=5,P718=6),_xlfn.CONCAT(P718,"A"),P718),"_",VLOOKUP(T718,Datos!$B$2:$C$5,2,TRUE)),""))</f>
        <v>M_1_[hasta 3]</v>
      </c>
      <c r="AD718" s="186">
        <f t="shared" si="307"/>
        <v>0</v>
      </c>
      <c r="AE718" s="90" t="str">
        <f t="shared" si="308"/>
        <v>-</v>
      </c>
      <c r="AF718" s="91" t="str">
        <f t="shared" si="309"/>
        <v>070601</v>
      </c>
      <c r="AG718" s="92"/>
      <c r="AH718" s="93" t="str">
        <f t="shared" si="310"/>
        <v>Corporación de Fomento de la Producción</v>
      </c>
      <c r="AI718" s="90" t="str">
        <f t="shared" si="311"/>
        <v>-</v>
      </c>
      <c r="AJ718" s="90">
        <f t="shared" si="312"/>
        <v>2</v>
      </c>
      <c r="AK718" s="90" t="str">
        <f t="shared" si="313"/>
        <v>-</v>
      </c>
      <c r="AL718" s="90" t="str">
        <f t="shared" si="314"/>
        <v>Identifica este registro como MUJER</v>
      </c>
      <c r="AM718" s="90" t="str">
        <f t="shared" si="315"/>
        <v>-</v>
      </c>
      <c r="AN718" s="90" t="str">
        <f t="shared" si="316"/>
        <v>-</v>
      </c>
      <c r="AO718" s="90" t="str">
        <f t="shared" si="317"/>
        <v>-</v>
      </c>
      <c r="AP718" s="58" t="str">
        <f t="shared" si="318"/>
        <v>-</v>
      </c>
      <c r="AQ718" s="94" t="str">
        <f t="shared" si="319"/>
        <v>-</v>
      </c>
      <c r="AR718" s="94" t="str">
        <f>IF(N718="","PRIMER_DIA en blanco",
IF(AND(M718="01",N718&gt;=L_Conversion!$C$118,N718&lt;=L_Conversion!$D$118),"-",
IF(AND(M718="02",N718&gt;=L_Conversion!$C$119,N718&lt;=L_Conversion!$D$119),"-",
IF(AND(M718="03",N718&gt;=L_Conversion!$C$120,N718&lt;=L_Conversion!$D$120),"-",
IF(AND(M718="04",N718&gt;=L_Conversion!$C$121,N718&lt;=L_Conversion!$D$121),"-",
IF(AND(M718="05",N718&gt;=L_Conversion!$C$122,N718&lt;=L_Conversion!$D$122),"-",
IF(AND(M718="06",N718&gt;=L_Conversion!$C$123,N718&lt;=L_Conversion!$D$123),"-",
IF(AND(M718="07",N718&gt;=L_Conversion!$C$124,N718&lt;=L_Conversion!$D$124),"-",
IF(AND(M718="08",N718&gt;=L_Conversion!$C$125,N718&lt;=L_Conversion!$D$125),"-",
IF(AND(M718="09",N718&gt;=L_Conversion!$C$126,N718&lt;=L_Conversion!$D$126),"-",
IF(AND(M718="10",N718&gt;=L_Conversion!$C$127,N718&lt;=L_Conversion!$D$127),"-",
IF(AND(M718="11",N718&gt;=L_Conversion!$C$128,N718&lt;=L_Conversion!$D$128),"-",
IF(AND(M718="12",N718&gt;=L_Conversion!$C$129,N718&lt;=L_Conversion!$D$129),"-",
IF(AND(M718="13",N718&gt;=L_Conversion!$C$116,N718&lt;=L_Conversion!$D$116),"-",
IF(AND(M718="14",N718&gt;=L_Conversion!$C$117,N718&lt;=L_Conversion!$D$117),"-",
"PRIMER_DIA fuera de rango")))))))))))))))</f>
        <v>-</v>
      </c>
      <c r="AS718" s="94" t="str">
        <f t="shared" si="320"/>
        <v>-</v>
      </c>
      <c r="AT718" s="94" t="str">
        <f t="shared" si="321"/>
        <v>-</v>
      </c>
      <c r="AU718" s="94" t="str">
        <f t="shared" si="322"/>
        <v>-</v>
      </c>
      <c r="AV718" s="94" t="str">
        <f t="shared" si="323"/>
        <v>-</v>
      </c>
      <c r="AW718" s="94" t="str">
        <f t="shared" si="324"/>
        <v>-</v>
      </c>
      <c r="AX718" s="94" t="str">
        <f t="shared" si="325"/>
        <v>-</v>
      </c>
      <c r="AY718" s="94" t="str">
        <f t="shared" si="326"/>
        <v>-</v>
      </c>
      <c r="AZ718" s="94" t="str">
        <f t="shared" si="327"/>
        <v>-</v>
      </c>
      <c r="BA718" s="94" t="str">
        <f t="shared" si="328"/>
        <v>-</v>
      </c>
      <c r="BB718" s="94" t="str">
        <f t="shared" si="329"/>
        <v>-</v>
      </c>
      <c r="BC718" s="94" t="str">
        <f t="shared" si="330"/>
        <v>-</v>
      </c>
      <c r="BD718" s="94" t="str">
        <f t="shared" si="331"/>
        <v>-</v>
      </c>
      <c r="BE718" s="94" t="str">
        <f t="shared" si="332"/>
        <v>-</v>
      </c>
      <c r="BF718" s="94" t="str">
        <f t="shared" si="333"/>
        <v>-</v>
      </c>
    </row>
    <row r="719" spans="1:58" x14ac:dyDescent="0.2">
      <c r="A719" s="19" t="s">
        <v>1193</v>
      </c>
      <c r="B719" s="19" t="s">
        <v>76</v>
      </c>
      <c r="C719" s="19">
        <v>8481742</v>
      </c>
      <c r="D719" s="19">
        <v>2</v>
      </c>
      <c r="E719" s="19" t="s">
        <v>1995</v>
      </c>
      <c r="F719" s="19" t="s">
        <v>1996</v>
      </c>
      <c r="G719" s="19" t="s">
        <v>1997</v>
      </c>
      <c r="H719" s="19" t="s">
        <v>1018</v>
      </c>
      <c r="I719" s="19" t="s">
        <v>653</v>
      </c>
      <c r="J719" s="19">
        <v>60</v>
      </c>
      <c r="K719" s="19" t="s">
        <v>556</v>
      </c>
      <c r="L719" s="19" t="s">
        <v>490</v>
      </c>
      <c r="M719" s="19" t="s">
        <v>13</v>
      </c>
      <c r="N719" s="19">
        <v>45824</v>
      </c>
      <c r="O719" s="19">
        <v>30</v>
      </c>
      <c r="P719" s="83">
        <v>1</v>
      </c>
      <c r="Q719" s="19" t="s">
        <v>23</v>
      </c>
      <c r="R719" s="19" t="s">
        <v>11</v>
      </c>
      <c r="S719" s="19" t="s">
        <v>23</v>
      </c>
      <c r="T719" s="19">
        <v>30</v>
      </c>
      <c r="U719" s="19" t="s">
        <v>11</v>
      </c>
      <c r="V719" s="19" t="s">
        <v>11</v>
      </c>
      <c r="W719" s="19" t="s">
        <v>19</v>
      </c>
      <c r="X719" s="19">
        <v>998181</v>
      </c>
      <c r="Y719" s="19" t="s">
        <v>728</v>
      </c>
      <c r="Z719" s="19">
        <v>9</v>
      </c>
      <c r="AA719" s="19">
        <v>998181</v>
      </c>
      <c r="AB719" s="19">
        <v>998181</v>
      </c>
      <c r="AC719" s="186" t="str">
        <f>IF(OR(M719="13",M719="14",P719=8),"",IF(     AND(OR(S719="AUTORIZADO", S719="PENDIENTE", S719="REDUCIDO", S719="AMPLIADO"),L719&lt;&gt;"HONORARIO" ), _xlfn.CONCAT(IF(H719="X","H",H719),"_",IF(OR(P719=5,P719=6),_xlfn.CONCAT(P719,"A"),P719),"_",VLOOKUP(T719,Datos!$B$2:$C$5,2,TRUE)),""))</f>
        <v>M_1_[11 +]</v>
      </c>
      <c r="AD719" s="186">
        <f t="shared" si="307"/>
        <v>1996362</v>
      </c>
      <c r="AE719" s="90" t="str">
        <f t="shared" si="308"/>
        <v>-</v>
      </c>
      <c r="AF719" s="91" t="str">
        <f t="shared" si="309"/>
        <v>070601</v>
      </c>
      <c r="AG719" s="92"/>
      <c r="AH719" s="93" t="str">
        <f t="shared" si="310"/>
        <v>Corporación de Fomento de la Producción</v>
      </c>
      <c r="AI719" s="90" t="str">
        <f t="shared" si="311"/>
        <v>-</v>
      </c>
      <c r="AJ719" s="90">
        <f t="shared" si="312"/>
        <v>2</v>
      </c>
      <c r="AK719" s="90" t="str">
        <f t="shared" si="313"/>
        <v>-</v>
      </c>
      <c r="AL719" s="90" t="str">
        <f t="shared" si="314"/>
        <v>Identifica este registro como MUJER</v>
      </c>
      <c r="AM719" s="90" t="str">
        <f t="shared" si="315"/>
        <v>-</v>
      </c>
      <c r="AN719" s="90" t="str">
        <f t="shared" si="316"/>
        <v>-</v>
      </c>
      <c r="AO719" s="90" t="str">
        <f t="shared" si="317"/>
        <v>-</v>
      </c>
      <c r="AP719" s="58" t="str">
        <f t="shared" si="318"/>
        <v>-</v>
      </c>
      <c r="AQ719" s="94" t="str">
        <f t="shared" si="319"/>
        <v>-</v>
      </c>
      <c r="AR719" s="94" t="str">
        <f>IF(N719="","PRIMER_DIA en blanco",
IF(AND(M719="01",N719&gt;=L_Conversion!$C$118,N719&lt;=L_Conversion!$D$118),"-",
IF(AND(M719="02",N719&gt;=L_Conversion!$C$119,N719&lt;=L_Conversion!$D$119),"-",
IF(AND(M719="03",N719&gt;=L_Conversion!$C$120,N719&lt;=L_Conversion!$D$120),"-",
IF(AND(M719="04",N719&gt;=L_Conversion!$C$121,N719&lt;=L_Conversion!$D$121),"-",
IF(AND(M719="05",N719&gt;=L_Conversion!$C$122,N719&lt;=L_Conversion!$D$122),"-",
IF(AND(M719="06",N719&gt;=L_Conversion!$C$123,N719&lt;=L_Conversion!$D$123),"-",
IF(AND(M719="07",N719&gt;=L_Conversion!$C$124,N719&lt;=L_Conversion!$D$124),"-",
IF(AND(M719="08",N719&gt;=L_Conversion!$C$125,N719&lt;=L_Conversion!$D$125),"-",
IF(AND(M719="09",N719&gt;=L_Conversion!$C$126,N719&lt;=L_Conversion!$D$126),"-",
IF(AND(M719="10",N719&gt;=L_Conversion!$C$127,N719&lt;=L_Conversion!$D$127),"-",
IF(AND(M719="11",N719&gt;=L_Conversion!$C$128,N719&lt;=L_Conversion!$D$128),"-",
IF(AND(M719="12",N719&gt;=L_Conversion!$C$129,N719&lt;=L_Conversion!$D$129),"-",
IF(AND(M719="13",N719&gt;=L_Conversion!$C$116,N719&lt;=L_Conversion!$D$116),"-",
IF(AND(M719="14",N719&gt;=L_Conversion!$C$117,N719&lt;=L_Conversion!$D$117),"-",
"PRIMER_DIA fuera de rango")))))))))))))))</f>
        <v>-</v>
      </c>
      <c r="AS719" s="94" t="str">
        <f t="shared" si="320"/>
        <v>-</v>
      </c>
      <c r="AT719" s="94" t="str">
        <f t="shared" si="321"/>
        <v>-</v>
      </c>
      <c r="AU719" s="94" t="str">
        <f t="shared" si="322"/>
        <v>-</v>
      </c>
      <c r="AV719" s="94" t="str">
        <f t="shared" si="323"/>
        <v>-</v>
      </c>
      <c r="AW719" s="94" t="str">
        <f t="shared" si="324"/>
        <v>-</v>
      </c>
      <c r="AX719" s="94" t="str">
        <f t="shared" si="325"/>
        <v>-</v>
      </c>
      <c r="AY719" s="94" t="str">
        <f t="shared" si="326"/>
        <v>-</v>
      </c>
      <c r="AZ719" s="94" t="str">
        <f t="shared" si="327"/>
        <v>-</v>
      </c>
      <c r="BA719" s="94" t="str">
        <f t="shared" si="328"/>
        <v>-</v>
      </c>
      <c r="BB719" s="94" t="str">
        <f t="shared" si="329"/>
        <v>-</v>
      </c>
      <c r="BC719" s="94" t="str">
        <f t="shared" si="330"/>
        <v>-</v>
      </c>
      <c r="BD719" s="94" t="str">
        <f t="shared" si="331"/>
        <v>-</v>
      </c>
      <c r="BE719" s="94" t="str">
        <f t="shared" si="332"/>
        <v>-</v>
      </c>
      <c r="BF719" s="94" t="str">
        <f t="shared" si="333"/>
        <v>-</v>
      </c>
    </row>
    <row r="720" spans="1:58" x14ac:dyDescent="0.2">
      <c r="A720" s="19" t="s">
        <v>1193</v>
      </c>
      <c r="B720" s="19" t="s">
        <v>76</v>
      </c>
      <c r="C720" s="19">
        <v>15544462</v>
      </c>
      <c r="D720" s="19">
        <v>2</v>
      </c>
      <c r="E720" s="19" t="s">
        <v>1998</v>
      </c>
      <c r="F720" s="19" t="s">
        <v>1403</v>
      </c>
      <c r="G720" s="19" t="s">
        <v>1999</v>
      </c>
      <c r="H720" s="19" t="s">
        <v>1018</v>
      </c>
      <c r="I720" s="19" t="s">
        <v>653</v>
      </c>
      <c r="J720" s="19">
        <v>80</v>
      </c>
      <c r="K720" s="19" t="s">
        <v>560</v>
      </c>
      <c r="L720" s="19" t="s">
        <v>495</v>
      </c>
      <c r="M720" s="19" t="s">
        <v>13</v>
      </c>
      <c r="N720" s="19">
        <v>45825</v>
      </c>
      <c r="O720" s="19">
        <v>1</v>
      </c>
      <c r="P720" s="83">
        <v>1</v>
      </c>
      <c r="Q720" s="19" t="s">
        <v>23</v>
      </c>
      <c r="R720" s="19" t="s">
        <v>11</v>
      </c>
      <c r="S720" s="19" t="s">
        <v>23</v>
      </c>
      <c r="T720" s="19">
        <v>1</v>
      </c>
      <c r="U720" s="19" t="s">
        <v>11</v>
      </c>
      <c r="V720" s="19" t="s">
        <v>11</v>
      </c>
      <c r="W720" s="19" t="s">
        <v>11</v>
      </c>
      <c r="X720" s="19">
        <v>0</v>
      </c>
      <c r="Y720" s="19" t="s">
        <v>730</v>
      </c>
      <c r="Z720" s="19">
        <v>0</v>
      </c>
      <c r="AA720" s="19">
        <v>0</v>
      </c>
      <c r="AB720" s="19">
        <v>0</v>
      </c>
      <c r="AC720" s="186" t="str">
        <f>IF(OR(M720="13",M720="14",P720=8),"",IF(     AND(OR(S720="AUTORIZADO", S720="PENDIENTE", S720="REDUCIDO", S720="AMPLIADO"),L720&lt;&gt;"HONORARIO" ), _xlfn.CONCAT(IF(H720="X","H",H720),"_",IF(OR(P720=5,P720=6),_xlfn.CONCAT(P720,"A"),P720),"_",VLOOKUP(T720,Datos!$B$2:$C$5,2,TRUE)),""))</f>
        <v>M_1_[hasta 3]</v>
      </c>
      <c r="AD720" s="186">
        <f t="shared" si="307"/>
        <v>0</v>
      </c>
      <c r="AE720" s="90" t="str">
        <f t="shared" si="308"/>
        <v>-</v>
      </c>
      <c r="AF720" s="91" t="str">
        <f t="shared" si="309"/>
        <v>070601</v>
      </c>
      <c r="AG720" s="92"/>
      <c r="AH720" s="93" t="str">
        <f t="shared" si="310"/>
        <v>Corporación de Fomento de la Producción</v>
      </c>
      <c r="AI720" s="90" t="str">
        <f t="shared" si="311"/>
        <v>-</v>
      </c>
      <c r="AJ720" s="90">
        <f t="shared" si="312"/>
        <v>2</v>
      </c>
      <c r="AK720" s="90" t="str">
        <f t="shared" si="313"/>
        <v>-</v>
      </c>
      <c r="AL720" s="90" t="str">
        <f t="shared" si="314"/>
        <v>Identifica este registro como MUJER</v>
      </c>
      <c r="AM720" s="90" t="str">
        <f t="shared" si="315"/>
        <v>-</v>
      </c>
      <c r="AN720" s="90" t="str">
        <f t="shared" si="316"/>
        <v>-</v>
      </c>
      <c r="AO720" s="90" t="str">
        <f t="shared" si="317"/>
        <v>-</v>
      </c>
      <c r="AP720" s="58" t="str">
        <f t="shared" si="318"/>
        <v>-</v>
      </c>
      <c r="AQ720" s="94" t="str">
        <f t="shared" si="319"/>
        <v>-</v>
      </c>
      <c r="AR720" s="94" t="str">
        <f>IF(N720="","PRIMER_DIA en blanco",
IF(AND(M720="01",N720&gt;=L_Conversion!$C$118,N720&lt;=L_Conversion!$D$118),"-",
IF(AND(M720="02",N720&gt;=L_Conversion!$C$119,N720&lt;=L_Conversion!$D$119),"-",
IF(AND(M720="03",N720&gt;=L_Conversion!$C$120,N720&lt;=L_Conversion!$D$120),"-",
IF(AND(M720="04",N720&gt;=L_Conversion!$C$121,N720&lt;=L_Conversion!$D$121),"-",
IF(AND(M720="05",N720&gt;=L_Conversion!$C$122,N720&lt;=L_Conversion!$D$122),"-",
IF(AND(M720="06",N720&gt;=L_Conversion!$C$123,N720&lt;=L_Conversion!$D$123),"-",
IF(AND(M720="07",N720&gt;=L_Conversion!$C$124,N720&lt;=L_Conversion!$D$124),"-",
IF(AND(M720="08",N720&gt;=L_Conversion!$C$125,N720&lt;=L_Conversion!$D$125),"-",
IF(AND(M720="09",N720&gt;=L_Conversion!$C$126,N720&lt;=L_Conversion!$D$126),"-",
IF(AND(M720="10",N720&gt;=L_Conversion!$C$127,N720&lt;=L_Conversion!$D$127),"-",
IF(AND(M720="11",N720&gt;=L_Conversion!$C$128,N720&lt;=L_Conversion!$D$128),"-",
IF(AND(M720="12",N720&gt;=L_Conversion!$C$129,N720&lt;=L_Conversion!$D$129),"-",
IF(AND(M720="13",N720&gt;=L_Conversion!$C$116,N720&lt;=L_Conversion!$D$116),"-",
IF(AND(M720="14",N720&gt;=L_Conversion!$C$117,N720&lt;=L_Conversion!$D$117),"-",
"PRIMER_DIA fuera de rango")))))))))))))))</f>
        <v>-</v>
      </c>
      <c r="AS720" s="94" t="str">
        <f t="shared" si="320"/>
        <v>-</v>
      </c>
      <c r="AT720" s="94" t="str">
        <f t="shared" si="321"/>
        <v>-</v>
      </c>
      <c r="AU720" s="94" t="str">
        <f t="shared" si="322"/>
        <v>-</v>
      </c>
      <c r="AV720" s="94" t="str">
        <f t="shared" si="323"/>
        <v>-</v>
      </c>
      <c r="AW720" s="94" t="str">
        <f t="shared" si="324"/>
        <v>-</v>
      </c>
      <c r="AX720" s="94" t="str">
        <f t="shared" si="325"/>
        <v>-</v>
      </c>
      <c r="AY720" s="94" t="str">
        <f t="shared" si="326"/>
        <v>-</v>
      </c>
      <c r="AZ720" s="94" t="str">
        <f t="shared" si="327"/>
        <v>-</v>
      </c>
      <c r="BA720" s="94" t="str">
        <f t="shared" si="328"/>
        <v>-</v>
      </c>
      <c r="BB720" s="94" t="str">
        <f t="shared" si="329"/>
        <v>-</v>
      </c>
      <c r="BC720" s="94" t="str">
        <f t="shared" si="330"/>
        <v>-</v>
      </c>
      <c r="BD720" s="94" t="str">
        <f t="shared" si="331"/>
        <v>-</v>
      </c>
      <c r="BE720" s="94" t="str">
        <f t="shared" si="332"/>
        <v>-</v>
      </c>
      <c r="BF720" s="94" t="str">
        <f t="shared" si="333"/>
        <v>-</v>
      </c>
    </row>
    <row r="721" spans="1:58" x14ac:dyDescent="0.2">
      <c r="A721" s="19" t="s">
        <v>1193</v>
      </c>
      <c r="B721" s="19" t="s">
        <v>76</v>
      </c>
      <c r="C721" s="19">
        <v>15013071</v>
      </c>
      <c r="D721" s="19">
        <v>9</v>
      </c>
      <c r="E721" s="19" t="s">
        <v>2000</v>
      </c>
      <c r="F721" s="19" t="s">
        <v>2001</v>
      </c>
      <c r="G721" s="19" t="s">
        <v>2002</v>
      </c>
      <c r="H721" s="19" t="s">
        <v>654</v>
      </c>
      <c r="I721" s="19" t="s">
        <v>653</v>
      </c>
      <c r="J721" s="19">
        <v>80</v>
      </c>
      <c r="K721" s="19" t="s">
        <v>556</v>
      </c>
      <c r="L721" s="19" t="s">
        <v>495</v>
      </c>
      <c r="M721" s="19" t="s">
        <v>13</v>
      </c>
      <c r="N721" s="19">
        <v>45825</v>
      </c>
      <c r="O721" s="19">
        <v>2</v>
      </c>
      <c r="P721" s="83" t="s">
        <v>736</v>
      </c>
      <c r="Q721" s="19" t="s">
        <v>23</v>
      </c>
      <c r="R721" s="19" t="s">
        <v>11</v>
      </c>
      <c r="S721" s="19" t="s">
        <v>23</v>
      </c>
      <c r="T721" s="19">
        <v>2</v>
      </c>
      <c r="U721" s="19" t="s">
        <v>11</v>
      </c>
      <c r="V721" s="19" t="s">
        <v>19</v>
      </c>
      <c r="W721" s="19" t="s">
        <v>19</v>
      </c>
      <c r="X721" s="19">
        <v>178347</v>
      </c>
      <c r="Y721" s="19" t="s">
        <v>726</v>
      </c>
      <c r="Z721" s="19">
        <v>2</v>
      </c>
      <c r="AA721" s="19">
        <v>178347</v>
      </c>
      <c r="AB721" s="19">
        <v>178347</v>
      </c>
      <c r="AC721" s="186" t="str">
        <f>IF(OR(M721="13",M721="14",P721=8),"",IF(     AND(OR(S721="AUTORIZADO", S721="PENDIENTE", S721="REDUCIDO", S721="AMPLIADO"),L721&lt;&gt;"HONORARIO" ), _xlfn.CONCAT(IF(H721="X","H",H721),"_",IF(OR(P721=5,P721=6),_xlfn.CONCAT(P721,"A"),P721),"_",VLOOKUP(T721,Datos!$B$2:$C$5,2,TRUE)),""))</f>
        <v>H_5B_[hasta 3]</v>
      </c>
      <c r="AD721" s="186">
        <f t="shared" si="307"/>
        <v>356694</v>
      </c>
      <c r="AE721" s="90" t="str">
        <f t="shared" si="308"/>
        <v>-</v>
      </c>
      <c r="AF721" s="91" t="str">
        <f t="shared" si="309"/>
        <v>070601</v>
      </c>
      <c r="AG721" s="92"/>
      <c r="AH721" s="93" t="str">
        <f t="shared" si="310"/>
        <v>Corporación de Fomento de la Producción</v>
      </c>
      <c r="AI721" s="90" t="str">
        <f t="shared" si="311"/>
        <v>-</v>
      </c>
      <c r="AJ721" s="90">
        <f t="shared" si="312"/>
        <v>9</v>
      </c>
      <c r="AK721" s="90" t="str">
        <f t="shared" si="313"/>
        <v>-</v>
      </c>
      <c r="AL721" s="90" t="str">
        <f t="shared" si="314"/>
        <v>Identifica este registro como HOMBRE</v>
      </c>
      <c r="AM721" s="90" t="str">
        <f t="shared" si="315"/>
        <v>-</v>
      </c>
      <c r="AN721" s="90" t="str">
        <f t="shared" si="316"/>
        <v>-</v>
      </c>
      <c r="AO721" s="90" t="str">
        <f t="shared" si="317"/>
        <v>-</v>
      </c>
      <c r="AP721" s="58" t="str">
        <f t="shared" si="318"/>
        <v>-</v>
      </c>
      <c r="AQ721" s="94" t="str">
        <f t="shared" si="319"/>
        <v>-</v>
      </c>
      <c r="AR721" s="94" t="str">
        <f>IF(N721="","PRIMER_DIA en blanco",
IF(AND(M721="01",N721&gt;=L_Conversion!$C$118,N721&lt;=L_Conversion!$D$118),"-",
IF(AND(M721="02",N721&gt;=L_Conversion!$C$119,N721&lt;=L_Conversion!$D$119),"-",
IF(AND(M721="03",N721&gt;=L_Conversion!$C$120,N721&lt;=L_Conversion!$D$120),"-",
IF(AND(M721="04",N721&gt;=L_Conversion!$C$121,N721&lt;=L_Conversion!$D$121),"-",
IF(AND(M721="05",N721&gt;=L_Conversion!$C$122,N721&lt;=L_Conversion!$D$122),"-",
IF(AND(M721="06",N721&gt;=L_Conversion!$C$123,N721&lt;=L_Conversion!$D$123),"-",
IF(AND(M721="07",N721&gt;=L_Conversion!$C$124,N721&lt;=L_Conversion!$D$124),"-",
IF(AND(M721="08",N721&gt;=L_Conversion!$C$125,N721&lt;=L_Conversion!$D$125),"-",
IF(AND(M721="09",N721&gt;=L_Conversion!$C$126,N721&lt;=L_Conversion!$D$126),"-",
IF(AND(M721="10",N721&gt;=L_Conversion!$C$127,N721&lt;=L_Conversion!$D$127),"-",
IF(AND(M721="11",N721&gt;=L_Conversion!$C$128,N721&lt;=L_Conversion!$D$128),"-",
IF(AND(M721="12",N721&gt;=L_Conversion!$C$129,N721&lt;=L_Conversion!$D$129),"-",
IF(AND(M721="13",N721&gt;=L_Conversion!$C$116,N721&lt;=L_Conversion!$D$116),"-",
IF(AND(M721="14",N721&gt;=L_Conversion!$C$117,N721&lt;=L_Conversion!$D$117),"-",
"PRIMER_DIA fuera de rango")))))))))))))))</f>
        <v>-</v>
      </c>
      <c r="AS721" s="94" t="str">
        <f t="shared" si="320"/>
        <v>-</v>
      </c>
      <c r="AT721" s="94" t="str">
        <f t="shared" si="321"/>
        <v>-</v>
      </c>
      <c r="AU721" s="94" t="str">
        <f t="shared" si="322"/>
        <v>-</v>
      </c>
      <c r="AV721" s="94" t="str">
        <f t="shared" si="323"/>
        <v>-</v>
      </c>
      <c r="AW721" s="94" t="str">
        <f t="shared" si="324"/>
        <v>-</v>
      </c>
      <c r="AX721" s="94" t="str">
        <f t="shared" si="325"/>
        <v>-</v>
      </c>
      <c r="AY721" s="94" t="str">
        <f t="shared" si="326"/>
        <v>-</v>
      </c>
      <c r="AZ721" s="94" t="str">
        <f t="shared" si="327"/>
        <v>-</v>
      </c>
      <c r="BA721" s="94" t="str">
        <f t="shared" si="328"/>
        <v>-</v>
      </c>
      <c r="BB721" s="94" t="str">
        <f t="shared" si="329"/>
        <v>-</v>
      </c>
      <c r="BC721" s="94" t="str">
        <f t="shared" si="330"/>
        <v>-</v>
      </c>
      <c r="BD721" s="94" t="str">
        <f t="shared" si="331"/>
        <v>-</v>
      </c>
      <c r="BE721" s="94" t="str">
        <f t="shared" si="332"/>
        <v>-</v>
      </c>
      <c r="BF721" s="94" t="str">
        <f t="shared" si="333"/>
        <v>-</v>
      </c>
    </row>
    <row r="722" spans="1:58" x14ac:dyDescent="0.2">
      <c r="A722" s="19" t="s">
        <v>1193</v>
      </c>
      <c r="B722" s="19" t="s">
        <v>76</v>
      </c>
      <c r="C722" s="19">
        <v>11919873</v>
      </c>
      <c r="D722" s="19">
        <v>9</v>
      </c>
      <c r="E722" s="19" t="s">
        <v>1966</v>
      </c>
      <c r="F722" s="19" t="s">
        <v>1967</v>
      </c>
      <c r="G722" s="19" t="s">
        <v>1968</v>
      </c>
      <c r="H722" s="19" t="s">
        <v>654</v>
      </c>
      <c r="I722" s="19" t="s">
        <v>654</v>
      </c>
      <c r="J722" s="19">
        <v>80</v>
      </c>
      <c r="K722" s="19" t="s">
        <v>556</v>
      </c>
      <c r="L722" s="19" t="s">
        <v>509</v>
      </c>
      <c r="M722" s="19" t="s">
        <v>13</v>
      </c>
      <c r="N722" s="19">
        <v>45825</v>
      </c>
      <c r="O722" s="19">
        <v>8</v>
      </c>
      <c r="P722" s="83" t="s">
        <v>736</v>
      </c>
      <c r="Q722" s="19" t="s">
        <v>23</v>
      </c>
      <c r="R722" s="19" t="s">
        <v>11</v>
      </c>
      <c r="S722" s="19" t="s">
        <v>23</v>
      </c>
      <c r="T722" s="19">
        <v>8</v>
      </c>
      <c r="U722" s="19" t="s">
        <v>11</v>
      </c>
      <c r="V722" s="19" t="s">
        <v>11</v>
      </c>
      <c r="W722" s="19" t="s">
        <v>19</v>
      </c>
      <c r="X722" s="19">
        <v>993995</v>
      </c>
      <c r="Y722" s="19" t="s">
        <v>726</v>
      </c>
      <c r="Z722" s="19">
        <v>8</v>
      </c>
      <c r="AA722" s="19">
        <v>993995</v>
      </c>
      <c r="AB722" s="19">
        <v>993995</v>
      </c>
      <c r="AC722" s="186" t="str">
        <f>IF(OR(M722="13",M722="14",P722=8),"",IF(     AND(OR(S722="AUTORIZADO", S722="PENDIENTE", S722="REDUCIDO", S722="AMPLIADO"),L722&lt;&gt;"HONORARIO" ), _xlfn.CONCAT(IF(H722="X","H",H722),"_",IF(OR(P722=5,P722=6),_xlfn.CONCAT(P722,"A"),P722),"_",VLOOKUP(T722,Datos!$B$2:$C$5,2,TRUE)),""))</f>
        <v>H_5B_[4 a 10]</v>
      </c>
      <c r="AD722" s="186">
        <f t="shared" si="307"/>
        <v>1987990</v>
      </c>
      <c r="AE722" s="90" t="str">
        <f t="shared" si="308"/>
        <v>-</v>
      </c>
      <c r="AF722" s="91" t="str">
        <f t="shared" si="309"/>
        <v>070601</v>
      </c>
      <c r="AG722" s="92"/>
      <c r="AH722" s="93" t="str">
        <f t="shared" si="310"/>
        <v>Corporación de Fomento de la Producción</v>
      </c>
      <c r="AI722" s="90" t="str">
        <f t="shared" si="311"/>
        <v>-</v>
      </c>
      <c r="AJ722" s="90">
        <f t="shared" si="312"/>
        <v>9</v>
      </c>
      <c r="AK722" s="90" t="str">
        <f t="shared" si="313"/>
        <v>-</v>
      </c>
      <c r="AL722" s="90" t="str">
        <f t="shared" si="314"/>
        <v>Identifica este registro como HOMBRE</v>
      </c>
      <c r="AM722" s="90" t="str">
        <f t="shared" si="315"/>
        <v>-</v>
      </c>
      <c r="AN722" s="90" t="str">
        <f t="shared" si="316"/>
        <v>-</v>
      </c>
      <c r="AO722" s="90" t="str">
        <f t="shared" si="317"/>
        <v>-</v>
      </c>
      <c r="AP722" s="58" t="str">
        <f t="shared" si="318"/>
        <v>-</v>
      </c>
      <c r="AQ722" s="94" t="str">
        <f t="shared" si="319"/>
        <v>-</v>
      </c>
      <c r="AR722" s="94" t="str">
        <f>IF(N722="","PRIMER_DIA en blanco",
IF(AND(M722="01",N722&gt;=L_Conversion!$C$118,N722&lt;=L_Conversion!$D$118),"-",
IF(AND(M722="02",N722&gt;=L_Conversion!$C$119,N722&lt;=L_Conversion!$D$119),"-",
IF(AND(M722="03",N722&gt;=L_Conversion!$C$120,N722&lt;=L_Conversion!$D$120),"-",
IF(AND(M722="04",N722&gt;=L_Conversion!$C$121,N722&lt;=L_Conversion!$D$121),"-",
IF(AND(M722="05",N722&gt;=L_Conversion!$C$122,N722&lt;=L_Conversion!$D$122),"-",
IF(AND(M722="06",N722&gt;=L_Conversion!$C$123,N722&lt;=L_Conversion!$D$123),"-",
IF(AND(M722="07",N722&gt;=L_Conversion!$C$124,N722&lt;=L_Conversion!$D$124),"-",
IF(AND(M722="08",N722&gt;=L_Conversion!$C$125,N722&lt;=L_Conversion!$D$125),"-",
IF(AND(M722="09",N722&gt;=L_Conversion!$C$126,N722&lt;=L_Conversion!$D$126),"-",
IF(AND(M722="10",N722&gt;=L_Conversion!$C$127,N722&lt;=L_Conversion!$D$127),"-",
IF(AND(M722="11",N722&gt;=L_Conversion!$C$128,N722&lt;=L_Conversion!$D$128),"-",
IF(AND(M722="12",N722&gt;=L_Conversion!$C$129,N722&lt;=L_Conversion!$D$129),"-",
IF(AND(M722="13",N722&gt;=L_Conversion!$C$116,N722&lt;=L_Conversion!$D$116),"-",
IF(AND(M722="14",N722&gt;=L_Conversion!$C$117,N722&lt;=L_Conversion!$D$117),"-",
"PRIMER_DIA fuera de rango")))))))))))))))</f>
        <v>-</v>
      </c>
      <c r="AS722" s="94" t="str">
        <f t="shared" si="320"/>
        <v>-</v>
      </c>
      <c r="AT722" s="94" t="str">
        <f t="shared" si="321"/>
        <v>-</v>
      </c>
      <c r="AU722" s="94" t="str">
        <f t="shared" si="322"/>
        <v>-</v>
      </c>
      <c r="AV722" s="94" t="str">
        <f t="shared" si="323"/>
        <v>-</v>
      </c>
      <c r="AW722" s="94" t="str">
        <f t="shared" si="324"/>
        <v>-</v>
      </c>
      <c r="AX722" s="94" t="str">
        <f t="shared" si="325"/>
        <v>-</v>
      </c>
      <c r="AY722" s="94" t="str">
        <f t="shared" si="326"/>
        <v>-</v>
      </c>
      <c r="AZ722" s="94" t="str">
        <f t="shared" si="327"/>
        <v>-</v>
      </c>
      <c r="BA722" s="94" t="str">
        <f t="shared" si="328"/>
        <v>-</v>
      </c>
      <c r="BB722" s="94" t="str">
        <f t="shared" si="329"/>
        <v>-</v>
      </c>
      <c r="BC722" s="94" t="str">
        <f t="shared" si="330"/>
        <v>-</v>
      </c>
      <c r="BD722" s="94" t="str">
        <f t="shared" si="331"/>
        <v>-</v>
      </c>
      <c r="BE722" s="94" t="str">
        <f t="shared" si="332"/>
        <v>-</v>
      </c>
      <c r="BF722" s="94" t="str">
        <f t="shared" si="333"/>
        <v>-</v>
      </c>
    </row>
    <row r="723" spans="1:58" x14ac:dyDescent="0.2">
      <c r="A723" s="19" t="s">
        <v>1193</v>
      </c>
      <c r="B723" s="19" t="s">
        <v>76</v>
      </c>
      <c r="C723" s="19">
        <v>10461438</v>
      </c>
      <c r="D723" s="19">
        <v>8</v>
      </c>
      <c r="E723" s="19" t="s">
        <v>1219</v>
      </c>
      <c r="F723" s="19" t="s">
        <v>2003</v>
      </c>
      <c r="G723" s="19" t="s">
        <v>2004</v>
      </c>
      <c r="H723" s="19" t="s">
        <v>1018</v>
      </c>
      <c r="I723" s="19" t="s">
        <v>653</v>
      </c>
      <c r="J723" s="19">
        <v>80</v>
      </c>
      <c r="K723" s="19" t="s">
        <v>556</v>
      </c>
      <c r="L723" s="19" t="s">
        <v>495</v>
      </c>
      <c r="M723" s="19" t="s">
        <v>13</v>
      </c>
      <c r="N723" s="19">
        <v>45825</v>
      </c>
      <c r="O723" s="19">
        <v>3</v>
      </c>
      <c r="P723" s="83">
        <v>1</v>
      </c>
      <c r="Q723" s="19" t="s">
        <v>23</v>
      </c>
      <c r="R723" s="19" t="s">
        <v>11</v>
      </c>
      <c r="S723" s="19" t="s">
        <v>23</v>
      </c>
      <c r="T723" s="19">
        <v>3</v>
      </c>
      <c r="U723" s="19" t="s">
        <v>11</v>
      </c>
      <c r="V723" s="19" t="s">
        <v>11</v>
      </c>
      <c r="W723" s="19" t="s">
        <v>11</v>
      </c>
      <c r="X723" s="19">
        <v>0</v>
      </c>
      <c r="Y723" s="19" t="s">
        <v>730</v>
      </c>
      <c r="Z723" s="19">
        <v>0</v>
      </c>
      <c r="AA723" s="19">
        <v>0</v>
      </c>
      <c r="AB723" s="19">
        <v>0</v>
      </c>
      <c r="AC723" s="186" t="str">
        <f>IF(OR(M723="13",M723="14",P723=8),"",IF(     AND(OR(S723="AUTORIZADO", S723="PENDIENTE", S723="REDUCIDO", S723="AMPLIADO"),L723&lt;&gt;"HONORARIO" ), _xlfn.CONCAT(IF(H723="X","H",H723),"_",IF(OR(P723=5,P723=6),_xlfn.CONCAT(P723,"A"),P723),"_",VLOOKUP(T723,Datos!$B$2:$C$5,2,TRUE)),""))</f>
        <v>M_1_[hasta 3]</v>
      </c>
      <c r="AD723" s="186">
        <f t="shared" si="307"/>
        <v>0</v>
      </c>
      <c r="AE723" s="90" t="str">
        <f t="shared" si="308"/>
        <v>-</v>
      </c>
      <c r="AF723" s="91" t="str">
        <f t="shared" si="309"/>
        <v>070601</v>
      </c>
      <c r="AG723" s="92"/>
      <c r="AH723" s="93" t="str">
        <f t="shared" si="310"/>
        <v>Corporación de Fomento de la Producción</v>
      </c>
      <c r="AI723" s="90" t="str">
        <f t="shared" si="311"/>
        <v>-</v>
      </c>
      <c r="AJ723" s="90">
        <f t="shared" si="312"/>
        <v>8</v>
      </c>
      <c r="AK723" s="90" t="str">
        <f t="shared" si="313"/>
        <v>-</v>
      </c>
      <c r="AL723" s="90" t="str">
        <f t="shared" si="314"/>
        <v>Identifica este registro como MUJER</v>
      </c>
      <c r="AM723" s="90" t="str">
        <f t="shared" si="315"/>
        <v>-</v>
      </c>
      <c r="AN723" s="90" t="str">
        <f t="shared" si="316"/>
        <v>-</v>
      </c>
      <c r="AO723" s="90" t="str">
        <f t="shared" si="317"/>
        <v>-</v>
      </c>
      <c r="AP723" s="58" t="str">
        <f t="shared" si="318"/>
        <v>-</v>
      </c>
      <c r="AQ723" s="94" t="str">
        <f t="shared" si="319"/>
        <v>-</v>
      </c>
      <c r="AR723" s="94" t="str">
        <f>IF(N723="","PRIMER_DIA en blanco",
IF(AND(M723="01",N723&gt;=L_Conversion!$C$118,N723&lt;=L_Conversion!$D$118),"-",
IF(AND(M723="02",N723&gt;=L_Conversion!$C$119,N723&lt;=L_Conversion!$D$119),"-",
IF(AND(M723="03",N723&gt;=L_Conversion!$C$120,N723&lt;=L_Conversion!$D$120),"-",
IF(AND(M723="04",N723&gt;=L_Conversion!$C$121,N723&lt;=L_Conversion!$D$121),"-",
IF(AND(M723="05",N723&gt;=L_Conversion!$C$122,N723&lt;=L_Conversion!$D$122),"-",
IF(AND(M723="06",N723&gt;=L_Conversion!$C$123,N723&lt;=L_Conversion!$D$123),"-",
IF(AND(M723="07",N723&gt;=L_Conversion!$C$124,N723&lt;=L_Conversion!$D$124),"-",
IF(AND(M723="08",N723&gt;=L_Conversion!$C$125,N723&lt;=L_Conversion!$D$125),"-",
IF(AND(M723="09",N723&gt;=L_Conversion!$C$126,N723&lt;=L_Conversion!$D$126),"-",
IF(AND(M723="10",N723&gt;=L_Conversion!$C$127,N723&lt;=L_Conversion!$D$127),"-",
IF(AND(M723="11",N723&gt;=L_Conversion!$C$128,N723&lt;=L_Conversion!$D$128),"-",
IF(AND(M723="12",N723&gt;=L_Conversion!$C$129,N723&lt;=L_Conversion!$D$129),"-",
IF(AND(M723="13",N723&gt;=L_Conversion!$C$116,N723&lt;=L_Conversion!$D$116),"-",
IF(AND(M723="14",N723&gt;=L_Conversion!$C$117,N723&lt;=L_Conversion!$D$117),"-",
"PRIMER_DIA fuera de rango")))))))))))))))</f>
        <v>-</v>
      </c>
      <c r="AS723" s="94" t="str">
        <f t="shared" si="320"/>
        <v>-</v>
      </c>
      <c r="AT723" s="94" t="str">
        <f t="shared" si="321"/>
        <v>-</v>
      </c>
      <c r="AU723" s="94" t="str">
        <f t="shared" si="322"/>
        <v>-</v>
      </c>
      <c r="AV723" s="94" t="str">
        <f t="shared" si="323"/>
        <v>-</v>
      </c>
      <c r="AW723" s="94" t="str">
        <f t="shared" si="324"/>
        <v>-</v>
      </c>
      <c r="AX723" s="94" t="str">
        <f t="shared" si="325"/>
        <v>-</v>
      </c>
      <c r="AY723" s="94" t="str">
        <f t="shared" si="326"/>
        <v>-</v>
      </c>
      <c r="AZ723" s="94" t="str">
        <f t="shared" si="327"/>
        <v>-</v>
      </c>
      <c r="BA723" s="94" t="str">
        <f t="shared" si="328"/>
        <v>-</v>
      </c>
      <c r="BB723" s="94" t="str">
        <f t="shared" si="329"/>
        <v>-</v>
      </c>
      <c r="BC723" s="94" t="str">
        <f t="shared" si="330"/>
        <v>-</v>
      </c>
      <c r="BD723" s="94" t="str">
        <f t="shared" si="331"/>
        <v>-</v>
      </c>
      <c r="BE723" s="94" t="str">
        <f t="shared" si="332"/>
        <v>-</v>
      </c>
      <c r="BF723" s="94" t="str">
        <f t="shared" si="333"/>
        <v>-</v>
      </c>
    </row>
    <row r="724" spans="1:58" x14ac:dyDescent="0.2">
      <c r="A724" s="19" t="s">
        <v>1193</v>
      </c>
      <c r="B724" s="19" t="s">
        <v>669</v>
      </c>
      <c r="C724" s="19">
        <v>12868478</v>
      </c>
      <c r="D724" s="19">
        <v>6</v>
      </c>
      <c r="E724" s="19" t="s">
        <v>1198</v>
      </c>
      <c r="F724" s="19" t="s">
        <v>2005</v>
      </c>
      <c r="G724" s="19" t="s">
        <v>2006</v>
      </c>
      <c r="H724" s="19" t="s">
        <v>1018</v>
      </c>
      <c r="I724" s="19" t="s">
        <v>654</v>
      </c>
      <c r="J724" s="19">
        <v>80</v>
      </c>
      <c r="K724" s="19" t="s">
        <v>556</v>
      </c>
      <c r="L724" s="19" t="s">
        <v>509</v>
      </c>
      <c r="M724" s="19" t="s">
        <v>13</v>
      </c>
      <c r="N724" s="19">
        <v>45825</v>
      </c>
      <c r="O724" s="19">
        <v>2</v>
      </c>
      <c r="P724" s="83">
        <v>1</v>
      </c>
      <c r="Q724" s="19" t="s">
        <v>23</v>
      </c>
      <c r="R724" s="19" t="s">
        <v>11</v>
      </c>
      <c r="S724" s="19" t="s">
        <v>23</v>
      </c>
      <c r="T724" s="19">
        <v>2</v>
      </c>
      <c r="U724" s="19" t="s">
        <v>11</v>
      </c>
      <c r="V724" s="19" t="s">
        <v>11</v>
      </c>
      <c r="W724" s="19" t="s">
        <v>11</v>
      </c>
      <c r="X724" s="19">
        <v>0</v>
      </c>
      <c r="Y724" s="19" t="s">
        <v>730</v>
      </c>
      <c r="Z724" s="19">
        <v>0</v>
      </c>
      <c r="AA724" s="19">
        <v>0</v>
      </c>
      <c r="AB724" s="19">
        <v>0</v>
      </c>
      <c r="AC724" s="186" t="str">
        <f>IF(OR(M724="13",M724="14",P724=8),"",IF(     AND(OR(S724="AUTORIZADO", S724="PENDIENTE", S724="REDUCIDO", S724="AMPLIADO"),L724&lt;&gt;"HONORARIO" ), _xlfn.CONCAT(IF(H724="X","H",H724),"_",IF(OR(P724=5,P724=6),_xlfn.CONCAT(P724,"A"),P724),"_",VLOOKUP(T724,Datos!$B$2:$C$5,2,TRUE)),""))</f>
        <v>M_1_[hasta 3]</v>
      </c>
      <c r="AD724" s="186">
        <f t="shared" si="307"/>
        <v>0</v>
      </c>
      <c r="AE724" s="90" t="str">
        <f t="shared" si="308"/>
        <v>-</v>
      </c>
      <c r="AF724" s="91" t="str">
        <f t="shared" si="309"/>
        <v>Revisar</v>
      </c>
      <c r="AG724" s="92"/>
      <c r="AH724" s="93" t="str">
        <f t="shared" si="310"/>
        <v>Corporación de Fomento de la Producción</v>
      </c>
      <c r="AI724" s="90" t="str">
        <f t="shared" si="311"/>
        <v>-</v>
      </c>
      <c r="AJ724" s="90">
        <f t="shared" si="312"/>
        <v>6</v>
      </c>
      <c r="AK724" s="90" t="str">
        <f t="shared" si="313"/>
        <v>-</v>
      </c>
      <c r="AL724" s="90" t="str">
        <f t="shared" si="314"/>
        <v>Identifica este registro como MUJER</v>
      </c>
      <c r="AM724" s="90" t="str">
        <f t="shared" si="315"/>
        <v>-</v>
      </c>
      <c r="AN724" s="90" t="str">
        <f t="shared" si="316"/>
        <v>-</v>
      </c>
      <c r="AO724" s="90" t="str">
        <f t="shared" si="317"/>
        <v>-</v>
      </c>
      <c r="AP724" s="58" t="str">
        <f t="shared" si="318"/>
        <v>-</v>
      </c>
      <c r="AQ724" s="94" t="str">
        <f t="shared" si="319"/>
        <v>-</v>
      </c>
      <c r="AR724" s="94" t="str">
        <f>IF(N724="","PRIMER_DIA en blanco",
IF(AND(M724="01",N724&gt;=L_Conversion!$C$118,N724&lt;=L_Conversion!$D$118),"-",
IF(AND(M724="02",N724&gt;=L_Conversion!$C$119,N724&lt;=L_Conversion!$D$119),"-",
IF(AND(M724="03",N724&gt;=L_Conversion!$C$120,N724&lt;=L_Conversion!$D$120),"-",
IF(AND(M724="04",N724&gt;=L_Conversion!$C$121,N724&lt;=L_Conversion!$D$121),"-",
IF(AND(M724="05",N724&gt;=L_Conversion!$C$122,N724&lt;=L_Conversion!$D$122),"-",
IF(AND(M724="06",N724&gt;=L_Conversion!$C$123,N724&lt;=L_Conversion!$D$123),"-",
IF(AND(M724="07",N724&gt;=L_Conversion!$C$124,N724&lt;=L_Conversion!$D$124),"-",
IF(AND(M724="08",N724&gt;=L_Conversion!$C$125,N724&lt;=L_Conversion!$D$125),"-",
IF(AND(M724="09",N724&gt;=L_Conversion!$C$126,N724&lt;=L_Conversion!$D$126),"-",
IF(AND(M724="10",N724&gt;=L_Conversion!$C$127,N724&lt;=L_Conversion!$D$127),"-",
IF(AND(M724="11",N724&gt;=L_Conversion!$C$128,N724&lt;=L_Conversion!$D$128),"-",
IF(AND(M724="12",N724&gt;=L_Conversion!$C$129,N724&lt;=L_Conversion!$D$129),"-",
IF(AND(M724="13",N724&gt;=L_Conversion!$C$116,N724&lt;=L_Conversion!$D$116),"-",
IF(AND(M724="14",N724&gt;=L_Conversion!$C$117,N724&lt;=L_Conversion!$D$117),"-",
"PRIMER_DIA fuera de rango")))))))))))))))</f>
        <v>-</v>
      </c>
      <c r="AS724" s="94" t="str">
        <f t="shared" si="320"/>
        <v>-</v>
      </c>
      <c r="AT724" s="94" t="str">
        <f t="shared" si="321"/>
        <v>-</v>
      </c>
      <c r="AU724" s="94" t="str">
        <f t="shared" si="322"/>
        <v>-</v>
      </c>
      <c r="AV724" s="94" t="str">
        <f t="shared" si="323"/>
        <v>-</v>
      </c>
      <c r="AW724" s="94" t="str">
        <f t="shared" si="324"/>
        <v>-</v>
      </c>
      <c r="AX724" s="94" t="str">
        <f t="shared" si="325"/>
        <v>-</v>
      </c>
      <c r="AY724" s="94" t="str">
        <f t="shared" si="326"/>
        <v>-</v>
      </c>
      <c r="AZ724" s="94" t="str">
        <f t="shared" si="327"/>
        <v>-</v>
      </c>
      <c r="BA724" s="94" t="str">
        <f t="shared" si="328"/>
        <v>-</v>
      </c>
      <c r="BB724" s="94" t="str">
        <f t="shared" si="329"/>
        <v>-</v>
      </c>
      <c r="BC724" s="94" t="str">
        <f t="shared" si="330"/>
        <v>-</v>
      </c>
      <c r="BD724" s="94" t="str">
        <f t="shared" si="331"/>
        <v>-</v>
      </c>
      <c r="BE724" s="94" t="str">
        <f t="shared" si="332"/>
        <v>-</v>
      </c>
      <c r="BF724" s="94" t="str">
        <f t="shared" si="333"/>
        <v>-</v>
      </c>
    </row>
    <row r="725" spans="1:58" x14ac:dyDescent="0.2">
      <c r="A725" s="19" t="s">
        <v>1193</v>
      </c>
      <c r="B725" s="19" t="s">
        <v>76</v>
      </c>
      <c r="C725" s="19">
        <v>14160812</v>
      </c>
      <c r="D725" s="19">
        <v>6</v>
      </c>
      <c r="E725" s="19" t="s">
        <v>1544</v>
      </c>
      <c r="F725" s="19" t="s">
        <v>1508</v>
      </c>
      <c r="G725" s="19" t="s">
        <v>1564</v>
      </c>
      <c r="H725" s="19" t="s">
        <v>1018</v>
      </c>
      <c r="I725" s="19" t="s">
        <v>653</v>
      </c>
      <c r="J725" s="19">
        <v>80</v>
      </c>
      <c r="K725" s="19" t="s">
        <v>556</v>
      </c>
      <c r="L725" s="19" t="s">
        <v>495</v>
      </c>
      <c r="M725" s="19" t="s">
        <v>13</v>
      </c>
      <c r="N725" s="19">
        <v>45825</v>
      </c>
      <c r="O725" s="19">
        <v>2</v>
      </c>
      <c r="P725" s="83">
        <v>1</v>
      </c>
      <c r="Q725" s="19" t="s">
        <v>23</v>
      </c>
      <c r="R725" s="19" t="s">
        <v>11</v>
      </c>
      <c r="S725" s="19" t="s">
        <v>23</v>
      </c>
      <c r="T725" s="19">
        <v>2</v>
      </c>
      <c r="U725" s="19" t="s">
        <v>11</v>
      </c>
      <c r="V725" s="19" t="s">
        <v>11</v>
      </c>
      <c r="W725" s="19" t="s">
        <v>11</v>
      </c>
      <c r="X725" s="19">
        <v>0</v>
      </c>
      <c r="Y725" s="19" t="s">
        <v>730</v>
      </c>
      <c r="Z725" s="19">
        <v>0</v>
      </c>
      <c r="AA725" s="19">
        <v>0</v>
      </c>
      <c r="AB725" s="19">
        <v>0</v>
      </c>
      <c r="AC725" s="186" t="str">
        <f>IF(OR(M725="13",M725="14",P725=8),"",IF(     AND(OR(S725="AUTORIZADO", S725="PENDIENTE", S725="REDUCIDO", S725="AMPLIADO"),L725&lt;&gt;"HONORARIO" ), _xlfn.CONCAT(IF(H725="X","H",H725),"_",IF(OR(P725=5,P725=6),_xlfn.CONCAT(P725,"A"),P725),"_",VLOOKUP(T725,Datos!$B$2:$C$5,2,TRUE)),""))</f>
        <v>M_1_[hasta 3]</v>
      </c>
      <c r="AD725" s="186">
        <f t="shared" si="307"/>
        <v>0</v>
      </c>
      <c r="AE725" s="90" t="str">
        <f t="shared" si="308"/>
        <v>-</v>
      </c>
      <c r="AF725" s="91" t="str">
        <f t="shared" si="309"/>
        <v>070601</v>
      </c>
      <c r="AG725" s="92"/>
      <c r="AH725" s="93" t="str">
        <f t="shared" si="310"/>
        <v>Corporación de Fomento de la Producción</v>
      </c>
      <c r="AI725" s="90" t="str">
        <f t="shared" si="311"/>
        <v>-</v>
      </c>
      <c r="AJ725" s="90">
        <f t="shared" si="312"/>
        <v>6</v>
      </c>
      <c r="AK725" s="90" t="str">
        <f t="shared" si="313"/>
        <v>-</v>
      </c>
      <c r="AL725" s="90" t="str">
        <f t="shared" si="314"/>
        <v>Identifica este registro como MUJER</v>
      </c>
      <c r="AM725" s="90" t="str">
        <f t="shared" si="315"/>
        <v>-</v>
      </c>
      <c r="AN725" s="90" t="str">
        <f t="shared" si="316"/>
        <v>-</v>
      </c>
      <c r="AO725" s="90" t="str">
        <f t="shared" si="317"/>
        <v>-</v>
      </c>
      <c r="AP725" s="58" t="str">
        <f t="shared" si="318"/>
        <v>-</v>
      </c>
      <c r="AQ725" s="94" t="str">
        <f t="shared" si="319"/>
        <v>-</v>
      </c>
      <c r="AR725" s="94" t="str">
        <f>IF(N725="","PRIMER_DIA en blanco",
IF(AND(M725="01",N725&gt;=L_Conversion!$C$118,N725&lt;=L_Conversion!$D$118),"-",
IF(AND(M725="02",N725&gt;=L_Conversion!$C$119,N725&lt;=L_Conversion!$D$119),"-",
IF(AND(M725="03",N725&gt;=L_Conversion!$C$120,N725&lt;=L_Conversion!$D$120),"-",
IF(AND(M725="04",N725&gt;=L_Conversion!$C$121,N725&lt;=L_Conversion!$D$121),"-",
IF(AND(M725="05",N725&gt;=L_Conversion!$C$122,N725&lt;=L_Conversion!$D$122),"-",
IF(AND(M725="06",N725&gt;=L_Conversion!$C$123,N725&lt;=L_Conversion!$D$123),"-",
IF(AND(M725="07",N725&gt;=L_Conversion!$C$124,N725&lt;=L_Conversion!$D$124),"-",
IF(AND(M725="08",N725&gt;=L_Conversion!$C$125,N725&lt;=L_Conversion!$D$125),"-",
IF(AND(M725="09",N725&gt;=L_Conversion!$C$126,N725&lt;=L_Conversion!$D$126),"-",
IF(AND(M725="10",N725&gt;=L_Conversion!$C$127,N725&lt;=L_Conversion!$D$127),"-",
IF(AND(M725="11",N725&gt;=L_Conversion!$C$128,N725&lt;=L_Conversion!$D$128),"-",
IF(AND(M725="12",N725&gt;=L_Conversion!$C$129,N725&lt;=L_Conversion!$D$129),"-",
IF(AND(M725="13",N725&gt;=L_Conversion!$C$116,N725&lt;=L_Conversion!$D$116),"-",
IF(AND(M725="14",N725&gt;=L_Conversion!$C$117,N725&lt;=L_Conversion!$D$117),"-",
"PRIMER_DIA fuera de rango")))))))))))))))</f>
        <v>-</v>
      </c>
      <c r="AS725" s="94" t="str">
        <f t="shared" si="320"/>
        <v>-</v>
      </c>
      <c r="AT725" s="94" t="str">
        <f t="shared" si="321"/>
        <v>-</v>
      </c>
      <c r="AU725" s="94" t="str">
        <f t="shared" si="322"/>
        <v>-</v>
      </c>
      <c r="AV725" s="94" t="str">
        <f t="shared" si="323"/>
        <v>-</v>
      </c>
      <c r="AW725" s="94" t="str">
        <f t="shared" si="324"/>
        <v>-</v>
      </c>
      <c r="AX725" s="94" t="str">
        <f t="shared" si="325"/>
        <v>-</v>
      </c>
      <c r="AY725" s="94" t="str">
        <f t="shared" si="326"/>
        <v>-</v>
      </c>
      <c r="AZ725" s="94" t="str">
        <f t="shared" si="327"/>
        <v>-</v>
      </c>
      <c r="BA725" s="94" t="str">
        <f t="shared" si="328"/>
        <v>-</v>
      </c>
      <c r="BB725" s="94" t="str">
        <f t="shared" si="329"/>
        <v>-</v>
      </c>
      <c r="BC725" s="94" t="str">
        <f t="shared" si="330"/>
        <v>-</v>
      </c>
      <c r="BD725" s="94" t="str">
        <f t="shared" si="331"/>
        <v>-</v>
      </c>
      <c r="BE725" s="94" t="str">
        <f t="shared" si="332"/>
        <v>-</v>
      </c>
      <c r="BF725" s="94" t="str">
        <f t="shared" si="333"/>
        <v>-</v>
      </c>
    </row>
    <row r="726" spans="1:58" x14ac:dyDescent="0.2">
      <c r="A726" s="19" t="s">
        <v>1193</v>
      </c>
      <c r="B726" s="19" t="s">
        <v>76</v>
      </c>
      <c r="C726" s="19">
        <v>16247371</v>
      </c>
      <c r="D726" s="19">
        <v>9</v>
      </c>
      <c r="E726" s="19" t="s">
        <v>1823</v>
      </c>
      <c r="F726" s="19" t="s">
        <v>1355</v>
      </c>
      <c r="G726" s="19" t="s">
        <v>1824</v>
      </c>
      <c r="H726" s="19" t="s">
        <v>1018</v>
      </c>
      <c r="I726" s="19" t="s">
        <v>653</v>
      </c>
      <c r="J726" s="19">
        <v>80</v>
      </c>
      <c r="K726" s="19" t="s">
        <v>556</v>
      </c>
      <c r="L726" s="19" t="s">
        <v>495</v>
      </c>
      <c r="M726" s="19" t="s">
        <v>13</v>
      </c>
      <c r="N726" s="19">
        <v>45828</v>
      </c>
      <c r="O726" s="19">
        <v>21</v>
      </c>
      <c r="P726" s="83">
        <v>1</v>
      </c>
      <c r="Q726" s="19" t="s">
        <v>23</v>
      </c>
      <c r="R726" s="19" t="s">
        <v>11</v>
      </c>
      <c r="S726" s="19" t="s">
        <v>23</v>
      </c>
      <c r="T726" s="19">
        <v>21</v>
      </c>
      <c r="U726" s="19" t="s">
        <v>11</v>
      </c>
      <c r="V726" s="19" t="s">
        <v>11</v>
      </c>
      <c r="W726" s="19" t="s">
        <v>11</v>
      </c>
      <c r="X726" s="19">
        <v>0</v>
      </c>
      <c r="Y726" s="19" t="s">
        <v>730</v>
      </c>
      <c r="Z726" s="19">
        <v>0</v>
      </c>
      <c r="AA726" s="19">
        <v>0</v>
      </c>
      <c r="AB726" s="19">
        <v>0</v>
      </c>
      <c r="AC726" s="186" t="str">
        <f>IF(OR(M726="13",M726="14",P726=8),"",IF(     AND(OR(S726="AUTORIZADO", S726="PENDIENTE", S726="REDUCIDO", S726="AMPLIADO"),L726&lt;&gt;"HONORARIO" ), _xlfn.CONCAT(IF(H726="X","H",H726),"_",IF(OR(P726=5,P726=6),_xlfn.CONCAT(P726,"A"),P726),"_",VLOOKUP(T726,Datos!$B$2:$C$5,2,TRUE)),""))</f>
        <v>M_1_[11 +]</v>
      </c>
      <c r="AD726" s="186">
        <f t="shared" si="307"/>
        <v>0</v>
      </c>
      <c r="AE726" s="90" t="str">
        <f t="shared" si="308"/>
        <v>-</v>
      </c>
      <c r="AF726" s="91" t="str">
        <f t="shared" si="309"/>
        <v>070601</v>
      </c>
      <c r="AG726" s="92"/>
      <c r="AH726" s="93" t="str">
        <f t="shared" si="310"/>
        <v>Corporación de Fomento de la Producción</v>
      </c>
      <c r="AI726" s="90" t="str">
        <f t="shared" si="311"/>
        <v>-</v>
      </c>
      <c r="AJ726" s="90">
        <f t="shared" si="312"/>
        <v>9</v>
      </c>
      <c r="AK726" s="90" t="str">
        <f t="shared" si="313"/>
        <v>-</v>
      </c>
      <c r="AL726" s="90" t="str">
        <f t="shared" si="314"/>
        <v>Identifica este registro como MUJER</v>
      </c>
      <c r="AM726" s="90" t="str">
        <f t="shared" si="315"/>
        <v>-</v>
      </c>
      <c r="AN726" s="90" t="str">
        <f t="shared" si="316"/>
        <v>-</v>
      </c>
      <c r="AO726" s="90" t="str">
        <f t="shared" si="317"/>
        <v>-</v>
      </c>
      <c r="AP726" s="58" t="str">
        <f t="shared" si="318"/>
        <v>-</v>
      </c>
      <c r="AQ726" s="94" t="str">
        <f t="shared" si="319"/>
        <v>-</v>
      </c>
      <c r="AR726" s="94" t="str">
        <f>IF(N726="","PRIMER_DIA en blanco",
IF(AND(M726="01",N726&gt;=L_Conversion!$C$118,N726&lt;=L_Conversion!$D$118),"-",
IF(AND(M726="02",N726&gt;=L_Conversion!$C$119,N726&lt;=L_Conversion!$D$119),"-",
IF(AND(M726="03",N726&gt;=L_Conversion!$C$120,N726&lt;=L_Conversion!$D$120),"-",
IF(AND(M726="04",N726&gt;=L_Conversion!$C$121,N726&lt;=L_Conversion!$D$121),"-",
IF(AND(M726="05",N726&gt;=L_Conversion!$C$122,N726&lt;=L_Conversion!$D$122),"-",
IF(AND(M726="06",N726&gt;=L_Conversion!$C$123,N726&lt;=L_Conversion!$D$123),"-",
IF(AND(M726="07",N726&gt;=L_Conversion!$C$124,N726&lt;=L_Conversion!$D$124),"-",
IF(AND(M726="08",N726&gt;=L_Conversion!$C$125,N726&lt;=L_Conversion!$D$125),"-",
IF(AND(M726="09",N726&gt;=L_Conversion!$C$126,N726&lt;=L_Conversion!$D$126),"-",
IF(AND(M726="10",N726&gt;=L_Conversion!$C$127,N726&lt;=L_Conversion!$D$127),"-",
IF(AND(M726="11",N726&gt;=L_Conversion!$C$128,N726&lt;=L_Conversion!$D$128),"-",
IF(AND(M726="12",N726&gt;=L_Conversion!$C$129,N726&lt;=L_Conversion!$D$129),"-",
IF(AND(M726="13",N726&gt;=L_Conversion!$C$116,N726&lt;=L_Conversion!$D$116),"-",
IF(AND(M726="14",N726&gt;=L_Conversion!$C$117,N726&lt;=L_Conversion!$D$117),"-",
"PRIMER_DIA fuera de rango")))))))))))))))</f>
        <v>-</v>
      </c>
      <c r="AS726" s="94" t="str">
        <f t="shared" si="320"/>
        <v>-</v>
      </c>
      <c r="AT726" s="94" t="str">
        <f t="shared" si="321"/>
        <v>-</v>
      </c>
      <c r="AU726" s="94" t="str">
        <f t="shared" si="322"/>
        <v>-</v>
      </c>
      <c r="AV726" s="94" t="str">
        <f t="shared" si="323"/>
        <v>-</v>
      </c>
      <c r="AW726" s="94" t="str">
        <f t="shared" si="324"/>
        <v>-</v>
      </c>
      <c r="AX726" s="94" t="str">
        <f t="shared" si="325"/>
        <v>-</v>
      </c>
      <c r="AY726" s="94" t="str">
        <f t="shared" si="326"/>
        <v>-</v>
      </c>
      <c r="AZ726" s="94" t="str">
        <f t="shared" si="327"/>
        <v>-</v>
      </c>
      <c r="BA726" s="94" t="str">
        <f t="shared" si="328"/>
        <v>-</v>
      </c>
      <c r="BB726" s="94" t="str">
        <f t="shared" si="329"/>
        <v>-</v>
      </c>
      <c r="BC726" s="94" t="str">
        <f t="shared" si="330"/>
        <v>-</v>
      </c>
      <c r="BD726" s="94" t="str">
        <f t="shared" si="331"/>
        <v>-</v>
      </c>
      <c r="BE726" s="94" t="str">
        <f t="shared" si="332"/>
        <v>-</v>
      </c>
      <c r="BF726" s="94" t="str">
        <f t="shared" si="333"/>
        <v>-</v>
      </c>
    </row>
    <row r="727" spans="1:58" x14ac:dyDescent="0.2">
      <c r="A727" s="19" t="s">
        <v>1193</v>
      </c>
      <c r="B727" s="19" t="s">
        <v>76</v>
      </c>
      <c r="C727" s="19">
        <v>15375340</v>
      </c>
      <c r="D727" s="19">
        <v>7</v>
      </c>
      <c r="E727" s="19" t="s">
        <v>1245</v>
      </c>
      <c r="F727" s="19" t="s">
        <v>1246</v>
      </c>
      <c r="G727" s="19" t="s">
        <v>1247</v>
      </c>
      <c r="H727" s="19" t="s">
        <v>1018</v>
      </c>
      <c r="I727" s="19" t="s">
        <v>653</v>
      </c>
      <c r="J727" s="19">
        <v>80</v>
      </c>
      <c r="K727" s="19" t="s">
        <v>556</v>
      </c>
      <c r="L727" s="19" t="s">
        <v>495</v>
      </c>
      <c r="M727" s="19" t="s">
        <v>13</v>
      </c>
      <c r="N727" s="19">
        <v>45828</v>
      </c>
      <c r="O727" s="19">
        <v>84</v>
      </c>
      <c r="P727" s="83">
        <v>8</v>
      </c>
      <c r="Q727" s="19" t="s">
        <v>23</v>
      </c>
      <c r="R727" s="19" t="s">
        <v>11</v>
      </c>
      <c r="S727" s="19" t="s">
        <v>23</v>
      </c>
      <c r="T727" s="19">
        <v>84</v>
      </c>
      <c r="U727" s="19" t="s">
        <v>11</v>
      </c>
      <c r="V727" s="19" t="s">
        <v>11</v>
      </c>
      <c r="W727" s="19" t="s">
        <v>11</v>
      </c>
      <c r="X727" s="19">
        <v>0</v>
      </c>
      <c r="Y727" s="19" t="s">
        <v>730</v>
      </c>
      <c r="Z727" s="19">
        <v>0</v>
      </c>
      <c r="AA727" s="19">
        <v>0</v>
      </c>
      <c r="AB727" s="19">
        <v>0</v>
      </c>
      <c r="AC727" s="186" t="str">
        <f>IF(OR(M727="13",M727="14",P727=8),"",IF(     AND(OR(S727="AUTORIZADO", S727="PENDIENTE", S727="REDUCIDO", S727="AMPLIADO"),L727&lt;&gt;"HONORARIO" ), _xlfn.CONCAT(IF(H727="X","H",H727),"_",IF(OR(P727=5,P727=6),_xlfn.CONCAT(P727,"A"),P727),"_",VLOOKUP(T727,Datos!$B$2:$C$5,2,TRUE)),""))</f>
        <v/>
      </c>
      <c r="AD727" s="186">
        <f t="shared" si="307"/>
        <v>0</v>
      </c>
      <c r="AE727" s="90" t="str">
        <f t="shared" si="308"/>
        <v>-</v>
      </c>
      <c r="AF727" s="91" t="str">
        <f t="shared" si="309"/>
        <v>070601</v>
      </c>
      <c r="AG727" s="92"/>
      <c r="AH727" s="93" t="str">
        <f t="shared" si="310"/>
        <v>Corporación de Fomento de la Producción</v>
      </c>
      <c r="AI727" s="90" t="str">
        <f t="shared" si="311"/>
        <v>-</v>
      </c>
      <c r="AJ727" s="90">
        <f t="shared" si="312"/>
        <v>7</v>
      </c>
      <c r="AK727" s="90" t="str">
        <f t="shared" si="313"/>
        <v>-</v>
      </c>
      <c r="AL727" s="90" t="str">
        <f t="shared" si="314"/>
        <v>Identifica este registro como MUJER</v>
      </c>
      <c r="AM727" s="90" t="str">
        <f t="shared" si="315"/>
        <v>-</v>
      </c>
      <c r="AN727" s="90" t="str">
        <f t="shared" si="316"/>
        <v>-</v>
      </c>
      <c r="AO727" s="90" t="str">
        <f t="shared" si="317"/>
        <v>-</v>
      </c>
      <c r="AP727" s="58" t="str">
        <f t="shared" si="318"/>
        <v>-</v>
      </c>
      <c r="AQ727" s="94" t="str">
        <f t="shared" si="319"/>
        <v>-</v>
      </c>
      <c r="AR727" s="94" t="str">
        <f>IF(N727="","PRIMER_DIA en blanco",
IF(AND(M727="01",N727&gt;=L_Conversion!$C$118,N727&lt;=L_Conversion!$D$118),"-",
IF(AND(M727="02",N727&gt;=L_Conversion!$C$119,N727&lt;=L_Conversion!$D$119),"-",
IF(AND(M727="03",N727&gt;=L_Conversion!$C$120,N727&lt;=L_Conversion!$D$120),"-",
IF(AND(M727="04",N727&gt;=L_Conversion!$C$121,N727&lt;=L_Conversion!$D$121),"-",
IF(AND(M727="05",N727&gt;=L_Conversion!$C$122,N727&lt;=L_Conversion!$D$122),"-",
IF(AND(M727="06",N727&gt;=L_Conversion!$C$123,N727&lt;=L_Conversion!$D$123),"-",
IF(AND(M727="07",N727&gt;=L_Conversion!$C$124,N727&lt;=L_Conversion!$D$124),"-",
IF(AND(M727="08",N727&gt;=L_Conversion!$C$125,N727&lt;=L_Conversion!$D$125),"-",
IF(AND(M727="09",N727&gt;=L_Conversion!$C$126,N727&lt;=L_Conversion!$D$126),"-",
IF(AND(M727="10",N727&gt;=L_Conversion!$C$127,N727&lt;=L_Conversion!$D$127),"-",
IF(AND(M727="11",N727&gt;=L_Conversion!$C$128,N727&lt;=L_Conversion!$D$128),"-",
IF(AND(M727="12",N727&gt;=L_Conversion!$C$129,N727&lt;=L_Conversion!$D$129),"-",
IF(AND(M727="13",N727&gt;=L_Conversion!$C$116,N727&lt;=L_Conversion!$D$116),"-",
IF(AND(M727="14",N727&gt;=L_Conversion!$C$117,N727&lt;=L_Conversion!$D$117),"-",
"PRIMER_DIA fuera de rango")))))))))))))))</f>
        <v>-</v>
      </c>
      <c r="AS727" s="94" t="str">
        <f t="shared" si="320"/>
        <v>-</v>
      </c>
      <c r="AT727" s="94" t="str">
        <f t="shared" si="321"/>
        <v>-</v>
      </c>
      <c r="AU727" s="94" t="str">
        <f t="shared" si="322"/>
        <v>-</v>
      </c>
      <c r="AV727" s="94" t="str">
        <f t="shared" si="323"/>
        <v>-</v>
      </c>
      <c r="AW727" s="94" t="str">
        <f t="shared" si="324"/>
        <v>-</v>
      </c>
      <c r="AX727" s="94" t="str">
        <f t="shared" si="325"/>
        <v>-</v>
      </c>
      <c r="AY727" s="94" t="str">
        <f t="shared" si="326"/>
        <v>-</v>
      </c>
      <c r="AZ727" s="94" t="str">
        <f t="shared" si="327"/>
        <v>-</v>
      </c>
      <c r="BA727" s="94" t="str">
        <f t="shared" si="328"/>
        <v>-</v>
      </c>
      <c r="BB727" s="94" t="str">
        <f t="shared" si="329"/>
        <v>-</v>
      </c>
      <c r="BC727" s="94" t="str">
        <f t="shared" si="330"/>
        <v>-</v>
      </c>
      <c r="BD727" s="94" t="str">
        <f t="shared" si="331"/>
        <v>-</v>
      </c>
      <c r="BE727" s="94" t="str">
        <f t="shared" si="332"/>
        <v>-</v>
      </c>
      <c r="BF727" s="94" t="str">
        <f t="shared" si="333"/>
        <v>-</v>
      </c>
    </row>
    <row r="728" spans="1:58" x14ac:dyDescent="0.2">
      <c r="A728" s="19" t="s">
        <v>1193</v>
      </c>
      <c r="B728" s="19" t="s">
        <v>76</v>
      </c>
      <c r="C728" s="19">
        <v>17594431</v>
      </c>
      <c r="D728" s="19">
        <v>1</v>
      </c>
      <c r="E728" s="19" t="s">
        <v>1669</v>
      </c>
      <c r="F728" s="19" t="s">
        <v>1550</v>
      </c>
      <c r="G728" s="19" t="s">
        <v>1670</v>
      </c>
      <c r="H728" s="19" t="s">
        <v>1018</v>
      </c>
      <c r="I728" s="19" t="s">
        <v>654</v>
      </c>
      <c r="J728" s="19">
        <v>80</v>
      </c>
      <c r="K728" s="19" t="s">
        <v>556</v>
      </c>
      <c r="L728" s="19" t="s">
        <v>509</v>
      </c>
      <c r="M728" s="19" t="s">
        <v>13</v>
      </c>
      <c r="N728" s="19">
        <v>45829</v>
      </c>
      <c r="O728" s="19">
        <v>7</v>
      </c>
      <c r="P728" s="83">
        <v>4</v>
      </c>
      <c r="Q728" s="19" t="s">
        <v>23</v>
      </c>
      <c r="R728" s="19" t="s">
        <v>11</v>
      </c>
      <c r="S728" s="19" t="s">
        <v>23</v>
      </c>
      <c r="T728" s="19">
        <v>7</v>
      </c>
      <c r="U728" s="19" t="s">
        <v>11</v>
      </c>
      <c r="V728" s="19" t="s">
        <v>11</v>
      </c>
      <c r="W728" s="19" t="s">
        <v>11</v>
      </c>
      <c r="X728" s="19">
        <v>0</v>
      </c>
      <c r="Y728" s="19" t="s">
        <v>730</v>
      </c>
      <c r="Z728" s="19">
        <v>0</v>
      </c>
      <c r="AA728" s="19">
        <v>0</v>
      </c>
      <c r="AB728" s="19">
        <v>0</v>
      </c>
      <c r="AC728" s="186" t="str">
        <f>IF(OR(M728="13",M728="14",P728=8),"",IF(     AND(OR(S728="AUTORIZADO", S728="PENDIENTE", S728="REDUCIDO", S728="AMPLIADO"),L728&lt;&gt;"HONORARIO" ), _xlfn.CONCAT(IF(H728="X","H",H728),"_",IF(OR(P728=5,P728=6),_xlfn.CONCAT(P728,"A"),P728),"_",VLOOKUP(T728,Datos!$B$2:$C$5,2,TRUE)),""))</f>
        <v>M_4_[4 a 10]</v>
      </c>
      <c r="AD728" s="186">
        <f t="shared" si="307"/>
        <v>0</v>
      </c>
      <c r="AE728" s="90" t="str">
        <f t="shared" si="308"/>
        <v>-</v>
      </c>
      <c r="AF728" s="91" t="str">
        <f t="shared" si="309"/>
        <v>070601</v>
      </c>
      <c r="AG728" s="92"/>
      <c r="AH728" s="93" t="str">
        <f t="shared" si="310"/>
        <v>Corporación de Fomento de la Producción</v>
      </c>
      <c r="AI728" s="90" t="str">
        <f t="shared" si="311"/>
        <v>-</v>
      </c>
      <c r="AJ728" s="90">
        <f t="shared" si="312"/>
        <v>1</v>
      </c>
      <c r="AK728" s="90" t="str">
        <f t="shared" si="313"/>
        <v>-</v>
      </c>
      <c r="AL728" s="90" t="str">
        <f t="shared" si="314"/>
        <v>Identifica este registro como MUJER</v>
      </c>
      <c r="AM728" s="90" t="str">
        <f t="shared" si="315"/>
        <v>-</v>
      </c>
      <c r="AN728" s="90" t="str">
        <f t="shared" si="316"/>
        <v>-</v>
      </c>
      <c r="AO728" s="90" t="str">
        <f t="shared" si="317"/>
        <v>-</v>
      </c>
      <c r="AP728" s="58" t="str">
        <f t="shared" si="318"/>
        <v>-</v>
      </c>
      <c r="AQ728" s="94" t="str">
        <f t="shared" si="319"/>
        <v>-</v>
      </c>
      <c r="AR728" s="94" t="str">
        <f>IF(N728="","PRIMER_DIA en blanco",
IF(AND(M728="01",N728&gt;=L_Conversion!$C$118,N728&lt;=L_Conversion!$D$118),"-",
IF(AND(M728="02",N728&gt;=L_Conversion!$C$119,N728&lt;=L_Conversion!$D$119),"-",
IF(AND(M728="03",N728&gt;=L_Conversion!$C$120,N728&lt;=L_Conversion!$D$120),"-",
IF(AND(M728="04",N728&gt;=L_Conversion!$C$121,N728&lt;=L_Conversion!$D$121),"-",
IF(AND(M728="05",N728&gt;=L_Conversion!$C$122,N728&lt;=L_Conversion!$D$122),"-",
IF(AND(M728="06",N728&gt;=L_Conversion!$C$123,N728&lt;=L_Conversion!$D$123),"-",
IF(AND(M728="07",N728&gt;=L_Conversion!$C$124,N728&lt;=L_Conversion!$D$124),"-",
IF(AND(M728="08",N728&gt;=L_Conversion!$C$125,N728&lt;=L_Conversion!$D$125),"-",
IF(AND(M728="09",N728&gt;=L_Conversion!$C$126,N728&lt;=L_Conversion!$D$126),"-",
IF(AND(M728="10",N728&gt;=L_Conversion!$C$127,N728&lt;=L_Conversion!$D$127),"-",
IF(AND(M728="11",N728&gt;=L_Conversion!$C$128,N728&lt;=L_Conversion!$D$128),"-",
IF(AND(M728="12",N728&gt;=L_Conversion!$C$129,N728&lt;=L_Conversion!$D$129),"-",
IF(AND(M728="13",N728&gt;=L_Conversion!$C$116,N728&lt;=L_Conversion!$D$116),"-",
IF(AND(M728="14",N728&gt;=L_Conversion!$C$117,N728&lt;=L_Conversion!$D$117),"-",
"PRIMER_DIA fuera de rango")))))))))))))))</f>
        <v>-</v>
      </c>
      <c r="AS728" s="94" t="str">
        <f t="shared" si="320"/>
        <v>-</v>
      </c>
      <c r="AT728" s="94" t="str">
        <f t="shared" si="321"/>
        <v>-</v>
      </c>
      <c r="AU728" s="94" t="str">
        <f t="shared" si="322"/>
        <v>-</v>
      </c>
      <c r="AV728" s="94" t="str">
        <f t="shared" si="323"/>
        <v>-</v>
      </c>
      <c r="AW728" s="94" t="str">
        <f t="shared" si="324"/>
        <v>-</v>
      </c>
      <c r="AX728" s="94" t="str">
        <f t="shared" si="325"/>
        <v>-</v>
      </c>
      <c r="AY728" s="94" t="str">
        <f t="shared" si="326"/>
        <v>-</v>
      </c>
      <c r="AZ728" s="94" t="str">
        <f t="shared" si="327"/>
        <v>-</v>
      </c>
      <c r="BA728" s="94" t="str">
        <f t="shared" si="328"/>
        <v>-</v>
      </c>
      <c r="BB728" s="94" t="str">
        <f t="shared" si="329"/>
        <v>-</v>
      </c>
      <c r="BC728" s="94" t="str">
        <f t="shared" si="330"/>
        <v>-</v>
      </c>
      <c r="BD728" s="94" t="str">
        <f t="shared" si="331"/>
        <v>-</v>
      </c>
      <c r="BE728" s="94" t="str">
        <f t="shared" si="332"/>
        <v>-</v>
      </c>
      <c r="BF728" s="94" t="str">
        <f t="shared" si="333"/>
        <v>-</v>
      </c>
    </row>
    <row r="729" spans="1:58" x14ac:dyDescent="0.2">
      <c r="A729" s="19" t="s">
        <v>1193</v>
      </c>
      <c r="B729" s="19" t="s">
        <v>76</v>
      </c>
      <c r="C729" s="19">
        <v>16192936</v>
      </c>
      <c r="D729" s="19">
        <v>0</v>
      </c>
      <c r="E729" s="19" t="s">
        <v>1334</v>
      </c>
      <c r="F729" s="19" t="s">
        <v>2007</v>
      </c>
      <c r="G729" s="19" t="s">
        <v>2008</v>
      </c>
      <c r="H729" s="19" t="s">
        <v>1018</v>
      </c>
      <c r="I729" s="19" t="s">
        <v>653</v>
      </c>
      <c r="J729" s="19">
        <v>80</v>
      </c>
      <c r="K729" s="19" t="s">
        <v>556</v>
      </c>
      <c r="L729" s="19" t="s">
        <v>495</v>
      </c>
      <c r="M729" s="19" t="s">
        <v>13</v>
      </c>
      <c r="N729" s="19">
        <v>45831</v>
      </c>
      <c r="O729" s="19">
        <v>2</v>
      </c>
      <c r="P729" s="83">
        <v>1</v>
      </c>
      <c r="Q729" s="19" t="s">
        <v>23</v>
      </c>
      <c r="R729" s="19" t="s">
        <v>11</v>
      </c>
      <c r="S729" s="19" t="s">
        <v>23</v>
      </c>
      <c r="T729" s="19">
        <v>2</v>
      </c>
      <c r="U729" s="19" t="s">
        <v>11</v>
      </c>
      <c r="V729" s="19" t="s">
        <v>11</v>
      </c>
      <c r="W729" s="19" t="s">
        <v>11</v>
      </c>
      <c r="X729" s="19">
        <v>0</v>
      </c>
      <c r="Y729" s="19" t="s">
        <v>730</v>
      </c>
      <c r="Z729" s="19">
        <v>0</v>
      </c>
      <c r="AA729" s="19">
        <v>0</v>
      </c>
      <c r="AB729" s="19">
        <v>0</v>
      </c>
      <c r="AC729" s="186" t="str">
        <f>IF(OR(M729="13",M729="14",P729=8),"",IF(     AND(OR(S729="AUTORIZADO", S729="PENDIENTE", S729="REDUCIDO", S729="AMPLIADO"),L729&lt;&gt;"HONORARIO" ), _xlfn.CONCAT(IF(H729="X","H",H729),"_",IF(OR(P729=5,P729=6),_xlfn.CONCAT(P729,"A"),P729),"_",VLOOKUP(T729,Datos!$B$2:$C$5,2,TRUE)),""))</f>
        <v>M_1_[hasta 3]</v>
      </c>
      <c r="AD729" s="186">
        <f t="shared" si="307"/>
        <v>0</v>
      </c>
      <c r="AE729" s="90" t="str">
        <f t="shared" si="308"/>
        <v>-</v>
      </c>
      <c r="AF729" s="91" t="str">
        <f t="shared" si="309"/>
        <v>070601</v>
      </c>
      <c r="AG729" s="92"/>
      <c r="AH729" s="93" t="str">
        <f t="shared" si="310"/>
        <v>Corporación de Fomento de la Producción</v>
      </c>
      <c r="AI729" s="90" t="str">
        <f t="shared" si="311"/>
        <v>-</v>
      </c>
      <c r="AJ729" s="90">
        <f t="shared" si="312"/>
        <v>0</v>
      </c>
      <c r="AK729" s="90" t="str">
        <f t="shared" si="313"/>
        <v>-</v>
      </c>
      <c r="AL729" s="90" t="str">
        <f t="shared" si="314"/>
        <v>Identifica este registro como MUJER</v>
      </c>
      <c r="AM729" s="90" t="str">
        <f t="shared" si="315"/>
        <v>-</v>
      </c>
      <c r="AN729" s="90" t="str">
        <f t="shared" si="316"/>
        <v>-</v>
      </c>
      <c r="AO729" s="90" t="str">
        <f t="shared" si="317"/>
        <v>-</v>
      </c>
      <c r="AP729" s="58" t="str">
        <f t="shared" si="318"/>
        <v>-</v>
      </c>
      <c r="AQ729" s="94" t="str">
        <f t="shared" si="319"/>
        <v>-</v>
      </c>
      <c r="AR729" s="94" t="str">
        <f>IF(N729="","PRIMER_DIA en blanco",
IF(AND(M729="01",N729&gt;=L_Conversion!$C$118,N729&lt;=L_Conversion!$D$118),"-",
IF(AND(M729="02",N729&gt;=L_Conversion!$C$119,N729&lt;=L_Conversion!$D$119),"-",
IF(AND(M729="03",N729&gt;=L_Conversion!$C$120,N729&lt;=L_Conversion!$D$120),"-",
IF(AND(M729="04",N729&gt;=L_Conversion!$C$121,N729&lt;=L_Conversion!$D$121),"-",
IF(AND(M729="05",N729&gt;=L_Conversion!$C$122,N729&lt;=L_Conversion!$D$122),"-",
IF(AND(M729="06",N729&gt;=L_Conversion!$C$123,N729&lt;=L_Conversion!$D$123),"-",
IF(AND(M729="07",N729&gt;=L_Conversion!$C$124,N729&lt;=L_Conversion!$D$124),"-",
IF(AND(M729="08",N729&gt;=L_Conversion!$C$125,N729&lt;=L_Conversion!$D$125),"-",
IF(AND(M729="09",N729&gt;=L_Conversion!$C$126,N729&lt;=L_Conversion!$D$126),"-",
IF(AND(M729="10",N729&gt;=L_Conversion!$C$127,N729&lt;=L_Conversion!$D$127),"-",
IF(AND(M729="11",N729&gt;=L_Conversion!$C$128,N729&lt;=L_Conversion!$D$128),"-",
IF(AND(M729="12",N729&gt;=L_Conversion!$C$129,N729&lt;=L_Conversion!$D$129),"-",
IF(AND(M729="13",N729&gt;=L_Conversion!$C$116,N729&lt;=L_Conversion!$D$116),"-",
IF(AND(M729="14",N729&gt;=L_Conversion!$C$117,N729&lt;=L_Conversion!$D$117),"-",
"PRIMER_DIA fuera de rango")))))))))))))))</f>
        <v>-</v>
      </c>
      <c r="AS729" s="94" t="str">
        <f t="shared" si="320"/>
        <v>-</v>
      </c>
      <c r="AT729" s="94" t="str">
        <f t="shared" si="321"/>
        <v>-</v>
      </c>
      <c r="AU729" s="94" t="str">
        <f t="shared" si="322"/>
        <v>-</v>
      </c>
      <c r="AV729" s="94" t="str">
        <f t="shared" si="323"/>
        <v>-</v>
      </c>
      <c r="AW729" s="94" t="str">
        <f t="shared" si="324"/>
        <v>-</v>
      </c>
      <c r="AX729" s="94" t="str">
        <f t="shared" si="325"/>
        <v>-</v>
      </c>
      <c r="AY729" s="94" t="str">
        <f t="shared" si="326"/>
        <v>-</v>
      </c>
      <c r="AZ729" s="94" t="str">
        <f t="shared" si="327"/>
        <v>-</v>
      </c>
      <c r="BA729" s="94" t="str">
        <f t="shared" si="328"/>
        <v>-</v>
      </c>
      <c r="BB729" s="94" t="str">
        <f t="shared" si="329"/>
        <v>-</v>
      </c>
      <c r="BC729" s="94" t="str">
        <f t="shared" si="330"/>
        <v>-</v>
      </c>
      <c r="BD729" s="94" t="str">
        <f t="shared" si="331"/>
        <v>-</v>
      </c>
      <c r="BE729" s="94" t="str">
        <f t="shared" si="332"/>
        <v>-</v>
      </c>
      <c r="BF729" s="94" t="str">
        <f t="shared" si="333"/>
        <v>-</v>
      </c>
    </row>
    <row r="730" spans="1:58" x14ac:dyDescent="0.2">
      <c r="A730" s="19" t="s">
        <v>1193</v>
      </c>
      <c r="B730" s="19" t="s">
        <v>76</v>
      </c>
      <c r="C730" s="19">
        <v>19335695</v>
      </c>
      <c r="D730" s="19">
        <v>8</v>
      </c>
      <c r="E730" s="19" t="s">
        <v>1201</v>
      </c>
      <c r="F730" s="19" t="s">
        <v>1950</v>
      </c>
      <c r="G730" s="19" t="s">
        <v>2009</v>
      </c>
      <c r="H730" s="19" t="s">
        <v>1018</v>
      </c>
      <c r="I730" s="19" t="s">
        <v>655</v>
      </c>
      <c r="J730" s="19">
        <v>80</v>
      </c>
      <c r="K730" s="19" t="s">
        <v>556</v>
      </c>
      <c r="L730" s="19" t="s">
        <v>509</v>
      </c>
      <c r="M730" s="19" t="s">
        <v>13</v>
      </c>
      <c r="N730" s="19">
        <v>45831</v>
      </c>
      <c r="O730" s="19">
        <v>1</v>
      </c>
      <c r="P730" s="83">
        <v>1</v>
      </c>
      <c r="Q730" s="19" t="s">
        <v>23</v>
      </c>
      <c r="R730" s="19" t="s">
        <v>11</v>
      </c>
      <c r="S730" s="19" t="s">
        <v>23</v>
      </c>
      <c r="T730" s="19">
        <v>1</v>
      </c>
      <c r="U730" s="19" t="s">
        <v>11</v>
      </c>
      <c r="V730" s="19" t="s">
        <v>11</v>
      </c>
      <c r="W730" s="19" t="s">
        <v>11</v>
      </c>
      <c r="X730" s="19">
        <v>0</v>
      </c>
      <c r="Y730" s="19" t="s">
        <v>730</v>
      </c>
      <c r="Z730" s="19">
        <v>0</v>
      </c>
      <c r="AA730" s="19">
        <v>0</v>
      </c>
      <c r="AB730" s="19">
        <v>0</v>
      </c>
      <c r="AC730" s="186" t="str">
        <f>IF(OR(M730="13",M730="14",P730=8),"",IF(     AND(OR(S730="AUTORIZADO", S730="PENDIENTE", S730="REDUCIDO", S730="AMPLIADO"),L730&lt;&gt;"HONORARIO" ), _xlfn.CONCAT(IF(H730="X","H",H730),"_",IF(OR(P730=5,P730=6),_xlfn.CONCAT(P730,"A"),P730),"_",VLOOKUP(T730,Datos!$B$2:$C$5,2,TRUE)),""))</f>
        <v>M_1_[hasta 3]</v>
      </c>
      <c r="AD730" s="186">
        <f t="shared" si="307"/>
        <v>0</v>
      </c>
      <c r="AE730" s="90" t="str">
        <f t="shared" si="308"/>
        <v>-</v>
      </c>
      <c r="AF730" s="91" t="str">
        <f t="shared" si="309"/>
        <v>070601</v>
      </c>
      <c r="AG730" s="92"/>
      <c r="AH730" s="93" t="str">
        <f t="shared" si="310"/>
        <v>Corporación de Fomento de la Producción</v>
      </c>
      <c r="AI730" s="90" t="str">
        <f t="shared" si="311"/>
        <v>-</v>
      </c>
      <c r="AJ730" s="90">
        <f t="shared" si="312"/>
        <v>8</v>
      </c>
      <c r="AK730" s="90" t="str">
        <f t="shared" si="313"/>
        <v>-</v>
      </c>
      <c r="AL730" s="90" t="str">
        <f t="shared" si="314"/>
        <v>Identifica este registro como MUJER</v>
      </c>
      <c r="AM730" s="90" t="str">
        <f t="shared" si="315"/>
        <v>-</v>
      </c>
      <c r="AN730" s="90" t="str">
        <f t="shared" si="316"/>
        <v>-</v>
      </c>
      <c r="AO730" s="90" t="str">
        <f t="shared" si="317"/>
        <v>-</v>
      </c>
      <c r="AP730" s="58" t="str">
        <f t="shared" si="318"/>
        <v>-</v>
      </c>
      <c r="AQ730" s="94" t="str">
        <f t="shared" si="319"/>
        <v>-</v>
      </c>
      <c r="AR730" s="94" t="str">
        <f>IF(N730="","PRIMER_DIA en blanco",
IF(AND(M730="01",N730&gt;=L_Conversion!$C$118,N730&lt;=L_Conversion!$D$118),"-",
IF(AND(M730="02",N730&gt;=L_Conversion!$C$119,N730&lt;=L_Conversion!$D$119),"-",
IF(AND(M730="03",N730&gt;=L_Conversion!$C$120,N730&lt;=L_Conversion!$D$120),"-",
IF(AND(M730="04",N730&gt;=L_Conversion!$C$121,N730&lt;=L_Conversion!$D$121),"-",
IF(AND(M730="05",N730&gt;=L_Conversion!$C$122,N730&lt;=L_Conversion!$D$122),"-",
IF(AND(M730="06",N730&gt;=L_Conversion!$C$123,N730&lt;=L_Conversion!$D$123),"-",
IF(AND(M730="07",N730&gt;=L_Conversion!$C$124,N730&lt;=L_Conversion!$D$124),"-",
IF(AND(M730="08",N730&gt;=L_Conversion!$C$125,N730&lt;=L_Conversion!$D$125),"-",
IF(AND(M730="09",N730&gt;=L_Conversion!$C$126,N730&lt;=L_Conversion!$D$126),"-",
IF(AND(M730="10",N730&gt;=L_Conversion!$C$127,N730&lt;=L_Conversion!$D$127),"-",
IF(AND(M730="11",N730&gt;=L_Conversion!$C$128,N730&lt;=L_Conversion!$D$128),"-",
IF(AND(M730="12",N730&gt;=L_Conversion!$C$129,N730&lt;=L_Conversion!$D$129),"-",
IF(AND(M730="13",N730&gt;=L_Conversion!$C$116,N730&lt;=L_Conversion!$D$116),"-",
IF(AND(M730="14",N730&gt;=L_Conversion!$C$117,N730&lt;=L_Conversion!$D$117),"-",
"PRIMER_DIA fuera de rango")))))))))))))))</f>
        <v>-</v>
      </c>
      <c r="AS730" s="94" t="str">
        <f t="shared" si="320"/>
        <v>-</v>
      </c>
      <c r="AT730" s="94" t="str">
        <f t="shared" si="321"/>
        <v>-</v>
      </c>
      <c r="AU730" s="94" t="str">
        <f t="shared" si="322"/>
        <v>-</v>
      </c>
      <c r="AV730" s="94" t="str">
        <f t="shared" si="323"/>
        <v>-</v>
      </c>
      <c r="AW730" s="94" t="str">
        <f t="shared" si="324"/>
        <v>-</v>
      </c>
      <c r="AX730" s="94" t="str">
        <f t="shared" si="325"/>
        <v>-</v>
      </c>
      <c r="AY730" s="94" t="str">
        <f t="shared" si="326"/>
        <v>-</v>
      </c>
      <c r="AZ730" s="94" t="str">
        <f t="shared" si="327"/>
        <v>-</v>
      </c>
      <c r="BA730" s="94" t="str">
        <f t="shared" si="328"/>
        <v>-</v>
      </c>
      <c r="BB730" s="94" t="str">
        <f t="shared" si="329"/>
        <v>-</v>
      </c>
      <c r="BC730" s="94" t="str">
        <f t="shared" si="330"/>
        <v>-</v>
      </c>
      <c r="BD730" s="94" t="str">
        <f t="shared" si="331"/>
        <v>-</v>
      </c>
      <c r="BE730" s="94" t="str">
        <f t="shared" si="332"/>
        <v>-</v>
      </c>
      <c r="BF730" s="94" t="str">
        <f t="shared" si="333"/>
        <v>-</v>
      </c>
    </row>
    <row r="731" spans="1:58" x14ac:dyDescent="0.2">
      <c r="A731" s="19" t="s">
        <v>1193</v>
      </c>
      <c r="B731" s="19" t="s">
        <v>876</v>
      </c>
      <c r="C731" s="19">
        <v>18766072</v>
      </c>
      <c r="D731" s="19">
        <v>6</v>
      </c>
      <c r="E731" s="19" t="s">
        <v>2010</v>
      </c>
      <c r="F731" s="19" t="s">
        <v>2011</v>
      </c>
      <c r="G731" s="19" t="s">
        <v>2012</v>
      </c>
      <c r="H731" s="19" t="s">
        <v>654</v>
      </c>
      <c r="I731" s="19" t="s">
        <v>653</v>
      </c>
      <c r="J731" s="19">
        <v>80</v>
      </c>
      <c r="K731" s="19" t="s">
        <v>556</v>
      </c>
      <c r="L731" s="19" t="s">
        <v>495</v>
      </c>
      <c r="M731" s="19" t="s">
        <v>13</v>
      </c>
      <c r="N731" s="19">
        <v>45831</v>
      </c>
      <c r="O731" s="19">
        <v>2</v>
      </c>
      <c r="P731" s="83">
        <v>1</v>
      </c>
      <c r="Q731" s="19" t="s">
        <v>23</v>
      </c>
      <c r="R731" s="19" t="s">
        <v>11</v>
      </c>
      <c r="S731" s="19" t="s">
        <v>23</v>
      </c>
      <c r="T731" s="19">
        <v>2</v>
      </c>
      <c r="U731" s="19" t="s">
        <v>11</v>
      </c>
      <c r="V731" s="19" t="s">
        <v>11</v>
      </c>
      <c r="W731" s="19" t="s">
        <v>11</v>
      </c>
      <c r="X731" s="19">
        <v>0</v>
      </c>
      <c r="Y731" s="19" t="s">
        <v>730</v>
      </c>
      <c r="Z731" s="19">
        <v>0</v>
      </c>
      <c r="AA731" s="19">
        <v>0</v>
      </c>
      <c r="AB731" s="19">
        <v>0</v>
      </c>
      <c r="AC731" s="186" t="str">
        <f>IF(OR(M731="13",M731="14",P731=8),"",IF(     AND(OR(S731="AUTORIZADO", S731="PENDIENTE", S731="REDUCIDO", S731="AMPLIADO"),L731&lt;&gt;"HONORARIO" ), _xlfn.CONCAT(IF(H731="X","H",H731),"_",IF(OR(P731=5,P731=6),_xlfn.CONCAT(P731,"A"),P731),"_",VLOOKUP(T731,Datos!$B$2:$C$5,2,TRUE)),""))</f>
        <v>H_1_[hasta 3]</v>
      </c>
      <c r="AD731" s="186">
        <f t="shared" si="307"/>
        <v>0</v>
      </c>
      <c r="AE731" s="90" t="str">
        <f t="shared" si="308"/>
        <v>-</v>
      </c>
      <c r="AF731" s="91" t="str">
        <f t="shared" si="309"/>
        <v>070607</v>
      </c>
      <c r="AG731" s="92"/>
      <c r="AH731" s="93" t="str">
        <f t="shared" si="310"/>
        <v>Corporación de Fomento de la Producción</v>
      </c>
      <c r="AI731" s="90" t="str">
        <f t="shared" si="311"/>
        <v>-</v>
      </c>
      <c r="AJ731" s="90">
        <f t="shared" si="312"/>
        <v>6</v>
      </c>
      <c r="AK731" s="90" t="str">
        <f t="shared" si="313"/>
        <v>-</v>
      </c>
      <c r="AL731" s="90" t="str">
        <f t="shared" si="314"/>
        <v>Identifica este registro como HOMBRE</v>
      </c>
      <c r="AM731" s="90" t="str">
        <f t="shared" si="315"/>
        <v>-</v>
      </c>
      <c r="AN731" s="90" t="str">
        <f t="shared" si="316"/>
        <v>-</v>
      </c>
      <c r="AO731" s="90" t="str">
        <f t="shared" si="317"/>
        <v>-</v>
      </c>
      <c r="AP731" s="58" t="str">
        <f t="shared" si="318"/>
        <v>-</v>
      </c>
      <c r="AQ731" s="94" t="str">
        <f t="shared" si="319"/>
        <v>-</v>
      </c>
      <c r="AR731" s="94" t="str">
        <f>IF(N731="","PRIMER_DIA en blanco",
IF(AND(M731="01",N731&gt;=L_Conversion!$C$118,N731&lt;=L_Conversion!$D$118),"-",
IF(AND(M731="02",N731&gt;=L_Conversion!$C$119,N731&lt;=L_Conversion!$D$119),"-",
IF(AND(M731="03",N731&gt;=L_Conversion!$C$120,N731&lt;=L_Conversion!$D$120),"-",
IF(AND(M731="04",N731&gt;=L_Conversion!$C$121,N731&lt;=L_Conversion!$D$121),"-",
IF(AND(M731="05",N731&gt;=L_Conversion!$C$122,N731&lt;=L_Conversion!$D$122),"-",
IF(AND(M731="06",N731&gt;=L_Conversion!$C$123,N731&lt;=L_Conversion!$D$123),"-",
IF(AND(M731="07",N731&gt;=L_Conversion!$C$124,N731&lt;=L_Conversion!$D$124),"-",
IF(AND(M731="08",N731&gt;=L_Conversion!$C$125,N731&lt;=L_Conversion!$D$125),"-",
IF(AND(M731="09",N731&gt;=L_Conversion!$C$126,N731&lt;=L_Conversion!$D$126),"-",
IF(AND(M731="10",N731&gt;=L_Conversion!$C$127,N731&lt;=L_Conversion!$D$127),"-",
IF(AND(M731="11",N731&gt;=L_Conversion!$C$128,N731&lt;=L_Conversion!$D$128),"-",
IF(AND(M731="12",N731&gt;=L_Conversion!$C$129,N731&lt;=L_Conversion!$D$129),"-",
IF(AND(M731="13",N731&gt;=L_Conversion!$C$116,N731&lt;=L_Conversion!$D$116),"-",
IF(AND(M731="14",N731&gt;=L_Conversion!$C$117,N731&lt;=L_Conversion!$D$117),"-",
"PRIMER_DIA fuera de rango")))))))))))))))</f>
        <v>-</v>
      </c>
      <c r="AS731" s="94" t="str">
        <f t="shared" si="320"/>
        <v>-</v>
      </c>
      <c r="AT731" s="94" t="str">
        <f t="shared" si="321"/>
        <v>-</v>
      </c>
      <c r="AU731" s="94" t="str">
        <f t="shared" si="322"/>
        <v>-</v>
      </c>
      <c r="AV731" s="94" t="str">
        <f t="shared" si="323"/>
        <v>-</v>
      </c>
      <c r="AW731" s="94" t="str">
        <f t="shared" si="324"/>
        <v>-</v>
      </c>
      <c r="AX731" s="94" t="str">
        <f t="shared" si="325"/>
        <v>-</v>
      </c>
      <c r="AY731" s="94" t="str">
        <f t="shared" si="326"/>
        <v>-</v>
      </c>
      <c r="AZ731" s="94" t="str">
        <f t="shared" si="327"/>
        <v>-</v>
      </c>
      <c r="BA731" s="94" t="str">
        <f t="shared" si="328"/>
        <v>-</v>
      </c>
      <c r="BB731" s="94" t="str">
        <f t="shared" si="329"/>
        <v>-</v>
      </c>
      <c r="BC731" s="94" t="str">
        <f t="shared" si="330"/>
        <v>-</v>
      </c>
      <c r="BD731" s="94" t="str">
        <f t="shared" si="331"/>
        <v>-</v>
      </c>
      <c r="BE731" s="94" t="str">
        <f t="shared" si="332"/>
        <v>-</v>
      </c>
      <c r="BF731" s="94" t="str">
        <f t="shared" si="333"/>
        <v>-</v>
      </c>
    </row>
    <row r="732" spans="1:58" x14ac:dyDescent="0.2">
      <c r="A732" s="19" t="s">
        <v>1193</v>
      </c>
      <c r="B732" s="19" t="s">
        <v>76</v>
      </c>
      <c r="C732" s="19">
        <v>13268105</v>
      </c>
      <c r="D732" s="19">
        <v>8</v>
      </c>
      <c r="E732" s="19" t="s">
        <v>1522</v>
      </c>
      <c r="F732" s="19" t="s">
        <v>1296</v>
      </c>
      <c r="G732" s="19" t="s">
        <v>1841</v>
      </c>
      <c r="H732" s="19" t="s">
        <v>1018</v>
      </c>
      <c r="I732" s="19" t="s">
        <v>653</v>
      </c>
      <c r="J732" s="19">
        <v>80</v>
      </c>
      <c r="K732" s="19" t="s">
        <v>556</v>
      </c>
      <c r="L732" s="19" t="s">
        <v>495</v>
      </c>
      <c r="M732" s="19" t="s">
        <v>13</v>
      </c>
      <c r="N732" s="19">
        <v>45831</v>
      </c>
      <c r="O732" s="19">
        <v>3</v>
      </c>
      <c r="P732" s="83">
        <v>1</v>
      </c>
      <c r="Q732" s="19" t="s">
        <v>23</v>
      </c>
      <c r="R732" s="19" t="s">
        <v>11</v>
      </c>
      <c r="S732" s="19" t="s">
        <v>23</v>
      </c>
      <c r="T732" s="19">
        <v>3</v>
      </c>
      <c r="U732" s="19" t="s">
        <v>11</v>
      </c>
      <c r="V732" s="19" t="s">
        <v>11</v>
      </c>
      <c r="W732" s="19" t="s">
        <v>11</v>
      </c>
      <c r="X732" s="19">
        <v>0</v>
      </c>
      <c r="Y732" s="19" t="s">
        <v>730</v>
      </c>
      <c r="Z732" s="19">
        <v>0</v>
      </c>
      <c r="AA732" s="19">
        <v>0</v>
      </c>
      <c r="AB732" s="19">
        <v>0</v>
      </c>
      <c r="AC732" s="186" t="str">
        <f>IF(OR(M732="13",M732="14",P732=8),"",IF(     AND(OR(S732="AUTORIZADO", S732="PENDIENTE", S732="REDUCIDO", S732="AMPLIADO"),L732&lt;&gt;"HONORARIO" ), _xlfn.CONCAT(IF(H732="X","H",H732),"_",IF(OR(P732=5,P732=6),_xlfn.CONCAT(P732,"A"),P732),"_",VLOOKUP(T732,Datos!$B$2:$C$5,2,TRUE)),""))</f>
        <v>M_1_[hasta 3]</v>
      </c>
      <c r="AD732" s="186">
        <f t="shared" si="307"/>
        <v>0</v>
      </c>
      <c r="AE732" s="90" t="str">
        <f t="shared" si="308"/>
        <v>-</v>
      </c>
      <c r="AF732" s="91" t="str">
        <f t="shared" si="309"/>
        <v>070601</v>
      </c>
      <c r="AG732" s="92"/>
      <c r="AH732" s="93" t="str">
        <f t="shared" si="310"/>
        <v>Corporación de Fomento de la Producción</v>
      </c>
      <c r="AI732" s="90" t="str">
        <f t="shared" si="311"/>
        <v>-</v>
      </c>
      <c r="AJ732" s="90">
        <f t="shared" si="312"/>
        <v>8</v>
      </c>
      <c r="AK732" s="90" t="str">
        <f t="shared" si="313"/>
        <v>-</v>
      </c>
      <c r="AL732" s="90" t="str">
        <f t="shared" si="314"/>
        <v>Identifica este registro como MUJER</v>
      </c>
      <c r="AM732" s="90" t="str">
        <f t="shared" si="315"/>
        <v>-</v>
      </c>
      <c r="AN732" s="90" t="str">
        <f t="shared" si="316"/>
        <v>-</v>
      </c>
      <c r="AO732" s="90" t="str">
        <f t="shared" si="317"/>
        <v>-</v>
      </c>
      <c r="AP732" s="58" t="str">
        <f t="shared" si="318"/>
        <v>-</v>
      </c>
      <c r="AQ732" s="94" t="str">
        <f t="shared" si="319"/>
        <v>-</v>
      </c>
      <c r="AR732" s="94" t="str">
        <f>IF(N732="","PRIMER_DIA en blanco",
IF(AND(M732="01",N732&gt;=L_Conversion!$C$118,N732&lt;=L_Conversion!$D$118),"-",
IF(AND(M732="02",N732&gt;=L_Conversion!$C$119,N732&lt;=L_Conversion!$D$119),"-",
IF(AND(M732="03",N732&gt;=L_Conversion!$C$120,N732&lt;=L_Conversion!$D$120),"-",
IF(AND(M732="04",N732&gt;=L_Conversion!$C$121,N732&lt;=L_Conversion!$D$121),"-",
IF(AND(M732="05",N732&gt;=L_Conversion!$C$122,N732&lt;=L_Conversion!$D$122),"-",
IF(AND(M732="06",N732&gt;=L_Conversion!$C$123,N732&lt;=L_Conversion!$D$123),"-",
IF(AND(M732="07",N732&gt;=L_Conversion!$C$124,N732&lt;=L_Conversion!$D$124),"-",
IF(AND(M732="08",N732&gt;=L_Conversion!$C$125,N732&lt;=L_Conversion!$D$125),"-",
IF(AND(M732="09",N732&gt;=L_Conversion!$C$126,N732&lt;=L_Conversion!$D$126),"-",
IF(AND(M732="10",N732&gt;=L_Conversion!$C$127,N732&lt;=L_Conversion!$D$127),"-",
IF(AND(M732="11",N732&gt;=L_Conversion!$C$128,N732&lt;=L_Conversion!$D$128),"-",
IF(AND(M732="12",N732&gt;=L_Conversion!$C$129,N732&lt;=L_Conversion!$D$129),"-",
IF(AND(M732="13",N732&gt;=L_Conversion!$C$116,N732&lt;=L_Conversion!$D$116),"-",
IF(AND(M732="14",N732&gt;=L_Conversion!$C$117,N732&lt;=L_Conversion!$D$117),"-",
"PRIMER_DIA fuera de rango")))))))))))))))</f>
        <v>-</v>
      </c>
      <c r="AS732" s="94" t="str">
        <f t="shared" si="320"/>
        <v>-</v>
      </c>
      <c r="AT732" s="94" t="str">
        <f t="shared" si="321"/>
        <v>-</v>
      </c>
      <c r="AU732" s="94" t="str">
        <f t="shared" si="322"/>
        <v>-</v>
      </c>
      <c r="AV732" s="94" t="str">
        <f t="shared" si="323"/>
        <v>-</v>
      </c>
      <c r="AW732" s="94" t="str">
        <f t="shared" si="324"/>
        <v>-</v>
      </c>
      <c r="AX732" s="94" t="str">
        <f t="shared" si="325"/>
        <v>-</v>
      </c>
      <c r="AY732" s="94" t="str">
        <f t="shared" si="326"/>
        <v>-</v>
      </c>
      <c r="AZ732" s="94" t="str">
        <f t="shared" si="327"/>
        <v>-</v>
      </c>
      <c r="BA732" s="94" t="str">
        <f t="shared" si="328"/>
        <v>-</v>
      </c>
      <c r="BB732" s="94" t="str">
        <f t="shared" si="329"/>
        <v>-</v>
      </c>
      <c r="BC732" s="94" t="str">
        <f t="shared" si="330"/>
        <v>-</v>
      </c>
      <c r="BD732" s="94" t="str">
        <f t="shared" si="331"/>
        <v>-</v>
      </c>
      <c r="BE732" s="94" t="str">
        <f t="shared" si="332"/>
        <v>-</v>
      </c>
      <c r="BF732" s="94" t="str">
        <f t="shared" si="333"/>
        <v>-</v>
      </c>
    </row>
    <row r="733" spans="1:58" x14ac:dyDescent="0.2">
      <c r="A733" s="19" t="s">
        <v>1193</v>
      </c>
      <c r="B733" s="19" t="s">
        <v>76</v>
      </c>
      <c r="C733" s="19">
        <v>12721732</v>
      </c>
      <c r="D733" s="19">
        <v>7</v>
      </c>
      <c r="E733" s="19" t="s">
        <v>1773</v>
      </c>
      <c r="F733" s="19" t="s">
        <v>1774</v>
      </c>
      <c r="G733" s="19" t="s">
        <v>1640</v>
      </c>
      <c r="H733" s="19" t="s">
        <v>1018</v>
      </c>
      <c r="I733" s="19" t="s">
        <v>653</v>
      </c>
      <c r="J733" s="19">
        <v>80</v>
      </c>
      <c r="K733" s="19" t="s">
        <v>556</v>
      </c>
      <c r="L733" s="19" t="s">
        <v>495</v>
      </c>
      <c r="M733" s="19" t="s">
        <v>13</v>
      </c>
      <c r="N733" s="19">
        <v>45831</v>
      </c>
      <c r="O733" s="19">
        <v>5</v>
      </c>
      <c r="P733" s="83">
        <v>1</v>
      </c>
      <c r="Q733" s="19" t="s">
        <v>23</v>
      </c>
      <c r="R733" s="19" t="s">
        <v>11</v>
      </c>
      <c r="S733" s="19" t="s">
        <v>23</v>
      </c>
      <c r="T733" s="19">
        <v>5</v>
      </c>
      <c r="U733" s="19" t="s">
        <v>11</v>
      </c>
      <c r="V733" s="19" t="s">
        <v>11</v>
      </c>
      <c r="W733" s="19" t="s">
        <v>11</v>
      </c>
      <c r="X733" s="19">
        <v>0</v>
      </c>
      <c r="Y733" s="19" t="s">
        <v>730</v>
      </c>
      <c r="Z733" s="19">
        <v>0</v>
      </c>
      <c r="AA733" s="19">
        <v>0</v>
      </c>
      <c r="AB733" s="19">
        <v>0</v>
      </c>
      <c r="AC733" s="186" t="str">
        <f>IF(OR(M733="13",M733="14",P733=8),"",IF(     AND(OR(S733="AUTORIZADO", S733="PENDIENTE", S733="REDUCIDO", S733="AMPLIADO"),L733&lt;&gt;"HONORARIO" ), _xlfn.CONCAT(IF(H733="X","H",H733),"_",IF(OR(P733=5,P733=6),_xlfn.CONCAT(P733,"A"),P733),"_",VLOOKUP(T733,Datos!$B$2:$C$5,2,TRUE)),""))</f>
        <v>M_1_[4 a 10]</v>
      </c>
      <c r="AD733" s="186">
        <f t="shared" si="307"/>
        <v>0</v>
      </c>
      <c r="AE733" s="90" t="str">
        <f t="shared" si="308"/>
        <v>-</v>
      </c>
      <c r="AF733" s="91" t="str">
        <f t="shared" si="309"/>
        <v>070601</v>
      </c>
      <c r="AG733" s="92"/>
      <c r="AH733" s="93" t="str">
        <f t="shared" si="310"/>
        <v>Corporación de Fomento de la Producción</v>
      </c>
      <c r="AI733" s="90" t="str">
        <f t="shared" si="311"/>
        <v>-</v>
      </c>
      <c r="AJ733" s="90">
        <f t="shared" si="312"/>
        <v>7</v>
      </c>
      <c r="AK733" s="90" t="str">
        <f t="shared" si="313"/>
        <v>-</v>
      </c>
      <c r="AL733" s="90" t="str">
        <f t="shared" si="314"/>
        <v>Identifica este registro como MUJER</v>
      </c>
      <c r="AM733" s="90" t="str">
        <f t="shared" si="315"/>
        <v>-</v>
      </c>
      <c r="AN733" s="90" t="str">
        <f t="shared" si="316"/>
        <v>-</v>
      </c>
      <c r="AO733" s="90" t="str">
        <f t="shared" si="317"/>
        <v>-</v>
      </c>
      <c r="AP733" s="58" t="str">
        <f t="shared" si="318"/>
        <v>-</v>
      </c>
      <c r="AQ733" s="94" t="str">
        <f t="shared" si="319"/>
        <v>-</v>
      </c>
      <c r="AR733" s="94" t="str">
        <f>IF(N733="","PRIMER_DIA en blanco",
IF(AND(M733="01",N733&gt;=L_Conversion!$C$118,N733&lt;=L_Conversion!$D$118),"-",
IF(AND(M733="02",N733&gt;=L_Conversion!$C$119,N733&lt;=L_Conversion!$D$119),"-",
IF(AND(M733="03",N733&gt;=L_Conversion!$C$120,N733&lt;=L_Conversion!$D$120),"-",
IF(AND(M733="04",N733&gt;=L_Conversion!$C$121,N733&lt;=L_Conversion!$D$121),"-",
IF(AND(M733="05",N733&gt;=L_Conversion!$C$122,N733&lt;=L_Conversion!$D$122),"-",
IF(AND(M733="06",N733&gt;=L_Conversion!$C$123,N733&lt;=L_Conversion!$D$123),"-",
IF(AND(M733="07",N733&gt;=L_Conversion!$C$124,N733&lt;=L_Conversion!$D$124),"-",
IF(AND(M733="08",N733&gt;=L_Conversion!$C$125,N733&lt;=L_Conversion!$D$125),"-",
IF(AND(M733="09",N733&gt;=L_Conversion!$C$126,N733&lt;=L_Conversion!$D$126),"-",
IF(AND(M733="10",N733&gt;=L_Conversion!$C$127,N733&lt;=L_Conversion!$D$127),"-",
IF(AND(M733="11",N733&gt;=L_Conversion!$C$128,N733&lt;=L_Conversion!$D$128),"-",
IF(AND(M733="12",N733&gt;=L_Conversion!$C$129,N733&lt;=L_Conversion!$D$129),"-",
IF(AND(M733="13",N733&gt;=L_Conversion!$C$116,N733&lt;=L_Conversion!$D$116),"-",
IF(AND(M733="14",N733&gt;=L_Conversion!$C$117,N733&lt;=L_Conversion!$D$117),"-",
"PRIMER_DIA fuera de rango")))))))))))))))</f>
        <v>-</v>
      </c>
      <c r="AS733" s="94" t="str">
        <f t="shared" si="320"/>
        <v>-</v>
      </c>
      <c r="AT733" s="94" t="str">
        <f t="shared" si="321"/>
        <v>-</v>
      </c>
      <c r="AU733" s="94" t="str">
        <f t="shared" si="322"/>
        <v>-</v>
      </c>
      <c r="AV733" s="94" t="str">
        <f t="shared" si="323"/>
        <v>-</v>
      </c>
      <c r="AW733" s="94" t="str">
        <f t="shared" si="324"/>
        <v>-</v>
      </c>
      <c r="AX733" s="94" t="str">
        <f t="shared" si="325"/>
        <v>-</v>
      </c>
      <c r="AY733" s="94" t="str">
        <f t="shared" si="326"/>
        <v>-</v>
      </c>
      <c r="AZ733" s="94" t="str">
        <f t="shared" si="327"/>
        <v>-</v>
      </c>
      <c r="BA733" s="94" t="str">
        <f t="shared" si="328"/>
        <v>-</v>
      </c>
      <c r="BB733" s="94" t="str">
        <f t="shared" si="329"/>
        <v>-</v>
      </c>
      <c r="BC733" s="94" t="str">
        <f t="shared" si="330"/>
        <v>-</v>
      </c>
      <c r="BD733" s="94" t="str">
        <f t="shared" si="331"/>
        <v>-</v>
      </c>
      <c r="BE733" s="94" t="str">
        <f t="shared" si="332"/>
        <v>-</v>
      </c>
      <c r="BF733" s="94" t="str">
        <f t="shared" si="333"/>
        <v>-</v>
      </c>
    </row>
    <row r="734" spans="1:58" x14ac:dyDescent="0.2">
      <c r="A734" s="19" t="s">
        <v>1193</v>
      </c>
      <c r="B734" s="19" t="s">
        <v>76</v>
      </c>
      <c r="C734" s="19">
        <v>16340776</v>
      </c>
      <c r="D734" s="19">
        <v>0</v>
      </c>
      <c r="E734" s="19" t="s">
        <v>1355</v>
      </c>
      <c r="F734" s="19" t="s">
        <v>1701</v>
      </c>
      <c r="G734" s="19" t="s">
        <v>1702</v>
      </c>
      <c r="H734" s="19" t="s">
        <v>1018</v>
      </c>
      <c r="I734" s="19" t="s">
        <v>653</v>
      </c>
      <c r="J734" s="19">
        <v>80</v>
      </c>
      <c r="K734" s="19" t="s">
        <v>560</v>
      </c>
      <c r="L734" s="19" t="s">
        <v>495</v>
      </c>
      <c r="M734" s="19" t="s">
        <v>13</v>
      </c>
      <c r="N734" s="19">
        <v>45831</v>
      </c>
      <c r="O734" s="19">
        <v>2</v>
      </c>
      <c r="P734" s="83">
        <v>1</v>
      </c>
      <c r="Q734" s="19" t="s">
        <v>23</v>
      </c>
      <c r="R734" s="19" t="s">
        <v>11</v>
      </c>
      <c r="S734" s="19" t="s">
        <v>23</v>
      </c>
      <c r="T734" s="19">
        <v>2</v>
      </c>
      <c r="U734" s="19" t="s">
        <v>11</v>
      </c>
      <c r="V734" s="19" t="s">
        <v>11</v>
      </c>
      <c r="W734" s="19" t="s">
        <v>11</v>
      </c>
      <c r="X734" s="19">
        <v>0</v>
      </c>
      <c r="Y734" s="19" t="s">
        <v>730</v>
      </c>
      <c r="Z734" s="19">
        <v>0</v>
      </c>
      <c r="AA734" s="19">
        <v>0</v>
      </c>
      <c r="AB734" s="19">
        <v>0</v>
      </c>
      <c r="AC734" s="186" t="str">
        <f>IF(OR(M734="13",M734="14",P734=8),"",IF(     AND(OR(S734="AUTORIZADO", S734="PENDIENTE", S734="REDUCIDO", S734="AMPLIADO"),L734&lt;&gt;"HONORARIO" ), _xlfn.CONCAT(IF(H734="X","H",H734),"_",IF(OR(P734=5,P734=6),_xlfn.CONCAT(P734,"A"),P734),"_",VLOOKUP(T734,Datos!$B$2:$C$5,2,TRUE)),""))</f>
        <v>M_1_[hasta 3]</v>
      </c>
      <c r="AD734" s="186">
        <f t="shared" si="307"/>
        <v>0</v>
      </c>
      <c r="AE734" s="90" t="str">
        <f t="shared" si="308"/>
        <v>-</v>
      </c>
      <c r="AF734" s="91" t="str">
        <f t="shared" si="309"/>
        <v>070601</v>
      </c>
      <c r="AG734" s="92"/>
      <c r="AH734" s="93" t="str">
        <f t="shared" si="310"/>
        <v>Corporación de Fomento de la Producción</v>
      </c>
      <c r="AI734" s="90" t="str">
        <f t="shared" si="311"/>
        <v>-</v>
      </c>
      <c r="AJ734" s="90">
        <f t="shared" si="312"/>
        <v>0</v>
      </c>
      <c r="AK734" s="90" t="str">
        <f t="shared" si="313"/>
        <v>-</v>
      </c>
      <c r="AL734" s="90" t="str">
        <f t="shared" si="314"/>
        <v>Identifica este registro como MUJER</v>
      </c>
      <c r="AM734" s="90" t="str">
        <f t="shared" si="315"/>
        <v>-</v>
      </c>
      <c r="AN734" s="90" t="str">
        <f t="shared" si="316"/>
        <v>-</v>
      </c>
      <c r="AO734" s="90" t="str">
        <f t="shared" si="317"/>
        <v>-</v>
      </c>
      <c r="AP734" s="58" t="str">
        <f t="shared" si="318"/>
        <v>-</v>
      </c>
      <c r="AQ734" s="94" t="str">
        <f t="shared" si="319"/>
        <v>-</v>
      </c>
      <c r="AR734" s="94" t="str">
        <f>IF(N734="","PRIMER_DIA en blanco",
IF(AND(M734="01",N734&gt;=L_Conversion!$C$118,N734&lt;=L_Conversion!$D$118),"-",
IF(AND(M734="02",N734&gt;=L_Conversion!$C$119,N734&lt;=L_Conversion!$D$119),"-",
IF(AND(M734="03",N734&gt;=L_Conversion!$C$120,N734&lt;=L_Conversion!$D$120),"-",
IF(AND(M734="04",N734&gt;=L_Conversion!$C$121,N734&lt;=L_Conversion!$D$121),"-",
IF(AND(M734="05",N734&gt;=L_Conversion!$C$122,N734&lt;=L_Conversion!$D$122),"-",
IF(AND(M734="06",N734&gt;=L_Conversion!$C$123,N734&lt;=L_Conversion!$D$123),"-",
IF(AND(M734="07",N734&gt;=L_Conversion!$C$124,N734&lt;=L_Conversion!$D$124),"-",
IF(AND(M734="08",N734&gt;=L_Conversion!$C$125,N734&lt;=L_Conversion!$D$125),"-",
IF(AND(M734="09",N734&gt;=L_Conversion!$C$126,N734&lt;=L_Conversion!$D$126),"-",
IF(AND(M734="10",N734&gt;=L_Conversion!$C$127,N734&lt;=L_Conversion!$D$127),"-",
IF(AND(M734="11",N734&gt;=L_Conversion!$C$128,N734&lt;=L_Conversion!$D$128),"-",
IF(AND(M734="12",N734&gt;=L_Conversion!$C$129,N734&lt;=L_Conversion!$D$129),"-",
IF(AND(M734="13",N734&gt;=L_Conversion!$C$116,N734&lt;=L_Conversion!$D$116),"-",
IF(AND(M734="14",N734&gt;=L_Conversion!$C$117,N734&lt;=L_Conversion!$D$117),"-",
"PRIMER_DIA fuera de rango")))))))))))))))</f>
        <v>-</v>
      </c>
      <c r="AS734" s="94" t="str">
        <f t="shared" si="320"/>
        <v>-</v>
      </c>
      <c r="AT734" s="94" t="str">
        <f t="shared" si="321"/>
        <v>-</v>
      </c>
      <c r="AU734" s="94" t="str">
        <f t="shared" si="322"/>
        <v>-</v>
      </c>
      <c r="AV734" s="94" t="str">
        <f t="shared" si="323"/>
        <v>-</v>
      </c>
      <c r="AW734" s="94" t="str">
        <f t="shared" si="324"/>
        <v>-</v>
      </c>
      <c r="AX734" s="94" t="str">
        <f t="shared" si="325"/>
        <v>-</v>
      </c>
      <c r="AY734" s="94" t="str">
        <f t="shared" si="326"/>
        <v>-</v>
      </c>
      <c r="AZ734" s="94" t="str">
        <f t="shared" si="327"/>
        <v>-</v>
      </c>
      <c r="BA734" s="94" t="str">
        <f t="shared" si="328"/>
        <v>-</v>
      </c>
      <c r="BB734" s="94" t="str">
        <f t="shared" si="329"/>
        <v>-</v>
      </c>
      <c r="BC734" s="94" t="str">
        <f t="shared" si="330"/>
        <v>-</v>
      </c>
      <c r="BD734" s="94" t="str">
        <f t="shared" si="331"/>
        <v>-</v>
      </c>
      <c r="BE734" s="94" t="str">
        <f t="shared" si="332"/>
        <v>-</v>
      </c>
      <c r="BF734" s="94" t="str">
        <f t="shared" si="333"/>
        <v>-</v>
      </c>
    </row>
    <row r="735" spans="1:58" x14ac:dyDescent="0.2">
      <c r="A735" s="19" t="s">
        <v>1193</v>
      </c>
      <c r="B735" s="19" t="s">
        <v>76</v>
      </c>
      <c r="C735" s="19">
        <v>10708988</v>
      </c>
      <c r="D735" s="19">
        <v>8</v>
      </c>
      <c r="E735" s="19" t="s">
        <v>2013</v>
      </c>
      <c r="F735" s="19" t="s">
        <v>2014</v>
      </c>
      <c r="G735" s="19" t="s">
        <v>2015</v>
      </c>
      <c r="H735" s="19" t="s">
        <v>1018</v>
      </c>
      <c r="I735" s="19" t="s">
        <v>653</v>
      </c>
      <c r="J735" s="19">
        <v>80</v>
      </c>
      <c r="K735" s="19" t="s">
        <v>556</v>
      </c>
      <c r="L735" s="19" t="s">
        <v>495</v>
      </c>
      <c r="M735" s="19" t="s">
        <v>13</v>
      </c>
      <c r="N735" s="19">
        <v>45831</v>
      </c>
      <c r="O735" s="19">
        <v>2</v>
      </c>
      <c r="P735" s="83">
        <v>1</v>
      </c>
      <c r="Q735" s="19" t="s">
        <v>23</v>
      </c>
      <c r="R735" s="19" t="s">
        <v>11</v>
      </c>
      <c r="S735" s="19" t="s">
        <v>23</v>
      </c>
      <c r="T735" s="19">
        <v>2</v>
      </c>
      <c r="U735" s="19" t="s">
        <v>11</v>
      </c>
      <c r="V735" s="19" t="s">
        <v>11</v>
      </c>
      <c r="W735" s="19" t="s">
        <v>11</v>
      </c>
      <c r="X735" s="19">
        <v>0</v>
      </c>
      <c r="Y735" s="19" t="s">
        <v>730</v>
      </c>
      <c r="Z735" s="19">
        <v>0</v>
      </c>
      <c r="AA735" s="19">
        <v>0</v>
      </c>
      <c r="AB735" s="19">
        <v>0</v>
      </c>
      <c r="AC735" s="186" t="str">
        <f>IF(OR(M735="13",M735="14",P735=8),"",IF(     AND(OR(S735="AUTORIZADO", S735="PENDIENTE", S735="REDUCIDO", S735="AMPLIADO"),L735&lt;&gt;"HONORARIO" ), _xlfn.CONCAT(IF(H735="X","H",H735),"_",IF(OR(P735=5,P735=6),_xlfn.CONCAT(P735,"A"),P735),"_",VLOOKUP(T735,Datos!$B$2:$C$5,2,TRUE)),""))</f>
        <v>M_1_[hasta 3]</v>
      </c>
      <c r="AD735" s="186">
        <f t="shared" si="307"/>
        <v>0</v>
      </c>
      <c r="AE735" s="90" t="str">
        <f t="shared" si="308"/>
        <v>-</v>
      </c>
      <c r="AF735" s="91" t="str">
        <f t="shared" si="309"/>
        <v>070601</v>
      </c>
      <c r="AG735" s="92"/>
      <c r="AH735" s="93" t="str">
        <f t="shared" si="310"/>
        <v>Corporación de Fomento de la Producción</v>
      </c>
      <c r="AI735" s="90" t="str">
        <f t="shared" si="311"/>
        <v>-</v>
      </c>
      <c r="AJ735" s="90">
        <f t="shared" si="312"/>
        <v>8</v>
      </c>
      <c r="AK735" s="90" t="str">
        <f t="shared" si="313"/>
        <v>-</v>
      </c>
      <c r="AL735" s="90" t="str">
        <f t="shared" si="314"/>
        <v>Identifica este registro como MUJER</v>
      </c>
      <c r="AM735" s="90" t="str">
        <f t="shared" si="315"/>
        <v>-</v>
      </c>
      <c r="AN735" s="90" t="str">
        <f t="shared" si="316"/>
        <v>-</v>
      </c>
      <c r="AO735" s="90" t="str">
        <f t="shared" si="317"/>
        <v>-</v>
      </c>
      <c r="AP735" s="58" t="str">
        <f t="shared" si="318"/>
        <v>-</v>
      </c>
      <c r="AQ735" s="94" t="str">
        <f t="shared" si="319"/>
        <v>-</v>
      </c>
      <c r="AR735" s="94" t="str">
        <f>IF(N735="","PRIMER_DIA en blanco",
IF(AND(M735="01",N735&gt;=L_Conversion!$C$118,N735&lt;=L_Conversion!$D$118),"-",
IF(AND(M735="02",N735&gt;=L_Conversion!$C$119,N735&lt;=L_Conversion!$D$119),"-",
IF(AND(M735="03",N735&gt;=L_Conversion!$C$120,N735&lt;=L_Conversion!$D$120),"-",
IF(AND(M735="04",N735&gt;=L_Conversion!$C$121,N735&lt;=L_Conversion!$D$121),"-",
IF(AND(M735="05",N735&gt;=L_Conversion!$C$122,N735&lt;=L_Conversion!$D$122),"-",
IF(AND(M735="06",N735&gt;=L_Conversion!$C$123,N735&lt;=L_Conversion!$D$123),"-",
IF(AND(M735="07",N735&gt;=L_Conversion!$C$124,N735&lt;=L_Conversion!$D$124),"-",
IF(AND(M735="08",N735&gt;=L_Conversion!$C$125,N735&lt;=L_Conversion!$D$125),"-",
IF(AND(M735="09",N735&gt;=L_Conversion!$C$126,N735&lt;=L_Conversion!$D$126),"-",
IF(AND(M735="10",N735&gt;=L_Conversion!$C$127,N735&lt;=L_Conversion!$D$127),"-",
IF(AND(M735="11",N735&gt;=L_Conversion!$C$128,N735&lt;=L_Conversion!$D$128),"-",
IF(AND(M735="12",N735&gt;=L_Conversion!$C$129,N735&lt;=L_Conversion!$D$129),"-",
IF(AND(M735="13",N735&gt;=L_Conversion!$C$116,N735&lt;=L_Conversion!$D$116),"-",
IF(AND(M735="14",N735&gt;=L_Conversion!$C$117,N735&lt;=L_Conversion!$D$117),"-",
"PRIMER_DIA fuera de rango")))))))))))))))</f>
        <v>-</v>
      </c>
      <c r="AS735" s="94" t="str">
        <f t="shared" si="320"/>
        <v>-</v>
      </c>
      <c r="AT735" s="94" t="str">
        <f t="shared" si="321"/>
        <v>-</v>
      </c>
      <c r="AU735" s="94" t="str">
        <f t="shared" si="322"/>
        <v>-</v>
      </c>
      <c r="AV735" s="94" t="str">
        <f t="shared" si="323"/>
        <v>-</v>
      </c>
      <c r="AW735" s="94" t="str">
        <f t="shared" si="324"/>
        <v>-</v>
      </c>
      <c r="AX735" s="94" t="str">
        <f t="shared" si="325"/>
        <v>-</v>
      </c>
      <c r="AY735" s="94" t="str">
        <f t="shared" si="326"/>
        <v>-</v>
      </c>
      <c r="AZ735" s="94" t="str">
        <f t="shared" si="327"/>
        <v>-</v>
      </c>
      <c r="BA735" s="94" t="str">
        <f t="shared" si="328"/>
        <v>-</v>
      </c>
      <c r="BB735" s="94" t="str">
        <f t="shared" si="329"/>
        <v>-</v>
      </c>
      <c r="BC735" s="94" t="str">
        <f t="shared" si="330"/>
        <v>-</v>
      </c>
      <c r="BD735" s="94" t="str">
        <f t="shared" si="331"/>
        <v>-</v>
      </c>
      <c r="BE735" s="94" t="str">
        <f t="shared" si="332"/>
        <v>-</v>
      </c>
      <c r="BF735" s="94" t="str">
        <f t="shared" si="333"/>
        <v>-</v>
      </c>
    </row>
    <row r="736" spans="1:58" x14ac:dyDescent="0.2">
      <c r="A736" s="19" t="s">
        <v>1193</v>
      </c>
      <c r="B736" s="19" t="s">
        <v>76</v>
      </c>
      <c r="C736" s="19">
        <v>8890175</v>
      </c>
      <c r="D736" s="19">
        <v>4</v>
      </c>
      <c r="E736" s="19" t="s">
        <v>1950</v>
      </c>
      <c r="F736" s="19" t="s">
        <v>1951</v>
      </c>
      <c r="G736" s="19" t="s">
        <v>1952</v>
      </c>
      <c r="H736" s="19" t="s">
        <v>1018</v>
      </c>
      <c r="I736" s="19" t="s">
        <v>653</v>
      </c>
      <c r="J736" s="19">
        <v>80</v>
      </c>
      <c r="K736" s="19" t="s">
        <v>560</v>
      </c>
      <c r="L736" s="19" t="s">
        <v>495</v>
      </c>
      <c r="M736" s="19" t="s">
        <v>13</v>
      </c>
      <c r="N736" s="19">
        <v>45831</v>
      </c>
      <c r="O736" s="19">
        <v>1</v>
      </c>
      <c r="P736" s="83">
        <v>1</v>
      </c>
      <c r="Q736" s="19" t="s">
        <v>23</v>
      </c>
      <c r="R736" s="19" t="s">
        <v>11</v>
      </c>
      <c r="S736" s="19" t="s">
        <v>23</v>
      </c>
      <c r="T736" s="19">
        <v>1</v>
      </c>
      <c r="U736" s="19" t="s">
        <v>11</v>
      </c>
      <c r="V736" s="19" t="s">
        <v>11</v>
      </c>
      <c r="W736" s="19" t="s">
        <v>11</v>
      </c>
      <c r="X736" s="19">
        <v>0</v>
      </c>
      <c r="Y736" s="19" t="s">
        <v>730</v>
      </c>
      <c r="Z736" s="19">
        <v>0</v>
      </c>
      <c r="AA736" s="19">
        <v>0</v>
      </c>
      <c r="AB736" s="19">
        <v>0</v>
      </c>
      <c r="AC736" s="186" t="str">
        <f>IF(OR(M736="13",M736="14",P736=8),"",IF(     AND(OR(S736="AUTORIZADO", S736="PENDIENTE", S736="REDUCIDO", S736="AMPLIADO"),L736&lt;&gt;"HONORARIO" ), _xlfn.CONCAT(IF(H736="X","H",H736),"_",IF(OR(P736=5,P736=6),_xlfn.CONCAT(P736,"A"),P736),"_",VLOOKUP(T736,Datos!$B$2:$C$5,2,TRUE)),""))</f>
        <v>M_1_[hasta 3]</v>
      </c>
      <c r="AD736" s="186">
        <f t="shared" si="307"/>
        <v>0</v>
      </c>
      <c r="AE736" s="90" t="str">
        <f t="shared" si="308"/>
        <v>-</v>
      </c>
      <c r="AF736" s="91" t="str">
        <f t="shared" si="309"/>
        <v>070601</v>
      </c>
      <c r="AG736" s="92"/>
      <c r="AH736" s="93" t="str">
        <f t="shared" si="310"/>
        <v>Corporación de Fomento de la Producción</v>
      </c>
      <c r="AI736" s="90" t="str">
        <f t="shared" si="311"/>
        <v>-</v>
      </c>
      <c r="AJ736" s="90">
        <f t="shared" si="312"/>
        <v>4</v>
      </c>
      <c r="AK736" s="90" t="str">
        <f t="shared" si="313"/>
        <v>-</v>
      </c>
      <c r="AL736" s="90" t="str">
        <f t="shared" si="314"/>
        <v>Identifica este registro como MUJER</v>
      </c>
      <c r="AM736" s="90" t="str">
        <f t="shared" si="315"/>
        <v>-</v>
      </c>
      <c r="AN736" s="90" t="str">
        <f t="shared" si="316"/>
        <v>-</v>
      </c>
      <c r="AO736" s="90" t="str">
        <f t="shared" si="317"/>
        <v>-</v>
      </c>
      <c r="AP736" s="58" t="str">
        <f t="shared" si="318"/>
        <v>-</v>
      </c>
      <c r="AQ736" s="94" t="str">
        <f t="shared" si="319"/>
        <v>-</v>
      </c>
      <c r="AR736" s="94" t="str">
        <f>IF(N736="","PRIMER_DIA en blanco",
IF(AND(M736="01",N736&gt;=L_Conversion!$C$118,N736&lt;=L_Conversion!$D$118),"-",
IF(AND(M736="02",N736&gt;=L_Conversion!$C$119,N736&lt;=L_Conversion!$D$119),"-",
IF(AND(M736="03",N736&gt;=L_Conversion!$C$120,N736&lt;=L_Conversion!$D$120),"-",
IF(AND(M736="04",N736&gt;=L_Conversion!$C$121,N736&lt;=L_Conversion!$D$121),"-",
IF(AND(M736="05",N736&gt;=L_Conversion!$C$122,N736&lt;=L_Conversion!$D$122),"-",
IF(AND(M736="06",N736&gt;=L_Conversion!$C$123,N736&lt;=L_Conversion!$D$123),"-",
IF(AND(M736="07",N736&gt;=L_Conversion!$C$124,N736&lt;=L_Conversion!$D$124),"-",
IF(AND(M736="08",N736&gt;=L_Conversion!$C$125,N736&lt;=L_Conversion!$D$125),"-",
IF(AND(M736="09",N736&gt;=L_Conversion!$C$126,N736&lt;=L_Conversion!$D$126),"-",
IF(AND(M736="10",N736&gt;=L_Conversion!$C$127,N736&lt;=L_Conversion!$D$127),"-",
IF(AND(M736="11",N736&gt;=L_Conversion!$C$128,N736&lt;=L_Conversion!$D$128),"-",
IF(AND(M736="12",N736&gt;=L_Conversion!$C$129,N736&lt;=L_Conversion!$D$129),"-",
IF(AND(M736="13",N736&gt;=L_Conversion!$C$116,N736&lt;=L_Conversion!$D$116),"-",
IF(AND(M736="14",N736&gt;=L_Conversion!$C$117,N736&lt;=L_Conversion!$D$117),"-",
"PRIMER_DIA fuera de rango")))))))))))))))</f>
        <v>-</v>
      </c>
      <c r="AS736" s="94" t="str">
        <f t="shared" si="320"/>
        <v>-</v>
      </c>
      <c r="AT736" s="94" t="str">
        <f t="shared" si="321"/>
        <v>-</v>
      </c>
      <c r="AU736" s="94" t="str">
        <f t="shared" si="322"/>
        <v>-</v>
      </c>
      <c r="AV736" s="94" t="str">
        <f t="shared" si="323"/>
        <v>-</v>
      </c>
      <c r="AW736" s="94" t="str">
        <f t="shared" si="324"/>
        <v>-</v>
      </c>
      <c r="AX736" s="94" t="str">
        <f t="shared" si="325"/>
        <v>-</v>
      </c>
      <c r="AY736" s="94" t="str">
        <f t="shared" si="326"/>
        <v>-</v>
      </c>
      <c r="AZ736" s="94" t="str">
        <f t="shared" si="327"/>
        <v>-</v>
      </c>
      <c r="BA736" s="94" t="str">
        <f t="shared" si="328"/>
        <v>-</v>
      </c>
      <c r="BB736" s="94" t="str">
        <f t="shared" si="329"/>
        <v>-</v>
      </c>
      <c r="BC736" s="94" t="str">
        <f t="shared" si="330"/>
        <v>-</v>
      </c>
      <c r="BD736" s="94" t="str">
        <f t="shared" si="331"/>
        <v>-</v>
      </c>
      <c r="BE736" s="94" t="str">
        <f t="shared" si="332"/>
        <v>-</v>
      </c>
      <c r="BF736" s="94" t="str">
        <f t="shared" si="333"/>
        <v>-</v>
      </c>
    </row>
    <row r="737" spans="1:58" x14ac:dyDescent="0.2">
      <c r="A737" s="19" t="s">
        <v>1193</v>
      </c>
      <c r="B737" s="19" t="s">
        <v>76</v>
      </c>
      <c r="C737" s="19">
        <v>18303226</v>
      </c>
      <c r="D737" s="19">
        <v>7</v>
      </c>
      <c r="E737" s="19" t="s">
        <v>1415</v>
      </c>
      <c r="F737" s="19" t="s">
        <v>1416</v>
      </c>
      <c r="G737" s="19" t="s">
        <v>1417</v>
      </c>
      <c r="H737" s="19" t="s">
        <v>1018</v>
      </c>
      <c r="I737" s="19" t="s">
        <v>653</v>
      </c>
      <c r="J737" s="19">
        <v>80</v>
      </c>
      <c r="K737" s="19" t="s">
        <v>560</v>
      </c>
      <c r="L737" s="19" t="s">
        <v>495</v>
      </c>
      <c r="M737" s="19" t="s">
        <v>13</v>
      </c>
      <c r="N737" s="19">
        <v>45831</v>
      </c>
      <c r="O737" s="19">
        <v>21</v>
      </c>
      <c r="P737" s="83">
        <v>1</v>
      </c>
      <c r="Q737" s="19" t="s">
        <v>23</v>
      </c>
      <c r="R737" s="19" t="s">
        <v>11</v>
      </c>
      <c r="S737" s="19" t="s">
        <v>23</v>
      </c>
      <c r="T737" s="19">
        <v>21</v>
      </c>
      <c r="U737" s="19" t="s">
        <v>11</v>
      </c>
      <c r="V737" s="19" t="s">
        <v>11</v>
      </c>
      <c r="W737" s="19" t="s">
        <v>11</v>
      </c>
      <c r="X737" s="19">
        <v>0</v>
      </c>
      <c r="Y737" s="19" t="s">
        <v>730</v>
      </c>
      <c r="Z737" s="19">
        <v>0</v>
      </c>
      <c r="AA737" s="19">
        <v>0</v>
      </c>
      <c r="AB737" s="19">
        <v>0</v>
      </c>
      <c r="AC737" s="186" t="str">
        <f>IF(OR(M737="13",M737="14",P737=8),"",IF(     AND(OR(S737="AUTORIZADO", S737="PENDIENTE", S737="REDUCIDO", S737="AMPLIADO"),L737&lt;&gt;"HONORARIO" ), _xlfn.CONCAT(IF(H737="X","H",H737),"_",IF(OR(P737=5,P737=6),_xlfn.CONCAT(P737,"A"),P737),"_",VLOOKUP(T737,Datos!$B$2:$C$5,2,TRUE)),""))</f>
        <v>M_1_[11 +]</v>
      </c>
      <c r="AD737" s="186">
        <f t="shared" si="307"/>
        <v>0</v>
      </c>
      <c r="AE737" s="90" t="str">
        <f t="shared" si="308"/>
        <v>-</v>
      </c>
      <c r="AF737" s="91" t="str">
        <f t="shared" si="309"/>
        <v>070601</v>
      </c>
      <c r="AG737" s="92"/>
      <c r="AH737" s="93" t="str">
        <f t="shared" si="310"/>
        <v>Corporación de Fomento de la Producción</v>
      </c>
      <c r="AI737" s="90" t="str">
        <f t="shared" si="311"/>
        <v>-</v>
      </c>
      <c r="AJ737" s="90">
        <f t="shared" si="312"/>
        <v>7</v>
      </c>
      <c r="AK737" s="90" t="str">
        <f t="shared" si="313"/>
        <v>-</v>
      </c>
      <c r="AL737" s="90" t="str">
        <f t="shared" si="314"/>
        <v>Identifica este registro como MUJER</v>
      </c>
      <c r="AM737" s="90" t="str">
        <f t="shared" si="315"/>
        <v>-</v>
      </c>
      <c r="AN737" s="90" t="str">
        <f t="shared" si="316"/>
        <v>-</v>
      </c>
      <c r="AO737" s="90" t="str">
        <f t="shared" si="317"/>
        <v>-</v>
      </c>
      <c r="AP737" s="58" t="str">
        <f t="shared" si="318"/>
        <v>-</v>
      </c>
      <c r="AQ737" s="94" t="str">
        <f t="shared" si="319"/>
        <v>-</v>
      </c>
      <c r="AR737" s="94" t="str">
        <f>IF(N737="","PRIMER_DIA en blanco",
IF(AND(M737="01",N737&gt;=L_Conversion!$C$118,N737&lt;=L_Conversion!$D$118),"-",
IF(AND(M737="02",N737&gt;=L_Conversion!$C$119,N737&lt;=L_Conversion!$D$119),"-",
IF(AND(M737="03",N737&gt;=L_Conversion!$C$120,N737&lt;=L_Conversion!$D$120),"-",
IF(AND(M737="04",N737&gt;=L_Conversion!$C$121,N737&lt;=L_Conversion!$D$121),"-",
IF(AND(M737="05",N737&gt;=L_Conversion!$C$122,N737&lt;=L_Conversion!$D$122),"-",
IF(AND(M737="06",N737&gt;=L_Conversion!$C$123,N737&lt;=L_Conversion!$D$123),"-",
IF(AND(M737="07",N737&gt;=L_Conversion!$C$124,N737&lt;=L_Conversion!$D$124),"-",
IF(AND(M737="08",N737&gt;=L_Conversion!$C$125,N737&lt;=L_Conversion!$D$125),"-",
IF(AND(M737="09",N737&gt;=L_Conversion!$C$126,N737&lt;=L_Conversion!$D$126),"-",
IF(AND(M737="10",N737&gt;=L_Conversion!$C$127,N737&lt;=L_Conversion!$D$127),"-",
IF(AND(M737="11",N737&gt;=L_Conversion!$C$128,N737&lt;=L_Conversion!$D$128),"-",
IF(AND(M737="12",N737&gt;=L_Conversion!$C$129,N737&lt;=L_Conversion!$D$129),"-",
IF(AND(M737="13",N737&gt;=L_Conversion!$C$116,N737&lt;=L_Conversion!$D$116),"-",
IF(AND(M737="14",N737&gt;=L_Conversion!$C$117,N737&lt;=L_Conversion!$D$117),"-",
"PRIMER_DIA fuera de rango")))))))))))))))</f>
        <v>-</v>
      </c>
      <c r="AS737" s="94" t="str">
        <f t="shared" si="320"/>
        <v>-</v>
      </c>
      <c r="AT737" s="94" t="str">
        <f t="shared" si="321"/>
        <v>-</v>
      </c>
      <c r="AU737" s="94" t="str">
        <f t="shared" si="322"/>
        <v>-</v>
      </c>
      <c r="AV737" s="94" t="str">
        <f t="shared" si="323"/>
        <v>-</v>
      </c>
      <c r="AW737" s="94" t="str">
        <f t="shared" si="324"/>
        <v>-</v>
      </c>
      <c r="AX737" s="94" t="str">
        <f t="shared" si="325"/>
        <v>-</v>
      </c>
      <c r="AY737" s="94" t="str">
        <f t="shared" si="326"/>
        <v>-</v>
      </c>
      <c r="AZ737" s="94" t="str">
        <f t="shared" si="327"/>
        <v>-</v>
      </c>
      <c r="BA737" s="94" t="str">
        <f t="shared" si="328"/>
        <v>-</v>
      </c>
      <c r="BB737" s="94" t="str">
        <f t="shared" si="329"/>
        <v>-</v>
      </c>
      <c r="BC737" s="94" t="str">
        <f t="shared" si="330"/>
        <v>-</v>
      </c>
      <c r="BD737" s="94" t="str">
        <f t="shared" si="331"/>
        <v>-</v>
      </c>
      <c r="BE737" s="94" t="str">
        <f t="shared" si="332"/>
        <v>-</v>
      </c>
      <c r="BF737" s="94" t="str">
        <f t="shared" si="333"/>
        <v>-</v>
      </c>
    </row>
    <row r="738" spans="1:58" x14ac:dyDescent="0.2">
      <c r="A738" s="19" t="s">
        <v>1193</v>
      </c>
      <c r="B738" s="19" t="s">
        <v>76</v>
      </c>
      <c r="C738" s="19">
        <v>8818097</v>
      </c>
      <c r="D738" s="19">
        <v>6</v>
      </c>
      <c r="E738" s="19" t="s">
        <v>1474</v>
      </c>
      <c r="F738" s="19" t="s">
        <v>1329</v>
      </c>
      <c r="G738" s="19" t="s">
        <v>2016</v>
      </c>
      <c r="H738" s="19" t="s">
        <v>1018</v>
      </c>
      <c r="I738" s="19" t="s">
        <v>653</v>
      </c>
      <c r="J738" s="19">
        <v>60</v>
      </c>
      <c r="K738" s="19" t="s">
        <v>560</v>
      </c>
      <c r="L738" s="19" t="s">
        <v>490</v>
      </c>
      <c r="M738" s="19" t="s">
        <v>13</v>
      </c>
      <c r="N738" s="19">
        <v>45832</v>
      </c>
      <c r="O738" s="19">
        <v>4</v>
      </c>
      <c r="P738" s="83">
        <v>1</v>
      </c>
      <c r="Q738" s="19" t="s">
        <v>23</v>
      </c>
      <c r="R738" s="19" t="s">
        <v>11</v>
      </c>
      <c r="S738" s="19" t="s">
        <v>23</v>
      </c>
      <c r="T738" s="19">
        <v>4</v>
      </c>
      <c r="U738" s="19" t="s">
        <v>11</v>
      </c>
      <c r="V738" s="19" t="s">
        <v>11</v>
      </c>
      <c r="W738" s="19" t="s">
        <v>19</v>
      </c>
      <c r="X738" s="19">
        <v>78118</v>
      </c>
      <c r="Y738" s="19" t="s">
        <v>726</v>
      </c>
      <c r="Z738" s="19">
        <v>4</v>
      </c>
      <c r="AA738" s="19">
        <v>78118</v>
      </c>
      <c r="AB738" s="19">
        <v>78118</v>
      </c>
      <c r="AC738" s="186" t="str">
        <f>IF(OR(M738="13",M738="14",P738=8),"",IF(     AND(OR(S738="AUTORIZADO", S738="PENDIENTE", S738="REDUCIDO", S738="AMPLIADO"),L738&lt;&gt;"HONORARIO" ), _xlfn.CONCAT(IF(H738="X","H",H738),"_",IF(OR(P738=5,P738=6),_xlfn.CONCAT(P738,"A"),P738),"_",VLOOKUP(T738,Datos!$B$2:$C$5,2,TRUE)),""))</f>
        <v>M_1_[4 a 10]</v>
      </c>
      <c r="AD738" s="186">
        <f t="shared" si="307"/>
        <v>156236</v>
      </c>
      <c r="AE738" s="90" t="str">
        <f t="shared" si="308"/>
        <v>-</v>
      </c>
      <c r="AF738" s="91" t="str">
        <f t="shared" si="309"/>
        <v>070601</v>
      </c>
      <c r="AG738" s="92"/>
      <c r="AH738" s="93" t="str">
        <f t="shared" si="310"/>
        <v>Corporación de Fomento de la Producción</v>
      </c>
      <c r="AI738" s="90" t="str">
        <f t="shared" si="311"/>
        <v>-</v>
      </c>
      <c r="AJ738" s="90">
        <f t="shared" si="312"/>
        <v>6</v>
      </c>
      <c r="AK738" s="90" t="str">
        <f t="shared" si="313"/>
        <v>-</v>
      </c>
      <c r="AL738" s="90" t="str">
        <f t="shared" si="314"/>
        <v>Identifica este registro como MUJER</v>
      </c>
      <c r="AM738" s="90" t="str">
        <f t="shared" si="315"/>
        <v>-</v>
      </c>
      <c r="AN738" s="90" t="str">
        <f t="shared" si="316"/>
        <v>-</v>
      </c>
      <c r="AO738" s="90" t="str">
        <f t="shared" si="317"/>
        <v>-</v>
      </c>
      <c r="AP738" s="58" t="str">
        <f t="shared" si="318"/>
        <v>-</v>
      </c>
      <c r="AQ738" s="94" t="str">
        <f t="shared" si="319"/>
        <v>-</v>
      </c>
      <c r="AR738" s="94" t="str">
        <f>IF(N738="","PRIMER_DIA en blanco",
IF(AND(M738="01",N738&gt;=L_Conversion!$C$118,N738&lt;=L_Conversion!$D$118),"-",
IF(AND(M738="02",N738&gt;=L_Conversion!$C$119,N738&lt;=L_Conversion!$D$119),"-",
IF(AND(M738="03",N738&gt;=L_Conversion!$C$120,N738&lt;=L_Conversion!$D$120),"-",
IF(AND(M738="04",N738&gt;=L_Conversion!$C$121,N738&lt;=L_Conversion!$D$121),"-",
IF(AND(M738="05",N738&gt;=L_Conversion!$C$122,N738&lt;=L_Conversion!$D$122),"-",
IF(AND(M738="06",N738&gt;=L_Conversion!$C$123,N738&lt;=L_Conversion!$D$123),"-",
IF(AND(M738="07",N738&gt;=L_Conversion!$C$124,N738&lt;=L_Conversion!$D$124),"-",
IF(AND(M738="08",N738&gt;=L_Conversion!$C$125,N738&lt;=L_Conversion!$D$125),"-",
IF(AND(M738="09",N738&gt;=L_Conversion!$C$126,N738&lt;=L_Conversion!$D$126),"-",
IF(AND(M738="10",N738&gt;=L_Conversion!$C$127,N738&lt;=L_Conversion!$D$127),"-",
IF(AND(M738="11",N738&gt;=L_Conversion!$C$128,N738&lt;=L_Conversion!$D$128),"-",
IF(AND(M738="12",N738&gt;=L_Conversion!$C$129,N738&lt;=L_Conversion!$D$129),"-",
IF(AND(M738="13",N738&gt;=L_Conversion!$C$116,N738&lt;=L_Conversion!$D$116),"-",
IF(AND(M738="14",N738&gt;=L_Conversion!$C$117,N738&lt;=L_Conversion!$D$117),"-",
"PRIMER_DIA fuera de rango")))))))))))))))</f>
        <v>-</v>
      </c>
      <c r="AS738" s="94" t="str">
        <f t="shared" si="320"/>
        <v>-</v>
      </c>
      <c r="AT738" s="94" t="str">
        <f t="shared" si="321"/>
        <v>-</v>
      </c>
      <c r="AU738" s="94" t="str">
        <f t="shared" si="322"/>
        <v>-</v>
      </c>
      <c r="AV738" s="94" t="str">
        <f t="shared" si="323"/>
        <v>-</v>
      </c>
      <c r="AW738" s="94" t="str">
        <f t="shared" si="324"/>
        <v>-</v>
      </c>
      <c r="AX738" s="94" t="str">
        <f t="shared" si="325"/>
        <v>-</v>
      </c>
      <c r="AY738" s="94" t="str">
        <f t="shared" si="326"/>
        <v>-</v>
      </c>
      <c r="AZ738" s="94" t="str">
        <f t="shared" si="327"/>
        <v>-</v>
      </c>
      <c r="BA738" s="94" t="str">
        <f t="shared" si="328"/>
        <v>-</v>
      </c>
      <c r="BB738" s="94" t="str">
        <f t="shared" si="329"/>
        <v>-</v>
      </c>
      <c r="BC738" s="94" t="str">
        <f t="shared" si="330"/>
        <v>-</v>
      </c>
      <c r="BD738" s="94" t="str">
        <f t="shared" si="331"/>
        <v>-</v>
      </c>
      <c r="BE738" s="94" t="str">
        <f t="shared" si="332"/>
        <v>-</v>
      </c>
      <c r="BF738" s="94" t="str">
        <f t="shared" si="333"/>
        <v>-</v>
      </c>
    </row>
    <row r="739" spans="1:58" x14ac:dyDescent="0.2">
      <c r="A739" s="19" t="s">
        <v>1193</v>
      </c>
      <c r="B739" s="19" t="s">
        <v>76</v>
      </c>
      <c r="C739" s="19">
        <v>8649147</v>
      </c>
      <c r="D739" s="19">
        <v>8</v>
      </c>
      <c r="E739" s="19" t="s">
        <v>1373</v>
      </c>
      <c r="F739" s="19" t="s">
        <v>1534</v>
      </c>
      <c r="G739" s="19" t="s">
        <v>1535</v>
      </c>
      <c r="H739" s="19" t="s">
        <v>1018</v>
      </c>
      <c r="I739" s="19" t="s">
        <v>653</v>
      </c>
      <c r="J739" s="19">
        <v>60</v>
      </c>
      <c r="K739" s="19" t="s">
        <v>560</v>
      </c>
      <c r="L739" s="19" t="s">
        <v>490</v>
      </c>
      <c r="M739" s="19" t="s">
        <v>13</v>
      </c>
      <c r="N739" s="19">
        <v>45832</v>
      </c>
      <c r="O739" s="19">
        <v>3</v>
      </c>
      <c r="P739" s="83">
        <v>1</v>
      </c>
      <c r="Q739" s="19" t="s">
        <v>23</v>
      </c>
      <c r="R739" s="19" t="s">
        <v>11</v>
      </c>
      <c r="S739" s="19" t="s">
        <v>23</v>
      </c>
      <c r="T739" s="19">
        <v>3</v>
      </c>
      <c r="U739" s="19" t="s">
        <v>11</v>
      </c>
      <c r="V739" s="19" t="s">
        <v>19</v>
      </c>
      <c r="W739" s="19" t="s">
        <v>19</v>
      </c>
      <c r="X739" s="19">
        <v>62864</v>
      </c>
      <c r="Y739" s="19" t="s">
        <v>726</v>
      </c>
      <c r="Z739" s="19">
        <v>3</v>
      </c>
      <c r="AA739" s="19">
        <v>62864</v>
      </c>
      <c r="AB739" s="19">
        <v>62864</v>
      </c>
      <c r="AC739" s="186" t="str">
        <f>IF(OR(M739="13",M739="14",P739=8),"",IF(     AND(OR(S739="AUTORIZADO", S739="PENDIENTE", S739="REDUCIDO", S739="AMPLIADO"),L739&lt;&gt;"HONORARIO" ), _xlfn.CONCAT(IF(H739="X","H",H739),"_",IF(OR(P739=5,P739=6),_xlfn.CONCAT(P739,"A"),P739),"_",VLOOKUP(T739,Datos!$B$2:$C$5,2,TRUE)),""))</f>
        <v>M_1_[hasta 3]</v>
      </c>
      <c r="AD739" s="186">
        <f t="shared" si="307"/>
        <v>125728</v>
      </c>
      <c r="AE739" s="90" t="str">
        <f t="shared" si="308"/>
        <v>-</v>
      </c>
      <c r="AF739" s="91" t="str">
        <f t="shared" si="309"/>
        <v>070601</v>
      </c>
      <c r="AG739" s="92"/>
      <c r="AH739" s="93" t="str">
        <f t="shared" si="310"/>
        <v>Corporación de Fomento de la Producción</v>
      </c>
      <c r="AI739" s="90" t="str">
        <f t="shared" si="311"/>
        <v>-</v>
      </c>
      <c r="AJ739" s="90">
        <f t="shared" si="312"/>
        <v>8</v>
      </c>
      <c r="AK739" s="90" t="str">
        <f t="shared" si="313"/>
        <v>-</v>
      </c>
      <c r="AL739" s="90" t="str">
        <f t="shared" si="314"/>
        <v>Identifica este registro como MUJER</v>
      </c>
      <c r="AM739" s="90" t="str">
        <f t="shared" si="315"/>
        <v>-</v>
      </c>
      <c r="AN739" s="90" t="str">
        <f t="shared" si="316"/>
        <v>-</v>
      </c>
      <c r="AO739" s="90" t="str">
        <f t="shared" si="317"/>
        <v>-</v>
      </c>
      <c r="AP739" s="58" t="str">
        <f t="shared" si="318"/>
        <v>-</v>
      </c>
      <c r="AQ739" s="94" t="str">
        <f t="shared" si="319"/>
        <v>-</v>
      </c>
      <c r="AR739" s="94" t="str">
        <f>IF(N739="","PRIMER_DIA en blanco",
IF(AND(M739="01",N739&gt;=L_Conversion!$C$118,N739&lt;=L_Conversion!$D$118),"-",
IF(AND(M739="02",N739&gt;=L_Conversion!$C$119,N739&lt;=L_Conversion!$D$119),"-",
IF(AND(M739="03",N739&gt;=L_Conversion!$C$120,N739&lt;=L_Conversion!$D$120),"-",
IF(AND(M739="04",N739&gt;=L_Conversion!$C$121,N739&lt;=L_Conversion!$D$121),"-",
IF(AND(M739="05",N739&gt;=L_Conversion!$C$122,N739&lt;=L_Conversion!$D$122),"-",
IF(AND(M739="06",N739&gt;=L_Conversion!$C$123,N739&lt;=L_Conversion!$D$123),"-",
IF(AND(M739="07",N739&gt;=L_Conversion!$C$124,N739&lt;=L_Conversion!$D$124),"-",
IF(AND(M739="08",N739&gt;=L_Conversion!$C$125,N739&lt;=L_Conversion!$D$125),"-",
IF(AND(M739="09",N739&gt;=L_Conversion!$C$126,N739&lt;=L_Conversion!$D$126),"-",
IF(AND(M739="10",N739&gt;=L_Conversion!$C$127,N739&lt;=L_Conversion!$D$127),"-",
IF(AND(M739="11",N739&gt;=L_Conversion!$C$128,N739&lt;=L_Conversion!$D$128),"-",
IF(AND(M739="12",N739&gt;=L_Conversion!$C$129,N739&lt;=L_Conversion!$D$129),"-",
IF(AND(M739="13",N739&gt;=L_Conversion!$C$116,N739&lt;=L_Conversion!$D$116),"-",
IF(AND(M739="14",N739&gt;=L_Conversion!$C$117,N739&lt;=L_Conversion!$D$117),"-",
"PRIMER_DIA fuera de rango")))))))))))))))</f>
        <v>-</v>
      </c>
      <c r="AS739" s="94" t="str">
        <f t="shared" si="320"/>
        <v>-</v>
      </c>
      <c r="AT739" s="94" t="str">
        <f t="shared" si="321"/>
        <v>-</v>
      </c>
      <c r="AU739" s="94" t="str">
        <f t="shared" si="322"/>
        <v>-</v>
      </c>
      <c r="AV739" s="94" t="str">
        <f t="shared" si="323"/>
        <v>-</v>
      </c>
      <c r="AW739" s="94" t="str">
        <f t="shared" si="324"/>
        <v>-</v>
      </c>
      <c r="AX739" s="94" t="str">
        <f t="shared" si="325"/>
        <v>-</v>
      </c>
      <c r="AY739" s="94" t="str">
        <f t="shared" si="326"/>
        <v>-</v>
      </c>
      <c r="AZ739" s="94" t="str">
        <f t="shared" si="327"/>
        <v>-</v>
      </c>
      <c r="BA739" s="94" t="str">
        <f t="shared" si="328"/>
        <v>-</v>
      </c>
      <c r="BB739" s="94" t="str">
        <f t="shared" si="329"/>
        <v>-</v>
      </c>
      <c r="BC739" s="94" t="str">
        <f t="shared" si="330"/>
        <v>-</v>
      </c>
      <c r="BD739" s="94" t="str">
        <f t="shared" si="331"/>
        <v>-</v>
      </c>
      <c r="BE739" s="94" t="str">
        <f t="shared" si="332"/>
        <v>-</v>
      </c>
      <c r="BF739" s="94" t="str">
        <f t="shared" si="333"/>
        <v>-</v>
      </c>
    </row>
    <row r="740" spans="1:58" x14ac:dyDescent="0.2">
      <c r="A740" s="19" t="s">
        <v>1193</v>
      </c>
      <c r="B740" s="19" t="s">
        <v>76</v>
      </c>
      <c r="C740" s="19">
        <v>10121785</v>
      </c>
      <c r="D740" s="19" t="s">
        <v>1197</v>
      </c>
      <c r="E740" s="19" t="s">
        <v>1202</v>
      </c>
      <c r="F740" s="19" t="s">
        <v>1265</v>
      </c>
      <c r="G740" s="19" t="s">
        <v>2017</v>
      </c>
      <c r="H740" s="19" t="s">
        <v>1018</v>
      </c>
      <c r="I740" s="19" t="s">
        <v>653</v>
      </c>
      <c r="J740" s="19">
        <v>80</v>
      </c>
      <c r="K740" s="19" t="s">
        <v>556</v>
      </c>
      <c r="L740" s="19" t="s">
        <v>495</v>
      </c>
      <c r="M740" s="19" t="s">
        <v>13</v>
      </c>
      <c r="N740" s="19">
        <v>45832</v>
      </c>
      <c r="O740" s="19">
        <v>3</v>
      </c>
      <c r="P740" s="83">
        <v>1</v>
      </c>
      <c r="Q740" s="19" t="s">
        <v>23</v>
      </c>
      <c r="R740" s="19" t="s">
        <v>11</v>
      </c>
      <c r="S740" s="19" t="s">
        <v>23</v>
      </c>
      <c r="T740" s="19">
        <v>3</v>
      </c>
      <c r="U740" s="19" t="s">
        <v>11</v>
      </c>
      <c r="V740" s="19" t="s">
        <v>11</v>
      </c>
      <c r="W740" s="19" t="s">
        <v>11</v>
      </c>
      <c r="X740" s="19">
        <v>0</v>
      </c>
      <c r="Y740" s="19" t="s">
        <v>730</v>
      </c>
      <c r="Z740" s="19">
        <v>0</v>
      </c>
      <c r="AA740" s="19">
        <v>0</v>
      </c>
      <c r="AB740" s="19">
        <v>0</v>
      </c>
      <c r="AC740" s="186" t="str">
        <f>IF(OR(M740="13",M740="14",P740=8),"",IF(     AND(OR(S740="AUTORIZADO", S740="PENDIENTE", S740="REDUCIDO", S740="AMPLIADO"),L740&lt;&gt;"HONORARIO" ), _xlfn.CONCAT(IF(H740="X","H",H740),"_",IF(OR(P740=5,P740=6),_xlfn.CONCAT(P740,"A"),P740),"_",VLOOKUP(T740,Datos!$B$2:$C$5,2,TRUE)),""))</f>
        <v>M_1_[hasta 3]</v>
      </c>
      <c r="AD740" s="186">
        <f t="shared" si="307"/>
        <v>0</v>
      </c>
      <c r="AE740" s="90" t="str">
        <f t="shared" si="308"/>
        <v>-</v>
      </c>
      <c r="AF740" s="91" t="str">
        <f t="shared" si="309"/>
        <v>070601</v>
      </c>
      <c r="AG740" s="92"/>
      <c r="AH740" s="93" t="str">
        <f t="shared" si="310"/>
        <v>Corporación de Fomento de la Producción</v>
      </c>
      <c r="AI740" s="90" t="str">
        <f t="shared" si="311"/>
        <v>-</v>
      </c>
      <c r="AJ740" s="90" t="str">
        <f t="shared" si="312"/>
        <v>K</v>
      </c>
      <c r="AK740" s="90" t="str">
        <f t="shared" si="313"/>
        <v>-</v>
      </c>
      <c r="AL740" s="90" t="str">
        <f t="shared" si="314"/>
        <v>Identifica este registro como MUJER</v>
      </c>
      <c r="AM740" s="90" t="str">
        <f t="shared" si="315"/>
        <v>-</v>
      </c>
      <c r="AN740" s="90" t="str">
        <f t="shared" si="316"/>
        <v>-</v>
      </c>
      <c r="AO740" s="90" t="str">
        <f t="shared" si="317"/>
        <v>-</v>
      </c>
      <c r="AP740" s="58" t="str">
        <f t="shared" si="318"/>
        <v>-</v>
      </c>
      <c r="AQ740" s="94" t="str">
        <f t="shared" si="319"/>
        <v>-</v>
      </c>
      <c r="AR740" s="94" t="str">
        <f>IF(N740="","PRIMER_DIA en blanco",
IF(AND(M740="01",N740&gt;=L_Conversion!$C$118,N740&lt;=L_Conversion!$D$118),"-",
IF(AND(M740="02",N740&gt;=L_Conversion!$C$119,N740&lt;=L_Conversion!$D$119),"-",
IF(AND(M740="03",N740&gt;=L_Conversion!$C$120,N740&lt;=L_Conversion!$D$120),"-",
IF(AND(M740="04",N740&gt;=L_Conversion!$C$121,N740&lt;=L_Conversion!$D$121),"-",
IF(AND(M740="05",N740&gt;=L_Conversion!$C$122,N740&lt;=L_Conversion!$D$122),"-",
IF(AND(M740="06",N740&gt;=L_Conversion!$C$123,N740&lt;=L_Conversion!$D$123),"-",
IF(AND(M740="07",N740&gt;=L_Conversion!$C$124,N740&lt;=L_Conversion!$D$124),"-",
IF(AND(M740="08",N740&gt;=L_Conversion!$C$125,N740&lt;=L_Conversion!$D$125),"-",
IF(AND(M740="09",N740&gt;=L_Conversion!$C$126,N740&lt;=L_Conversion!$D$126),"-",
IF(AND(M740="10",N740&gt;=L_Conversion!$C$127,N740&lt;=L_Conversion!$D$127),"-",
IF(AND(M740="11",N740&gt;=L_Conversion!$C$128,N740&lt;=L_Conversion!$D$128),"-",
IF(AND(M740="12",N740&gt;=L_Conversion!$C$129,N740&lt;=L_Conversion!$D$129),"-",
IF(AND(M740="13",N740&gt;=L_Conversion!$C$116,N740&lt;=L_Conversion!$D$116),"-",
IF(AND(M740="14",N740&gt;=L_Conversion!$C$117,N740&lt;=L_Conversion!$D$117),"-",
"PRIMER_DIA fuera de rango")))))))))))))))</f>
        <v>-</v>
      </c>
      <c r="AS740" s="94" t="str">
        <f t="shared" si="320"/>
        <v>-</v>
      </c>
      <c r="AT740" s="94" t="str">
        <f t="shared" si="321"/>
        <v>-</v>
      </c>
      <c r="AU740" s="94" t="str">
        <f t="shared" si="322"/>
        <v>-</v>
      </c>
      <c r="AV740" s="94" t="str">
        <f t="shared" si="323"/>
        <v>-</v>
      </c>
      <c r="AW740" s="94" t="str">
        <f t="shared" si="324"/>
        <v>-</v>
      </c>
      <c r="AX740" s="94" t="str">
        <f t="shared" si="325"/>
        <v>-</v>
      </c>
      <c r="AY740" s="94" t="str">
        <f t="shared" si="326"/>
        <v>-</v>
      </c>
      <c r="AZ740" s="94" t="str">
        <f t="shared" si="327"/>
        <v>-</v>
      </c>
      <c r="BA740" s="94" t="str">
        <f t="shared" si="328"/>
        <v>-</v>
      </c>
      <c r="BB740" s="94" t="str">
        <f t="shared" si="329"/>
        <v>-</v>
      </c>
      <c r="BC740" s="94" t="str">
        <f t="shared" si="330"/>
        <v>-</v>
      </c>
      <c r="BD740" s="94" t="str">
        <f t="shared" si="331"/>
        <v>-</v>
      </c>
      <c r="BE740" s="94" t="str">
        <f t="shared" si="332"/>
        <v>-</v>
      </c>
      <c r="BF740" s="94" t="str">
        <f t="shared" si="333"/>
        <v>-</v>
      </c>
    </row>
    <row r="741" spans="1:58" x14ac:dyDescent="0.2">
      <c r="A741" s="19" t="s">
        <v>1193</v>
      </c>
      <c r="B741" s="19" t="s">
        <v>669</v>
      </c>
      <c r="C741" s="19">
        <v>18150774</v>
      </c>
      <c r="D741" s="19">
        <v>8</v>
      </c>
      <c r="E741" s="19" t="s">
        <v>1844</v>
      </c>
      <c r="F741" s="19" t="s">
        <v>1491</v>
      </c>
      <c r="G741" s="19" t="s">
        <v>1845</v>
      </c>
      <c r="H741" s="19" t="s">
        <v>654</v>
      </c>
      <c r="I741" s="19" t="s">
        <v>654</v>
      </c>
      <c r="J741" s="19">
        <v>80</v>
      </c>
      <c r="K741" s="19" t="s">
        <v>556</v>
      </c>
      <c r="L741" s="19" t="s">
        <v>509</v>
      </c>
      <c r="M741" s="19" t="s">
        <v>13</v>
      </c>
      <c r="N741" s="19">
        <v>45832</v>
      </c>
      <c r="O741" s="19">
        <v>2</v>
      </c>
      <c r="P741" s="83">
        <v>1</v>
      </c>
      <c r="Q741" s="19" t="s">
        <v>23</v>
      </c>
      <c r="R741" s="19" t="s">
        <v>11</v>
      </c>
      <c r="S741" s="19" t="s">
        <v>23</v>
      </c>
      <c r="T741" s="19">
        <v>2</v>
      </c>
      <c r="U741" s="19" t="s">
        <v>11</v>
      </c>
      <c r="V741" s="19" t="s">
        <v>11</v>
      </c>
      <c r="W741" s="19" t="s">
        <v>11</v>
      </c>
      <c r="X741" s="19">
        <v>0</v>
      </c>
      <c r="Y741" s="19" t="s">
        <v>730</v>
      </c>
      <c r="Z741" s="19">
        <v>0</v>
      </c>
      <c r="AA741" s="19">
        <v>0</v>
      </c>
      <c r="AB741" s="19">
        <v>0</v>
      </c>
      <c r="AC741" s="186" t="str">
        <f>IF(OR(M741="13",M741="14",P741=8),"",IF(     AND(OR(S741="AUTORIZADO", S741="PENDIENTE", S741="REDUCIDO", S741="AMPLIADO"),L741&lt;&gt;"HONORARIO" ), _xlfn.CONCAT(IF(H741="X","H",H741),"_",IF(OR(P741=5,P741=6),_xlfn.CONCAT(P741,"A"),P741),"_",VLOOKUP(T741,Datos!$B$2:$C$5,2,TRUE)),""))</f>
        <v>H_1_[hasta 3]</v>
      </c>
      <c r="AD741" s="186">
        <f t="shared" si="307"/>
        <v>0</v>
      </c>
      <c r="AE741" s="90" t="str">
        <f t="shared" si="308"/>
        <v>-</v>
      </c>
      <c r="AF741" s="91" t="str">
        <f t="shared" si="309"/>
        <v>Revisar</v>
      </c>
      <c r="AG741" s="92"/>
      <c r="AH741" s="93" t="str">
        <f t="shared" si="310"/>
        <v>Corporación de Fomento de la Producción</v>
      </c>
      <c r="AI741" s="90" t="str">
        <f t="shared" si="311"/>
        <v>-</v>
      </c>
      <c r="AJ741" s="90">
        <f t="shared" si="312"/>
        <v>8</v>
      </c>
      <c r="AK741" s="90" t="str">
        <f t="shared" si="313"/>
        <v>-</v>
      </c>
      <c r="AL741" s="90" t="str">
        <f t="shared" si="314"/>
        <v>Identifica este registro como HOMBRE</v>
      </c>
      <c r="AM741" s="90" t="str">
        <f t="shared" si="315"/>
        <v>-</v>
      </c>
      <c r="AN741" s="90" t="str">
        <f t="shared" si="316"/>
        <v>-</v>
      </c>
      <c r="AO741" s="90" t="str">
        <f t="shared" si="317"/>
        <v>-</v>
      </c>
      <c r="AP741" s="58" t="str">
        <f t="shared" si="318"/>
        <v>-</v>
      </c>
      <c r="AQ741" s="94" t="str">
        <f t="shared" si="319"/>
        <v>-</v>
      </c>
      <c r="AR741" s="94" t="str">
        <f>IF(N741="","PRIMER_DIA en blanco",
IF(AND(M741="01",N741&gt;=L_Conversion!$C$118,N741&lt;=L_Conversion!$D$118),"-",
IF(AND(M741="02",N741&gt;=L_Conversion!$C$119,N741&lt;=L_Conversion!$D$119),"-",
IF(AND(M741="03",N741&gt;=L_Conversion!$C$120,N741&lt;=L_Conversion!$D$120),"-",
IF(AND(M741="04",N741&gt;=L_Conversion!$C$121,N741&lt;=L_Conversion!$D$121),"-",
IF(AND(M741="05",N741&gt;=L_Conversion!$C$122,N741&lt;=L_Conversion!$D$122),"-",
IF(AND(M741="06",N741&gt;=L_Conversion!$C$123,N741&lt;=L_Conversion!$D$123),"-",
IF(AND(M741="07",N741&gt;=L_Conversion!$C$124,N741&lt;=L_Conversion!$D$124),"-",
IF(AND(M741="08",N741&gt;=L_Conversion!$C$125,N741&lt;=L_Conversion!$D$125),"-",
IF(AND(M741="09",N741&gt;=L_Conversion!$C$126,N741&lt;=L_Conversion!$D$126),"-",
IF(AND(M741="10",N741&gt;=L_Conversion!$C$127,N741&lt;=L_Conversion!$D$127),"-",
IF(AND(M741="11",N741&gt;=L_Conversion!$C$128,N741&lt;=L_Conversion!$D$128),"-",
IF(AND(M741="12",N741&gt;=L_Conversion!$C$129,N741&lt;=L_Conversion!$D$129),"-",
IF(AND(M741="13",N741&gt;=L_Conversion!$C$116,N741&lt;=L_Conversion!$D$116),"-",
IF(AND(M741="14",N741&gt;=L_Conversion!$C$117,N741&lt;=L_Conversion!$D$117),"-",
"PRIMER_DIA fuera de rango")))))))))))))))</f>
        <v>-</v>
      </c>
      <c r="AS741" s="94" t="str">
        <f t="shared" si="320"/>
        <v>-</v>
      </c>
      <c r="AT741" s="94" t="str">
        <f t="shared" si="321"/>
        <v>-</v>
      </c>
      <c r="AU741" s="94" t="str">
        <f t="shared" si="322"/>
        <v>-</v>
      </c>
      <c r="AV741" s="94" t="str">
        <f t="shared" si="323"/>
        <v>-</v>
      </c>
      <c r="AW741" s="94" t="str">
        <f t="shared" si="324"/>
        <v>-</v>
      </c>
      <c r="AX741" s="94" t="str">
        <f t="shared" si="325"/>
        <v>-</v>
      </c>
      <c r="AY741" s="94" t="str">
        <f t="shared" si="326"/>
        <v>-</v>
      </c>
      <c r="AZ741" s="94" t="str">
        <f t="shared" si="327"/>
        <v>-</v>
      </c>
      <c r="BA741" s="94" t="str">
        <f t="shared" si="328"/>
        <v>-</v>
      </c>
      <c r="BB741" s="94" t="str">
        <f t="shared" si="329"/>
        <v>-</v>
      </c>
      <c r="BC741" s="94" t="str">
        <f t="shared" si="330"/>
        <v>-</v>
      </c>
      <c r="BD741" s="94" t="str">
        <f t="shared" si="331"/>
        <v>-</v>
      </c>
      <c r="BE741" s="94" t="str">
        <f t="shared" si="332"/>
        <v>-</v>
      </c>
      <c r="BF741" s="94" t="str">
        <f t="shared" si="333"/>
        <v>-</v>
      </c>
    </row>
    <row r="742" spans="1:58" x14ac:dyDescent="0.2">
      <c r="A742" s="19" t="s">
        <v>1193</v>
      </c>
      <c r="B742" s="19" t="s">
        <v>669</v>
      </c>
      <c r="C742" s="19">
        <v>8236984</v>
      </c>
      <c r="D742" s="19">
        <v>8</v>
      </c>
      <c r="E742" s="19" t="s">
        <v>1823</v>
      </c>
      <c r="F742" s="19" t="s">
        <v>1915</v>
      </c>
      <c r="G742" s="19" t="s">
        <v>2018</v>
      </c>
      <c r="H742" s="19" t="s">
        <v>1018</v>
      </c>
      <c r="I742" s="19" t="s">
        <v>654</v>
      </c>
      <c r="J742" s="19">
        <v>80</v>
      </c>
      <c r="K742" s="19" t="s">
        <v>554</v>
      </c>
      <c r="L742" s="19" t="s">
        <v>509</v>
      </c>
      <c r="M742" s="19" t="s">
        <v>13</v>
      </c>
      <c r="N742" s="19">
        <v>45832</v>
      </c>
      <c r="O742" s="19">
        <v>3</v>
      </c>
      <c r="P742" s="83">
        <v>1</v>
      </c>
      <c r="Q742" s="19" t="s">
        <v>23</v>
      </c>
      <c r="R742" s="19" t="s">
        <v>11</v>
      </c>
      <c r="S742" s="19" t="s">
        <v>23</v>
      </c>
      <c r="T742" s="19">
        <v>3</v>
      </c>
      <c r="U742" s="19" t="s">
        <v>11</v>
      </c>
      <c r="V742" s="19" t="s">
        <v>11</v>
      </c>
      <c r="W742" s="19" t="s">
        <v>11</v>
      </c>
      <c r="X742" s="19">
        <v>0</v>
      </c>
      <c r="Y742" s="19" t="s">
        <v>730</v>
      </c>
      <c r="Z742" s="19">
        <v>0</v>
      </c>
      <c r="AA742" s="19">
        <v>0</v>
      </c>
      <c r="AB742" s="19">
        <v>0</v>
      </c>
      <c r="AC742" s="186" t="str">
        <f>IF(OR(M742="13",M742="14",P742=8),"",IF(     AND(OR(S742="AUTORIZADO", S742="PENDIENTE", S742="REDUCIDO", S742="AMPLIADO"),L742&lt;&gt;"HONORARIO" ), _xlfn.CONCAT(IF(H742="X","H",H742),"_",IF(OR(P742=5,P742=6),_xlfn.CONCAT(P742,"A"),P742),"_",VLOOKUP(T742,Datos!$B$2:$C$5,2,TRUE)),""))</f>
        <v>M_1_[hasta 3]</v>
      </c>
      <c r="AD742" s="186">
        <f t="shared" si="307"/>
        <v>0</v>
      </c>
      <c r="AE742" s="90" t="str">
        <f t="shared" si="308"/>
        <v>-</v>
      </c>
      <c r="AF742" s="91" t="str">
        <f t="shared" si="309"/>
        <v>Revisar</v>
      </c>
      <c r="AG742" s="92"/>
      <c r="AH742" s="93" t="str">
        <f t="shared" si="310"/>
        <v>Corporación de Fomento de la Producción</v>
      </c>
      <c r="AI742" s="90" t="str">
        <f t="shared" si="311"/>
        <v>-</v>
      </c>
      <c r="AJ742" s="90">
        <f t="shared" si="312"/>
        <v>8</v>
      </c>
      <c r="AK742" s="90" t="str">
        <f t="shared" si="313"/>
        <v>-</v>
      </c>
      <c r="AL742" s="90" t="str">
        <f t="shared" si="314"/>
        <v>Identifica este registro como MUJER</v>
      </c>
      <c r="AM742" s="90" t="str">
        <f t="shared" si="315"/>
        <v>-</v>
      </c>
      <c r="AN742" s="90" t="str">
        <f t="shared" si="316"/>
        <v>-</v>
      </c>
      <c r="AO742" s="90" t="str">
        <f t="shared" si="317"/>
        <v>-</v>
      </c>
      <c r="AP742" s="58" t="str">
        <f t="shared" si="318"/>
        <v>-</v>
      </c>
      <c r="AQ742" s="94" t="str">
        <f t="shared" si="319"/>
        <v>-</v>
      </c>
      <c r="AR742" s="94" t="str">
        <f>IF(N742="","PRIMER_DIA en blanco",
IF(AND(M742="01",N742&gt;=L_Conversion!$C$118,N742&lt;=L_Conversion!$D$118),"-",
IF(AND(M742="02",N742&gt;=L_Conversion!$C$119,N742&lt;=L_Conversion!$D$119),"-",
IF(AND(M742="03",N742&gt;=L_Conversion!$C$120,N742&lt;=L_Conversion!$D$120),"-",
IF(AND(M742="04",N742&gt;=L_Conversion!$C$121,N742&lt;=L_Conversion!$D$121),"-",
IF(AND(M742="05",N742&gt;=L_Conversion!$C$122,N742&lt;=L_Conversion!$D$122),"-",
IF(AND(M742="06",N742&gt;=L_Conversion!$C$123,N742&lt;=L_Conversion!$D$123),"-",
IF(AND(M742="07",N742&gt;=L_Conversion!$C$124,N742&lt;=L_Conversion!$D$124),"-",
IF(AND(M742="08",N742&gt;=L_Conversion!$C$125,N742&lt;=L_Conversion!$D$125),"-",
IF(AND(M742="09",N742&gt;=L_Conversion!$C$126,N742&lt;=L_Conversion!$D$126),"-",
IF(AND(M742="10",N742&gt;=L_Conversion!$C$127,N742&lt;=L_Conversion!$D$127),"-",
IF(AND(M742="11",N742&gt;=L_Conversion!$C$128,N742&lt;=L_Conversion!$D$128),"-",
IF(AND(M742="12",N742&gt;=L_Conversion!$C$129,N742&lt;=L_Conversion!$D$129),"-",
IF(AND(M742="13",N742&gt;=L_Conversion!$C$116,N742&lt;=L_Conversion!$D$116),"-",
IF(AND(M742="14",N742&gt;=L_Conversion!$C$117,N742&lt;=L_Conversion!$D$117),"-",
"PRIMER_DIA fuera de rango")))))))))))))))</f>
        <v>-</v>
      </c>
      <c r="AS742" s="94" t="str">
        <f t="shared" si="320"/>
        <v>-</v>
      </c>
      <c r="AT742" s="94" t="str">
        <f t="shared" si="321"/>
        <v>-</v>
      </c>
      <c r="AU742" s="94" t="str">
        <f t="shared" si="322"/>
        <v>-</v>
      </c>
      <c r="AV742" s="94" t="str">
        <f t="shared" si="323"/>
        <v>-</v>
      </c>
      <c r="AW742" s="94" t="str">
        <f t="shared" si="324"/>
        <v>-</v>
      </c>
      <c r="AX742" s="94" t="str">
        <f t="shared" si="325"/>
        <v>-</v>
      </c>
      <c r="AY742" s="94" t="str">
        <f t="shared" si="326"/>
        <v>-</v>
      </c>
      <c r="AZ742" s="94" t="str">
        <f t="shared" si="327"/>
        <v>-</v>
      </c>
      <c r="BA742" s="94" t="str">
        <f t="shared" si="328"/>
        <v>-</v>
      </c>
      <c r="BB742" s="94" t="str">
        <f t="shared" si="329"/>
        <v>-</v>
      </c>
      <c r="BC742" s="94" t="str">
        <f t="shared" si="330"/>
        <v>-</v>
      </c>
      <c r="BD742" s="94" t="str">
        <f t="shared" si="331"/>
        <v>-</v>
      </c>
      <c r="BE742" s="94" t="str">
        <f t="shared" si="332"/>
        <v>-</v>
      </c>
      <c r="BF742" s="94" t="str">
        <f t="shared" si="333"/>
        <v>-</v>
      </c>
    </row>
    <row r="743" spans="1:58" x14ac:dyDescent="0.2">
      <c r="A743" s="19" t="s">
        <v>1193</v>
      </c>
      <c r="B743" s="19" t="s">
        <v>76</v>
      </c>
      <c r="C743" s="19">
        <v>8536904</v>
      </c>
      <c r="D743" s="19">
        <v>0</v>
      </c>
      <c r="E743" s="19" t="s">
        <v>1237</v>
      </c>
      <c r="F743" s="19" t="s">
        <v>2019</v>
      </c>
      <c r="G743" s="19" t="s">
        <v>2020</v>
      </c>
      <c r="H743" s="19" t="s">
        <v>654</v>
      </c>
      <c r="I743" s="19" t="s">
        <v>654</v>
      </c>
      <c r="J743" s="19">
        <v>80</v>
      </c>
      <c r="K743" s="19" t="s">
        <v>560</v>
      </c>
      <c r="L743" s="19" t="s">
        <v>512</v>
      </c>
      <c r="M743" s="19" t="s">
        <v>13</v>
      </c>
      <c r="N743" s="19">
        <v>45832</v>
      </c>
      <c r="O743" s="19">
        <v>4</v>
      </c>
      <c r="P743" s="83">
        <v>1</v>
      </c>
      <c r="Q743" s="19" t="s">
        <v>23</v>
      </c>
      <c r="R743" s="19" t="s">
        <v>11</v>
      </c>
      <c r="S743" s="19" t="s">
        <v>23</v>
      </c>
      <c r="T743" s="19">
        <v>4</v>
      </c>
      <c r="U743" s="19" t="s">
        <v>11</v>
      </c>
      <c r="V743" s="19" t="s">
        <v>11</v>
      </c>
      <c r="W743" s="19" t="s">
        <v>11</v>
      </c>
      <c r="X743" s="19">
        <v>0</v>
      </c>
      <c r="Y743" s="19" t="s">
        <v>730</v>
      </c>
      <c r="Z743" s="19">
        <v>0</v>
      </c>
      <c r="AA743" s="19">
        <v>0</v>
      </c>
      <c r="AB743" s="19">
        <v>0</v>
      </c>
      <c r="AC743" s="186" t="str">
        <f>IF(OR(M743="13",M743="14",P743=8),"",IF(     AND(OR(S743="AUTORIZADO", S743="PENDIENTE", S743="REDUCIDO", S743="AMPLIADO"),L743&lt;&gt;"HONORARIO" ), _xlfn.CONCAT(IF(H743="X","H",H743),"_",IF(OR(P743=5,P743=6),_xlfn.CONCAT(P743,"A"),P743),"_",VLOOKUP(T743,Datos!$B$2:$C$5,2,TRUE)),""))</f>
        <v>H_1_[4 a 10]</v>
      </c>
      <c r="AD743" s="186">
        <f t="shared" si="307"/>
        <v>0</v>
      </c>
      <c r="AE743" s="90" t="str">
        <f t="shared" si="308"/>
        <v>-</v>
      </c>
      <c r="AF743" s="91" t="str">
        <f t="shared" si="309"/>
        <v>070601</v>
      </c>
      <c r="AG743" s="92"/>
      <c r="AH743" s="93" t="str">
        <f t="shared" si="310"/>
        <v>Corporación de Fomento de la Producción</v>
      </c>
      <c r="AI743" s="90" t="str">
        <f t="shared" si="311"/>
        <v>-</v>
      </c>
      <c r="AJ743" s="90">
        <f t="shared" si="312"/>
        <v>0</v>
      </c>
      <c r="AK743" s="90" t="str">
        <f t="shared" si="313"/>
        <v>-</v>
      </c>
      <c r="AL743" s="90" t="str">
        <f t="shared" si="314"/>
        <v>Identifica este registro como HOMBRE</v>
      </c>
      <c r="AM743" s="90" t="str">
        <f t="shared" si="315"/>
        <v>-</v>
      </c>
      <c r="AN743" s="90" t="str">
        <f t="shared" si="316"/>
        <v>-</v>
      </c>
      <c r="AO743" s="90" t="str">
        <f t="shared" si="317"/>
        <v>-</v>
      </c>
      <c r="AP743" s="58" t="str">
        <f t="shared" si="318"/>
        <v>-</v>
      </c>
      <c r="AQ743" s="94" t="str">
        <f t="shared" si="319"/>
        <v>-</v>
      </c>
      <c r="AR743" s="94" t="str">
        <f>IF(N743="","PRIMER_DIA en blanco",
IF(AND(M743="01",N743&gt;=L_Conversion!$C$118,N743&lt;=L_Conversion!$D$118),"-",
IF(AND(M743="02",N743&gt;=L_Conversion!$C$119,N743&lt;=L_Conversion!$D$119),"-",
IF(AND(M743="03",N743&gt;=L_Conversion!$C$120,N743&lt;=L_Conversion!$D$120),"-",
IF(AND(M743="04",N743&gt;=L_Conversion!$C$121,N743&lt;=L_Conversion!$D$121),"-",
IF(AND(M743="05",N743&gt;=L_Conversion!$C$122,N743&lt;=L_Conversion!$D$122),"-",
IF(AND(M743="06",N743&gt;=L_Conversion!$C$123,N743&lt;=L_Conversion!$D$123),"-",
IF(AND(M743="07",N743&gt;=L_Conversion!$C$124,N743&lt;=L_Conversion!$D$124),"-",
IF(AND(M743="08",N743&gt;=L_Conversion!$C$125,N743&lt;=L_Conversion!$D$125),"-",
IF(AND(M743="09",N743&gt;=L_Conversion!$C$126,N743&lt;=L_Conversion!$D$126),"-",
IF(AND(M743="10",N743&gt;=L_Conversion!$C$127,N743&lt;=L_Conversion!$D$127),"-",
IF(AND(M743="11",N743&gt;=L_Conversion!$C$128,N743&lt;=L_Conversion!$D$128),"-",
IF(AND(M743="12",N743&gt;=L_Conversion!$C$129,N743&lt;=L_Conversion!$D$129),"-",
IF(AND(M743="13",N743&gt;=L_Conversion!$C$116,N743&lt;=L_Conversion!$D$116),"-",
IF(AND(M743="14",N743&gt;=L_Conversion!$C$117,N743&lt;=L_Conversion!$D$117),"-",
"PRIMER_DIA fuera de rango")))))))))))))))</f>
        <v>-</v>
      </c>
      <c r="AS743" s="94" t="str">
        <f t="shared" si="320"/>
        <v>-</v>
      </c>
      <c r="AT743" s="94" t="str">
        <f t="shared" si="321"/>
        <v>-</v>
      </c>
      <c r="AU743" s="94" t="str">
        <f t="shared" si="322"/>
        <v>-</v>
      </c>
      <c r="AV743" s="94" t="str">
        <f t="shared" si="323"/>
        <v>-</v>
      </c>
      <c r="AW743" s="94" t="str">
        <f t="shared" si="324"/>
        <v>-</v>
      </c>
      <c r="AX743" s="94" t="str">
        <f t="shared" si="325"/>
        <v>-</v>
      </c>
      <c r="AY743" s="94" t="str">
        <f t="shared" si="326"/>
        <v>-</v>
      </c>
      <c r="AZ743" s="94" t="str">
        <f t="shared" si="327"/>
        <v>-</v>
      </c>
      <c r="BA743" s="94" t="str">
        <f t="shared" si="328"/>
        <v>-</v>
      </c>
      <c r="BB743" s="94" t="str">
        <f t="shared" si="329"/>
        <v>-</v>
      </c>
      <c r="BC743" s="94" t="str">
        <f t="shared" si="330"/>
        <v>-</v>
      </c>
      <c r="BD743" s="94" t="str">
        <f t="shared" si="331"/>
        <v>-</v>
      </c>
      <c r="BE743" s="94" t="str">
        <f t="shared" si="332"/>
        <v>-</v>
      </c>
      <c r="BF743" s="94" t="str">
        <f t="shared" si="333"/>
        <v>-</v>
      </c>
    </row>
    <row r="744" spans="1:58" x14ac:dyDescent="0.2">
      <c r="A744" s="19" t="s">
        <v>1193</v>
      </c>
      <c r="B744" s="19" t="s">
        <v>875</v>
      </c>
      <c r="C744" s="19">
        <v>17009993</v>
      </c>
      <c r="D744" s="19">
        <v>1</v>
      </c>
      <c r="E744" s="19" t="s">
        <v>1262</v>
      </c>
      <c r="F744" s="19" t="s">
        <v>1263</v>
      </c>
      <c r="G744" s="19" t="s">
        <v>1264</v>
      </c>
      <c r="H744" s="19" t="s">
        <v>1018</v>
      </c>
      <c r="I744" s="19" t="s">
        <v>653</v>
      </c>
      <c r="J744" s="19">
        <v>80</v>
      </c>
      <c r="K744" s="19" t="s">
        <v>556</v>
      </c>
      <c r="L744" s="19" t="s">
        <v>495</v>
      </c>
      <c r="M744" s="19" t="s">
        <v>13</v>
      </c>
      <c r="N744" s="19">
        <v>45832</v>
      </c>
      <c r="O744" s="19">
        <v>7</v>
      </c>
      <c r="P744" s="83">
        <v>4</v>
      </c>
      <c r="Q744" s="19" t="s">
        <v>23</v>
      </c>
      <c r="R744" s="19" t="s">
        <v>11</v>
      </c>
      <c r="S744" s="19" t="s">
        <v>23</v>
      </c>
      <c r="T744" s="19">
        <v>7</v>
      </c>
      <c r="U744" s="19" t="s">
        <v>11</v>
      </c>
      <c r="V744" s="19" t="s">
        <v>11</v>
      </c>
      <c r="W744" s="19" t="s">
        <v>11</v>
      </c>
      <c r="X744" s="19">
        <v>0</v>
      </c>
      <c r="Y744" s="19" t="s">
        <v>730</v>
      </c>
      <c r="Z744" s="19">
        <v>0</v>
      </c>
      <c r="AA744" s="19">
        <v>0</v>
      </c>
      <c r="AB744" s="19">
        <v>0</v>
      </c>
      <c r="AC744" s="186" t="str">
        <f>IF(OR(M744="13",M744="14",P744=8),"",IF(     AND(OR(S744="AUTORIZADO", S744="PENDIENTE", S744="REDUCIDO", S744="AMPLIADO"),L744&lt;&gt;"HONORARIO" ), _xlfn.CONCAT(IF(H744="X","H",H744),"_",IF(OR(P744=5,P744=6),_xlfn.CONCAT(P744,"A"),P744),"_",VLOOKUP(T744,Datos!$B$2:$C$5,2,TRUE)),""))</f>
        <v>M_4_[4 a 10]</v>
      </c>
      <c r="AD744" s="186">
        <f t="shared" si="307"/>
        <v>0</v>
      </c>
      <c r="AE744" s="90" t="str">
        <f t="shared" si="308"/>
        <v>-</v>
      </c>
      <c r="AF744" s="91" t="str">
        <f t="shared" si="309"/>
        <v>070606</v>
      </c>
      <c r="AG744" s="92"/>
      <c r="AH744" s="93" t="str">
        <f t="shared" si="310"/>
        <v>Corporación de Fomento de la Producción</v>
      </c>
      <c r="AI744" s="90" t="str">
        <f t="shared" si="311"/>
        <v>-</v>
      </c>
      <c r="AJ744" s="90">
        <f t="shared" si="312"/>
        <v>1</v>
      </c>
      <c r="AK744" s="90" t="str">
        <f t="shared" si="313"/>
        <v>-</v>
      </c>
      <c r="AL744" s="90" t="str">
        <f t="shared" si="314"/>
        <v>Identifica este registro como MUJER</v>
      </c>
      <c r="AM744" s="90" t="str">
        <f t="shared" si="315"/>
        <v>-</v>
      </c>
      <c r="AN744" s="90" t="str">
        <f t="shared" si="316"/>
        <v>-</v>
      </c>
      <c r="AO744" s="90" t="str">
        <f t="shared" si="317"/>
        <v>-</v>
      </c>
      <c r="AP744" s="58" t="str">
        <f t="shared" si="318"/>
        <v>-</v>
      </c>
      <c r="AQ744" s="94" t="str">
        <f t="shared" si="319"/>
        <v>-</v>
      </c>
      <c r="AR744" s="94" t="str">
        <f>IF(N744="","PRIMER_DIA en blanco",
IF(AND(M744="01",N744&gt;=L_Conversion!$C$118,N744&lt;=L_Conversion!$D$118),"-",
IF(AND(M744="02",N744&gt;=L_Conversion!$C$119,N744&lt;=L_Conversion!$D$119),"-",
IF(AND(M744="03",N744&gt;=L_Conversion!$C$120,N744&lt;=L_Conversion!$D$120),"-",
IF(AND(M744="04",N744&gt;=L_Conversion!$C$121,N744&lt;=L_Conversion!$D$121),"-",
IF(AND(M744="05",N744&gt;=L_Conversion!$C$122,N744&lt;=L_Conversion!$D$122),"-",
IF(AND(M744="06",N744&gt;=L_Conversion!$C$123,N744&lt;=L_Conversion!$D$123),"-",
IF(AND(M744="07",N744&gt;=L_Conversion!$C$124,N744&lt;=L_Conversion!$D$124),"-",
IF(AND(M744="08",N744&gt;=L_Conversion!$C$125,N744&lt;=L_Conversion!$D$125),"-",
IF(AND(M744="09",N744&gt;=L_Conversion!$C$126,N744&lt;=L_Conversion!$D$126),"-",
IF(AND(M744="10",N744&gt;=L_Conversion!$C$127,N744&lt;=L_Conversion!$D$127),"-",
IF(AND(M744="11",N744&gt;=L_Conversion!$C$128,N744&lt;=L_Conversion!$D$128),"-",
IF(AND(M744="12",N744&gt;=L_Conversion!$C$129,N744&lt;=L_Conversion!$D$129),"-",
IF(AND(M744="13",N744&gt;=L_Conversion!$C$116,N744&lt;=L_Conversion!$D$116),"-",
IF(AND(M744="14",N744&gt;=L_Conversion!$C$117,N744&lt;=L_Conversion!$D$117),"-",
"PRIMER_DIA fuera de rango")))))))))))))))</f>
        <v>-</v>
      </c>
      <c r="AS744" s="94" t="str">
        <f t="shared" si="320"/>
        <v>-</v>
      </c>
      <c r="AT744" s="94" t="str">
        <f t="shared" si="321"/>
        <v>-</v>
      </c>
      <c r="AU744" s="94" t="str">
        <f t="shared" si="322"/>
        <v>-</v>
      </c>
      <c r="AV744" s="94" t="str">
        <f t="shared" si="323"/>
        <v>-</v>
      </c>
      <c r="AW744" s="94" t="str">
        <f t="shared" si="324"/>
        <v>-</v>
      </c>
      <c r="AX744" s="94" t="str">
        <f t="shared" si="325"/>
        <v>-</v>
      </c>
      <c r="AY744" s="94" t="str">
        <f t="shared" si="326"/>
        <v>-</v>
      </c>
      <c r="AZ744" s="94" t="str">
        <f t="shared" si="327"/>
        <v>-</v>
      </c>
      <c r="BA744" s="94" t="str">
        <f t="shared" si="328"/>
        <v>-</v>
      </c>
      <c r="BB744" s="94" t="str">
        <f t="shared" si="329"/>
        <v>-</v>
      </c>
      <c r="BC744" s="94" t="str">
        <f t="shared" si="330"/>
        <v>-</v>
      </c>
      <c r="BD744" s="94" t="str">
        <f t="shared" si="331"/>
        <v>-</v>
      </c>
      <c r="BE744" s="94" t="str">
        <f t="shared" si="332"/>
        <v>-</v>
      </c>
      <c r="BF744" s="94" t="str">
        <f t="shared" si="333"/>
        <v>-</v>
      </c>
    </row>
    <row r="745" spans="1:58" x14ac:dyDescent="0.2">
      <c r="A745" s="19" t="s">
        <v>1193</v>
      </c>
      <c r="B745" s="19" t="s">
        <v>875</v>
      </c>
      <c r="C745" s="19">
        <v>17369459</v>
      </c>
      <c r="D745" s="19">
        <v>8</v>
      </c>
      <c r="E745" s="19" t="s">
        <v>2021</v>
      </c>
      <c r="F745" s="19" t="s">
        <v>1337</v>
      </c>
      <c r="G745" s="19" t="s">
        <v>2022</v>
      </c>
      <c r="H745" s="19" t="s">
        <v>1018</v>
      </c>
      <c r="I745" s="19" t="s">
        <v>653</v>
      </c>
      <c r="J745" s="19">
        <v>80</v>
      </c>
      <c r="K745" s="19" t="s">
        <v>556</v>
      </c>
      <c r="L745" s="19" t="s">
        <v>495</v>
      </c>
      <c r="M745" s="19" t="s">
        <v>13</v>
      </c>
      <c r="N745" s="19">
        <v>45833</v>
      </c>
      <c r="O745" s="19">
        <v>1</v>
      </c>
      <c r="P745" s="83">
        <v>1</v>
      </c>
      <c r="Q745" s="19" t="s">
        <v>23</v>
      </c>
      <c r="R745" s="19" t="s">
        <v>11</v>
      </c>
      <c r="S745" s="19" t="s">
        <v>23</v>
      </c>
      <c r="T745" s="19">
        <v>1</v>
      </c>
      <c r="U745" s="19" t="s">
        <v>11</v>
      </c>
      <c r="V745" s="19" t="s">
        <v>11</v>
      </c>
      <c r="W745" s="19" t="s">
        <v>11</v>
      </c>
      <c r="X745" s="19">
        <v>0</v>
      </c>
      <c r="Y745" s="19" t="s">
        <v>730</v>
      </c>
      <c r="Z745" s="19">
        <v>0</v>
      </c>
      <c r="AA745" s="19">
        <v>0</v>
      </c>
      <c r="AB745" s="19">
        <v>0</v>
      </c>
      <c r="AC745" s="186" t="str">
        <f>IF(OR(M745="13",M745="14",P745=8),"",IF(     AND(OR(S745="AUTORIZADO", S745="PENDIENTE", S745="REDUCIDO", S745="AMPLIADO"),L745&lt;&gt;"HONORARIO" ), _xlfn.CONCAT(IF(H745="X","H",H745),"_",IF(OR(P745=5,P745=6),_xlfn.CONCAT(P745,"A"),P745),"_",VLOOKUP(T745,Datos!$B$2:$C$5,2,TRUE)),""))</f>
        <v>M_1_[hasta 3]</v>
      </c>
      <c r="AD745" s="186">
        <f t="shared" si="307"/>
        <v>0</v>
      </c>
      <c r="AE745" s="90" t="str">
        <f t="shared" si="308"/>
        <v>-</v>
      </c>
      <c r="AF745" s="91" t="str">
        <f t="shared" si="309"/>
        <v>070606</v>
      </c>
      <c r="AG745" s="92"/>
      <c r="AH745" s="93" t="str">
        <f t="shared" si="310"/>
        <v>Corporación de Fomento de la Producción</v>
      </c>
      <c r="AI745" s="90" t="str">
        <f t="shared" si="311"/>
        <v>-</v>
      </c>
      <c r="AJ745" s="90">
        <f t="shared" si="312"/>
        <v>8</v>
      </c>
      <c r="AK745" s="90" t="str">
        <f t="shared" si="313"/>
        <v>-</v>
      </c>
      <c r="AL745" s="90" t="str">
        <f t="shared" si="314"/>
        <v>Identifica este registro como MUJER</v>
      </c>
      <c r="AM745" s="90" t="str">
        <f t="shared" si="315"/>
        <v>-</v>
      </c>
      <c r="AN745" s="90" t="str">
        <f t="shared" si="316"/>
        <v>-</v>
      </c>
      <c r="AO745" s="90" t="str">
        <f t="shared" si="317"/>
        <v>-</v>
      </c>
      <c r="AP745" s="58" t="str">
        <f t="shared" si="318"/>
        <v>-</v>
      </c>
      <c r="AQ745" s="94" t="str">
        <f t="shared" si="319"/>
        <v>-</v>
      </c>
      <c r="AR745" s="94" t="str">
        <f>IF(N745="","PRIMER_DIA en blanco",
IF(AND(M745="01",N745&gt;=L_Conversion!$C$118,N745&lt;=L_Conversion!$D$118),"-",
IF(AND(M745="02",N745&gt;=L_Conversion!$C$119,N745&lt;=L_Conversion!$D$119),"-",
IF(AND(M745="03",N745&gt;=L_Conversion!$C$120,N745&lt;=L_Conversion!$D$120),"-",
IF(AND(M745="04",N745&gt;=L_Conversion!$C$121,N745&lt;=L_Conversion!$D$121),"-",
IF(AND(M745="05",N745&gt;=L_Conversion!$C$122,N745&lt;=L_Conversion!$D$122),"-",
IF(AND(M745="06",N745&gt;=L_Conversion!$C$123,N745&lt;=L_Conversion!$D$123),"-",
IF(AND(M745="07",N745&gt;=L_Conversion!$C$124,N745&lt;=L_Conversion!$D$124),"-",
IF(AND(M745="08",N745&gt;=L_Conversion!$C$125,N745&lt;=L_Conversion!$D$125),"-",
IF(AND(M745="09",N745&gt;=L_Conversion!$C$126,N745&lt;=L_Conversion!$D$126),"-",
IF(AND(M745="10",N745&gt;=L_Conversion!$C$127,N745&lt;=L_Conversion!$D$127),"-",
IF(AND(M745="11",N745&gt;=L_Conversion!$C$128,N745&lt;=L_Conversion!$D$128),"-",
IF(AND(M745="12",N745&gt;=L_Conversion!$C$129,N745&lt;=L_Conversion!$D$129),"-",
IF(AND(M745="13",N745&gt;=L_Conversion!$C$116,N745&lt;=L_Conversion!$D$116),"-",
IF(AND(M745="14",N745&gt;=L_Conversion!$C$117,N745&lt;=L_Conversion!$D$117),"-",
"PRIMER_DIA fuera de rango")))))))))))))))</f>
        <v>-</v>
      </c>
      <c r="AS745" s="94" t="str">
        <f t="shared" si="320"/>
        <v>-</v>
      </c>
      <c r="AT745" s="94" t="str">
        <f t="shared" si="321"/>
        <v>-</v>
      </c>
      <c r="AU745" s="94" t="str">
        <f t="shared" si="322"/>
        <v>-</v>
      </c>
      <c r="AV745" s="94" t="str">
        <f t="shared" si="323"/>
        <v>-</v>
      </c>
      <c r="AW745" s="94" t="str">
        <f t="shared" si="324"/>
        <v>-</v>
      </c>
      <c r="AX745" s="94" t="str">
        <f t="shared" si="325"/>
        <v>-</v>
      </c>
      <c r="AY745" s="94" t="str">
        <f t="shared" si="326"/>
        <v>-</v>
      </c>
      <c r="AZ745" s="94" t="str">
        <f t="shared" si="327"/>
        <v>-</v>
      </c>
      <c r="BA745" s="94" t="str">
        <f t="shared" si="328"/>
        <v>-</v>
      </c>
      <c r="BB745" s="94" t="str">
        <f t="shared" si="329"/>
        <v>-</v>
      </c>
      <c r="BC745" s="94" t="str">
        <f t="shared" si="330"/>
        <v>-</v>
      </c>
      <c r="BD745" s="94" t="str">
        <f t="shared" si="331"/>
        <v>-</v>
      </c>
      <c r="BE745" s="94" t="str">
        <f t="shared" si="332"/>
        <v>-</v>
      </c>
      <c r="BF745" s="94" t="str">
        <f t="shared" si="333"/>
        <v>-</v>
      </c>
    </row>
    <row r="746" spans="1:58" x14ac:dyDescent="0.2">
      <c r="A746" s="19" t="s">
        <v>1193</v>
      </c>
      <c r="B746" s="19" t="s">
        <v>876</v>
      </c>
      <c r="C746" s="19">
        <v>15988048</v>
      </c>
      <c r="D746" s="19">
        <v>6</v>
      </c>
      <c r="E746" s="19" t="s">
        <v>1795</v>
      </c>
      <c r="F746" s="19" t="s">
        <v>1198</v>
      </c>
      <c r="G746" s="19" t="s">
        <v>2023</v>
      </c>
      <c r="H746" s="19" t="s">
        <v>1018</v>
      </c>
      <c r="I746" s="19" t="s">
        <v>654</v>
      </c>
      <c r="J746" s="19">
        <v>80</v>
      </c>
      <c r="K746" s="19" t="s">
        <v>554</v>
      </c>
      <c r="L746" s="19" t="s">
        <v>509</v>
      </c>
      <c r="M746" s="19" t="s">
        <v>13</v>
      </c>
      <c r="N746" s="19">
        <v>45833</v>
      </c>
      <c r="O746" s="19">
        <v>30</v>
      </c>
      <c r="P746" s="83">
        <v>1</v>
      </c>
      <c r="Q746" s="19" t="s">
        <v>23</v>
      </c>
      <c r="R746" s="19" t="s">
        <v>11</v>
      </c>
      <c r="S746" s="19" t="s">
        <v>23</v>
      </c>
      <c r="T746" s="19">
        <v>30</v>
      </c>
      <c r="U746" s="19" t="s">
        <v>11</v>
      </c>
      <c r="V746" s="19" t="s">
        <v>11</v>
      </c>
      <c r="W746" s="19" t="s">
        <v>11</v>
      </c>
      <c r="X746" s="19">
        <v>0</v>
      </c>
      <c r="Y746" s="19" t="s">
        <v>730</v>
      </c>
      <c r="Z746" s="19">
        <v>0</v>
      </c>
      <c r="AA746" s="19">
        <v>0</v>
      </c>
      <c r="AB746" s="19">
        <v>0</v>
      </c>
      <c r="AC746" s="186" t="str">
        <f>IF(OR(M746="13",M746="14",P746=8),"",IF(     AND(OR(S746="AUTORIZADO", S746="PENDIENTE", S746="REDUCIDO", S746="AMPLIADO"),L746&lt;&gt;"HONORARIO" ), _xlfn.CONCAT(IF(H746="X","H",H746),"_",IF(OR(P746=5,P746=6),_xlfn.CONCAT(P746,"A"),P746),"_",VLOOKUP(T746,Datos!$B$2:$C$5,2,TRUE)),""))</f>
        <v>M_1_[11 +]</v>
      </c>
      <c r="AD746" s="186">
        <f t="shared" si="307"/>
        <v>0</v>
      </c>
      <c r="AE746" s="90" t="str">
        <f t="shared" si="308"/>
        <v>-</v>
      </c>
      <c r="AF746" s="91" t="str">
        <f t="shared" si="309"/>
        <v>070607</v>
      </c>
      <c r="AG746" s="92"/>
      <c r="AH746" s="93" t="str">
        <f t="shared" si="310"/>
        <v>Corporación de Fomento de la Producción</v>
      </c>
      <c r="AI746" s="90" t="str">
        <f t="shared" si="311"/>
        <v>-</v>
      </c>
      <c r="AJ746" s="90">
        <f t="shared" si="312"/>
        <v>6</v>
      </c>
      <c r="AK746" s="90" t="str">
        <f t="shared" si="313"/>
        <v>-</v>
      </c>
      <c r="AL746" s="90" t="str">
        <f t="shared" si="314"/>
        <v>Identifica este registro como MUJER</v>
      </c>
      <c r="AM746" s="90" t="str">
        <f t="shared" si="315"/>
        <v>-</v>
      </c>
      <c r="AN746" s="90" t="str">
        <f t="shared" si="316"/>
        <v>-</v>
      </c>
      <c r="AO746" s="90" t="str">
        <f t="shared" si="317"/>
        <v>-</v>
      </c>
      <c r="AP746" s="58" t="str">
        <f t="shared" si="318"/>
        <v>-</v>
      </c>
      <c r="AQ746" s="94" t="str">
        <f t="shared" si="319"/>
        <v>-</v>
      </c>
      <c r="AR746" s="94" t="str">
        <f>IF(N746="","PRIMER_DIA en blanco",
IF(AND(M746="01",N746&gt;=L_Conversion!$C$118,N746&lt;=L_Conversion!$D$118),"-",
IF(AND(M746="02",N746&gt;=L_Conversion!$C$119,N746&lt;=L_Conversion!$D$119),"-",
IF(AND(M746="03",N746&gt;=L_Conversion!$C$120,N746&lt;=L_Conversion!$D$120),"-",
IF(AND(M746="04",N746&gt;=L_Conversion!$C$121,N746&lt;=L_Conversion!$D$121),"-",
IF(AND(M746="05",N746&gt;=L_Conversion!$C$122,N746&lt;=L_Conversion!$D$122),"-",
IF(AND(M746="06",N746&gt;=L_Conversion!$C$123,N746&lt;=L_Conversion!$D$123),"-",
IF(AND(M746="07",N746&gt;=L_Conversion!$C$124,N746&lt;=L_Conversion!$D$124),"-",
IF(AND(M746="08",N746&gt;=L_Conversion!$C$125,N746&lt;=L_Conversion!$D$125),"-",
IF(AND(M746="09",N746&gt;=L_Conversion!$C$126,N746&lt;=L_Conversion!$D$126),"-",
IF(AND(M746="10",N746&gt;=L_Conversion!$C$127,N746&lt;=L_Conversion!$D$127),"-",
IF(AND(M746="11",N746&gt;=L_Conversion!$C$128,N746&lt;=L_Conversion!$D$128),"-",
IF(AND(M746="12",N746&gt;=L_Conversion!$C$129,N746&lt;=L_Conversion!$D$129),"-",
IF(AND(M746="13",N746&gt;=L_Conversion!$C$116,N746&lt;=L_Conversion!$D$116),"-",
IF(AND(M746="14",N746&gt;=L_Conversion!$C$117,N746&lt;=L_Conversion!$D$117),"-",
"PRIMER_DIA fuera de rango")))))))))))))))</f>
        <v>-</v>
      </c>
      <c r="AS746" s="94" t="str">
        <f t="shared" si="320"/>
        <v>-</v>
      </c>
      <c r="AT746" s="94" t="str">
        <f t="shared" si="321"/>
        <v>-</v>
      </c>
      <c r="AU746" s="94" t="str">
        <f t="shared" si="322"/>
        <v>-</v>
      </c>
      <c r="AV746" s="94" t="str">
        <f t="shared" si="323"/>
        <v>-</v>
      </c>
      <c r="AW746" s="94" t="str">
        <f t="shared" si="324"/>
        <v>-</v>
      </c>
      <c r="AX746" s="94" t="str">
        <f t="shared" si="325"/>
        <v>-</v>
      </c>
      <c r="AY746" s="94" t="str">
        <f t="shared" si="326"/>
        <v>-</v>
      </c>
      <c r="AZ746" s="94" t="str">
        <f t="shared" si="327"/>
        <v>-</v>
      </c>
      <c r="BA746" s="94" t="str">
        <f t="shared" si="328"/>
        <v>-</v>
      </c>
      <c r="BB746" s="94" t="str">
        <f t="shared" si="329"/>
        <v>-</v>
      </c>
      <c r="BC746" s="94" t="str">
        <f t="shared" si="330"/>
        <v>-</v>
      </c>
      <c r="BD746" s="94" t="str">
        <f t="shared" si="331"/>
        <v>-</v>
      </c>
      <c r="BE746" s="94" t="str">
        <f t="shared" si="332"/>
        <v>-</v>
      </c>
      <c r="BF746" s="94" t="str">
        <f t="shared" si="333"/>
        <v>-</v>
      </c>
    </row>
    <row r="747" spans="1:58" x14ac:dyDescent="0.2">
      <c r="A747" s="19" t="s">
        <v>1193</v>
      </c>
      <c r="B747" s="19" t="s">
        <v>76</v>
      </c>
      <c r="C747" s="19">
        <v>15331775</v>
      </c>
      <c r="D747" s="19">
        <v>5</v>
      </c>
      <c r="E747" s="19" t="s">
        <v>1764</v>
      </c>
      <c r="F747" s="19" t="s">
        <v>1765</v>
      </c>
      <c r="G747" s="19" t="s">
        <v>1766</v>
      </c>
      <c r="H747" s="19" t="s">
        <v>654</v>
      </c>
      <c r="I747" s="19" t="s">
        <v>653</v>
      </c>
      <c r="J747" s="19">
        <v>80</v>
      </c>
      <c r="K747" s="19" t="s">
        <v>556</v>
      </c>
      <c r="L747" s="19" t="s">
        <v>495</v>
      </c>
      <c r="M747" s="19" t="s">
        <v>13</v>
      </c>
      <c r="N747" s="19">
        <v>45833</v>
      </c>
      <c r="O747" s="19">
        <v>14</v>
      </c>
      <c r="P747" s="83">
        <v>1</v>
      </c>
      <c r="Q747" s="19" t="s">
        <v>23</v>
      </c>
      <c r="R747" s="19" t="s">
        <v>11</v>
      </c>
      <c r="S747" s="19" t="s">
        <v>23</v>
      </c>
      <c r="T747" s="19">
        <v>14</v>
      </c>
      <c r="U747" s="19" t="s">
        <v>11</v>
      </c>
      <c r="V747" s="19" t="s">
        <v>11</v>
      </c>
      <c r="W747" s="19" t="s">
        <v>11</v>
      </c>
      <c r="X747" s="19">
        <v>0</v>
      </c>
      <c r="Y747" s="19" t="s">
        <v>730</v>
      </c>
      <c r="Z747" s="19">
        <v>0</v>
      </c>
      <c r="AA747" s="19">
        <v>0</v>
      </c>
      <c r="AB747" s="19">
        <v>0</v>
      </c>
      <c r="AC747" s="186" t="str">
        <f>IF(OR(M747="13",M747="14",P747=8),"",IF(     AND(OR(S747="AUTORIZADO", S747="PENDIENTE", S747="REDUCIDO", S747="AMPLIADO"),L747&lt;&gt;"HONORARIO" ), _xlfn.CONCAT(IF(H747="X","H",H747),"_",IF(OR(P747=5,P747=6),_xlfn.CONCAT(P747,"A"),P747),"_",VLOOKUP(T747,Datos!$B$2:$C$5,2,TRUE)),""))</f>
        <v>H_1_[11 +]</v>
      </c>
      <c r="AD747" s="186">
        <f t="shared" si="307"/>
        <v>0</v>
      </c>
      <c r="AE747" s="90" t="str">
        <f t="shared" si="308"/>
        <v>-</v>
      </c>
      <c r="AF747" s="91" t="str">
        <f t="shared" si="309"/>
        <v>070601</v>
      </c>
      <c r="AG747" s="92"/>
      <c r="AH747" s="93" t="str">
        <f t="shared" si="310"/>
        <v>Corporación de Fomento de la Producción</v>
      </c>
      <c r="AI747" s="90" t="str">
        <f t="shared" si="311"/>
        <v>-</v>
      </c>
      <c r="AJ747" s="90">
        <f t="shared" si="312"/>
        <v>5</v>
      </c>
      <c r="AK747" s="90" t="str">
        <f t="shared" si="313"/>
        <v>-</v>
      </c>
      <c r="AL747" s="90" t="str">
        <f t="shared" si="314"/>
        <v>Identifica este registro como HOMBRE</v>
      </c>
      <c r="AM747" s="90" t="str">
        <f t="shared" si="315"/>
        <v>-</v>
      </c>
      <c r="AN747" s="90" t="str">
        <f t="shared" si="316"/>
        <v>-</v>
      </c>
      <c r="AO747" s="90" t="str">
        <f t="shared" si="317"/>
        <v>-</v>
      </c>
      <c r="AP747" s="58" t="str">
        <f t="shared" si="318"/>
        <v>-</v>
      </c>
      <c r="AQ747" s="94" t="str">
        <f t="shared" si="319"/>
        <v>-</v>
      </c>
      <c r="AR747" s="94" t="str">
        <f>IF(N747="","PRIMER_DIA en blanco",
IF(AND(M747="01",N747&gt;=L_Conversion!$C$118,N747&lt;=L_Conversion!$D$118),"-",
IF(AND(M747="02",N747&gt;=L_Conversion!$C$119,N747&lt;=L_Conversion!$D$119),"-",
IF(AND(M747="03",N747&gt;=L_Conversion!$C$120,N747&lt;=L_Conversion!$D$120),"-",
IF(AND(M747="04",N747&gt;=L_Conversion!$C$121,N747&lt;=L_Conversion!$D$121),"-",
IF(AND(M747="05",N747&gt;=L_Conversion!$C$122,N747&lt;=L_Conversion!$D$122),"-",
IF(AND(M747="06",N747&gt;=L_Conversion!$C$123,N747&lt;=L_Conversion!$D$123),"-",
IF(AND(M747="07",N747&gt;=L_Conversion!$C$124,N747&lt;=L_Conversion!$D$124),"-",
IF(AND(M747="08",N747&gt;=L_Conversion!$C$125,N747&lt;=L_Conversion!$D$125),"-",
IF(AND(M747="09",N747&gt;=L_Conversion!$C$126,N747&lt;=L_Conversion!$D$126),"-",
IF(AND(M747="10",N747&gt;=L_Conversion!$C$127,N747&lt;=L_Conversion!$D$127),"-",
IF(AND(M747="11",N747&gt;=L_Conversion!$C$128,N747&lt;=L_Conversion!$D$128),"-",
IF(AND(M747="12",N747&gt;=L_Conversion!$C$129,N747&lt;=L_Conversion!$D$129),"-",
IF(AND(M747="13",N747&gt;=L_Conversion!$C$116,N747&lt;=L_Conversion!$D$116),"-",
IF(AND(M747="14",N747&gt;=L_Conversion!$C$117,N747&lt;=L_Conversion!$D$117),"-",
"PRIMER_DIA fuera de rango")))))))))))))))</f>
        <v>-</v>
      </c>
      <c r="AS747" s="94" t="str">
        <f t="shared" si="320"/>
        <v>-</v>
      </c>
      <c r="AT747" s="94" t="str">
        <f t="shared" si="321"/>
        <v>-</v>
      </c>
      <c r="AU747" s="94" t="str">
        <f t="shared" si="322"/>
        <v>-</v>
      </c>
      <c r="AV747" s="94" t="str">
        <f t="shared" si="323"/>
        <v>-</v>
      </c>
      <c r="AW747" s="94" t="str">
        <f t="shared" si="324"/>
        <v>-</v>
      </c>
      <c r="AX747" s="94" t="str">
        <f t="shared" si="325"/>
        <v>-</v>
      </c>
      <c r="AY747" s="94" t="str">
        <f t="shared" si="326"/>
        <v>-</v>
      </c>
      <c r="AZ747" s="94" t="str">
        <f t="shared" si="327"/>
        <v>-</v>
      </c>
      <c r="BA747" s="94" t="str">
        <f t="shared" si="328"/>
        <v>-</v>
      </c>
      <c r="BB747" s="94" t="str">
        <f t="shared" si="329"/>
        <v>-</v>
      </c>
      <c r="BC747" s="94" t="str">
        <f t="shared" si="330"/>
        <v>-</v>
      </c>
      <c r="BD747" s="94" t="str">
        <f t="shared" si="331"/>
        <v>-</v>
      </c>
      <c r="BE747" s="94" t="str">
        <f t="shared" si="332"/>
        <v>-</v>
      </c>
      <c r="BF747" s="94" t="str">
        <f t="shared" si="333"/>
        <v>-</v>
      </c>
    </row>
    <row r="748" spans="1:58" x14ac:dyDescent="0.2">
      <c r="A748" s="19" t="s">
        <v>1193</v>
      </c>
      <c r="B748" s="19" t="s">
        <v>76</v>
      </c>
      <c r="C748" s="19">
        <v>12471311</v>
      </c>
      <c r="D748" s="19">
        <v>0</v>
      </c>
      <c r="E748" s="19" t="s">
        <v>1287</v>
      </c>
      <c r="F748" s="19" t="s">
        <v>1711</v>
      </c>
      <c r="G748" s="19" t="s">
        <v>1712</v>
      </c>
      <c r="H748" s="19" t="s">
        <v>1018</v>
      </c>
      <c r="I748" s="19" t="s">
        <v>653</v>
      </c>
      <c r="J748" s="19">
        <v>80</v>
      </c>
      <c r="K748" s="19" t="s">
        <v>556</v>
      </c>
      <c r="L748" s="19" t="s">
        <v>495</v>
      </c>
      <c r="M748" s="19" t="s">
        <v>13</v>
      </c>
      <c r="N748" s="19">
        <v>45833</v>
      </c>
      <c r="O748" s="19">
        <v>30</v>
      </c>
      <c r="P748" s="83">
        <v>1</v>
      </c>
      <c r="Q748" s="19" t="s">
        <v>23</v>
      </c>
      <c r="R748" s="19" t="s">
        <v>11</v>
      </c>
      <c r="S748" s="19" t="s">
        <v>23</v>
      </c>
      <c r="T748" s="19">
        <v>30</v>
      </c>
      <c r="U748" s="19" t="s">
        <v>11</v>
      </c>
      <c r="V748" s="19" t="s">
        <v>11</v>
      </c>
      <c r="W748" s="19" t="s">
        <v>11</v>
      </c>
      <c r="X748" s="19">
        <v>0</v>
      </c>
      <c r="Y748" s="19" t="s">
        <v>730</v>
      </c>
      <c r="Z748" s="19">
        <v>0</v>
      </c>
      <c r="AA748" s="19">
        <v>0</v>
      </c>
      <c r="AB748" s="19">
        <v>0</v>
      </c>
      <c r="AC748" s="186" t="str">
        <f>IF(OR(M748="13",M748="14",P748=8),"",IF(     AND(OR(S748="AUTORIZADO", S748="PENDIENTE", S748="REDUCIDO", S748="AMPLIADO"),L748&lt;&gt;"HONORARIO" ), _xlfn.CONCAT(IF(H748="X","H",H748),"_",IF(OR(P748=5,P748=6),_xlfn.CONCAT(P748,"A"),P748),"_",VLOOKUP(T748,Datos!$B$2:$C$5,2,TRUE)),""))</f>
        <v>M_1_[11 +]</v>
      </c>
      <c r="AD748" s="186">
        <f t="shared" si="307"/>
        <v>0</v>
      </c>
      <c r="AE748" s="90" t="str">
        <f t="shared" si="308"/>
        <v>-</v>
      </c>
      <c r="AF748" s="91" t="str">
        <f t="shared" si="309"/>
        <v>070601</v>
      </c>
      <c r="AG748" s="92"/>
      <c r="AH748" s="93" t="str">
        <f t="shared" si="310"/>
        <v>Corporación de Fomento de la Producción</v>
      </c>
      <c r="AI748" s="90" t="str">
        <f t="shared" si="311"/>
        <v>-</v>
      </c>
      <c r="AJ748" s="90">
        <f t="shared" si="312"/>
        <v>0</v>
      </c>
      <c r="AK748" s="90" t="str">
        <f t="shared" si="313"/>
        <v>-</v>
      </c>
      <c r="AL748" s="90" t="str">
        <f t="shared" si="314"/>
        <v>Identifica este registro como MUJER</v>
      </c>
      <c r="AM748" s="90" t="str">
        <f t="shared" si="315"/>
        <v>-</v>
      </c>
      <c r="AN748" s="90" t="str">
        <f t="shared" si="316"/>
        <v>-</v>
      </c>
      <c r="AO748" s="90" t="str">
        <f t="shared" si="317"/>
        <v>-</v>
      </c>
      <c r="AP748" s="58" t="str">
        <f t="shared" si="318"/>
        <v>-</v>
      </c>
      <c r="AQ748" s="94" t="str">
        <f t="shared" si="319"/>
        <v>-</v>
      </c>
      <c r="AR748" s="94" t="str">
        <f>IF(N748="","PRIMER_DIA en blanco",
IF(AND(M748="01",N748&gt;=L_Conversion!$C$118,N748&lt;=L_Conversion!$D$118),"-",
IF(AND(M748="02",N748&gt;=L_Conversion!$C$119,N748&lt;=L_Conversion!$D$119),"-",
IF(AND(M748="03",N748&gt;=L_Conversion!$C$120,N748&lt;=L_Conversion!$D$120),"-",
IF(AND(M748="04",N748&gt;=L_Conversion!$C$121,N748&lt;=L_Conversion!$D$121),"-",
IF(AND(M748="05",N748&gt;=L_Conversion!$C$122,N748&lt;=L_Conversion!$D$122),"-",
IF(AND(M748="06",N748&gt;=L_Conversion!$C$123,N748&lt;=L_Conversion!$D$123),"-",
IF(AND(M748="07",N748&gt;=L_Conversion!$C$124,N748&lt;=L_Conversion!$D$124),"-",
IF(AND(M748="08",N748&gt;=L_Conversion!$C$125,N748&lt;=L_Conversion!$D$125),"-",
IF(AND(M748="09",N748&gt;=L_Conversion!$C$126,N748&lt;=L_Conversion!$D$126),"-",
IF(AND(M748="10",N748&gt;=L_Conversion!$C$127,N748&lt;=L_Conversion!$D$127),"-",
IF(AND(M748="11",N748&gt;=L_Conversion!$C$128,N748&lt;=L_Conversion!$D$128),"-",
IF(AND(M748="12",N748&gt;=L_Conversion!$C$129,N748&lt;=L_Conversion!$D$129),"-",
IF(AND(M748="13",N748&gt;=L_Conversion!$C$116,N748&lt;=L_Conversion!$D$116),"-",
IF(AND(M748="14",N748&gt;=L_Conversion!$C$117,N748&lt;=L_Conversion!$D$117),"-",
"PRIMER_DIA fuera de rango")))))))))))))))</f>
        <v>-</v>
      </c>
      <c r="AS748" s="94" t="str">
        <f t="shared" si="320"/>
        <v>-</v>
      </c>
      <c r="AT748" s="94" t="str">
        <f t="shared" si="321"/>
        <v>-</v>
      </c>
      <c r="AU748" s="94" t="str">
        <f t="shared" si="322"/>
        <v>-</v>
      </c>
      <c r="AV748" s="94" t="str">
        <f t="shared" si="323"/>
        <v>-</v>
      </c>
      <c r="AW748" s="94" t="str">
        <f t="shared" si="324"/>
        <v>-</v>
      </c>
      <c r="AX748" s="94" t="str">
        <f t="shared" si="325"/>
        <v>-</v>
      </c>
      <c r="AY748" s="94" t="str">
        <f t="shared" si="326"/>
        <v>-</v>
      </c>
      <c r="AZ748" s="94" t="str">
        <f t="shared" si="327"/>
        <v>-</v>
      </c>
      <c r="BA748" s="94" t="str">
        <f t="shared" si="328"/>
        <v>-</v>
      </c>
      <c r="BB748" s="94" t="str">
        <f t="shared" si="329"/>
        <v>-</v>
      </c>
      <c r="BC748" s="94" t="str">
        <f t="shared" si="330"/>
        <v>-</v>
      </c>
      <c r="BD748" s="94" t="str">
        <f t="shared" si="331"/>
        <v>-</v>
      </c>
      <c r="BE748" s="94" t="str">
        <f t="shared" si="332"/>
        <v>-</v>
      </c>
      <c r="BF748" s="94" t="str">
        <f t="shared" si="333"/>
        <v>-</v>
      </c>
    </row>
    <row r="749" spans="1:58" x14ac:dyDescent="0.2">
      <c r="A749" s="19" t="s">
        <v>1193</v>
      </c>
      <c r="B749" s="19" t="s">
        <v>876</v>
      </c>
      <c r="C749" s="19">
        <v>15804728</v>
      </c>
      <c r="D749" s="19">
        <v>4</v>
      </c>
      <c r="E749" s="19" t="s">
        <v>1713</v>
      </c>
      <c r="F749" s="19" t="s">
        <v>1714</v>
      </c>
      <c r="G749" s="19" t="s">
        <v>1715</v>
      </c>
      <c r="H749" s="19" t="s">
        <v>1018</v>
      </c>
      <c r="I749" s="19" t="s">
        <v>653</v>
      </c>
      <c r="J749" s="19">
        <v>80</v>
      </c>
      <c r="K749" s="19" t="s">
        <v>556</v>
      </c>
      <c r="L749" s="19" t="s">
        <v>495</v>
      </c>
      <c r="M749" s="19" t="s">
        <v>13</v>
      </c>
      <c r="N749" s="19">
        <v>45833</v>
      </c>
      <c r="O749" s="19">
        <v>30</v>
      </c>
      <c r="P749" s="83">
        <v>1</v>
      </c>
      <c r="Q749" s="19" t="s">
        <v>23</v>
      </c>
      <c r="R749" s="19" t="s">
        <v>11</v>
      </c>
      <c r="S749" s="19" t="s">
        <v>23</v>
      </c>
      <c r="T749" s="19">
        <v>30</v>
      </c>
      <c r="U749" s="19" t="s">
        <v>11</v>
      </c>
      <c r="V749" s="19" t="s">
        <v>11</v>
      </c>
      <c r="W749" s="19" t="s">
        <v>11</v>
      </c>
      <c r="X749" s="19">
        <v>0</v>
      </c>
      <c r="Y749" s="19" t="s">
        <v>730</v>
      </c>
      <c r="Z749" s="19">
        <v>0</v>
      </c>
      <c r="AA749" s="19">
        <v>0</v>
      </c>
      <c r="AB749" s="19">
        <v>0</v>
      </c>
      <c r="AC749" s="186" t="str">
        <f>IF(OR(M749="13",M749="14",P749=8),"",IF(     AND(OR(S749="AUTORIZADO", S749="PENDIENTE", S749="REDUCIDO", S749="AMPLIADO"),L749&lt;&gt;"HONORARIO" ), _xlfn.CONCAT(IF(H749="X","H",H749),"_",IF(OR(P749=5,P749=6),_xlfn.CONCAT(P749,"A"),P749),"_",VLOOKUP(T749,Datos!$B$2:$C$5,2,TRUE)),""))</f>
        <v>M_1_[11 +]</v>
      </c>
      <c r="AD749" s="186">
        <f t="shared" si="307"/>
        <v>0</v>
      </c>
      <c r="AE749" s="90" t="str">
        <f t="shared" si="308"/>
        <v>-</v>
      </c>
      <c r="AF749" s="91" t="str">
        <f t="shared" si="309"/>
        <v>070607</v>
      </c>
      <c r="AG749" s="92"/>
      <c r="AH749" s="93" t="str">
        <f t="shared" si="310"/>
        <v>Corporación de Fomento de la Producción</v>
      </c>
      <c r="AI749" s="90" t="str">
        <f t="shared" si="311"/>
        <v>-</v>
      </c>
      <c r="AJ749" s="90">
        <f t="shared" si="312"/>
        <v>4</v>
      </c>
      <c r="AK749" s="90" t="str">
        <f t="shared" si="313"/>
        <v>-</v>
      </c>
      <c r="AL749" s="90" t="str">
        <f t="shared" si="314"/>
        <v>Identifica este registro como MUJER</v>
      </c>
      <c r="AM749" s="90" t="str">
        <f t="shared" si="315"/>
        <v>-</v>
      </c>
      <c r="AN749" s="90" t="str">
        <f t="shared" si="316"/>
        <v>-</v>
      </c>
      <c r="AO749" s="90" t="str">
        <f t="shared" si="317"/>
        <v>-</v>
      </c>
      <c r="AP749" s="58" t="str">
        <f t="shared" si="318"/>
        <v>-</v>
      </c>
      <c r="AQ749" s="94" t="str">
        <f t="shared" si="319"/>
        <v>-</v>
      </c>
      <c r="AR749" s="94" t="str">
        <f>IF(N749="","PRIMER_DIA en blanco",
IF(AND(M749="01",N749&gt;=L_Conversion!$C$118,N749&lt;=L_Conversion!$D$118),"-",
IF(AND(M749="02",N749&gt;=L_Conversion!$C$119,N749&lt;=L_Conversion!$D$119),"-",
IF(AND(M749="03",N749&gt;=L_Conversion!$C$120,N749&lt;=L_Conversion!$D$120),"-",
IF(AND(M749="04",N749&gt;=L_Conversion!$C$121,N749&lt;=L_Conversion!$D$121),"-",
IF(AND(M749="05",N749&gt;=L_Conversion!$C$122,N749&lt;=L_Conversion!$D$122),"-",
IF(AND(M749="06",N749&gt;=L_Conversion!$C$123,N749&lt;=L_Conversion!$D$123),"-",
IF(AND(M749="07",N749&gt;=L_Conversion!$C$124,N749&lt;=L_Conversion!$D$124),"-",
IF(AND(M749="08",N749&gt;=L_Conversion!$C$125,N749&lt;=L_Conversion!$D$125),"-",
IF(AND(M749="09",N749&gt;=L_Conversion!$C$126,N749&lt;=L_Conversion!$D$126),"-",
IF(AND(M749="10",N749&gt;=L_Conversion!$C$127,N749&lt;=L_Conversion!$D$127),"-",
IF(AND(M749="11",N749&gt;=L_Conversion!$C$128,N749&lt;=L_Conversion!$D$128),"-",
IF(AND(M749="12",N749&gt;=L_Conversion!$C$129,N749&lt;=L_Conversion!$D$129),"-",
IF(AND(M749="13",N749&gt;=L_Conversion!$C$116,N749&lt;=L_Conversion!$D$116),"-",
IF(AND(M749="14",N749&gt;=L_Conversion!$C$117,N749&lt;=L_Conversion!$D$117),"-",
"PRIMER_DIA fuera de rango")))))))))))))))</f>
        <v>-</v>
      </c>
      <c r="AS749" s="94" t="str">
        <f t="shared" si="320"/>
        <v>-</v>
      </c>
      <c r="AT749" s="94" t="str">
        <f t="shared" si="321"/>
        <v>-</v>
      </c>
      <c r="AU749" s="94" t="str">
        <f t="shared" si="322"/>
        <v>-</v>
      </c>
      <c r="AV749" s="94" t="str">
        <f t="shared" si="323"/>
        <v>-</v>
      </c>
      <c r="AW749" s="94" t="str">
        <f t="shared" si="324"/>
        <v>-</v>
      </c>
      <c r="AX749" s="94" t="str">
        <f t="shared" si="325"/>
        <v>-</v>
      </c>
      <c r="AY749" s="94" t="str">
        <f t="shared" si="326"/>
        <v>-</v>
      </c>
      <c r="AZ749" s="94" t="str">
        <f t="shared" si="327"/>
        <v>-</v>
      </c>
      <c r="BA749" s="94" t="str">
        <f t="shared" si="328"/>
        <v>-</v>
      </c>
      <c r="BB749" s="94" t="str">
        <f t="shared" si="329"/>
        <v>-</v>
      </c>
      <c r="BC749" s="94" t="str">
        <f t="shared" si="330"/>
        <v>-</v>
      </c>
      <c r="BD749" s="94" t="str">
        <f t="shared" si="331"/>
        <v>-</v>
      </c>
      <c r="BE749" s="94" t="str">
        <f t="shared" si="332"/>
        <v>-</v>
      </c>
      <c r="BF749" s="94" t="str">
        <f t="shared" si="333"/>
        <v>-</v>
      </c>
    </row>
    <row r="750" spans="1:58" x14ac:dyDescent="0.2">
      <c r="A750" s="19" t="s">
        <v>1193</v>
      </c>
      <c r="B750" s="19" t="s">
        <v>875</v>
      </c>
      <c r="C750" s="19">
        <v>17166904</v>
      </c>
      <c r="D750" s="19">
        <v>9</v>
      </c>
      <c r="E750" s="19" t="s">
        <v>1562</v>
      </c>
      <c r="F750" s="19" t="s">
        <v>1532</v>
      </c>
      <c r="G750" s="19" t="s">
        <v>1563</v>
      </c>
      <c r="H750" s="19" t="s">
        <v>1018</v>
      </c>
      <c r="I750" s="19" t="s">
        <v>653</v>
      </c>
      <c r="J750" s="19">
        <v>80</v>
      </c>
      <c r="K750" s="19" t="s">
        <v>556</v>
      </c>
      <c r="L750" s="19" t="s">
        <v>495</v>
      </c>
      <c r="M750" s="19" t="s">
        <v>13</v>
      </c>
      <c r="N750" s="19">
        <v>45833</v>
      </c>
      <c r="O750" s="19">
        <v>31</v>
      </c>
      <c r="P750" s="83">
        <v>3</v>
      </c>
      <c r="Q750" s="19" t="s">
        <v>23</v>
      </c>
      <c r="R750" s="19" t="s">
        <v>11</v>
      </c>
      <c r="S750" s="19" t="s">
        <v>23</v>
      </c>
      <c r="T750" s="19">
        <v>31</v>
      </c>
      <c r="U750" s="19" t="s">
        <v>11</v>
      </c>
      <c r="V750" s="19" t="s">
        <v>11</v>
      </c>
      <c r="W750" s="19" t="s">
        <v>11</v>
      </c>
      <c r="X750" s="19">
        <v>0</v>
      </c>
      <c r="Y750" s="19" t="s">
        <v>730</v>
      </c>
      <c r="Z750" s="19">
        <v>0</v>
      </c>
      <c r="AA750" s="19">
        <v>0</v>
      </c>
      <c r="AB750" s="19">
        <v>0</v>
      </c>
      <c r="AC750" s="186" t="str">
        <f>IF(OR(M750="13",M750="14",P750=8),"",IF(     AND(OR(S750="AUTORIZADO", S750="PENDIENTE", S750="REDUCIDO", S750="AMPLIADO"),L750&lt;&gt;"HONORARIO" ), _xlfn.CONCAT(IF(H750="X","H",H750),"_",IF(OR(P750=5,P750=6),_xlfn.CONCAT(P750,"A"),P750),"_",VLOOKUP(T750,Datos!$B$2:$C$5,2,TRUE)),""))</f>
        <v>M_3_[11 +]</v>
      </c>
      <c r="AD750" s="186">
        <f t="shared" si="307"/>
        <v>0</v>
      </c>
      <c r="AE750" s="90" t="str">
        <f t="shared" si="308"/>
        <v>-</v>
      </c>
      <c r="AF750" s="91" t="str">
        <f t="shared" si="309"/>
        <v>070606</v>
      </c>
      <c r="AG750" s="92"/>
      <c r="AH750" s="93" t="str">
        <f t="shared" si="310"/>
        <v>Corporación de Fomento de la Producción</v>
      </c>
      <c r="AI750" s="90" t="str">
        <f t="shared" si="311"/>
        <v>-</v>
      </c>
      <c r="AJ750" s="90">
        <f t="shared" si="312"/>
        <v>9</v>
      </c>
      <c r="AK750" s="90" t="str">
        <f t="shared" si="313"/>
        <v>-</v>
      </c>
      <c r="AL750" s="90" t="str">
        <f t="shared" si="314"/>
        <v>Identifica este registro como MUJER</v>
      </c>
      <c r="AM750" s="90" t="str">
        <f t="shared" si="315"/>
        <v>-</v>
      </c>
      <c r="AN750" s="90" t="str">
        <f t="shared" si="316"/>
        <v>-</v>
      </c>
      <c r="AO750" s="90" t="str">
        <f t="shared" si="317"/>
        <v>-</v>
      </c>
      <c r="AP750" s="58" t="str">
        <f t="shared" si="318"/>
        <v>-</v>
      </c>
      <c r="AQ750" s="94" t="str">
        <f t="shared" si="319"/>
        <v>-</v>
      </c>
      <c r="AR750" s="94" t="str">
        <f>IF(N750="","PRIMER_DIA en blanco",
IF(AND(M750="01",N750&gt;=L_Conversion!$C$118,N750&lt;=L_Conversion!$D$118),"-",
IF(AND(M750="02",N750&gt;=L_Conversion!$C$119,N750&lt;=L_Conversion!$D$119),"-",
IF(AND(M750="03",N750&gt;=L_Conversion!$C$120,N750&lt;=L_Conversion!$D$120),"-",
IF(AND(M750="04",N750&gt;=L_Conversion!$C$121,N750&lt;=L_Conversion!$D$121),"-",
IF(AND(M750="05",N750&gt;=L_Conversion!$C$122,N750&lt;=L_Conversion!$D$122),"-",
IF(AND(M750="06",N750&gt;=L_Conversion!$C$123,N750&lt;=L_Conversion!$D$123),"-",
IF(AND(M750="07",N750&gt;=L_Conversion!$C$124,N750&lt;=L_Conversion!$D$124),"-",
IF(AND(M750="08",N750&gt;=L_Conversion!$C$125,N750&lt;=L_Conversion!$D$125),"-",
IF(AND(M750="09",N750&gt;=L_Conversion!$C$126,N750&lt;=L_Conversion!$D$126),"-",
IF(AND(M750="10",N750&gt;=L_Conversion!$C$127,N750&lt;=L_Conversion!$D$127),"-",
IF(AND(M750="11",N750&gt;=L_Conversion!$C$128,N750&lt;=L_Conversion!$D$128),"-",
IF(AND(M750="12",N750&gt;=L_Conversion!$C$129,N750&lt;=L_Conversion!$D$129),"-",
IF(AND(M750="13",N750&gt;=L_Conversion!$C$116,N750&lt;=L_Conversion!$D$116),"-",
IF(AND(M750="14",N750&gt;=L_Conversion!$C$117,N750&lt;=L_Conversion!$D$117),"-",
"PRIMER_DIA fuera de rango")))))))))))))))</f>
        <v>-</v>
      </c>
      <c r="AS750" s="94" t="str">
        <f t="shared" si="320"/>
        <v>-</v>
      </c>
      <c r="AT750" s="94" t="str">
        <f t="shared" si="321"/>
        <v>-</v>
      </c>
      <c r="AU750" s="94" t="str">
        <f t="shared" si="322"/>
        <v>-</v>
      </c>
      <c r="AV750" s="94" t="str">
        <f t="shared" si="323"/>
        <v>-</v>
      </c>
      <c r="AW750" s="94" t="str">
        <f t="shared" si="324"/>
        <v>-</v>
      </c>
      <c r="AX750" s="94" t="str">
        <f t="shared" si="325"/>
        <v>-</v>
      </c>
      <c r="AY750" s="94" t="str">
        <f t="shared" si="326"/>
        <v>-</v>
      </c>
      <c r="AZ750" s="94" t="str">
        <f t="shared" si="327"/>
        <v>-</v>
      </c>
      <c r="BA750" s="94" t="str">
        <f t="shared" si="328"/>
        <v>-</v>
      </c>
      <c r="BB750" s="94" t="str">
        <f t="shared" si="329"/>
        <v>-</v>
      </c>
      <c r="BC750" s="94" t="str">
        <f t="shared" si="330"/>
        <v>-</v>
      </c>
      <c r="BD750" s="94" t="str">
        <f t="shared" si="331"/>
        <v>-</v>
      </c>
      <c r="BE750" s="94" t="str">
        <f t="shared" si="332"/>
        <v>-</v>
      </c>
      <c r="BF750" s="94" t="str">
        <f t="shared" si="333"/>
        <v>-</v>
      </c>
    </row>
    <row r="751" spans="1:58" x14ac:dyDescent="0.2">
      <c r="A751" s="19" t="s">
        <v>1193</v>
      </c>
      <c r="B751" s="19" t="s">
        <v>76</v>
      </c>
      <c r="C751" s="19">
        <v>16340776</v>
      </c>
      <c r="D751" s="19">
        <v>0</v>
      </c>
      <c r="E751" s="19" t="s">
        <v>1355</v>
      </c>
      <c r="F751" s="19" t="s">
        <v>1701</v>
      </c>
      <c r="G751" s="19" t="s">
        <v>1702</v>
      </c>
      <c r="H751" s="19" t="s">
        <v>1018</v>
      </c>
      <c r="I751" s="19" t="s">
        <v>653</v>
      </c>
      <c r="J751" s="19">
        <v>80</v>
      </c>
      <c r="K751" s="19" t="s">
        <v>560</v>
      </c>
      <c r="L751" s="19" t="s">
        <v>495</v>
      </c>
      <c r="M751" s="19" t="s">
        <v>13</v>
      </c>
      <c r="N751" s="19">
        <v>45833</v>
      </c>
      <c r="O751" s="19">
        <v>3</v>
      </c>
      <c r="P751" s="83">
        <v>1</v>
      </c>
      <c r="Q751" s="19" t="s">
        <v>23</v>
      </c>
      <c r="R751" s="19" t="s">
        <v>11</v>
      </c>
      <c r="S751" s="19" t="s">
        <v>23</v>
      </c>
      <c r="T751" s="19">
        <v>3</v>
      </c>
      <c r="U751" s="19" t="s">
        <v>11</v>
      </c>
      <c r="V751" s="19" t="s">
        <v>11</v>
      </c>
      <c r="W751" s="19" t="s">
        <v>11</v>
      </c>
      <c r="X751" s="19">
        <v>0</v>
      </c>
      <c r="Y751" s="19" t="s">
        <v>730</v>
      </c>
      <c r="Z751" s="19">
        <v>0</v>
      </c>
      <c r="AA751" s="19">
        <v>0</v>
      </c>
      <c r="AB751" s="19">
        <v>0</v>
      </c>
      <c r="AC751" s="186" t="str">
        <f>IF(OR(M751="13",M751="14",P751=8),"",IF(     AND(OR(S751="AUTORIZADO", S751="PENDIENTE", S751="REDUCIDO", S751="AMPLIADO"),L751&lt;&gt;"HONORARIO" ), _xlfn.CONCAT(IF(H751="X","H",H751),"_",IF(OR(P751=5,P751=6),_xlfn.CONCAT(P751,"A"),P751),"_",VLOOKUP(T751,Datos!$B$2:$C$5,2,TRUE)),""))</f>
        <v>M_1_[hasta 3]</v>
      </c>
      <c r="AD751" s="186">
        <f t="shared" si="307"/>
        <v>0</v>
      </c>
      <c r="AE751" s="90" t="str">
        <f t="shared" si="308"/>
        <v>-</v>
      </c>
      <c r="AF751" s="91" t="str">
        <f t="shared" si="309"/>
        <v>070601</v>
      </c>
      <c r="AG751" s="92"/>
      <c r="AH751" s="93" t="str">
        <f t="shared" si="310"/>
        <v>Corporación de Fomento de la Producción</v>
      </c>
      <c r="AI751" s="90" t="str">
        <f t="shared" si="311"/>
        <v>-</v>
      </c>
      <c r="AJ751" s="90">
        <f t="shared" si="312"/>
        <v>0</v>
      </c>
      <c r="AK751" s="90" t="str">
        <f t="shared" si="313"/>
        <v>-</v>
      </c>
      <c r="AL751" s="90" t="str">
        <f t="shared" si="314"/>
        <v>Identifica este registro como MUJER</v>
      </c>
      <c r="AM751" s="90" t="str">
        <f t="shared" si="315"/>
        <v>-</v>
      </c>
      <c r="AN751" s="90" t="str">
        <f t="shared" si="316"/>
        <v>-</v>
      </c>
      <c r="AO751" s="90" t="str">
        <f t="shared" si="317"/>
        <v>-</v>
      </c>
      <c r="AP751" s="58" t="str">
        <f t="shared" si="318"/>
        <v>-</v>
      </c>
      <c r="AQ751" s="94" t="str">
        <f t="shared" si="319"/>
        <v>-</v>
      </c>
      <c r="AR751" s="94" t="str">
        <f>IF(N751="","PRIMER_DIA en blanco",
IF(AND(M751="01",N751&gt;=L_Conversion!$C$118,N751&lt;=L_Conversion!$D$118),"-",
IF(AND(M751="02",N751&gt;=L_Conversion!$C$119,N751&lt;=L_Conversion!$D$119),"-",
IF(AND(M751="03",N751&gt;=L_Conversion!$C$120,N751&lt;=L_Conversion!$D$120),"-",
IF(AND(M751="04",N751&gt;=L_Conversion!$C$121,N751&lt;=L_Conversion!$D$121),"-",
IF(AND(M751="05",N751&gt;=L_Conversion!$C$122,N751&lt;=L_Conversion!$D$122),"-",
IF(AND(M751="06",N751&gt;=L_Conversion!$C$123,N751&lt;=L_Conversion!$D$123),"-",
IF(AND(M751="07",N751&gt;=L_Conversion!$C$124,N751&lt;=L_Conversion!$D$124),"-",
IF(AND(M751="08",N751&gt;=L_Conversion!$C$125,N751&lt;=L_Conversion!$D$125),"-",
IF(AND(M751="09",N751&gt;=L_Conversion!$C$126,N751&lt;=L_Conversion!$D$126),"-",
IF(AND(M751="10",N751&gt;=L_Conversion!$C$127,N751&lt;=L_Conversion!$D$127),"-",
IF(AND(M751="11",N751&gt;=L_Conversion!$C$128,N751&lt;=L_Conversion!$D$128),"-",
IF(AND(M751="12",N751&gt;=L_Conversion!$C$129,N751&lt;=L_Conversion!$D$129),"-",
IF(AND(M751="13",N751&gt;=L_Conversion!$C$116,N751&lt;=L_Conversion!$D$116),"-",
IF(AND(M751="14",N751&gt;=L_Conversion!$C$117,N751&lt;=L_Conversion!$D$117),"-",
"PRIMER_DIA fuera de rango")))))))))))))))</f>
        <v>-</v>
      </c>
      <c r="AS751" s="94" t="str">
        <f t="shared" si="320"/>
        <v>-</v>
      </c>
      <c r="AT751" s="94" t="str">
        <f t="shared" si="321"/>
        <v>-</v>
      </c>
      <c r="AU751" s="94" t="str">
        <f t="shared" si="322"/>
        <v>-</v>
      </c>
      <c r="AV751" s="94" t="str">
        <f t="shared" si="323"/>
        <v>-</v>
      </c>
      <c r="AW751" s="94" t="str">
        <f t="shared" si="324"/>
        <v>-</v>
      </c>
      <c r="AX751" s="94" t="str">
        <f t="shared" si="325"/>
        <v>-</v>
      </c>
      <c r="AY751" s="94" t="str">
        <f t="shared" si="326"/>
        <v>-</v>
      </c>
      <c r="AZ751" s="94" t="str">
        <f t="shared" si="327"/>
        <v>-</v>
      </c>
      <c r="BA751" s="94" t="str">
        <f t="shared" si="328"/>
        <v>-</v>
      </c>
      <c r="BB751" s="94" t="str">
        <f t="shared" si="329"/>
        <v>-</v>
      </c>
      <c r="BC751" s="94" t="str">
        <f t="shared" si="330"/>
        <v>-</v>
      </c>
      <c r="BD751" s="94" t="str">
        <f t="shared" si="331"/>
        <v>-</v>
      </c>
      <c r="BE751" s="94" t="str">
        <f t="shared" si="332"/>
        <v>-</v>
      </c>
      <c r="BF751" s="94" t="str">
        <f t="shared" si="333"/>
        <v>-</v>
      </c>
    </row>
    <row r="752" spans="1:58" x14ac:dyDescent="0.2">
      <c r="A752" s="19" t="s">
        <v>1193</v>
      </c>
      <c r="B752" s="19" t="s">
        <v>76</v>
      </c>
      <c r="C752" s="19">
        <v>15385426</v>
      </c>
      <c r="D752" s="19">
        <v>2</v>
      </c>
      <c r="E752" s="19" t="s">
        <v>1478</v>
      </c>
      <c r="F752" s="19" t="s">
        <v>1694</v>
      </c>
      <c r="G752" s="19" t="s">
        <v>1292</v>
      </c>
      <c r="H752" s="19" t="s">
        <v>1018</v>
      </c>
      <c r="I752" s="19" t="s">
        <v>653</v>
      </c>
      <c r="J752" s="19">
        <v>60</v>
      </c>
      <c r="K752" s="19" t="s">
        <v>554</v>
      </c>
      <c r="L752" s="19" t="s">
        <v>490</v>
      </c>
      <c r="M752" s="19" t="s">
        <v>13</v>
      </c>
      <c r="N752" s="19">
        <v>45833</v>
      </c>
      <c r="O752" s="19">
        <v>9</v>
      </c>
      <c r="P752" s="83">
        <v>1</v>
      </c>
      <c r="Q752" s="19" t="s">
        <v>23</v>
      </c>
      <c r="R752" s="19" t="s">
        <v>11</v>
      </c>
      <c r="S752" s="19" t="s">
        <v>23</v>
      </c>
      <c r="T752" s="19">
        <v>9</v>
      </c>
      <c r="U752" s="19" t="s">
        <v>11</v>
      </c>
      <c r="V752" s="19" t="s">
        <v>11</v>
      </c>
      <c r="W752" s="19" t="s">
        <v>19</v>
      </c>
      <c r="X752" s="19">
        <v>733128</v>
      </c>
      <c r="Y752" s="19" t="s">
        <v>726</v>
      </c>
      <c r="Z752" s="19">
        <v>9</v>
      </c>
      <c r="AA752" s="19">
        <v>733128</v>
      </c>
      <c r="AB752" s="19">
        <v>733128</v>
      </c>
      <c r="AC752" s="186" t="str">
        <f>IF(OR(M752="13",M752="14",P752=8),"",IF(     AND(OR(S752="AUTORIZADO", S752="PENDIENTE", S752="REDUCIDO", S752="AMPLIADO"),L752&lt;&gt;"HONORARIO" ), _xlfn.CONCAT(IF(H752="X","H",H752),"_",IF(OR(P752=5,P752=6),_xlfn.CONCAT(P752,"A"),P752),"_",VLOOKUP(T752,Datos!$B$2:$C$5,2,TRUE)),""))</f>
        <v>M_1_[4 a 10]</v>
      </c>
      <c r="AD752" s="186">
        <f t="shared" si="307"/>
        <v>1466256</v>
      </c>
      <c r="AE752" s="90" t="str">
        <f t="shared" si="308"/>
        <v>-</v>
      </c>
      <c r="AF752" s="91" t="str">
        <f t="shared" si="309"/>
        <v>070601</v>
      </c>
      <c r="AG752" s="92"/>
      <c r="AH752" s="93" t="str">
        <f t="shared" si="310"/>
        <v>Corporación de Fomento de la Producción</v>
      </c>
      <c r="AI752" s="90" t="str">
        <f t="shared" si="311"/>
        <v>-</v>
      </c>
      <c r="AJ752" s="90">
        <f t="shared" si="312"/>
        <v>2</v>
      </c>
      <c r="AK752" s="90" t="str">
        <f t="shared" si="313"/>
        <v>-</v>
      </c>
      <c r="AL752" s="90" t="str">
        <f t="shared" si="314"/>
        <v>Identifica este registro como MUJER</v>
      </c>
      <c r="AM752" s="90" t="str">
        <f t="shared" si="315"/>
        <v>-</v>
      </c>
      <c r="AN752" s="90" t="str">
        <f t="shared" si="316"/>
        <v>-</v>
      </c>
      <c r="AO752" s="90" t="str">
        <f t="shared" si="317"/>
        <v>-</v>
      </c>
      <c r="AP752" s="58" t="str">
        <f t="shared" si="318"/>
        <v>-</v>
      </c>
      <c r="AQ752" s="94" t="str">
        <f t="shared" si="319"/>
        <v>-</v>
      </c>
      <c r="AR752" s="94" t="str">
        <f>IF(N752="","PRIMER_DIA en blanco",
IF(AND(M752="01",N752&gt;=L_Conversion!$C$118,N752&lt;=L_Conversion!$D$118),"-",
IF(AND(M752="02",N752&gt;=L_Conversion!$C$119,N752&lt;=L_Conversion!$D$119),"-",
IF(AND(M752="03",N752&gt;=L_Conversion!$C$120,N752&lt;=L_Conversion!$D$120),"-",
IF(AND(M752="04",N752&gt;=L_Conversion!$C$121,N752&lt;=L_Conversion!$D$121),"-",
IF(AND(M752="05",N752&gt;=L_Conversion!$C$122,N752&lt;=L_Conversion!$D$122),"-",
IF(AND(M752="06",N752&gt;=L_Conversion!$C$123,N752&lt;=L_Conversion!$D$123),"-",
IF(AND(M752="07",N752&gt;=L_Conversion!$C$124,N752&lt;=L_Conversion!$D$124),"-",
IF(AND(M752="08",N752&gt;=L_Conversion!$C$125,N752&lt;=L_Conversion!$D$125),"-",
IF(AND(M752="09",N752&gt;=L_Conversion!$C$126,N752&lt;=L_Conversion!$D$126),"-",
IF(AND(M752="10",N752&gt;=L_Conversion!$C$127,N752&lt;=L_Conversion!$D$127),"-",
IF(AND(M752="11",N752&gt;=L_Conversion!$C$128,N752&lt;=L_Conversion!$D$128),"-",
IF(AND(M752="12",N752&gt;=L_Conversion!$C$129,N752&lt;=L_Conversion!$D$129),"-",
IF(AND(M752="13",N752&gt;=L_Conversion!$C$116,N752&lt;=L_Conversion!$D$116),"-",
IF(AND(M752="14",N752&gt;=L_Conversion!$C$117,N752&lt;=L_Conversion!$D$117),"-",
"PRIMER_DIA fuera de rango")))))))))))))))</f>
        <v>-</v>
      </c>
      <c r="AS752" s="94" t="str">
        <f t="shared" si="320"/>
        <v>-</v>
      </c>
      <c r="AT752" s="94" t="str">
        <f t="shared" si="321"/>
        <v>-</v>
      </c>
      <c r="AU752" s="94" t="str">
        <f t="shared" si="322"/>
        <v>-</v>
      </c>
      <c r="AV752" s="94" t="str">
        <f t="shared" si="323"/>
        <v>-</v>
      </c>
      <c r="AW752" s="94" t="str">
        <f t="shared" si="324"/>
        <v>-</v>
      </c>
      <c r="AX752" s="94" t="str">
        <f t="shared" si="325"/>
        <v>-</v>
      </c>
      <c r="AY752" s="94" t="str">
        <f t="shared" si="326"/>
        <v>-</v>
      </c>
      <c r="AZ752" s="94" t="str">
        <f t="shared" si="327"/>
        <v>-</v>
      </c>
      <c r="BA752" s="94" t="str">
        <f t="shared" si="328"/>
        <v>-</v>
      </c>
      <c r="BB752" s="94" t="str">
        <f t="shared" si="329"/>
        <v>-</v>
      </c>
      <c r="BC752" s="94" t="str">
        <f t="shared" si="330"/>
        <v>-</v>
      </c>
      <c r="BD752" s="94" t="str">
        <f t="shared" si="331"/>
        <v>-</v>
      </c>
      <c r="BE752" s="94" t="str">
        <f t="shared" si="332"/>
        <v>-</v>
      </c>
      <c r="BF752" s="94" t="str">
        <f t="shared" si="333"/>
        <v>-</v>
      </c>
    </row>
    <row r="753" spans="1:58" x14ac:dyDescent="0.2">
      <c r="A753" s="19" t="s">
        <v>1193</v>
      </c>
      <c r="B753" s="19" t="s">
        <v>76</v>
      </c>
      <c r="C753" s="19">
        <v>9189859</v>
      </c>
      <c r="D753" s="19">
        <v>4</v>
      </c>
      <c r="E753" s="19" t="s">
        <v>1294</v>
      </c>
      <c r="F753" s="19" t="s">
        <v>1945</v>
      </c>
      <c r="G753" s="19" t="s">
        <v>1946</v>
      </c>
      <c r="H753" s="19" t="s">
        <v>654</v>
      </c>
      <c r="I753" s="19" t="s">
        <v>653</v>
      </c>
      <c r="J753" s="19">
        <v>60</v>
      </c>
      <c r="K753" s="19" t="s">
        <v>562</v>
      </c>
      <c r="L753" s="19" t="s">
        <v>490</v>
      </c>
      <c r="M753" s="19" t="s">
        <v>13</v>
      </c>
      <c r="N753" s="19">
        <v>45834</v>
      </c>
      <c r="O753" s="19">
        <v>30</v>
      </c>
      <c r="P753" s="83">
        <v>1</v>
      </c>
      <c r="Q753" s="19" t="s">
        <v>23</v>
      </c>
      <c r="R753" s="19" t="s">
        <v>11</v>
      </c>
      <c r="S753" s="19" t="s">
        <v>23</v>
      </c>
      <c r="T753" s="19">
        <v>30</v>
      </c>
      <c r="U753" s="19" t="s">
        <v>11</v>
      </c>
      <c r="V753" s="19" t="s">
        <v>11</v>
      </c>
      <c r="W753" s="19" t="s">
        <v>11</v>
      </c>
      <c r="X753" s="19">
        <v>0</v>
      </c>
      <c r="Y753" s="19" t="s">
        <v>732</v>
      </c>
      <c r="Z753" s="19">
        <v>0</v>
      </c>
      <c r="AA753" s="19">
        <v>0</v>
      </c>
      <c r="AB753" s="19">
        <v>0</v>
      </c>
      <c r="AC753" s="186" t="str">
        <f>IF(OR(M753="13",M753="14",P753=8),"",IF(     AND(OR(S753="AUTORIZADO", S753="PENDIENTE", S753="REDUCIDO", S753="AMPLIADO"),L753&lt;&gt;"HONORARIO" ), _xlfn.CONCAT(IF(H753="X","H",H753),"_",IF(OR(P753=5,P753=6),_xlfn.CONCAT(P753,"A"),P753),"_",VLOOKUP(T753,Datos!$B$2:$C$5,2,TRUE)),""))</f>
        <v>H_1_[11 +]</v>
      </c>
      <c r="AD753" s="186">
        <f t="shared" si="307"/>
        <v>0</v>
      </c>
      <c r="AE753" s="90" t="str">
        <f t="shared" si="308"/>
        <v>-</v>
      </c>
      <c r="AF753" s="91" t="str">
        <f t="shared" si="309"/>
        <v>070601</v>
      </c>
      <c r="AG753" s="92"/>
      <c r="AH753" s="93" t="str">
        <f t="shared" si="310"/>
        <v>Corporación de Fomento de la Producción</v>
      </c>
      <c r="AI753" s="90" t="str">
        <f t="shared" si="311"/>
        <v>-</v>
      </c>
      <c r="AJ753" s="90">
        <f t="shared" si="312"/>
        <v>4</v>
      </c>
      <c r="AK753" s="90" t="str">
        <f t="shared" si="313"/>
        <v>-</v>
      </c>
      <c r="AL753" s="90" t="str">
        <f t="shared" si="314"/>
        <v>Identifica este registro como HOMBRE</v>
      </c>
      <c r="AM753" s="90" t="str">
        <f t="shared" si="315"/>
        <v>-</v>
      </c>
      <c r="AN753" s="90" t="str">
        <f t="shared" si="316"/>
        <v>-</v>
      </c>
      <c r="AO753" s="90" t="str">
        <f t="shared" si="317"/>
        <v>-</v>
      </c>
      <c r="AP753" s="58" t="str">
        <f t="shared" si="318"/>
        <v>-</v>
      </c>
      <c r="AQ753" s="94" t="str">
        <f t="shared" si="319"/>
        <v>-</v>
      </c>
      <c r="AR753" s="94" t="str">
        <f>IF(N753="","PRIMER_DIA en blanco",
IF(AND(M753="01",N753&gt;=L_Conversion!$C$118,N753&lt;=L_Conversion!$D$118),"-",
IF(AND(M753="02",N753&gt;=L_Conversion!$C$119,N753&lt;=L_Conversion!$D$119),"-",
IF(AND(M753="03",N753&gt;=L_Conversion!$C$120,N753&lt;=L_Conversion!$D$120),"-",
IF(AND(M753="04",N753&gt;=L_Conversion!$C$121,N753&lt;=L_Conversion!$D$121),"-",
IF(AND(M753="05",N753&gt;=L_Conversion!$C$122,N753&lt;=L_Conversion!$D$122),"-",
IF(AND(M753="06",N753&gt;=L_Conversion!$C$123,N753&lt;=L_Conversion!$D$123),"-",
IF(AND(M753="07",N753&gt;=L_Conversion!$C$124,N753&lt;=L_Conversion!$D$124),"-",
IF(AND(M753="08",N753&gt;=L_Conversion!$C$125,N753&lt;=L_Conversion!$D$125),"-",
IF(AND(M753="09",N753&gt;=L_Conversion!$C$126,N753&lt;=L_Conversion!$D$126),"-",
IF(AND(M753="10",N753&gt;=L_Conversion!$C$127,N753&lt;=L_Conversion!$D$127),"-",
IF(AND(M753="11",N753&gt;=L_Conversion!$C$128,N753&lt;=L_Conversion!$D$128),"-",
IF(AND(M753="12",N753&gt;=L_Conversion!$C$129,N753&lt;=L_Conversion!$D$129),"-",
IF(AND(M753="13",N753&gt;=L_Conversion!$C$116,N753&lt;=L_Conversion!$D$116),"-",
IF(AND(M753="14",N753&gt;=L_Conversion!$C$117,N753&lt;=L_Conversion!$D$117),"-",
"PRIMER_DIA fuera de rango")))))))))))))))</f>
        <v>-</v>
      </c>
      <c r="AS753" s="94" t="str">
        <f t="shared" si="320"/>
        <v>-</v>
      </c>
      <c r="AT753" s="94" t="str">
        <f t="shared" si="321"/>
        <v>-</v>
      </c>
      <c r="AU753" s="94" t="str">
        <f t="shared" si="322"/>
        <v>-</v>
      </c>
      <c r="AV753" s="94" t="str">
        <f t="shared" si="323"/>
        <v>-</v>
      </c>
      <c r="AW753" s="94" t="str">
        <f t="shared" si="324"/>
        <v>-</v>
      </c>
      <c r="AX753" s="94" t="str">
        <f t="shared" si="325"/>
        <v>-</v>
      </c>
      <c r="AY753" s="94" t="str">
        <f t="shared" si="326"/>
        <v>-</v>
      </c>
      <c r="AZ753" s="94" t="str">
        <f t="shared" si="327"/>
        <v>-</v>
      </c>
      <c r="BA753" s="94" t="str">
        <f t="shared" si="328"/>
        <v>-</v>
      </c>
      <c r="BB753" s="94" t="str">
        <f t="shared" si="329"/>
        <v>-</v>
      </c>
      <c r="BC753" s="94" t="str">
        <f t="shared" si="330"/>
        <v>-</v>
      </c>
      <c r="BD753" s="94" t="str">
        <f t="shared" si="331"/>
        <v>-</v>
      </c>
      <c r="BE753" s="94" t="str">
        <f t="shared" si="332"/>
        <v>-</v>
      </c>
      <c r="BF753" s="94" t="str">
        <f t="shared" si="333"/>
        <v>-</v>
      </c>
    </row>
    <row r="754" spans="1:58" x14ac:dyDescent="0.2">
      <c r="A754" s="19" t="s">
        <v>1193</v>
      </c>
      <c r="B754" s="19" t="s">
        <v>76</v>
      </c>
      <c r="C754" s="19">
        <v>12264056</v>
      </c>
      <c r="D754" s="19">
        <v>6</v>
      </c>
      <c r="E754" s="19" t="s">
        <v>2024</v>
      </c>
      <c r="F754" s="19" t="s">
        <v>1237</v>
      </c>
      <c r="G754" s="19" t="s">
        <v>1417</v>
      </c>
      <c r="H754" s="19" t="s">
        <v>1018</v>
      </c>
      <c r="I754" s="19" t="s">
        <v>653</v>
      </c>
      <c r="J754" s="19">
        <v>80</v>
      </c>
      <c r="K754" s="19" t="s">
        <v>556</v>
      </c>
      <c r="L754" s="19" t="s">
        <v>495</v>
      </c>
      <c r="M754" s="19" t="s">
        <v>13</v>
      </c>
      <c r="N754" s="19">
        <v>45834</v>
      </c>
      <c r="O754" s="19">
        <v>2</v>
      </c>
      <c r="P754" s="83">
        <v>1</v>
      </c>
      <c r="Q754" s="19" t="s">
        <v>23</v>
      </c>
      <c r="R754" s="19" t="s">
        <v>11</v>
      </c>
      <c r="S754" s="19" t="s">
        <v>23</v>
      </c>
      <c r="T754" s="19">
        <v>2</v>
      </c>
      <c r="U754" s="19" t="s">
        <v>11</v>
      </c>
      <c r="V754" s="19" t="s">
        <v>11</v>
      </c>
      <c r="W754" s="19" t="s">
        <v>11</v>
      </c>
      <c r="X754" s="19">
        <v>0</v>
      </c>
      <c r="Y754" s="19" t="s">
        <v>730</v>
      </c>
      <c r="Z754" s="19">
        <v>0</v>
      </c>
      <c r="AA754" s="19">
        <v>0</v>
      </c>
      <c r="AB754" s="19">
        <v>0</v>
      </c>
      <c r="AC754" s="186" t="str">
        <f>IF(OR(M754="13",M754="14",P754=8),"",IF(     AND(OR(S754="AUTORIZADO", S754="PENDIENTE", S754="REDUCIDO", S754="AMPLIADO"),L754&lt;&gt;"HONORARIO" ), _xlfn.CONCAT(IF(H754="X","H",H754),"_",IF(OR(P754=5,P754=6),_xlfn.CONCAT(P754,"A"),P754),"_",VLOOKUP(T754,Datos!$B$2:$C$5,2,TRUE)),""))</f>
        <v>M_1_[hasta 3]</v>
      </c>
      <c r="AD754" s="186">
        <f t="shared" si="307"/>
        <v>0</v>
      </c>
      <c r="AE754" s="90" t="str">
        <f t="shared" si="308"/>
        <v>-</v>
      </c>
      <c r="AF754" s="91" t="str">
        <f t="shared" si="309"/>
        <v>070601</v>
      </c>
      <c r="AG754" s="92"/>
      <c r="AH754" s="93" t="str">
        <f t="shared" si="310"/>
        <v>Corporación de Fomento de la Producción</v>
      </c>
      <c r="AI754" s="90" t="str">
        <f t="shared" si="311"/>
        <v>-</v>
      </c>
      <c r="AJ754" s="90">
        <f t="shared" si="312"/>
        <v>6</v>
      </c>
      <c r="AK754" s="90" t="str">
        <f t="shared" si="313"/>
        <v>-</v>
      </c>
      <c r="AL754" s="90" t="str">
        <f t="shared" si="314"/>
        <v>Identifica este registro como MUJER</v>
      </c>
      <c r="AM754" s="90" t="str">
        <f t="shared" si="315"/>
        <v>-</v>
      </c>
      <c r="AN754" s="90" t="str">
        <f t="shared" si="316"/>
        <v>-</v>
      </c>
      <c r="AO754" s="90" t="str">
        <f t="shared" si="317"/>
        <v>-</v>
      </c>
      <c r="AP754" s="58" t="str">
        <f t="shared" si="318"/>
        <v>-</v>
      </c>
      <c r="AQ754" s="94" t="str">
        <f t="shared" si="319"/>
        <v>-</v>
      </c>
      <c r="AR754" s="94" t="str">
        <f>IF(N754="","PRIMER_DIA en blanco",
IF(AND(M754="01",N754&gt;=L_Conversion!$C$118,N754&lt;=L_Conversion!$D$118),"-",
IF(AND(M754="02",N754&gt;=L_Conversion!$C$119,N754&lt;=L_Conversion!$D$119),"-",
IF(AND(M754="03",N754&gt;=L_Conversion!$C$120,N754&lt;=L_Conversion!$D$120),"-",
IF(AND(M754="04",N754&gt;=L_Conversion!$C$121,N754&lt;=L_Conversion!$D$121),"-",
IF(AND(M754="05",N754&gt;=L_Conversion!$C$122,N754&lt;=L_Conversion!$D$122),"-",
IF(AND(M754="06",N754&gt;=L_Conversion!$C$123,N754&lt;=L_Conversion!$D$123),"-",
IF(AND(M754="07",N754&gt;=L_Conversion!$C$124,N754&lt;=L_Conversion!$D$124),"-",
IF(AND(M754="08",N754&gt;=L_Conversion!$C$125,N754&lt;=L_Conversion!$D$125),"-",
IF(AND(M754="09",N754&gt;=L_Conversion!$C$126,N754&lt;=L_Conversion!$D$126),"-",
IF(AND(M754="10",N754&gt;=L_Conversion!$C$127,N754&lt;=L_Conversion!$D$127),"-",
IF(AND(M754="11",N754&gt;=L_Conversion!$C$128,N754&lt;=L_Conversion!$D$128),"-",
IF(AND(M754="12",N754&gt;=L_Conversion!$C$129,N754&lt;=L_Conversion!$D$129),"-",
IF(AND(M754="13",N754&gt;=L_Conversion!$C$116,N754&lt;=L_Conversion!$D$116),"-",
IF(AND(M754="14",N754&gt;=L_Conversion!$C$117,N754&lt;=L_Conversion!$D$117),"-",
"PRIMER_DIA fuera de rango")))))))))))))))</f>
        <v>-</v>
      </c>
      <c r="AS754" s="94" t="str">
        <f t="shared" si="320"/>
        <v>-</v>
      </c>
      <c r="AT754" s="94" t="str">
        <f t="shared" si="321"/>
        <v>-</v>
      </c>
      <c r="AU754" s="94" t="str">
        <f t="shared" si="322"/>
        <v>-</v>
      </c>
      <c r="AV754" s="94" t="str">
        <f t="shared" si="323"/>
        <v>-</v>
      </c>
      <c r="AW754" s="94" t="str">
        <f t="shared" si="324"/>
        <v>-</v>
      </c>
      <c r="AX754" s="94" t="str">
        <f t="shared" si="325"/>
        <v>-</v>
      </c>
      <c r="AY754" s="94" t="str">
        <f t="shared" si="326"/>
        <v>-</v>
      </c>
      <c r="AZ754" s="94" t="str">
        <f t="shared" si="327"/>
        <v>-</v>
      </c>
      <c r="BA754" s="94" t="str">
        <f t="shared" si="328"/>
        <v>-</v>
      </c>
      <c r="BB754" s="94" t="str">
        <f t="shared" si="329"/>
        <v>-</v>
      </c>
      <c r="BC754" s="94" t="str">
        <f t="shared" si="330"/>
        <v>-</v>
      </c>
      <c r="BD754" s="94" t="str">
        <f t="shared" si="331"/>
        <v>-</v>
      </c>
      <c r="BE754" s="94" t="str">
        <f t="shared" si="332"/>
        <v>-</v>
      </c>
      <c r="BF754" s="94" t="str">
        <f t="shared" si="333"/>
        <v>-</v>
      </c>
    </row>
    <row r="755" spans="1:58" x14ac:dyDescent="0.2">
      <c r="A755" s="19" t="s">
        <v>1193</v>
      </c>
      <c r="B755" s="19" t="s">
        <v>669</v>
      </c>
      <c r="C755" s="19">
        <v>15339554</v>
      </c>
      <c r="D755" s="19">
        <v>3</v>
      </c>
      <c r="E755" s="19" t="s">
        <v>1290</v>
      </c>
      <c r="F755" s="19" t="s">
        <v>1380</v>
      </c>
      <c r="G755" s="19" t="s">
        <v>1896</v>
      </c>
      <c r="H755" s="19" t="s">
        <v>654</v>
      </c>
      <c r="I755" s="19" t="s">
        <v>654</v>
      </c>
      <c r="J755" s="19">
        <v>80</v>
      </c>
      <c r="K755" s="19" t="s">
        <v>556</v>
      </c>
      <c r="L755" s="19" t="s">
        <v>509</v>
      </c>
      <c r="M755" s="19" t="s">
        <v>13</v>
      </c>
      <c r="N755" s="19">
        <v>45834</v>
      </c>
      <c r="O755" s="19">
        <v>21</v>
      </c>
      <c r="P755" s="83">
        <v>1</v>
      </c>
      <c r="Q755" s="19" t="s">
        <v>23</v>
      </c>
      <c r="R755" s="19" t="s">
        <v>11</v>
      </c>
      <c r="S755" s="19" t="s">
        <v>23</v>
      </c>
      <c r="T755" s="19">
        <v>21</v>
      </c>
      <c r="U755" s="19" t="s">
        <v>11</v>
      </c>
      <c r="V755" s="19" t="s">
        <v>11</v>
      </c>
      <c r="W755" s="19" t="s">
        <v>11</v>
      </c>
      <c r="X755" s="19">
        <v>0</v>
      </c>
      <c r="Y755" s="19" t="s">
        <v>730</v>
      </c>
      <c r="Z755" s="19">
        <v>0</v>
      </c>
      <c r="AA755" s="19">
        <v>0</v>
      </c>
      <c r="AB755" s="19">
        <v>0</v>
      </c>
      <c r="AC755" s="186" t="str">
        <f>IF(OR(M755="13",M755="14",P755=8),"",IF(     AND(OR(S755="AUTORIZADO", S755="PENDIENTE", S755="REDUCIDO", S755="AMPLIADO"),L755&lt;&gt;"HONORARIO" ), _xlfn.CONCAT(IF(H755="X","H",H755),"_",IF(OR(P755=5,P755=6),_xlfn.CONCAT(P755,"A"),P755),"_",VLOOKUP(T755,Datos!$B$2:$C$5,2,TRUE)),""))</f>
        <v>H_1_[11 +]</v>
      </c>
      <c r="AD755" s="186">
        <f t="shared" si="307"/>
        <v>0</v>
      </c>
      <c r="AE755" s="90" t="str">
        <f t="shared" si="308"/>
        <v>-</v>
      </c>
      <c r="AF755" s="91" t="str">
        <f t="shared" si="309"/>
        <v>Revisar</v>
      </c>
      <c r="AG755" s="92"/>
      <c r="AH755" s="93" t="str">
        <f t="shared" si="310"/>
        <v>Corporación de Fomento de la Producción</v>
      </c>
      <c r="AI755" s="90" t="str">
        <f t="shared" si="311"/>
        <v>-</v>
      </c>
      <c r="AJ755" s="90">
        <f t="shared" si="312"/>
        <v>3</v>
      </c>
      <c r="AK755" s="90" t="str">
        <f t="shared" si="313"/>
        <v>-</v>
      </c>
      <c r="AL755" s="90" t="str">
        <f t="shared" si="314"/>
        <v>Identifica este registro como HOMBRE</v>
      </c>
      <c r="AM755" s="90" t="str">
        <f t="shared" si="315"/>
        <v>-</v>
      </c>
      <c r="AN755" s="90" t="str">
        <f t="shared" si="316"/>
        <v>-</v>
      </c>
      <c r="AO755" s="90" t="str">
        <f t="shared" si="317"/>
        <v>-</v>
      </c>
      <c r="AP755" s="58" t="str">
        <f t="shared" si="318"/>
        <v>-</v>
      </c>
      <c r="AQ755" s="94" t="str">
        <f t="shared" si="319"/>
        <v>-</v>
      </c>
      <c r="AR755" s="94" t="str">
        <f>IF(N755="","PRIMER_DIA en blanco",
IF(AND(M755="01",N755&gt;=L_Conversion!$C$118,N755&lt;=L_Conversion!$D$118),"-",
IF(AND(M755="02",N755&gt;=L_Conversion!$C$119,N755&lt;=L_Conversion!$D$119),"-",
IF(AND(M755="03",N755&gt;=L_Conversion!$C$120,N755&lt;=L_Conversion!$D$120),"-",
IF(AND(M755="04",N755&gt;=L_Conversion!$C$121,N755&lt;=L_Conversion!$D$121),"-",
IF(AND(M755="05",N755&gt;=L_Conversion!$C$122,N755&lt;=L_Conversion!$D$122),"-",
IF(AND(M755="06",N755&gt;=L_Conversion!$C$123,N755&lt;=L_Conversion!$D$123),"-",
IF(AND(M755="07",N755&gt;=L_Conversion!$C$124,N755&lt;=L_Conversion!$D$124),"-",
IF(AND(M755="08",N755&gt;=L_Conversion!$C$125,N755&lt;=L_Conversion!$D$125),"-",
IF(AND(M755="09",N755&gt;=L_Conversion!$C$126,N755&lt;=L_Conversion!$D$126),"-",
IF(AND(M755="10",N755&gt;=L_Conversion!$C$127,N755&lt;=L_Conversion!$D$127),"-",
IF(AND(M755="11",N755&gt;=L_Conversion!$C$128,N755&lt;=L_Conversion!$D$128),"-",
IF(AND(M755="12",N755&gt;=L_Conversion!$C$129,N755&lt;=L_Conversion!$D$129),"-",
IF(AND(M755="13",N755&gt;=L_Conversion!$C$116,N755&lt;=L_Conversion!$D$116),"-",
IF(AND(M755="14",N755&gt;=L_Conversion!$C$117,N755&lt;=L_Conversion!$D$117),"-",
"PRIMER_DIA fuera de rango")))))))))))))))</f>
        <v>-</v>
      </c>
      <c r="AS755" s="94" t="str">
        <f t="shared" si="320"/>
        <v>-</v>
      </c>
      <c r="AT755" s="94" t="str">
        <f t="shared" si="321"/>
        <v>-</v>
      </c>
      <c r="AU755" s="94" t="str">
        <f t="shared" si="322"/>
        <v>-</v>
      </c>
      <c r="AV755" s="94" t="str">
        <f t="shared" si="323"/>
        <v>-</v>
      </c>
      <c r="AW755" s="94" t="str">
        <f t="shared" si="324"/>
        <v>-</v>
      </c>
      <c r="AX755" s="94" t="str">
        <f t="shared" si="325"/>
        <v>-</v>
      </c>
      <c r="AY755" s="94" t="str">
        <f t="shared" si="326"/>
        <v>-</v>
      </c>
      <c r="AZ755" s="94" t="str">
        <f t="shared" si="327"/>
        <v>-</v>
      </c>
      <c r="BA755" s="94" t="str">
        <f t="shared" si="328"/>
        <v>-</v>
      </c>
      <c r="BB755" s="94" t="str">
        <f t="shared" si="329"/>
        <v>-</v>
      </c>
      <c r="BC755" s="94" t="str">
        <f t="shared" si="330"/>
        <v>-</v>
      </c>
      <c r="BD755" s="94" t="str">
        <f t="shared" si="331"/>
        <v>-</v>
      </c>
      <c r="BE755" s="94" t="str">
        <f t="shared" si="332"/>
        <v>-</v>
      </c>
      <c r="BF755" s="94" t="str">
        <f t="shared" si="333"/>
        <v>-</v>
      </c>
    </row>
    <row r="756" spans="1:58" x14ac:dyDescent="0.2">
      <c r="A756" s="19" t="s">
        <v>1193</v>
      </c>
      <c r="B756" s="19" t="s">
        <v>76</v>
      </c>
      <c r="C756" s="19">
        <v>11363163</v>
      </c>
      <c r="D756" s="19">
        <v>5</v>
      </c>
      <c r="E756" s="19" t="s">
        <v>1455</v>
      </c>
      <c r="F756" s="19" t="s">
        <v>2025</v>
      </c>
      <c r="G756" s="19" t="s">
        <v>2026</v>
      </c>
      <c r="H756" s="19" t="s">
        <v>1018</v>
      </c>
      <c r="I756" s="19" t="s">
        <v>653</v>
      </c>
      <c r="J756" s="19">
        <v>80</v>
      </c>
      <c r="K756" s="19" t="s">
        <v>556</v>
      </c>
      <c r="L756" s="19" t="s">
        <v>495</v>
      </c>
      <c r="M756" s="19" t="s">
        <v>13</v>
      </c>
      <c r="N756" s="19">
        <v>45834</v>
      </c>
      <c r="O756" s="19">
        <v>2</v>
      </c>
      <c r="P756" s="83">
        <v>1</v>
      </c>
      <c r="Q756" s="19" t="s">
        <v>23</v>
      </c>
      <c r="R756" s="19" t="s">
        <v>11</v>
      </c>
      <c r="S756" s="19" t="s">
        <v>23</v>
      </c>
      <c r="T756" s="19">
        <v>2</v>
      </c>
      <c r="U756" s="19" t="s">
        <v>11</v>
      </c>
      <c r="V756" s="19" t="s">
        <v>11</v>
      </c>
      <c r="W756" s="19" t="s">
        <v>11</v>
      </c>
      <c r="X756" s="19">
        <v>0</v>
      </c>
      <c r="Y756" s="19" t="s">
        <v>730</v>
      </c>
      <c r="Z756" s="19">
        <v>0</v>
      </c>
      <c r="AA756" s="19">
        <v>0</v>
      </c>
      <c r="AB756" s="19">
        <v>0</v>
      </c>
      <c r="AC756" s="186" t="str">
        <f>IF(OR(M756="13",M756="14",P756=8),"",IF(     AND(OR(S756="AUTORIZADO", S756="PENDIENTE", S756="REDUCIDO", S756="AMPLIADO"),L756&lt;&gt;"HONORARIO" ), _xlfn.CONCAT(IF(H756="X","H",H756),"_",IF(OR(P756=5,P756=6),_xlfn.CONCAT(P756,"A"),P756),"_",VLOOKUP(T756,Datos!$B$2:$C$5,2,TRUE)),""))</f>
        <v>M_1_[hasta 3]</v>
      </c>
      <c r="AD756" s="186">
        <f t="shared" si="307"/>
        <v>0</v>
      </c>
      <c r="AE756" s="90" t="str">
        <f t="shared" si="308"/>
        <v>-</v>
      </c>
      <c r="AF756" s="91" t="str">
        <f t="shared" si="309"/>
        <v>070601</v>
      </c>
      <c r="AG756" s="92"/>
      <c r="AH756" s="93" t="str">
        <f t="shared" si="310"/>
        <v>Corporación de Fomento de la Producción</v>
      </c>
      <c r="AI756" s="90" t="str">
        <f t="shared" si="311"/>
        <v>-</v>
      </c>
      <c r="AJ756" s="90">
        <f t="shared" si="312"/>
        <v>5</v>
      </c>
      <c r="AK756" s="90" t="str">
        <f t="shared" si="313"/>
        <v>-</v>
      </c>
      <c r="AL756" s="90" t="str">
        <f t="shared" si="314"/>
        <v>Identifica este registro como MUJER</v>
      </c>
      <c r="AM756" s="90" t="str">
        <f t="shared" si="315"/>
        <v>-</v>
      </c>
      <c r="AN756" s="90" t="str">
        <f t="shared" si="316"/>
        <v>-</v>
      </c>
      <c r="AO756" s="90" t="str">
        <f t="shared" si="317"/>
        <v>-</v>
      </c>
      <c r="AP756" s="58" t="str">
        <f t="shared" si="318"/>
        <v>-</v>
      </c>
      <c r="AQ756" s="94" t="str">
        <f t="shared" si="319"/>
        <v>-</v>
      </c>
      <c r="AR756" s="94" t="str">
        <f>IF(N756="","PRIMER_DIA en blanco",
IF(AND(M756="01",N756&gt;=L_Conversion!$C$118,N756&lt;=L_Conversion!$D$118),"-",
IF(AND(M756="02",N756&gt;=L_Conversion!$C$119,N756&lt;=L_Conversion!$D$119),"-",
IF(AND(M756="03",N756&gt;=L_Conversion!$C$120,N756&lt;=L_Conversion!$D$120),"-",
IF(AND(M756="04",N756&gt;=L_Conversion!$C$121,N756&lt;=L_Conversion!$D$121),"-",
IF(AND(M756="05",N756&gt;=L_Conversion!$C$122,N756&lt;=L_Conversion!$D$122),"-",
IF(AND(M756="06",N756&gt;=L_Conversion!$C$123,N756&lt;=L_Conversion!$D$123),"-",
IF(AND(M756="07",N756&gt;=L_Conversion!$C$124,N756&lt;=L_Conversion!$D$124),"-",
IF(AND(M756="08",N756&gt;=L_Conversion!$C$125,N756&lt;=L_Conversion!$D$125),"-",
IF(AND(M756="09",N756&gt;=L_Conversion!$C$126,N756&lt;=L_Conversion!$D$126),"-",
IF(AND(M756="10",N756&gt;=L_Conversion!$C$127,N756&lt;=L_Conversion!$D$127),"-",
IF(AND(M756="11",N756&gt;=L_Conversion!$C$128,N756&lt;=L_Conversion!$D$128),"-",
IF(AND(M756="12",N756&gt;=L_Conversion!$C$129,N756&lt;=L_Conversion!$D$129),"-",
IF(AND(M756="13",N756&gt;=L_Conversion!$C$116,N756&lt;=L_Conversion!$D$116),"-",
IF(AND(M756="14",N756&gt;=L_Conversion!$C$117,N756&lt;=L_Conversion!$D$117),"-",
"PRIMER_DIA fuera de rango")))))))))))))))</f>
        <v>-</v>
      </c>
      <c r="AS756" s="94" t="str">
        <f t="shared" si="320"/>
        <v>-</v>
      </c>
      <c r="AT756" s="94" t="str">
        <f t="shared" si="321"/>
        <v>-</v>
      </c>
      <c r="AU756" s="94" t="str">
        <f t="shared" si="322"/>
        <v>-</v>
      </c>
      <c r="AV756" s="94" t="str">
        <f t="shared" si="323"/>
        <v>-</v>
      </c>
      <c r="AW756" s="94" t="str">
        <f t="shared" si="324"/>
        <v>-</v>
      </c>
      <c r="AX756" s="94" t="str">
        <f t="shared" si="325"/>
        <v>-</v>
      </c>
      <c r="AY756" s="94" t="str">
        <f t="shared" si="326"/>
        <v>-</v>
      </c>
      <c r="AZ756" s="94" t="str">
        <f t="shared" si="327"/>
        <v>-</v>
      </c>
      <c r="BA756" s="94" t="str">
        <f t="shared" si="328"/>
        <v>-</v>
      </c>
      <c r="BB756" s="94" t="str">
        <f t="shared" si="329"/>
        <v>-</v>
      </c>
      <c r="BC756" s="94" t="str">
        <f t="shared" si="330"/>
        <v>-</v>
      </c>
      <c r="BD756" s="94" t="str">
        <f t="shared" si="331"/>
        <v>-</v>
      </c>
      <c r="BE756" s="94" t="str">
        <f t="shared" si="332"/>
        <v>-</v>
      </c>
      <c r="BF756" s="94" t="str">
        <f t="shared" si="333"/>
        <v>-</v>
      </c>
    </row>
    <row r="757" spans="1:58" x14ac:dyDescent="0.2">
      <c r="A757" s="19" t="s">
        <v>1193</v>
      </c>
      <c r="B757" s="19" t="s">
        <v>76</v>
      </c>
      <c r="C757" s="19">
        <v>14225767</v>
      </c>
      <c r="D757" s="19" t="s">
        <v>1197</v>
      </c>
      <c r="E757" s="19" t="s">
        <v>1430</v>
      </c>
      <c r="F757" s="19" t="s">
        <v>1219</v>
      </c>
      <c r="G757" s="19" t="s">
        <v>1799</v>
      </c>
      <c r="H757" s="19" t="s">
        <v>1018</v>
      </c>
      <c r="I757" s="19" t="s">
        <v>653</v>
      </c>
      <c r="J757" s="19">
        <v>80</v>
      </c>
      <c r="K757" s="19" t="s">
        <v>556</v>
      </c>
      <c r="L757" s="19" t="s">
        <v>495</v>
      </c>
      <c r="M757" s="19" t="s">
        <v>13</v>
      </c>
      <c r="N757" s="19">
        <v>45834</v>
      </c>
      <c r="O757" s="19">
        <v>15</v>
      </c>
      <c r="P757" s="83">
        <v>1</v>
      </c>
      <c r="Q757" s="19" t="s">
        <v>23</v>
      </c>
      <c r="R757" s="19" t="s">
        <v>11</v>
      </c>
      <c r="S757" s="19" t="s">
        <v>23</v>
      </c>
      <c r="T757" s="19">
        <v>15</v>
      </c>
      <c r="U757" s="19" t="s">
        <v>11</v>
      </c>
      <c r="V757" s="19" t="s">
        <v>11</v>
      </c>
      <c r="W757" s="19" t="s">
        <v>11</v>
      </c>
      <c r="X757" s="19">
        <v>0</v>
      </c>
      <c r="Y757" s="19" t="s">
        <v>730</v>
      </c>
      <c r="Z757" s="19">
        <v>0</v>
      </c>
      <c r="AA757" s="19">
        <v>0</v>
      </c>
      <c r="AB757" s="19">
        <v>0</v>
      </c>
      <c r="AC757" s="186" t="str">
        <f>IF(OR(M757="13",M757="14",P757=8),"",IF(     AND(OR(S757="AUTORIZADO", S757="PENDIENTE", S757="REDUCIDO", S757="AMPLIADO"),L757&lt;&gt;"HONORARIO" ), _xlfn.CONCAT(IF(H757="X","H",H757),"_",IF(OR(P757=5,P757=6),_xlfn.CONCAT(P757,"A"),P757),"_",VLOOKUP(T757,Datos!$B$2:$C$5,2,TRUE)),""))</f>
        <v>M_1_[11 +]</v>
      </c>
      <c r="AD757" s="186">
        <f t="shared" si="307"/>
        <v>0</v>
      </c>
      <c r="AE757" s="90" t="str">
        <f t="shared" si="308"/>
        <v>-</v>
      </c>
      <c r="AF757" s="91" t="str">
        <f t="shared" si="309"/>
        <v>070601</v>
      </c>
      <c r="AG757" s="92"/>
      <c r="AH757" s="93" t="str">
        <f t="shared" si="310"/>
        <v>Corporación de Fomento de la Producción</v>
      </c>
      <c r="AI757" s="90" t="str">
        <f t="shared" si="311"/>
        <v>-</v>
      </c>
      <c r="AJ757" s="90" t="str">
        <f t="shared" si="312"/>
        <v>K</v>
      </c>
      <c r="AK757" s="90" t="str">
        <f t="shared" si="313"/>
        <v>-</v>
      </c>
      <c r="AL757" s="90" t="str">
        <f t="shared" si="314"/>
        <v>Identifica este registro como MUJER</v>
      </c>
      <c r="AM757" s="90" t="str">
        <f t="shared" si="315"/>
        <v>-</v>
      </c>
      <c r="AN757" s="90" t="str">
        <f t="shared" si="316"/>
        <v>-</v>
      </c>
      <c r="AO757" s="90" t="str">
        <f t="shared" si="317"/>
        <v>-</v>
      </c>
      <c r="AP757" s="58" t="str">
        <f t="shared" si="318"/>
        <v>-</v>
      </c>
      <c r="AQ757" s="94" t="str">
        <f t="shared" si="319"/>
        <v>-</v>
      </c>
      <c r="AR757" s="94" t="str">
        <f>IF(N757="","PRIMER_DIA en blanco",
IF(AND(M757="01",N757&gt;=L_Conversion!$C$118,N757&lt;=L_Conversion!$D$118),"-",
IF(AND(M757="02",N757&gt;=L_Conversion!$C$119,N757&lt;=L_Conversion!$D$119),"-",
IF(AND(M757="03",N757&gt;=L_Conversion!$C$120,N757&lt;=L_Conversion!$D$120),"-",
IF(AND(M757="04",N757&gt;=L_Conversion!$C$121,N757&lt;=L_Conversion!$D$121),"-",
IF(AND(M757="05",N757&gt;=L_Conversion!$C$122,N757&lt;=L_Conversion!$D$122),"-",
IF(AND(M757="06",N757&gt;=L_Conversion!$C$123,N757&lt;=L_Conversion!$D$123),"-",
IF(AND(M757="07",N757&gt;=L_Conversion!$C$124,N757&lt;=L_Conversion!$D$124),"-",
IF(AND(M757="08",N757&gt;=L_Conversion!$C$125,N757&lt;=L_Conversion!$D$125),"-",
IF(AND(M757="09",N757&gt;=L_Conversion!$C$126,N757&lt;=L_Conversion!$D$126),"-",
IF(AND(M757="10",N757&gt;=L_Conversion!$C$127,N757&lt;=L_Conversion!$D$127),"-",
IF(AND(M757="11",N757&gt;=L_Conversion!$C$128,N757&lt;=L_Conversion!$D$128),"-",
IF(AND(M757="12",N757&gt;=L_Conversion!$C$129,N757&lt;=L_Conversion!$D$129),"-",
IF(AND(M757="13",N757&gt;=L_Conversion!$C$116,N757&lt;=L_Conversion!$D$116),"-",
IF(AND(M757="14",N757&gt;=L_Conversion!$C$117,N757&lt;=L_Conversion!$D$117),"-",
"PRIMER_DIA fuera de rango")))))))))))))))</f>
        <v>-</v>
      </c>
      <c r="AS757" s="94" t="str">
        <f t="shared" si="320"/>
        <v>-</v>
      </c>
      <c r="AT757" s="94" t="str">
        <f t="shared" si="321"/>
        <v>-</v>
      </c>
      <c r="AU757" s="94" t="str">
        <f t="shared" si="322"/>
        <v>-</v>
      </c>
      <c r="AV757" s="94" t="str">
        <f t="shared" si="323"/>
        <v>-</v>
      </c>
      <c r="AW757" s="94" t="str">
        <f t="shared" si="324"/>
        <v>-</v>
      </c>
      <c r="AX757" s="94" t="str">
        <f t="shared" si="325"/>
        <v>-</v>
      </c>
      <c r="AY757" s="94" t="str">
        <f t="shared" si="326"/>
        <v>-</v>
      </c>
      <c r="AZ757" s="94" t="str">
        <f t="shared" si="327"/>
        <v>-</v>
      </c>
      <c r="BA757" s="94" t="str">
        <f t="shared" si="328"/>
        <v>-</v>
      </c>
      <c r="BB757" s="94" t="str">
        <f t="shared" si="329"/>
        <v>-</v>
      </c>
      <c r="BC757" s="94" t="str">
        <f t="shared" si="330"/>
        <v>-</v>
      </c>
      <c r="BD757" s="94" t="str">
        <f t="shared" si="331"/>
        <v>-</v>
      </c>
      <c r="BE757" s="94" t="str">
        <f t="shared" si="332"/>
        <v>-</v>
      </c>
      <c r="BF757" s="94" t="str">
        <f t="shared" si="333"/>
        <v>-</v>
      </c>
    </row>
    <row r="758" spans="1:58" x14ac:dyDescent="0.2">
      <c r="A758" s="19" t="s">
        <v>1193</v>
      </c>
      <c r="B758" s="19" t="s">
        <v>669</v>
      </c>
      <c r="C758" s="19">
        <v>13830596</v>
      </c>
      <c r="D758" s="19">
        <v>1</v>
      </c>
      <c r="E758" s="19" t="s">
        <v>1682</v>
      </c>
      <c r="F758" s="19" t="s">
        <v>1683</v>
      </c>
      <c r="G758" s="19" t="s">
        <v>1684</v>
      </c>
      <c r="H758" s="19" t="s">
        <v>654</v>
      </c>
      <c r="I758" s="19" t="s">
        <v>654</v>
      </c>
      <c r="J758" s="19">
        <v>80</v>
      </c>
      <c r="K758" s="19" t="s">
        <v>556</v>
      </c>
      <c r="L758" s="19" t="s">
        <v>509</v>
      </c>
      <c r="M758" s="19" t="s">
        <v>13</v>
      </c>
      <c r="N758" s="19">
        <v>45834</v>
      </c>
      <c r="O758" s="19">
        <v>2</v>
      </c>
      <c r="P758" s="83">
        <v>1</v>
      </c>
      <c r="Q758" s="19" t="s">
        <v>23</v>
      </c>
      <c r="R758" s="19" t="s">
        <v>11</v>
      </c>
      <c r="S758" s="19" t="s">
        <v>23</v>
      </c>
      <c r="T758" s="19">
        <v>2</v>
      </c>
      <c r="U758" s="19" t="s">
        <v>11</v>
      </c>
      <c r="V758" s="19" t="s">
        <v>11</v>
      </c>
      <c r="W758" s="19" t="s">
        <v>11</v>
      </c>
      <c r="X758" s="19">
        <v>0</v>
      </c>
      <c r="Y758" s="19" t="s">
        <v>730</v>
      </c>
      <c r="Z758" s="19">
        <v>0</v>
      </c>
      <c r="AA758" s="19">
        <v>0</v>
      </c>
      <c r="AB758" s="19">
        <v>0</v>
      </c>
      <c r="AC758" s="186" t="str">
        <f>IF(OR(M758="13",M758="14",P758=8),"",IF(     AND(OR(S758="AUTORIZADO", S758="PENDIENTE", S758="REDUCIDO", S758="AMPLIADO"),L758&lt;&gt;"HONORARIO" ), _xlfn.CONCAT(IF(H758="X","H",H758),"_",IF(OR(P758=5,P758=6),_xlfn.CONCAT(P758,"A"),P758),"_",VLOOKUP(T758,Datos!$B$2:$C$5,2,TRUE)),""))</f>
        <v>H_1_[hasta 3]</v>
      </c>
      <c r="AD758" s="186">
        <f t="shared" si="307"/>
        <v>0</v>
      </c>
      <c r="AE758" s="90" t="str">
        <f t="shared" si="308"/>
        <v>-</v>
      </c>
      <c r="AF758" s="91" t="str">
        <f t="shared" si="309"/>
        <v>Revisar</v>
      </c>
      <c r="AG758" s="92"/>
      <c r="AH758" s="93" t="str">
        <f t="shared" si="310"/>
        <v>Corporación de Fomento de la Producción</v>
      </c>
      <c r="AI758" s="90" t="str">
        <f t="shared" si="311"/>
        <v>-</v>
      </c>
      <c r="AJ758" s="90">
        <f t="shared" si="312"/>
        <v>1</v>
      </c>
      <c r="AK758" s="90" t="str">
        <f t="shared" si="313"/>
        <v>-</v>
      </c>
      <c r="AL758" s="90" t="str">
        <f t="shared" si="314"/>
        <v>Identifica este registro como HOMBRE</v>
      </c>
      <c r="AM758" s="90" t="str">
        <f t="shared" si="315"/>
        <v>-</v>
      </c>
      <c r="AN758" s="90" t="str">
        <f t="shared" si="316"/>
        <v>-</v>
      </c>
      <c r="AO758" s="90" t="str">
        <f t="shared" si="317"/>
        <v>-</v>
      </c>
      <c r="AP758" s="58" t="str">
        <f t="shared" si="318"/>
        <v>-</v>
      </c>
      <c r="AQ758" s="94" t="str">
        <f t="shared" si="319"/>
        <v>-</v>
      </c>
      <c r="AR758" s="94" t="str">
        <f>IF(N758="","PRIMER_DIA en blanco",
IF(AND(M758="01",N758&gt;=L_Conversion!$C$118,N758&lt;=L_Conversion!$D$118),"-",
IF(AND(M758="02",N758&gt;=L_Conversion!$C$119,N758&lt;=L_Conversion!$D$119),"-",
IF(AND(M758="03",N758&gt;=L_Conversion!$C$120,N758&lt;=L_Conversion!$D$120),"-",
IF(AND(M758="04",N758&gt;=L_Conversion!$C$121,N758&lt;=L_Conversion!$D$121),"-",
IF(AND(M758="05",N758&gt;=L_Conversion!$C$122,N758&lt;=L_Conversion!$D$122),"-",
IF(AND(M758="06",N758&gt;=L_Conversion!$C$123,N758&lt;=L_Conversion!$D$123),"-",
IF(AND(M758="07",N758&gt;=L_Conversion!$C$124,N758&lt;=L_Conversion!$D$124),"-",
IF(AND(M758="08",N758&gt;=L_Conversion!$C$125,N758&lt;=L_Conversion!$D$125),"-",
IF(AND(M758="09",N758&gt;=L_Conversion!$C$126,N758&lt;=L_Conversion!$D$126),"-",
IF(AND(M758="10",N758&gt;=L_Conversion!$C$127,N758&lt;=L_Conversion!$D$127),"-",
IF(AND(M758="11",N758&gt;=L_Conversion!$C$128,N758&lt;=L_Conversion!$D$128),"-",
IF(AND(M758="12",N758&gt;=L_Conversion!$C$129,N758&lt;=L_Conversion!$D$129),"-",
IF(AND(M758="13",N758&gt;=L_Conversion!$C$116,N758&lt;=L_Conversion!$D$116),"-",
IF(AND(M758="14",N758&gt;=L_Conversion!$C$117,N758&lt;=L_Conversion!$D$117),"-",
"PRIMER_DIA fuera de rango")))))))))))))))</f>
        <v>-</v>
      </c>
      <c r="AS758" s="94" t="str">
        <f t="shared" si="320"/>
        <v>-</v>
      </c>
      <c r="AT758" s="94" t="str">
        <f t="shared" si="321"/>
        <v>-</v>
      </c>
      <c r="AU758" s="94" t="str">
        <f t="shared" si="322"/>
        <v>-</v>
      </c>
      <c r="AV758" s="94" t="str">
        <f t="shared" si="323"/>
        <v>-</v>
      </c>
      <c r="AW758" s="94" t="str">
        <f t="shared" si="324"/>
        <v>-</v>
      </c>
      <c r="AX758" s="94" t="str">
        <f t="shared" si="325"/>
        <v>-</v>
      </c>
      <c r="AY758" s="94" t="str">
        <f t="shared" si="326"/>
        <v>-</v>
      </c>
      <c r="AZ758" s="94" t="str">
        <f t="shared" si="327"/>
        <v>-</v>
      </c>
      <c r="BA758" s="94" t="str">
        <f t="shared" si="328"/>
        <v>-</v>
      </c>
      <c r="BB758" s="94" t="str">
        <f t="shared" si="329"/>
        <v>-</v>
      </c>
      <c r="BC758" s="94" t="str">
        <f t="shared" si="330"/>
        <v>-</v>
      </c>
      <c r="BD758" s="94" t="str">
        <f t="shared" si="331"/>
        <v>-</v>
      </c>
      <c r="BE758" s="94" t="str">
        <f t="shared" si="332"/>
        <v>-</v>
      </c>
      <c r="BF758" s="94" t="str">
        <f t="shared" si="333"/>
        <v>-</v>
      </c>
    </row>
    <row r="759" spans="1:58" x14ac:dyDescent="0.2">
      <c r="A759" s="19" t="s">
        <v>1193</v>
      </c>
      <c r="B759" s="19" t="s">
        <v>76</v>
      </c>
      <c r="C759" s="19">
        <v>8649147</v>
      </c>
      <c r="D759" s="19">
        <v>8</v>
      </c>
      <c r="E759" s="19" t="s">
        <v>1373</v>
      </c>
      <c r="F759" s="19" t="s">
        <v>1534</v>
      </c>
      <c r="G759" s="19" t="s">
        <v>1535</v>
      </c>
      <c r="H759" s="19" t="s">
        <v>1018</v>
      </c>
      <c r="I759" s="19" t="s">
        <v>653</v>
      </c>
      <c r="J759" s="19">
        <v>60</v>
      </c>
      <c r="K759" s="19" t="s">
        <v>560</v>
      </c>
      <c r="L759" s="19" t="s">
        <v>490</v>
      </c>
      <c r="M759" s="19" t="s">
        <v>13</v>
      </c>
      <c r="N759" s="19">
        <v>45835</v>
      </c>
      <c r="O759" s="19">
        <v>1</v>
      </c>
      <c r="P759" s="83">
        <v>1</v>
      </c>
      <c r="Q759" s="19" t="s">
        <v>23</v>
      </c>
      <c r="R759" s="19" t="s">
        <v>11</v>
      </c>
      <c r="S759" s="19" t="s">
        <v>23</v>
      </c>
      <c r="T759" s="19">
        <v>1</v>
      </c>
      <c r="U759" s="19" t="s">
        <v>11</v>
      </c>
      <c r="V759" s="19" t="s">
        <v>19</v>
      </c>
      <c r="W759" s="19" t="s">
        <v>19</v>
      </c>
      <c r="X759" s="19">
        <v>65330</v>
      </c>
      <c r="Y759" s="19" t="s">
        <v>726</v>
      </c>
      <c r="Z759" s="19">
        <v>1</v>
      </c>
      <c r="AA759" s="19">
        <v>65330</v>
      </c>
      <c r="AB759" s="19">
        <v>65330</v>
      </c>
      <c r="AC759" s="186" t="str">
        <f>IF(OR(M759="13",M759="14",P759=8),"",IF(     AND(OR(S759="AUTORIZADO", S759="PENDIENTE", S759="REDUCIDO", S759="AMPLIADO"),L759&lt;&gt;"HONORARIO" ), _xlfn.CONCAT(IF(H759="X","H",H759),"_",IF(OR(P759=5,P759=6),_xlfn.CONCAT(P759,"A"),P759),"_",VLOOKUP(T759,Datos!$B$2:$C$5,2,TRUE)),""))</f>
        <v>M_1_[hasta 3]</v>
      </c>
      <c r="AD759" s="186">
        <f t="shared" si="307"/>
        <v>130660</v>
      </c>
      <c r="AE759" s="90" t="str">
        <f t="shared" si="308"/>
        <v>-</v>
      </c>
      <c r="AF759" s="91" t="str">
        <f t="shared" si="309"/>
        <v>070601</v>
      </c>
      <c r="AG759" s="92"/>
      <c r="AH759" s="93" t="str">
        <f t="shared" si="310"/>
        <v>Corporación de Fomento de la Producción</v>
      </c>
      <c r="AI759" s="90" t="str">
        <f t="shared" si="311"/>
        <v>-</v>
      </c>
      <c r="AJ759" s="90">
        <f t="shared" si="312"/>
        <v>8</v>
      </c>
      <c r="AK759" s="90" t="str">
        <f t="shared" si="313"/>
        <v>-</v>
      </c>
      <c r="AL759" s="90" t="str">
        <f t="shared" si="314"/>
        <v>Identifica este registro como MUJER</v>
      </c>
      <c r="AM759" s="90" t="str">
        <f t="shared" si="315"/>
        <v>-</v>
      </c>
      <c r="AN759" s="90" t="str">
        <f t="shared" si="316"/>
        <v>-</v>
      </c>
      <c r="AO759" s="90" t="str">
        <f t="shared" si="317"/>
        <v>-</v>
      </c>
      <c r="AP759" s="58" t="str">
        <f t="shared" si="318"/>
        <v>-</v>
      </c>
      <c r="AQ759" s="94" t="str">
        <f t="shared" si="319"/>
        <v>-</v>
      </c>
      <c r="AR759" s="94" t="str">
        <f>IF(N759="","PRIMER_DIA en blanco",
IF(AND(M759="01",N759&gt;=L_Conversion!$C$118,N759&lt;=L_Conversion!$D$118),"-",
IF(AND(M759="02",N759&gt;=L_Conversion!$C$119,N759&lt;=L_Conversion!$D$119),"-",
IF(AND(M759="03",N759&gt;=L_Conversion!$C$120,N759&lt;=L_Conversion!$D$120),"-",
IF(AND(M759="04",N759&gt;=L_Conversion!$C$121,N759&lt;=L_Conversion!$D$121),"-",
IF(AND(M759="05",N759&gt;=L_Conversion!$C$122,N759&lt;=L_Conversion!$D$122),"-",
IF(AND(M759="06",N759&gt;=L_Conversion!$C$123,N759&lt;=L_Conversion!$D$123),"-",
IF(AND(M759="07",N759&gt;=L_Conversion!$C$124,N759&lt;=L_Conversion!$D$124),"-",
IF(AND(M759="08",N759&gt;=L_Conversion!$C$125,N759&lt;=L_Conversion!$D$125),"-",
IF(AND(M759="09",N759&gt;=L_Conversion!$C$126,N759&lt;=L_Conversion!$D$126),"-",
IF(AND(M759="10",N759&gt;=L_Conversion!$C$127,N759&lt;=L_Conversion!$D$127),"-",
IF(AND(M759="11",N759&gt;=L_Conversion!$C$128,N759&lt;=L_Conversion!$D$128),"-",
IF(AND(M759="12",N759&gt;=L_Conversion!$C$129,N759&lt;=L_Conversion!$D$129),"-",
IF(AND(M759="13",N759&gt;=L_Conversion!$C$116,N759&lt;=L_Conversion!$D$116),"-",
IF(AND(M759="14",N759&gt;=L_Conversion!$C$117,N759&lt;=L_Conversion!$D$117),"-",
"PRIMER_DIA fuera de rango")))))))))))))))</f>
        <v>-</v>
      </c>
      <c r="AS759" s="94" t="str">
        <f t="shared" si="320"/>
        <v>-</v>
      </c>
      <c r="AT759" s="94" t="str">
        <f t="shared" si="321"/>
        <v>-</v>
      </c>
      <c r="AU759" s="94" t="str">
        <f t="shared" si="322"/>
        <v>-</v>
      </c>
      <c r="AV759" s="94" t="str">
        <f t="shared" si="323"/>
        <v>-</v>
      </c>
      <c r="AW759" s="94" t="str">
        <f t="shared" si="324"/>
        <v>-</v>
      </c>
      <c r="AX759" s="94" t="str">
        <f t="shared" si="325"/>
        <v>-</v>
      </c>
      <c r="AY759" s="94" t="str">
        <f t="shared" si="326"/>
        <v>-</v>
      </c>
      <c r="AZ759" s="94" t="str">
        <f t="shared" si="327"/>
        <v>-</v>
      </c>
      <c r="BA759" s="94" t="str">
        <f t="shared" si="328"/>
        <v>-</v>
      </c>
      <c r="BB759" s="94" t="str">
        <f t="shared" si="329"/>
        <v>-</v>
      </c>
      <c r="BC759" s="94" t="str">
        <f t="shared" si="330"/>
        <v>-</v>
      </c>
      <c r="BD759" s="94" t="str">
        <f t="shared" si="331"/>
        <v>-</v>
      </c>
      <c r="BE759" s="94" t="str">
        <f t="shared" si="332"/>
        <v>-</v>
      </c>
      <c r="BF759" s="94" t="str">
        <f t="shared" si="333"/>
        <v>-</v>
      </c>
    </row>
    <row r="760" spans="1:58" x14ac:dyDescent="0.2">
      <c r="A760" s="19" t="s">
        <v>1193</v>
      </c>
      <c r="B760" s="19" t="s">
        <v>76</v>
      </c>
      <c r="C760" s="19">
        <v>15634479</v>
      </c>
      <c r="D760" s="19">
        <v>6</v>
      </c>
      <c r="E760" s="19" t="s">
        <v>1534</v>
      </c>
      <c r="F760" s="19" t="s">
        <v>1355</v>
      </c>
      <c r="G760" s="19" t="s">
        <v>1592</v>
      </c>
      <c r="H760" s="19" t="s">
        <v>654</v>
      </c>
      <c r="I760" s="19" t="s">
        <v>653</v>
      </c>
      <c r="J760" s="19">
        <v>80</v>
      </c>
      <c r="K760" s="19" t="s">
        <v>556</v>
      </c>
      <c r="L760" s="19" t="s">
        <v>495</v>
      </c>
      <c r="M760" s="19" t="s">
        <v>13</v>
      </c>
      <c r="N760" s="19">
        <v>45835</v>
      </c>
      <c r="O760" s="19">
        <v>1</v>
      </c>
      <c r="P760" s="83">
        <v>1</v>
      </c>
      <c r="Q760" s="19" t="s">
        <v>23</v>
      </c>
      <c r="R760" s="19" t="s">
        <v>11</v>
      </c>
      <c r="S760" s="19" t="s">
        <v>23</v>
      </c>
      <c r="T760" s="19">
        <v>1</v>
      </c>
      <c r="U760" s="19" t="s">
        <v>11</v>
      </c>
      <c r="V760" s="19" t="s">
        <v>11</v>
      </c>
      <c r="W760" s="19" t="s">
        <v>11</v>
      </c>
      <c r="X760" s="19">
        <v>0</v>
      </c>
      <c r="Y760" s="19" t="s">
        <v>730</v>
      </c>
      <c r="Z760" s="19">
        <v>0</v>
      </c>
      <c r="AA760" s="19">
        <v>0</v>
      </c>
      <c r="AB760" s="19">
        <v>0</v>
      </c>
      <c r="AC760" s="186" t="str">
        <f>IF(OR(M760="13",M760="14",P760=8),"",IF(     AND(OR(S760="AUTORIZADO", S760="PENDIENTE", S760="REDUCIDO", S760="AMPLIADO"),L760&lt;&gt;"HONORARIO" ), _xlfn.CONCAT(IF(H760="X","H",H760),"_",IF(OR(P760=5,P760=6),_xlfn.CONCAT(P760,"A"),P760),"_",VLOOKUP(T760,Datos!$B$2:$C$5,2,TRUE)),""))</f>
        <v>H_1_[hasta 3]</v>
      </c>
      <c r="AD760" s="186">
        <f t="shared" si="307"/>
        <v>0</v>
      </c>
      <c r="AE760" s="90" t="str">
        <f t="shared" si="308"/>
        <v>-</v>
      </c>
      <c r="AF760" s="91" t="str">
        <f t="shared" si="309"/>
        <v>070601</v>
      </c>
      <c r="AG760" s="92"/>
      <c r="AH760" s="93" t="str">
        <f t="shared" si="310"/>
        <v>Corporación de Fomento de la Producción</v>
      </c>
      <c r="AI760" s="90" t="str">
        <f t="shared" si="311"/>
        <v>-</v>
      </c>
      <c r="AJ760" s="90">
        <f t="shared" si="312"/>
        <v>6</v>
      </c>
      <c r="AK760" s="90" t="str">
        <f t="shared" si="313"/>
        <v>-</v>
      </c>
      <c r="AL760" s="90" t="str">
        <f t="shared" si="314"/>
        <v>Identifica este registro como HOMBRE</v>
      </c>
      <c r="AM760" s="90" t="str">
        <f t="shared" si="315"/>
        <v>-</v>
      </c>
      <c r="AN760" s="90" t="str">
        <f t="shared" si="316"/>
        <v>-</v>
      </c>
      <c r="AO760" s="90" t="str">
        <f t="shared" si="317"/>
        <v>-</v>
      </c>
      <c r="AP760" s="58" t="str">
        <f t="shared" si="318"/>
        <v>-</v>
      </c>
      <c r="AQ760" s="94" t="str">
        <f t="shared" si="319"/>
        <v>-</v>
      </c>
      <c r="AR760" s="94" t="str">
        <f>IF(N760="","PRIMER_DIA en blanco",
IF(AND(M760="01",N760&gt;=L_Conversion!$C$118,N760&lt;=L_Conversion!$D$118),"-",
IF(AND(M760="02",N760&gt;=L_Conversion!$C$119,N760&lt;=L_Conversion!$D$119),"-",
IF(AND(M760="03",N760&gt;=L_Conversion!$C$120,N760&lt;=L_Conversion!$D$120),"-",
IF(AND(M760="04",N760&gt;=L_Conversion!$C$121,N760&lt;=L_Conversion!$D$121),"-",
IF(AND(M760="05",N760&gt;=L_Conversion!$C$122,N760&lt;=L_Conversion!$D$122),"-",
IF(AND(M760="06",N760&gt;=L_Conversion!$C$123,N760&lt;=L_Conversion!$D$123),"-",
IF(AND(M760="07",N760&gt;=L_Conversion!$C$124,N760&lt;=L_Conversion!$D$124),"-",
IF(AND(M760="08",N760&gt;=L_Conversion!$C$125,N760&lt;=L_Conversion!$D$125),"-",
IF(AND(M760="09",N760&gt;=L_Conversion!$C$126,N760&lt;=L_Conversion!$D$126),"-",
IF(AND(M760="10",N760&gt;=L_Conversion!$C$127,N760&lt;=L_Conversion!$D$127),"-",
IF(AND(M760="11",N760&gt;=L_Conversion!$C$128,N760&lt;=L_Conversion!$D$128),"-",
IF(AND(M760="12",N760&gt;=L_Conversion!$C$129,N760&lt;=L_Conversion!$D$129),"-",
IF(AND(M760="13",N760&gt;=L_Conversion!$C$116,N760&lt;=L_Conversion!$D$116),"-",
IF(AND(M760="14",N760&gt;=L_Conversion!$C$117,N760&lt;=L_Conversion!$D$117),"-",
"PRIMER_DIA fuera de rango")))))))))))))))</f>
        <v>-</v>
      </c>
      <c r="AS760" s="94" t="str">
        <f t="shared" si="320"/>
        <v>-</v>
      </c>
      <c r="AT760" s="94" t="str">
        <f t="shared" si="321"/>
        <v>-</v>
      </c>
      <c r="AU760" s="94" t="str">
        <f t="shared" si="322"/>
        <v>-</v>
      </c>
      <c r="AV760" s="94" t="str">
        <f t="shared" si="323"/>
        <v>-</v>
      </c>
      <c r="AW760" s="94" t="str">
        <f t="shared" si="324"/>
        <v>-</v>
      </c>
      <c r="AX760" s="94" t="str">
        <f t="shared" si="325"/>
        <v>-</v>
      </c>
      <c r="AY760" s="94" t="str">
        <f t="shared" si="326"/>
        <v>-</v>
      </c>
      <c r="AZ760" s="94" t="str">
        <f t="shared" si="327"/>
        <v>-</v>
      </c>
      <c r="BA760" s="94" t="str">
        <f t="shared" si="328"/>
        <v>-</v>
      </c>
      <c r="BB760" s="94" t="str">
        <f t="shared" si="329"/>
        <v>-</v>
      </c>
      <c r="BC760" s="94" t="str">
        <f t="shared" si="330"/>
        <v>-</v>
      </c>
      <c r="BD760" s="94" t="str">
        <f t="shared" si="331"/>
        <v>-</v>
      </c>
      <c r="BE760" s="94" t="str">
        <f t="shared" si="332"/>
        <v>-</v>
      </c>
      <c r="BF760" s="94" t="str">
        <f t="shared" si="333"/>
        <v>-</v>
      </c>
    </row>
    <row r="761" spans="1:58" x14ac:dyDescent="0.2">
      <c r="A761" s="19" t="s">
        <v>1193</v>
      </c>
      <c r="B761" s="19" t="s">
        <v>76</v>
      </c>
      <c r="C761" s="19">
        <v>10059678</v>
      </c>
      <c r="D761" s="19">
        <v>4</v>
      </c>
      <c r="E761" s="19" t="s">
        <v>1347</v>
      </c>
      <c r="F761" s="19" t="s">
        <v>2027</v>
      </c>
      <c r="G761" s="19" t="s">
        <v>2028</v>
      </c>
      <c r="H761" s="19" t="s">
        <v>1018</v>
      </c>
      <c r="I761" s="19" t="s">
        <v>653</v>
      </c>
      <c r="J761" s="19">
        <v>80</v>
      </c>
      <c r="K761" s="19" t="s">
        <v>556</v>
      </c>
      <c r="L761" s="19" t="s">
        <v>495</v>
      </c>
      <c r="M761" s="19" t="s">
        <v>13</v>
      </c>
      <c r="N761" s="19">
        <v>45835</v>
      </c>
      <c r="O761" s="19">
        <v>1</v>
      </c>
      <c r="P761" s="83">
        <v>1</v>
      </c>
      <c r="Q761" s="19" t="s">
        <v>23</v>
      </c>
      <c r="R761" s="19" t="s">
        <v>11</v>
      </c>
      <c r="S761" s="19" t="s">
        <v>23</v>
      </c>
      <c r="T761" s="19">
        <v>1</v>
      </c>
      <c r="U761" s="19" t="s">
        <v>11</v>
      </c>
      <c r="V761" s="19" t="s">
        <v>11</v>
      </c>
      <c r="W761" s="19" t="s">
        <v>11</v>
      </c>
      <c r="X761" s="19">
        <v>0</v>
      </c>
      <c r="Y761" s="19" t="s">
        <v>730</v>
      </c>
      <c r="Z761" s="19">
        <v>0</v>
      </c>
      <c r="AA761" s="19">
        <v>0</v>
      </c>
      <c r="AB761" s="19">
        <v>0</v>
      </c>
      <c r="AC761" s="186" t="str">
        <f>IF(OR(M761="13",M761="14",P761=8),"",IF(     AND(OR(S761="AUTORIZADO", S761="PENDIENTE", S761="REDUCIDO", S761="AMPLIADO"),L761&lt;&gt;"HONORARIO" ), _xlfn.CONCAT(IF(H761="X","H",H761),"_",IF(OR(P761=5,P761=6),_xlfn.CONCAT(P761,"A"),P761),"_",VLOOKUP(T761,Datos!$B$2:$C$5,2,TRUE)),""))</f>
        <v>M_1_[hasta 3]</v>
      </c>
      <c r="AD761" s="186">
        <f t="shared" si="307"/>
        <v>0</v>
      </c>
      <c r="AE761" s="90" t="str">
        <f t="shared" si="308"/>
        <v>-</v>
      </c>
      <c r="AF761" s="91" t="str">
        <f t="shared" si="309"/>
        <v>070601</v>
      </c>
      <c r="AG761" s="92"/>
      <c r="AH761" s="93" t="str">
        <f t="shared" si="310"/>
        <v>Corporación de Fomento de la Producción</v>
      </c>
      <c r="AI761" s="90" t="str">
        <f t="shared" si="311"/>
        <v>-</v>
      </c>
      <c r="AJ761" s="90">
        <f t="shared" si="312"/>
        <v>4</v>
      </c>
      <c r="AK761" s="90" t="str">
        <f t="shared" si="313"/>
        <v>-</v>
      </c>
      <c r="AL761" s="90" t="str">
        <f t="shared" si="314"/>
        <v>Identifica este registro como MUJER</v>
      </c>
      <c r="AM761" s="90" t="str">
        <f t="shared" si="315"/>
        <v>-</v>
      </c>
      <c r="AN761" s="90" t="str">
        <f t="shared" si="316"/>
        <v>-</v>
      </c>
      <c r="AO761" s="90" t="str">
        <f t="shared" si="317"/>
        <v>-</v>
      </c>
      <c r="AP761" s="58" t="str">
        <f t="shared" si="318"/>
        <v>-</v>
      </c>
      <c r="AQ761" s="94" t="str">
        <f t="shared" si="319"/>
        <v>-</v>
      </c>
      <c r="AR761" s="94" t="str">
        <f>IF(N761="","PRIMER_DIA en blanco",
IF(AND(M761="01",N761&gt;=L_Conversion!$C$118,N761&lt;=L_Conversion!$D$118),"-",
IF(AND(M761="02",N761&gt;=L_Conversion!$C$119,N761&lt;=L_Conversion!$D$119),"-",
IF(AND(M761="03",N761&gt;=L_Conversion!$C$120,N761&lt;=L_Conversion!$D$120),"-",
IF(AND(M761="04",N761&gt;=L_Conversion!$C$121,N761&lt;=L_Conversion!$D$121),"-",
IF(AND(M761="05",N761&gt;=L_Conversion!$C$122,N761&lt;=L_Conversion!$D$122),"-",
IF(AND(M761="06",N761&gt;=L_Conversion!$C$123,N761&lt;=L_Conversion!$D$123),"-",
IF(AND(M761="07",N761&gt;=L_Conversion!$C$124,N761&lt;=L_Conversion!$D$124),"-",
IF(AND(M761="08",N761&gt;=L_Conversion!$C$125,N761&lt;=L_Conversion!$D$125),"-",
IF(AND(M761="09",N761&gt;=L_Conversion!$C$126,N761&lt;=L_Conversion!$D$126),"-",
IF(AND(M761="10",N761&gt;=L_Conversion!$C$127,N761&lt;=L_Conversion!$D$127),"-",
IF(AND(M761="11",N761&gt;=L_Conversion!$C$128,N761&lt;=L_Conversion!$D$128),"-",
IF(AND(M761="12",N761&gt;=L_Conversion!$C$129,N761&lt;=L_Conversion!$D$129),"-",
IF(AND(M761="13",N761&gt;=L_Conversion!$C$116,N761&lt;=L_Conversion!$D$116),"-",
IF(AND(M761="14",N761&gt;=L_Conversion!$C$117,N761&lt;=L_Conversion!$D$117),"-",
"PRIMER_DIA fuera de rango")))))))))))))))</f>
        <v>-</v>
      </c>
      <c r="AS761" s="94" t="str">
        <f t="shared" si="320"/>
        <v>-</v>
      </c>
      <c r="AT761" s="94" t="str">
        <f t="shared" si="321"/>
        <v>-</v>
      </c>
      <c r="AU761" s="94" t="str">
        <f t="shared" si="322"/>
        <v>-</v>
      </c>
      <c r="AV761" s="94" t="str">
        <f t="shared" si="323"/>
        <v>-</v>
      </c>
      <c r="AW761" s="94" t="str">
        <f t="shared" si="324"/>
        <v>-</v>
      </c>
      <c r="AX761" s="94" t="str">
        <f t="shared" si="325"/>
        <v>-</v>
      </c>
      <c r="AY761" s="94" t="str">
        <f t="shared" si="326"/>
        <v>-</v>
      </c>
      <c r="AZ761" s="94" t="str">
        <f t="shared" si="327"/>
        <v>-</v>
      </c>
      <c r="BA761" s="94" t="str">
        <f t="shared" si="328"/>
        <v>-</v>
      </c>
      <c r="BB761" s="94" t="str">
        <f t="shared" si="329"/>
        <v>-</v>
      </c>
      <c r="BC761" s="94" t="str">
        <f t="shared" si="330"/>
        <v>-</v>
      </c>
      <c r="BD761" s="94" t="str">
        <f t="shared" si="331"/>
        <v>-</v>
      </c>
      <c r="BE761" s="94" t="str">
        <f t="shared" si="332"/>
        <v>-</v>
      </c>
      <c r="BF761" s="94" t="str">
        <f t="shared" si="333"/>
        <v>-</v>
      </c>
    </row>
    <row r="762" spans="1:58" x14ac:dyDescent="0.2">
      <c r="A762" s="19" t="s">
        <v>1193</v>
      </c>
      <c r="B762" s="19" t="s">
        <v>667</v>
      </c>
      <c r="C762" s="19">
        <v>15945569</v>
      </c>
      <c r="D762" s="19">
        <v>6</v>
      </c>
      <c r="E762" s="19" t="s">
        <v>1312</v>
      </c>
      <c r="F762" s="19" t="s">
        <v>2029</v>
      </c>
      <c r="G762" s="19" t="s">
        <v>2030</v>
      </c>
      <c r="H762" s="19" t="s">
        <v>1018</v>
      </c>
      <c r="I762" s="19" t="s">
        <v>654</v>
      </c>
      <c r="J762" s="19">
        <v>80</v>
      </c>
      <c r="K762" s="19" t="s">
        <v>556</v>
      </c>
      <c r="L762" s="19" t="s">
        <v>509</v>
      </c>
      <c r="M762" s="19" t="s">
        <v>13</v>
      </c>
      <c r="N762" s="19">
        <v>45835</v>
      </c>
      <c r="O762" s="19">
        <v>11</v>
      </c>
      <c r="P762" s="83">
        <v>1</v>
      </c>
      <c r="Q762" s="19" t="s">
        <v>23</v>
      </c>
      <c r="R762" s="19" t="s">
        <v>11</v>
      </c>
      <c r="S762" s="19" t="s">
        <v>23</v>
      </c>
      <c r="T762" s="19">
        <v>11</v>
      </c>
      <c r="U762" s="19" t="s">
        <v>11</v>
      </c>
      <c r="V762" s="19" t="s">
        <v>11</v>
      </c>
      <c r="W762" s="19" t="s">
        <v>11</v>
      </c>
      <c r="X762" s="19">
        <v>0</v>
      </c>
      <c r="Y762" s="19" t="s">
        <v>730</v>
      </c>
      <c r="Z762" s="19">
        <v>0</v>
      </c>
      <c r="AA762" s="19">
        <v>0</v>
      </c>
      <c r="AB762" s="19">
        <v>0</v>
      </c>
      <c r="AC762" s="186" t="str">
        <f>IF(OR(M762="13",M762="14",P762=8),"",IF(     AND(OR(S762="AUTORIZADO", S762="PENDIENTE", S762="REDUCIDO", S762="AMPLIADO"),L762&lt;&gt;"HONORARIO" ), _xlfn.CONCAT(IF(H762="X","H",H762),"_",IF(OR(P762=5,P762=6),_xlfn.CONCAT(P762,"A"),P762),"_",VLOOKUP(T762,Datos!$B$2:$C$5,2,TRUE)),""))</f>
        <v>M_1_[11 +]</v>
      </c>
      <c r="AD762" s="186">
        <f t="shared" si="307"/>
        <v>0</v>
      </c>
      <c r="AE762" s="90" t="str">
        <f t="shared" si="308"/>
        <v>-</v>
      </c>
      <c r="AF762" s="91" t="str">
        <f t="shared" si="309"/>
        <v>Revisar</v>
      </c>
      <c r="AG762" s="92"/>
      <c r="AH762" s="93" t="str">
        <f t="shared" si="310"/>
        <v>Corporación de Fomento de la Producción</v>
      </c>
      <c r="AI762" s="90" t="str">
        <f t="shared" si="311"/>
        <v>-</v>
      </c>
      <c r="AJ762" s="90">
        <f t="shared" si="312"/>
        <v>6</v>
      </c>
      <c r="AK762" s="90" t="str">
        <f t="shared" si="313"/>
        <v>-</v>
      </c>
      <c r="AL762" s="90" t="str">
        <f t="shared" si="314"/>
        <v>Identifica este registro como MUJER</v>
      </c>
      <c r="AM762" s="90" t="str">
        <f t="shared" si="315"/>
        <v>-</v>
      </c>
      <c r="AN762" s="90" t="str">
        <f t="shared" si="316"/>
        <v>-</v>
      </c>
      <c r="AO762" s="90" t="str">
        <f t="shared" si="317"/>
        <v>-</v>
      </c>
      <c r="AP762" s="58" t="str">
        <f t="shared" si="318"/>
        <v>-</v>
      </c>
      <c r="AQ762" s="94" t="str">
        <f t="shared" si="319"/>
        <v>-</v>
      </c>
      <c r="AR762" s="94" t="str">
        <f>IF(N762="","PRIMER_DIA en blanco",
IF(AND(M762="01",N762&gt;=L_Conversion!$C$118,N762&lt;=L_Conversion!$D$118),"-",
IF(AND(M762="02",N762&gt;=L_Conversion!$C$119,N762&lt;=L_Conversion!$D$119),"-",
IF(AND(M762="03",N762&gt;=L_Conversion!$C$120,N762&lt;=L_Conversion!$D$120),"-",
IF(AND(M762="04",N762&gt;=L_Conversion!$C$121,N762&lt;=L_Conversion!$D$121),"-",
IF(AND(M762="05",N762&gt;=L_Conversion!$C$122,N762&lt;=L_Conversion!$D$122),"-",
IF(AND(M762="06",N762&gt;=L_Conversion!$C$123,N762&lt;=L_Conversion!$D$123),"-",
IF(AND(M762="07",N762&gt;=L_Conversion!$C$124,N762&lt;=L_Conversion!$D$124),"-",
IF(AND(M762="08",N762&gt;=L_Conversion!$C$125,N762&lt;=L_Conversion!$D$125),"-",
IF(AND(M762="09",N762&gt;=L_Conversion!$C$126,N762&lt;=L_Conversion!$D$126),"-",
IF(AND(M762="10",N762&gt;=L_Conversion!$C$127,N762&lt;=L_Conversion!$D$127),"-",
IF(AND(M762="11",N762&gt;=L_Conversion!$C$128,N762&lt;=L_Conversion!$D$128),"-",
IF(AND(M762="12",N762&gt;=L_Conversion!$C$129,N762&lt;=L_Conversion!$D$129),"-",
IF(AND(M762="13",N762&gt;=L_Conversion!$C$116,N762&lt;=L_Conversion!$D$116),"-",
IF(AND(M762="14",N762&gt;=L_Conversion!$C$117,N762&lt;=L_Conversion!$D$117),"-",
"PRIMER_DIA fuera de rango")))))))))))))))</f>
        <v>-</v>
      </c>
      <c r="AS762" s="94" t="str">
        <f t="shared" si="320"/>
        <v>-</v>
      </c>
      <c r="AT762" s="94" t="str">
        <f t="shared" si="321"/>
        <v>-</v>
      </c>
      <c r="AU762" s="94" t="str">
        <f t="shared" si="322"/>
        <v>-</v>
      </c>
      <c r="AV762" s="94" t="str">
        <f t="shared" si="323"/>
        <v>-</v>
      </c>
      <c r="AW762" s="94" t="str">
        <f t="shared" si="324"/>
        <v>-</v>
      </c>
      <c r="AX762" s="94" t="str">
        <f t="shared" si="325"/>
        <v>-</v>
      </c>
      <c r="AY762" s="94" t="str">
        <f t="shared" si="326"/>
        <v>-</v>
      </c>
      <c r="AZ762" s="94" t="str">
        <f t="shared" si="327"/>
        <v>-</v>
      </c>
      <c r="BA762" s="94" t="str">
        <f t="shared" si="328"/>
        <v>-</v>
      </c>
      <c r="BB762" s="94" t="str">
        <f t="shared" si="329"/>
        <v>-</v>
      </c>
      <c r="BC762" s="94" t="str">
        <f t="shared" si="330"/>
        <v>-</v>
      </c>
      <c r="BD762" s="94" t="str">
        <f t="shared" si="331"/>
        <v>-</v>
      </c>
      <c r="BE762" s="94" t="str">
        <f t="shared" si="332"/>
        <v>-</v>
      </c>
      <c r="BF762" s="94" t="str">
        <f t="shared" si="333"/>
        <v>-</v>
      </c>
    </row>
    <row r="763" spans="1:58" x14ac:dyDescent="0.2">
      <c r="A763" s="19" t="s">
        <v>1193</v>
      </c>
      <c r="B763" s="19" t="s">
        <v>76</v>
      </c>
      <c r="C763" s="19">
        <v>17594431</v>
      </c>
      <c r="D763" s="19">
        <v>1</v>
      </c>
      <c r="E763" s="19" t="s">
        <v>1669</v>
      </c>
      <c r="F763" s="19" t="s">
        <v>1550</v>
      </c>
      <c r="G763" s="19" t="s">
        <v>1670</v>
      </c>
      <c r="H763" s="19" t="s">
        <v>1018</v>
      </c>
      <c r="I763" s="19" t="s">
        <v>654</v>
      </c>
      <c r="J763" s="19">
        <v>80</v>
      </c>
      <c r="K763" s="19" t="s">
        <v>556</v>
      </c>
      <c r="L763" s="19" t="s">
        <v>509</v>
      </c>
      <c r="M763" s="19" t="s">
        <v>13</v>
      </c>
      <c r="N763" s="19">
        <v>45836</v>
      </c>
      <c r="O763" s="19">
        <v>7</v>
      </c>
      <c r="P763" s="83">
        <v>4</v>
      </c>
      <c r="Q763" s="19" t="s">
        <v>23</v>
      </c>
      <c r="R763" s="19" t="s">
        <v>11</v>
      </c>
      <c r="S763" s="19" t="s">
        <v>23</v>
      </c>
      <c r="T763" s="19">
        <v>7</v>
      </c>
      <c r="U763" s="19" t="s">
        <v>11</v>
      </c>
      <c r="V763" s="19" t="s">
        <v>11</v>
      </c>
      <c r="W763" s="19" t="s">
        <v>11</v>
      </c>
      <c r="X763" s="19">
        <v>0</v>
      </c>
      <c r="Y763" s="19" t="s">
        <v>730</v>
      </c>
      <c r="Z763" s="19">
        <v>0</v>
      </c>
      <c r="AA763" s="19">
        <v>0</v>
      </c>
      <c r="AB763" s="19">
        <v>0</v>
      </c>
      <c r="AC763" s="186" t="str">
        <f>IF(OR(M763="13",M763="14",P763=8),"",IF(     AND(OR(S763="AUTORIZADO", S763="PENDIENTE", S763="REDUCIDO", S763="AMPLIADO"),L763&lt;&gt;"HONORARIO" ), _xlfn.CONCAT(IF(H763="X","H",H763),"_",IF(OR(P763=5,P763=6),_xlfn.CONCAT(P763,"A"),P763),"_",VLOOKUP(T763,Datos!$B$2:$C$5,2,TRUE)),""))</f>
        <v>M_4_[4 a 10]</v>
      </c>
      <c r="AD763" s="186">
        <f t="shared" si="307"/>
        <v>0</v>
      </c>
      <c r="AE763" s="90" t="str">
        <f t="shared" si="308"/>
        <v>-</v>
      </c>
      <c r="AF763" s="91" t="str">
        <f t="shared" si="309"/>
        <v>070601</v>
      </c>
      <c r="AG763" s="92"/>
      <c r="AH763" s="93" t="str">
        <f t="shared" si="310"/>
        <v>Corporación de Fomento de la Producción</v>
      </c>
      <c r="AI763" s="90" t="str">
        <f t="shared" si="311"/>
        <v>-</v>
      </c>
      <c r="AJ763" s="90">
        <f t="shared" si="312"/>
        <v>1</v>
      </c>
      <c r="AK763" s="90" t="str">
        <f t="shared" si="313"/>
        <v>-</v>
      </c>
      <c r="AL763" s="90" t="str">
        <f t="shared" si="314"/>
        <v>Identifica este registro como MUJER</v>
      </c>
      <c r="AM763" s="90" t="str">
        <f t="shared" si="315"/>
        <v>-</v>
      </c>
      <c r="AN763" s="90" t="str">
        <f t="shared" si="316"/>
        <v>-</v>
      </c>
      <c r="AO763" s="90" t="str">
        <f t="shared" si="317"/>
        <v>-</v>
      </c>
      <c r="AP763" s="58" t="str">
        <f t="shared" si="318"/>
        <v>-</v>
      </c>
      <c r="AQ763" s="94" t="str">
        <f t="shared" si="319"/>
        <v>-</v>
      </c>
      <c r="AR763" s="94" t="str">
        <f>IF(N763="","PRIMER_DIA en blanco",
IF(AND(M763="01",N763&gt;=L_Conversion!$C$118,N763&lt;=L_Conversion!$D$118),"-",
IF(AND(M763="02",N763&gt;=L_Conversion!$C$119,N763&lt;=L_Conversion!$D$119),"-",
IF(AND(M763="03",N763&gt;=L_Conversion!$C$120,N763&lt;=L_Conversion!$D$120),"-",
IF(AND(M763="04",N763&gt;=L_Conversion!$C$121,N763&lt;=L_Conversion!$D$121),"-",
IF(AND(M763="05",N763&gt;=L_Conversion!$C$122,N763&lt;=L_Conversion!$D$122),"-",
IF(AND(M763="06",N763&gt;=L_Conversion!$C$123,N763&lt;=L_Conversion!$D$123),"-",
IF(AND(M763="07",N763&gt;=L_Conversion!$C$124,N763&lt;=L_Conversion!$D$124),"-",
IF(AND(M763="08",N763&gt;=L_Conversion!$C$125,N763&lt;=L_Conversion!$D$125),"-",
IF(AND(M763="09",N763&gt;=L_Conversion!$C$126,N763&lt;=L_Conversion!$D$126),"-",
IF(AND(M763="10",N763&gt;=L_Conversion!$C$127,N763&lt;=L_Conversion!$D$127),"-",
IF(AND(M763="11",N763&gt;=L_Conversion!$C$128,N763&lt;=L_Conversion!$D$128),"-",
IF(AND(M763="12",N763&gt;=L_Conversion!$C$129,N763&lt;=L_Conversion!$D$129),"-",
IF(AND(M763="13",N763&gt;=L_Conversion!$C$116,N763&lt;=L_Conversion!$D$116),"-",
IF(AND(M763="14",N763&gt;=L_Conversion!$C$117,N763&lt;=L_Conversion!$D$117),"-",
"PRIMER_DIA fuera de rango")))))))))))))))</f>
        <v>-</v>
      </c>
      <c r="AS763" s="94" t="str">
        <f t="shared" si="320"/>
        <v>-</v>
      </c>
      <c r="AT763" s="94" t="str">
        <f t="shared" si="321"/>
        <v>-</v>
      </c>
      <c r="AU763" s="94" t="str">
        <f t="shared" si="322"/>
        <v>-</v>
      </c>
      <c r="AV763" s="94" t="str">
        <f t="shared" si="323"/>
        <v>-</v>
      </c>
      <c r="AW763" s="94" t="str">
        <f t="shared" si="324"/>
        <v>-</v>
      </c>
      <c r="AX763" s="94" t="str">
        <f t="shared" si="325"/>
        <v>-</v>
      </c>
      <c r="AY763" s="94" t="str">
        <f t="shared" si="326"/>
        <v>-</v>
      </c>
      <c r="AZ763" s="94" t="str">
        <f t="shared" si="327"/>
        <v>-</v>
      </c>
      <c r="BA763" s="94" t="str">
        <f t="shared" si="328"/>
        <v>-</v>
      </c>
      <c r="BB763" s="94" t="str">
        <f t="shared" si="329"/>
        <v>-</v>
      </c>
      <c r="BC763" s="94" t="str">
        <f t="shared" si="330"/>
        <v>-</v>
      </c>
      <c r="BD763" s="94" t="str">
        <f t="shared" si="331"/>
        <v>-</v>
      </c>
      <c r="BE763" s="94" t="str">
        <f t="shared" si="332"/>
        <v>-</v>
      </c>
      <c r="BF763" s="94" t="str">
        <f t="shared" si="333"/>
        <v>-</v>
      </c>
    </row>
    <row r="764" spans="1:58" x14ac:dyDescent="0.2">
      <c r="A764" s="19" t="s">
        <v>1193</v>
      </c>
      <c r="B764" s="19" t="s">
        <v>76</v>
      </c>
      <c r="C764" s="19">
        <v>24987726</v>
      </c>
      <c r="D764" s="19">
        <v>3</v>
      </c>
      <c r="E764" s="19" t="s">
        <v>2031</v>
      </c>
      <c r="F764" s="19" t="s">
        <v>2032</v>
      </c>
      <c r="G764" s="19" t="s">
        <v>2033</v>
      </c>
      <c r="H764" s="19" t="s">
        <v>654</v>
      </c>
      <c r="I764" s="19" t="s">
        <v>653</v>
      </c>
      <c r="J764" s="19">
        <v>80</v>
      </c>
      <c r="K764" s="19" t="s">
        <v>556</v>
      </c>
      <c r="L764" s="19" t="s">
        <v>495</v>
      </c>
      <c r="M764" s="19" t="s">
        <v>13</v>
      </c>
      <c r="N764" s="19">
        <v>45837</v>
      </c>
      <c r="O764" s="19">
        <v>6</v>
      </c>
      <c r="P764" s="83">
        <v>1</v>
      </c>
      <c r="Q764" s="19" t="s">
        <v>23</v>
      </c>
      <c r="R764" s="19" t="s">
        <v>11</v>
      </c>
      <c r="S764" s="19" t="s">
        <v>23</v>
      </c>
      <c r="T764" s="19">
        <v>6</v>
      </c>
      <c r="U764" s="19" t="s">
        <v>11</v>
      </c>
      <c r="V764" s="19" t="s">
        <v>11</v>
      </c>
      <c r="W764" s="19" t="s">
        <v>11</v>
      </c>
      <c r="X764" s="19">
        <v>0</v>
      </c>
      <c r="Y764" s="19" t="s">
        <v>730</v>
      </c>
      <c r="Z764" s="19">
        <v>0</v>
      </c>
      <c r="AA764" s="19">
        <v>0</v>
      </c>
      <c r="AB764" s="19">
        <v>0</v>
      </c>
      <c r="AC764" s="186" t="str">
        <f>IF(OR(M764="13",M764="14",P764=8),"",IF(     AND(OR(S764="AUTORIZADO", S764="PENDIENTE", S764="REDUCIDO", S764="AMPLIADO"),L764&lt;&gt;"HONORARIO" ), _xlfn.CONCAT(IF(H764="X","H",H764),"_",IF(OR(P764=5,P764=6),_xlfn.CONCAT(P764,"A"),P764),"_",VLOOKUP(T764,Datos!$B$2:$C$5,2,TRUE)),""))</f>
        <v>H_1_[4 a 10]</v>
      </c>
      <c r="AD764" s="186">
        <f t="shared" si="307"/>
        <v>0</v>
      </c>
      <c r="AE764" s="90" t="str">
        <f t="shared" si="308"/>
        <v>-</v>
      </c>
      <c r="AF764" s="91" t="str">
        <f t="shared" si="309"/>
        <v>070601</v>
      </c>
      <c r="AG764" s="92"/>
      <c r="AH764" s="93" t="str">
        <f t="shared" si="310"/>
        <v>Corporación de Fomento de la Producción</v>
      </c>
      <c r="AI764" s="90" t="str">
        <f t="shared" si="311"/>
        <v>-</v>
      </c>
      <c r="AJ764" s="90">
        <f t="shared" si="312"/>
        <v>3</v>
      </c>
      <c r="AK764" s="90" t="str">
        <f t="shared" si="313"/>
        <v>-</v>
      </c>
      <c r="AL764" s="90" t="str">
        <f t="shared" si="314"/>
        <v>Identifica este registro como HOMBRE</v>
      </c>
      <c r="AM764" s="90" t="str">
        <f t="shared" si="315"/>
        <v>-</v>
      </c>
      <c r="AN764" s="90" t="str">
        <f t="shared" si="316"/>
        <v>-</v>
      </c>
      <c r="AO764" s="90" t="str">
        <f t="shared" si="317"/>
        <v>-</v>
      </c>
      <c r="AP764" s="58" t="str">
        <f t="shared" si="318"/>
        <v>-</v>
      </c>
      <c r="AQ764" s="94" t="str">
        <f t="shared" si="319"/>
        <v>-</v>
      </c>
      <c r="AR764" s="94" t="str">
        <f>IF(N764="","PRIMER_DIA en blanco",
IF(AND(M764="01",N764&gt;=L_Conversion!$C$118,N764&lt;=L_Conversion!$D$118),"-",
IF(AND(M764="02",N764&gt;=L_Conversion!$C$119,N764&lt;=L_Conversion!$D$119),"-",
IF(AND(M764="03",N764&gt;=L_Conversion!$C$120,N764&lt;=L_Conversion!$D$120),"-",
IF(AND(M764="04",N764&gt;=L_Conversion!$C$121,N764&lt;=L_Conversion!$D$121),"-",
IF(AND(M764="05",N764&gt;=L_Conversion!$C$122,N764&lt;=L_Conversion!$D$122),"-",
IF(AND(M764="06",N764&gt;=L_Conversion!$C$123,N764&lt;=L_Conversion!$D$123),"-",
IF(AND(M764="07",N764&gt;=L_Conversion!$C$124,N764&lt;=L_Conversion!$D$124),"-",
IF(AND(M764="08",N764&gt;=L_Conversion!$C$125,N764&lt;=L_Conversion!$D$125),"-",
IF(AND(M764="09",N764&gt;=L_Conversion!$C$126,N764&lt;=L_Conversion!$D$126),"-",
IF(AND(M764="10",N764&gt;=L_Conversion!$C$127,N764&lt;=L_Conversion!$D$127),"-",
IF(AND(M764="11",N764&gt;=L_Conversion!$C$128,N764&lt;=L_Conversion!$D$128),"-",
IF(AND(M764="12",N764&gt;=L_Conversion!$C$129,N764&lt;=L_Conversion!$D$129),"-",
IF(AND(M764="13",N764&gt;=L_Conversion!$C$116,N764&lt;=L_Conversion!$D$116),"-",
IF(AND(M764="14",N764&gt;=L_Conversion!$C$117,N764&lt;=L_Conversion!$D$117),"-",
"PRIMER_DIA fuera de rango")))))))))))))))</f>
        <v>-</v>
      </c>
      <c r="AS764" s="94" t="str">
        <f t="shared" si="320"/>
        <v>-</v>
      </c>
      <c r="AT764" s="94" t="str">
        <f t="shared" si="321"/>
        <v>-</v>
      </c>
      <c r="AU764" s="94" t="str">
        <f t="shared" si="322"/>
        <v>-</v>
      </c>
      <c r="AV764" s="94" t="str">
        <f t="shared" si="323"/>
        <v>-</v>
      </c>
      <c r="AW764" s="94" t="str">
        <f t="shared" si="324"/>
        <v>-</v>
      </c>
      <c r="AX764" s="94" t="str">
        <f t="shared" si="325"/>
        <v>-</v>
      </c>
      <c r="AY764" s="94" t="str">
        <f t="shared" si="326"/>
        <v>-</v>
      </c>
      <c r="AZ764" s="94" t="str">
        <f t="shared" si="327"/>
        <v>-</v>
      </c>
      <c r="BA764" s="94" t="str">
        <f t="shared" si="328"/>
        <v>-</v>
      </c>
      <c r="BB764" s="94" t="str">
        <f t="shared" si="329"/>
        <v>-</v>
      </c>
      <c r="BC764" s="94" t="str">
        <f t="shared" si="330"/>
        <v>-</v>
      </c>
      <c r="BD764" s="94" t="str">
        <f t="shared" si="331"/>
        <v>-</v>
      </c>
      <c r="BE764" s="94" t="str">
        <f t="shared" si="332"/>
        <v>-</v>
      </c>
      <c r="BF764" s="94" t="str">
        <f t="shared" si="333"/>
        <v>-</v>
      </c>
    </row>
    <row r="765" spans="1:58" x14ac:dyDescent="0.2">
      <c r="A765" s="19" t="s">
        <v>1193</v>
      </c>
      <c r="B765" s="19" t="s">
        <v>76</v>
      </c>
      <c r="C765" s="19">
        <v>14621090</v>
      </c>
      <c r="D765" s="19">
        <v>2</v>
      </c>
      <c r="E765" s="19" t="s">
        <v>1611</v>
      </c>
      <c r="F765" s="19" t="s">
        <v>1461</v>
      </c>
      <c r="G765" s="19" t="s">
        <v>1612</v>
      </c>
      <c r="H765" s="19" t="s">
        <v>1018</v>
      </c>
      <c r="I765" s="19" t="s">
        <v>653</v>
      </c>
      <c r="J765" s="19">
        <v>80</v>
      </c>
      <c r="K765" s="19" t="s">
        <v>556</v>
      </c>
      <c r="L765" s="19" t="s">
        <v>495</v>
      </c>
      <c r="M765" s="19" t="s">
        <v>13</v>
      </c>
      <c r="N765" s="19">
        <v>45838</v>
      </c>
      <c r="O765" s="19">
        <v>1</v>
      </c>
      <c r="P765" s="83">
        <v>1</v>
      </c>
      <c r="Q765" s="19" t="s">
        <v>23</v>
      </c>
      <c r="R765" s="19" t="s">
        <v>11</v>
      </c>
      <c r="S765" s="19" t="s">
        <v>23</v>
      </c>
      <c r="T765" s="19">
        <v>1</v>
      </c>
      <c r="U765" s="19" t="s">
        <v>11</v>
      </c>
      <c r="V765" s="19" t="s">
        <v>11</v>
      </c>
      <c r="W765" s="19" t="s">
        <v>11</v>
      </c>
      <c r="X765" s="19">
        <v>0</v>
      </c>
      <c r="Y765" s="19" t="s">
        <v>730</v>
      </c>
      <c r="Z765" s="19">
        <v>0</v>
      </c>
      <c r="AA765" s="19">
        <v>0</v>
      </c>
      <c r="AB765" s="19">
        <v>0</v>
      </c>
      <c r="AC765" s="186" t="str">
        <f>IF(OR(M765="13",M765="14",P765=8),"",IF(     AND(OR(S765="AUTORIZADO", S765="PENDIENTE", S765="REDUCIDO", S765="AMPLIADO"),L765&lt;&gt;"HONORARIO" ), _xlfn.CONCAT(IF(H765="X","H",H765),"_",IF(OR(P765=5,P765=6),_xlfn.CONCAT(P765,"A"),P765),"_",VLOOKUP(T765,Datos!$B$2:$C$5,2,TRUE)),""))</f>
        <v>M_1_[hasta 3]</v>
      </c>
      <c r="AD765" s="186">
        <f t="shared" si="307"/>
        <v>0</v>
      </c>
      <c r="AE765" s="90" t="str">
        <f t="shared" si="308"/>
        <v>-</v>
      </c>
      <c r="AF765" s="91" t="str">
        <f t="shared" si="309"/>
        <v>070601</v>
      </c>
      <c r="AG765" s="92"/>
      <c r="AH765" s="93" t="str">
        <f t="shared" si="310"/>
        <v>Corporación de Fomento de la Producción</v>
      </c>
      <c r="AI765" s="90" t="str">
        <f t="shared" si="311"/>
        <v>-</v>
      </c>
      <c r="AJ765" s="90">
        <f t="shared" si="312"/>
        <v>2</v>
      </c>
      <c r="AK765" s="90" t="str">
        <f t="shared" si="313"/>
        <v>-</v>
      </c>
      <c r="AL765" s="90" t="str">
        <f t="shared" si="314"/>
        <v>Identifica este registro como MUJER</v>
      </c>
      <c r="AM765" s="90" t="str">
        <f t="shared" si="315"/>
        <v>-</v>
      </c>
      <c r="AN765" s="90" t="str">
        <f t="shared" si="316"/>
        <v>-</v>
      </c>
      <c r="AO765" s="90" t="str">
        <f t="shared" si="317"/>
        <v>-</v>
      </c>
      <c r="AP765" s="58" t="str">
        <f t="shared" si="318"/>
        <v>-</v>
      </c>
      <c r="AQ765" s="94" t="str">
        <f t="shared" si="319"/>
        <v>-</v>
      </c>
      <c r="AR765" s="94" t="str">
        <f>IF(N765="","PRIMER_DIA en blanco",
IF(AND(M765="01",N765&gt;=L_Conversion!$C$118,N765&lt;=L_Conversion!$D$118),"-",
IF(AND(M765="02",N765&gt;=L_Conversion!$C$119,N765&lt;=L_Conversion!$D$119),"-",
IF(AND(M765="03",N765&gt;=L_Conversion!$C$120,N765&lt;=L_Conversion!$D$120),"-",
IF(AND(M765="04",N765&gt;=L_Conversion!$C$121,N765&lt;=L_Conversion!$D$121),"-",
IF(AND(M765="05",N765&gt;=L_Conversion!$C$122,N765&lt;=L_Conversion!$D$122),"-",
IF(AND(M765="06",N765&gt;=L_Conversion!$C$123,N765&lt;=L_Conversion!$D$123),"-",
IF(AND(M765="07",N765&gt;=L_Conversion!$C$124,N765&lt;=L_Conversion!$D$124),"-",
IF(AND(M765="08",N765&gt;=L_Conversion!$C$125,N765&lt;=L_Conversion!$D$125),"-",
IF(AND(M765="09",N765&gt;=L_Conversion!$C$126,N765&lt;=L_Conversion!$D$126),"-",
IF(AND(M765="10",N765&gt;=L_Conversion!$C$127,N765&lt;=L_Conversion!$D$127),"-",
IF(AND(M765="11",N765&gt;=L_Conversion!$C$128,N765&lt;=L_Conversion!$D$128),"-",
IF(AND(M765="12",N765&gt;=L_Conversion!$C$129,N765&lt;=L_Conversion!$D$129),"-",
IF(AND(M765="13",N765&gt;=L_Conversion!$C$116,N765&lt;=L_Conversion!$D$116),"-",
IF(AND(M765="14",N765&gt;=L_Conversion!$C$117,N765&lt;=L_Conversion!$D$117),"-",
"PRIMER_DIA fuera de rango")))))))))))))))</f>
        <v>-</v>
      </c>
      <c r="AS765" s="94" t="str">
        <f t="shared" si="320"/>
        <v>-</v>
      </c>
      <c r="AT765" s="94" t="str">
        <f t="shared" si="321"/>
        <v>-</v>
      </c>
      <c r="AU765" s="94" t="str">
        <f t="shared" si="322"/>
        <v>-</v>
      </c>
      <c r="AV765" s="94" t="str">
        <f t="shared" si="323"/>
        <v>-</v>
      </c>
      <c r="AW765" s="94" t="str">
        <f t="shared" si="324"/>
        <v>-</v>
      </c>
      <c r="AX765" s="94" t="str">
        <f t="shared" si="325"/>
        <v>-</v>
      </c>
      <c r="AY765" s="94" t="str">
        <f t="shared" si="326"/>
        <v>-</v>
      </c>
      <c r="AZ765" s="94" t="str">
        <f t="shared" si="327"/>
        <v>-</v>
      </c>
      <c r="BA765" s="94" t="str">
        <f t="shared" si="328"/>
        <v>-</v>
      </c>
      <c r="BB765" s="94" t="str">
        <f t="shared" si="329"/>
        <v>-</v>
      </c>
      <c r="BC765" s="94" t="str">
        <f t="shared" si="330"/>
        <v>-</v>
      </c>
      <c r="BD765" s="94" t="str">
        <f t="shared" si="331"/>
        <v>-</v>
      </c>
      <c r="BE765" s="94" t="str">
        <f t="shared" si="332"/>
        <v>-</v>
      </c>
      <c r="BF765" s="94" t="str">
        <f t="shared" si="333"/>
        <v>-</v>
      </c>
    </row>
    <row r="766" spans="1:58" x14ac:dyDescent="0.2">
      <c r="A766" s="19" t="s">
        <v>1193</v>
      </c>
      <c r="B766" s="19" t="s">
        <v>76</v>
      </c>
      <c r="C766" s="19">
        <v>8649147</v>
      </c>
      <c r="D766" s="19">
        <v>8</v>
      </c>
      <c r="E766" s="19" t="s">
        <v>1373</v>
      </c>
      <c r="F766" s="19" t="s">
        <v>1534</v>
      </c>
      <c r="G766" s="19" t="s">
        <v>1535</v>
      </c>
      <c r="H766" s="19" t="s">
        <v>1018</v>
      </c>
      <c r="I766" s="19" t="s">
        <v>653</v>
      </c>
      <c r="J766" s="19">
        <v>60</v>
      </c>
      <c r="K766" s="19" t="s">
        <v>560</v>
      </c>
      <c r="L766" s="19" t="s">
        <v>490</v>
      </c>
      <c r="M766" s="19" t="s">
        <v>13</v>
      </c>
      <c r="N766" s="19">
        <v>45838</v>
      </c>
      <c r="O766" s="19">
        <v>3</v>
      </c>
      <c r="P766" s="83">
        <v>1</v>
      </c>
      <c r="Q766" s="19" t="s">
        <v>25</v>
      </c>
      <c r="R766" s="19" t="s">
        <v>19</v>
      </c>
      <c r="S766" s="19" t="s">
        <v>23</v>
      </c>
      <c r="T766" s="19">
        <v>3</v>
      </c>
      <c r="U766" s="19" t="s">
        <v>11</v>
      </c>
      <c r="V766" s="19" t="s">
        <v>11</v>
      </c>
      <c r="W766" s="19" t="s">
        <v>11</v>
      </c>
      <c r="X766" s="19">
        <v>0</v>
      </c>
      <c r="Y766" s="19" t="s">
        <v>732</v>
      </c>
      <c r="Z766" s="19">
        <v>0</v>
      </c>
      <c r="AA766" s="19">
        <v>0</v>
      </c>
      <c r="AB766" s="19">
        <v>0</v>
      </c>
      <c r="AC766" s="186" t="str">
        <f>IF(OR(M766="13",M766="14",P766=8),"",IF(     AND(OR(S766="AUTORIZADO", S766="PENDIENTE", S766="REDUCIDO", S766="AMPLIADO"),L766&lt;&gt;"HONORARIO" ), _xlfn.CONCAT(IF(H766="X","H",H766),"_",IF(OR(P766=5,P766=6),_xlfn.CONCAT(P766,"A"),P766),"_",VLOOKUP(T766,Datos!$B$2:$C$5,2,TRUE)),""))</f>
        <v>M_1_[hasta 3]</v>
      </c>
      <c r="AD766" s="186">
        <f t="shared" si="307"/>
        <v>0</v>
      </c>
      <c r="AE766" s="90" t="str">
        <f t="shared" si="308"/>
        <v>-</v>
      </c>
      <c r="AF766" s="91" t="str">
        <f t="shared" si="309"/>
        <v>070601</v>
      </c>
      <c r="AG766" s="92"/>
      <c r="AH766" s="93" t="str">
        <f t="shared" si="310"/>
        <v>Corporación de Fomento de la Producción</v>
      </c>
      <c r="AI766" s="90" t="str">
        <f t="shared" si="311"/>
        <v>-</v>
      </c>
      <c r="AJ766" s="90">
        <f t="shared" si="312"/>
        <v>8</v>
      </c>
      <c r="AK766" s="90" t="str">
        <f t="shared" si="313"/>
        <v>-</v>
      </c>
      <c r="AL766" s="90" t="str">
        <f t="shared" si="314"/>
        <v>Identifica este registro como MUJER</v>
      </c>
      <c r="AM766" s="90" t="str">
        <f t="shared" si="315"/>
        <v>-</v>
      </c>
      <c r="AN766" s="90" t="str">
        <f t="shared" si="316"/>
        <v>-</v>
      </c>
      <c r="AO766" s="90" t="str">
        <f t="shared" si="317"/>
        <v>-</v>
      </c>
      <c r="AP766" s="58" t="str">
        <f t="shared" si="318"/>
        <v>-</v>
      </c>
      <c r="AQ766" s="94" t="str">
        <f t="shared" si="319"/>
        <v>-</v>
      </c>
      <c r="AR766" s="94" t="str">
        <f>IF(N766="","PRIMER_DIA en blanco",
IF(AND(M766="01",N766&gt;=L_Conversion!$C$118,N766&lt;=L_Conversion!$D$118),"-",
IF(AND(M766="02",N766&gt;=L_Conversion!$C$119,N766&lt;=L_Conversion!$D$119),"-",
IF(AND(M766="03",N766&gt;=L_Conversion!$C$120,N766&lt;=L_Conversion!$D$120),"-",
IF(AND(M766="04",N766&gt;=L_Conversion!$C$121,N766&lt;=L_Conversion!$D$121),"-",
IF(AND(M766="05",N766&gt;=L_Conversion!$C$122,N766&lt;=L_Conversion!$D$122),"-",
IF(AND(M766="06",N766&gt;=L_Conversion!$C$123,N766&lt;=L_Conversion!$D$123),"-",
IF(AND(M766="07",N766&gt;=L_Conversion!$C$124,N766&lt;=L_Conversion!$D$124),"-",
IF(AND(M766="08",N766&gt;=L_Conversion!$C$125,N766&lt;=L_Conversion!$D$125),"-",
IF(AND(M766="09",N766&gt;=L_Conversion!$C$126,N766&lt;=L_Conversion!$D$126),"-",
IF(AND(M766="10",N766&gt;=L_Conversion!$C$127,N766&lt;=L_Conversion!$D$127),"-",
IF(AND(M766="11",N766&gt;=L_Conversion!$C$128,N766&lt;=L_Conversion!$D$128),"-",
IF(AND(M766="12",N766&gt;=L_Conversion!$C$129,N766&lt;=L_Conversion!$D$129),"-",
IF(AND(M766="13",N766&gt;=L_Conversion!$C$116,N766&lt;=L_Conversion!$D$116),"-",
IF(AND(M766="14",N766&gt;=L_Conversion!$C$117,N766&lt;=L_Conversion!$D$117),"-",
"PRIMER_DIA fuera de rango")))))))))))))))</f>
        <v>-</v>
      </c>
      <c r="AS766" s="94" t="str">
        <f t="shared" si="320"/>
        <v>-</v>
      </c>
      <c r="AT766" s="94" t="str">
        <f t="shared" si="321"/>
        <v>-</v>
      </c>
      <c r="AU766" s="94" t="str">
        <f t="shared" si="322"/>
        <v>-</v>
      </c>
      <c r="AV766" s="94" t="str">
        <f t="shared" si="323"/>
        <v>-</v>
      </c>
      <c r="AW766" s="94" t="str">
        <f t="shared" si="324"/>
        <v>-</v>
      </c>
      <c r="AX766" s="94" t="str">
        <f t="shared" si="325"/>
        <v>-</v>
      </c>
      <c r="AY766" s="94" t="str">
        <f t="shared" si="326"/>
        <v>-</v>
      </c>
      <c r="AZ766" s="94" t="str">
        <f t="shared" si="327"/>
        <v>-</v>
      </c>
      <c r="BA766" s="94" t="str">
        <f t="shared" si="328"/>
        <v>-</v>
      </c>
      <c r="BB766" s="94" t="str">
        <f t="shared" si="329"/>
        <v>-</v>
      </c>
      <c r="BC766" s="94" t="str">
        <f t="shared" si="330"/>
        <v>-</v>
      </c>
      <c r="BD766" s="94" t="str">
        <f t="shared" si="331"/>
        <v>-</v>
      </c>
      <c r="BE766" s="94" t="str">
        <f t="shared" si="332"/>
        <v>-</v>
      </c>
      <c r="BF766" s="94" t="str">
        <f t="shared" si="333"/>
        <v>-</v>
      </c>
    </row>
    <row r="767" spans="1:58" x14ac:dyDescent="0.2">
      <c r="A767" s="19" t="s">
        <v>1193</v>
      </c>
      <c r="B767" s="19" t="s">
        <v>76</v>
      </c>
      <c r="C767" s="19">
        <v>13257346</v>
      </c>
      <c r="D767" s="19">
        <v>8</v>
      </c>
      <c r="E767" s="19" t="s">
        <v>1749</v>
      </c>
      <c r="F767" s="19" t="s">
        <v>1750</v>
      </c>
      <c r="G767" s="19" t="s">
        <v>1516</v>
      </c>
      <c r="H767" s="19" t="s">
        <v>1018</v>
      </c>
      <c r="I767" s="19" t="s">
        <v>653</v>
      </c>
      <c r="J767" s="19">
        <v>60</v>
      </c>
      <c r="K767" s="19" t="s">
        <v>554</v>
      </c>
      <c r="L767" s="19" t="s">
        <v>490</v>
      </c>
      <c r="M767" s="19" t="s">
        <v>13</v>
      </c>
      <c r="N767" s="19">
        <v>45838</v>
      </c>
      <c r="O767" s="19">
        <v>5</v>
      </c>
      <c r="P767" s="83">
        <v>1</v>
      </c>
      <c r="Q767" s="19" t="s">
        <v>23</v>
      </c>
      <c r="R767" s="19" t="s">
        <v>11</v>
      </c>
      <c r="S767" s="19" t="s">
        <v>23</v>
      </c>
      <c r="T767" s="19">
        <v>5</v>
      </c>
      <c r="U767" s="19" t="s">
        <v>11</v>
      </c>
      <c r="V767" s="19" t="s">
        <v>11</v>
      </c>
      <c r="W767" s="19" t="s">
        <v>19</v>
      </c>
      <c r="X767" s="19">
        <v>285830</v>
      </c>
      <c r="Y767" s="19" t="s">
        <v>726</v>
      </c>
      <c r="Z767" s="19">
        <v>5</v>
      </c>
      <c r="AA767" s="19">
        <v>285830</v>
      </c>
      <c r="AB767" s="19">
        <v>285830</v>
      </c>
      <c r="AC767" s="186" t="str">
        <f>IF(OR(M767="13",M767="14",P767=8),"",IF(     AND(OR(S767="AUTORIZADO", S767="PENDIENTE", S767="REDUCIDO", S767="AMPLIADO"),L767&lt;&gt;"HONORARIO" ), _xlfn.CONCAT(IF(H767="X","H",H767),"_",IF(OR(P767=5,P767=6),_xlfn.CONCAT(P767,"A"),P767),"_",VLOOKUP(T767,Datos!$B$2:$C$5,2,TRUE)),""))</f>
        <v>M_1_[4 a 10]</v>
      </c>
      <c r="AD767" s="186">
        <f t="shared" si="307"/>
        <v>571660</v>
      </c>
      <c r="AE767" s="90" t="str">
        <f t="shared" si="308"/>
        <v>-</v>
      </c>
      <c r="AF767" s="91" t="str">
        <f t="shared" si="309"/>
        <v>070601</v>
      </c>
      <c r="AG767" s="92"/>
      <c r="AH767" s="93" t="str">
        <f t="shared" si="310"/>
        <v>Corporación de Fomento de la Producción</v>
      </c>
      <c r="AI767" s="90" t="str">
        <f t="shared" si="311"/>
        <v>-</v>
      </c>
      <c r="AJ767" s="90">
        <f t="shared" si="312"/>
        <v>8</v>
      </c>
      <c r="AK767" s="90" t="str">
        <f t="shared" si="313"/>
        <v>-</v>
      </c>
      <c r="AL767" s="90" t="str">
        <f t="shared" si="314"/>
        <v>Identifica este registro como MUJER</v>
      </c>
      <c r="AM767" s="90" t="str">
        <f t="shared" si="315"/>
        <v>-</v>
      </c>
      <c r="AN767" s="90" t="str">
        <f t="shared" si="316"/>
        <v>-</v>
      </c>
      <c r="AO767" s="90" t="str">
        <f t="shared" si="317"/>
        <v>-</v>
      </c>
      <c r="AP767" s="58" t="str">
        <f t="shared" si="318"/>
        <v>-</v>
      </c>
      <c r="AQ767" s="94" t="str">
        <f t="shared" si="319"/>
        <v>-</v>
      </c>
      <c r="AR767" s="94" t="str">
        <f>IF(N767="","PRIMER_DIA en blanco",
IF(AND(M767="01",N767&gt;=L_Conversion!$C$118,N767&lt;=L_Conversion!$D$118),"-",
IF(AND(M767="02",N767&gt;=L_Conversion!$C$119,N767&lt;=L_Conversion!$D$119),"-",
IF(AND(M767="03",N767&gt;=L_Conversion!$C$120,N767&lt;=L_Conversion!$D$120),"-",
IF(AND(M767="04",N767&gt;=L_Conversion!$C$121,N767&lt;=L_Conversion!$D$121),"-",
IF(AND(M767="05",N767&gt;=L_Conversion!$C$122,N767&lt;=L_Conversion!$D$122),"-",
IF(AND(M767="06",N767&gt;=L_Conversion!$C$123,N767&lt;=L_Conversion!$D$123),"-",
IF(AND(M767="07",N767&gt;=L_Conversion!$C$124,N767&lt;=L_Conversion!$D$124),"-",
IF(AND(M767="08",N767&gt;=L_Conversion!$C$125,N767&lt;=L_Conversion!$D$125),"-",
IF(AND(M767="09",N767&gt;=L_Conversion!$C$126,N767&lt;=L_Conversion!$D$126),"-",
IF(AND(M767="10",N767&gt;=L_Conversion!$C$127,N767&lt;=L_Conversion!$D$127),"-",
IF(AND(M767="11",N767&gt;=L_Conversion!$C$128,N767&lt;=L_Conversion!$D$128),"-",
IF(AND(M767="12",N767&gt;=L_Conversion!$C$129,N767&lt;=L_Conversion!$D$129),"-",
IF(AND(M767="13",N767&gt;=L_Conversion!$C$116,N767&lt;=L_Conversion!$D$116),"-",
IF(AND(M767="14",N767&gt;=L_Conversion!$C$117,N767&lt;=L_Conversion!$D$117),"-",
"PRIMER_DIA fuera de rango")))))))))))))))</f>
        <v>-</v>
      </c>
      <c r="AS767" s="94" t="str">
        <f t="shared" si="320"/>
        <v>-</v>
      </c>
      <c r="AT767" s="94" t="str">
        <f t="shared" si="321"/>
        <v>-</v>
      </c>
      <c r="AU767" s="94" t="str">
        <f t="shared" si="322"/>
        <v>-</v>
      </c>
      <c r="AV767" s="94" t="str">
        <f t="shared" si="323"/>
        <v>-</v>
      </c>
      <c r="AW767" s="94" t="str">
        <f t="shared" si="324"/>
        <v>-</v>
      </c>
      <c r="AX767" s="94" t="str">
        <f t="shared" si="325"/>
        <v>-</v>
      </c>
      <c r="AY767" s="94" t="str">
        <f t="shared" si="326"/>
        <v>-</v>
      </c>
      <c r="AZ767" s="94" t="str">
        <f t="shared" si="327"/>
        <v>-</v>
      </c>
      <c r="BA767" s="94" t="str">
        <f t="shared" si="328"/>
        <v>-</v>
      </c>
      <c r="BB767" s="94" t="str">
        <f t="shared" si="329"/>
        <v>-</v>
      </c>
      <c r="BC767" s="94" t="str">
        <f t="shared" si="330"/>
        <v>-</v>
      </c>
      <c r="BD767" s="94" t="str">
        <f t="shared" si="331"/>
        <v>-</v>
      </c>
      <c r="BE767" s="94" t="str">
        <f t="shared" si="332"/>
        <v>-</v>
      </c>
      <c r="BF767" s="94" t="str">
        <f t="shared" si="333"/>
        <v>-</v>
      </c>
    </row>
    <row r="768" spans="1:58" x14ac:dyDescent="0.2">
      <c r="A768" s="19" t="s">
        <v>1193</v>
      </c>
      <c r="B768" s="19" t="s">
        <v>76</v>
      </c>
      <c r="C768" s="19">
        <v>16512648</v>
      </c>
      <c r="D768" s="19">
        <v>3</v>
      </c>
      <c r="E768" s="19" t="s">
        <v>1534</v>
      </c>
      <c r="F768" s="19" t="s">
        <v>1618</v>
      </c>
      <c r="G768" s="19" t="s">
        <v>1619</v>
      </c>
      <c r="H768" s="19" t="s">
        <v>654</v>
      </c>
      <c r="I768" s="19" t="s">
        <v>654</v>
      </c>
      <c r="J768" s="19">
        <v>80</v>
      </c>
      <c r="K768" s="19" t="s">
        <v>556</v>
      </c>
      <c r="L768" s="19" t="s">
        <v>509</v>
      </c>
      <c r="M768" s="19" t="s">
        <v>13</v>
      </c>
      <c r="N768" s="19">
        <v>45838</v>
      </c>
      <c r="O768" s="19">
        <v>3</v>
      </c>
      <c r="P768" s="83">
        <v>1</v>
      </c>
      <c r="Q768" s="19" t="s">
        <v>23</v>
      </c>
      <c r="R768" s="19" t="s">
        <v>11</v>
      </c>
      <c r="S768" s="19" t="s">
        <v>23</v>
      </c>
      <c r="T768" s="19">
        <v>3</v>
      </c>
      <c r="U768" s="19" t="s">
        <v>11</v>
      </c>
      <c r="V768" s="19" t="s">
        <v>11</v>
      </c>
      <c r="W768" s="19" t="s">
        <v>11</v>
      </c>
      <c r="X768" s="19">
        <v>0</v>
      </c>
      <c r="Y768" s="19" t="s">
        <v>730</v>
      </c>
      <c r="Z768" s="19">
        <v>0</v>
      </c>
      <c r="AA768" s="19">
        <v>0</v>
      </c>
      <c r="AB768" s="19">
        <v>0</v>
      </c>
      <c r="AC768" s="186" t="str">
        <f>IF(OR(M768="13",M768="14",P768=8),"",IF(     AND(OR(S768="AUTORIZADO", S768="PENDIENTE", S768="REDUCIDO", S768="AMPLIADO"),L768&lt;&gt;"HONORARIO" ), _xlfn.CONCAT(IF(H768="X","H",H768),"_",IF(OR(P768=5,P768=6),_xlfn.CONCAT(P768,"A"),P768),"_",VLOOKUP(T768,Datos!$B$2:$C$5,2,TRUE)),""))</f>
        <v>H_1_[hasta 3]</v>
      </c>
      <c r="AD768" s="186">
        <f t="shared" si="307"/>
        <v>0</v>
      </c>
      <c r="AE768" s="90" t="str">
        <f t="shared" si="308"/>
        <v>-</v>
      </c>
      <c r="AF768" s="91" t="str">
        <f t="shared" si="309"/>
        <v>070601</v>
      </c>
      <c r="AG768" s="92"/>
      <c r="AH768" s="93" t="str">
        <f t="shared" si="310"/>
        <v>Corporación de Fomento de la Producción</v>
      </c>
      <c r="AI768" s="90" t="str">
        <f t="shared" si="311"/>
        <v>-</v>
      </c>
      <c r="AJ768" s="90">
        <f t="shared" si="312"/>
        <v>3</v>
      </c>
      <c r="AK768" s="90" t="str">
        <f t="shared" si="313"/>
        <v>-</v>
      </c>
      <c r="AL768" s="90" t="str">
        <f t="shared" si="314"/>
        <v>Identifica este registro como HOMBRE</v>
      </c>
      <c r="AM768" s="90" t="str">
        <f t="shared" si="315"/>
        <v>-</v>
      </c>
      <c r="AN768" s="90" t="str">
        <f t="shared" si="316"/>
        <v>-</v>
      </c>
      <c r="AO768" s="90" t="str">
        <f t="shared" si="317"/>
        <v>-</v>
      </c>
      <c r="AP768" s="58" t="str">
        <f t="shared" si="318"/>
        <v>-</v>
      </c>
      <c r="AQ768" s="94" t="str">
        <f t="shared" si="319"/>
        <v>-</v>
      </c>
      <c r="AR768" s="94" t="str">
        <f>IF(N768="","PRIMER_DIA en blanco",
IF(AND(M768="01",N768&gt;=L_Conversion!$C$118,N768&lt;=L_Conversion!$D$118),"-",
IF(AND(M768="02",N768&gt;=L_Conversion!$C$119,N768&lt;=L_Conversion!$D$119),"-",
IF(AND(M768="03",N768&gt;=L_Conversion!$C$120,N768&lt;=L_Conversion!$D$120),"-",
IF(AND(M768="04",N768&gt;=L_Conversion!$C$121,N768&lt;=L_Conversion!$D$121),"-",
IF(AND(M768="05",N768&gt;=L_Conversion!$C$122,N768&lt;=L_Conversion!$D$122),"-",
IF(AND(M768="06",N768&gt;=L_Conversion!$C$123,N768&lt;=L_Conversion!$D$123),"-",
IF(AND(M768="07",N768&gt;=L_Conversion!$C$124,N768&lt;=L_Conversion!$D$124),"-",
IF(AND(M768="08",N768&gt;=L_Conversion!$C$125,N768&lt;=L_Conversion!$D$125),"-",
IF(AND(M768="09",N768&gt;=L_Conversion!$C$126,N768&lt;=L_Conversion!$D$126),"-",
IF(AND(M768="10",N768&gt;=L_Conversion!$C$127,N768&lt;=L_Conversion!$D$127),"-",
IF(AND(M768="11",N768&gt;=L_Conversion!$C$128,N768&lt;=L_Conversion!$D$128),"-",
IF(AND(M768="12",N768&gt;=L_Conversion!$C$129,N768&lt;=L_Conversion!$D$129),"-",
IF(AND(M768="13",N768&gt;=L_Conversion!$C$116,N768&lt;=L_Conversion!$D$116),"-",
IF(AND(M768="14",N768&gt;=L_Conversion!$C$117,N768&lt;=L_Conversion!$D$117),"-",
"PRIMER_DIA fuera de rango")))))))))))))))</f>
        <v>-</v>
      </c>
      <c r="AS768" s="94" t="str">
        <f t="shared" si="320"/>
        <v>-</v>
      </c>
      <c r="AT768" s="94" t="str">
        <f t="shared" si="321"/>
        <v>-</v>
      </c>
      <c r="AU768" s="94" t="str">
        <f t="shared" si="322"/>
        <v>-</v>
      </c>
      <c r="AV768" s="94" t="str">
        <f t="shared" si="323"/>
        <v>-</v>
      </c>
      <c r="AW768" s="94" t="str">
        <f t="shared" si="324"/>
        <v>-</v>
      </c>
      <c r="AX768" s="94" t="str">
        <f t="shared" si="325"/>
        <v>-</v>
      </c>
      <c r="AY768" s="94" t="str">
        <f t="shared" si="326"/>
        <v>-</v>
      </c>
      <c r="AZ768" s="94" t="str">
        <f t="shared" si="327"/>
        <v>-</v>
      </c>
      <c r="BA768" s="94" t="str">
        <f t="shared" si="328"/>
        <v>-</v>
      </c>
      <c r="BB768" s="94" t="str">
        <f t="shared" si="329"/>
        <v>-</v>
      </c>
      <c r="BC768" s="94" t="str">
        <f t="shared" si="330"/>
        <v>-</v>
      </c>
      <c r="BD768" s="94" t="str">
        <f t="shared" si="331"/>
        <v>-</v>
      </c>
      <c r="BE768" s="94" t="str">
        <f t="shared" si="332"/>
        <v>-</v>
      </c>
      <c r="BF768" s="94" t="str">
        <f t="shared" si="333"/>
        <v>-</v>
      </c>
    </row>
    <row r="769" spans="1:58" x14ac:dyDescent="0.2">
      <c r="A769" s="19" t="s">
        <v>1193</v>
      </c>
      <c r="B769" s="19" t="s">
        <v>668</v>
      </c>
      <c r="C769" s="19">
        <v>19369171</v>
      </c>
      <c r="D769" s="19">
        <v>4</v>
      </c>
      <c r="E769" s="19" t="s">
        <v>1219</v>
      </c>
      <c r="F769" s="19" t="s">
        <v>1485</v>
      </c>
      <c r="G769" s="19" t="s">
        <v>1772</v>
      </c>
      <c r="H769" s="19" t="s">
        <v>1018</v>
      </c>
      <c r="I769" s="19" t="s">
        <v>655</v>
      </c>
      <c r="J769" s="19">
        <v>80</v>
      </c>
      <c r="K769" s="19" t="s">
        <v>560</v>
      </c>
      <c r="L769" s="19" t="s">
        <v>509</v>
      </c>
      <c r="M769" s="19" t="s">
        <v>13</v>
      </c>
      <c r="N769" s="19">
        <v>45838</v>
      </c>
      <c r="O769" s="19">
        <v>5</v>
      </c>
      <c r="P769" s="83">
        <v>1</v>
      </c>
      <c r="Q769" s="19" t="s">
        <v>23</v>
      </c>
      <c r="R769" s="19" t="s">
        <v>11</v>
      </c>
      <c r="S769" s="19" t="s">
        <v>23</v>
      </c>
      <c r="T769" s="19">
        <v>5</v>
      </c>
      <c r="U769" s="19" t="s">
        <v>11</v>
      </c>
      <c r="V769" s="19" t="s">
        <v>11</v>
      </c>
      <c r="W769" s="19" t="s">
        <v>11</v>
      </c>
      <c r="X769" s="19">
        <v>0</v>
      </c>
      <c r="Y769" s="19" t="s">
        <v>730</v>
      </c>
      <c r="Z769" s="19">
        <v>0</v>
      </c>
      <c r="AA769" s="19">
        <v>0</v>
      </c>
      <c r="AB769" s="19">
        <v>0</v>
      </c>
      <c r="AC769" s="186" t="str">
        <f>IF(OR(M769="13",M769="14",P769=8),"",IF(     AND(OR(S769="AUTORIZADO", S769="PENDIENTE", S769="REDUCIDO", S769="AMPLIADO"),L769&lt;&gt;"HONORARIO" ), _xlfn.CONCAT(IF(H769="X","H",H769),"_",IF(OR(P769=5,P769=6),_xlfn.CONCAT(P769,"A"),P769),"_",VLOOKUP(T769,Datos!$B$2:$C$5,2,TRUE)),""))</f>
        <v>M_1_[4 a 10]</v>
      </c>
      <c r="AD769" s="186">
        <f t="shared" si="307"/>
        <v>0</v>
      </c>
      <c r="AE769" s="90" t="str">
        <f t="shared" si="308"/>
        <v>-</v>
      </c>
      <c r="AF769" s="91" t="str">
        <f t="shared" si="309"/>
        <v>Revisar</v>
      </c>
      <c r="AG769" s="92"/>
      <c r="AH769" s="93" t="str">
        <f t="shared" si="310"/>
        <v>Corporación de Fomento de la Producción</v>
      </c>
      <c r="AI769" s="90" t="str">
        <f t="shared" si="311"/>
        <v>-</v>
      </c>
      <c r="AJ769" s="90">
        <f t="shared" si="312"/>
        <v>4</v>
      </c>
      <c r="AK769" s="90" t="str">
        <f t="shared" si="313"/>
        <v>-</v>
      </c>
      <c r="AL769" s="90" t="str">
        <f t="shared" si="314"/>
        <v>Identifica este registro como MUJER</v>
      </c>
      <c r="AM769" s="90" t="str">
        <f t="shared" si="315"/>
        <v>-</v>
      </c>
      <c r="AN769" s="90" t="str">
        <f t="shared" si="316"/>
        <v>-</v>
      </c>
      <c r="AO769" s="90" t="str">
        <f t="shared" si="317"/>
        <v>-</v>
      </c>
      <c r="AP769" s="58" t="str">
        <f t="shared" si="318"/>
        <v>-</v>
      </c>
      <c r="AQ769" s="94" t="str">
        <f t="shared" si="319"/>
        <v>-</v>
      </c>
      <c r="AR769" s="94" t="str">
        <f>IF(N769="","PRIMER_DIA en blanco",
IF(AND(M769="01",N769&gt;=L_Conversion!$C$118,N769&lt;=L_Conversion!$D$118),"-",
IF(AND(M769="02",N769&gt;=L_Conversion!$C$119,N769&lt;=L_Conversion!$D$119),"-",
IF(AND(M769="03",N769&gt;=L_Conversion!$C$120,N769&lt;=L_Conversion!$D$120),"-",
IF(AND(M769="04",N769&gt;=L_Conversion!$C$121,N769&lt;=L_Conversion!$D$121),"-",
IF(AND(M769="05",N769&gt;=L_Conversion!$C$122,N769&lt;=L_Conversion!$D$122),"-",
IF(AND(M769="06",N769&gt;=L_Conversion!$C$123,N769&lt;=L_Conversion!$D$123),"-",
IF(AND(M769="07",N769&gt;=L_Conversion!$C$124,N769&lt;=L_Conversion!$D$124),"-",
IF(AND(M769="08",N769&gt;=L_Conversion!$C$125,N769&lt;=L_Conversion!$D$125),"-",
IF(AND(M769="09",N769&gt;=L_Conversion!$C$126,N769&lt;=L_Conversion!$D$126),"-",
IF(AND(M769="10",N769&gt;=L_Conversion!$C$127,N769&lt;=L_Conversion!$D$127),"-",
IF(AND(M769="11",N769&gt;=L_Conversion!$C$128,N769&lt;=L_Conversion!$D$128),"-",
IF(AND(M769="12",N769&gt;=L_Conversion!$C$129,N769&lt;=L_Conversion!$D$129),"-",
IF(AND(M769="13",N769&gt;=L_Conversion!$C$116,N769&lt;=L_Conversion!$D$116),"-",
IF(AND(M769="14",N769&gt;=L_Conversion!$C$117,N769&lt;=L_Conversion!$D$117),"-",
"PRIMER_DIA fuera de rango")))))))))))))))</f>
        <v>-</v>
      </c>
      <c r="AS769" s="94" t="str">
        <f t="shared" si="320"/>
        <v>-</v>
      </c>
      <c r="AT769" s="94" t="str">
        <f t="shared" si="321"/>
        <v>-</v>
      </c>
      <c r="AU769" s="94" t="str">
        <f t="shared" si="322"/>
        <v>-</v>
      </c>
      <c r="AV769" s="94" t="str">
        <f t="shared" si="323"/>
        <v>-</v>
      </c>
      <c r="AW769" s="94" t="str">
        <f t="shared" si="324"/>
        <v>-</v>
      </c>
      <c r="AX769" s="94" t="str">
        <f t="shared" si="325"/>
        <v>-</v>
      </c>
      <c r="AY769" s="94" t="str">
        <f t="shared" si="326"/>
        <v>-</v>
      </c>
      <c r="AZ769" s="94" t="str">
        <f t="shared" si="327"/>
        <v>-</v>
      </c>
      <c r="BA769" s="94" t="str">
        <f t="shared" si="328"/>
        <v>-</v>
      </c>
      <c r="BB769" s="94" t="str">
        <f t="shared" si="329"/>
        <v>-</v>
      </c>
      <c r="BC769" s="94" t="str">
        <f t="shared" si="330"/>
        <v>-</v>
      </c>
      <c r="BD769" s="94" t="str">
        <f t="shared" si="331"/>
        <v>-</v>
      </c>
      <c r="BE769" s="94" t="str">
        <f t="shared" si="332"/>
        <v>-</v>
      </c>
      <c r="BF769" s="94" t="str">
        <f t="shared" si="333"/>
        <v>-</v>
      </c>
    </row>
    <row r="770" spans="1:58" x14ac:dyDescent="0.2">
      <c r="A770" s="19" t="s">
        <v>1193</v>
      </c>
      <c r="B770" s="19" t="s">
        <v>875</v>
      </c>
      <c r="C770" s="19">
        <v>13917811</v>
      </c>
      <c r="D770" s="19">
        <v>4</v>
      </c>
      <c r="E770" s="19" t="s">
        <v>1782</v>
      </c>
      <c r="F770" s="19" t="s">
        <v>2034</v>
      </c>
      <c r="G770" s="19" t="s">
        <v>2035</v>
      </c>
      <c r="H770" s="19" t="s">
        <v>654</v>
      </c>
      <c r="I770" s="19" t="s">
        <v>653</v>
      </c>
      <c r="J770" s="19">
        <v>80</v>
      </c>
      <c r="K770" s="19" t="s">
        <v>556</v>
      </c>
      <c r="L770" s="19" t="s">
        <v>495</v>
      </c>
      <c r="M770" s="19" t="s">
        <v>13</v>
      </c>
      <c r="N770" s="19">
        <v>45838</v>
      </c>
      <c r="O770" s="19">
        <v>1</v>
      </c>
      <c r="P770" s="83">
        <v>1</v>
      </c>
      <c r="Q770" s="19" t="s">
        <v>23</v>
      </c>
      <c r="R770" s="19" t="s">
        <v>11</v>
      </c>
      <c r="S770" s="19" t="s">
        <v>23</v>
      </c>
      <c r="T770" s="19">
        <v>1</v>
      </c>
      <c r="U770" s="19" t="s">
        <v>11</v>
      </c>
      <c r="V770" s="19" t="s">
        <v>11</v>
      </c>
      <c r="W770" s="19" t="s">
        <v>11</v>
      </c>
      <c r="X770" s="19">
        <v>0</v>
      </c>
      <c r="Y770" s="19" t="s">
        <v>730</v>
      </c>
      <c r="Z770" s="19">
        <v>0</v>
      </c>
      <c r="AA770" s="19">
        <v>0</v>
      </c>
      <c r="AB770" s="19">
        <v>0</v>
      </c>
      <c r="AC770" s="186" t="str">
        <f>IF(OR(M770="13",M770="14",P770=8),"",IF(     AND(OR(S770="AUTORIZADO", S770="PENDIENTE", S770="REDUCIDO", S770="AMPLIADO"),L770&lt;&gt;"HONORARIO" ), _xlfn.CONCAT(IF(H770="X","H",H770),"_",IF(OR(P770=5,P770=6),_xlfn.CONCAT(P770,"A"),P770),"_",VLOOKUP(T770,Datos!$B$2:$C$5,2,TRUE)),""))</f>
        <v>H_1_[hasta 3]</v>
      </c>
      <c r="AD770" s="186">
        <f t="shared" si="307"/>
        <v>0</v>
      </c>
      <c r="AE770" s="90" t="str">
        <f t="shared" si="308"/>
        <v>-</v>
      </c>
      <c r="AF770" s="91" t="str">
        <f t="shared" si="309"/>
        <v>070606</v>
      </c>
      <c r="AG770" s="92"/>
      <c r="AH770" s="93" t="str">
        <f t="shared" si="310"/>
        <v>Corporación de Fomento de la Producción</v>
      </c>
      <c r="AI770" s="90" t="str">
        <f t="shared" si="311"/>
        <v>-</v>
      </c>
      <c r="AJ770" s="90">
        <f t="shared" si="312"/>
        <v>4</v>
      </c>
      <c r="AK770" s="90" t="str">
        <f t="shared" si="313"/>
        <v>-</v>
      </c>
      <c r="AL770" s="90" t="str">
        <f t="shared" si="314"/>
        <v>Identifica este registro como HOMBRE</v>
      </c>
      <c r="AM770" s="90" t="str">
        <f t="shared" si="315"/>
        <v>-</v>
      </c>
      <c r="AN770" s="90" t="str">
        <f t="shared" si="316"/>
        <v>-</v>
      </c>
      <c r="AO770" s="90" t="str">
        <f t="shared" si="317"/>
        <v>-</v>
      </c>
      <c r="AP770" s="58" t="str">
        <f t="shared" si="318"/>
        <v>-</v>
      </c>
      <c r="AQ770" s="94" t="str">
        <f t="shared" si="319"/>
        <v>-</v>
      </c>
      <c r="AR770" s="94" t="str">
        <f>IF(N770="","PRIMER_DIA en blanco",
IF(AND(M770="01",N770&gt;=L_Conversion!$C$118,N770&lt;=L_Conversion!$D$118),"-",
IF(AND(M770="02",N770&gt;=L_Conversion!$C$119,N770&lt;=L_Conversion!$D$119),"-",
IF(AND(M770="03",N770&gt;=L_Conversion!$C$120,N770&lt;=L_Conversion!$D$120),"-",
IF(AND(M770="04",N770&gt;=L_Conversion!$C$121,N770&lt;=L_Conversion!$D$121),"-",
IF(AND(M770="05",N770&gt;=L_Conversion!$C$122,N770&lt;=L_Conversion!$D$122),"-",
IF(AND(M770="06",N770&gt;=L_Conversion!$C$123,N770&lt;=L_Conversion!$D$123),"-",
IF(AND(M770="07",N770&gt;=L_Conversion!$C$124,N770&lt;=L_Conversion!$D$124),"-",
IF(AND(M770="08",N770&gt;=L_Conversion!$C$125,N770&lt;=L_Conversion!$D$125),"-",
IF(AND(M770="09",N770&gt;=L_Conversion!$C$126,N770&lt;=L_Conversion!$D$126),"-",
IF(AND(M770="10",N770&gt;=L_Conversion!$C$127,N770&lt;=L_Conversion!$D$127),"-",
IF(AND(M770="11",N770&gt;=L_Conversion!$C$128,N770&lt;=L_Conversion!$D$128),"-",
IF(AND(M770="12",N770&gt;=L_Conversion!$C$129,N770&lt;=L_Conversion!$D$129),"-",
IF(AND(M770="13",N770&gt;=L_Conversion!$C$116,N770&lt;=L_Conversion!$D$116),"-",
IF(AND(M770="14",N770&gt;=L_Conversion!$C$117,N770&lt;=L_Conversion!$D$117),"-",
"PRIMER_DIA fuera de rango")))))))))))))))</f>
        <v>-</v>
      </c>
      <c r="AS770" s="94" t="str">
        <f t="shared" si="320"/>
        <v>-</v>
      </c>
      <c r="AT770" s="94" t="str">
        <f t="shared" si="321"/>
        <v>-</v>
      </c>
      <c r="AU770" s="94" t="str">
        <f t="shared" si="322"/>
        <v>-</v>
      </c>
      <c r="AV770" s="94" t="str">
        <f t="shared" si="323"/>
        <v>-</v>
      </c>
      <c r="AW770" s="94" t="str">
        <f t="shared" si="324"/>
        <v>-</v>
      </c>
      <c r="AX770" s="94" t="str">
        <f t="shared" si="325"/>
        <v>-</v>
      </c>
      <c r="AY770" s="94" t="str">
        <f t="shared" si="326"/>
        <v>-</v>
      </c>
      <c r="AZ770" s="94" t="str">
        <f t="shared" si="327"/>
        <v>-</v>
      </c>
      <c r="BA770" s="94" t="str">
        <f t="shared" si="328"/>
        <v>-</v>
      </c>
      <c r="BB770" s="94" t="str">
        <f t="shared" si="329"/>
        <v>-</v>
      </c>
      <c r="BC770" s="94" t="str">
        <f t="shared" si="330"/>
        <v>-</v>
      </c>
      <c r="BD770" s="94" t="str">
        <f t="shared" si="331"/>
        <v>-</v>
      </c>
      <c r="BE770" s="94" t="str">
        <f t="shared" si="332"/>
        <v>-</v>
      </c>
      <c r="BF770" s="94" t="str">
        <f t="shared" si="333"/>
        <v>-</v>
      </c>
    </row>
    <row r="771" spans="1:58" x14ac:dyDescent="0.2">
      <c r="A771" s="19" t="s">
        <v>1193</v>
      </c>
      <c r="B771" s="19" t="s">
        <v>76</v>
      </c>
      <c r="C771" s="19">
        <v>9066287</v>
      </c>
      <c r="D771" s="19">
        <v>2</v>
      </c>
      <c r="E771" s="19" t="s">
        <v>1194</v>
      </c>
      <c r="F771" s="19" t="s">
        <v>2036</v>
      </c>
      <c r="G771" s="19" t="s">
        <v>2037</v>
      </c>
      <c r="H771" s="19" t="s">
        <v>1018</v>
      </c>
      <c r="I771" s="19" t="s">
        <v>653</v>
      </c>
      <c r="J771" s="19">
        <v>80</v>
      </c>
      <c r="K771" s="19" t="s">
        <v>556</v>
      </c>
      <c r="L771" s="19" t="s">
        <v>495</v>
      </c>
      <c r="M771" s="19" t="s">
        <v>13</v>
      </c>
      <c r="N771" s="19">
        <v>45838</v>
      </c>
      <c r="O771" s="19">
        <v>2</v>
      </c>
      <c r="P771" s="83">
        <v>1</v>
      </c>
      <c r="Q771" s="19" t="s">
        <v>23</v>
      </c>
      <c r="R771" s="19" t="s">
        <v>11</v>
      </c>
      <c r="S771" s="19" t="s">
        <v>23</v>
      </c>
      <c r="T771" s="19">
        <v>2</v>
      </c>
      <c r="U771" s="19" t="s">
        <v>11</v>
      </c>
      <c r="V771" s="19" t="s">
        <v>11</v>
      </c>
      <c r="W771" s="19" t="s">
        <v>11</v>
      </c>
      <c r="X771" s="19">
        <v>0</v>
      </c>
      <c r="Y771" s="19" t="s">
        <v>730</v>
      </c>
      <c r="Z771" s="19">
        <v>0</v>
      </c>
      <c r="AA771" s="19">
        <v>0</v>
      </c>
      <c r="AB771" s="19">
        <v>0</v>
      </c>
      <c r="AC771" s="186" t="str">
        <f>IF(OR(M771="13",M771="14",P771=8),"",IF(     AND(OR(S771="AUTORIZADO", S771="PENDIENTE", S771="REDUCIDO", S771="AMPLIADO"),L771&lt;&gt;"HONORARIO" ), _xlfn.CONCAT(IF(H771="X","H",H771),"_",IF(OR(P771=5,P771=6),_xlfn.CONCAT(P771,"A"),P771),"_",VLOOKUP(T771,Datos!$B$2:$C$5,2,TRUE)),""))</f>
        <v>M_1_[hasta 3]</v>
      </c>
      <c r="AD771" s="186">
        <f t="shared" ref="AD771:AD834" si="334">IF(AC771="",0,AA771+AB771)</f>
        <v>0</v>
      </c>
      <c r="AE771" s="90" t="str">
        <f t="shared" ref="AE771:AE834" si="335">IF(A771="","Celda vacía",IF(A771="L","-","Revisar"))</f>
        <v>-</v>
      </c>
      <c r="AF771" s="91" t="str">
        <f t="shared" ref="AF771:AF834" si="336">IF(B771="","Celda vacía",IF(LEN(B771)=4,REPLACE(B771,1,6,CONCATENATE("00",B771)),IF(LEN(B771)=5,REPLACE(B771,1,6,CONCATENATE("0",B771)),IF(LEN(B771)=6,REPLACE(B771,1,6,B771),IF(AND(LEN(B771)&gt;6,OR(LEFT(B771,4)="1202", LEFT(B771,4)="1703")),REPLACE(B771,1,LEN(B771),B771),"Revisar")))))</f>
        <v>070601</v>
      </c>
      <c r="AG771" s="92"/>
      <c r="AH771" s="93" t="str">
        <f t="shared" ref="AH771:AH834" si="337">IF(B771="","Celda Vacía",IF(ISERROR(IF(B771="","",VLOOKUP(B771,Codigo,3,0))),"Corregir código servicio",IF(B771="","",VLOOKUP(B771,Codigo,3,0))))</f>
        <v>Corporación de Fomento de la Producción</v>
      </c>
      <c r="AI771" s="90" t="str">
        <f t="shared" ref="AI771:AI834" si="338">IF(C771="","Celda vacía",IF(C771&gt;1000000,"-","Revisar con Edad"))</f>
        <v>-</v>
      </c>
      <c r="AJ771" s="90">
        <f t="shared" ref="AJ771:AJ834" si="339">IF(D771="","Celda vacía",IF(IF(IF(LEN(C771)=6,(11-((RIGHT(C771,1)*2+MID(C771,5,1)*3+MID(C771,4,1)*4+MID(C771,3,1)*5+MID(C771,2,1)*6+LEFT(C771,1)*7)-(INT((RIGHT(C771,1)*2+MID(C771,5,1)*3+MID(C771,4,1)*4+MID(C771,3,1)*5+MID(C771,2,1)*6+LEFT(C771,1)*7)/11)*11))),IF(LEN(C771)=7,(11-((RIGHT(C771,1)*2+MID(C771,6,1)*3+MID(C771,5,1)*4+MID(C771,4,1)*5+MID(C771,3,1)*6+MID(C771,2,1)*7+LEFT(C771,1)*2)-(INT((RIGHT(C771,1)*2+MID(C771,6,1)*3+MID(C771,5,1)*4+MID(C771,4,1)*5+MID(C771,3,1)*6+MID(C771,2,1)*7+LEFT(C771,1)*2)/11)*11))),(11-((RIGHT(C771,1)*2+MID(C771,7,1)*3+MID(C771,6,1)*4+MID(C771,5,1)*5+MID(C771,4,1)*6+MID(C771,3,1)*7+MID(C771,2,1)*2+LEFT(C771,1)*3)-(INT((RIGHT(C771,1)*2+MID(C771,7,1)*3+MID(C771,6,1)*4+MID(C771,5,1)*5+MID(C771,4,1)*6+MID(C771,3,1)*7+MID(C771,2,1)*2+LEFT(C771,1)*3)/11)*11)))))=11,0,IF(LEN(C771)=6,(11-((RIGHT(C771,1)*2+MID(C771,5,1)*3+MID(C771,4,1)*4+MID(C771,3,1)*5+MID(C771,2,1)*6+LEFT(C771,1)*7)-(INT((RIGHT(C771,1)*2+MID(C771,5,1)*3+MID(C771,4,1)*4+MID(C771,3,1)*5+MID(C771,2,1)*6+LEFT(C771,1)*7)/11)*11))),IF(LEN(C771)=7,(11-((RIGHT(C771,1)*2+MID(C771,6,1)*3+MID(C771,5,1)*4+MID(C771,4,1)*5+MID(C771,3,1)*6+MID(C771,2,1)*7+LEFT(C771,1)*2)-(INT((RIGHT(C771,1)*2+MID(C771,6,1)*3+MID(C771,5,1)*4+MID(C771,4,1)*5+MID(C771,3,1)*6+MID(C771,2,1)*7+LEFT(C771,1)*2)/11)*11))),(11-((RIGHT(C771,1)*2+MID(C771,7,1)*3+MID(C771,6,1)*4+MID(C771,5,1)*5+MID(C771,4,1)*6+MID(C771,3,1)*7+MID(C771,2,1)*2+LEFT(C771,1)*3)-(INT((RIGHT(C771,1)*2+MID(C771,7,1)*3+MID(C771,6,1)*4+MID(C771,5,1)*5+MID(C771,4,1)*6+MID(C771,3,1)*7+MID(C771,2,1)*2+LEFT(C771,1)*3)/11)*11))))))=10,"K",IF(IF(LEN(C771)=6,(11-((RIGHT(C771,1)*2+MID(C771,5,1)*3+MID(C771,4,1)*4+MID(C771,3,1)*5+MID(C771,2,1)*6+LEFT(C771,1)*7)-(INT((RIGHT(C771,1)*2+MID(C771,5,1)*3+MID(C771,4,1)*4+MID(C771,3,1)*5+MID(C771,2,1)*6+LEFT(C771,1)*7)/11)*11))),IF(LEN(C771)=7,(11-((RIGHT(C771,1)*2+MID(C771,6,1)*3+MID(C771,5,1)*4+MID(C771,4,1)*5+MID(C771,3,1)*6+MID(C771,2,1)*7+LEFT(C771,1)*2)-(INT((RIGHT(C771,1)*2+MID(C771,6,1)*3+MID(C771,5,1)*4+MID(C771,4,1)*5+MID(C771,3,1)*6+MID(C771,2,1)*7+LEFT(C771,1)*2)/11)*11))),(11-((RIGHT(C771,1)*2+MID(C771,7,1)*3+MID(C771,6,1)*4+MID(C771,5,1)*5+MID(C771,4,1)*6+MID(C771,3,1)*7+MID(C771,2,1)*2+LEFT(C771,1)*3)-(INT((RIGHT(C771,1)*2+MID(C771,7,1)*3+MID(C771,6,1)*4+MID(C771,5,1)*5+MID(C771,4,1)*6+MID(C771,3,1)*7+MID(C771,2,1)*2+LEFT(C771,1)*3)/11)*11)))))=11,0,IF(LEN(C771)=6,(11-((RIGHT(C771,1)*2+MID(C771,5,1)*3+MID(C771,4,1)*4+MID(C771,3,1)*5+MID(C771,2,1)*6+LEFT(C771,1)*7)-(INT((RIGHT(C771,1)*2+MID(C771,5,1)*3+MID(C771,4,1)*4+MID(C771,3,1)*5+MID(C771,2,1)*6+LEFT(C771,1)*7)/11)*11))),IF(LEN(C771)=7,(11-((RIGHT(C771,1)*2+MID(C771,6,1)*3+MID(C771,5,1)*4+MID(C771,4,1)*5+MID(C771,3,1)*6+MID(C771,2,1)*7+LEFT(C771,1)*2)-(INT((RIGHT(C771,1)*2+MID(C771,6,1)*3+MID(C771,5,1)*4+MID(C771,4,1)*5+MID(C771,3,1)*6+MID(C771,2,1)*7+LEFT(C771,1)*2)/11)*11))),(11-((RIGHT(C771,1)*2+MID(C771,7,1)*3+MID(C771,6,1)*4+MID(C771,5,1)*5+MID(C771,4,1)*6+MID(C771,3,1)*7+MID(C771,2,1)*2+LEFT(C771,1)*3)-(INT((RIGHT(C771,1)*2+MID(C771,7,1)*3+MID(C771,6,1)*4+MID(C771,5,1)*5+MID(C771,4,1)*6+MID(C771,3,1)*7+MID(C771,2,1)*2+LEFT(C771,1)*3)/11)*11))))))))</f>
        <v>2</v>
      </c>
      <c r="AK771" s="90" t="str">
        <f t="shared" ref="AK771:AK834" si="340">IF(C771="","Celda vacía",IF(C771="E","-",IF(IF(AJ771=11,0,IF(AJ771=10,"K",AJ771))=D771,"-","Corregir RUN")))</f>
        <v>-</v>
      </c>
      <c r="AL771" s="90" t="str">
        <f t="shared" ref="AL771:AL834" si="341">IF(H771="","Celda vacía",IF(OR(H771="M",H771="H",H771="X"),  IF(H771="M", "Identifica este registro como MUJER",  IF(H771="H","Identifica este registro como HOMBRE", IF(H771="X","Identifica este registro como NO BINARIO"))),  "Validar con Tabla N°01")   )</f>
        <v>Identifica este registro como MUJER</v>
      </c>
      <c r="AM771" s="90" t="str">
        <f t="shared" ref="AM771:AM834" si="342">IF(I771="","Celda vacía",IF(ISERROR(VLOOKUP(I771,Tabla_27_Matriz_Base,1,0)),"Revisar","-"))</f>
        <v>-</v>
      </c>
      <c r="AN771" s="90" t="str">
        <f t="shared" ref="AN771:AN834" si="343">IF(J771="","Celda vacía",IF(ISERROR(VLOOKUP(J771,Tabla_04_Sist.Rem,1,0)),"Revisar","-"))</f>
        <v>-</v>
      </c>
      <c r="AO771" s="90" t="str">
        <f t="shared" ref="AO771:AO834" si="344">IF(J771="","SIST_REM vacío, no permite validar estamento",IF(OR(J771=10,J771=40,J771=60,J771=70),IF(ISERROR(VLOOKUP(K771,Tabla_06_10_40_60_70_EUS,1,0)),"Revisar. Estamento no corresponde a sist. Rem.","-"),
IF(AND(A771="l",J771=11,K771="DIRECTIVO"),"Dual",
IF(OR(J771=11,J771=12),IF(ISERROR(VLOOKUP(K771,Tabla_06_11_12_15076_19664,1,0)),"Revisar. Estamento no corresponde a sist. Rem.","-"),
IF(J771=13,IF(ISERROR(VLOOKUP(K771,Tabla_06_13,1,0)),"Revisar. Estamento no corresponde a sist. Rem.","-"),
IF(J771=14,IF(ISERROR(VLOOKUP(K771,Tabla_06_14,1,0)),"Revisar. Estamento no corresponde a sist. Rem.","-"),
IF(J771=15,IF(ISERROR(VLOOKUP(K771,Tabla_06_15,1,0)),"Revisar. Estamento no corresponde a sist. Rem.","-"),
IF(OR(J771=90),IF(ISERROR(VLOOKUP(K771,Tabla_06_90_Personal_Fuera_de_Dotacion,1,0)),"Revisar. Estamento no corresponde a sist. Rem.","-"),
IF(J771=61,IF(ISERROR(VLOOKUP(K771,Tabla_06_DFL29_61_Experimentales,1,0)),"Revisar. Estamento no corresponde a sist. Rem.","-"),IF(J771=20,IF(ISERROR(VLOOKUP(K771,Tabla_06_20_Fiscalizadores,1,0)),"Revisar. Estamento no corresponde a sist. Rem.","-"),IF(J771=80,IF(ISERROR(VLOOKUP(K771,Tabla_06_80_Codigo_del_Trabajo,1,0)),"Revisar. Estamento no corresponde a sist. Rem.","-"),                    IF(J771=30,IF(ISERROR(VLOOKUP(K771,Tabla_06_30_Poder_Judicial,1,0)),"Revisar. Estamento no corresponde a sist. Rem.","-"),IF(ISERROR(VLOOKUP(K771,Tabla_06_50_Ministerio_Publico,1,0)),"Revisar","-")))))))))))))</f>
        <v>-</v>
      </c>
      <c r="AP771" s="58" t="str">
        <f t="shared" ref="AP771:AP834" si="345">IF(L771="","Celda vacía",IF(ISERROR(VLOOKUP(L771,Tabla_Personal,1,0)),"Revisar","-"))</f>
        <v>-</v>
      </c>
      <c r="AQ771" s="94" t="str">
        <f t="shared" ref="AQ771:AQ834" si="346">IF(M771="","Celda vacía",IF(ISERROR(VLOOKUP(M771,Tabla_01_Mes,1,0)),"Revisar","-"))</f>
        <v>-</v>
      </c>
      <c r="AR771" s="94" t="str">
        <f>IF(N771="","PRIMER_DIA en blanco",
IF(AND(M771="01",N771&gt;=L_Conversion!$C$118,N771&lt;=L_Conversion!$D$118),"-",
IF(AND(M771="02",N771&gt;=L_Conversion!$C$119,N771&lt;=L_Conversion!$D$119),"-",
IF(AND(M771="03",N771&gt;=L_Conversion!$C$120,N771&lt;=L_Conversion!$D$120),"-",
IF(AND(M771="04",N771&gt;=L_Conversion!$C$121,N771&lt;=L_Conversion!$D$121),"-",
IF(AND(M771="05",N771&gt;=L_Conversion!$C$122,N771&lt;=L_Conversion!$D$122),"-",
IF(AND(M771="06",N771&gt;=L_Conversion!$C$123,N771&lt;=L_Conversion!$D$123),"-",
IF(AND(M771="07",N771&gt;=L_Conversion!$C$124,N771&lt;=L_Conversion!$D$124),"-",
IF(AND(M771="08",N771&gt;=L_Conversion!$C$125,N771&lt;=L_Conversion!$D$125),"-",
IF(AND(M771="09",N771&gt;=L_Conversion!$C$126,N771&lt;=L_Conversion!$D$126),"-",
IF(AND(M771="10",N771&gt;=L_Conversion!$C$127,N771&lt;=L_Conversion!$D$127),"-",
IF(AND(M771="11",N771&gt;=L_Conversion!$C$128,N771&lt;=L_Conversion!$D$128),"-",
IF(AND(M771="12",N771&gt;=L_Conversion!$C$129,N771&lt;=L_Conversion!$D$129),"-",
IF(AND(M771="13",N771&gt;=L_Conversion!$C$116,N771&lt;=L_Conversion!$D$116),"-",
IF(AND(M771="14",N771&gt;=L_Conversion!$C$117,N771&lt;=L_Conversion!$D$117),"-",
"PRIMER_DIA fuera de rango")))))))))))))))</f>
        <v>-</v>
      </c>
      <c r="AS771" s="94" t="str">
        <f t="shared" ref="AS771:AS834" si="347">IF(O771="","Celda vacía",IF(AND(ISERROR(VLOOKUP(P771,Tabla_18_Tipos_licencias,1,FALSE))=FALSE,O771&gt;=0,O771&lt;=365),IF(P771=8,IF(H771="M",IF(ISERROR(VLOOKUP(O771,Dias_Licencia_Tipo_8_M,1,0)),"Revisar días licencia tipo 8","-"),IF(ISERROR(VLOOKUP(O771,Dias_licencia_tipo_8_H,1,0)),"Revisar días licencia tipo 8","-")),"-"),"Se debe revisar los campos TIPO_LM y N_DIAS"))</f>
        <v>-</v>
      </c>
      <c r="AT771" s="94" t="str">
        <f t="shared" ref="AT771:AT834" si="348">IF(P771="","Celda vacía",IF(ISERROR(VLOOKUP(P771,Tabla_18_Tipos_licencias,1,FALSE))=FALSE,IF(H771="M","-",IF(P771=7,"Revisar","-")),"Revisar"))</f>
        <v>-</v>
      </c>
      <c r="AU771" s="94" t="str">
        <f t="shared" ref="AU771:AU834" si="349">IF(Q771="","Celda vacía",IF(AND(OR(L771="HAG",L771="HONORARIO"),OR(Q771="AUTORIZADO",Q771="REDUCIDO",Q771="RECHAZADO",Q771="PENDIENTE",Q771="AMPLIADO")),"Revisar Calidad Jurídica",IF(AND(OR(L771="HAG",L771="HONORARIO"),Q771="NC"),"-",IF(ISERROR(VLOOKUP(Q771,Tabla_04_Estado_Resolucion,1,0)),"Revisar",IF(AND(Q771="PENDIENTE",($BG$1-N771)&gt;60),"Validar estado PENDIENTE",  IF(AND(OR(L771="CONTRATA",L771="PLANTA", L771="CT", L771="JP", L771="JORNAL", L771="CONTRATA_FD", L771="CT_FD", L771="ADSCRITO", L771="LGN", L771="VIGILANTE", L771="BECARIOS", L771="PLANTA_FD"),Q771&lt;&gt;"NC"),"-","Revisar Calidad Jurídica"))))))</f>
        <v>-</v>
      </c>
      <c r="AV771" s="94" t="str">
        <f t="shared" ref="AV771:AV834" si="350">IF(R771="","Celda vacía",IF(AND(OR(Q771="AUTORIZADO",Q771="PENDIENTE",Q771="NC",Q771="AMPLIADO"),R771="N"),"-",IF(AND(OR(Q771="REDUCIDO",Q771="RECHAZADO"),OR(R771="S",R771="N")),"-","Revisar")))</f>
        <v>-</v>
      </c>
      <c r="AW771" s="94" t="str">
        <f t="shared" ref="AW771:AW834" si="351">IF(Q771="","Celda vacía",IF(AND(R771="N",Q771=S771),"-",IF(AND(S771="PENDIENTE",($BG$1-N771)&gt;60),"Validar estado PENDIENTE",IF(AND(R771="S",OR(S771="AUTORIZADO",S771="PENDIENTE"),T771=O771),"-",IF(AND(R771="S",S771="REDUCIDO",T771&lt;O771,T771&gt;0),"-",IF(AND(R771="S",S771="RECHAZADO",T771=0),"-",IF(AND(Q771="NC",S771="NC",T771=O771),"-","Revisar")))))))</f>
        <v>-</v>
      </c>
      <c r="AX771" s="94" t="str">
        <f t="shared" ref="AX771:AX834" si="352">IF(T771="","Celda Vacía",IF(AND(OR(S771="AUTORIZADO",S771="PENDIENTE",S771="NC"),O771=T771),"-",IF(AND(S771="REDUCIDO",T771&gt;0,T771&lt;O771),"-",IF(AND(S771="RECHAZADO",T771=0),"-",   IF(AND(S771="AMPLIADO",T771&gt;O771),"-",       "Revisar" )))))</f>
        <v>-</v>
      </c>
      <c r="AY771" s="94" t="str">
        <f t="shared" ref="AY771:AY834" si="353">IF(U771="","Celda vacía",IF(OR(U771="S",U771="N"),"-","Revisar"))</f>
        <v>-</v>
      </c>
      <c r="AZ771" s="94" t="str">
        <f t="shared" ref="AZ771:AZ834" si="354">IF(V771="","Celda vacía",IF(OR(V771="S",V771="N"),"-","Revisar"))</f>
        <v>-</v>
      </c>
      <c r="BA771" s="94" t="str">
        <f t="shared" ref="BA771:BA834" si="355">IF(W771="","Celda vacía",IF(OR(W771="S",W771="N"),"-","Revisar"))</f>
        <v>-</v>
      </c>
      <c r="BB771" s="94" t="str">
        <f t="shared" ref="BB771:BB834" si="356">IF(X771="","Celda Vacia",IF(  OR(          AND(X771=0,W771="S"),AND(X771&lt;&gt;0,W771="N")),"Revisar valor del campo MONTO_SUB","-"))</f>
        <v>-</v>
      </c>
      <c r="BC771" s="94" t="str">
        <f t="shared" ref="BC771:BC834" si="357">IF(Y771="","Celda Vacia",IF(ISERROR(VLOOKUP(Y771,Tabla_33_estado_recuperacion,1,FALSE)),"Se debe corregir el valor según Tabla Nro 33",IF(Y771="SDR",IF(OR(S771="RECHAZADO",W771="N"),"-","Se debe revisar  ESTADO SDR"),IF(Y771="PEN",IF(OR(S771="AUTORIZADO",S771="REDUCIDO",S771="PENDIENTE"),"-","Se debe revisar ESTADO PEN"),IF(AND(OR(W771="S",W771="N"),OR(Y771="TOT",Y771="PAR"),OR(S771="AUTORIZADO",S771="REDUCIDO")),"-","Revisar ER2 Y ESTADO_REC")))))</f>
        <v>-</v>
      </c>
      <c r="BD771" s="94" t="str">
        <f t="shared" ref="BD771:BD834" si="358">IF(Z771="","Celda Vacia", IF(Z771&gt;T771,"Dias recuperados no puede ser mayor a dias autorizados", IF(ISNUMBER(Z771)=TRUE,IF(Z771=0,IF(OR(Y771="SDR",Y771="PEN"),"-",IF(AND(T771&lt;4,OR(Y771="TOT",Y771="PAR")),"-","Se debe revisar los Campos N_DIAS_REC y ESTADO_REC")),IF(AND(Z771&gt;0,Z771&lt;366,OR(Y771="TOT",Y771="PAR")),"-","Se debe revisar los campos ESTADO_REC y N_DIAS_REC")),"Valor del campo N_DIAS_REC no es numérico"))    )</f>
        <v>-</v>
      </c>
      <c r="BE771" s="94" t="str">
        <f t="shared" ref="BE771:BE834" si="359">IF(AA771="","Celda vacia",
IF( AND(AA771=0,(OR(Y771="PEN",Y771="SDR"))),"-",
IF(AND(T771&lt;4,OR(P771="5A",P771="5B",P771="6A",P771="6B"),AA771&gt;=0),"-",
IF(AND(T771&lt;4,P771&lt;&gt;"5A",P771&lt;&gt;"5B",P771&lt;&gt;"6A",P771&lt;&gt;"6B",AA771=0),"-",
IF(AND(T771&lt;4,P771&lt;&gt;"5A",P771&lt;&gt;"5B",P771&lt;&gt;"6A",P771&lt;&gt;"6B",V771="S",AA771&gt;=0),"-",
IF(AND(T771&gt;=4,AA771&gt;0, OR(Y771="TOT",Y771="PAR")),"-",
"Revisar el tipo de licencia medica, dias de licencia para el monto de recuperación declarado"))))))</f>
        <v>-</v>
      </c>
      <c r="BF771" s="94" t="str">
        <f t="shared" ref="BF771:BF834" si="360">IF(AB771="","Celda vacia",IF(ISNUMBER(AB771)=TRUE,IF(AB771=0,IF(OR(Y771="PEN",Y771="SDR"),"-","revisar "),IF(OR(Y771="TOT",Y771="PAR"),"-","Revisar")),"Valor del campo no es numérico"))</f>
        <v>-</v>
      </c>
    </row>
    <row r="772" spans="1:58" x14ac:dyDescent="0.2">
      <c r="A772" s="19" t="s">
        <v>1193</v>
      </c>
      <c r="B772" s="19" t="s">
        <v>876</v>
      </c>
      <c r="C772" s="19">
        <v>15636401</v>
      </c>
      <c r="D772" s="19">
        <v>0</v>
      </c>
      <c r="E772" s="19" t="s">
        <v>2038</v>
      </c>
      <c r="F772" s="19" t="s">
        <v>1436</v>
      </c>
      <c r="G772" s="19" t="s">
        <v>2039</v>
      </c>
      <c r="H772" s="19" t="s">
        <v>1018</v>
      </c>
      <c r="I772" s="19" t="s">
        <v>653</v>
      </c>
      <c r="J772" s="19">
        <v>80</v>
      </c>
      <c r="K772" s="19" t="s">
        <v>556</v>
      </c>
      <c r="L772" s="19" t="s">
        <v>495</v>
      </c>
      <c r="M772" s="19" t="s">
        <v>13</v>
      </c>
      <c r="N772" s="19">
        <v>45838</v>
      </c>
      <c r="O772" s="19">
        <v>1</v>
      </c>
      <c r="P772" s="83">
        <v>1</v>
      </c>
      <c r="Q772" s="19" t="s">
        <v>23</v>
      </c>
      <c r="R772" s="19" t="s">
        <v>11</v>
      </c>
      <c r="S772" s="19" t="s">
        <v>23</v>
      </c>
      <c r="T772" s="19">
        <v>1</v>
      </c>
      <c r="U772" s="19" t="s">
        <v>11</v>
      </c>
      <c r="V772" s="19" t="s">
        <v>11</v>
      </c>
      <c r="W772" s="19" t="s">
        <v>11</v>
      </c>
      <c r="X772" s="19">
        <v>0</v>
      </c>
      <c r="Y772" s="19" t="s">
        <v>730</v>
      </c>
      <c r="Z772" s="19">
        <v>0</v>
      </c>
      <c r="AA772" s="19">
        <v>0</v>
      </c>
      <c r="AB772" s="19">
        <v>0</v>
      </c>
      <c r="AC772" s="186" t="str">
        <f>IF(OR(M772="13",M772="14",P772=8),"",IF(     AND(OR(S772="AUTORIZADO", S772="PENDIENTE", S772="REDUCIDO", S772="AMPLIADO"),L772&lt;&gt;"HONORARIO" ), _xlfn.CONCAT(IF(H772="X","H",H772),"_",IF(OR(P772=5,P772=6),_xlfn.CONCAT(P772,"A"),P772),"_",VLOOKUP(T772,Datos!$B$2:$C$5,2,TRUE)),""))</f>
        <v>M_1_[hasta 3]</v>
      </c>
      <c r="AD772" s="186">
        <f t="shared" si="334"/>
        <v>0</v>
      </c>
      <c r="AE772" s="90" t="str">
        <f t="shared" si="335"/>
        <v>-</v>
      </c>
      <c r="AF772" s="91" t="str">
        <f t="shared" si="336"/>
        <v>070607</v>
      </c>
      <c r="AG772" s="92"/>
      <c r="AH772" s="93" t="str">
        <f t="shared" si="337"/>
        <v>Corporación de Fomento de la Producción</v>
      </c>
      <c r="AI772" s="90" t="str">
        <f t="shared" si="338"/>
        <v>-</v>
      </c>
      <c r="AJ772" s="90">
        <f t="shared" si="339"/>
        <v>0</v>
      </c>
      <c r="AK772" s="90" t="str">
        <f t="shared" si="340"/>
        <v>-</v>
      </c>
      <c r="AL772" s="90" t="str">
        <f t="shared" si="341"/>
        <v>Identifica este registro como MUJER</v>
      </c>
      <c r="AM772" s="90" t="str">
        <f t="shared" si="342"/>
        <v>-</v>
      </c>
      <c r="AN772" s="90" t="str">
        <f t="shared" si="343"/>
        <v>-</v>
      </c>
      <c r="AO772" s="90" t="str">
        <f t="shared" si="344"/>
        <v>-</v>
      </c>
      <c r="AP772" s="58" t="str">
        <f t="shared" si="345"/>
        <v>-</v>
      </c>
      <c r="AQ772" s="94" t="str">
        <f t="shared" si="346"/>
        <v>-</v>
      </c>
      <c r="AR772" s="94" t="str">
        <f>IF(N772="","PRIMER_DIA en blanco",
IF(AND(M772="01",N772&gt;=L_Conversion!$C$118,N772&lt;=L_Conversion!$D$118),"-",
IF(AND(M772="02",N772&gt;=L_Conversion!$C$119,N772&lt;=L_Conversion!$D$119),"-",
IF(AND(M772="03",N772&gt;=L_Conversion!$C$120,N772&lt;=L_Conversion!$D$120),"-",
IF(AND(M772="04",N772&gt;=L_Conversion!$C$121,N772&lt;=L_Conversion!$D$121),"-",
IF(AND(M772="05",N772&gt;=L_Conversion!$C$122,N772&lt;=L_Conversion!$D$122),"-",
IF(AND(M772="06",N772&gt;=L_Conversion!$C$123,N772&lt;=L_Conversion!$D$123),"-",
IF(AND(M772="07",N772&gt;=L_Conversion!$C$124,N772&lt;=L_Conversion!$D$124),"-",
IF(AND(M772="08",N772&gt;=L_Conversion!$C$125,N772&lt;=L_Conversion!$D$125),"-",
IF(AND(M772="09",N772&gt;=L_Conversion!$C$126,N772&lt;=L_Conversion!$D$126),"-",
IF(AND(M772="10",N772&gt;=L_Conversion!$C$127,N772&lt;=L_Conversion!$D$127),"-",
IF(AND(M772="11",N772&gt;=L_Conversion!$C$128,N772&lt;=L_Conversion!$D$128),"-",
IF(AND(M772="12",N772&gt;=L_Conversion!$C$129,N772&lt;=L_Conversion!$D$129),"-",
IF(AND(M772="13",N772&gt;=L_Conversion!$C$116,N772&lt;=L_Conversion!$D$116),"-",
IF(AND(M772="14",N772&gt;=L_Conversion!$C$117,N772&lt;=L_Conversion!$D$117),"-",
"PRIMER_DIA fuera de rango")))))))))))))))</f>
        <v>-</v>
      </c>
      <c r="AS772" s="94" t="str">
        <f t="shared" si="347"/>
        <v>-</v>
      </c>
      <c r="AT772" s="94" t="str">
        <f t="shared" si="348"/>
        <v>-</v>
      </c>
      <c r="AU772" s="94" t="str">
        <f t="shared" si="349"/>
        <v>-</v>
      </c>
      <c r="AV772" s="94" t="str">
        <f t="shared" si="350"/>
        <v>-</v>
      </c>
      <c r="AW772" s="94" t="str">
        <f t="shared" si="351"/>
        <v>-</v>
      </c>
      <c r="AX772" s="94" t="str">
        <f t="shared" si="352"/>
        <v>-</v>
      </c>
      <c r="AY772" s="94" t="str">
        <f t="shared" si="353"/>
        <v>-</v>
      </c>
      <c r="AZ772" s="94" t="str">
        <f t="shared" si="354"/>
        <v>-</v>
      </c>
      <c r="BA772" s="94" t="str">
        <f t="shared" si="355"/>
        <v>-</v>
      </c>
      <c r="BB772" s="94" t="str">
        <f t="shared" si="356"/>
        <v>-</v>
      </c>
      <c r="BC772" s="94" t="str">
        <f t="shared" si="357"/>
        <v>-</v>
      </c>
      <c r="BD772" s="94" t="str">
        <f t="shared" si="358"/>
        <v>-</v>
      </c>
      <c r="BE772" s="94" t="str">
        <f t="shared" si="359"/>
        <v>-</v>
      </c>
      <c r="BF772" s="94" t="str">
        <f t="shared" si="360"/>
        <v>-</v>
      </c>
    </row>
    <row r="773" spans="1:58" x14ac:dyDescent="0.2">
      <c r="A773" s="19" t="s">
        <v>1193</v>
      </c>
      <c r="B773" s="19" t="s">
        <v>76</v>
      </c>
      <c r="C773" s="19">
        <v>12025018</v>
      </c>
      <c r="D773" s="19">
        <v>3</v>
      </c>
      <c r="E773" s="19" t="s">
        <v>1218</v>
      </c>
      <c r="F773" s="19" t="s">
        <v>1219</v>
      </c>
      <c r="G773" s="19" t="s">
        <v>1220</v>
      </c>
      <c r="H773" s="19" t="s">
        <v>1018</v>
      </c>
      <c r="I773" s="19" t="s">
        <v>653</v>
      </c>
      <c r="J773" s="19">
        <v>80</v>
      </c>
      <c r="K773" s="19" t="s">
        <v>554</v>
      </c>
      <c r="L773" s="19" t="s">
        <v>495</v>
      </c>
      <c r="M773" s="19" t="s">
        <v>14</v>
      </c>
      <c r="N773" s="19">
        <v>45839</v>
      </c>
      <c r="O773" s="19">
        <v>15</v>
      </c>
      <c r="P773" s="83">
        <v>1</v>
      </c>
      <c r="Q773" s="19" t="s">
        <v>23</v>
      </c>
      <c r="R773" s="19" t="s">
        <v>11</v>
      </c>
      <c r="S773" s="19" t="s">
        <v>23</v>
      </c>
      <c r="T773" s="19">
        <v>15</v>
      </c>
      <c r="U773" s="19" t="s">
        <v>11</v>
      </c>
      <c r="V773" s="19" t="s">
        <v>11</v>
      </c>
      <c r="W773" s="19" t="s">
        <v>11</v>
      </c>
      <c r="X773" s="19">
        <v>0</v>
      </c>
      <c r="Y773" s="19" t="s">
        <v>730</v>
      </c>
      <c r="Z773" s="19">
        <v>0</v>
      </c>
      <c r="AA773" s="19">
        <v>0</v>
      </c>
      <c r="AB773" s="19">
        <v>0</v>
      </c>
      <c r="AC773" s="186" t="str">
        <f>IF(OR(M773="13",M773="14",P773=8),"",IF(     AND(OR(S773="AUTORIZADO", S773="PENDIENTE", S773="REDUCIDO", S773="AMPLIADO"),L773&lt;&gt;"HONORARIO" ), _xlfn.CONCAT(IF(H773="X","H",H773),"_",IF(OR(P773=5,P773=6),_xlfn.CONCAT(P773,"A"),P773),"_",VLOOKUP(T773,Datos!$B$2:$C$5,2,TRUE)),""))</f>
        <v>M_1_[11 +]</v>
      </c>
      <c r="AD773" s="186">
        <f t="shared" si="334"/>
        <v>0</v>
      </c>
      <c r="AE773" s="90" t="str">
        <f t="shared" si="335"/>
        <v>-</v>
      </c>
      <c r="AF773" s="91" t="str">
        <f t="shared" si="336"/>
        <v>070601</v>
      </c>
      <c r="AG773" s="92"/>
      <c r="AH773" s="93" t="str">
        <f t="shared" si="337"/>
        <v>Corporación de Fomento de la Producción</v>
      </c>
      <c r="AI773" s="90" t="str">
        <f t="shared" si="338"/>
        <v>-</v>
      </c>
      <c r="AJ773" s="90">
        <f t="shared" si="339"/>
        <v>3</v>
      </c>
      <c r="AK773" s="90" t="str">
        <f t="shared" si="340"/>
        <v>-</v>
      </c>
      <c r="AL773" s="90" t="str">
        <f t="shared" si="341"/>
        <v>Identifica este registro como MUJER</v>
      </c>
      <c r="AM773" s="90" t="str">
        <f t="shared" si="342"/>
        <v>-</v>
      </c>
      <c r="AN773" s="90" t="str">
        <f t="shared" si="343"/>
        <v>-</v>
      </c>
      <c r="AO773" s="90" t="str">
        <f t="shared" si="344"/>
        <v>-</v>
      </c>
      <c r="AP773" s="58" t="str">
        <f t="shared" si="345"/>
        <v>-</v>
      </c>
      <c r="AQ773" s="94" t="str">
        <f t="shared" si="346"/>
        <v>-</v>
      </c>
      <c r="AR773" s="94" t="str">
        <f>IF(N773="","PRIMER_DIA en blanco",
IF(AND(M773="01",N773&gt;=L_Conversion!$C$118,N773&lt;=L_Conversion!$D$118),"-",
IF(AND(M773="02",N773&gt;=L_Conversion!$C$119,N773&lt;=L_Conversion!$D$119),"-",
IF(AND(M773="03",N773&gt;=L_Conversion!$C$120,N773&lt;=L_Conversion!$D$120),"-",
IF(AND(M773="04",N773&gt;=L_Conversion!$C$121,N773&lt;=L_Conversion!$D$121),"-",
IF(AND(M773="05",N773&gt;=L_Conversion!$C$122,N773&lt;=L_Conversion!$D$122),"-",
IF(AND(M773="06",N773&gt;=L_Conversion!$C$123,N773&lt;=L_Conversion!$D$123),"-",
IF(AND(M773="07",N773&gt;=L_Conversion!$C$124,N773&lt;=L_Conversion!$D$124),"-",
IF(AND(M773="08",N773&gt;=L_Conversion!$C$125,N773&lt;=L_Conversion!$D$125),"-",
IF(AND(M773="09",N773&gt;=L_Conversion!$C$126,N773&lt;=L_Conversion!$D$126),"-",
IF(AND(M773="10",N773&gt;=L_Conversion!$C$127,N773&lt;=L_Conversion!$D$127),"-",
IF(AND(M773="11",N773&gt;=L_Conversion!$C$128,N773&lt;=L_Conversion!$D$128),"-",
IF(AND(M773="12",N773&gt;=L_Conversion!$C$129,N773&lt;=L_Conversion!$D$129),"-",
IF(AND(M773="13",N773&gt;=L_Conversion!$C$116,N773&lt;=L_Conversion!$D$116),"-",
IF(AND(M773="14",N773&gt;=L_Conversion!$C$117,N773&lt;=L_Conversion!$D$117),"-",
"PRIMER_DIA fuera de rango")))))))))))))))</f>
        <v>-</v>
      </c>
      <c r="AS773" s="94" t="str">
        <f t="shared" si="347"/>
        <v>-</v>
      </c>
      <c r="AT773" s="94" t="str">
        <f t="shared" si="348"/>
        <v>-</v>
      </c>
      <c r="AU773" s="94" t="str">
        <f t="shared" si="349"/>
        <v>-</v>
      </c>
      <c r="AV773" s="94" t="str">
        <f t="shared" si="350"/>
        <v>-</v>
      </c>
      <c r="AW773" s="94" t="str">
        <f t="shared" si="351"/>
        <v>-</v>
      </c>
      <c r="AX773" s="94" t="str">
        <f t="shared" si="352"/>
        <v>-</v>
      </c>
      <c r="AY773" s="94" t="str">
        <f t="shared" si="353"/>
        <v>-</v>
      </c>
      <c r="AZ773" s="94" t="str">
        <f t="shared" si="354"/>
        <v>-</v>
      </c>
      <c r="BA773" s="94" t="str">
        <f t="shared" si="355"/>
        <v>-</v>
      </c>
      <c r="BB773" s="94" t="str">
        <f t="shared" si="356"/>
        <v>-</v>
      </c>
      <c r="BC773" s="94" t="str">
        <f t="shared" si="357"/>
        <v>-</v>
      </c>
      <c r="BD773" s="94" t="str">
        <f t="shared" si="358"/>
        <v>-</v>
      </c>
      <c r="BE773" s="94" t="str">
        <f t="shared" si="359"/>
        <v>-</v>
      </c>
      <c r="BF773" s="94" t="str">
        <f t="shared" si="360"/>
        <v>-</v>
      </c>
    </row>
    <row r="774" spans="1:58" x14ac:dyDescent="0.2">
      <c r="A774" s="19" t="s">
        <v>1193</v>
      </c>
      <c r="B774" s="19" t="s">
        <v>76</v>
      </c>
      <c r="C774" s="19">
        <v>13914976</v>
      </c>
      <c r="D774" s="19">
        <v>9</v>
      </c>
      <c r="E774" s="19" t="s">
        <v>2040</v>
      </c>
      <c r="F774" s="19" t="s">
        <v>2041</v>
      </c>
      <c r="G774" s="19" t="s">
        <v>2042</v>
      </c>
      <c r="H774" s="19" t="s">
        <v>1018</v>
      </c>
      <c r="I774" s="19" t="s">
        <v>653</v>
      </c>
      <c r="J774" s="19">
        <v>80</v>
      </c>
      <c r="K774" s="19" t="s">
        <v>556</v>
      </c>
      <c r="L774" s="19" t="s">
        <v>495</v>
      </c>
      <c r="M774" s="19" t="s">
        <v>14</v>
      </c>
      <c r="N774" s="19">
        <v>45839</v>
      </c>
      <c r="O774" s="19">
        <v>4</v>
      </c>
      <c r="P774" s="83">
        <v>1</v>
      </c>
      <c r="Q774" s="19" t="s">
        <v>23</v>
      </c>
      <c r="R774" s="19" t="s">
        <v>11</v>
      </c>
      <c r="S774" s="19" t="s">
        <v>23</v>
      </c>
      <c r="T774" s="19">
        <v>4</v>
      </c>
      <c r="U774" s="19" t="s">
        <v>11</v>
      </c>
      <c r="V774" s="19" t="s">
        <v>11</v>
      </c>
      <c r="W774" s="19" t="s">
        <v>11</v>
      </c>
      <c r="X774" s="19">
        <v>0</v>
      </c>
      <c r="Y774" s="19" t="s">
        <v>730</v>
      </c>
      <c r="Z774" s="19">
        <v>0</v>
      </c>
      <c r="AA774" s="19">
        <v>0</v>
      </c>
      <c r="AB774" s="19">
        <v>0</v>
      </c>
      <c r="AC774" s="186" t="str">
        <f>IF(OR(M774="13",M774="14",P774=8),"",IF(     AND(OR(S774="AUTORIZADO", S774="PENDIENTE", S774="REDUCIDO", S774="AMPLIADO"),L774&lt;&gt;"HONORARIO" ), _xlfn.CONCAT(IF(H774="X","H",H774),"_",IF(OR(P774=5,P774=6),_xlfn.CONCAT(P774,"A"),P774),"_",VLOOKUP(T774,Datos!$B$2:$C$5,2,TRUE)),""))</f>
        <v>M_1_[4 a 10]</v>
      </c>
      <c r="AD774" s="186">
        <f t="shared" si="334"/>
        <v>0</v>
      </c>
      <c r="AE774" s="90" t="str">
        <f t="shared" si="335"/>
        <v>-</v>
      </c>
      <c r="AF774" s="91" t="str">
        <f t="shared" si="336"/>
        <v>070601</v>
      </c>
      <c r="AG774" s="92"/>
      <c r="AH774" s="93" t="str">
        <f t="shared" si="337"/>
        <v>Corporación de Fomento de la Producción</v>
      </c>
      <c r="AI774" s="90" t="str">
        <f t="shared" si="338"/>
        <v>-</v>
      </c>
      <c r="AJ774" s="90">
        <f t="shared" si="339"/>
        <v>9</v>
      </c>
      <c r="AK774" s="90" t="str">
        <f t="shared" si="340"/>
        <v>-</v>
      </c>
      <c r="AL774" s="90" t="str">
        <f t="shared" si="341"/>
        <v>Identifica este registro como MUJER</v>
      </c>
      <c r="AM774" s="90" t="str">
        <f t="shared" si="342"/>
        <v>-</v>
      </c>
      <c r="AN774" s="90" t="str">
        <f t="shared" si="343"/>
        <v>-</v>
      </c>
      <c r="AO774" s="90" t="str">
        <f t="shared" si="344"/>
        <v>-</v>
      </c>
      <c r="AP774" s="58" t="str">
        <f t="shared" si="345"/>
        <v>-</v>
      </c>
      <c r="AQ774" s="94" t="str">
        <f t="shared" si="346"/>
        <v>-</v>
      </c>
      <c r="AR774" s="94" t="str">
        <f>IF(N774="","PRIMER_DIA en blanco",
IF(AND(M774="01",N774&gt;=L_Conversion!$C$118,N774&lt;=L_Conversion!$D$118),"-",
IF(AND(M774="02",N774&gt;=L_Conversion!$C$119,N774&lt;=L_Conversion!$D$119),"-",
IF(AND(M774="03",N774&gt;=L_Conversion!$C$120,N774&lt;=L_Conversion!$D$120),"-",
IF(AND(M774="04",N774&gt;=L_Conversion!$C$121,N774&lt;=L_Conversion!$D$121),"-",
IF(AND(M774="05",N774&gt;=L_Conversion!$C$122,N774&lt;=L_Conversion!$D$122),"-",
IF(AND(M774="06",N774&gt;=L_Conversion!$C$123,N774&lt;=L_Conversion!$D$123),"-",
IF(AND(M774="07",N774&gt;=L_Conversion!$C$124,N774&lt;=L_Conversion!$D$124),"-",
IF(AND(M774="08",N774&gt;=L_Conversion!$C$125,N774&lt;=L_Conversion!$D$125),"-",
IF(AND(M774="09",N774&gt;=L_Conversion!$C$126,N774&lt;=L_Conversion!$D$126),"-",
IF(AND(M774="10",N774&gt;=L_Conversion!$C$127,N774&lt;=L_Conversion!$D$127),"-",
IF(AND(M774="11",N774&gt;=L_Conversion!$C$128,N774&lt;=L_Conversion!$D$128),"-",
IF(AND(M774="12",N774&gt;=L_Conversion!$C$129,N774&lt;=L_Conversion!$D$129),"-",
IF(AND(M774="13",N774&gt;=L_Conversion!$C$116,N774&lt;=L_Conversion!$D$116),"-",
IF(AND(M774="14",N774&gt;=L_Conversion!$C$117,N774&lt;=L_Conversion!$D$117),"-",
"PRIMER_DIA fuera de rango")))))))))))))))</f>
        <v>-</v>
      </c>
      <c r="AS774" s="94" t="str">
        <f t="shared" si="347"/>
        <v>-</v>
      </c>
      <c r="AT774" s="94" t="str">
        <f t="shared" si="348"/>
        <v>-</v>
      </c>
      <c r="AU774" s="94" t="str">
        <f t="shared" si="349"/>
        <v>-</v>
      </c>
      <c r="AV774" s="94" t="str">
        <f t="shared" si="350"/>
        <v>-</v>
      </c>
      <c r="AW774" s="94" t="str">
        <f t="shared" si="351"/>
        <v>-</v>
      </c>
      <c r="AX774" s="94" t="str">
        <f t="shared" si="352"/>
        <v>-</v>
      </c>
      <c r="AY774" s="94" t="str">
        <f t="shared" si="353"/>
        <v>-</v>
      </c>
      <c r="AZ774" s="94" t="str">
        <f t="shared" si="354"/>
        <v>-</v>
      </c>
      <c r="BA774" s="94" t="str">
        <f t="shared" si="355"/>
        <v>-</v>
      </c>
      <c r="BB774" s="94" t="str">
        <f t="shared" si="356"/>
        <v>-</v>
      </c>
      <c r="BC774" s="94" t="str">
        <f t="shared" si="357"/>
        <v>-</v>
      </c>
      <c r="BD774" s="94" t="str">
        <f t="shared" si="358"/>
        <v>-</v>
      </c>
      <c r="BE774" s="94" t="str">
        <f t="shared" si="359"/>
        <v>-</v>
      </c>
      <c r="BF774" s="94" t="str">
        <f t="shared" si="360"/>
        <v>-</v>
      </c>
    </row>
    <row r="775" spans="1:58" x14ac:dyDescent="0.2">
      <c r="A775" s="19" t="s">
        <v>1193</v>
      </c>
      <c r="B775" s="19" t="s">
        <v>76</v>
      </c>
      <c r="C775" s="19">
        <v>13545055</v>
      </c>
      <c r="D775" s="19">
        <v>3</v>
      </c>
      <c r="E775" s="19" t="s">
        <v>1427</v>
      </c>
      <c r="F775" s="19" t="s">
        <v>1428</v>
      </c>
      <c r="G775" s="19" t="s">
        <v>1429</v>
      </c>
      <c r="H775" s="19" t="s">
        <v>1018</v>
      </c>
      <c r="I775" s="19" t="s">
        <v>653</v>
      </c>
      <c r="J775" s="19">
        <v>80</v>
      </c>
      <c r="K775" s="19" t="s">
        <v>554</v>
      </c>
      <c r="L775" s="19" t="s">
        <v>495</v>
      </c>
      <c r="M775" s="19" t="s">
        <v>14</v>
      </c>
      <c r="N775" s="19">
        <v>45839</v>
      </c>
      <c r="O775" s="19">
        <v>30</v>
      </c>
      <c r="P775" s="83">
        <v>1</v>
      </c>
      <c r="Q775" s="19" t="s">
        <v>23</v>
      </c>
      <c r="R775" s="19" t="s">
        <v>11</v>
      </c>
      <c r="S775" s="19" t="s">
        <v>23</v>
      </c>
      <c r="T775" s="19">
        <v>30</v>
      </c>
      <c r="U775" s="19" t="s">
        <v>11</v>
      </c>
      <c r="V775" s="19" t="s">
        <v>11</v>
      </c>
      <c r="W775" s="19" t="s">
        <v>11</v>
      </c>
      <c r="X775" s="19">
        <v>0</v>
      </c>
      <c r="Y775" s="19" t="s">
        <v>730</v>
      </c>
      <c r="Z775" s="19">
        <v>0</v>
      </c>
      <c r="AA775" s="19">
        <v>0</v>
      </c>
      <c r="AB775" s="19">
        <v>0</v>
      </c>
      <c r="AC775" s="186" t="str">
        <f>IF(OR(M775="13",M775="14",P775=8),"",IF(     AND(OR(S775="AUTORIZADO", S775="PENDIENTE", S775="REDUCIDO", S775="AMPLIADO"),L775&lt;&gt;"HONORARIO" ), _xlfn.CONCAT(IF(H775="X","H",H775),"_",IF(OR(P775=5,P775=6),_xlfn.CONCAT(P775,"A"),P775),"_",VLOOKUP(T775,Datos!$B$2:$C$5,2,TRUE)),""))</f>
        <v>M_1_[11 +]</v>
      </c>
      <c r="AD775" s="186">
        <f t="shared" si="334"/>
        <v>0</v>
      </c>
      <c r="AE775" s="90" t="str">
        <f t="shared" si="335"/>
        <v>-</v>
      </c>
      <c r="AF775" s="91" t="str">
        <f t="shared" si="336"/>
        <v>070601</v>
      </c>
      <c r="AG775" s="92"/>
      <c r="AH775" s="93" t="str">
        <f t="shared" si="337"/>
        <v>Corporación de Fomento de la Producción</v>
      </c>
      <c r="AI775" s="90" t="str">
        <f t="shared" si="338"/>
        <v>-</v>
      </c>
      <c r="AJ775" s="90">
        <f t="shared" si="339"/>
        <v>3</v>
      </c>
      <c r="AK775" s="90" t="str">
        <f t="shared" si="340"/>
        <v>-</v>
      </c>
      <c r="AL775" s="90" t="str">
        <f t="shared" si="341"/>
        <v>Identifica este registro como MUJER</v>
      </c>
      <c r="AM775" s="90" t="str">
        <f t="shared" si="342"/>
        <v>-</v>
      </c>
      <c r="AN775" s="90" t="str">
        <f t="shared" si="343"/>
        <v>-</v>
      </c>
      <c r="AO775" s="90" t="str">
        <f t="shared" si="344"/>
        <v>-</v>
      </c>
      <c r="AP775" s="58" t="str">
        <f t="shared" si="345"/>
        <v>-</v>
      </c>
      <c r="AQ775" s="94" t="str">
        <f t="shared" si="346"/>
        <v>-</v>
      </c>
      <c r="AR775" s="94" t="str">
        <f>IF(N775="","PRIMER_DIA en blanco",
IF(AND(M775="01",N775&gt;=L_Conversion!$C$118,N775&lt;=L_Conversion!$D$118),"-",
IF(AND(M775="02",N775&gt;=L_Conversion!$C$119,N775&lt;=L_Conversion!$D$119),"-",
IF(AND(M775="03",N775&gt;=L_Conversion!$C$120,N775&lt;=L_Conversion!$D$120),"-",
IF(AND(M775="04",N775&gt;=L_Conversion!$C$121,N775&lt;=L_Conversion!$D$121),"-",
IF(AND(M775="05",N775&gt;=L_Conversion!$C$122,N775&lt;=L_Conversion!$D$122),"-",
IF(AND(M775="06",N775&gt;=L_Conversion!$C$123,N775&lt;=L_Conversion!$D$123),"-",
IF(AND(M775="07",N775&gt;=L_Conversion!$C$124,N775&lt;=L_Conversion!$D$124),"-",
IF(AND(M775="08",N775&gt;=L_Conversion!$C$125,N775&lt;=L_Conversion!$D$125),"-",
IF(AND(M775="09",N775&gt;=L_Conversion!$C$126,N775&lt;=L_Conversion!$D$126),"-",
IF(AND(M775="10",N775&gt;=L_Conversion!$C$127,N775&lt;=L_Conversion!$D$127),"-",
IF(AND(M775="11",N775&gt;=L_Conversion!$C$128,N775&lt;=L_Conversion!$D$128),"-",
IF(AND(M775="12",N775&gt;=L_Conversion!$C$129,N775&lt;=L_Conversion!$D$129),"-",
IF(AND(M775="13",N775&gt;=L_Conversion!$C$116,N775&lt;=L_Conversion!$D$116),"-",
IF(AND(M775="14",N775&gt;=L_Conversion!$C$117,N775&lt;=L_Conversion!$D$117),"-",
"PRIMER_DIA fuera de rango")))))))))))))))</f>
        <v>-</v>
      </c>
      <c r="AS775" s="94" t="str">
        <f t="shared" si="347"/>
        <v>-</v>
      </c>
      <c r="AT775" s="94" t="str">
        <f t="shared" si="348"/>
        <v>-</v>
      </c>
      <c r="AU775" s="94" t="str">
        <f t="shared" si="349"/>
        <v>-</v>
      </c>
      <c r="AV775" s="94" t="str">
        <f t="shared" si="350"/>
        <v>-</v>
      </c>
      <c r="AW775" s="94" t="str">
        <f t="shared" si="351"/>
        <v>-</v>
      </c>
      <c r="AX775" s="94" t="str">
        <f t="shared" si="352"/>
        <v>-</v>
      </c>
      <c r="AY775" s="94" t="str">
        <f t="shared" si="353"/>
        <v>-</v>
      </c>
      <c r="AZ775" s="94" t="str">
        <f t="shared" si="354"/>
        <v>-</v>
      </c>
      <c r="BA775" s="94" t="str">
        <f t="shared" si="355"/>
        <v>-</v>
      </c>
      <c r="BB775" s="94" t="str">
        <f t="shared" si="356"/>
        <v>-</v>
      </c>
      <c r="BC775" s="94" t="str">
        <f t="shared" si="357"/>
        <v>-</v>
      </c>
      <c r="BD775" s="94" t="str">
        <f t="shared" si="358"/>
        <v>-</v>
      </c>
      <c r="BE775" s="94" t="str">
        <f t="shared" si="359"/>
        <v>-</v>
      </c>
      <c r="BF775" s="94" t="str">
        <f t="shared" si="360"/>
        <v>-</v>
      </c>
    </row>
    <row r="776" spans="1:58" x14ac:dyDescent="0.2">
      <c r="A776" s="19" t="s">
        <v>1193</v>
      </c>
      <c r="B776" s="19" t="s">
        <v>76</v>
      </c>
      <c r="C776" s="19">
        <v>13118150</v>
      </c>
      <c r="D776" s="19">
        <v>7</v>
      </c>
      <c r="E776" s="19" t="s">
        <v>1508</v>
      </c>
      <c r="F776" s="19" t="s">
        <v>1403</v>
      </c>
      <c r="G776" s="19" t="s">
        <v>2043</v>
      </c>
      <c r="H776" s="19" t="s">
        <v>1018</v>
      </c>
      <c r="I776" s="19" t="s">
        <v>653</v>
      </c>
      <c r="J776" s="19">
        <v>80</v>
      </c>
      <c r="K776" s="19" t="s">
        <v>556</v>
      </c>
      <c r="L776" s="19" t="s">
        <v>495</v>
      </c>
      <c r="M776" s="19" t="s">
        <v>14</v>
      </c>
      <c r="N776" s="19">
        <v>45839</v>
      </c>
      <c r="O776" s="19">
        <v>4</v>
      </c>
      <c r="P776" s="83">
        <v>1</v>
      </c>
      <c r="Q776" s="19" t="s">
        <v>23</v>
      </c>
      <c r="R776" s="19" t="s">
        <v>11</v>
      </c>
      <c r="S776" s="19" t="s">
        <v>23</v>
      </c>
      <c r="T776" s="19">
        <v>4</v>
      </c>
      <c r="U776" s="19" t="s">
        <v>11</v>
      </c>
      <c r="V776" s="19" t="s">
        <v>11</v>
      </c>
      <c r="W776" s="19" t="s">
        <v>11</v>
      </c>
      <c r="X776" s="19">
        <v>0</v>
      </c>
      <c r="Y776" s="19" t="s">
        <v>730</v>
      </c>
      <c r="Z776" s="19">
        <v>0</v>
      </c>
      <c r="AA776" s="19">
        <v>0</v>
      </c>
      <c r="AB776" s="19">
        <v>0</v>
      </c>
      <c r="AC776" s="186" t="str">
        <f>IF(OR(M776="13",M776="14",P776=8),"",IF(     AND(OR(S776="AUTORIZADO", S776="PENDIENTE", S776="REDUCIDO", S776="AMPLIADO"),L776&lt;&gt;"HONORARIO" ), _xlfn.CONCAT(IF(H776="X","H",H776),"_",IF(OR(P776=5,P776=6),_xlfn.CONCAT(P776,"A"),P776),"_",VLOOKUP(T776,Datos!$B$2:$C$5,2,TRUE)),""))</f>
        <v>M_1_[4 a 10]</v>
      </c>
      <c r="AD776" s="186">
        <f t="shared" si="334"/>
        <v>0</v>
      </c>
      <c r="AE776" s="90" t="str">
        <f t="shared" si="335"/>
        <v>-</v>
      </c>
      <c r="AF776" s="91" t="str">
        <f t="shared" si="336"/>
        <v>070601</v>
      </c>
      <c r="AG776" s="92"/>
      <c r="AH776" s="93" t="str">
        <f t="shared" si="337"/>
        <v>Corporación de Fomento de la Producción</v>
      </c>
      <c r="AI776" s="90" t="str">
        <f t="shared" si="338"/>
        <v>-</v>
      </c>
      <c r="AJ776" s="90">
        <f t="shared" si="339"/>
        <v>7</v>
      </c>
      <c r="AK776" s="90" t="str">
        <f t="shared" si="340"/>
        <v>-</v>
      </c>
      <c r="AL776" s="90" t="str">
        <f t="shared" si="341"/>
        <v>Identifica este registro como MUJER</v>
      </c>
      <c r="AM776" s="90" t="str">
        <f t="shared" si="342"/>
        <v>-</v>
      </c>
      <c r="AN776" s="90" t="str">
        <f t="shared" si="343"/>
        <v>-</v>
      </c>
      <c r="AO776" s="90" t="str">
        <f t="shared" si="344"/>
        <v>-</v>
      </c>
      <c r="AP776" s="58" t="str">
        <f t="shared" si="345"/>
        <v>-</v>
      </c>
      <c r="AQ776" s="94" t="str">
        <f t="shared" si="346"/>
        <v>-</v>
      </c>
      <c r="AR776" s="94" t="str">
        <f>IF(N776="","PRIMER_DIA en blanco",
IF(AND(M776="01",N776&gt;=L_Conversion!$C$118,N776&lt;=L_Conversion!$D$118),"-",
IF(AND(M776="02",N776&gt;=L_Conversion!$C$119,N776&lt;=L_Conversion!$D$119),"-",
IF(AND(M776="03",N776&gt;=L_Conversion!$C$120,N776&lt;=L_Conversion!$D$120),"-",
IF(AND(M776="04",N776&gt;=L_Conversion!$C$121,N776&lt;=L_Conversion!$D$121),"-",
IF(AND(M776="05",N776&gt;=L_Conversion!$C$122,N776&lt;=L_Conversion!$D$122),"-",
IF(AND(M776="06",N776&gt;=L_Conversion!$C$123,N776&lt;=L_Conversion!$D$123),"-",
IF(AND(M776="07",N776&gt;=L_Conversion!$C$124,N776&lt;=L_Conversion!$D$124),"-",
IF(AND(M776="08",N776&gt;=L_Conversion!$C$125,N776&lt;=L_Conversion!$D$125),"-",
IF(AND(M776="09",N776&gt;=L_Conversion!$C$126,N776&lt;=L_Conversion!$D$126),"-",
IF(AND(M776="10",N776&gt;=L_Conversion!$C$127,N776&lt;=L_Conversion!$D$127),"-",
IF(AND(M776="11",N776&gt;=L_Conversion!$C$128,N776&lt;=L_Conversion!$D$128),"-",
IF(AND(M776="12",N776&gt;=L_Conversion!$C$129,N776&lt;=L_Conversion!$D$129),"-",
IF(AND(M776="13",N776&gt;=L_Conversion!$C$116,N776&lt;=L_Conversion!$D$116),"-",
IF(AND(M776="14",N776&gt;=L_Conversion!$C$117,N776&lt;=L_Conversion!$D$117),"-",
"PRIMER_DIA fuera de rango")))))))))))))))</f>
        <v>-</v>
      </c>
      <c r="AS776" s="94" t="str">
        <f t="shared" si="347"/>
        <v>-</v>
      </c>
      <c r="AT776" s="94" t="str">
        <f t="shared" si="348"/>
        <v>-</v>
      </c>
      <c r="AU776" s="94" t="str">
        <f t="shared" si="349"/>
        <v>-</v>
      </c>
      <c r="AV776" s="94" t="str">
        <f t="shared" si="350"/>
        <v>-</v>
      </c>
      <c r="AW776" s="94" t="str">
        <f t="shared" si="351"/>
        <v>-</v>
      </c>
      <c r="AX776" s="94" t="str">
        <f t="shared" si="352"/>
        <v>-</v>
      </c>
      <c r="AY776" s="94" t="str">
        <f t="shared" si="353"/>
        <v>-</v>
      </c>
      <c r="AZ776" s="94" t="str">
        <f t="shared" si="354"/>
        <v>-</v>
      </c>
      <c r="BA776" s="94" t="str">
        <f t="shared" si="355"/>
        <v>-</v>
      </c>
      <c r="BB776" s="94" t="str">
        <f t="shared" si="356"/>
        <v>-</v>
      </c>
      <c r="BC776" s="94" t="str">
        <f t="shared" si="357"/>
        <v>-</v>
      </c>
      <c r="BD776" s="94" t="str">
        <f t="shared" si="358"/>
        <v>-</v>
      </c>
      <c r="BE776" s="94" t="str">
        <f t="shared" si="359"/>
        <v>-</v>
      </c>
      <c r="BF776" s="94" t="str">
        <f t="shared" si="360"/>
        <v>-</v>
      </c>
    </row>
    <row r="777" spans="1:58" x14ac:dyDescent="0.2">
      <c r="A777" s="19" t="s">
        <v>1193</v>
      </c>
      <c r="B777" s="19" t="s">
        <v>76</v>
      </c>
      <c r="C777" s="19">
        <v>10213912</v>
      </c>
      <c r="D777" s="19">
        <v>7</v>
      </c>
      <c r="E777" s="19" t="s">
        <v>1433</v>
      </c>
      <c r="F777" s="19" t="s">
        <v>1212</v>
      </c>
      <c r="G777" s="19" t="s">
        <v>1434</v>
      </c>
      <c r="H777" s="19" t="s">
        <v>1018</v>
      </c>
      <c r="I777" s="19" t="s">
        <v>653</v>
      </c>
      <c r="J777" s="19">
        <v>80</v>
      </c>
      <c r="K777" s="19" t="s">
        <v>556</v>
      </c>
      <c r="L777" s="19" t="s">
        <v>495</v>
      </c>
      <c r="M777" s="19" t="s">
        <v>14</v>
      </c>
      <c r="N777" s="19">
        <v>45839</v>
      </c>
      <c r="O777" s="19">
        <v>4</v>
      </c>
      <c r="P777" s="83">
        <v>1</v>
      </c>
      <c r="Q777" s="19" t="s">
        <v>23</v>
      </c>
      <c r="R777" s="19" t="s">
        <v>11</v>
      </c>
      <c r="S777" s="19" t="s">
        <v>23</v>
      </c>
      <c r="T777" s="19">
        <v>4</v>
      </c>
      <c r="U777" s="19" t="s">
        <v>11</v>
      </c>
      <c r="V777" s="19" t="s">
        <v>11</v>
      </c>
      <c r="W777" s="19" t="s">
        <v>11</v>
      </c>
      <c r="X777" s="19">
        <v>0</v>
      </c>
      <c r="Y777" s="19" t="s">
        <v>730</v>
      </c>
      <c r="Z777" s="19">
        <v>0</v>
      </c>
      <c r="AA777" s="19">
        <v>0</v>
      </c>
      <c r="AB777" s="19">
        <v>0</v>
      </c>
      <c r="AC777" s="186" t="str">
        <f>IF(OR(M777="13",M777="14",P777=8),"",IF(     AND(OR(S777="AUTORIZADO", S777="PENDIENTE", S777="REDUCIDO", S777="AMPLIADO"),L777&lt;&gt;"HONORARIO" ), _xlfn.CONCAT(IF(H777="X","H",H777),"_",IF(OR(P777=5,P777=6),_xlfn.CONCAT(P777,"A"),P777),"_",VLOOKUP(T777,Datos!$B$2:$C$5,2,TRUE)),""))</f>
        <v>M_1_[4 a 10]</v>
      </c>
      <c r="AD777" s="186">
        <f t="shared" si="334"/>
        <v>0</v>
      </c>
      <c r="AE777" s="90" t="str">
        <f t="shared" si="335"/>
        <v>-</v>
      </c>
      <c r="AF777" s="91" t="str">
        <f t="shared" si="336"/>
        <v>070601</v>
      </c>
      <c r="AG777" s="92"/>
      <c r="AH777" s="93" t="str">
        <f t="shared" si="337"/>
        <v>Corporación de Fomento de la Producción</v>
      </c>
      <c r="AI777" s="90" t="str">
        <f t="shared" si="338"/>
        <v>-</v>
      </c>
      <c r="AJ777" s="90">
        <f t="shared" si="339"/>
        <v>7</v>
      </c>
      <c r="AK777" s="90" t="str">
        <f t="shared" si="340"/>
        <v>-</v>
      </c>
      <c r="AL777" s="90" t="str">
        <f t="shared" si="341"/>
        <v>Identifica este registro como MUJER</v>
      </c>
      <c r="AM777" s="90" t="str">
        <f t="shared" si="342"/>
        <v>-</v>
      </c>
      <c r="AN777" s="90" t="str">
        <f t="shared" si="343"/>
        <v>-</v>
      </c>
      <c r="AO777" s="90" t="str">
        <f t="shared" si="344"/>
        <v>-</v>
      </c>
      <c r="AP777" s="58" t="str">
        <f t="shared" si="345"/>
        <v>-</v>
      </c>
      <c r="AQ777" s="94" t="str">
        <f t="shared" si="346"/>
        <v>-</v>
      </c>
      <c r="AR777" s="94" t="str">
        <f>IF(N777="","PRIMER_DIA en blanco",
IF(AND(M777="01",N777&gt;=L_Conversion!$C$118,N777&lt;=L_Conversion!$D$118),"-",
IF(AND(M777="02",N777&gt;=L_Conversion!$C$119,N777&lt;=L_Conversion!$D$119),"-",
IF(AND(M777="03",N777&gt;=L_Conversion!$C$120,N777&lt;=L_Conversion!$D$120),"-",
IF(AND(M777="04",N777&gt;=L_Conversion!$C$121,N777&lt;=L_Conversion!$D$121),"-",
IF(AND(M777="05",N777&gt;=L_Conversion!$C$122,N777&lt;=L_Conversion!$D$122),"-",
IF(AND(M777="06",N777&gt;=L_Conversion!$C$123,N777&lt;=L_Conversion!$D$123),"-",
IF(AND(M777="07",N777&gt;=L_Conversion!$C$124,N777&lt;=L_Conversion!$D$124),"-",
IF(AND(M777="08",N777&gt;=L_Conversion!$C$125,N777&lt;=L_Conversion!$D$125),"-",
IF(AND(M777="09",N777&gt;=L_Conversion!$C$126,N777&lt;=L_Conversion!$D$126),"-",
IF(AND(M777="10",N777&gt;=L_Conversion!$C$127,N777&lt;=L_Conversion!$D$127),"-",
IF(AND(M777="11",N777&gt;=L_Conversion!$C$128,N777&lt;=L_Conversion!$D$128),"-",
IF(AND(M777="12",N777&gt;=L_Conversion!$C$129,N777&lt;=L_Conversion!$D$129),"-",
IF(AND(M777="13",N777&gt;=L_Conversion!$C$116,N777&lt;=L_Conversion!$D$116),"-",
IF(AND(M777="14",N777&gt;=L_Conversion!$C$117,N777&lt;=L_Conversion!$D$117),"-",
"PRIMER_DIA fuera de rango")))))))))))))))</f>
        <v>-</v>
      </c>
      <c r="AS777" s="94" t="str">
        <f t="shared" si="347"/>
        <v>-</v>
      </c>
      <c r="AT777" s="94" t="str">
        <f t="shared" si="348"/>
        <v>-</v>
      </c>
      <c r="AU777" s="94" t="str">
        <f t="shared" si="349"/>
        <v>-</v>
      </c>
      <c r="AV777" s="94" t="str">
        <f t="shared" si="350"/>
        <v>-</v>
      </c>
      <c r="AW777" s="94" t="str">
        <f t="shared" si="351"/>
        <v>-</v>
      </c>
      <c r="AX777" s="94" t="str">
        <f t="shared" si="352"/>
        <v>-</v>
      </c>
      <c r="AY777" s="94" t="str">
        <f t="shared" si="353"/>
        <v>-</v>
      </c>
      <c r="AZ777" s="94" t="str">
        <f t="shared" si="354"/>
        <v>-</v>
      </c>
      <c r="BA777" s="94" t="str">
        <f t="shared" si="355"/>
        <v>-</v>
      </c>
      <c r="BB777" s="94" t="str">
        <f t="shared" si="356"/>
        <v>-</v>
      </c>
      <c r="BC777" s="94" t="str">
        <f t="shared" si="357"/>
        <v>-</v>
      </c>
      <c r="BD777" s="94" t="str">
        <f t="shared" si="358"/>
        <v>-</v>
      </c>
      <c r="BE777" s="94" t="str">
        <f t="shared" si="359"/>
        <v>-</v>
      </c>
      <c r="BF777" s="94" t="str">
        <f t="shared" si="360"/>
        <v>-</v>
      </c>
    </row>
    <row r="778" spans="1:58" x14ac:dyDescent="0.2">
      <c r="A778" s="19" t="s">
        <v>1193</v>
      </c>
      <c r="B778" s="19" t="s">
        <v>76</v>
      </c>
      <c r="C778" s="19">
        <v>10523367</v>
      </c>
      <c r="D778" s="19">
        <v>1</v>
      </c>
      <c r="E778" s="19" t="s">
        <v>1456</v>
      </c>
      <c r="F778" s="19" t="s">
        <v>1658</v>
      </c>
      <c r="G778" s="19" t="s">
        <v>1635</v>
      </c>
      <c r="H778" s="19" t="s">
        <v>654</v>
      </c>
      <c r="I778" s="19" t="s">
        <v>653</v>
      </c>
      <c r="J778" s="19">
        <v>80</v>
      </c>
      <c r="K778" s="19" t="s">
        <v>556</v>
      </c>
      <c r="L778" s="19" t="s">
        <v>495</v>
      </c>
      <c r="M778" s="19" t="s">
        <v>14</v>
      </c>
      <c r="N778" s="19">
        <v>45839</v>
      </c>
      <c r="O778" s="19">
        <v>4</v>
      </c>
      <c r="P778" s="83">
        <v>1</v>
      </c>
      <c r="Q778" s="19" t="s">
        <v>23</v>
      </c>
      <c r="R778" s="19" t="s">
        <v>11</v>
      </c>
      <c r="S778" s="19" t="s">
        <v>23</v>
      </c>
      <c r="T778" s="19">
        <v>4</v>
      </c>
      <c r="U778" s="19" t="s">
        <v>11</v>
      </c>
      <c r="V778" s="19" t="s">
        <v>11</v>
      </c>
      <c r="W778" s="19" t="s">
        <v>11</v>
      </c>
      <c r="X778" s="19">
        <v>0</v>
      </c>
      <c r="Y778" s="19" t="s">
        <v>730</v>
      </c>
      <c r="Z778" s="19">
        <v>0</v>
      </c>
      <c r="AA778" s="19">
        <v>0</v>
      </c>
      <c r="AB778" s="19">
        <v>0</v>
      </c>
      <c r="AC778" s="186" t="str">
        <f>IF(OR(M778="13",M778="14",P778=8),"",IF(     AND(OR(S778="AUTORIZADO", S778="PENDIENTE", S778="REDUCIDO", S778="AMPLIADO"),L778&lt;&gt;"HONORARIO" ), _xlfn.CONCAT(IF(H778="X","H",H778),"_",IF(OR(P778=5,P778=6),_xlfn.CONCAT(P778,"A"),P778),"_",VLOOKUP(T778,Datos!$B$2:$C$5,2,TRUE)),""))</f>
        <v>H_1_[4 a 10]</v>
      </c>
      <c r="AD778" s="186">
        <f t="shared" si="334"/>
        <v>0</v>
      </c>
      <c r="AE778" s="90" t="str">
        <f t="shared" si="335"/>
        <v>-</v>
      </c>
      <c r="AF778" s="91" t="str">
        <f t="shared" si="336"/>
        <v>070601</v>
      </c>
      <c r="AG778" s="92"/>
      <c r="AH778" s="93" t="str">
        <f t="shared" si="337"/>
        <v>Corporación de Fomento de la Producción</v>
      </c>
      <c r="AI778" s="90" t="str">
        <f t="shared" si="338"/>
        <v>-</v>
      </c>
      <c r="AJ778" s="90">
        <f t="shared" si="339"/>
        <v>1</v>
      </c>
      <c r="AK778" s="90" t="str">
        <f t="shared" si="340"/>
        <v>-</v>
      </c>
      <c r="AL778" s="90" t="str">
        <f t="shared" si="341"/>
        <v>Identifica este registro como HOMBRE</v>
      </c>
      <c r="AM778" s="90" t="str">
        <f t="shared" si="342"/>
        <v>-</v>
      </c>
      <c r="AN778" s="90" t="str">
        <f t="shared" si="343"/>
        <v>-</v>
      </c>
      <c r="AO778" s="90" t="str">
        <f t="shared" si="344"/>
        <v>-</v>
      </c>
      <c r="AP778" s="58" t="str">
        <f t="shared" si="345"/>
        <v>-</v>
      </c>
      <c r="AQ778" s="94" t="str">
        <f t="shared" si="346"/>
        <v>-</v>
      </c>
      <c r="AR778" s="94" t="str">
        <f>IF(N778="","PRIMER_DIA en blanco",
IF(AND(M778="01",N778&gt;=L_Conversion!$C$118,N778&lt;=L_Conversion!$D$118),"-",
IF(AND(M778="02",N778&gt;=L_Conversion!$C$119,N778&lt;=L_Conversion!$D$119),"-",
IF(AND(M778="03",N778&gt;=L_Conversion!$C$120,N778&lt;=L_Conversion!$D$120),"-",
IF(AND(M778="04",N778&gt;=L_Conversion!$C$121,N778&lt;=L_Conversion!$D$121),"-",
IF(AND(M778="05",N778&gt;=L_Conversion!$C$122,N778&lt;=L_Conversion!$D$122),"-",
IF(AND(M778="06",N778&gt;=L_Conversion!$C$123,N778&lt;=L_Conversion!$D$123),"-",
IF(AND(M778="07",N778&gt;=L_Conversion!$C$124,N778&lt;=L_Conversion!$D$124),"-",
IF(AND(M778="08",N778&gt;=L_Conversion!$C$125,N778&lt;=L_Conversion!$D$125),"-",
IF(AND(M778="09",N778&gt;=L_Conversion!$C$126,N778&lt;=L_Conversion!$D$126),"-",
IF(AND(M778="10",N778&gt;=L_Conversion!$C$127,N778&lt;=L_Conversion!$D$127),"-",
IF(AND(M778="11",N778&gt;=L_Conversion!$C$128,N778&lt;=L_Conversion!$D$128),"-",
IF(AND(M778="12",N778&gt;=L_Conversion!$C$129,N778&lt;=L_Conversion!$D$129),"-",
IF(AND(M778="13",N778&gt;=L_Conversion!$C$116,N778&lt;=L_Conversion!$D$116),"-",
IF(AND(M778="14",N778&gt;=L_Conversion!$C$117,N778&lt;=L_Conversion!$D$117),"-",
"PRIMER_DIA fuera de rango")))))))))))))))</f>
        <v>-</v>
      </c>
      <c r="AS778" s="94" t="str">
        <f t="shared" si="347"/>
        <v>-</v>
      </c>
      <c r="AT778" s="94" t="str">
        <f t="shared" si="348"/>
        <v>-</v>
      </c>
      <c r="AU778" s="94" t="str">
        <f t="shared" si="349"/>
        <v>-</v>
      </c>
      <c r="AV778" s="94" t="str">
        <f t="shared" si="350"/>
        <v>-</v>
      </c>
      <c r="AW778" s="94" t="str">
        <f t="shared" si="351"/>
        <v>-</v>
      </c>
      <c r="AX778" s="94" t="str">
        <f t="shared" si="352"/>
        <v>-</v>
      </c>
      <c r="AY778" s="94" t="str">
        <f t="shared" si="353"/>
        <v>-</v>
      </c>
      <c r="AZ778" s="94" t="str">
        <f t="shared" si="354"/>
        <v>-</v>
      </c>
      <c r="BA778" s="94" t="str">
        <f t="shared" si="355"/>
        <v>-</v>
      </c>
      <c r="BB778" s="94" t="str">
        <f t="shared" si="356"/>
        <v>-</v>
      </c>
      <c r="BC778" s="94" t="str">
        <f t="shared" si="357"/>
        <v>-</v>
      </c>
      <c r="BD778" s="94" t="str">
        <f t="shared" si="358"/>
        <v>-</v>
      </c>
      <c r="BE778" s="94" t="str">
        <f t="shared" si="359"/>
        <v>-</v>
      </c>
      <c r="BF778" s="94" t="str">
        <f t="shared" si="360"/>
        <v>-</v>
      </c>
    </row>
    <row r="779" spans="1:58" x14ac:dyDescent="0.2">
      <c r="A779" s="19" t="s">
        <v>1193</v>
      </c>
      <c r="B779" s="19" t="s">
        <v>875</v>
      </c>
      <c r="C779" s="19">
        <v>17009993</v>
      </c>
      <c r="D779" s="19">
        <v>1</v>
      </c>
      <c r="E779" s="19" t="s">
        <v>1262</v>
      </c>
      <c r="F779" s="19" t="s">
        <v>1263</v>
      </c>
      <c r="G779" s="19" t="s">
        <v>1264</v>
      </c>
      <c r="H779" s="19" t="s">
        <v>1018</v>
      </c>
      <c r="I779" s="19" t="s">
        <v>653</v>
      </c>
      <c r="J779" s="19">
        <v>80</v>
      </c>
      <c r="K779" s="19" t="s">
        <v>556</v>
      </c>
      <c r="L779" s="19" t="s">
        <v>495</v>
      </c>
      <c r="M779" s="19" t="s">
        <v>14</v>
      </c>
      <c r="N779" s="19">
        <v>45839</v>
      </c>
      <c r="O779" s="19">
        <v>7</v>
      </c>
      <c r="P779" s="83">
        <v>1</v>
      </c>
      <c r="Q779" s="19" t="s">
        <v>23</v>
      </c>
      <c r="R779" s="19" t="s">
        <v>11</v>
      </c>
      <c r="S779" s="19" t="s">
        <v>23</v>
      </c>
      <c r="T779" s="19">
        <v>7</v>
      </c>
      <c r="U779" s="19" t="s">
        <v>11</v>
      </c>
      <c r="V779" s="19" t="s">
        <v>11</v>
      </c>
      <c r="W779" s="19" t="s">
        <v>11</v>
      </c>
      <c r="X779" s="19">
        <v>0</v>
      </c>
      <c r="Y779" s="19" t="s">
        <v>730</v>
      </c>
      <c r="Z779" s="19">
        <v>0</v>
      </c>
      <c r="AA779" s="19">
        <v>0</v>
      </c>
      <c r="AB779" s="19">
        <v>0</v>
      </c>
      <c r="AC779" s="186" t="str">
        <f>IF(OR(M779="13",M779="14",P779=8),"",IF(     AND(OR(S779="AUTORIZADO", S779="PENDIENTE", S779="REDUCIDO", S779="AMPLIADO"),L779&lt;&gt;"HONORARIO" ), _xlfn.CONCAT(IF(H779="X","H",H779),"_",IF(OR(P779=5,P779=6),_xlfn.CONCAT(P779,"A"),P779),"_",VLOOKUP(T779,Datos!$B$2:$C$5,2,TRUE)),""))</f>
        <v>M_1_[4 a 10]</v>
      </c>
      <c r="AD779" s="186">
        <f t="shared" si="334"/>
        <v>0</v>
      </c>
      <c r="AE779" s="90" t="str">
        <f t="shared" si="335"/>
        <v>-</v>
      </c>
      <c r="AF779" s="91" t="str">
        <f t="shared" si="336"/>
        <v>070606</v>
      </c>
      <c r="AG779" s="92"/>
      <c r="AH779" s="93" t="str">
        <f t="shared" si="337"/>
        <v>Corporación de Fomento de la Producción</v>
      </c>
      <c r="AI779" s="90" t="str">
        <f t="shared" si="338"/>
        <v>-</v>
      </c>
      <c r="AJ779" s="90">
        <f t="shared" si="339"/>
        <v>1</v>
      </c>
      <c r="AK779" s="90" t="str">
        <f t="shared" si="340"/>
        <v>-</v>
      </c>
      <c r="AL779" s="90" t="str">
        <f t="shared" si="341"/>
        <v>Identifica este registro como MUJER</v>
      </c>
      <c r="AM779" s="90" t="str">
        <f t="shared" si="342"/>
        <v>-</v>
      </c>
      <c r="AN779" s="90" t="str">
        <f t="shared" si="343"/>
        <v>-</v>
      </c>
      <c r="AO779" s="90" t="str">
        <f t="shared" si="344"/>
        <v>-</v>
      </c>
      <c r="AP779" s="58" t="str">
        <f t="shared" si="345"/>
        <v>-</v>
      </c>
      <c r="AQ779" s="94" t="str">
        <f t="shared" si="346"/>
        <v>-</v>
      </c>
      <c r="AR779" s="94" t="str">
        <f>IF(N779="","PRIMER_DIA en blanco",
IF(AND(M779="01",N779&gt;=L_Conversion!$C$118,N779&lt;=L_Conversion!$D$118),"-",
IF(AND(M779="02",N779&gt;=L_Conversion!$C$119,N779&lt;=L_Conversion!$D$119),"-",
IF(AND(M779="03",N779&gt;=L_Conversion!$C$120,N779&lt;=L_Conversion!$D$120),"-",
IF(AND(M779="04",N779&gt;=L_Conversion!$C$121,N779&lt;=L_Conversion!$D$121),"-",
IF(AND(M779="05",N779&gt;=L_Conversion!$C$122,N779&lt;=L_Conversion!$D$122),"-",
IF(AND(M779="06",N779&gt;=L_Conversion!$C$123,N779&lt;=L_Conversion!$D$123),"-",
IF(AND(M779="07",N779&gt;=L_Conversion!$C$124,N779&lt;=L_Conversion!$D$124),"-",
IF(AND(M779="08",N779&gt;=L_Conversion!$C$125,N779&lt;=L_Conversion!$D$125),"-",
IF(AND(M779="09",N779&gt;=L_Conversion!$C$126,N779&lt;=L_Conversion!$D$126),"-",
IF(AND(M779="10",N779&gt;=L_Conversion!$C$127,N779&lt;=L_Conversion!$D$127),"-",
IF(AND(M779="11",N779&gt;=L_Conversion!$C$128,N779&lt;=L_Conversion!$D$128),"-",
IF(AND(M779="12",N779&gt;=L_Conversion!$C$129,N779&lt;=L_Conversion!$D$129),"-",
IF(AND(M779="13",N779&gt;=L_Conversion!$C$116,N779&lt;=L_Conversion!$D$116),"-",
IF(AND(M779="14",N779&gt;=L_Conversion!$C$117,N779&lt;=L_Conversion!$D$117),"-",
"PRIMER_DIA fuera de rango")))))))))))))))</f>
        <v>-</v>
      </c>
      <c r="AS779" s="94" t="str">
        <f t="shared" si="347"/>
        <v>-</v>
      </c>
      <c r="AT779" s="94" t="str">
        <f t="shared" si="348"/>
        <v>-</v>
      </c>
      <c r="AU779" s="94" t="str">
        <f t="shared" si="349"/>
        <v>-</v>
      </c>
      <c r="AV779" s="94" t="str">
        <f t="shared" si="350"/>
        <v>-</v>
      </c>
      <c r="AW779" s="94" t="str">
        <f t="shared" si="351"/>
        <v>-</v>
      </c>
      <c r="AX779" s="94" t="str">
        <f t="shared" si="352"/>
        <v>-</v>
      </c>
      <c r="AY779" s="94" t="str">
        <f t="shared" si="353"/>
        <v>-</v>
      </c>
      <c r="AZ779" s="94" t="str">
        <f t="shared" si="354"/>
        <v>-</v>
      </c>
      <c r="BA779" s="94" t="str">
        <f t="shared" si="355"/>
        <v>-</v>
      </c>
      <c r="BB779" s="94" t="str">
        <f t="shared" si="356"/>
        <v>-</v>
      </c>
      <c r="BC779" s="94" t="str">
        <f t="shared" si="357"/>
        <v>-</v>
      </c>
      <c r="BD779" s="94" t="str">
        <f t="shared" si="358"/>
        <v>-</v>
      </c>
      <c r="BE779" s="94" t="str">
        <f t="shared" si="359"/>
        <v>-</v>
      </c>
      <c r="BF779" s="94" t="str">
        <f t="shared" si="360"/>
        <v>-</v>
      </c>
    </row>
    <row r="780" spans="1:58" x14ac:dyDescent="0.2">
      <c r="A780" s="19" t="s">
        <v>1193</v>
      </c>
      <c r="B780" s="19" t="s">
        <v>876</v>
      </c>
      <c r="C780" s="19">
        <v>7864941</v>
      </c>
      <c r="D780" s="19">
        <v>0</v>
      </c>
      <c r="E780" s="19" t="s">
        <v>2044</v>
      </c>
      <c r="F780" s="19" t="s">
        <v>2045</v>
      </c>
      <c r="G780" s="19" t="s">
        <v>1567</v>
      </c>
      <c r="H780" s="19" t="s">
        <v>654</v>
      </c>
      <c r="I780" s="19" t="s">
        <v>653</v>
      </c>
      <c r="J780" s="19">
        <v>80</v>
      </c>
      <c r="K780" s="19" t="s">
        <v>556</v>
      </c>
      <c r="L780" s="19" t="s">
        <v>495</v>
      </c>
      <c r="M780" s="19" t="s">
        <v>14</v>
      </c>
      <c r="N780" s="19">
        <v>45839</v>
      </c>
      <c r="O780" s="19">
        <v>3</v>
      </c>
      <c r="P780" s="83">
        <v>1</v>
      </c>
      <c r="Q780" s="19" t="s">
        <v>23</v>
      </c>
      <c r="R780" s="19" t="s">
        <v>11</v>
      </c>
      <c r="S780" s="19" t="s">
        <v>23</v>
      </c>
      <c r="T780" s="19">
        <v>3</v>
      </c>
      <c r="U780" s="19" t="s">
        <v>11</v>
      </c>
      <c r="V780" s="19" t="s">
        <v>11</v>
      </c>
      <c r="W780" s="19" t="s">
        <v>11</v>
      </c>
      <c r="X780" s="19">
        <v>0</v>
      </c>
      <c r="Y780" s="19" t="s">
        <v>730</v>
      </c>
      <c r="Z780" s="19">
        <v>0</v>
      </c>
      <c r="AA780" s="19">
        <v>0</v>
      </c>
      <c r="AB780" s="19">
        <v>0</v>
      </c>
      <c r="AC780" s="186" t="str">
        <f>IF(OR(M780="13",M780="14",P780=8),"",IF(     AND(OR(S780="AUTORIZADO", S780="PENDIENTE", S780="REDUCIDO", S780="AMPLIADO"),L780&lt;&gt;"HONORARIO" ), _xlfn.CONCAT(IF(H780="X","H",H780),"_",IF(OR(P780=5,P780=6),_xlfn.CONCAT(P780,"A"),P780),"_",VLOOKUP(T780,Datos!$B$2:$C$5,2,TRUE)),""))</f>
        <v>H_1_[hasta 3]</v>
      </c>
      <c r="AD780" s="186">
        <f t="shared" si="334"/>
        <v>0</v>
      </c>
      <c r="AE780" s="90" t="str">
        <f t="shared" si="335"/>
        <v>-</v>
      </c>
      <c r="AF780" s="91" t="str">
        <f t="shared" si="336"/>
        <v>070607</v>
      </c>
      <c r="AG780" s="92"/>
      <c r="AH780" s="93" t="str">
        <f t="shared" si="337"/>
        <v>Corporación de Fomento de la Producción</v>
      </c>
      <c r="AI780" s="90" t="str">
        <f t="shared" si="338"/>
        <v>-</v>
      </c>
      <c r="AJ780" s="90">
        <f t="shared" si="339"/>
        <v>0</v>
      </c>
      <c r="AK780" s="90" t="str">
        <f t="shared" si="340"/>
        <v>-</v>
      </c>
      <c r="AL780" s="90" t="str">
        <f t="shared" si="341"/>
        <v>Identifica este registro como HOMBRE</v>
      </c>
      <c r="AM780" s="90" t="str">
        <f t="shared" si="342"/>
        <v>-</v>
      </c>
      <c r="AN780" s="90" t="str">
        <f t="shared" si="343"/>
        <v>-</v>
      </c>
      <c r="AO780" s="90" t="str">
        <f t="shared" si="344"/>
        <v>-</v>
      </c>
      <c r="AP780" s="58" t="str">
        <f t="shared" si="345"/>
        <v>-</v>
      </c>
      <c r="AQ780" s="94" t="str">
        <f t="shared" si="346"/>
        <v>-</v>
      </c>
      <c r="AR780" s="94" t="str">
        <f>IF(N780="","PRIMER_DIA en blanco",
IF(AND(M780="01",N780&gt;=L_Conversion!$C$118,N780&lt;=L_Conversion!$D$118),"-",
IF(AND(M780="02",N780&gt;=L_Conversion!$C$119,N780&lt;=L_Conversion!$D$119),"-",
IF(AND(M780="03",N780&gt;=L_Conversion!$C$120,N780&lt;=L_Conversion!$D$120),"-",
IF(AND(M780="04",N780&gt;=L_Conversion!$C$121,N780&lt;=L_Conversion!$D$121),"-",
IF(AND(M780="05",N780&gt;=L_Conversion!$C$122,N780&lt;=L_Conversion!$D$122),"-",
IF(AND(M780="06",N780&gt;=L_Conversion!$C$123,N780&lt;=L_Conversion!$D$123),"-",
IF(AND(M780="07",N780&gt;=L_Conversion!$C$124,N780&lt;=L_Conversion!$D$124),"-",
IF(AND(M780="08",N780&gt;=L_Conversion!$C$125,N780&lt;=L_Conversion!$D$125),"-",
IF(AND(M780="09",N780&gt;=L_Conversion!$C$126,N780&lt;=L_Conversion!$D$126),"-",
IF(AND(M780="10",N780&gt;=L_Conversion!$C$127,N780&lt;=L_Conversion!$D$127),"-",
IF(AND(M780="11",N780&gt;=L_Conversion!$C$128,N780&lt;=L_Conversion!$D$128),"-",
IF(AND(M780="12",N780&gt;=L_Conversion!$C$129,N780&lt;=L_Conversion!$D$129),"-",
IF(AND(M780="13",N780&gt;=L_Conversion!$C$116,N780&lt;=L_Conversion!$D$116),"-",
IF(AND(M780="14",N780&gt;=L_Conversion!$C$117,N780&lt;=L_Conversion!$D$117),"-",
"PRIMER_DIA fuera de rango")))))))))))))))</f>
        <v>-</v>
      </c>
      <c r="AS780" s="94" t="str">
        <f t="shared" si="347"/>
        <v>-</v>
      </c>
      <c r="AT780" s="94" t="str">
        <f t="shared" si="348"/>
        <v>-</v>
      </c>
      <c r="AU780" s="94" t="str">
        <f t="shared" si="349"/>
        <v>-</v>
      </c>
      <c r="AV780" s="94" t="str">
        <f t="shared" si="350"/>
        <v>-</v>
      </c>
      <c r="AW780" s="94" t="str">
        <f t="shared" si="351"/>
        <v>-</v>
      </c>
      <c r="AX780" s="94" t="str">
        <f t="shared" si="352"/>
        <v>-</v>
      </c>
      <c r="AY780" s="94" t="str">
        <f t="shared" si="353"/>
        <v>-</v>
      </c>
      <c r="AZ780" s="94" t="str">
        <f t="shared" si="354"/>
        <v>-</v>
      </c>
      <c r="BA780" s="94" t="str">
        <f t="shared" si="355"/>
        <v>-</v>
      </c>
      <c r="BB780" s="94" t="str">
        <f t="shared" si="356"/>
        <v>-</v>
      </c>
      <c r="BC780" s="94" t="str">
        <f t="shared" si="357"/>
        <v>-</v>
      </c>
      <c r="BD780" s="94" t="str">
        <f t="shared" si="358"/>
        <v>-</v>
      </c>
      <c r="BE780" s="94" t="str">
        <f t="shared" si="359"/>
        <v>-</v>
      </c>
      <c r="BF780" s="94" t="str">
        <f t="shared" si="360"/>
        <v>-</v>
      </c>
    </row>
    <row r="781" spans="1:58" x14ac:dyDescent="0.2">
      <c r="A781" s="19" t="s">
        <v>1193</v>
      </c>
      <c r="B781" s="19" t="s">
        <v>76</v>
      </c>
      <c r="C781" s="19">
        <v>8818097</v>
      </c>
      <c r="D781" s="19">
        <v>6</v>
      </c>
      <c r="E781" s="19" t="s">
        <v>1474</v>
      </c>
      <c r="F781" s="19" t="s">
        <v>1329</v>
      </c>
      <c r="G781" s="19" t="s">
        <v>2016</v>
      </c>
      <c r="H781" s="19" t="s">
        <v>1018</v>
      </c>
      <c r="I781" s="19" t="s">
        <v>653</v>
      </c>
      <c r="J781" s="19">
        <v>60</v>
      </c>
      <c r="K781" s="19" t="s">
        <v>560</v>
      </c>
      <c r="L781" s="19" t="s">
        <v>490</v>
      </c>
      <c r="M781" s="19" t="s">
        <v>14</v>
      </c>
      <c r="N781" s="19">
        <v>45840</v>
      </c>
      <c r="O781" s="19">
        <v>3</v>
      </c>
      <c r="P781" s="83">
        <v>1</v>
      </c>
      <c r="Q781" s="19" t="s">
        <v>23</v>
      </c>
      <c r="R781" s="19" t="s">
        <v>11</v>
      </c>
      <c r="S781" s="19" t="s">
        <v>23</v>
      </c>
      <c r="T781" s="19">
        <v>3</v>
      </c>
      <c r="U781" s="19" t="s">
        <v>11</v>
      </c>
      <c r="V781" s="19" t="s">
        <v>19</v>
      </c>
      <c r="W781" s="19" t="s">
        <v>19</v>
      </c>
      <c r="X781" s="19">
        <v>17160</v>
      </c>
      <c r="Y781" s="19" t="s">
        <v>726</v>
      </c>
      <c r="Z781" s="19">
        <v>3</v>
      </c>
      <c r="AA781" s="19">
        <v>17160</v>
      </c>
      <c r="AB781" s="19">
        <v>17160</v>
      </c>
      <c r="AC781" s="186" t="str">
        <f>IF(OR(M781="13",M781="14",P781=8),"",IF(     AND(OR(S781="AUTORIZADO", S781="PENDIENTE", S781="REDUCIDO", S781="AMPLIADO"),L781&lt;&gt;"HONORARIO" ), _xlfn.CONCAT(IF(H781="X","H",H781),"_",IF(OR(P781=5,P781=6),_xlfn.CONCAT(P781,"A"),P781),"_",VLOOKUP(T781,Datos!$B$2:$C$5,2,TRUE)),""))</f>
        <v>M_1_[hasta 3]</v>
      </c>
      <c r="AD781" s="186">
        <f t="shared" si="334"/>
        <v>34320</v>
      </c>
      <c r="AE781" s="90" t="str">
        <f t="shared" si="335"/>
        <v>-</v>
      </c>
      <c r="AF781" s="91" t="str">
        <f t="shared" si="336"/>
        <v>070601</v>
      </c>
      <c r="AG781" s="92"/>
      <c r="AH781" s="93" t="str">
        <f t="shared" si="337"/>
        <v>Corporación de Fomento de la Producción</v>
      </c>
      <c r="AI781" s="90" t="str">
        <f t="shared" si="338"/>
        <v>-</v>
      </c>
      <c r="AJ781" s="90">
        <f t="shared" si="339"/>
        <v>6</v>
      </c>
      <c r="AK781" s="90" t="str">
        <f t="shared" si="340"/>
        <v>-</v>
      </c>
      <c r="AL781" s="90" t="str">
        <f t="shared" si="341"/>
        <v>Identifica este registro como MUJER</v>
      </c>
      <c r="AM781" s="90" t="str">
        <f t="shared" si="342"/>
        <v>-</v>
      </c>
      <c r="AN781" s="90" t="str">
        <f t="shared" si="343"/>
        <v>-</v>
      </c>
      <c r="AO781" s="90" t="str">
        <f t="shared" si="344"/>
        <v>-</v>
      </c>
      <c r="AP781" s="58" t="str">
        <f t="shared" si="345"/>
        <v>-</v>
      </c>
      <c r="AQ781" s="94" t="str">
        <f t="shared" si="346"/>
        <v>-</v>
      </c>
      <c r="AR781" s="94" t="str">
        <f>IF(N781="","PRIMER_DIA en blanco",
IF(AND(M781="01",N781&gt;=L_Conversion!$C$118,N781&lt;=L_Conversion!$D$118),"-",
IF(AND(M781="02",N781&gt;=L_Conversion!$C$119,N781&lt;=L_Conversion!$D$119),"-",
IF(AND(M781="03",N781&gt;=L_Conversion!$C$120,N781&lt;=L_Conversion!$D$120),"-",
IF(AND(M781="04",N781&gt;=L_Conversion!$C$121,N781&lt;=L_Conversion!$D$121),"-",
IF(AND(M781="05",N781&gt;=L_Conversion!$C$122,N781&lt;=L_Conversion!$D$122),"-",
IF(AND(M781="06",N781&gt;=L_Conversion!$C$123,N781&lt;=L_Conversion!$D$123),"-",
IF(AND(M781="07",N781&gt;=L_Conversion!$C$124,N781&lt;=L_Conversion!$D$124),"-",
IF(AND(M781="08",N781&gt;=L_Conversion!$C$125,N781&lt;=L_Conversion!$D$125),"-",
IF(AND(M781="09",N781&gt;=L_Conversion!$C$126,N781&lt;=L_Conversion!$D$126),"-",
IF(AND(M781="10",N781&gt;=L_Conversion!$C$127,N781&lt;=L_Conversion!$D$127),"-",
IF(AND(M781="11",N781&gt;=L_Conversion!$C$128,N781&lt;=L_Conversion!$D$128),"-",
IF(AND(M781="12",N781&gt;=L_Conversion!$C$129,N781&lt;=L_Conversion!$D$129),"-",
IF(AND(M781="13",N781&gt;=L_Conversion!$C$116,N781&lt;=L_Conversion!$D$116),"-",
IF(AND(M781="14",N781&gt;=L_Conversion!$C$117,N781&lt;=L_Conversion!$D$117),"-",
"PRIMER_DIA fuera de rango")))))))))))))))</f>
        <v>-</v>
      </c>
      <c r="AS781" s="94" t="str">
        <f t="shared" si="347"/>
        <v>-</v>
      </c>
      <c r="AT781" s="94" t="str">
        <f t="shared" si="348"/>
        <v>-</v>
      </c>
      <c r="AU781" s="94" t="str">
        <f t="shared" si="349"/>
        <v>-</v>
      </c>
      <c r="AV781" s="94" t="str">
        <f t="shared" si="350"/>
        <v>-</v>
      </c>
      <c r="AW781" s="94" t="str">
        <f t="shared" si="351"/>
        <v>-</v>
      </c>
      <c r="AX781" s="94" t="str">
        <f t="shared" si="352"/>
        <v>-</v>
      </c>
      <c r="AY781" s="94" t="str">
        <f t="shared" si="353"/>
        <v>-</v>
      </c>
      <c r="AZ781" s="94" t="str">
        <f t="shared" si="354"/>
        <v>-</v>
      </c>
      <c r="BA781" s="94" t="str">
        <f t="shared" si="355"/>
        <v>-</v>
      </c>
      <c r="BB781" s="94" t="str">
        <f t="shared" si="356"/>
        <v>-</v>
      </c>
      <c r="BC781" s="94" t="str">
        <f t="shared" si="357"/>
        <v>-</v>
      </c>
      <c r="BD781" s="94" t="str">
        <f t="shared" si="358"/>
        <v>-</v>
      </c>
      <c r="BE781" s="94" t="str">
        <f t="shared" si="359"/>
        <v>-</v>
      </c>
      <c r="BF781" s="94" t="str">
        <f t="shared" si="360"/>
        <v>-</v>
      </c>
    </row>
    <row r="782" spans="1:58" x14ac:dyDescent="0.2">
      <c r="A782" s="19" t="s">
        <v>1193</v>
      </c>
      <c r="B782" s="19" t="s">
        <v>76</v>
      </c>
      <c r="C782" s="19">
        <v>18410852</v>
      </c>
      <c r="D782" s="19">
        <v>6</v>
      </c>
      <c r="E782" s="19" t="s">
        <v>1334</v>
      </c>
      <c r="F782" s="19" t="s">
        <v>1285</v>
      </c>
      <c r="G782" s="19" t="s">
        <v>1747</v>
      </c>
      <c r="H782" s="19" t="s">
        <v>654</v>
      </c>
      <c r="I782" s="19" t="s">
        <v>654</v>
      </c>
      <c r="J782" s="19">
        <v>80</v>
      </c>
      <c r="K782" s="19" t="s">
        <v>556</v>
      </c>
      <c r="L782" s="19" t="s">
        <v>509</v>
      </c>
      <c r="M782" s="19" t="s">
        <v>14</v>
      </c>
      <c r="N782" s="19">
        <v>45840</v>
      </c>
      <c r="O782" s="19">
        <v>2</v>
      </c>
      <c r="P782" s="83">
        <v>1</v>
      </c>
      <c r="Q782" s="19" t="s">
        <v>23</v>
      </c>
      <c r="R782" s="19" t="s">
        <v>11</v>
      </c>
      <c r="S782" s="19" t="s">
        <v>23</v>
      </c>
      <c r="T782" s="19">
        <v>2</v>
      </c>
      <c r="U782" s="19" t="s">
        <v>11</v>
      </c>
      <c r="V782" s="19" t="s">
        <v>11</v>
      </c>
      <c r="W782" s="19" t="s">
        <v>11</v>
      </c>
      <c r="X782" s="19">
        <v>0</v>
      </c>
      <c r="Y782" s="19" t="s">
        <v>730</v>
      </c>
      <c r="Z782" s="19">
        <v>0</v>
      </c>
      <c r="AA782" s="19">
        <v>0</v>
      </c>
      <c r="AB782" s="19">
        <v>0</v>
      </c>
      <c r="AC782" s="186" t="str">
        <f>IF(OR(M782="13",M782="14",P782=8),"",IF(     AND(OR(S782="AUTORIZADO", S782="PENDIENTE", S782="REDUCIDO", S782="AMPLIADO"),L782&lt;&gt;"HONORARIO" ), _xlfn.CONCAT(IF(H782="X","H",H782),"_",IF(OR(P782=5,P782=6),_xlfn.CONCAT(P782,"A"),P782),"_",VLOOKUP(T782,Datos!$B$2:$C$5,2,TRUE)),""))</f>
        <v>H_1_[hasta 3]</v>
      </c>
      <c r="AD782" s="186">
        <f t="shared" si="334"/>
        <v>0</v>
      </c>
      <c r="AE782" s="90" t="str">
        <f t="shared" si="335"/>
        <v>-</v>
      </c>
      <c r="AF782" s="91" t="str">
        <f t="shared" si="336"/>
        <v>070601</v>
      </c>
      <c r="AG782" s="92"/>
      <c r="AH782" s="93" t="str">
        <f t="shared" si="337"/>
        <v>Corporación de Fomento de la Producción</v>
      </c>
      <c r="AI782" s="90" t="str">
        <f t="shared" si="338"/>
        <v>-</v>
      </c>
      <c r="AJ782" s="90">
        <f t="shared" si="339"/>
        <v>6</v>
      </c>
      <c r="AK782" s="90" t="str">
        <f t="shared" si="340"/>
        <v>-</v>
      </c>
      <c r="AL782" s="90" t="str">
        <f t="shared" si="341"/>
        <v>Identifica este registro como HOMBRE</v>
      </c>
      <c r="AM782" s="90" t="str">
        <f t="shared" si="342"/>
        <v>-</v>
      </c>
      <c r="AN782" s="90" t="str">
        <f t="shared" si="343"/>
        <v>-</v>
      </c>
      <c r="AO782" s="90" t="str">
        <f t="shared" si="344"/>
        <v>-</v>
      </c>
      <c r="AP782" s="58" t="str">
        <f t="shared" si="345"/>
        <v>-</v>
      </c>
      <c r="AQ782" s="94" t="str">
        <f t="shared" si="346"/>
        <v>-</v>
      </c>
      <c r="AR782" s="94" t="str">
        <f>IF(N782="","PRIMER_DIA en blanco",
IF(AND(M782="01",N782&gt;=L_Conversion!$C$118,N782&lt;=L_Conversion!$D$118),"-",
IF(AND(M782="02",N782&gt;=L_Conversion!$C$119,N782&lt;=L_Conversion!$D$119),"-",
IF(AND(M782="03",N782&gt;=L_Conversion!$C$120,N782&lt;=L_Conversion!$D$120),"-",
IF(AND(M782="04",N782&gt;=L_Conversion!$C$121,N782&lt;=L_Conversion!$D$121),"-",
IF(AND(M782="05",N782&gt;=L_Conversion!$C$122,N782&lt;=L_Conversion!$D$122),"-",
IF(AND(M782="06",N782&gt;=L_Conversion!$C$123,N782&lt;=L_Conversion!$D$123),"-",
IF(AND(M782="07",N782&gt;=L_Conversion!$C$124,N782&lt;=L_Conversion!$D$124),"-",
IF(AND(M782="08",N782&gt;=L_Conversion!$C$125,N782&lt;=L_Conversion!$D$125),"-",
IF(AND(M782="09",N782&gt;=L_Conversion!$C$126,N782&lt;=L_Conversion!$D$126),"-",
IF(AND(M782="10",N782&gt;=L_Conversion!$C$127,N782&lt;=L_Conversion!$D$127),"-",
IF(AND(M782="11",N782&gt;=L_Conversion!$C$128,N782&lt;=L_Conversion!$D$128),"-",
IF(AND(M782="12",N782&gt;=L_Conversion!$C$129,N782&lt;=L_Conversion!$D$129),"-",
IF(AND(M782="13",N782&gt;=L_Conversion!$C$116,N782&lt;=L_Conversion!$D$116),"-",
IF(AND(M782="14",N782&gt;=L_Conversion!$C$117,N782&lt;=L_Conversion!$D$117),"-",
"PRIMER_DIA fuera de rango")))))))))))))))</f>
        <v>-</v>
      </c>
      <c r="AS782" s="94" t="str">
        <f t="shared" si="347"/>
        <v>-</v>
      </c>
      <c r="AT782" s="94" t="str">
        <f t="shared" si="348"/>
        <v>-</v>
      </c>
      <c r="AU782" s="94" t="str">
        <f t="shared" si="349"/>
        <v>-</v>
      </c>
      <c r="AV782" s="94" t="str">
        <f t="shared" si="350"/>
        <v>-</v>
      </c>
      <c r="AW782" s="94" t="str">
        <f t="shared" si="351"/>
        <v>-</v>
      </c>
      <c r="AX782" s="94" t="str">
        <f t="shared" si="352"/>
        <v>-</v>
      </c>
      <c r="AY782" s="94" t="str">
        <f t="shared" si="353"/>
        <v>-</v>
      </c>
      <c r="AZ782" s="94" t="str">
        <f t="shared" si="354"/>
        <v>-</v>
      </c>
      <c r="BA782" s="94" t="str">
        <f t="shared" si="355"/>
        <v>-</v>
      </c>
      <c r="BB782" s="94" t="str">
        <f t="shared" si="356"/>
        <v>-</v>
      </c>
      <c r="BC782" s="94" t="str">
        <f t="shared" si="357"/>
        <v>-</v>
      </c>
      <c r="BD782" s="94" t="str">
        <f t="shared" si="358"/>
        <v>-</v>
      </c>
      <c r="BE782" s="94" t="str">
        <f t="shared" si="359"/>
        <v>-</v>
      </c>
      <c r="BF782" s="94" t="str">
        <f t="shared" si="360"/>
        <v>-</v>
      </c>
    </row>
    <row r="783" spans="1:58" x14ac:dyDescent="0.2">
      <c r="A783" s="19" t="s">
        <v>1193</v>
      </c>
      <c r="B783" s="19" t="s">
        <v>76</v>
      </c>
      <c r="C783" s="19">
        <v>18840001</v>
      </c>
      <c r="D783" s="19">
        <v>9</v>
      </c>
      <c r="E783" s="19" t="s">
        <v>1508</v>
      </c>
      <c r="F783" s="19" t="s">
        <v>1420</v>
      </c>
      <c r="G783" s="19" t="s">
        <v>1509</v>
      </c>
      <c r="H783" s="19" t="s">
        <v>654</v>
      </c>
      <c r="I783" s="19" t="s">
        <v>653</v>
      </c>
      <c r="J783" s="19">
        <v>80</v>
      </c>
      <c r="K783" s="19" t="s">
        <v>556</v>
      </c>
      <c r="L783" s="19" t="s">
        <v>495</v>
      </c>
      <c r="M783" s="19" t="s">
        <v>14</v>
      </c>
      <c r="N783" s="19">
        <v>45840</v>
      </c>
      <c r="O783" s="19">
        <v>2</v>
      </c>
      <c r="P783" s="83">
        <v>1</v>
      </c>
      <c r="Q783" s="19" t="s">
        <v>23</v>
      </c>
      <c r="R783" s="19" t="s">
        <v>11</v>
      </c>
      <c r="S783" s="19" t="s">
        <v>23</v>
      </c>
      <c r="T783" s="19">
        <v>2</v>
      </c>
      <c r="U783" s="19" t="s">
        <v>11</v>
      </c>
      <c r="V783" s="19" t="s">
        <v>11</v>
      </c>
      <c r="W783" s="19" t="s">
        <v>11</v>
      </c>
      <c r="X783" s="19">
        <v>0</v>
      </c>
      <c r="Y783" s="19" t="s">
        <v>730</v>
      </c>
      <c r="Z783" s="19">
        <v>0</v>
      </c>
      <c r="AA783" s="19">
        <v>0</v>
      </c>
      <c r="AB783" s="19">
        <v>0</v>
      </c>
      <c r="AC783" s="186" t="str">
        <f>IF(OR(M783="13",M783="14",P783=8),"",IF(     AND(OR(S783="AUTORIZADO", S783="PENDIENTE", S783="REDUCIDO", S783="AMPLIADO"),L783&lt;&gt;"HONORARIO" ), _xlfn.CONCAT(IF(H783="X","H",H783),"_",IF(OR(P783=5,P783=6),_xlfn.CONCAT(P783,"A"),P783),"_",VLOOKUP(T783,Datos!$B$2:$C$5,2,TRUE)),""))</f>
        <v>H_1_[hasta 3]</v>
      </c>
      <c r="AD783" s="186">
        <f t="shared" si="334"/>
        <v>0</v>
      </c>
      <c r="AE783" s="90" t="str">
        <f t="shared" si="335"/>
        <v>-</v>
      </c>
      <c r="AF783" s="91" t="str">
        <f t="shared" si="336"/>
        <v>070601</v>
      </c>
      <c r="AG783" s="92"/>
      <c r="AH783" s="93" t="str">
        <f t="shared" si="337"/>
        <v>Corporación de Fomento de la Producción</v>
      </c>
      <c r="AI783" s="90" t="str">
        <f t="shared" si="338"/>
        <v>-</v>
      </c>
      <c r="AJ783" s="90">
        <f t="shared" si="339"/>
        <v>9</v>
      </c>
      <c r="AK783" s="90" t="str">
        <f t="shared" si="340"/>
        <v>-</v>
      </c>
      <c r="AL783" s="90" t="str">
        <f t="shared" si="341"/>
        <v>Identifica este registro como HOMBRE</v>
      </c>
      <c r="AM783" s="90" t="str">
        <f t="shared" si="342"/>
        <v>-</v>
      </c>
      <c r="AN783" s="90" t="str">
        <f t="shared" si="343"/>
        <v>-</v>
      </c>
      <c r="AO783" s="90" t="str">
        <f t="shared" si="344"/>
        <v>-</v>
      </c>
      <c r="AP783" s="58" t="str">
        <f t="shared" si="345"/>
        <v>-</v>
      </c>
      <c r="AQ783" s="94" t="str">
        <f t="shared" si="346"/>
        <v>-</v>
      </c>
      <c r="AR783" s="94" t="str">
        <f>IF(N783="","PRIMER_DIA en blanco",
IF(AND(M783="01",N783&gt;=L_Conversion!$C$118,N783&lt;=L_Conversion!$D$118),"-",
IF(AND(M783="02",N783&gt;=L_Conversion!$C$119,N783&lt;=L_Conversion!$D$119),"-",
IF(AND(M783="03",N783&gt;=L_Conversion!$C$120,N783&lt;=L_Conversion!$D$120),"-",
IF(AND(M783="04",N783&gt;=L_Conversion!$C$121,N783&lt;=L_Conversion!$D$121),"-",
IF(AND(M783="05",N783&gt;=L_Conversion!$C$122,N783&lt;=L_Conversion!$D$122),"-",
IF(AND(M783="06",N783&gt;=L_Conversion!$C$123,N783&lt;=L_Conversion!$D$123),"-",
IF(AND(M783="07",N783&gt;=L_Conversion!$C$124,N783&lt;=L_Conversion!$D$124),"-",
IF(AND(M783="08",N783&gt;=L_Conversion!$C$125,N783&lt;=L_Conversion!$D$125),"-",
IF(AND(M783="09",N783&gt;=L_Conversion!$C$126,N783&lt;=L_Conversion!$D$126),"-",
IF(AND(M783="10",N783&gt;=L_Conversion!$C$127,N783&lt;=L_Conversion!$D$127),"-",
IF(AND(M783="11",N783&gt;=L_Conversion!$C$128,N783&lt;=L_Conversion!$D$128),"-",
IF(AND(M783="12",N783&gt;=L_Conversion!$C$129,N783&lt;=L_Conversion!$D$129),"-",
IF(AND(M783="13",N783&gt;=L_Conversion!$C$116,N783&lt;=L_Conversion!$D$116),"-",
IF(AND(M783="14",N783&gt;=L_Conversion!$C$117,N783&lt;=L_Conversion!$D$117),"-",
"PRIMER_DIA fuera de rango")))))))))))))))</f>
        <v>-</v>
      </c>
      <c r="AS783" s="94" t="str">
        <f t="shared" si="347"/>
        <v>-</v>
      </c>
      <c r="AT783" s="94" t="str">
        <f t="shared" si="348"/>
        <v>-</v>
      </c>
      <c r="AU783" s="94" t="str">
        <f t="shared" si="349"/>
        <v>-</v>
      </c>
      <c r="AV783" s="94" t="str">
        <f t="shared" si="350"/>
        <v>-</v>
      </c>
      <c r="AW783" s="94" t="str">
        <f t="shared" si="351"/>
        <v>-</v>
      </c>
      <c r="AX783" s="94" t="str">
        <f t="shared" si="352"/>
        <v>-</v>
      </c>
      <c r="AY783" s="94" t="str">
        <f t="shared" si="353"/>
        <v>-</v>
      </c>
      <c r="AZ783" s="94" t="str">
        <f t="shared" si="354"/>
        <v>-</v>
      </c>
      <c r="BA783" s="94" t="str">
        <f t="shared" si="355"/>
        <v>-</v>
      </c>
      <c r="BB783" s="94" t="str">
        <f t="shared" si="356"/>
        <v>-</v>
      </c>
      <c r="BC783" s="94" t="str">
        <f t="shared" si="357"/>
        <v>-</v>
      </c>
      <c r="BD783" s="94" t="str">
        <f t="shared" si="358"/>
        <v>-</v>
      </c>
      <c r="BE783" s="94" t="str">
        <f t="shared" si="359"/>
        <v>-</v>
      </c>
      <c r="BF783" s="94" t="str">
        <f t="shared" si="360"/>
        <v>-</v>
      </c>
    </row>
    <row r="784" spans="1:58" x14ac:dyDescent="0.2">
      <c r="A784" s="19" t="s">
        <v>1193</v>
      </c>
      <c r="B784" s="19" t="s">
        <v>76</v>
      </c>
      <c r="C784" s="19">
        <v>19438160</v>
      </c>
      <c r="D784" s="19">
        <v>3</v>
      </c>
      <c r="E784" s="19" t="s">
        <v>1575</v>
      </c>
      <c r="F784" s="19" t="s">
        <v>1576</v>
      </c>
      <c r="G784" s="19" t="s">
        <v>1577</v>
      </c>
      <c r="H784" s="19" t="s">
        <v>1018</v>
      </c>
      <c r="I784" s="19" t="s">
        <v>653</v>
      </c>
      <c r="J784" s="19">
        <v>80</v>
      </c>
      <c r="K784" s="19" t="s">
        <v>556</v>
      </c>
      <c r="L784" s="19" t="s">
        <v>495</v>
      </c>
      <c r="M784" s="19" t="s">
        <v>14</v>
      </c>
      <c r="N784" s="19">
        <v>45840</v>
      </c>
      <c r="O784" s="19">
        <v>3</v>
      </c>
      <c r="P784" s="83">
        <v>1</v>
      </c>
      <c r="Q784" s="19" t="s">
        <v>23</v>
      </c>
      <c r="R784" s="19" t="s">
        <v>11</v>
      </c>
      <c r="S784" s="19" t="s">
        <v>23</v>
      </c>
      <c r="T784" s="19">
        <v>3</v>
      </c>
      <c r="U784" s="19" t="s">
        <v>11</v>
      </c>
      <c r="V784" s="19" t="s">
        <v>11</v>
      </c>
      <c r="W784" s="19" t="s">
        <v>11</v>
      </c>
      <c r="X784" s="19">
        <v>0</v>
      </c>
      <c r="Y784" s="19" t="s">
        <v>730</v>
      </c>
      <c r="Z784" s="19">
        <v>0</v>
      </c>
      <c r="AA784" s="19">
        <v>0</v>
      </c>
      <c r="AB784" s="19">
        <v>0</v>
      </c>
      <c r="AC784" s="186" t="str">
        <f>IF(OR(M784="13",M784="14",P784=8),"",IF(     AND(OR(S784="AUTORIZADO", S784="PENDIENTE", S784="REDUCIDO", S784="AMPLIADO"),L784&lt;&gt;"HONORARIO" ), _xlfn.CONCAT(IF(H784="X","H",H784),"_",IF(OR(P784=5,P784=6),_xlfn.CONCAT(P784,"A"),P784),"_",VLOOKUP(T784,Datos!$B$2:$C$5,2,TRUE)),""))</f>
        <v>M_1_[hasta 3]</v>
      </c>
      <c r="AD784" s="186">
        <f t="shared" si="334"/>
        <v>0</v>
      </c>
      <c r="AE784" s="90" t="str">
        <f t="shared" si="335"/>
        <v>-</v>
      </c>
      <c r="AF784" s="91" t="str">
        <f t="shared" si="336"/>
        <v>070601</v>
      </c>
      <c r="AG784" s="92"/>
      <c r="AH784" s="93" t="str">
        <f t="shared" si="337"/>
        <v>Corporación de Fomento de la Producción</v>
      </c>
      <c r="AI784" s="90" t="str">
        <f t="shared" si="338"/>
        <v>-</v>
      </c>
      <c r="AJ784" s="90">
        <f t="shared" si="339"/>
        <v>3</v>
      </c>
      <c r="AK784" s="90" t="str">
        <f t="shared" si="340"/>
        <v>-</v>
      </c>
      <c r="AL784" s="90" t="str">
        <f t="shared" si="341"/>
        <v>Identifica este registro como MUJER</v>
      </c>
      <c r="AM784" s="90" t="str">
        <f t="shared" si="342"/>
        <v>-</v>
      </c>
      <c r="AN784" s="90" t="str">
        <f t="shared" si="343"/>
        <v>-</v>
      </c>
      <c r="AO784" s="90" t="str">
        <f t="shared" si="344"/>
        <v>-</v>
      </c>
      <c r="AP784" s="58" t="str">
        <f t="shared" si="345"/>
        <v>-</v>
      </c>
      <c r="AQ784" s="94" t="str">
        <f t="shared" si="346"/>
        <v>-</v>
      </c>
      <c r="AR784" s="94" t="str">
        <f>IF(N784="","PRIMER_DIA en blanco",
IF(AND(M784="01",N784&gt;=L_Conversion!$C$118,N784&lt;=L_Conversion!$D$118),"-",
IF(AND(M784="02",N784&gt;=L_Conversion!$C$119,N784&lt;=L_Conversion!$D$119),"-",
IF(AND(M784="03",N784&gt;=L_Conversion!$C$120,N784&lt;=L_Conversion!$D$120),"-",
IF(AND(M784="04",N784&gt;=L_Conversion!$C$121,N784&lt;=L_Conversion!$D$121),"-",
IF(AND(M784="05",N784&gt;=L_Conversion!$C$122,N784&lt;=L_Conversion!$D$122),"-",
IF(AND(M784="06",N784&gt;=L_Conversion!$C$123,N784&lt;=L_Conversion!$D$123),"-",
IF(AND(M784="07",N784&gt;=L_Conversion!$C$124,N784&lt;=L_Conversion!$D$124),"-",
IF(AND(M784="08",N784&gt;=L_Conversion!$C$125,N784&lt;=L_Conversion!$D$125),"-",
IF(AND(M784="09",N784&gt;=L_Conversion!$C$126,N784&lt;=L_Conversion!$D$126),"-",
IF(AND(M784="10",N784&gt;=L_Conversion!$C$127,N784&lt;=L_Conversion!$D$127),"-",
IF(AND(M784="11",N784&gt;=L_Conversion!$C$128,N784&lt;=L_Conversion!$D$128),"-",
IF(AND(M784="12",N784&gt;=L_Conversion!$C$129,N784&lt;=L_Conversion!$D$129),"-",
IF(AND(M784="13",N784&gt;=L_Conversion!$C$116,N784&lt;=L_Conversion!$D$116),"-",
IF(AND(M784="14",N784&gt;=L_Conversion!$C$117,N784&lt;=L_Conversion!$D$117),"-",
"PRIMER_DIA fuera de rango")))))))))))))))</f>
        <v>-</v>
      </c>
      <c r="AS784" s="94" t="str">
        <f t="shared" si="347"/>
        <v>-</v>
      </c>
      <c r="AT784" s="94" t="str">
        <f t="shared" si="348"/>
        <v>-</v>
      </c>
      <c r="AU784" s="94" t="str">
        <f t="shared" si="349"/>
        <v>-</v>
      </c>
      <c r="AV784" s="94" t="str">
        <f t="shared" si="350"/>
        <v>-</v>
      </c>
      <c r="AW784" s="94" t="str">
        <f t="shared" si="351"/>
        <v>-</v>
      </c>
      <c r="AX784" s="94" t="str">
        <f t="shared" si="352"/>
        <v>-</v>
      </c>
      <c r="AY784" s="94" t="str">
        <f t="shared" si="353"/>
        <v>-</v>
      </c>
      <c r="AZ784" s="94" t="str">
        <f t="shared" si="354"/>
        <v>-</v>
      </c>
      <c r="BA784" s="94" t="str">
        <f t="shared" si="355"/>
        <v>-</v>
      </c>
      <c r="BB784" s="94" t="str">
        <f t="shared" si="356"/>
        <v>-</v>
      </c>
      <c r="BC784" s="94" t="str">
        <f t="shared" si="357"/>
        <v>-</v>
      </c>
      <c r="BD784" s="94" t="str">
        <f t="shared" si="358"/>
        <v>-</v>
      </c>
      <c r="BE784" s="94" t="str">
        <f t="shared" si="359"/>
        <v>-</v>
      </c>
      <c r="BF784" s="94" t="str">
        <f t="shared" si="360"/>
        <v>-</v>
      </c>
    </row>
    <row r="785" spans="1:58" x14ac:dyDescent="0.2">
      <c r="A785" s="19" t="s">
        <v>1193</v>
      </c>
      <c r="B785" s="19" t="s">
        <v>76</v>
      </c>
      <c r="C785" s="19">
        <v>12677305</v>
      </c>
      <c r="D785" s="19">
        <v>6</v>
      </c>
      <c r="E785" s="19" t="s">
        <v>1508</v>
      </c>
      <c r="F785" s="19" t="s">
        <v>1538</v>
      </c>
      <c r="G785" s="19" t="s">
        <v>1539</v>
      </c>
      <c r="H785" s="19" t="s">
        <v>1018</v>
      </c>
      <c r="I785" s="19" t="s">
        <v>653</v>
      </c>
      <c r="J785" s="19">
        <v>80</v>
      </c>
      <c r="K785" s="19" t="s">
        <v>556</v>
      </c>
      <c r="L785" s="19" t="s">
        <v>495</v>
      </c>
      <c r="M785" s="19" t="s">
        <v>14</v>
      </c>
      <c r="N785" s="19">
        <v>45841</v>
      </c>
      <c r="O785" s="19">
        <v>1</v>
      </c>
      <c r="P785" s="83">
        <v>1</v>
      </c>
      <c r="Q785" s="19" t="s">
        <v>23</v>
      </c>
      <c r="R785" s="19" t="s">
        <v>11</v>
      </c>
      <c r="S785" s="19" t="s">
        <v>23</v>
      </c>
      <c r="T785" s="19">
        <v>1</v>
      </c>
      <c r="U785" s="19" t="s">
        <v>11</v>
      </c>
      <c r="V785" s="19" t="s">
        <v>11</v>
      </c>
      <c r="W785" s="19" t="s">
        <v>11</v>
      </c>
      <c r="X785" s="19">
        <v>0</v>
      </c>
      <c r="Y785" s="19" t="s">
        <v>730</v>
      </c>
      <c r="Z785" s="19">
        <v>0</v>
      </c>
      <c r="AA785" s="19">
        <v>0</v>
      </c>
      <c r="AB785" s="19">
        <v>0</v>
      </c>
      <c r="AC785" s="186" t="str">
        <f>IF(OR(M785="13",M785="14",P785=8),"",IF(     AND(OR(S785="AUTORIZADO", S785="PENDIENTE", S785="REDUCIDO", S785="AMPLIADO"),L785&lt;&gt;"HONORARIO" ), _xlfn.CONCAT(IF(H785="X","H",H785),"_",IF(OR(P785=5,P785=6),_xlfn.CONCAT(P785,"A"),P785),"_",VLOOKUP(T785,Datos!$B$2:$C$5,2,TRUE)),""))</f>
        <v>M_1_[hasta 3]</v>
      </c>
      <c r="AD785" s="186">
        <f t="shared" si="334"/>
        <v>0</v>
      </c>
      <c r="AE785" s="90" t="str">
        <f t="shared" si="335"/>
        <v>-</v>
      </c>
      <c r="AF785" s="91" t="str">
        <f t="shared" si="336"/>
        <v>070601</v>
      </c>
      <c r="AG785" s="92"/>
      <c r="AH785" s="93" t="str">
        <f t="shared" si="337"/>
        <v>Corporación de Fomento de la Producción</v>
      </c>
      <c r="AI785" s="90" t="str">
        <f t="shared" si="338"/>
        <v>-</v>
      </c>
      <c r="AJ785" s="90">
        <f t="shared" si="339"/>
        <v>6</v>
      </c>
      <c r="AK785" s="90" t="str">
        <f t="shared" si="340"/>
        <v>-</v>
      </c>
      <c r="AL785" s="90" t="str">
        <f t="shared" si="341"/>
        <v>Identifica este registro como MUJER</v>
      </c>
      <c r="AM785" s="90" t="str">
        <f t="shared" si="342"/>
        <v>-</v>
      </c>
      <c r="AN785" s="90" t="str">
        <f t="shared" si="343"/>
        <v>-</v>
      </c>
      <c r="AO785" s="90" t="str">
        <f t="shared" si="344"/>
        <v>-</v>
      </c>
      <c r="AP785" s="58" t="str">
        <f t="shared" si="345"/>
        <v>-</v>
      </c>
      <c r="AQ785" s="94" t="str">
        <f t="shared" si="346"/>
        <v>-</v>
      </c>
      <c r="AR785" s="94" t="str">
        <f>IF(N785="","PRIMER_DIA en blanco",
IF(AND(M785="01",N785&gt;=L_Conversion!$C$118,N785&lt;=L_Conversion!$D$118),"-",
IF(AND(M785="02",N785&gt;=L_Conversion!$C$119,N785&lt;=L_Conversion!$D$119),"-",
IF(AND(M785="03",N785&gt;=L_Conversion!$C$120,N785&lt;=L_Conversion!$D$120),"-",
IF(AND(M785="04",N785&gt;=L_Conversion!$C$121,N785&lt;=L_Conversion!$D$121),"-",
IF(AND(M785="05",N785&gt;=L_Conversion!$C$122,N785&lt;=L_Conversion!$D$122),"-",
IF(AND(M785="06",N785&gt;=L_Conversion!$C$123,N785&lt;=L_Conversion!$D$123),"-",
IF(AND(M785="07",N785&gt;=L_Conversion!$C$124,N785&lt;=L_Conversion!$D$124),"-",
IF(AND(M785="08",N785&gt;=L_Conversion!$C$125,N785&lt;=L_Conversion!$D$125),"-",
IF(AND(M785="09",N785&gt;=L_Conversion!$C$126,N785&lt;=L_Conversion!$D$126),"-",
IF(AND(M785="10",N785&gt;=L_Conversion!$C$127,N785&lt;=L_Conversion!$D$127),"-",
IF(AND(M785="11",N785&gt;=L_Conversion!$C$128,N785&lt;=L_Conversion!$D$128),"-",
IF(AND(M785="12",N785&gt;=L_Conversion!$C$129,N785&lt;=L_Conversion!$D$129),"-",
IF(AND(M785="13",N785&gt;=L_Conversion!$C$116,N785&lt;=L_Conversion!$D$116),"-",
IF(AND(M785="14",N785&gt;=L_Conversion!$C$117,N785&lt;=L_Conversion!$D$117),"-",
"PRIMER_DIA fuera de rango")))))))))))))))</f>
        <v>-</v>
      </c>
      <c r="AS785" s="94" t="str">
        <f t="shared" si="347"/>
        <v>-</v>
      </c>
      <c r="AT785" s="94" t="str">
        <f t="shared" si="348"/>
        <v>-</v>
      </c>
      <c r="AU785" s="94" t="str">
        <f t="shared" si="349"/>
        <v>-</v>
      </c>
      <c r="AV785" s="94" t="str">
        <f t="shared" si="350"/>
        <v>-</v>
      </c>
      <c r="AW785" s="94" t="str">
        <f t="shared" si="351"/>
        <v>-</v>
      </c>
      <c r="AX785" s="94" t="str">
        <f t="shared" si="352"/>
        <v>-</v>
      </c>
      <c r="AY785" s="94" t="str">
        <f t="shared" si="353"/>
        <v>-</v>
      </c>
      <c r="AZ785" s="94" t="str">
        <f t="shared" si="354"/>
        <v>-</v>
      </c>
      <c r="BA785" s="94" t="str">
        <f t="shared" si="355"/>
        <v>-</v>
      </c>
      <c r="BB785" s="94" t="str">
        <f t="shared" si="356"/>
        <v>-</v>
      </c>
      <c r="BC785" s="94" t="str">
        <f t="shared" si="357"/>
        <v>-</v>
      </c>
      <c r="BD785" s="94" t="str">
        <f t="shared" si="358"/>
        <v>-</v>
      </c>
      <c r="BE785" s="94" t="str">
        <f t="shared" si="359"/>
        <v>-</v>
      </c>
      <c r="BF785" s="94" t="str">
        <f t="shared" si="360"/>
        <v>-</v>
      </c>
    </row>
    <row r="786" spans="1:58" x14ac:dyDescent="0.2">
      <c r="A786" s="19" t="s">
        <v>1193</v>
      </c>
      <c r="B786" s="19" t="s">
        <v>669</v>
      </c>
      <c r="C786" s="19">
        <v>16366337</v>
      </c>
      <c r="D786" s="19">
        <v>6</v>
      </c>
      <c r="E786" s="19" t="s">
        <v>1347</v>
      </c>
      <c r="F786" s="19" t="s">
        <v>1348</v>
      </c>
      <c r="G786" s="19" t="s">
        <v>1349</v>
      </c>
      <c r="H786" s="19" t="s">
        <v>1018</v>
      </c>
      <c r="I786" s="19" t="s">
        <v>654</v>
      </c>
      <c r="J786" s="19">
        <v>80</v>
      </c>
      <c r="K786" s="19" t="s">
        <v>556</v>
      </c>
      <c r="L786" s="19" t="s">
        <v>509</v>
      </c>
      <c r="M786" s="19" t="s">
        <v>14</v>
      </c>
      <c r="N786" s="19">
        <v>45841</v>
      </c>
      <c r="O786" s="19">
        <v>7</v>
      </c>
      <c r="P786" s="83">
        <v>4</v>
      </c>
      <c r="Q786" s="19" t="s">
        <v>23</v>
      </c>
      <c r="R786" s="19" t="s">
        <v>11</v>
      </c>
      <c r="S786" s="19" t="s">
        <v>23</v>
      </c>
      <c r="T786" s="19">
        <v>7</v>
      </c>
      <c r="U786" s="19" t="s">
        <v>11</v>
      </c>
      <c r="V786" s="19" t="s">
        <v>11</v>
      </c>
      <c r="W786" s="19" t="s">
        <v>11</v>
      </c>
      <c r="X786" s="19">
        <v>0</v>
      </c>
      <c r="Y786" s="19" t="s">
        <v>730</v>
      </c>
      <c r="Z786" s="19">
        <v>0</v>
      </c>
      <c r="AA786" s="19">
        <v>0</v>
      </c>
      <c r="AB786" s="19">
        <v>0</v>
      </c>
      <c r="AC786" s="186" t="str">
        <f>IF(OR(M786="13",M786="14",P786=8),"",IF(     AND(OR(S786="AUTORIZADO", S786="PENDIENTE", S786="REDUCIDO", S786="AMPLIADO"),L786&lt;&gt;"HONORARIO" ), _xlfn.CONCAT(IF(H786="X","H",H786),"_",IF(OR(P786=5,P786=6),_xlfn.CONCAT(P786,"A"),P786),"_",VLOOKUP(T786,Datos!$B$2:$C$5,2,TRUE)),""))</f>
        <v>M_4_[4 a 10]</v>
      </c>
      <c r="AD786" s="186">
        <f t="shared" si="334"/>
        <v>0</v>
      </c>
      <c r="AE786" s="90" t="str">
        <f t="shared" si="335"/>
        <v>-</v>
      </c>
      <c r="AF786" s="91" t="str">
        <f t="shared" si="336"/>
        <v>Revisar</v>
      </c>
      <c r="AG786" s="92"/>
      <c r="AH786" s="93" t="str">
        <f t="shared" si="337"/>
        <v>Corporación de Fomento de la Producción</v>
      </c>
      <c r="AI786" s="90" t="str">
        <f t="shared" si="338"/>
        <v>-</v>
      </c>
      <c r="AJ786" s="90">
        <f t="shared" si="339"/>
        <v>6</v>
      </c>
      <c r="AK786" s="90" t="str">
        <f t="shared" si="340"/>
        <v>-</v>
      </c>
      <c r="AL786" s="90" t="str">
        <f t="shared" si="341"/>
        <v>Identifica este registro como MUJER</v>
      </c>
      <c r="AM786" s="90" t="str">
        <f t="shared" si="342"/>
        <v>-</v>
      </c>
      <c r="AN786" s="90" t="str">
        <f t="shared" si="343"/>
        <v>-</v>
      </c>
      <c r="AO786" s="90" t="str">
        <f t="shared" si="344"/>
        <v>-</v>
      </c>
      <c r="AP786" s="58" t="str">
        <f t="shared" si="345"/>
        <v>-</v>
      </c>
      <c r="AQ786" s="94" t="str">
        <f t="shared" si="346"/>
        <v>-</v>
      </c>
      <c r="AR786" s="94" t="str">
        <f>IF(N786="","PRIMER_DIA en blanco",
IF(AND(M786="01",N786&gt;=L_Conversion!$C$118,N786&lt;=L_Conversion!$D$118),"-",
IF(AND(M786="02",N786&gt;=L_Conversion!$C$119,N786&lt;=L_Conversion!$D$119),"-",
IF(AND(M786="03",N786&gt;=L_Conversion!$C$120,N786&lt;=L_Conversion!$D$120),"-",
IF(AND(M786="04",N786&gt;=L_Conversion!$C$121,N786&lt;=L_Conversion!$D$121),"-",
IF(AND(M786="05",N786&gt;=L_Conversion!$C$122,N786&lt;=L_Conversion!$D$122),"-",
IF(AND(M786="06",N786&gt;=L_Conversion!$C$123,N786&lt;=L_Conversion!$D$123),"-",
IF(AND(M786="07",N786&gt;=L_Conversion!$C$124,N786&lt;=L_Conversion!$D$124),"-",
IF(AND(M786="08",N786&gt;=L_Conversion!$C$125,N786&lt;=L_Conversion!$D$125),"-",
IF(AND(M786="09",N786&gt;=L_Conversion!$C$126,N786&lt;=L_Conversion!$D$126),"-",
IF(AND(M786="10",N786&gt;=L_Conversion!$C$127,N786&lt;=L_Conversion!$D$127),"-",
IF(AND(M786="11",N786&gt;=L_Conversion!$C$128,N786&lt;=L_Conversion!$D$128),"-",
IF(AND(M786="12",N786&gt;=L_Conversion!$C$129,N786&lt;=L_Conversion!$D$129),"-",
IF(AND(M786="13",N786&gt;=L_Conversion!$C$116,N786&lt;=L_Conversion!$D$116),"-",
IF(AND(M786="14",N786&gt;=L_Conversion!$C$117,N786&lt;=L_Conversion!$D$117),"-",
"PRIMER_DIA fuera de rango")))))))))))))))</f>
        <v>-</v>
      </c>
      <c r="AS786" s="94" t="str">
        <f t="shared" si="347"/>
        <v>-</v>
      </c>
      <c r="AT786" s="94" t="str">
        <f t="shared" si="348"/>
        <v>-</v>
      </c>
      <c r="AU786" s="94" t="str">
        <f t="shared" si="349"/>
        <v>-</v>
      </c>
      <c r="AV786" s="94" t="str">
        <f t="shared" si="350"/>
        <v>-</v>
      </c>
      <c r="AW786" s="94" t="str">
        <f t="shared" si="351"/>
        <v>-</v>
      </c>
      <c r="AX786" s="94" t="str">
        <f t="shared" si="352"/>
        <v>-</v>
      </c>
      <c r="AY786" s="94" t="str">
        <f t="shared" si="353"/>
        <v>-</v>
      </c>
      <c r="AZ786" s="94" t="str">
        <f t="shared" si="354"/>
        <v>-</v>
      </c>
      <c r="BA786" s="94" t="str">
        <f t="shared" si="355"/>
        <v>-</v>
      </c>
      <c r="BB786" s="94" t="str">
        <f t="shared" si="356"/>
        <v>-</v>
      </c>
      <c r="BC786" s="94" t="str">
        <f t="shared" si="357"/>
        <v>-</v>
      </c>
      <c r="BD786" s="94" t="str">
        <f t="shared" si="358"/>
        <v>-</v>
      </c>
      <c r="BE786" s="94" t="str">
        <f t="shared" si="359"/>
        <v>-</v>
      </c>
      <c r="BF786" s="94" t="str">
        <f t="shared" si="360"/>
        <v>-</v>
      </c>
    </row>
    <row r="787" spans="1:58" x14ac:dyDescent="0.2">
      <c r="A787" s="19" t="s">
        <v>1193</v>
      </c>
      <c r="B787" s="19" t="s">
        <v>876</v>
      </c>
      <c r="C787" s="19">
        <v>16049127</v>
      </c>
      <c r="D787" s="19">
        <v>2</v>
      </c>
      <c r="E787" s="19" t="s">
        <v>2046</v>
      </c>
      <c r="F787" s="19" t="s">
        <v>2046</v>
      </c>
      <c r="G787" s="19" t="s">
        <v>2047</v>
      </c>
      <c r="H787" s="19" t="s">
        <v>1018</v>
      </c>
      <c r="I787" s="19" t="s">
        <v>653</v>
      </c>
      <c r="J787" s="19">
        <v>80</v>
      </c>
      <c r="K787" s="19" t="s">
        <v>556</v>
      </c>
      <c r="L787" s="19" t="s">
        <v>495</v>
      </c>
      <c r="M787" s="19" t="s">
        <v>14</v>
      </c>
      <c r="N787" s="19">
        <v>45842</v>
      </c>
      <c r="O787" s="19">
        <v>4</v>
      </c>
      <c r="P787" s="83">
        <v>1</v>
      </c>
      <c r="Q787" s="19" t="s">
        <v>23</v>
      </c>
      <c r="R787" s="19" t="s">
        <v>11</v>
      </c>
      <c r="S787" s="19" t="s">
        <v>23</v>
      </c>
      <c r="T787" s="19">
        <v>4</v>
      </c>
      <c r="U787" s="19" t="s">
        <v>11</v>
      </c>
      <c r="V787" s="19" t="s">
        <v>11</v>
      </c>
      <c r="W787" s="19" t="s">
        <v>11</v>
      </c>
      <c r="X787" s="19">
        <v>0</v>
      </c>
      <c r="Y787" s="19" t="s">
        <v>730</v>
      </c>
      <c r="Z787" s="19">
        <v>0</v>
      </c>
      <c r="AA787" s="19">
        <v>0</v>
      </c>
      <c r="AB787" s="19">
        <v>0</v>
      </c>
      <c r="AC787" s="186" t="str">
        <f>IF(OR(M787="13",M787="14",P787=8),"",IF(     AND(OR(S787="AUTORIZADO", S787="PENDIENTE", S787="REDUCIDO", S787="AMPLIADO"),L787&lt;&gt;"HONORARIO" ), _xlfn.CONCAT(IF(H787="X","H",H787),"_",IF(OR(P787=5,P787=6),_xlfn.CONCAT(P787,"A"),P787),"_",VLOOKUP(T787,Datos!$B$2:$C$5,2,TRUE)),""))</f>
        <v>M_1_[4 a 10]</v>
      </c>
      <c r="AD787" s="186">
        <f t="shared" si="334"/>
        <v>0</v>
      </c>
      <c r="AE787" s="90" t="str">
        <f t="shared" si="335"/>
        <v>-</v>
      </c>
      <c r="AF787" s="91" t="str">
        <f t="shared" si="336"/>
        <v>070607</v>
      </c>
      <c r="AG787" s="92"/>
      <c r="AH787" s="93" t="str">
        <f t="shared" si="337"/>
        <v>Corporación de Fomento de la Producción</v>
      </c>
      <c r="AI787" s="90" t="str">
        <f t="shared" si="338"/>
        <v>-</v>
      </c>
      <c r="AJ787" s="90">
        <f t="shared" si="339"/>
        <v>2</v>
      </c>
      <c r="AK787" s="90" t="str">
        <f t="shared" si="340"/>
        <v>-</v>
      </c>
      <c r="AL787" s="90" t="str">
        <f t="shared" si="341"/>
        <v>Identifica este registro como MUJER</v>
      </c>
      <c r="AM787" s="90" t="str">
        <f t="shared" si="342"/>
        <v>-</v>
      </c>
      <c r="AN787" s="90" t="str">
        <f t="shared" si="343"/>
        <v>-</v>
      </c>
      <c r="AO787" s="90" t="str">
        <f t="shared" si="344"/>
        <v>-</v>
      </c>
      <c r="AP787" s="58" t="str">
        <f t="shared" si="345"/>
        <v>-</v>
      </c>
      <c r="AQ787" s="94" t="str">
        <f t="shared" si="346"/>
        <v>-</v>
      </c>
      <c r="AR787" s="94" t="str">
        <f>IF(N787="","PRIMER_DIA en blanco",
IF(AND(M787="01",N787&gt;=L_Conversion!$C$118,N787&lt;=L_Conversion!$D$118),"-",
IF(AND(M787="02",N787&gt;=L_Conversion!$C$119,N787&lt;=L_Conversion!$D$119),"-",
IF(AND(M787="03",N787&gt;=L_Conversion!$C$120,N787&lt;=L_Conversion!$D$120),"-",
IF(AND(M787="04",N787&gt;=L_Conversion!$C$121,N787&lt;=L_Conversion!$D$121),"-",
IF(AND(M787="05",N787&gt;=L_Conversion!$C$122,N787&lt;=L_Conversion!$D$122),"-",
IF(AND(M787="06",N787&gt;=L_Conversion!$C$123,N787&lt;=L_Conversion!$D$123),"-",
IF(AND(M787="07",N787&gt;=L_Conversion!$C$124,N787&lt;=L_Conversion!$D$124),"-",
IF(AND(M787="08",N787&gt;=L_Conversion!$C$125,N787&lt;=L_Conversion!$D$125),"-",
IF(AND(M787="09",N787&gt;=L_Conversion!$C$126,N787&lt;=L_Conversion!$D$126),"-",
IF(AND(M787="10",N787&gt;=L_Conversion!$C$127,N787&lt;=L_Conversion!$D$127),"-",
IF(AND(M787="11",N787&gt;=L_Conversion!$C$128,N787&lt;=L_Conversion!$D$128),"-",
IF(AND(M787="12",N787&gt;=L_Conversion!$C$129,N787&lt;=L_Conversion!$D$129),"-",
IF(AND(M787="13",N787&gt;=L_Conversion!$C$116,N787&lt;=L_Conversion!$D$116),"-",
IF(AND(M787="14",N787&gt;=L_Conversion!$C$117,N787&lt;=L_Conversion!$D$117),"-",
"PRIMER_DIA fuera de rango")))))))))))))))</f>
        <v>-</v>
      </c>
      <c r="AS787" s="94" t="str">
        <f t="shared" si="347"/>
        <v>-</v>
      </c>
      <c r="AT787" s="94" t="str">
        <f t="shared" si="348"/>
        <v>-</v>
      </c>
      <c r="AU787" s="94" t="str">
        <f t="shared" si="349"/>
        <v>-</v>
      </c>
      <c r="AV787" s="94" t="str">
        <f t="shared" si="350"/>
        <v>-</v>
      </c>
      <c r="AW787" s="94" t="str">
        <f t="shared" si="351"/>
        <v>-</v>
      </c>
      <c r="AX787" s="94" t="str">
        <f t="shared" si="352"/>
        <v>-</v>
      </c>
      <c r="AY787" s="94" t="str">
        <f t="shared" si="353"/>
        <v>-</v>
      </c>
      <c r="AZ787" s="94" t="str">
        <f t="shared" si="354"/>
        <v>-</v>
      </c>
      <c r="BA787" s="94" t="str">
        <f t="shared" si="355"/>
        <v>-</v>
      </c>
      <c r="BB787" s="94" t="str">
        <f t="shared" si="356"/>
        <v>-</v>
      </c>
      <c r="BC787" s="94" t="str">
        <f t="shared" si="357"/>
        <v>-</v>
      </c>
      <c r="BD787" s="94" t="str">
        <f t="shared" si="358"/>
        <v>-</v>
      </c>
      <c r="BE787" s="94" t="str">
        <f t="shared" si="359"/>
        <v>-</v>
      </c>
      <c r="BF787" s="94" t="str">
        <f t="shared" si="360"/>
        <v>-</v>
      </c>
    </row>
    <row r="788" spans="1:58" x14ac:dyDescent="0.2">
      <c r="A788" s="19" t="s">
        <v>1193</v>
      </c>
      <c r="B788" s="19" t="s">
        <v>76</v>
      </c>
      <c r="C788" s="19">
        <v>24987726</v>
      </c>
      <c r="D788" s="19">
        <v>3</v>
      </c>
      <c r="E788" s="19" t="s">
        <v>2031</v>
      </c>
      <c r="F788" s="19" t="s">
        <v>2032</v>
      </c>
      <c r="G788" s="19" t="s">
        <v>2033</v>
      </c>
      <c r="H788" s="19" t="s">
        <v>654</v>
      </c>
      <c r="I788" s="19" t="s">
        <v>653</v>
      </c>
      <c r="J788" s="19">
        <v>80</v>
      </c>
      <c r="K788" s="19" t="s">
        <v>556</v>
      </c>
      <c r="L788" s="19" t="s">
        <v>495</v>
      </c>
      <c r="M788" s="19" t="s">
        <v>14</v>
      </c>
      <c r="N788" s="19">
        <v>45843</v>
      </c>
      <c r="O788" s="19">
        <v>7</v>
      </c>
      <c r="P788" s="83">
        <v>1</v>
      </c>
      <c r="Q788" s="19" t="s">
        <v>23</v>
      </c>
      <c r="R788" s="19" t="s">
        <v>11</v>
      </c>
      <c r="S788" s="19" t="s">
        <v>23</v>
      </c>
      <c r="T788" s="19">
        <v>7</v>
      </c>
      <c r="U788" s="19" t="s">
        <v>11</v>
      </c>
      <c r="V788" s="19" t="s">
        <v>11</v>
      </c>
      <c r="W788" s="19" t="s">
        <v>11</v>
      </c>
      <c r="X788" s="19">
        <v>0</v>
      </c>
      <c r="Y788" s="19" t="s">
        <v>730</v>
      </c>
      <c r="Z788" s="19">
        <v>0</v>
      </c>
      <c r="AA788" s="19">
        <v>0</v>
      </c>
      <c r="AB788" s="19">
        <v>0</v>
      </c>
      <c r="AC788" s="186" t="str">
        <f>IF(OR(M788="13",M788="14",P788=8),"",IF(     AND(OR(S788="AUTORIZADO", S788="PENDIENTE", S788="REDUCIDO", S788="AMPLIADO"),L788&lt;&gt;"HONORARIO" ), _xlfn.CONCAT(IF(H788="X","H",H788),"_",IF(OR(P788=5,P788=6),_xlfn.CONCAT(P788,"A"),P788),"_",VLOOKUP(T788,Datos!$B$2:$C$5,2,TRUE)),""))</f>
        <v>H_1_[4 a 10]</v>
      </c>
      <c r="AD788" s="186">
        <f t="shared" si="334"/>
        <v>0</v>
      </c>
      <c r="AE788" s="90" t="str">
        <f t="shared" si="335"/>
        <v>-</v>
      </c>
      <c r="AF788" s="91" t="str">
        <f t="shared" si="336"/>
        <v>070601</v>
      </c>
      <c r="AG788" s="92"/>
      <c r="AH788" s="93" t="str">
        <f t="shared" si="337"/>
        <v>Corporación de Fomento de la Producción</v>
      </c>
      <c r="AI788" s="90" t="str">
        <f t="shared" si="338"/>
        <v>-</v>
      </c>
      <c r="AJ788" s="90">
        <f t="shared" si="339"/>
        <v>3</v>
      </c>
      <c r="AK788" s="90" t="str">
        <f t="shared" si="340"/>
        <v>-</v>
      </c>
      <c r="AL788" s="90" t="str">
        <f t="shared" si="341"/>
        <v>Identifica este registro como HOMBRE</v>
      </c>
      <c r="AM788" s="90" t="str">
        <f t="shared" si="342"/>
        <v>-</v>
      </c>
      <c r="AN788" s="90" t="str">
        <f t="shared" si="343"/>
        <v>-</v>
      </c>
      <c r="AO788" s="90" t="str">
        <f t="shared" si="344"/>
        <v>-</v>
      </c>
      <c r="AP788" s="58" t="str">
        <f t="shared" si="345"/>
        <v>-</v>
      </c>
      <c r="AQ788" s="94" t="str">
        <f t="shared" si="346"/>
        <v>-</v>
      </c>
      <c r="AR788" s="94" t="str">
        <f>IF(N788="","PRIMER_DIA en blanco",
IF(AND(M788="01",N788&gt;=L_Conversion!$C$118,N788&lt;=L_Conversion!$D$118),"-",
IF(AND(M788="02",N788&gt;=L_Conversion!$C$119,N788&lt;=L_Conversion!$D$119),"-",
IF(AND(M788="03",N788&gt;=L_Conversion!$C$120,N788&lt;=L_Conversion!$D$120),"-",
IF(AND(M788="04",N788&gt;=L_Conversion!$C$121,N788&lt;=L_Conversion!$D$121),"-",
IF(AND(M788="05",N788&gt;=L_Conversion!$C$122,N788&lt;=L_Conversion!$D$122),"-",
IF(AND(M788="06",N788&gt;=L_Conversion!$C$123,N788&lt;=L_Conversion!$D$123),"-",
IF(AND(M788="07",N788&gt;=L_Conversion!$C$124,N788&lt;=L_Conversion!$D$124),"-",
IF(AND(M788="08",N788&gt;=L_Conversion!$C$125,N788&lt;=L_Conversion!$D$125),"-",
IF(AND(M788="09",N788&gt;=L_Conversion!$C$126,N788&lt;=L_Conversion!$D$126),"-",
IF(AND(M788="10",N788&gt;=L_Conversion!$C$127,N788&lt;=L_Conversion!$D$127),"-",
IF(AND(M788="11",N788&gt;=L_Conversion!$C$128,N788&lt;=L_Conversion!$D$128),"-",
IF(AND(M788="12",N788&gt;=L_Conversion!$C$129,N788&lt;=L_Conversion!$D$129),"-",
IF(AND(M788="13",N788&gt;=L_Conversion!$C$116,N788&lt;=L_Conversion!$D$116),"-",
IF(AND(M788="14",N788&gt;=L_Conversion!$C$117,N788&lt;=L_Conversion!$D$117),"-",
"PRIMER_DIA fuera de rango")))))))))))))))</f>
        <v>-</v>
      </c>
      <c r="AS788" s="94" t="str">
        <f t="shared" si="347"/>
        <v>-</v>
      </c>
      <c r="AT788" s="94" t="str">
        <f t="shared" si="348"/>
        <v>-</v>
      </c>
      <c r="AU788" s="94" t="str">
        <f t="shared" si="349"/>
        <v>-</v>
      </c>
      <c r="AV788" s="94" t="str">
        <f t="shared" si="350"/>
        <v>-</v>
      </c>
      <c r="AW788" s="94" t="str">
        <f t="shared" si="351"/>
        <v>-</v>
      </c>
      <c r="AX788" s="94" t="str">
        <f t="shared" si="352"/>
        <v>-</v>
      </c>
      <c r="AY788" s="94" t="str">
        <f t="shared" si="353"/>
        <v>-</v>
      </c>
      <c r="AZ788" s="94" t="str">
        <f t="shared" si="354"/>
        <v>-</v>
      </c>
      <c r="BA788" s="94" t="str">
        <f t="shared" si="355"/>
        <v>-</v>
      </c>
      <c r="BB788" s="94" t="str">
        <f t="shared" si="356"/>
        <v>-</v>
      </c>
      <c r="BC788" s="94" t="str">
        <f t="shared" si="357"/>
        <v>-</v>
      </c>
      <c r="BD788" s="94" t="str">
        <f t="shared" si="358"/>
        <v>-</v>
      </c>
      <c r="BE788" s="94" t="str">
        <f t="shared" si="359"/>
        <v>-</v>
      </c>
      <c r="BF788" s="94" t="str">
        <f t="shared" si="360"/>
        <v>-</v>
      </c>
    </row>
    <row r="789" spans="1:58" x14ac:dyDescent="0.2">
      <c r="A789" s="19" t="s">
        <v>1193</v>
      </c>
      <c r="B789" s="19" t="s">
        <v>76</v>
      </c>
      <c r="C789" s="19">
        <v>17594431</v>
      </c>
      <c r="D789" s="19">
        <v>1</v>
      </c>
      <c r="E789" s="19" t="s">
        <v>1669</v>
      </c>
      <c r="F789" s="19" t="s">
        <v>1550</v>
      </c>
      <c r="G789" s="19" t="s">
        <v>1670</v>
      </c>
      <c r="H789" s="19" t="s">
        <v>1018</v>
      </c>
      <c r="I789" s="19" t="s">
        <v>654</v>
      </c>
      <c r="J789" s="19">
        <v>80</v>
      </c>
      <c r="K789" s="19" t="s">
        <v>556</v>
      </c>
      <c r="L789" s="19" t="s">
        <v>509</v>
      </c>
      <c r="M789" s="19" t="s">
        <v>14</v>
      </c>
      <c r="N789" s="19">
        <v>45843</v>
      </c>
      <c r="O789" s="19">
        <v>7</v>
      </c>
      <c r="P789" s="83">
        <v>4</v>
      </c>
      <c r="Q789" s="19" t="s">
        <v>23</v>
      </c>
      <c r="R789" s="19" t="s">
        <v>11</v>
      </c>
      <c r="S789" s="19" t="s">
        <v>23</v>
      </c>
      <c r="T789" s="19">
        <v>7</v>
      </c>
      <c r="U789" s="19" t="s">
        <v>11</v>
      </c>
      <c r="V789" s="19" t="s">
        <v>11</v>
      </c>
      <c r="W789" s="19" t="s">
        <v>11</v>
      </c>
      <c r="X789" s="19">
        <v>0</v>
      </c>
      <c r="Y789" s="19" t="s">
        <v>730</v>
      </c>
      <c r="Z789" s="19">
        <v>0</v>
      </c>
      <c r="AA789" s="19">
        <v>0</v>
      </c>
      <c r="AB789" s="19">
        <v>0</v>
      </c>
      <c r="AC789" s="186" t="str">
        <f>IF(OR(M789="13",M789="14",P789=8),"",IF(     AND(OR(S789="AUTORIZADO", S789="PENDIENTE", S789="REDUCIDO", S789="AMPLIADO"),L789&lt;&gt;"HONORARIO" ), _xlfn.CONCAT(IF(H789="X","H",H789),"_",IF(OR(P789=5,P789=6),_xlfn.CONCAT(P789,"A"),P789),"_",VLOOKUP(T789,Datos!$B$2:$C$5,2,TRUE)),""))</f>
        <v>M_4_[4 a 10]</v>
      </c>
      <c r="AD789" s="186">
        <f t="shared" si="334"/>
        <v>0</v>
      </c>
      <c r="AE789" s="90" t="str">
        <f t="shared" si="335"/>
        <v>-</v>
      </c>
      <c r="AF789" s="91" t="str">
        <f t="shared" si="336"/>
        <v>070601</v>
      </c>
      <c r="AG789" s="92"/>
      <c r="AH789" s="93" t="str">
        <f t="shared" si="337"/>
        <v>Corporación de Fomento de la Producción</v>
      </c>
      <c r="AI789" s="90" t="str">
        <f t="shared" si="338"/>
        <v>-</v>
      </c>
      <c r="AJ789" s="90">
        <f t="shared" si="339"/>
        <v>1</v>
      </c>
      <c r="AK789" s="90" t="str">
        <f t="shared" si="340"/>
        <v>-</v>
      </c>
      <c r="AL789" s="90" t="str">
        <f t="shared" si="341"/>
        <v>Identifica este registro como MUJER</v>
      </c>
      <c r="AM789" s="90" t="str">
        <f t="shared" si="342"/>
        <v>-</v>
      </c>
      <c r="AN789" s="90" t="str">
        <f t="shared" si="343"/>
        <v>-</v>
      </c>
      <c r="AO789" s="90" t="str">
        <f t="shared" si="344"/>
        <v>-</v>
      </c>
      <c r="AP789" s="58" t="str">
        <f t="shared" si="345"/>
        <v>-</v>
      </c>
      <c r="AQ789" s="94" t="str">
        <f t="shared" si="346"/>
        <v>-</v>
      </c>
      <c r="AR789" s="94" t="str">
        <f>IF(N789="","PRIMER_DIA en blanco",
IF(AND(M789="01",N789&gt;=L_Conversion!$C$118,N789&lt;=L_Conversion!$D$118),"-",
IF(AND(M789="02",N789&gt;=L_Conversion!$C$119,N789&lt;=L_Conversion!$D$119),"-",
IF(AND(M789="03",N789&gt;=L_Conversion!$C$120,N789&lt;=L_Conversion!$D$120),"-",
IF(AND(M789="04",N789&gt;=L_Conversion!$C$121,N789&lt;=L_Conversion!$D$121),"-",
IF(AND(M789="05",N789&gt;=L_Conversion!$C$122,N789&lt;=L_Conversion!$D$122),"-",
IF(AND(M789="06",N789&gt;=L_Conversion!$C$123,N789&lt;=L_Conversion!$D$123),"-",
IF(AND(M789="07",N789&gt;=L_Conversion!$C$124,N789&lt;=L_Conversion!$D$124),"-",
IF(AND(M789="08",N789&gt;=L_Conversion!$C$125,N789&lt;=L_Conversion!$D$125),"-",
IF(AND(M789="09",N789&gt;=L_Conversion!$C$126,N789&lt;=L_Conversion!$D$126),"-",
IF(AND(M789="10",N789&gt;=L_Conversion!$C$127,N789&lt;=L_Conversion!$D$127),"-",
IF(AND(M789="11",N789&gt;=L_Conversion!$C$128,N789&lt;=L_Conversion!$D$128),"-",
IF(AND(M789="12",N789&gt;=L_Conversion!$C$129,N789&lt;=L_Conversion!$D$129),"-",
IF(AND(M789="13",N789&gt;=L_Conversion!$C$116,N789&lt;=L_Conversion!$D$116),"-",
IF(AND(M789="14",N789&gt;=L_Conversion!$C$117,N789&lt;=L_Conversion!$D$117),"-",
"PRIMER_DIA fuera de rango")))))))))))))))</f>
        <v>-</v>
      </c>
      <c r="AS789" s="94" t="str">
        <f t="shared" si="347"/>
        <v>-</v>
      </c>
      <c r="AT789" s="94" t="str">
        <f t="shared" si="348"/>
        <v>-</v>
      </c>
      <c r="AU789" s="94" t="str">
        <f t="shared" si="349"/>
        <v>-</v>
      </c>
      <c r="AV789" s="94" t="str">
        <f t="shared" si="350"/>
        <v>-</v>
      </c>
      <c r="AW789" s="94" t="str">
        <f t="shared" si="351"/>
        <v>-</v>
      </c>
      <c r="AX789" s="94" t="str">
        <f t="shared" si="352"/>
        <v>-</v>
      </c>
      <c r="AY789" s="94" t="str">
        <f t="shared" si="353"/>
        <v>-</v>
      </c>
      <c r="AZ789" s="94" t="str">
        <f t="shared" si="354"/>
        <v>-</v>
      </c>
      <c r="BA789" s="94" t="str">
        <f t="shared" si="355"/>
        <v>-</v>
      </c>
      <c r="BB789" s="94" t="str">
        <f t="shared" si="356"/>
        <v>-</v>
      </c>
      <c r="BC789" s="94" t="str">
        <f t="shared" si="357"/>
        <v>-</v>
      </c>
      <c r="BD789" s="94" t="str">
        <f t="shared" si="358"/>
        <v>-</v>
      </c>
      <c r="BE789" s="94" t="str">
        <f t="shared" si="359"/>
        <v>-</v>
      </c>
      <c r="BF789" s="94" t="str">
        <f t="shared" si="360"/>
        <v>-</v>
      </c>
    </row>
    <row r="790" spans="1:58" x14ac:dyDescent="0.2">
      <c r="A790" s="19" t="s">
        <v>1193</v>
      </c>
      <c r="B790" s="19" t="s">
        <v>76</v>
      </c>
      <c r="C790" s="19">
        <v>13483657</v>
      </c>
      <c r="D790" s="19">
        <v>1</v>
      </c>
      <c r="E790" s="19" t="s">
        <v>1782</v>
      </c>
      <c r="F790" s="19" t="s">
        <v>1881</v>
      </c>
      <c r="G790" s="19" t="s">
        <v>1882</v>
      </c>
      <c r="H790" s="19" t="s">
        <v>1018</v>
      </c>
      <c r="I790" s="19" t="s">
        <v>653</v>
      </c>
      <c r="J790" s="19">
        <v>80</v>
      </c>
      <c r="K790" s="19" t="s">
        <v>556</v>
      </c>
      <c r="L790" s="19" t="s">
        <v>495</v>
      </c>
      <c r="M790" s="19" t="s">
        <v>14</v>
      </c>
      <c r="N790" s="19">
        <v>45843</v>
      </c>
      <c r="O790" s="19">
        <v>27</v>
      </c>
      <c r="P790" s="83">
        <v>9</v>
      </c>
      <c r="Q790" s="19" t="s">
        <v>23</v>
      </c>
      <c r="R790" s="19" t="s">
        <v>11</v>
      </c>
      <c r="S790" s="19" t="s">
        <v>23</v>
      </c>
      <c r="T790" s="19">
        <v>27</v>
      </c>
      <c r="U790" s="19" t="s">
        <v>11</v>
      </c>
      <c r="V790" s="19" t="s">
        <v>11</v>
      </c>
      <c r="W790" s="19" t="s">
        <v>11</v>
      </c>
      <c r="X790" s="19">
        <v>0</v>
      </c>
      <c r="Y790" s="19" t="s">
        <v>730</v>
      </c>
      <c r="Z790" s="19">
        <v>0</v>
      </c>
      <c r="AA790" s="19">
        <v>0</v>
      </c>
      <c r="AB790" s="19">
        <v>0</v>
      </c>
      <c r="AC790" s="186" t="str">
        <f>IF(OR(M790="13",M790="14",P790=8),"",IF(     AND(OR(S790="AUTORIZADO", S790="PENDIENTE", S790="REDUCIDO", S790="AMPLIADO"),L790&lt;&gt;"HONORARIO" ), _xlfn.CONCAT(IF(H790="X","H",H790),"_",IF(OR(P790=5,P790=6),_xlfn.CONCAT(P790,"A"),P790),"_",VLOOKUP(T790,Datos!$B$2:$C$5,2,TRUE)),""))</f>
        <v>M_9_[11 +]</v>
      </c>
      <c r="AD790" s="186">
        <f t="shared" si="334"/>
        <v>0</v>
      </c>
      <c r="AE790" s="90" t="str">
        <f t="shared" si="335"/>
        <v>-</v>
      </c>
      <c r="AF790" s="91" t="str">
        <f t="shared" si="336"/>
        <v>070601</v>
      </c>
      <c r="AG790" s="92"/>
      <c r="AH790" s="93" t="str">
        <f t="shared" si="337"/>
        <v>Corporación de Fomento de la Producción</v>
      </c>
      <c r="AI790" s="90" t="str">
        <f t="shared" si="338"/>
        <v>-</v>
      </c>
      <c r="AJ790" s="90">
        <f t="shared" si="339"/>
        <v>1</v>
      </c>
      <c r="AK790" s="90" t="str">
        <f t="shared" si="340"/>
        <v>-</v>
      </c>
      <c r="AL790" s="90" t="str">
        <f t="shared" si="341"/>
        <v>Identifica este registro como MUJER</v>
      </c>
      <c r="AM790" s="90" t="str">
        <f t="shared" si="342"/>
        <v>-</v>
      </c>
      <c r="AN790" s="90" t="str">
        <f t="shared" si="343"/>
        <v>-</v>
      </c>
      <c r="AO790" s="90" t="str">
        <f t="shared" si="344"/>
        <v>-</v>
      </c>
      <c r="AP790" s="58" t="str">
        <f t="shared" si="345"/>
        <v>-</v>
      </c>
      <c r="AQ790" s="94" t="str">
        <f t="shared" si="346"/>
        <v>-</v>
      </c>
      <c r="AR790" s="94" t="str">
        <f>IF(N790="","PRIMER_DIA en blanco",
IF(AND(M790="01",N790&gt;=L_Conversion!$C$118,N790&lt;=L_Conversion!$D$118),"-",
IF(AND(M790="02",N790&gt;=L_Conversion!$C$119,N790&lt;=L_Conversion!$D$119),"-",
IF(AND(M790="03",N790&gt;=L_Conversion!$C$120,N790&lt;=L_Conversion!$D$120),"-",
IF(AND(M790="04",N790&gt;=L_Conversion!$C$121,N790&lt;=L_Conversion!$D$121),"-",
IF(AND(M790="05",N790&gt;=L_Conversion!$C$122,N790&lt;=L_Conversion!$D$122),"-",
IF(AND(M790="06",N790&gt;=L_Conversion!$C$123,N790&lt;=L_Conversion!$D$123),"-",
IF(AND(M790="07",N790&gt;=L_Conversion!$C$124,N790&lt;=L_Conversion!$D$124),"-",
IF(AND(M790="08",N790&gt;=L_Conversion!$C$125,N790&lt;=L_Conversion!$D$125),"-",
IF(AND(M790="09",N790&gt;=L_Conversion!$C$126,N790&lt;=L_Conversion!$D$126),"-",
IF(AND(M790="10",N790&gt;=L_Conversion!$C$127,N790&lt;=L_Conversion!$D$127),"-",
IF(AND(M790="11",N790&gt;=L_Conversion!$C$128,N790&lt;=L_Conversion!$D$128),"-",
IF(AND(M790="12",N790&gt;=L_Conversion!$C$129,N790&lt;=L_Conversion!$D$129),"-",
IF(AND(M790="13",N790&gt;=L_Conversion!$C$116,N790&lt;=L_Conversion!$D$116),"-",
IF(AND(M790="14",N790&gt;=L_Conversion!$C$117,N790&lt;=L_Conversion!$D$117),"-",
"PRIMER_DIA fuera de rango")))))))))))))))</f>
        <v>-</v>
      </c>
      <c r="AS790" s="94" t="str">
        <f t="shared" si="347"/>
        <v>-</v>
      </c>
      <c r="AT790" s="94" t="str">
        <f t="shared" si="348"/>
        <v>-</v>
      </c>
      <c r="AU790" s="94" t="str">
        <f t="shared" si="349"/>
        <v>-</v>
      </c>
      <c r="AV790" s="94" t="str">
        <f t="shared" si="350"/>
        <v>-</v>
      </c>
      <c r="AW790" s="94" t="str">
        <f t="shared" si="351"/>
        <v>-</v>
      </c>
      <c r="AX790" s="94" t="str">
        <f t="shared" si="352"/>
        <v>-</v>
      </c>
      <c r="AY790" s="94" t="str">
        <f t="shared" si="353"/>
        <v>-</v>
      </c>
      <c r="AZ790" s="94" t="str">
        <f t="shared" si="354"/>
        <v>-</v>
      </c>
      <c r="BA790" s="94" t="str">
        <f t="shared" si="355"/>
        <v>-</v>
      </c>
      <c r="BB790" s="94" t="str">
        <f t="shared" si="356"/>
        <v>-</v>
      </c>
      <c r="BC790" s="94" t="str">
        <f t="shared" si="357"/>
        <v>-</v>
      </c>
      <c r="BD790" s="94" t="str">
        <f t="shared" si="358"/>
        <v>-</v>
      </c>
      <c r="BE790" s="94" t="str">
        <f t="shared" si="359"/>
        <v>-</v>
      </c>
      <c r="BF790" s="94" t="str">
        <f t="shared" si="360"/>
        <v>-</v>
      </c>
    </row>
    <row r="791" spans="1:58" x14ac:dyDescent="0.2">
      <c r="A791" s="19" t="s">
        <v>1193</v>
      </c>
      <c r="B791" s="19" t="s">
        <v>76</v>
      </c>
      <c r="C791" s="19">
        <v>8001291</v>
      </c>
      <c r="D791" s="19">
        <v>8</v>
      </c>
      <c r="E791" s="19" t="s">
        <v>1534</v>
      </c>
      <c r="F791" s="19" t="s">
        <v>1312</v>
      </c>
      <c r="G791" s="19" t="s">
        <v>1665</v>
      </c>
      <c r="H791" s="19" t="s">
        <v>654</v>
      </c>
      <c r="I791" s="19" t="s">
        <v>653</v>
      </c>
      <c r="J791" s="19">
        <v>60</v>
      </c>
      <c r="K791" s="19" t="s">
        <v>560</v>
      </c>
      <c r="L791" s="19" t="s">
        <v>490</v>
      </c>
      <c r="M791" s="19" t="s">
        <v>14</v>
      </c>
      <c r="N791" s="19">
        <v>45844</v>
      </c>
      <c r="O791" s="19">
        <v>30</v>
      </c>
      <c r="P791" s="83">
        <v>1</v>
      </c>
      <c r="Q791" s="19" t="s">
        <v>23</v>
      </c>
      <c r="R791" s="19" t="s">
        <v>11</v>
      </c>
      <c r="S791" s="19" t="s">
        <v>23</v>
      </c>
      <c r="T791" s="19">
        <v>30</v>
      </c>
      <c r="U791" s="19" t="s">
        <v>11</v>
      </c>
      <c r="V791" s="19" t="s">
        <v>11</v>
      </c>
      <c r="W791" s="19" t="s">
        <v>19</v>
      </c>
      <c r="X791" s="19">
        <v>2335078</v>
      </c>
      <c r="Y791" s="19" t="s">
        <v>726</v>
      </c>
      <c r="Z791" s="19">
        <v>30</v>
      </c>
      <c r="AA791" s="19">
        <v>2335078</v>
      </c>
      <c r="AB791" s="19">
        <v>2335078</v>
      </c>
      <c r="AC791" s="186" t="str">
        <f>IF(OR(M791="13",M791="14",P791=8),"",IF(     AND(OR(S791="AUTORIZADO", S791="PENDIENTE", S791="REDUCIDO", S791="AMPLIADO"),L791&lt;&gt;"HONORARIO" ), _xlfn.CONCAT(IF(H791="X","H",H791),"_",IF(OR(P791=5,P791=6),_xlfn.CONCAT(P791,"A"),P791),"_",VLOOKUP(T791,Datos!$B$2:$C$5,2,TRUE)),""))</f>
        <v>H_1_[11 +]</v>
      </c>
      <c r="AD791" s="186">
        <f t="shared" si="334"/>
        <v>4670156</v>
      </c>
      <c r="AE791" s="90" t="str">
        <f t="shared" si="335"/>
        <v>-</v>
      </c>
      <c r="AF791" s="91" t="str">
        <f t="shared" si="336"/>
        <v>070601</v>
      </c>
      <c r="AG791" s="92"/>
      <c r="AH791" s="93" t="str">
        <f t="shared" si="337"/>
        <v>Corporación de Fomento de la Producción</v>
      </c>
      <c r="AI791" s="90" t="str">
        <f t="shared" si="338"/>
        <v>-</v>
      </c>
      <c r="AJ791" s="90">
        <f t="shared" si="339"/>
        <v>8</v>
      </c>
      <c r="AK791" s="90" t="str">
        <f t="shared" si="340"/>
        <v>-</v>
      </c>
      <c r="AL791" s="90" t="str">
        <f t="shared" si="341"/>
        <v>Identifica este registro como HOMBRE</v>
      </c>
      <c r="AM791" s="90" t="str">
        <f t="shared" si="342"/>
        <v>-</v>
      </c>
      <c r="AN791" s="90" t="str">
        <f t="shared" si="343"/>
        <v>-</v>
      </c>
      <c r="AO791" s="90" t="str">
        <f t="shared" si="344"/>
        <v>-</v>
      </c>
      <c r="AP791" s="58" t="str">
        <f t="shared" si="345"/>
        <v>-</v>
      </c>
      <c r="AQ791" s="94" t="str">
        <f t="shared" si="346"/>
        <v>-</v>
      </c>
      <c r="AR791" s="94" t="str">
        <f>IF(N791="","PRIMER_DIA en blanco",
IF(AND(M791="01",N791&gt;=L_Conversion!$C$118,N791&lt;=L_Conversion!$D$118),"-",
IF(AND(M791="02",N791&gt;=L_Conversion!$C$119,N791&lt;=L_Conversion!$D$119),"-",
IF(AND(M791="03",N791&gt;=L_Conversion!$C$120,N791&lt;=L_Conversion!$D$120),"-",
IF(AND(M791="04",N791&gt;=L_Conversion!$C$121,N791&lt;=L_Conversion!$D$121),"-",
IF(AND(M791="05",N791&gt;=L_Conversion!$C$122,N791&lt;=L_Conversion!$D$122),"-",
IF(AND(M791="06",N791&gt;=L_Conversion!$C$123,N791&lt;=L_Conversion!$D$123),"-",
IF(AND(M791="07",N791&gt;=L_Conversion!$C$124,N791&lt;=L_Conversion!$D$124),"-",
IF(AND(M791="08",N791&gt;=L_Conversion!$C$125,N791&lt;=L_Conversion!$D$125),"-",
IF(AND(M791="09",N791&gt;=L_Conversion!$C$126,N791&lt;=L_Conversion!$D$126),"-",
IF(AND(M791="10",N791&gt;=L_Conversion!$C$127,N791&lt;=L_Conversion!$D$127),"-",
IF(AND(M791="11",N791&gt;=L_Conversion!$C$128,N791&lt;=L_Conversion!$D$128),"-",
IF(AND(M791="12",N791&gt;=L_Conversion!$C$129,N791&lt;=L_Conversion!$D$129),"-",
IF(AND(M791="13",N791&gt;=L_Conversion!$C$116,N791&lt;=L_Conversion!$D$116),"-",
IF(AND(M791="14",N791&gt;=L_Conversion!$C$117,N791&lt;=L_Conversion!$D$117),"-",
"PRIMER_DIA fuera de rango")))))))))))))))</f>
        <v>-</v>
      </c>
      <c r="AS791" s="94" t="str">
        <f t="shared" si="347"/>
        <v>-</v>
      </c>
      <c r="AT791" s="94" t="str">
        <f t="shared" si="348"/>
        <v>-</v>
      </c>
      <c r="AU791" s="94" t="str">
        <f t="shared" si="349"/>
        <v>-</v>
      </c>
      <c r="AV791" s="94" t="str">
        <f t="shared" si="350"/>
        <v>-</v>
      </c>
      <c r="AW791" s="94" t="str">
        <f t="shared" si="351"/>
        <v>-</v>
      </c>
      <c r="AX791" s="94" t="str">
        <f t="shared" si="352"/>
        <v>-</v>
      </c>
      <c r="AY791" s="94" t="str">
        <f t="shared" si="353"/>
        <v>-</v>
      </c>
      <c r="AZ791" s="94" t="str">
        <f t="shared" si="354"/>
        <v>-</v>
      </c>
      <c r="BA791" s="94" t="str">
        <f t="shared" si="355"/>
        <v>-</v>
      </c>
      <c r="BB791" s="94" t="str">
        <f t="shared" si="356"/>
        <v>-</v>
      </c>
      <c r="BC791" s="94" t="str">
        <f t="shared" si="357"/>
        <v>-</v>
      </c>
      <c r="BD791" s="94" t="str">
        <f t="shared" si="358"/>
        <v>-</v>
      </c>
      <c r="BE791" s="94" t="str">
        <f t="shared" si="359"/>
        <v>-</v>
      </c>
      <c r="BF791" s="94" t="str">
        <f t="shared" si="360"/>
        <v>-</v>
      </c>
    </row>
    <row r="792" spans="1:58" x14ac:dyDescent="0.2">
      <c r="A792" s="19" t="s">
        <v>1193</v>
      </c>
      <c r="B792" s="19" t="s">
        <v>76</v>
      </c>
      <c r="C792" s="19">
        <v>17707627</v>
      </c>
      <c r="D792" s="19">
        <v>9</v>
      </c>
      <c r="E792" s="19" t="s">
        <v>1366</v>
      </c>
      <c r="F792" s="19" t="s">
        <v>1265</v>
      </c>
      <c r="G792" s="19" t="s">
        <v>1367</v>
      </c>
      <c r="H792" s="19" t="s">
        <v>1018</v>
      </c>
      <c r="I792" s="19" t="s">
        <v>653</v>
      </c>
      <c r="J792" s="19">
        <v>80</v>
      </c>
      <c r="K792" s="19" t="s">
        <v>560</v>
      </c>
      <c r="L792" s="19" t="s">
        <v>495</v>
      </c>
      <c r="M792" s="19" t="s">
        <v>14</v>
      </c>
      <c r="N792" s="19">
        <v>45845</v>
      </c>
      <c r="O792" s="19">
        <v>7</v>
      </c>
      <c r="P792" s="83">
        <v>4</v>
      </c>
      <c r="Q792" s="19" t="s">
        <v>23</v>
      </c>
      <c r="R792" s="19" t="s">
        <v>11</v>
      </c>
      <c r="S792" s="19" t="s">
        <v>23</v>
      </c>
      <c r="T792" s="19">
        <v>7</v>
      </c>
      <c r="U792" s="19" t="s">
        <v>11</v>
      </c>
      <c r="V792" s="19" t="s">
        <v>11</v>
      </c>
      <c r="W792" s="19" t="s">
        <v>11</v>
      </c>
      <c r="X792" s="19">
        <v>0</v>
      </c>
      <c r="Y792" s="19" t="s">
        <v>730</v>
      </c>
      <c r="Z792" s="19">
        <v>0</v>
      </c>
      <c r="AA792" s="19">
        <v>0</v>
      </c>
      <c r="AB792" s="19">
        <v>0</v>
      </c>
      <c r="AC792" s="186" t="str">
        <f>IF(OR(M792="13",M792="14",P792=8),"",IF(     AND(OR(S792="AUTORIZADO", S792="PENDIENTE", S792="REDUCIDO", S792="AMPLIADO"),L792&lt;&gt;"HONORARIO" ), _xlfn.CONCAT(IF(H792="X","H",H792),"_",IF(OR(P792=5,P792=6),_xlfn.CONCAT(P792,"A"),P792),"_",VLOOKUP(T792,Datos!$B$2:$C$5,2,TRUE)),""))</f>
        <v>M_4_[4 a 10]</v>
      </c>
      <c r="AD792" s="186">
        <f t="shared" si="334"/>
        <v>0</v>
      </c>
      <c r="AE792" s="90" t="str">
        <f t="shared" si="335"/>
        <v>-</v>
      </c>
      <c r="AF792" s="91" t="str">
        <f t="shared" si="336"/>
        <v>070601</v>
      </c>
      <c r="AG792" s="92"/>
      <c r="AH792" s="93" t="str">
        <f t="shared" si="337"/>
        <v>Corporación de Fomento de la Producción</v>
      </c>
      <c r="AI792" s="90" t="str">
        <f t="shared" si="338"/>
        <v>-</v>
      </c>
      <c r="AJ792" s="90">
        <f t="shared" si="339"/>
        <v>9</v>
      </c>
      <c r="AK792" s="90" t="str">
        <f t="shared" si="340"/>
        <v>-</v>
      </c>
      <c r="AL792" s="90" t="str">
        <f t="shared" si="341"/>
        <v>Identifica este registro como MUJER</v>
      </c>
      <c r="AM792" s="90" t="str">
        <f t="shared" si="342"/>
        <v>-</v>
      </c>
      <c r="AN792" s="90" t="str">
        <f t="shared" si="343"/>
        <v>-</v>
      </c>
      <c r="AO792" s="90" t="str">
        <f t="shared" si="344"/>
        <v>-</v>
      </c>
      <c r="AP792" s="58" t="str">
        <f t="shared" si="345"/>
        <v>-</v>
      </c>
      <c r="AQ792" s="94" t="str">
        <f t="shared" si="346"/>
        <v>-</v>
      </c>
      <c r="AR792" s="94" t="str">
        <f>IF(N792="","PRIMER_DIA en blanco",
IF(AND(M792="01",N792&gt;=L_Conversion!$C$118,N792&lt;=L_Conversion!$D$118),"-",
IF(AND(M792="02",N792&gt;=L_Conversion!$C$119,N792&lt;=L_Conversion!$D$119),"-",
IF(AND(M792="03",N792&gt;=L_Conversion!$C$120,N792&lt;=L_Conversion!$D$120),"-",
IF(AND(M792="04",N792&gt;=L_Conversion!$C$121,N792&lt;=L_Conversion!$D$121),"-",
IF(AND(M792="05",N792&gt;=L_Conversion!$C$122,N792&lt;=L_Conversion!$D$122),"-",
IF(AND(M792="06",N792&gt;=L_Conversion!$C$123,N792&lt;=L_Conversion!$D$123),"-",
IF(AND(M792="07",N792&gt;=L_Conversion!$C$124,N792&lt;=L_Conversion!$D$124),"-",
IF(AND(M792="08",N792&gt;=L_Conversion!$C$125,N792&lt;=L_Conversion!$D$125),"-",
IF(AND(M792="09",N792&gt;=L_Conversion!$C$126,N792&lt;=L_Conversion!$D$126),"-",
IF(AND(M792="10",N792&gt;=L_Conversion!$C$127,N792&lt;=L_Conversion!$D$127),"-",
IF(AND(M792="11",N792&gt;=L_Conversion!$C$128,N792&lt;=L_Conversion!$D$128),"-",
IF(AND(M792="12",N792&gt;=L_Conversion!$C$129,N792&lt;=L_Conversion!$D$129),"-",
IF(AND(M792="13",N792&gt;=L_Conversion!$C$116,N792&lt;=L_Conversion!$D$116),"-",
IF(AND(M792="14",N792&gt;=L_Conversion!$C$117,N792&lt;=L_Conversion!$D$117),"-",
"PRIMER_DIA fuera de rango")))))))))))))))</f>
        <v>-</v>
      </c>
      <c r="AS792" s="94" t="str">
        <f t="shared" si="347"/>
        <v>-</v>
      </c>
      <c r="AT792" s="94" t="str">
        <f t="shared" si="348"/>
        <v>-</v>
      </c>
      <c r="AU792" s="94" t="str">
        <f t="shared" si="349"/>
        <v>-</v>
      </c>
      <c r="AV792" s="94" t="str">
        <f t="shared" si="350"/>
        <v>-</v>
      </c>
      <c r="AW792" s="94" t="str">
        <f t="shared" si="351"/>
        <v>-</v>
      </c>
      <c r="AX792" s="94" t="str">
        <f t="shared" si="352"/>
        <v>-</v>
      </c>
      <c r="AY792" s="94" t="str">
        <f t="shared" si="353"/>
        <v>-</v>
      </c>
      <c r="AZ792" s="94" t="str">
        <f t="shared" si="354"/>
        <v>-</v>
      </c>
      <c r="BA792" s="94" t="str">
        <f t="shared" si="355"/>
        <v>-</v>
      </c>
      <c r="BB792" s="94" t="str">
        <f t="shared" si="356"/>
        <v>-</v>
      </c>
      <c r="BC792" s="94" t="str">
        <f t="shared" si="357"/>
        <v>-</v>
      </c>
      <c r="BD792" s="94" t="str">
        <f t="shared" si="358"/>
        <v>-</v>
      </c>
      <c r="BE792" s="94" t="str">
        <f t="shared" si="359"/>
        <v>-</v>
      </c>
      <c r="BF792" s="94" t="str">
        <f t="shared" si="360"/>
        <v>-</v>
      </c>
    </row>
    <row r="793" spans="1:58" x14ac:dyDescent="0.2">
      <c r="A793" s="19" t="s">
        <v>1193</v>
      </c>
      <c r="B793" s="19" t="s">
        <v>76</v>
      </c>
      <c r="C793" s="19">
        <v>16790496</v>
      </c>
      <c r="D793" s="19">
        <v>3</v>
      </c>
      <c r="E793" s="19" t="s">
        <v>1651</v>
      </c>
      <c r="F793" s="19" t="s">
        <v>1782</v>
      </c>
      <c r="G793" s="19" t="s">
        <v>1783</v>
      </c>
      <c r="H793" s="19" t="s">
        <v>1018</v>
      </c>
      <c r="I793" s="19" t="s">
        <v>654</v>
      </c>
      <c r="J793" s="19">
        <v>80</v>
      </c>
      <c r="K793" s="19" t="s">
        <v>560</v>
      </c>
      <c r="L793" s="19" t="s">
        <v>509</v>
      </c>
      <c r="M793" s="19" t="s">
        <v>14</v>
      </c>
      <c r="N793" s="19">
        <v>45845</v>
      </c>
      <c r="O793" s="19">
        <v>2</v>
      </c>
      <c r="P793" s="83">
        <v>1</v>
      </c>
      <c r="Q793" s="19" t="s">
        <v>23</v>
      </c>
      <c r="R793" s="19" t="s">
        <v>11</v>
      </c>
      <c r="S793" s="19" t="s">
        <v>23</v>
      </c>
      <c r="T793" s="19">
        <v>2</v>
      </c>
      <c r="U793" s="19" t="s">
        <v>11</v>
      </c>
      <c r="V793" s="19" t="s">
        <v>11</v>
      </c>
      <c r="W793" s="19" t="s">
        <v>11</v>
      </c>
      <c r="X793" s="19">
        <v>0</v>
      </c>
      <c r="Y793" s="19" t="s">
        <v>730</v>
      </c>
      <c r="Z793" s="19">
        <v>0</v>
      </c>
      <c r="AA793" s="19">
        <v>0</v>
      </c>
      <c r="AB793" s="19">
        <v>0</v>
      </c>
      <c r="AC793" s="186" t="str">
        <f>IF(OR(M793="13",M793="14",P793=8),"",IF(     AND(OR(S793="AUTORIZADO", S793="PENDIENTE", S793="REDUCIDO", S793="AMPLIADO"),L793&lt;&gt;"HONORARIO" ), _xlfn.CONCAT(IF(H793="X","H",H793),"_",IF(OR(P793=5,P793=6),_xlfn.CONCAT(P793,"A"),P793),"_",VLOOKUP(T793,Datos!$B$2:$C$5,2,TRUE)),""))</f>
        <v>M_1_[hasta 3]</v>
      </c>
      <c r="AD793" s="186">
        <f t="shared" si="334"/>
        <v>0</v>
      </c>
      <c r="AE793" s="90" t="str">
        <f t="shared" si="335"/>
        <v>-</v>
      </c>
      <c r="AF793" s="91" t="str">
        <f t="shared" si="336"/>
        <v>070601</v>
      </c>
      <c r="AG793" s="92"/>
      <c r="AH793" s="93" t="str">
        <f t="shared" si="337"/>
        <v>Corporación de Fomento de la Producción</v>
      </c>
      <c r="AI793" s="90" t="str">
        <f t="shared" si="338"/>
        <v>-</v>
      </c>
      <c r="AJ793" s="90">
        <f t="shared" si="339"/>
        <v>3</v>
      </c>
      <c r="AK793" s="90" t="str">
        <f t="shared" si="340"/>
        <v>-</v>
      </c>
      <c r="AL793" s="90" t="str">
        <f t="shared" si="341"/>
        <v>Identifica este registro como MUJER</v>
      </c>
      <c r="AM793" s="90" t="str">
        <f t="shared" si="342"/>
        <v>-</v>
      </c>
      <c r="AN793" s="90" t="str">
        <f t="shared" si="343"/>
        <v>-</v>
      </c>
      <c r="AO793" s="90" t="str">
        <f t="shared" si="344"/>
        <v>-</v>
      </c>
      <c r="AP793" s="58" t="str">
        <f t="shared" si="345"/>
        <v>-</v>
      </c>
      <c r="AQ793" s="94" t="str">
        <f t="shared" si="346"/>
        <v>-</v>
      </c>
      <c r="AR793" s="94" t="str">
        <f>IF(N793="","PRIMER_DIA en blanco",
IF(AND(M793="01",N793&gt;=L_Conversion!$C$118,N793&lt;=L_Conversion!$D$118),"-",
IF(AND(M793="02",N793&gt;=L_Conversion!$C$119,N793&lt;=L_Conversion!$D$119),"-",
IF(AND(M793="03",N793&gt;=L_Conversion!$C$120,N793&lt;=L_Conversion!$D$120),"-",
IF(AND(M793="04",N793&gt;=L_Conversion!$C$121,N793&lt;=L_Conversion!$D$121),"-",
IF(AND(M793="05",N793&gt;=L_Conversion!$C$122,N793&lt;=L_Conversion!$D$122),"-",
IF(AND(M793="06",N793&gt;=L_Conversion!$C$123,N793&lt;=L_Conversion!$D$123),"-",
IF(AND(M793="07",N793&gt;=L_Conversion!$C$124,N793&lt;=L_Conversion!$D$124),"-",
IF(AND(M793="08",N793&gt;=L_Conversion!$C$125,N793&lt;=L_Conversion!$D$125),"-",
IF(AND(M793="09",N793&gt;=L_Conversion!$C$126,N793&lt;=L_Conversion!$D$126),"-",
IF(AND(M793="10",N793&gt;=L_Conversion!$C$127,N793&lt;=L_Conversion!$D$127),"-",
IF(AND(M793="11",N793&gt;=L_Conversion!$C$128,N793&lt;=L_Conversion!$D$128),"-",
IF(AND(M793="12",N793&gt;=L_Conversion!$C$129,N793&lt;=L_Conversion!$D$129),"-",
IF(AND(M793="13",N793&gt;=L_Conversion!$C$116,N793&lt;=L_Conversion!$D$116),"-",
IF(AND(M793="14",N793&gt;=L_Conversion!$C$117,N793&lt;=L_Conversion!$D$117),"-",
"PRIMER_DIA fuera de rango")))))))))))))))</f>
        <v>-</v>
      </c>
      <c r="AS793" s="94" t="str">
        <f t="shared" si="347"/>
        <v>-</v>
      </c>
      <c r="AT793" s="94" t="str">
        <f t="shared" si="348"/>
        <v>-</v>
      </c>
      <c r="AU793" s="94" t="str">
        <f t="shared" si="349"/>
        <v>-</v>
      </c>
      <c r="AV793" s="94" t="str">
        <f t="shared" si="350"/>
        <v>-</v>
      </c>
      <c r="AW793" s="94" t="str">
        <f t="shared" si="351"/>
        <v>-</v>
      </c>
      <c r="AX793" s="94" t="str">
        <f t="shared" si="352"/>
        <v>-</v>
      </c>
      <c r="AY793" s="94" t="str">
        <f t="shared" si="353"/>
        <v>-</v>
      </c>
      <c r="AZ793" s="94" t="str">
        <f t="shared" si="354"/>
        <v>-</v>
      </c>
      <c r="BA793" s="94" t="str">
        <f t="shared" si="355"/>
        <v>-</v>
      </c>
      <c r="BB793" s="94" t="str">
        <f t="shared" si="356"/>
        <v>-</v>
      </c>
      <c r="BC793" s="94" t="str">
        <f t="shared" si="357"/>
        <v>-</v>
      </c>
      <c r="BD793" s="94" t="str">
        <f t="shared" si="358"/>
        <v>-</v>
      </c>
      <c r="BE793" s="94" t="str">
        <f t="shared" si="359"/>
        <v>-</v>
      </c>
      <c r="BF793" s="94" t="str">
        <f t="shared" si="360"/>
        <v>-</v>
      </c>
    </row>
    <row r="794" spans="1:58" x14ac:dyDescent="0.2">
      <c r="A794" s="19" t="s">
        <v>1193</v>
      </c>
      <c r="B794" s="19" t="s">
        <v>76</v>
      </c>
      <c r="C794" s="19">
        <v>15349450</v>
      </c>
      <c r="D794" s="19">
        <v>9</v>
      </c>
      <c r="E794" s="19" t="s">
        <v>1460</v>
      </c>
      <c r="F794" s="19" t="s">
        <v>1461</v>
      </c>
      <c r="G794" s="19" t="s">
        <v>1462</v>
      </c>
      <c r="H794" s="19" t="s">
        <v>1018</v>
      </c>
      <c r="I794" s="19" t="s">
        <v>653</v>
      </c>
      <c r="J794" s="19">
        <v>80</v>
      </c>
      <c r="K794" s="19" t="s">
        <v>560</v>
      </c>
      <c r="L794" s="19" t="s">
        <v>495</v>
      </c>
      <c r="M794" s="19" t="s">
        <v>14</v>
      </c>
      <c r="N794" s="19">
        <v>45845</v>
      </c>
      <c r="O794" s="19">
        <v>5</v>
      </c>
      <c r="P794" s="83">
        <v>1</v>
      </c>
      <c r="Q794" s="19" t="s">
        <v>23</v>
      </c>
      <c r="R794" s="19" t="s">
        <v>11</v>
      </c>
      <c r="S794" s="19" t="s">
        <v>23</v>
      </c>
      <c r="T794" s="19">
        <v>5</v>
      </c>
      <c r="U794" s="19" t="s">
        <v>11</v>
      </c>
      <c r="V794" s="19" t="s">
        <v>11</v>
      </c>
      <c r="W794" s="19" t="s">
        <v>11</v>
      </c>
      <c r="X794" s="19">
        <v>0</v>
      </c>
      <c r="Y794" s="19" t="s">
        <v>730</v>
      </c>
      <c r="Z794" s="19">
        <v>0</v>
      </c>
      <c r="AA794" s="19">
        <v>0</v>
      </c>
      <c r="AB794" s="19">
        <v>0</v>
      </c>
      <c r="AC794" s="186" t="str">
        <f>IF(OR(M794="13",M794="14",P794=8),"",IF(     AND(OR(S794="AUTORIZADO", S794="PENDIENTE", S794="REDUCIDO", S794="AMPLIADO"),L794&lt;&gt;"HONORARIO" ), _xlfn.CONCAT(IF(H794="X","H",H794),"_",IF(OR(P794=5,P794=6),_xlfn.CONCAT(P794,"A"),P794),"_",VLOOKUP(T794,Datos!$B$2:$C$5,2,TRUE)),""))</f>
        <v>M_1_[4 a 10]</v>
      </c>
      <c r="AD794" s="186">
        <f t="shared" si="334"/>
        <v>0</v>
      </c>
      <c r="AE794" s="90" t="str">
        <f t="shared" si="335"/>
        <v>-</v>
      </c>
      <c r="AF794" s="91" t="str">
        <f t="shared" si="336"/>
        <v>070601</v>
      </c>
      <c r="AG794" s="92"/>
      <c r="AH794" s="93" t="str">
        <f t="shared" si="337"/>
        <v>Corporación de Fomento de la Producción</v>
      </c>
      <c r="AI794" s="90" t="str">
        <f t="shared" si="338"/>
        <v>-</v>
      </c>
      <c r="AJ794" s="90">
        <f t="shared" si="339"/>
        <v>9</v>
      </c>
      <c r="AK794" s="90" t="str">
        <f t="shared" si="340"/>
        <v>-</v>
      </c>
      <c r="AL794" s="90" t="str">
        <f t="shared" si="341"/>
        <v>Identifica este registro como MUJER</v>
      </c>
      <c r="AM794" s="90" t="str">
        <f t="shared" si="342"/>
        <v>-</v>
      </c>
      <c r="AN794" s="90" t="str">
        <f t="shared" si="343"/>
        <v>-</v>
      </c>
      <c r="AO794" s="90" t="str">
        <f t="shared" si="344"/>
        <v>-</v>
      </c>
      <c r="AP794" s="58" t="str">
        <f t="shared" si="345"/>
        <v>-</v>
      </c>
      <c r="AQ794" s="94" t="str">
        <f t="shared" si="346"/>
        <v>-</v>
      </c>
      <c r="AR794" s="94" t="str">
        <f>IF(N794="","PRIMER_DIA en blanco",
IF(AND(M794="01",N794&gt;=L_Conversion!$C$118,N794&lt;=L_Conversion!$D$118),"-",
IF(AND(M794="02",N794&gt;=L_Conversion!$C$119,N794&lt;=L_Conversion!$D$119),"-",
IF(AND(M794="03",N794&gt;=L_Conversion!$C$120,N794&lt;=L_Conversion!$D$120),"-",
IF(AND(M794="04",N794&gt;=L_Conversion!$C$121,N794&lt;=L_Conversion!$D$121),"-",
IF(AND(M794="05",N794&gt;=L_Conversion!$C$122,N794&lt;=L_Conversion!$D$122),"-",
IF(AND(M794="06",N794&gt;=L_Conversion!$C$123,N794&lt;=L_Conversion!$D$123),"-",
IF(AND(M794="07",N794&gt;=L_Conversion!$C$124,N794&lt;=L_Conversion!$D$124),"-",
IF(AND(M794="08",N794&gt;=L_Conversion!$C$125,N794&lt;=L_Conversion!$D$125),"-",
IF(AND(M794="09",N794&gt;=L_Conversion!$C$126,N794&lt;=L_Conversion!$D$126),"-",
IF(AND(M794="10",N794&gt;=L_Conversion!$C$127,N794&lt;=L_Conversion!$D$127),"-",
IF(AND(M794="11",N794&gt;=L_Conversion!$C$128,N794&lt;=L_Conversion!$D$128),"-",
IF(AND(M794="12",N794&gt;=L_Conversion!$C$129,N794&lt;=L_Conversion!$D$129),"-",
IF(AND(M794="13",N794&gt;=L_Conversion!$C$116,N794&lt;=L_Conversion!$D$116),"-",
IF(AND(M794="14",N794&gt;=L_Conversion!$C$117,N794&lt;=L_Conversion!$D$117),"-",
"PRIMER_DIA fuera de rango")))))))))))))))</f>
        <v>-</v>
      </c>
      <c r="AS794" s="94" t="str">
        <f t="shared" si="347"/>
        <v>-</v>
      </c>
      <c r="AT794" s="94" t="str">
        <f t="shared" si="348"/>
        <v>-</v>
      </c>
      <c r="AU794" s="94" t="str">
        <f t="shared" si="349"/>
        <v>-</v>
      </c>
      <c r="AV794" s="94" t="str">
        <f t="shared" si="350"/>
        <v>-</v>
      </c>
      <c r="AW794" s="94" t="str">
        <f t="shared" si="351"/>
        <v>-</v>
      </c>
      <c r="AX794" s="94" t="str">
        <f t="shared" si="352"/>
        <v>-</v>
      </c>
      <c r="AY794" s="94" t="str">
        <f t="shared" si="353"/>
        <v>-</v>
      </c>
      <c r="AZ794" s="94" t="str">
        <f t="shared" si="354"/>
        <v>-</v>
      </c>
      <c r="BA794" s="94" t="str">
        <f t="shared" si="355"/>
        <v>-</v>
      </c>
      <c r="BB794" s="94" t="str">
        <f t="shared" si="356"/>
        <v>-</v>
      </c>
      <c r="BC794" s="94" t="str">
        <f t="shared" si="357"/>
        <v>-</v>
      </c>
      <c r="BD794" s="94" t="str">
        <f t="shared" si="358"/>
        <v>-</v>
      </c>
      <c r="BE794" s="94" t="str">
        <f t="shared" si="359"/>
        <v>-</v>
      </c>
      <c r="BF794" s="94" t="str">
        <f t="shared" si="360"/>
        <v>-</v>
      </c>
    </row>
    <row r="795" spans="1:58" x14ac:dyDescent="0.2">
      <c r="A795" s="19" t="s">
        <v>1193</v>
      </c>
      <c r="B795" s="19" t="s">
        <v>76</v>
      </c>
      <c r="C795" s="19">
        <v>18532310</v>
      </c>
      <c r="D795" s="19">
        <v>2</v>
      </c>
      <c r="E795" s="19" t="s">
        <v>2048</v>
      </c>
      <c r="F795" s="19" t="s">
        <v>1260</v>
      </c>
      <c r="G795" s="19" t="s">
        <v>2049</v>
      </c>
      <c r="H795" s="19" t="s">
        <v>654</v>
      </c>
      <c r="I795" s="19" t="s">
        <v>653</v>
      </c>
      <c r="J795" s="19">
        <v>80</v>
      </c>
      <c r="K795" s="19" t="s">
        <v>556</v>
      </c>
      <c r="L795" s="19" t="s">
        <v>495</v>
      </c>
      <c r="M795" s="19" t="s">
        <v>14</v>
      </c>
      <c r="N795" s="19">
        <v>45845</v>
      </c>
      <c r="O795" s="19">
        <v>2</v>
      </c>
      <c r="P795" s="83">
        <v>1</v>
      </c>
      <c r="Q795" s="19" t="s">
        <v>23</v>
      </c>
      <c r="R795" s="19" t="s">
        <v>11</v>
      </c>
      <c r="S795" s="19" t="s">
        <v>23</v>
      </c>
      <c r="T795" s="19">
        <v>2</v>
      </c>
      <c r="U795" s="19" t="s">
        <v>11</v>
      </c>
      <c r="V795" s="19" t="s">
        <v>11</v>
      </c>
      <c r="W795" s="19" t="s">
        <v>11</v>
      </c>
      <c r="X795" s="19">
        <v>0</v>
      </c>
      <c r="Y795" s="19" t="s">
        <v>730</v>
      </c>
      <c r="Z795" s="19">
        <v>0</v>
      </c>
      <c r="AA795" s="19">
        <v>0</v>
      </c>
      <c r="AB795" s="19">
        <v>0</v>
      </c>
      <c r="AC795" s="186" t="str">
        <f>IF(OR(M795="13",M795="14",P795=8),"",IF(     AND(OR(S795="AUTORIZADO", S795="PENDIENTE", S795="REDUCIDO", S795="AMPLIADO"),L795&lt;&gt;"HONORARIO" ), _xlfn.CONCAT(IF(H795="X","H",H795),"_",IF(OR(P795=5,P795=6),_xlfn.CONCAT(P795,"A"),P795),"_",VLOOKUP(T795,Datos!$B$2:$C$5,2,TRUE)),""))</f>
        <v>H_1_[hasta 3]</v>
      </c>
      <c r="AD795" s="186">
        <f t="shared" si="334"/>
        <v>0</v>
      </c>
      <c r="AE795" s="90" t="str">
        <f t="shared" si="335"/>
        <v>-</v>
      </c>
      <c r="AF795" s="91" t="str">
        <f t="shared" si="336"/>
        <v>070601</v>
      </c>
      <c r="AG795" s="92"/>
      <c r="AH795" s="93" t="str">
        <f t="shared" si="337"/>
        <v>Corporación de Fomento de la Producción</v>
      </c>
      <c r="AI795" s="90" t="str">
        <f t="shared" si="338"/>
        <v>-</v>
      </c>
      <c r="AJ795" s="90">
        <f t="shared" si="339"/>
        <v>2</v>
      </c>
      <c r="AK795" s="90" t="str">
        <f t="shared" si="340"/>
        <v>-</v>
      </c>
      <c r="AL795" s="90" t="str">
        <f t="shared" si="341"/>
        <v>Identifica este registro como HOMBRE</v>
      </c>
      <c r="AM795" s="90" t="str">
        <f t="shared" si="342"/>
        <v>-</v>
      </c>
      <c r="AN795" s="90" t="str">
        <f t="shared" si="343"/>
        <v>-</v>
      </c>
      <c r="AO795" s="90" t="str">
        <f t="shared" si="344"/>
        <v>-</v>
      </c>
      <c r="AP795" s="58" t="str">
        <f t="shared" si="345"/>
        <v>-</v>
      </c>
      <c r="AQ795" s="94" t="str">
        <f t="shared" si="346"/>
        <v>-</v>
      </c>
      <c r="AR795" s="94" t="str">
        <f>IF(N795="","PRIMER_DIA en blanco",
IF(AND(M795="01",N795&gt;=L_Conversion!$C$118,N795&lt;=L_Conversion!$D$118),"-",
IF(AND(M795="02",N795&gt;=L_Conversion!$C$119,N795&lt;=L_Conversion!$D$119),"-",
IF(AND(M795="03",N795&gt;=L_Conversion!$C$120,N795&lt;=L_Conversion!$D$120),"-",
IF(AND(M795="04",N795&gt;=L_Conversion!$C$121,N795&lt;=L_Conversion!$D$121),"-",
IF(AND(M795="05",N795&gt;=L_Conversion!$C$122,N795&lt;=L_Conversion!$D$122),"-",
IF(AND(M795="06",N795&gt;=L_Conversion!$C$123,N795&lt;=L_Conversion!$D$123),"-",
IF(AND(M795="07",N795&gt;=L_Conversion!$C$124,N795&lt;=L_Conversion!$D$124),"-",
IF(AND(M795="08",N795&gt;=L_Conversion!$C$125,N795&lt;=L_Conversion!$D$125),"-",
IF(AND(M795="09",N795&gt;=L_Conversion!$C$126,N795&lt;=L_Conversion!$D$126),"-",
IF(AND(M795="10",N795&gt;=L_Conversion!$C$127,N795&lt;=L_Conversion!$D$127),"-",
IF(AND(M795="11",N795&gt;=L_Conversion!$C$128,N795&lt;=L_Conversion!$D$128),"-",
IF(AND(M795="12",N795&gt;=L_Conversion!$C$129,N795&lt;=L_Conversion!$D$129),"-",
IF(AND(M795="13",N795&gt;=L_Conversion!$C$116,N795&lt;=L_Conversion!$D$116),"-",
IF(AND(M795="14",N795&gt;=L_Conversion!$C$117,N795&lt;=L_Conversion!$D$117),"-",
"PRIMER_DIA fuera de rango")))))))))))))))</f>
        <v>-</v>
      </c>
      <c r="AS795" s="94" t="str">
        <f t="shared" si="347"/>
        <v>-</v>
      </c>
      <c r="AT795" s="94" t="str">
        <f t="shared" si="348"/>
        <v>-</v>
      </c>
      <c r="AU795" s="94" t="str">
        <f t="shared" si="349"/>
        <v>-</v>
      </c>
      <c r="AV795" s="94" t="str">
        <f t="shared" si="350"/>
        <v>-</v>
      </c>
      <c r="AW795" s="94" t="str">
        <f t="shared" si="351"/>
        <v>-</v>
      </c>
      <c r="AX795" s="94" t="str">
        <f t="shared" si="352"/>
        <v>-</v>
      </c>
      <c r="AY795" s="94" t="str">
        <f t="shared" si="353"/>
        <v>-</v>
      </c>
      <c r="AZ795" s="94" t="str">
        <f t="shared" si="354"/>
        <v>-</v>
      </c>
      <c r="BA795" s="94" t="str">
        <f t="shared" si="355"/>
        <v>-</v>
      </c>
      <c r="BB795" s="94" t="str">
        <f t="shared" si="356"/>
        <v>-</v>
      </c>
      <c r="BC795" s="94" t="str">
        <f t="shared" si="357"/>
        <v>-</v>
      </c>
      <c r="BD795" s="94" t="str">
        <f t="shared" si="358"/>
        <v>-</v>
      </c>
      <c r="BE795" s="94" t="str">
        <f t="shared" si="359"/>
        <v>-</v>
      </c>
      <c r="BF795" s="94" t="str">
        <f t="shared" si="360"/>
        <v>-</v>
      </c>
    </row>
    <row r="796" spans="1:58" x14ac:dyDescent="0.2">
      <c r="A796" s="19" t="s">
        <v>1193</v>
      </c>
      <c r="B796" s="19" t="s">
        <v>76</v>
      </c>
      <c r="C796" s="19">
        <v>19111574</v>
      </c>
      <c r="D796" s="19">
        <v>0</v>
      </c>
      <c r="E796" s="19" t="s">
        <v>1699</v>
      </c>
      <c r="F796" s="19" t="s">
        <v>1363</v>
      </c>
      <c r="G796" s="19" t="s">
        <v>1700</v>
      </c>
      <c r="H796" s="19" t="s">
        <v>1018</v>
      </c>
      <c r="I796" s="19" t="s">
        <v>653</v>
      </c>
      <c r="J796" s="19">
        <v>80</v>
      </c>
      <c r="K796" s="19" t="s">
        <v>556</v>
      </c>
      <c r="L796" s="19" t="s">
        <v>495</v>
      </c>
      <c r="M796" s="19" t="s">
        <v>14</v>
      </c>
      <c r="N796" s="19">
        <v>45845</v>
      </c>
      <c r="O796" s="19">
        <v>3</v>
      </c>
      <c r="P796" s="83">
        <v>1</v>
      </c>
      <c r="Q796" s="19" t="s">
        <v>23</v>
      </c>
      <c r="R796" s="19" t="s">
        <v>11</v>
      </c>
      <c r="S796" s="19" t="s">
        <v>23</v>
      </c>
      <c r="T796" s="19">
        <v>3</v>
      </c>
      <c r="U796" s="19" t="s">
        <v>11</v>
      </c>
      <c r="V796" s="19" t="s">
        <v>11</v>
      </c>
      <c r="W796" s="19" t="s">
        <v>11</v>
      </c>
      <c r="X796" s="19">
        <v>0</v>
      </c>
      <c r="Y796" s="19" t="s">
        <v>730</v>
      </c>
      <c r="Z796" s="19">
        <v>0</v>
      </c>
      <c r="AA796" s="19">
        <v>0</v>
      </c>
      <c r="AB796" s="19">
        <v>0</v>
      </c>
      <c r="AC796" s="186" t="str">
        <f>IF(OR(M796="13",M796="14",P796=8),"",IF(     AND(OR(S796="AUTORIZADO", S796="PENDIENTE", S796="REDUCIDO", S796="AMPLIADO"),L796&lt;&gt;"HONORARIO" ), _xlfn.CONCAT(IF(H796="X","H",H796),"_",IF(OR(P796=5,P796=6),_xlfn.CONCAT(P796,"A"),P796),"_",VLOOKUP(T796,Datos!$B$2:$C$5,2,TRUE)),""))</f>
        <v>M_1_[hasta 3]</v>
      </c>
      <c r="AD796" s="186">
        <f t="shared" si="334"/>
        <v>0</v>
      </c>
      <c r="AE796" s="90" t="str">
        <f t="shared" si="335"/>
        <v>-</v>
      </c>
      <c r="AF796" s="91" t="str">
        <f t="shared" si="336"/>
        <v>070601</v>
      </c>
      <c r="AG796" s="92"/>
      <c r="AH796" s="93" t="str">
        <f t="shared" si="337"/>
        <v>Corporación de Fomento de la Producción</v>
      </c>
      <c r="AI796" s="90" t="str">
        <f t="shared" si="338"/>
        <v>-</v>
      </c>
      <c r="AJ796" s="90">
        <f t="shared" si="339"/>
        <v>0</v>
      </c>
      <c r="AK796" s="90" t="str">
        <f t="shared" si="340"/>
        <v>-</v>
      </c>
      <c r="AL796" s="90" t="str">
        <f t="shared" si="341"/>
        <v>Identifica este registro como MUJER</v>
      </c>
      <c r="AM796" s="90" t="str">
        <f t="shared" si="342"/>
        <v>-</v>
      </c>
      <c r="AN796" s="90" t="str">
        <f t="shared" si="343"/>
        <v>-</v>
      </c>
      <c r="AO796" s="90" t="str">
        <f t="shared" si="344"/>
        <v>-</v>
      </c>
      <c r="AP796" s="58" t="str">
        <f t="shared" si="345"/>
        <v>-</v>
      </c>
      <c r="AQ796" s="94" t="str">
        <f t="shared" si="346"/>
        <v>-</v>
      </c>
      <c r="AR796" s="94" t="str">
        <f>IF(N796="","PRIMER_DIA en blanco",
IF(AND(M796="01",N796&gt;=L_Conversion!$C$118,N796&lt;=L_Conversion!$D$118),"-",
IF(AND(M796="02",N796&gt;=L_Conversion!$C$119,N796&lt;=L_Conversion!$D$119),"-",
IF(AND(M796="03",N796&gt;=L_Conversion!$C$120,N796&lt;=L_Conversion!$D$120),"-",
IF(AND(M796="04",N796&gt;=L_Conversion!$C$121,N796&lt;=L_Conversion!$D$121),"-",
IF(AND(M796="05",N796&gt;=L_Conversion!$C$122,N796&lt;=L_Conversion!$D$122),"-",
IF(AND(M796="06",N796&gt;=L_Conversion!$C$123,N796&lt;=L_Conversion!$D$123),"-",
IF(AND(M796="07",N796&gt;=L_Conversion!$C$124,N796&lt;=L_Conversion!$D$124),"-",
IF(AND(M796="08",N796&gt;=L_Conversion!$C$125,N796&lt;=L_Conversion!$D$125),"-",
IF(AND(M796="09",N796&gt;=L_Conversion!$C$126,N796&lt;=L_Conversion!$D$126),"-",
IF(AND(M796="10",N796&gt;=L_Conversion!$C$127,N796&lt;=L_Conversion!$D$127),"-",
IF(AND(M796="11",N796&gt;=L_Conversion!$C$128,N796&lt;=L_Conversion!$D$128),"-",
IF(AND(M796="12",N796&gt;=L_Conversion!$C$129,N796&lt;=L_Conversion!$D$129),"-",
IF(AND(M796="13",N796&gt;=L_Conversion!$C$116,N796&lt;=L_Conversion!$D$116),"-",
IF(AND(M796="14",N796&gt;=L_Conversion!$C$117,N796&lt;=L_Conversion!$D$117),"-",
"PRIMER_DIA fuera de rango")))))))))))))))</f>
        <v>-</v>
      </c>
      <c r="AS796" s="94" t="str">
        <f t="shared" si="347"/>
        <v>-</v>
      </c>
      <c r="AT796" s="94" t="str">
        <f t="shared" si="348"/>
        <v>-</v>
      </c>
      <c r="AU796" s="94" t="str">
        <f t="shared" si="349"/>
        <v>-</v>
      </c>
      <c r="AV796" s="94" t="str">
        <f t="shared" si="350"/>
        <v>-</v>
      </c>
      <c r="AW796" s="94" t="str">
        <f t="shared" si="351"/>
        <v>-</v>
      </c>
      <c r="AX796" s="94" t="str">
        <f t="shared" si="352"/>
        <v>-</v>
      </c>
      <c r="AY796" s="94" t="str">
        <f t="shared" si="353"/>
        <v>-</v>
      </c>
      <c r="AZ796" s="94" t="str">
        <f t="shared" si="354"/>
        <v>-</v>
      </c>
      <c r="BA796" s="94" t="str">
        <f t="shared" si="355"/>
        <v>-</v>
      </c>
      <c r="BB796" s="94" t="str">
        <f t="shared" si="356"/>
        <v>-</v>
      </c>
      <c r="BC796" s="94" t="str">
        <f t="shared" si="357"/>
        <v>-</v>
      </c>
      <c r="BD796" s="94" t="str">
        <f t="shared" si="358"/>
        <v>-</v>
      </c>
      <c r="BE796" s="94" t="str">
        <f t="shared" si="359"/>
        <v>-</v>
      </c>
      <c r="BF796" s="94" t="str">
        <f t="shared" si="360"/>
        <v>-</v>
      </c>
    </row>
    <row r="797" spans="1:58" x14ac:dyDescent="0.2">
      <c r="A797" s="19" t="s">
        <v>1193</v>
      </c>
      <c r="B797" s="19" t="s">
        <v>76</v>
      </c>
      <c r="C797" s="19">
        <v>13413369</v>
      </c>
      <c r="D797" s="19">
        <v>4</v>
      </c>
      <c r="E797" s="19" t="s">
        <v>1769</v>
      </c>
      <c r="F797" s="19" t="s">
        <v>1296</v>
      </c>
      <c r="G797" s="19" t="s">
        <v>2050</v>
      </c>
      <c r="H797" s="19" t="s">
        <v>654</v>
      </c>
      <c r="I797" s="19" t="s">
        <v>653</v>
      </c>
      <c r="J797" s="19">
        <v>80</v>
      </c>
      <c r="K797" s="19" t="s">
        <v>556</v>
      </c>
      <c r="L797" s="19" t="s">
        <v>495</v>
      </c>
      <c r="M797" s="19" t="s">
        <v>14</v>
      </c>
      <c r="N797" s="19">
        <v>45845</v>
      </c>
      <c r="O797" s="19">
        <v>3</v>
      </c>
      <c r="P797" s="83">
        <v>1</v>
      </c>
      <c r="Q797" s="19" t="s">
        <v>23</v>
      </c>
      <c r="R797" s="19" t="s">
        <v>11</v>
      </c>
      <c r="S797" s="19" t="s">
        <v>23</v>
      </c>
      <c r="T797" s="19">
        <v>3</v>
      </c>
      <c r="U797" s="19" t="s">
        <v>11</v>
      </c>
      <c r="V797" s="19" t="s">
        <v>11</v>
      </c>
      <c r="W797" s="19" t="s">
        <v>11</v>
      </c>
      <c r="X797" s="19">
        <v>0</v>
      </c>
      <c r="Y797" s="19" t="s">
        <v>730</v>
      </c>
      <c r="Z797" s="19">
        <v>0</v>
      </c>
      <c r="AA797" s="19">
        <v>0</v>
      </c>
      <c r="AB797" s="19">
        <v>0</v>
      </c>
      <c r="AC797" s="186" t="str">
        <f>IF(OR(M797="13",M797="14",P797=8),"",IF(     AND(OR(S797="AUTORIZADO", S797="PENDIENTE", S797="REDUCIDO", S797="AMPLIADO"),L797&lt;&gt;"HONORARIO" ), _xlfn.CONCAT(IF(H797="X","H",H797),"_",IF(OR(P797=5,P797=6),_xlfn.CONCAT(P797,"A"),P797),"_",VLOOKUP(T797,Datos!$B$2:$C$5,2,TRUE)),""))</f>
        <v>H_1_[hasta 3]</v>
      </c>
      <c r="AD797" s="186">
        <f t="shared" si="334"/>
        <v>0</v>
      </c>
      <c r="AE797" s="90" t="str">
        <f t="shared" si="335"/>
        <v>-</v>
      </c>
      <c r="AF797" s="91" t="str">
        <f t="shared" si="336"/>
        <v>070601</v>
      </c>
      <c r="AG797" s="92"/>
      <c r="AH797" s="93" t="str">
        <f t="shared" si="337"/>
        <v>Corporación de Fomento de la Producción</v>
      </c>
      <c r="AI797" s="90" t="str">
        <f t="shared" si="338"/>
        <v>-</v>
      </c>
      <c r="AJ797" s="90">
        <f t="shared" si="339"/>
        <v>4</v>
      </c>
      <c r="AK797" s="90" t="str">
        <f t="shared" si="340"/>
        <v>-</v>
      </c>
      <c r="AL797" s="90" t="str">
        <f t="shared" si="341"/>
        <v>Identifica este registro como HOMBRE</v>
      </c>
      <c r="AM797" s="90" t="str">
        <f t="shared" si="342"/>
        <v>-</v>
      </c>
      <c r="AN797" s="90" t="str">
        <f t="shared" si="343"/>
        <v>-</v>
      </c>
      <c r="AO797" s="90" t="str">
        <f t="shared" si="344"/>
        <v>-</v>
      </c>
      <c r="AP797" s="58" t="str">
        <f t="shared" si="345"/>
        <v>-</v>
      </c>
      <c r="AQ797" s="94" t="str">
        <f t="shared" si="346"/>
        <v>-</v>
      </c>
      <c r="AR797" s="94" t="str">
        <f>IF(N797="","PRIMER_DIA en blanco",
IF(AND(M797="01",N797&gt;=L_Conversion!$C$118,N797&lt;=L_Conversion!$D$118),"-",
IF(AND(M797="02",N797&gt;=L_Conversion!$C$119,N797&lt;=L_Conversion!$D$119),"-",
IF(AND(M797="03",N797&gt;=L_Conversion!$C$120,N797&lt;=L_Conversion!$D$120),"-",
IF(AND(M797="04",N797&gt;=L_Conversion!$C$121,N797&lt;=L_Conversion!$D$121),"-",
IF(AND(M797="05",N797&gt;=L_Conversion!$C$122,N797&lt;=L_Conversion!$D$122),"-",
IF(AND(M797="06",N797&gt;=L_Conversion!$C$123,N797&lt;=L_Conversion!$D$123),"-",
IF(AND(M797="07",N797&gt;=L_Conversion!$C$124,N797&lt;=L_Conversion!$D$124),"-",
IF(AND(M797="08",N797&gt;=L_Conversion!$C$125,N797&lt;=L_Conversion!$D$125),"-",
IF(AND(M797="09",N797&gt;=L_Conversion!$C$126,N797&lt;=L_Conversion!$D$126),"-",
IF(AND(M797="10",N797&gt;=L_Conversion!$C$127,N797&lt;=L_Conversion!$D$127),"-",
IF(AND(M797="11",N797&gt;=L_Conversion!$C$128,N797&lt;=L_Conversion!$D$128),"-",
IF(AND(M797="12",N797&gt;=L_Conversion!$C$129,N797&lt;=L_Conversion!$D$129),"-",
IF(AND(M797="13",N797&gt;=L_Conversion!$C$116,N797&lt;=L_Conversion!$D$116),"-",
IF(AND(M797="14",N797&gt;=L_Conversion!$C$117,N797&lt;=L_Conversion!$D$117),"-",
"PRIMER_DIA fuera de rango")))))))))))))))</f>
        <v>-</v>
      </c>
      <c r="AS797" s="94" t="str">
        <f t="shared" si="347"/>
        <v>-</v>
      </c>
      <c r="AT797" s="94" t="str">
        <f t="shared" si="348"/>
        <v>-</v>
      </c>
      <c r="AU797" s="94" t="str">
        <f t="shared" si="349"/>
        <v>-</v>
      </c>
      <c r="AV797" s="94" t="str">
        <f t="shared" si="350"/>
        <v>-</v>
      </c>
      <c r="AW797" s="94" t="str">
        <f t="shared" si="351"/>
        <v>-</v>
      </c>
      <c r="AX797" s="94" t="str">
        <f t="shared" si="352"/>
        <v>-</v>
      </c>
      <c r="AY797" s="94" t="str">
        <f t="shared" si="353"/>
        <v>-</v>
      </c>
      <c r="AZ797" s="94" t="str">
        <f t="shared" si="354"/>
        <v>-</v>
      </c>
      <c r="BA797" s="94" t="str">
        <f t="shared" si="355"/>
        <v>-</v>
      </c>
      <c r="BB797" s="94" t="str">
        <f t="shared" si="356"/>
        <v>-</v>
      </c>
      <c r="BC797" s="94" t="str">
        <f t="shared" si="357"/>
        <v>-</v>
      </c>
      <c r="BD797" s="94" t="str">
        <f t="shared" si="358"/>
        <v>-</v>
      </c>
      <c r="BE797" s="94" t="str">
        <f t="shared" si="359"/>
        <v>-</v>
      </c>
      <c r="BF797" s="94" t="str">
        <f t="shared" si="360"/>
        <v>-</v>
      </c>
    </row>
    <row r="798" spans="1:58" x14ac:dyDescent="0.2">
      <c r="A798" s="19" t="s">
        <v>1193</v>
      </c>
      <c r="B798" s="19" t="s">
        <v>76</v>
      </c>
      <c r="C798" s="19">
        <v>21318118</v>
      </c>
      <c r="D798" s="19">
        <v>1</v>
      </c>
      <c r="E798" s="19" t="s">
        <v>1976</v>
      </c>
      <c r="F798" s="19" t="s">
        <v>1977</v>
      </c>
      <c r="G798" s="19" t="s">
        <v>1978</v>
      </c>
      <c r="H798" s="19" t="s">
        <v>1018</v>
      </c>
      <c r="I798" s="19" t="s">
        <v>653</v>
      </c>
      <c r="J798" s="19">
        <v>80</v>
      </c>
      <c r="K798" s="19" t="s">
        <v>556</v>
      </c>
      <c r="L798" s="19" t="s">
        <v>495</v>
      </c>
      <c r="M798" s="19" t="s">
        <v>14</v>
      </c>
      <c r="N798" s="19">
        <v>45845</v>
      </c>
      <c r="O798" s="19">
        <v>15</v>
      </c>
      <c r="P798" s="83">
        <v>1</v>
      </c>
      <c r="Q798" s="19" t="s">
        <v>23</v>
      </c>
      <c r="R798" s="19" t="s">
        <v>11</v>
      </c>
      <c r="S798" s="19" t="s">
        <v>23</v>
      </c>
      <c r="T798" s="19">
        <v>15</v>
      </c>
      <c r="U798" s="19" t="s">
        <v>11</v>
      </c>
      <c r="V798" s="19" t="s">
        <v>11</v>
      </c>
      <c r="W798" s="19" t="s">
        <v>11</v>
      </c>
      <c r="X798" s="19">
        <v>0</v>
      </c>
      <c r="Y798" s="19" t="s">
        <v>730</v>
      </c>
      <c r="Z798" s="19">
        <v>0</v>
      </c>
      <c r="AA798" s="19">
        <v>0</v>
      </c>
      <c r="AB798" s="19">
        <v>0</v>
      </c>
      <c r="AC798" s="186" t="str">
        <f>IF(OR(M798="13",M798="14",P798=8),"",IF(     AND(OR(S798="AUTORIZADO", S798="PENDIENTE", S798="REDUCIDO", S798="AMPLIADO"),L798&lt;&gt;"HONORARIO" ), _xlfn.CONCAT(IF(H798="X","H",H798),"_",IF(OR(P798=5,P798=6),_xlfn.CONCAT(P798,"A"),P798),"_",VLOOKUP(T798,Datos!$B$2:$C$5,2,TRUE)),""))</f>
        <v>M_1_[11 +]</v>
      </c>
      <c r="AD798" s="186">
        <f t="shared" si="334"/>
        <v>0</v>
      </c>
      <c r="AE798" s="90" t="str">
        <f t="shared" si="335"/>
        <v>-</v>
      </c>
      <c r="AF798" s="91" t="str">
        <f t="shared" si="336"/>
        <v>070601</v>
      </c>
      <c r="AG798" s="92"/>
      <c r="AH798" s="93" t="str">
        <f t="shared" si="337"/>
        <v>Corporación de Fomento de la Producción</v>
      </c>
      <c r="AI798" s="90" t="str">
        <f t="shared" si="338"/>
        <v>-</v>
      </c>
      <c r="AJ798" s="90">
        <f t="shared" si="339"/>
        <v>1</v>
      </c>
      <c r="AK798" s="90" t="str">
        <f t="shared" si="340"/>
        <v>-</v>
      </c>
      <c r="AL798" s="90" t="str">
        <f t="shared" si="341"/>
        <v>Identifica este registro como MUJER</v>
      </c>
      <c r="AM798" s="90" t="str">
        <f t="shared" si="342"/>
        <v>-</v>
      </c>
      <c r="AN798" s="90" t="str">
        <f t="shared" si="343"/>
        <v>-</v>
      </c>
      <c r="AO798" s="90" t="str">
        <f t="shared" si="344"/>
        <v>-</v>
      </c>
      <c r="AP798" s="58" t="str">
        <f t="shared" si="345"/>
        <v>-</v>
      </c>
      <c r="AQ798" s="94" t="str">
        <f t="shared" si="346"/>
        <v>-</v>
      </c>
      <c r="AR798" s="94" t="str">
        <f>IF(N798="","PRIMER_DIA en blanco",
IF(AND(M798="01",N798&gt;=L_Conversion!$C$118,N798&lt;=L_Conversion!$D$118),"-",
IF(AND(M798="02",N798&gt;=L_Conversion!$C$119,N798&lt;=L_Conversion!$D$119),"-",
IF(AND(M798="03",N798&gt;=L_Conversion!$C$120,N798&lt;=L_Conversion!$D$120),"-",
IF(AND(M798="04",N798&gt;=L_Conversion!$C$121,N798&lt;=L_Conversion!$D$121),"-",
IF(AND(M798="05",N798&gt;=L_Conversion!$C$122,N798&lt;=L_Conversion!$D$122),"-",
IF(AND(M798="06",N798&gt;=L_Conversion!$C$123,N798&lt;=L_Conversion!$D$123),"-",
IF(AND(M798="07",N798&gt;=L_Conversion!$C$124,N798&lt;=L_Conversion!$D$124),"-",
IF(AND(M798="08",N798&gt;=L_Conversion!$C$125,N798&lt;=L_Conversion!$D$125),"-",
IF(AND(M798="09",N798&gt;=L_Conversion!$C$126,N798&lt;=L_Conversion!$D$126),"-",
IF(AND(M798="10",N798&gt;=L_Conversion!$C$127,N798&lt;=L_Conversion!$D$127),"-",
IF(AND(M798="11",N798&gt;=L_Conversion!$C$128,N798&lt;=L_Conversion!$D$128),"-",
IF(AND(M798="12",N798&gt;=L_Conversion!$C$129,N798&lt;=L_Conversion!$D$129),"-",
IF(AND(M798="13",N798&gt;=L_Conversion!$C$116,N798&lt;=L_Conversion!$D$116),"-",
IF(AND(M798="14",N798&gt;=L_Conversion!$C$117,N798&lt;=L_Conversion!$D$117),"-",
"PRIMER_DIA fuera de rango")))))))))))))))</f>
        <v>-</v>
      </c>
      <c r="AS798" s="94" t="str">
        <f t="shared" si="347"/>
        <v>-</v>
      </c>
      <c r="AT798" s="94" t="str">
        <f t="shared" si="348"/>
        <v>-</v>
      </c>
      <c r="AU798" s="94" t="str">
        <f t="shared" si="349"/>
        <v>-</v>
      </c>
      <c r="AV798" s="94" t="str">
        <f t="shared" si="350"/>
        <v>-</v>
      </c>
      <c r="AW798" s="94" t="str">
        <f t="shared" si="351"/>
        <v>-</v>
      </c>
      <c r="AX798" s="94" t="str">
        <f t="shared" si="352"/>
        <v>-</v>
      </c>
      <c r="AY798" s="94" t="str">
        <f t="shared" si="353"/>
        <v>-</v>
      </c>
      <c r="AZ798" s="94" t="str">
        <f t="shared" si="354"/>
        <v>-</v>
      </c>
      <c r="BA798" s="94" t="str">
        <f t="shared" si="355"/>
        <v>-</v>
      </c>
      <c r="BB798" s="94" t="str">
        <f t="shared" si="356"/>
        <v>-</v>
      </c>
      <c r="BC798" s="94" t="str">
        <f t="shared" si="357"/>
        <v>-</v>
      </c>
      <c r="BD798" s="94" t="str">
        <f t="shared" si="358"/>
        <v>-</v>
      </c>
      <c r="BE798" s="94" t="str">
        <f t="shared" si="359"/>
        <v>-</v>
      </c>
      <c r="BF798" s="94" t="str">
        <f t="shared" si="360"/>
        <v>-</v>
      </c>
    </row>
    <row r="799" spans="1:58" x14ac:dyDescent="0.2">
      <c r="A799" s="19" t="s">
        <v>1193</v>
      </c>
      <c r="B799" s="19" t="s">
        <v>76</v>
      </c>
      <c r="C799" s="19">
        <v>10912720</v>
      </c>
      <c r="D799" s="19">
        <v>5</v>
      </c>
      <c r="E799" s="19" t="s">
        <v>1402</v>
      </c>
      <c r="F799" s="19" t="s">
        <v>1403</v>
      </c>
      <c r="G799" s="19" t="s">
        <v>1404</v>
      </c>
      <c r="H799" s="19" t="s">
        <v>1018</v>
      </c>
      <c r="I799" s="19" t="s">
        <v>653</v>
      </c>
      <c r="J799" s="19">
        <v>80</v>
      </c>
      <c r="K799" s="19" t="s">
        <v>556</v>
      </c>
      <c r="L799" s="19" t="s">
        <v>495</v>
      </c>
      <c r="M799" s="19" t="s">
        <v>14</v>
      </c>
      <c r="N799" s="19">
        <v>45845</v>
      </c>
      <c r="O799" s="19">
        <v>4</v>
      </c>
      <c r="P799" s="83" t="s">
        <v>736</v>
      </c>
      <c r="Q799" s="19" t="s">
        <v>23</v>
      </c>
      <c r="R799" s="19" t="s">
        <v>11</v>
      </c>
      <c r="S799" s="19" t="s">
        <v>23</v>
      </c>
      <c r="T799" s="19">
        <v>4</v>
      </c>
      <c r="U799" s="19" t="s">
        <v>11</v>
      </c>
      <c r="V799" s="19" t="s">
        <v>11</v>
      </c>
      <c r="W799" s="19" t="s">
        <v>11</v>
      </c>
      <c r="X799" s="19">
        <v>0</v>
      </c>
      <c r="Y799" s="19" t="s">
        <v>730</v>
      </c>
      <c r="Z799" s="19">
        <v>0</v>
      </c>
      <c r="AA799" s="19">
        <v>0</v>
      </c>
      <c r="AB799" s="19">
        <v>0</v>
      </c>
      <c r="AC799" s="186" t="str">
        <f>IF(OR(M799="13",M799="14",P799=8),"",IF(     AND(OR(S799="AUTORIZADO", S799="PENDIENTE", S799="REDUCIDO", S799="AMPLIADO"),L799&lt;&gt;"HONORARIO" ), _xlfn.CONCAT(IF(H799="X","H",H799),"_",IF(OR(P799=5,P799=6),_xlfn.CONCAT(P799,"A"),P799),"_",VLOOKUP(T799,Datos!$B$2:$C$5,2,TRUE)),""))</f>
        <v>M_5B_[4 a 10]</v>
      </c>
      <c r="AD799" s="186">
        <f t="shared" si="334"/>
        <v>0</v>
      </c>
      <c r="AE799" s="90" t="str">
        <f t="shared" si="335"/>
        <v>-</v>
      </c>
      <c r="AF799" s="91" t="str">
        <f t="shared" si="336"/>
        <v>070601</v>
      </c>
      <c r="AG799" s="92"/>
      <c r="AH799" s="93" t="str">
        <f t="shared" si="337"/>
        <v>Corporación de Fomento de la Producción</v>
      </c>
      <c r="AI799" s="90" t="str">
        <f t="shared" si="338"/>
        <v>-</v>
      </c>
      <c r="AJ799" s="90">
        <f t="shared" si="339"/>
        <v>5</v>
      </c>
      <c r="AK799" s="90" t="str">
        <f t="shared" si="340"/>
        <v>-</v>
      </c>
      <c r="AL799" s="90" t="str">
        <f t="shared" si="341"/>
        <v>Identifica este registro como MUJER</v>
      </c>
      <c r="AM799" s="90" t="str">
        <f t="shared" si="342"/>
        <v>-</v>
      </c>
      <c r="AN799" s="90" t="str">
        <f t="shared" si="343"/>
        <v>-</v>
      </c>
      <c r="AO799" s="90" t="str">
        <f t="shared" si="344"/>
        <v>-</v>
      </c>
      <c r="AP799" s="58" t="str">
        <f t="shared" si="345"/>
        <v>-</v>
      </c>
      <c r="AQ799" s="94" t="str">
        <f t="shared" si="346"/>
        <v>-</v>
      </c>
      <c r="AR799" s="94" t="str">
        <f>IF(N799="","PRIMER_DIA en blanco",
IF(AND(M799="01",N799&gt;=L_Conversion!$C$118,N799&lt;=L_Conversion!$D$118),"-",
IF(AND(M799="02",N799&gt;=L_Conversion!$C$119,N799&lt;=L_Conversion!$D$119),"-",
IF(AND(M799="03",N799&gt;=L_Conversion!$C$120,N799&lt;=L_Conversion!$D$120),"-",
IF(AND(M799="04",N799&gt;=L_Conversion!$C$121,N799&lt;=L_Conversion!$D$121),"-",
IF(AND(M799="05",N799&gt;=L_Conversion!$C$122,N799&lt;=L_Conversion!$D$122),"-",
IF(AND(M799="06",N799&gt;=L_Conversion!$C$123,N799&lt;=L_Conversion!$D$123),"-",
IF(AND(M799="07",N799&gt;=L_Conversion!$C$124,N799&lt;=L_Conversion!$D$124),"-",
IF(AND(M799="08",N799&gt;=L_Conversion!$C$125,N799&lt;=L_Conversion!$D$125),"-",
IF(AND(M799="09",N799&gt;=L_Conversion!$C$126,N799&lt;=L_Conversion!$D$126),"-",
IF(AND(M799="10",N799&gt;=L_Conversion!$C$127,N799&lt;=L_Conversion!$D$127),"-",
IF(AND(M799="11",N799&gt;=L_Conversion!$C$128,N799&lt;=L_Conversion!$D$128),"-",
IF(AND(M799="12",N799&gt;=L_Conversion!$C$129,N799&lt;=L_Conversion!$D$129),"-",
IF(AND(M799="13",N799&gt;=L_Conversion!$C$116,N799&lt;=L_Conversion!$D$116),"-",
IF(AND(M799="14",N799&gt;=L_Conversion!$C$117,N799&lt;=L_Conversion!$D$117),"-",
"PRIMER_DIA fuera de rango")))))))))))))))</f>
        <v>-</v>
      </c>
      <c r="AS799" s="94" t="str">
        <f t="shared" si="347"/>
        <v>-</v>
      </c>
      <c r="AT799" s="94" t="str">
        <f t="shared" si="348"/>
        <v>-</v>
      </c>
      <c r="AU799" s="94" t="str">
        <f t="shared" si="349"/>
        <v>-</v>
      </c>
      <c r="AV799" s="94" t="str">
        <f t="shared" si="350"/>
        <v>-</v>
      </c>
      <c r="AW799" s="94" t="str">
        <f t="shared" si="351"/>
        <v>-</v>
      </c>
      <c r="AX799" s="94" t="str">
        <f t="shared" si="352"/>
        <v>-</v>
      </c>
      <c r="AY799" s="94" t="str">
        <f t="shared" si="353"/>
        <v>-</v>
      </c>
      <c r="AZ799" s="94" t="str">
        <f t="shared" si="354"/>
        <v>-</v>
      </c>
      <c r="BA799" s="94" t="str">
        <f t="shared" si="355"/>
        <v>-</v>
      </c>
      <c r="BB799" s="94" t="str">
        <f t="shared" si="356"/>
        <v>-</v>
      </c>
      <c r="BC799" s="94" t="str">
        <f t="shared" si="357"/>
        <v>-</v>
      </c>
      <c r="BD799" s="94" t="str">
        <f t="shared" si="358"/>
        <v>-</v>
      </c>
      <c r="BE799" s="94" t="str">
        <f t="shared" si="359"/>
        <v>-</v>
      </c>
      <c r="BF799" s="94" t="str">
        <f t="shared" si="360"/>
        <v>-</v>
      </c>
    </row>
    <row r="800" spans="1:58" x14ac:dyDescent="0.2">
      <c r="A800" s="19" t="s">
        <v>1193</v>
      </c>
      <c r="B800" s="19" t="s">
        <v>76</v>
      </c>
      <c r="C800" s="19">
        <v>13478674</v>
      </c>
      <c r="D800" s="19">
        <v>4</v>
      </c>
      <c r="E800" s="19" t="s">
        <v>1872</v>
      </c>
      <c r="F800" s="19" t="s">
        <v>1873</v>
      </c>
      <c r="G800" s="19" t="s">
        <v>1874</v>
      </c>
      <c r="H800" s="19" t="s">
        <v>1018</v>
      </c>
      <c r="I800" s="19" t="s">
        <v>653</v>
      </c>
      <c r="J800" s="19">
        <v>80</v>
      </c>
      <c r="K800" s="19" t="s">
        <v>554</v>
      </c>
      <c r="L800" s="19" t="s">
        <v>495</v>
      </c>
      <c r="M800" s="19" t="s">
        <v>14</v>
      </c>
      <c r="N800" s="19">
        <v>45845</v>
      </c>
      <c r="O800" s="19">
        <v>15</v>
      </c>
      <c r="P800" s="83">
        <v>1</v>
      </c>
      <c r="Q800" s="19" t="s">
        <v>23</v>
      </c>
      <c r="R800" s="19" t="s">
        <v>11</v>
      </c>
      <c r="S800" s="19" t="s">
        <v>23</v>
      </c>
      <c r="T800" s="19">
        <v>15</v>
      </c>
      <c r="U800" s="19" t="s">
        <v>11</v>
      </c>
      <c r="V800" s="19" t="s">
        <v>11</v>
      </c>
      <c r="W800" s="19" t="s">
        <v>11</v>
      </c>
      <c r="X800" s="19">
        <v>0</v>
      </c>
      <c r="Y800" s="19" t="s">
        <v>730</v>
      </c>
      <c r="Z800" s="19">
        <v>0</v>
      </c>
      <c r="AA800" s="19">
        <v>0</v>
      </c>
      <c r="AB800" s="19">
        <v>0</v>
      </c>
      <c r="AC800" s="186" t="str">
        <f>IF(OR(M800="13",M800="14",P800=8),"",IF(     AND(OR(S800="AUTORIZADO", S800="PENDIENTE", S800="REDUCIDO", S800="AMPLIADO"),L800&lt;&gt;"HONORARIO" ), _xlfn.CONCAT(IF(H800="X","H",H800),"_",IF(OR(P800=5,P800=6),_xlfn.CONCAT(P800,"A"),P800),"_",VLOOKUP(T800,Datos!$B$2:$C$5,2,TRUE)),""))</f>
        <v>M_1_[11 +]</v>
      </c>
      <c r="AD800" s="186">
        <f t="shared" si="334"/>
        <v>0</v>
      </c>
      <c r="AE800" s="90" t="str">
        <f t="shared" si="335"/>
        <v>-</v>
      </c>
      <c r="AF800" s="91" t="str">
        <f t="shared" si="336"/>
        <v>070601</v>
      </c>
      <c r="AG800" s="92"/>
      <c r="AH800" s="93" t="str">
        <f t="shared" si="337"/>
        <v>Corporación de Fomento de la Producción</v>
      </c>
      <c r="AI800" s="90" t="str">
        <f t="shared" si="338"/>
        <v>-</v>
      </c>
      <c r="AJ800" s="90">
        <f t="shared" si="339"/>
        <v>4</v>
      </c>
      <c r="AK800" s="90" t="str">
        <f t="shared" si="340"/>
        <v>-</v>
      </c>
      <c r="AL800" s="90" t="str">
        <f t="shared" si="341"/>
        <v>Identifica este registro como MUJER</v>
      </c>
      <c r="AM800" s="90" t="str">
        <f t="shared" si="342"/>
        <v>-</v>
      </c>
      <c r="AN800" s="90" t="str">
        <f t="shared" si="343"/>
        <v>-</v>
      </c>
      <c r="AO800" s="90" t="str">
        <f t="shared" si="344"/>
        <v>-</v>
      </c>
      <c r="AP800" s="58" t="str">
        <f t="shared" si="345"/>
        <v>-</v>
      </c>
      <c r="AQ800" s="94" t="str">
        <f t="shared" si="346"/>
        <v>-</v>
      </c>
      <c r="AR800" s="94" t="str">
        <f>IF(N800="","PRIMER_DIA en blanco",
IF(AND(M800="01",N800&gt;=L_Conversion!$C$118,N800&lt;=L_Conversion!$D$118),"-",
IF(AND(M800="02",N800&gt;=L_Conversion!$C$119,N800&lt;=L_Conversion!$D$119),"-",
IF(AND(M800="03",N800&gt;=L_Conversion!$C$120,N800&lt;=L_Conversion!$D$120),"-",
IF(AND(M800="04",N800&gt;=L_Conversion!$C$121,N800&lt;=L_Conversion!$D$121),"-",
IF(AND(M800="05",N800&gt;=L_Conversion!$C$122,N800&lt;=L_Conversion!$D$122),"-",
IF(AND(M800="06",N800&gt;=L_Conversion!$C$123,N800&lt;=L_Conversion!$D$123),"-",
IF(AND(M800="07",N800&gt;=L_Conversion!$C$124,N800&lt;=L_Conversion!$D$124),"-",
IF(AND(M800="08",N800&gt;=L_Conversion!$C$125,N800&lt;=L_Conversion!$D$125),"-",
IF(AND(M800="09",N800&gt;=L_Conversion!$C$126,N800&lt;=L_Conversion!$D$126),"-",
IF(AND(M800="10",N800&gt;=L_Conversion!$C$127,N800&lt;=L_Conversion!$D$127),"-",
IF(AND(M800="11",N800&gt;=L_Conversion!$C$128,N800&lt;=L_Conversion!$D$128),"-",
IF(AND(M800="12",N800&gt;=L_Conversion!$C$129,N800&lt;=L_Conversion!$D$129),"-",
IF(AND(M800="13",N800&gt;=L_Conversion!$C$116,N800&lt;=L_Conversion!$D$116),"-",
IF(AND(M800="14",N800&gt;=L_Conversion!$C$117,N800&lt;=L_Conversion!$D$117),"-",
"PRIMER_DIA fuera de rango")))))))))))))))</f>
        <v>-</v>
      </c>
      <c r="AS800" s="94" t="str">
        <f t="shared" si="347"/>
        <v>-</v>
      </c>
      <c r="AT800" s="94" t="str">
        <f t="shared" si="348"/>
        <v>-</v>
      </c>
      <c r="AU800" s="94" t="str">
        <f t="shared" si="349"/>
        <v>-</v>
      </c>
      <c r="AV800" s="94" t="str">
        <f t="shared" si="350"/>
        <v>-</v>
      </c>
      <c r="AW800" s="94" t="str">
        <f t="shared" si="351"/>
        <v>-</v>
      </c>
      <c r="AX800" s="94" t="str">
        <f t="shared" si="352"/>
        <v>-</v>
      </c>
      <c r="AY800" s="94" t="str">
        <f t="shared" si="353"/>
        <v>-</v>
      </c>
      <c r="AZ800" s="94" t="str">
        <f t="shared" si="354"/>
        <v>-</v>
      </c>
      <c r="BA800" s="94" t="str">
        <f t="shared" si="355"/>
        <v>-</v>
      </c>
      <c r="BB800" s="94" t="str">
        <f t="shared" si="356"/>
        <v>-</v>
      </c>
      <c r="BC800" s="94" t="str">
        <f t="shared" si="357"/>
        <v>-</v>
      </c>
      <c r="BD800" s="94" t="str">
        <f t="shared" si="358"/>
        <v>-</v>
      </c>
      <c r="BE800" s="94" t="str">
        <f t="shared" si="359"/>
        <v>-</v>
      </c>
      <c r="BF800" s="94" t="str">
        <f t="shared" si="360"/>
        <v>-</v>
      </c>
    </row>
    <row r="801" spans="1:58" x14ac:dyDescent="0.2">
      <c r="A801" s="19" t="s">
        <v>1193</v>
      </c>
      <c r="B801" s="19" t="s">
        <v>76</v>
      </c>
      <c r="C801" s="19">
        <v>14244068</v>
      </c>
      <c r="D801" s="19">
        <v>7</v>
      </c>
      <c r="E801" s="19" t="s">
        <v>1242</v>
      </c>
      <c r="F801" s="19" t="s">
        <v>1265</v>
      </c>
      <c r="G801" s="19" t="s">
        <v>1423</v>
      </c>
      <c r="H801" s="19" t="s">
        <v>1018</v>
      </c>
      <c r="I801" s="19" t="s">
        <v>653</v>
      </c>
      <c r="J801" s="19">
        <v>60</v>
      </c>
      <c r="K801" s="19" t="s">
        <v>556</v>
      </c>
      <c r="L801" s="19" t="s">
        <v>492</v>
      </c>
      <c r="M801" s="19" t="s">
        <v>14</v>
      </c>
      <c r="N801" s="19">
        <v>45845</v>
      </c>
      <c r="O801" s="19">
        <v>3</v>
      </c>
      <c r="P801" s="83">
        <v>1</v>
      </c>
      <c r="Q801" s="19" t="s">
        <v>23</v>
      </c>
      <c r="R801" s="19" t="s">
        <v>11</v>
      </c>
      <c r="S801" s="19" t="s">
        <v>23</v>
      </c>
      <c r="T801" s="19">
        <v>3</v>
      </c>
      <c r="U801" s="19" t="s">
        <v>11</v>
      </c>
      <c r="V801" s="19" t="s">
        <v>11</v>
      </c>
      <c r="W801" s="19" t="s">
        <v>11</v>
      </c>
      <c r="X801" s="19">
        <v>0</v>
      </c>
      <c r="Y801" s="19" t="s">
        <v>732</v>
      </c>
      <c r="Z801" s="19">
        <v>0</v>
      </c>
      <c r="AA801" s="19">
        <v>0</v>
      </c>
      <c r="AB801" s="19">
        <v>0</v>
      </c>
      <c r="AC801" s="186" t="str">
        <f>IF(OR(M801="13",M801="14",P801=8),"",IF(     AND(OR(S801="AUTORIZADO", S801="PENDIENTE", S801="REDUCIDO", S801="AMPLIADO"),L801&lt;&gt;"HONORARIO" ), _xlfn.CONCAT(IF(H801="X","H",H801),"_",IF(OR(P801=5,P801=6),_xlfn.CONCAT(P801,"A"),P801),"_",VLOOKUP(T801,Datos!$B$2:$C$5,2,TRUE)),""))</f>
        <v>M_1_[hasta 3]</v>
      </c>
      <c r="AD801" s="186">
        <f t="shared" si="334"/>
        <v>0</v>
      </c>
      <c r="AE801" s="90" t="str">
        <f t="shared" si="335"/>
        <v>-</v>
      </c>
      <c r="AF801" s="91" t="str">
        <f t="shared" si="336"/>
        <v>070601</v>
      </c>
      <c r="AG801" s="92"/>
      <c r="AH801" s="93" t="str">
        <f t="shared" si="337"/>
        <v>Corporación de Fomento de la Producción</v>
      </c>
      <c r="AI801" s="90" t="str">
        <f t="shared" si="338"/>
        <v>-</v>
      </c>
      <c r="AJ801" s="90">
        <f t="shared" si="339"/>
        <v>7</v>
      </c>
      <c r="AK801" s="90" t="str">
        <f t="shared" si="340"/>
        <v>-</v>
      </c>
      <c r="AL801" s="90" t="str">
        <f t="shared" si="341"/>
        <v>Identifica este registro como MUJER</v>
      </c>
      <c r="AM801" s="90" t="str">
        <f t="shared" si="342"/>
        <v>-</v>
      </c>
      <c r="AN801" s="90" t="str">
        <f t="shared" si="343"/>
        <v>-</v>
      </c>
      <c r="AO801" s="90" t="str">
        <f t="shared" si="344"/>
        <v>-</v>
      </c>
      <c r="AP801" s="58" t="str">
        <f t="shared" si="345"/>
        <v>-</v>
      </c>
      <c r="AQ801" s="94" t="str">
        <f t="shared" si="346"/>
        <v>-</v>
      </c>
      <c r="AR801" s="94" t="str">
        <f>IF(N801="","PRIMER_DIA en blanco",
IF(AND(M801="01",N801&gt;=L_Conversion!$C$118,N801&lt;=L_Conversion!$D$118),"-",
IF(AND(M801="02",N801&gt;=L_Conversion!$C$119,N801&lt;=L_Conversion!$D$119),"-",
IF(AND(M801="03",N801&gt;=L_Conversion!$C$120,N801&lt;=L_Conversion!$D$120),"-",
IF(AND(M801="04",N801&gt;=L_Conversion!$C$121,N801&lt;=L_Conversion!$D$121),"-",
IF(AND(M801="05",N801&gt;=L_Conversion!$C$122,N801&lt;=L_Conversion!$D$122),"-",
IF(AND(M801="06",N801&gt;=L_Conversion!$C$123,N801&lt;=L_Conversion!$D$123),"-",
IF(AND(M801="07",N801&gt;=L_Conversion!$C$124,N801&lt;=L_Conversion!$D$124),"-",
IF(AND(M801="08",N801&gt;=L_Conversion!$C$125,N801&lt;=L_Conversion!$D$125),"-",
IF(AND(M801="09",N801&gt;=L_Conversion!$C$126,N801&lt;=L_Conversion!$D$126),"-",
IF(AND(M801="10",N801&gt;=L_Conversion!$C$127,N801&lt;=L_Conversion!$D$127),"-",
IF(AND(M801="11",N801&gt;=L_Conversion!$C$128,N801&lt;=L_Conversion!$D$128),"-",
IF(AND(M801="12",N801&gt;=L_Conversion!$C$129,N801&lt;=L_Conversion!$D$129),"-",
IF(AND(M801="13",N801&gt;=L_Conversion!$C$116,N801&lt;=L_Conversion!$D$116),"-",
IF(AND(M801="14",N801&gt;=L_Conversion!$C$117,N801&lt;=L_Conversion!$D$117),"-",
"PRIMER_DIA fuera de rango")))))))))))))))</f>
        <v>-</v>
      </c>
      <c r="AS801" s="94" t="str">
        <f t="shared" si="347"/>
        <v>-</v>
      </c>
      <c r="AT801" s="94" t="str">
        <f t="shared" si="348"/>
        <v>-</v>
      </c>
      <c r="AU801" s="94" t="str">
        <f t="shared" si="349"/>
        <v>-</v>
      </c>
      <c r="AV801" s="94" t="str">
        <f t="shared" si="350"/>
        <v>-</v>
      </c>
      <c r="AW801" s="94" t="str">
        <f t="shared" si="351"/>
        <v>-</v>
      </c>
      <c r="AX801" s="94" t="str">
        <f t="shared" si="352"/>
        <v>-</v>
      </c>
      <c r="AY801" s="94" t="str">
        <f t="shared" si="353"/>
        <v>-</v>
      </c>
      <c r="AZ801" s="94" t="str">
        <f t="shared" si="354"/>
        <v>-</v>
      </c>
      <c r="BA801" s="94" t="str">
        <f t="shared" si="355"/>
        <v>-</v>
      </c>
      <c r="BB801" s="94" t="str">
        <f t="shared" si="356"/>
        <v>-</v>
      </c>
      <c r="BC801" s="94" t="str">
        <f t="shared" si="357"/>
        <v>-</v>
      </c>
      <c r="BD801" s="94" t="str">
        <f t="shared" si="358"/>
        <v>-</v>
      </c>
      <c r="BE801" s="94" t="str">
        <f t="shared" si="359"/>
        <v>-</v>
      </c>
      <c r="BF801" s="94" t="str">
        <f t="shared" si="360"/>
        <v>-</v>
      </c>
    </row>
    <row r="802" spans="1:58" x14ac:dyDescent="0.2">
      <c r="A802" s="19" t="s">
        <v>1193</v>
      </c>
      <c r="B802" s="19" t="s">
        <v>669</v>
      </c>
      <c r="C802" s="19">
        <v>17405667</v>
      </c>
      <c r="D802" s="19">
        <v>6</v>
      </c>
      <c r="E802" s="19" t="s">
        <v>1334</v>
      </c>
      <c r="F802" s="19" t="s">
        <v>2051</v>
      </c>
      <c r="G802" s="19" t="s">
        <v>2052</v>
      </c>
      <c r="H802" s="19" t="s">
        <v>1018</v>
      </c>
      <c r="I802" s="19" t="s">
        <v>654</v>
      </c>
      <c r="J802" s="19">
        <v>80</v>
      </c>
      <c r="K802" s="19" t="s">
        <v>556</v>
      </c>
      <c r="L802" s="19" t="s">
        <v>509</v>
      </c>
      <c r="M802" s="19" t="s">
        <v>14</v>
      </c>
      <c r="N802" s="19">
        <v>45846</v>
      </c>
      <c r="O802" s="19">
        <v>5</v>
      </c>
      <c r="P802" s="83">
        <v>1</v>
      </c>
      <c r="Q802" s="19" t="s">
        <v>23</v>
      </c>
      <c r="R802" s="19" t="s">
        <v>11</v>
      </c>
      <c r="S802" s="19" t="s">
        <v>23</v>
      </c>
      <c r="T802" s="19">
        <v>5</v>
      </c>
      <c r="U802" s="19" t="s">
        <v>11</v>
      </c>
      <c r="V802" s="19" t="s">
        <v>11</v>
      </c>
      <c r="W802" s="19" t="s">
        <v>11</v>
      </c>
      <c r="X802" s="19">
        <v>0</v>
      </c>
      <c r="Y802" s="19" t="s">
        <v>730</v>
      </c>
      <c r="Z802" s="19">
        <v>0</v>
      </c>
      <c r="AA802" s="19">
        <v>0</v>
      </c>
      <c r="AB802" s="19">
        <v>0</v>
      </c>
      <c r="AC802" s="186" t="str">
        <f>IF(OR(M802="13",M802="14",P802=8),"",IF(     AND(OR(S802="AUTORIZADO", S802="PENDIENTE", S802="REDUCIDO", S802="AMPLIADO"),L802&lt;&gt;"HONORARIO" ), _xlfn.CONCAT(IF(H802="X","H",H802),"_",IF(OR(P802=5,P802=6),_xlfn.CONCAT(P802,"A"),P802),"_",VLOOKUP(T802,Datos!$B$2:$C$5,2,TRUE)),""))</f>
        <v>M_1_[4 a 10]</v>
      </c>
      <c r="AD802" s="186">
        <f t="shared" si="334"/>
        <v>0</v>
      </c>
      <c r="AE802" s="90" t="str">
        <f t="shared" si="335"/>
        <v>-</v>
      </c>
      <c r="AF802" s="91" t="str">
        <f t="shared" si="336"/>
        <v>Revisar</v>
      </c>
      <c r="AG802" s="92"/>
      <c r="AH802" s="93" t="str">
        <f t="shared" si="337"/>
        <v>Corporación de Fomento de la Producción</v>
      </c>
      <c r="AI802" s="90" t="str">
        <f t="shared" si="338"/>
        <v>-</v>
      </c>
      <c r="AJ802" s="90">
        <f t="shared" si="339"/>
        <v>6</v>
      </c>
      <c r="AK802" s="90" t="str">
        <f t="shared" si="340"/>
        <v>-</v>
      </c>
      <c r="AL802" s="90" t="str">
        <f t="shared" si="341"/>
        <v>Identifica este registro como MUJER</v>
      </c>
      <c r="AM802" s="90" t="str">
        <f t="shared" si="342"/>
        <v>-</v>
      </c>
      <c r="AN802" s="90" t="str">
        <f t="shared" si="343"/>
        <v>-</v>
      </c>
      <c r="AO802" s="90" t="str">
        <f t="shared" si="344"/>
        <v>-</v>
      </c>
      <c r="AP802" s="58" t="str">
        <f t="shared" si="345"/>
        <v>-</v>
      </c>
      <c r="AQ802" s="94" t="str">
        <f t="shared" si="346"/>
        <v>-</v>
      </c>
      <c r="AR802" s="94" t="str">
        <f>IF(N802="","PRIMER_DIA en blanco",
IF(AND(M802="01",N802&gt;=L_Conversion!$C$118,N802&lt;=L_Conversion!$D$118),"-",
IF(AND(M802="02",N802&gt;=L_Conversion!$C$119,N802&lt;=L_Conversion!$D$119),"-",
IF(AND(M802="03",N802&gt;=L_Conversion!$C$120,N802&lt;=L_Conversion!$D$120),"-",
IF(AND(M802="04",N802&gt;=L_Conversion!$C$121,N802&lt;=L_Conversion!$D$121),"-",
IF(AND(M802="05",N802&gt;=L_Conversion!$C$122,N802&lt;=L_Conversion!$D$122),"-",
IF(AND(M802="06",N802&gt;=L_Conversion!$C$123,N802&lt;=L_Conversion!$D$123),"-",
IF(AND(M802="07",N802&gt;=L_Conversion!$C$124,N802&lt;=L_Conversion!$D$124),"-",
IF(AND(M802="08",N802&gt;=L_Conversion!$C$125,N802&lt;=L_Conversion!$D$125),"-",
IF(AND(M802="09",N802&gt;=L_Conversion!$C$126,N802&lt;=L_Conversion!$D$126),"-",
IF(AND(M802="10",N802&gt;=L_Conversion!$C$127,N802&lt;=L_Conversion!$D$127),"-",
IF(AND(M802="11",N802&gt;=L_Conversion!$C$128,N802&lt;=L_Conversion!$D$128),"-",
IF(AND(M802="12",N802&gt;=L_Conversion!$C$129,N802&lt;=L_Conversion!$D$129),"-",
IF(AND(M802="13",N802&gt;=L_Conversion!$C$116,N802&lt;=L_Conversion!$D$116),"-",
IF(AND(M802="14",N802&gt;=L_Conversion!$C$117,N802&lt;=L_Conversion!$D$117),"-",
"PRIMER_DIA fuera de rango")))))))))))))))</f>
        <v>-</v>
      </c>
      <c r="AS802" s="94" t="str">
        <f t="shared" si="347"/>
        <v>-</v>
      </c>
      <c r="AT802" s="94" t="str">
        <f t="shared" si="348"/>
        <v>-</v>
      </c>
      <c r="AU802" s="94" t="str">
        <f t="shared" si="349"/>
        <v>-</v>
      </c>
      <c r="AV802" s="94" t="str">
        <f t="shared" si="350"/>
        <v>-</v>
      </c>
      <c r="AW802" s="94" t="str">
        <f t="shared" si="351"/>
        <v>-</v>
      </c>
      <c r="AX802" s="94" t="str">
        <f t="shared" si="352"/>
        <v>-</v>
      </c>
      <c r="AY802" s="94" t="str">
        <f t="shared" si="353"/>
        <v>-</v>
      </c>
      <c r="AZ802" s="94" t="str">
        <f t="shared" si="354"/>
        <v>-</v>
      </c>
      <c r="BA802" s="94" t="str">
        <f t="shared" si="355"/>
        <v>-</v>
      </c>
      <c r="BB802" s="94" t="str">
        <f t="shared" si="356"/>
        <v>-</v>
      </c>
      <c r="BC802" s="94" t="str">
        <f t="shared" si="357"/>
        <v>-</v>
      </c>
      <c r="BD802" s="94" t="str">
        <f t="shared" si="358"/>
        <v>-</v>
      </c>
      <c r="BE802" s="94" t="str">
        <f t="shared" si="359"/>
        <v>-</v>
      </c>
      <c r="BF802" s="94" t="str">
        <f t="shared" si="360"/>
        <v>-</v>
      </c>
    </row>
    <row r="803" spans="1:58" x14ac:dyDescent="0.2">
      <c r="A803" s="19" t="s">
        <v>1193</v>
      </c>
      <c r="B803" s="19" t="s">
        <v>669</v>
      </c>
      <c r="C803" s="19">
        <v>5929561</v>
      </c>
      <c r="D803" s="19">
        <v>6</v>
      </c>
      <c r="E803" s="19" t="s">
        <v>2053</v>
      </c>
      <c r="F803" s="19" t="s">
        <v>2054</v>
      </c>
      <c r="G803" s="19" t="s">
        <v>1841</v>
      </c>
      <c r="H803" s="19" t="s">
        <v>1018</v>
      </c>
      <c r="I803" s="19" t="s">
        <v>654</v>
      </c>
      <c r="J803" s="19">
        <v>80</v>
      </c>
      <c r="K803" s="19" t="s">
        <v>554</v>
      </c>
      <c r="L803" s="19" t="s">
        <v>509</v>
      </c>
      <c r="M803" s="19" t="s">
        <v>14</v>
      </c>
      <c r="N803" s="19">
        <v>45846</v>
      </c>
      <c r="O803" s="19">
        <v>7</v>
      </c>
      <c r="P803" s="83">
        <v>1</v>
      </c>
      <c r="Q803" s="19" t="s">
        <v>23</v>
      </c>
      <c r="R803" s="19" t="s">
        <v>11</v>
      </c>
      <c r="S803" s="19" t="s">
        <v>23</v>
      </c>
      <c r="T803" s="19">
        <v>7</v>
      </c>
      <c r="U803" s="19" t="s">
        <v>11</v>
      </c>
      <c r="V803" s="19" t="s">
        <v>11</v>
      </c>
      <c r="W803" s="19" t="s">
        <v>11</v>
      </c>
      <c r="X803" s="19">
        <v>0</v>
      </c>
      <c r="Y803" s="19" t="s">
        <v>730</v>
      </c>
      <c r="Z803" s="19">
        <v>0</v>
      </c>
      <c r="AA803" s="19">
        <v>0</v>
      </c>
      <c r="AB803" s="19">
        <v>0</v>
      </c>
      <c r="AC803" s="186" t="str">
        <f>IF(OR(M803="13",M803="14",P803=8),"",IF(     AND(OR(S803="AUTORIZADO", S803="PENDIENTE", S803="REDUCIDO", S803="AMPLIADO"),L803&lt;&gt;"HONORARIO" ), _xlfn.CONCAT(IF(H803="X","H",H803),"_",IF(OR(P803=5,P803=6),_xlfn.CONCAT(P803,"A"),P803),"_",VLOOKUP(T803,Datos!$B$2:$C$5,2,TRUE)),""))</f>
        <v>M_1_[4 a 10]</v>
      </c>
      <c r="AD803" s="186">
        <f t="shared" si="334"/>
        <v>0</v>
      </c>
      <c r="AE803" s="90" t="str">
        <f t="shared" si="335"/>
        <v>-</v>
      </c>
      <c r="AF803" s="91" t="str">
        <f t="shared" si="336"/>
        <v>Revisar</v>
      </c>
      <c r="AG803" s="92"/>
      <c r="AH803" s="93" t="str">
        <f t="shared" si="337"/>
        <v>Corporación de Fomento de la Producción</v>
      </c>
      <c r="AI803" s="90" t="str">
        <f t="shared" si="338"/>
        <v>-</v>
      </c>
      <c r="AJ803" s="90">
        <f t="shared" si="339"/>
        <v>6</v>
      </c>
      <c r="AK803" s="90" t="str">
        <f t="shared" si="340"/>
        <v>-</v>
      </c>
      <c r="AL803" s="90" t="str">
        <f t="shared" si="341"/>
        <v>Identifica este registro como MUJER</v>
      </c>
      <c r="AM803" s="90" t="str">
        <f t="shared" si="342"/>
        <v>-</v>
      </c>
      <c r="AN803" s="90" t="str">
        <f t="shared" si="343"/>
        <v>-</v>
      </c>
      <c r="AO803" s="90" t="str">
        <f t="shared" si="344"/>
        <v>-</v>
      </c>
      <c r="AP803" s="58" t="str">
        <f t="shared" si="345"/>
        <v>-</v>
      </c>
      <c r="AQ803" s="94" t="str">
        <f t="shared" si="346"/>
        <v>-</v>
      </c>
      <c r="AR803" s="94" t="str">
        <f>IF(N803="","PRIMER_DIA en blanco",
IF(AND(M803="01",N803&gt;=L_Conversion!$C$118,N803&lt;=L_Conversion!$D$118),"-",
IF(AND(M803="02",N803&gt;=L_Conversion!$C$119,N803&lt;=L_Conversion!$D$119),"-",
IF(AND(M803="03",N803&gt;=L_Conversion!$C$120,N803&lt;=L_Conversion!$D$120),"-",
IF(AND(M803="04",N803&gt;=L_Conversion!$C$121,N803&lt;=L_Conversion!$D$121),"-",
IF(AND(M803="05",N803&gt;=L_Conversion!$C$122,N803&lt;=L_Conversion!$D$122),"-",
IF(AND(M803="06",N803&gt;=L_Conversion!$C$123,N803&lt;=L_Conversion!$D$123),"-",
IF(AND(M803="07",N803&gt;=L_Conversion!$C$124,N803&lt;=L_Conversion!$D$124),"-",
IF(AND(M803="08",N803&gt;=L_Conversion!$C$125,N803&lt;=L_Conversion!$D$125),"-",
IF(AND(M803="09",N803&gt;=L_Conversion!$C$126,N803&lt;=L_Conversion!$D$126),"-",
IF(AND(M803="10",N803&gt;=L_Conversion!$C$127,N803&lt;=L_Conversion!$D$127),"-",
IF(AND(M803="11",N803&gt;=L_Conversion!$C$128,N803&lt;=L_Conversion!$D$128),"-",
IF(AND(M803="12",N803&gt;=L_Conversion!$C$129,N803&lt;=L_Conversion!$D$129),"-",
IF(AND(M803="13",N803&gt;=L_Conversion!$C$116,N803&lt;=L_Conversion!$D$116),"-",
IF(AND(M803="14",N803&gt;=L_Conversion!$C$117,N803&lt;=L_Conversion!$D$117),"-",
"PRIMER_DIA fuera de rango")))))))))))))))</f>
        <v>-</v>
      </c>
      <c r="AS803" s="94" t="str">
        <f t="shared" si="347"/>
        <v>-</v>
      </c>
      <c r="AT803" s="94" t="str">
        <f t="shared" si="348"/>
        <v>-</v>
      </c>
      <c r="AU803" s="94" t="str">
        <f t="shared" si="349"/>
        <v>-</v>
      </c>
      <c r="AV803" s="94" t="str">
        <f t="shared" si="350"/>
        <v>-</v>
      </c>
      <c r="AW803" s="94" t="str">
        <f t="shared" si="351"/>
        <v>-</v>
      </c>
      <c r="AX803" s="94" t="str">
        <f t="shared" si="352"/>
        <v>-</v>
      </c>
      <c r="AY803" s="94" t="str">
        <f t="shared" si="353"/>
        <v>-</v>
      </c>
      <c r="AZ803" s="94" t="str">
        <f t="shared" si="354"/>
        <v>-</v>
      </c>
      <c r="BA803" s="94" t="str">
        <f t="shared" si="355"/>
        <v>-</v>
      </c>
      <c r="BB803" s="94" t="str">
        <f t="shared" si="356"/>
        <v>-</v>
      </c>
      <c r="BC803" s="94" t="str">
        <f t="shared" si="357"/>
        <v>-</v>
      </c>
      <c r="BD803" s="94" t="str">
        <f t="shared" si="358"/>
        <v>-</v>
      </c>
      <c r="BE803" s="94" t="str">
        <f t="shared" si="359"/>
        <v>-</v>
      </c>
      <c r="BF803" s="94" t="str">
        <f t="shared" si="360"/>
        <v>-</v>
      </c>
    </row>
    <row r="804" spans="1:58" x14ac:dyDescent="0.2">
      <c r="A804" s="19" t="s">
        <v>1193</v>
      </c>
      <c r="B804" s="19" t="s">
        <v>76</v>
      </c>
      <c r="C804" s="19">
        <v>16124735</v>
      </c>
      <c r="D804" s="19">
        <v>9</v>
      </c>
      <c r="E804" s="19" t="s">
        <v>1296</v>
      </c>
      <c r="F804" s="19" t="s">
        <v>1685</v>
      </c>
      <c r="G804" s="19" t="s">
        <v>1516</v>
      </c>
      <c r="H804" s="19" t="s">
        <v>1018</v>
      </c>
      <c r="I804" s="19" t="s">
        <v>654</v>
      </c>
      <c r="J804" s="19">
        <v>80</v>
      </c>
      <c r="K804" s="19" t="s">
        <v>556</v>
      </c>
      <c r="L804" s="19" t="s">
        <v>509</v>
      </c>
      <c r="M804" s="19" t="s">
        <v>14</v>
      </c>
      <c r="N804" s="19">
        <v>45846</v>
      </c>
      <c r="O804" s="19">
        <v>2</v>
      </c>
      <c r="P804" s="83">
        <v>1</v>
      </c>
      <c r="Q804" s="19" t="s">
        <v>23</v>
      </c>
      <c r="R804" s="19" t="s">
        <v>11</v>
      </c>
      <c r="S804" s="19" t="s">
        <v>23</v>
      </c>
      <c r="T804" s="19">
        <v>2</v>
      </c>
      <c r="U804" s="19" t="s">
        <v>11</v>
      </c>
      <c r="V804" s="19" t="s">
        <v>11</v>
      </c>
      <c r="W804" s="19" t="s">
        <v>11</v>
      </c>
      <c r="X804" s="19">
        <v>0</v>
      </c>
      <c r="Y804" s="19" t="s">
        <v>730</v>
      </c>
      <c r="Z804" s="19">
        <v>0</v>
      </c>
      <c r="AA804" s="19">
        <v>0</v>
      </c>
      <c r="AB804" s="19">
        <v>0</v>
      </c>
      <c r="AC804" s="186" t="str">
        <f>IF(OR(M804="13",M804="14",P804=8),"",IF(     AND(OR(S804="AUTORIZADO", S804="PENDIENTE", S804="REDUCIDO", S804="AMPLIADO"),L804&lt;&gt;"HONORARIO" ), _xlfn.CONCAT(IF(H804="X","H",H804),"_",IF(OR(P804=5,P804=6),_xlfn.CONCAT(P804,"A"),P804),"_",VLOOKUP(T804,Datos!$B$2:$C$5,2,TRUE)),""))</f>
        <v>M_1_[hasta 3]</v>
      </c>
      <c r="AD804" s="186">
        <f t="shared" si="334"/>
        <v>0</v>
      </c>
      <c r="AE804" s="90" t="str">
        <f t="shared" si="335"/>
        <v>-</v>
      </c>
      <c r="AF804" s="91" t="str">
        <f t="shared" si="336"/>
        <v>070601</v>
      </c>
      <c r="AG804" s="92"/>
      <c r="AH804" s="93" t="str">
        <f t="shared" si="337"/>
        <v>Corporación de Fomento de la Producción</v>
      </c>
      <c r="AI804" s="90" t="str">
        <f t="shared" si="338"/>
        <v>-</v>
      </c>
      <c r="AJ804" s="90">
        <f t="shared" si="339"/>
        <v>9</v>
      </c>
      <c r="AK804" s="90" t="str">
        <f t="shared" si="340"/>
        <v>-</v>
      </c>
      <c r="AL804" s="90" t="str">
        <f t="shared" si="341"/>
        <v>Identifica este registro como MUJER</v>
      </c>
      <c r="AM804" s="90" t="str">
        <f t="shared" si="342"/>
        <v>-</v>
      </c>
      <c r="AN804" s="90" t="str">
        <f t="shared" si="343"/>
        <v>-</v>
      </c>
      <c r="AO804" s="90" t="str">
        <f t="shared" si="344"/>
        <v>-</v>
      </c>
      <c r="AP804" s="58" t="str">
        <f t="shared" si="345"/>
        <v>-</v>
      </c>
      <c r="AQ804" s="94" t="str">
        <f t="shared" si="346"/>
        <v>-</v>
      </c>
      <c r="AR804" s="94" t="str">
        <f>IF(N804="","PRIMER_DIA en blanco",
IF(AND(M804="01",N804&gt;=L_Conversion!$C$118,N804&lt;=L_Conversion!$D$118),"-",
IF(AND(M804="02",N804&gt;=L_Conversion!$C$119,N804&lt;=L_Conversion!$D$119),"-",
IF(AND(M804="03",N804&gt;=L_Conversion!$C$120,N804&lt;=L_Conversion!$D$120),"-",
IF(AND(M804="04",N804&gt;=L_Conversion!$C$121,N804&lt;=L_Conversion!$D$121),"-",
IF(AND(M804="05",N804&gt;=L_Conversion!$C$122,N804&lt;=L_Conversion!$D$122),"-",
IF(AND(M804="06",N804&gt;=L_Conversion!$C$123,N804&lt;=L_Conversion!$D$123),"-",
IF(AND(M804="07",N804&gt;=L_Conversion!$C$124,N804&lt;=L_Conversion!$D$124),"-",
IF(AND(M804="08",N804&gt;=L_Conversion!$C$125,N804&lt;=L_Conversion!$D$125),"-",
IF(AND(M804="09",N804&gt;=L_Conversion!$C$126,N804&lt;=L_Conversion!$D$126),"-",
IF(AND(M804="10",N804&gt;=L_Conversion!$C$127,N804&lt;=L_Conversion!$D$127),"-",
IF(AND(M804="11",N804&gt;=L_Conversion!$C$128,N804&lt;=L_Conversion!$D$128),"-",
IF(AND(M804="12",N804&gt;=L_Conversion!$C$129,N804&lt;=L_Conversion!$D$129),"-",
IF(AND(M804="13",N804&gt;=L_Conversion!$C$116,N804&lt;=L_Conversion!$D$116),"-",
IF(AND(M804="14",N804&gt;=L_Conversion!$C$117,N804&lt;=L_Conversion!$D$117),"-",
"PRIMER_DIA fuera de rango")))))))))))))))</f>
        <v>-</v>
      </c>
      <c r="AS804" s="94" t="str">
        <f t="shared" si="347"/>
        <v>-</v>
      </c>
      <c r="AT804" s="94" t="str">
        <f t="shared" si="348"/>
        <v>-</v>
      </c>
      <c r="AU804" s="94" t="str">
        <f t="shared" si="349"/>
        <v>-</v>
      </c>
      <c r="AV804" s="94" t="str">
        <f t="shared" si="350"/>
        <v>-</v>
      </c>
      <c r="AW804" s="94" t="str">
        <f t="shared" si="351"/>
        <v>-</v>
      </c>
      <c r="AX804" s="94" t="str">
        <f t="shared" si="352"/>
        <v>-</v>
      </c>
      <c r="AY804" s="94" t="str">
        <f t="shared" si="353"/>
        <v>-</v>
      </c>
      <c r="AZ804" s="94" t="str">
        <f t="shared" si="354"/>
        <v>-</v>
      </c>
      <c r="BA804" s="94" t="str">
        <f t="shared" si="355"/>
        <v>-</v>
      </c>
      <c r="BB804" s="94" t="str">
        <f t="shared" si="356"/>
        <v>-</v>
      </c>
      <c r="BC804" s="94" t="str">
        <f t="shared" si="357"/>
        <v>-</v>
      </c>
      <c r="BD804" s="94" t="str">
        <f t="shared" si="358"/>
        <v>-</v>
      </c>
      <c r="BE804" s="94" t="str">
        <f t="shared" si="359"/>
        <v>-</v>
      </c>
      <c r="BF804" s="94" t="str">
        <f t="shared" si="360"/>
        <v>-</v>
      </c>
    </row>
    <row r="805" spans="1:58" x14ac:dyDescent="0.2">
      <c r="A805" s="19" t="s">
        <v>1193</v>
      </c>
      <c r="B805" s="19" t="s">
        <v>876</v>
      </c>
      <c r="C805" s="19">
        <v>16049127</v>
      </c>
      <c r="D805" s="19">
        <v>2</v>
      </c>
      <c r="E805" s="19" t="s">
        <v>2046</v>
      </c>
      <c r="F805" s="19" t="s">
        <v>2046</v>
      </c>
      <c r="G805" s="19" t="s">
        <v>2047</v>
      </c>
      <c r="H805" s="19" t="s">
        <v>1018</v>
      </c>
      <c r="I805" s="19" t="s">
        <v>653</v>
      </c>
      <c r="J805" s="19">
        <v>80</v>
      </c>
      <c r="K805" s="19" t="s">
        <v>556</v>
      </c>
      <c r="L805" s="19" t="s">
        <v>495</v>
      </c>
      <c r="M805" s="19" t="s">
        <v>14</v>
      </c>
      <c r="N805" s="19">
        <v>45846</v>
      </c>
      <c r="O805" s="19">
        <v>10</v>
      </c>
      <c r="P805" s="83">
        <v>1</v>
      </c>
      <c r="Q805" s="19" t="s">
        <v>23</v>
      </c>
      <c r="R805" s="19" t="s">
        <v>11</v>
      </c>
      <c r="S805" s="19" t="s">
        <v>23</v>
      </c>
      <c r="T805" s="19">
        <v>10</v>
      </c>
      <c r="U805" s="19" t="s">
        <v>11</v>
      </c>
      <c r="V805" s="19" t="s">
        <v>11</v>
      </c>
      <c r="W805" s="19" t="s">
        <v>11</v>
      </c>
      <c r="X805" s="19">
        <v>0</v>
      </c>
      <c r="Y805" s="19" t="s">
        <v>730</v>
      </c>
      <c r="Z805" s="19">
        <v>0</v>
      </c>
      <c r="AA805" s="19">
        <v>0</v>
      </c>
      <c r="AB805" s="19">
        <v>0</v>
      </c>
      <c r="AC805" s="186" t="str">
        <f>IF(OR(M805="13",M805="14",P805=8),"",IF(     AND(OR(S805="AUTORIZADO", S805="PENDIENTE", S805="REDUCIDO", S805="AMPLIADO"),L805&lt;&gt;"HONORARIO" ), _xlfn.CONCAT(IF(H805="X","H",H805),"_",IF(OR(P805=5,P805=6),_xlfn.CONCAT(P805,"A"),P805),"_",VLOOKUP(T805,Datos!$B$2:$C$5,2,TRUE)),""))</f>
        <v>M_1_[4 a 10]</v>
      </c>
      <c r="AD805" s="186">
        <f t="shared" si="334"/>
        <v>0</v>
      </c>
      <c r="AE805" s="90" t="str">
        <f t="shared" si="335"/>
        <v>-</v>
      </c>
      <c r="AF805" s="91" t="str">
        <f t="shared" si="336"/>
        <v>070607</v>
      </c>
      <c r="AG805" s="92"/>
      <c r="AH805" s="93" t="str">
        <f t="shared" si="337"/>
        <v>Corporación de Fomento de la Producción</v>
      </c>
      <c r="AI805" s="90" t="str">
        <f t="shared" si="338"/>
        <v>-</v>
      </c>
      <c r="AJ805" s="90">
        <f t="shared" si="339"/>
        <v>2</v>
      </c>
      <c r="AK805" s="90" t="str">
        <f t="shared" si="340"/>
        <v>-</v>
      </c>
      <c r="AL805" s="90" t="str">
        <f t="shared" si="341"/>
        <v>Identifica este registro como MUJER</v>
      </c>
      <c r="AM805" s="90" t="str">
        <f t="shared" si="342"/>
        <v>-</v>
      </c>
      <c r="AN805" s="90" t="str">
        <f t="shared" si="343"/>
        <v>-</v>
      </c>
      <c r="AO805" s="90" t="str">
        <f t="shared" si="344"/>
        <v>-</v>
      </c>
      <c r="AP805" s="58" t="str">
        <f t="shared" si="345"/>
        <v>-</v>
      </c>
      <c r="AQ805" s="94" t="str">
        <f t="shared" si="346"/>
        <v>-</v>
      </c>
      <c r="AR805" s="94" t="str">
        <f>IF(N805="","PRIMER_DIA en blanco",
IF(AND(M805="01",N805&gt;=L_Conversion!$C$118,N805&lt;=L_Conversion!$D$118),"-",
IF(AND(M805="02",N805&gt;=L_Conversion!$C$119,N805&lt;=L_Conversion!$D$119),"-",
IF(AND(M805="03",N805&gt;=L_Conversion!$C$120,N805&lt;=L_Conversion!$D$120),"-",
IF(AND(M805="04",N805&gt;=L_Conversion!$C$121,N805&lt;=L_Conversion!$D$121),"-",
IF(AND(M805="05",N805&gt;=L_Conversion!$C$122,N805&lt;=L_Conversion!$D$122),"-",
IF(AND(M805="06",N805&gt;=L_Conversion!$C$123,N805&lt;=L_Conversion!$D$123),"-",
IF(AND(M805="07",N805&gt;=L_Conversion!$C$124,N805&lt;=L_Conversion!$D$124),"-",
IF(AND(M805="08",N805&gt;=L_Conversion!$C$125,N805&lt;=L_Conversion!$D$125),"-",
IF(AND(M805="09",N805&gt;=L_Conversion!$C$126,N805&lt;=L_Conversion!$D$126),"-",
IF(AND(M805="10",N805&gt;=L_Conversion!$C$127,N805&lt;=L_Conversion!$D$127),"-",
IF(AND(M805="11",N805&gt;=L_Conversion!$C$128,N805&lt;=L_Conversion!$D$128),"-",
IF(AND(M805="12",N805&gt;=L_Conversion!$C$129,N805&lt;=L_Conversion!$D$129),"-",
IF(AND(M805="13",N805&gt;=L_Conversion!$C$116,N805&lt;=L_Conversion!$D$116),"-",
IF(AND(M805="14",N805&gt;=L_Conversion!$C$117,N805&lt;=L_Conversion!$D$117),"-",
"PRIMER_DIA fuera de rango")))))))))))))))</f>
        <v>-</v>
      </c>
      <c r="AS805" s="94" t="str">
        <f t="shared" si="347"/>
        <v>-</v>
      </c>
      <c r="AT805" s="94" t="str">
        <f t="shared" si="348"/>
        <v>-</v>
      </c>
      <c r="AU805" s="94" t="str">
        <f t="shared" si="349"/>
        <v>-</v>
      </c>
      <c r="AV805" s="94" t="str">
        <f t="shared" si="350"/>
        <v>-</v>
      </c>
      <c r="AW805" s="94" t="str">
        <f t="shared" si="351"/>
        <v>-</v>
      </c>
      <c r="AX805" s="94" t="str">
        <f t="shared" si="352"/>
        <v>-</v>
      </c>
      <c r="AY805" s="94" t="str">
        <f t="shared" si="353"/>
        <v>-</v>
      </c>
      <c r="AZ805" s="94" t="str">
        <f t="shared" si="354"/>
        <v>-</v>
      </c>
      <c r="BA805" s="94" t="str">
        <f t="shared" si="355"/>
        <v>-</v>
      </c>
      <c r="BB805" s="94" t="str">
        <f t="shared" si="356"/>
        <v>-</v>
      </c>
      <c r="BC805" s="94" t="str">
        <f t="shared" si="357"/>
        <v>-</v>
      </c>
      <c r="BD805" s="94" t="str">
        <f t="shared" si="358"/>
        <v>-</v>
      </c>
      <c r="BE805" s="94" t="str">
        <f t="shared" si="359"/>
        <v>-</v>
      </c>
      <c r="BF805" s="94" t="str">
        <f t="shared" si="360"/>
        <v>-</v>
      </c>
    </row>
    <row r="806" spans="1:58" x14ac:dyDescent="0.2">
      <c r="A806" s="19" t="s">
        <v>1193</v>
      </c>
      <c r="B806" s="19" t="s">
        <v>76</v>
      </c>
      <c r="C806" s="19">
        <v>12445110</v>
      </c>
      <c r="D806" s="19">
        <v>8</v>
      </c>
      <c r="E806" s="19" t="s">
        <v>1544</v>
      </c>
      <c r="F806" s="19" t="s">
        <v>1545</v>
      </c>
      <c r="G806" s="19" t="s">
        <v>1546</v>
      </c>
      <c r="H806" s="19" t="s">
        <v>654</v>
      </c>
      <c r="I806" s="19" t="s">
        <v>653</v>
      </c>
      <c r="J806" s="19">
        <v>80</v>
      </c>
      <c r="K806" s="19" t="s">
        <v>556</v>
      </c>
      <c r="L806" s="19" t="s">
        <v>495</v>
      </c>
      <c r="M806" s="19" t="s">
        <v>14</v>
      </c>
      <c r="N806" s="19">
        <v>45846</v>
      </c>
      <c r="O806" s="19">
        <v>15</v>
      </c>
      <c r="P806" s="83">
        <v>1</v>
      </c>
      <c r="Q806" s="19" t="s">
        <v>23</v>
      </c>
      <c r="R806" s="19" t="s">
        <v>11</v>
      </c>
      <c r="S806" s="19" t="s">
        <v>23</v>
      </c>
      <c r="T806" s="19">
        <v>15</v>
      </c>
      <c r="U806" s="19" t="s">
        <v>11</v>
      </c>
      <c r="V806" s="19" t="s">
        <v>11</v>
      </c>
      <c r="W806" s="19" t="s">
        <v>11</v>
      </c>
      <c r="X806" s="19">
        <v>0</v>
      </c>
      <c r="Y806" s="19" t="s">
        <v>730</v>
      </c>
      <c r="Z806" s="19">
        <v>0</v>
      </c>
      <c r="AA806" s="19">
        <v>0</v>
      </c>
      <c r="AB806" s="19">
        <v>0</v>
      </c>
      <c r="AC806" s="186" t="str">
        <f>IF(OR(M806="13",M806="14",P806=8),"",IF(     AND(OR(S806="AUTORIZADO", S806="PENDIENTE", S806="REDUCIDO", S806="AMPLIADO"),L806&lt;&gt;"HONORARIO" ), _xlfn.CONCAT(IF(H806="X","H",H806),"_",IF(OR(P806=5,P806=6),_xlfn.CONCAT(P806,"A"),P806),"_",VLOOKUP(T806,Datos!$B$2:$C$5,2,TRUE)),""))</f>
        <v>H_1_[11 +]</v>
      </c>
      <c r="AD806" s="186">
        <f t="shared" si="334"/>
        <v>0</v>
      </c>
      <c r="AE806" s="90" t="str">
        <f t="shared" si="335"/>
        <v>-</v>
      </c>
      <c r="AF806" s="91" t="str">
        <f t="shared" si="336"/>
        <v>070601</v>
      </c>
      <c r="AG806" s="92"/>
      <c r="AH806" s="93" t="str">
        <f t="shared" si="337"/>
        <v>Corporación de Fomento de la Producción</v>
      </c>
      <c r="AI806" s="90" t="str">
        <f t="shared" si="338"/>
        <v>-</v>
      </c>
      <c r="AJ806" s="90">
        <f t="shared" si="339"/>
        <v>8</v>
      </c>
      <c r="AK806" s="90" t="str">
        <f t="shared" si="340"/>
        <v>-</v>
      </c>
      <c r="AL806" s="90" t="str">
        <f t="shared" si="341"/>
        <v>Identifica este registro como HOMBRE</v>
      </c>
      <c r="AM806" s="90" t="str">
        <f t="shared" si="342"/>
        <v>-</v>
      </c>
      <c r="AN806" s="90" t="str">
        <f t="shared" si="343"/>
        <v>-</v>
      </c>
      <c r="AO806" s="90" t="str">
        <f t="shared" si="344"/>
        <v>-</v>
      </c>
      <c r="AP806" s="58" t="str">
        <f t="shared" si="345"/>
        <v>-</v>
      </c>
      <c r="AQ806" s="94" t="str">
        <f t="shared" si="346"/>
        <v>-</v>
      </c>
      <c r="AR806" s="94" t="str">
        <f>IF(N806="","PRIMER_DIA en blanco",
IF(AND(M806="01",N806&gt;=L_Conversion!$C$118,N806&lt;=L_Conversion!$D$118),"-",
IF(AND(M806="02",N806&gt;=L_Conversion!$C$119,N806&lt;=L_Conversion!$D$119),"-",
IF(AND(M806="03",N806&gt;=L_Conversion!$C$120,N806&lt;=L_Conversion!$D$120),"-",
IF(AND(M806="04",N806&gt;=L_Conversion!$C$121,N806&lt;=L_Conversion!$D$121),"-",
IF(AND(M806="05",N806&gt;=L_Conversion!$C$122,N806&lt;=L_Conversion!$D$122),"-",
IF(AND(M806="06",N806&gt;=L_Conversion!$C$123,N806&lt;=L_Conversion!$D$123),"-",
IF(AND(M806="07",N806&gt;=L_Conversion!$C$124,N806&lt;=L_Conversion!$D$124),"-",
IF(AND(M806="08",N806&gt;=L_Conversion!$C$125,N806&lt;=L_Conversion!$D$125),"-",
IF(AND(M806="09",N806&gt;=L_Conversion!$C$126,N806&lt;=L_Conversion!$D$126),"-",
IF(AND(M806="10",N806&gt;=L_Conversion!$C$127,N806&lt;=L_Conversion!$D$127),"-",
IF(AND(M806="11",N806&gt;=L_Conversion!$C$128,N806&lt;=L_Conversion!$D$128),"-",
IF(AND(M806="12",N806&gt;=L_Conversion!$C$129,N806&lt;=L_Conversion!$D$129),"-",
IF(AND(M806="13",N806&gt;=L_Conversion!$C$116,N806&lt;=L_Conversion!$D$116),"-",
IF(AND(M806="14",N806&gt;=L_Conversion!$C$117,N806&lt;=L_Conversion!$D$117),"-",
"PRIMER_DIA fuera de rango")))))))))))))))</f>
        <v>-</v>
      </c>
      <c r="AS806" s="94" t="str">
        <f t="shared" si="347"/>
        <v>-</v>
      </c>
      <c r="AT806" s="94" t="str">
        <f t="shared" si="348"/>
        <v>-</v>
      </c>
      <c r="AU806" s="94" t="str">
        <f t="shared" si="349"/>
        <v>-</v>
      </c>
      <c r="AV806" s="94" t="str">
        <f t="shared" si="350"/>
        <v>-</v>
      </c>
      <c r="AW806" s="94" t="str">
        <f t="shared" si="351"/>
        <v>-</v>
      </c>
      <c r="AX806" s="94" t="str">
        <f t="shared" si="352"/>
        <v>-</v>
      </c>
      <c r="AY806" s="94" t="str">
        <f t="shared" si="353"/>
        <v>-</v>
      </c>
      <c r="AZ806" s="94" t="str">
        <f t="shared" si="354"/>
        <v>-</v>
      </c>
      <c r="BA806" s="94" t="str">
        <f t="shared" si="355"/>
        <v>-</v>
      </c>
      <c r="BB806" s="94" t="str">
        <f t="shared" si="356"/>
        <v>-</v>
      </c>
      <c r="BC806" s="94" t="str">
        <f t="shared" si="357"/>
        <v>-</v>
      </c>
      <c r="BD806" s="94" t="str">
        <f t="shared" si="358"/>
        <v>-</v>
      </c>
      <c r="BE806" s="94" t="str">
        <f t="shared" si="359"/>
        <v>-</v>
      </c>
      <c r="BF806" s="94" t="str">
        <f t="shared" si="360"/>
        <v>-</v>
      </c>
    </row>
    <row r="807" spans="1:58" x14ac:dyDescent="0.2">
      <c r="A807" s="19" t="s">
        <v>1193</v>
      </c>
      <c r="B807" s="19" t="s">
        <v>76</v>
      </c>
      <c r="C807" s="19">
        <v>7442937</v>
      </c>
      <c r="D807" s="19">
        <v>8</v>
      </c>
      <c r="E807" s="19" t="s">
        <v>2055</v>
      </c>
      <c r="F807" s="19" t="s">
        <v>1358</v>
      </c>
      <c r="G807" s="19" t="s">
        <v>2056</v>
      </c>
      <c r="H807" s="19" t="s">
        <v>654</v>
      </c>
      <c r="I807" s="19" t="s">
        <v>653</v>
      </c>
      <c r="J807" s="19">
        <v>60</v>
      </c>
      <c r="K807" s="19" t="s">
        <v>556</v>
      </c>
      <c r="L807" s="19" t="s">
        <v>490</v>
      </c>
      <c r="M807" s="19" t="s">
        <v>14</v>
      </c>
      <c r="N807" s="19">
        <v>45846</v>
      </c>
      <c r="O807" s="19">
        <v>6</v>
      </c>
      <c r="P807" s="83">
        <v>1</v>
      </c>
      <c r="Q807" s="19" t="s">
        <v>23</v>
      </c>
      <c r="R807" s="19" t="s">
        <v>11</v>
      </c>
      <c r="S807" s="19" t="s">
        <v>23</v>
      </c>
      <c r="T807" s="19">
        <v>6</v>
      </c>
      <c r="U807" s="19" t="s">
        <v>11</v>
      </c>
      <c r="V807" s="19" t="s">
        <v>11</v>
      </c>
      <c r="W807" s="19" t="s">
        <v>19</v>
      </c>
      <c r="X807" s="19">
        <v>397186</v>
      </c>
      <c r="Y807" s="19" t="s">
        <v>726</v>
      </c>
      <c r="Z807" s="19">
        <v>6</v>
      </c>
      <c r="AA807" s="19">
        <v>397186</v>
      </c>
      <c r="AB807" s="19">
        <v>397186</v>
      </c>
      <c r="AC807" s="186" t="str">
        <f>IF(OR(M807="13",M807="14",P807=8),"",IF(     AND(OR(S807="AUTORIZADO", S807="PENDIENTE", S807="REDUCIDO", S807="AMPLIADO"),L807&lt;&gt;"HONORARIO" ), _xlfn.CONCAT(IF(H807="X","H",H807),"_",IF(OR(P807=5,P807=6),_xlfn.CONCAT(P807,"A"),P807),"_",VLOOKUP(T807,Datos!$B$2:$C$5,2,TRUE)),""))</f>
        <v>H_1_[4 a 10]</v>
      </c>
      <c r="AD807" s="186">
        <f t="shared" si="334"/>
        <v>794372</v>
      </c>
      <c r="AE807" s="90" t="str">
        <f t="shared" si="335"/>
        <v>-</v>
      </c>
      <c r="AF807" s="91" t="str">
        <f t="shared" si="336"/>
        <v>070601</v>
      </c>
      <c r="AG807" s="92"/>
      <c r="AH807" s="93" t="str">
        <f t="shared" si="337"/>
        <v>Corporación de Fomento de la Producción</v>
      </c>
      <c r="AI807" s="90" t="str">
        <f t="shared" si="338"/>
        <v>-</v>
      </c>
      <c r="AJ807" s="90">
        <f t="shared" si="339"/>
        <v>8</v>
      </c>
      <c r="AK807" s="90" t="str">
        <f t="shared" si="340"/>
        <v>-</v>
      </c>
      <c r="AL807" s="90" t="str">
        <f t="shared" si="341"/>
        <v>Identifica este registro como HOMBRE</v>
      </c>
      <c r="AM807" s="90" t="str">
        <f t="shared" si="342"/>
        <v>-</v>
      </c>
      <c r="AN807" s="90" t="str">
        <f t="shared" si="343"/>
        <v>-</v>
      </c>
      <c r="AO807" s="90" t="str">
        <f t="shared" si="344"/>
        <v>-</v>
      </c>
      <c r="AP807" s="58" t="str">
        <f t="shared" si="345"/>
        <v>-</v>
      </c>
      <c r="AQ807" s="94" t="str">
        <f t="shared" si="346"/>
        <v>-</v>
      </c>
      <c r="AR807" s="94" t="str">
        <f>IF(N807="","PRIMER_DIA en blanco",
IF(AND(M807="01",N807&gt;=L_Conversion!$C$118,N807&lt;=L_Conversion!$D$118),"-",
IF(AND(M807="02",N807&gt;=L_Conversion!$C$119,N807&lt;=L_Conversion!$D$119),"-",
IF(AND(M807="03",N807&gt;=L_Conversion!$C$120,N807&lt;=L_Conversion!$D$120),"-",
IF(AND(M807="04",N807&gt;=L_Conversion!$C$121,N807&lt;=L_Conversion!$D$121),"-",
IF(AND(M807="05",N807&gt;=L_Conversion!$C$122,N807&lt;=L_Conversion!$D$122),"-",
IF(AND(M807="06",N807&gt;=L_Conversion!$C$123,N807&lt;=L_Conversion!$D$123),"-",
IF(AND(M807="07",N807&gt;=L_Conversion!$C$124,N807&lt;=L_Conversion!$D$124),"-",
IF(AND(M807="08",N807&gt;=L_Conversion!$C$125,N807&lt;=L_Conversion!$D$125),"-",
IF(AND(M807="09",N807&gt;=L_Conversion!$C$126,N807&lt;=L_Conversion!$D$126),"-",
IF(AND(M807="10",N807&gt;=L_Conversion!$C$127,N807&lt;=L_Conversion!$D$127),"-",
IF(AND(M807="11",N807&gt;=L_Conversion!$C$128,N807&lt;=L_Conversion!$D$128),"-",
IF(AND(M807="12",N807&gt;=L_Conversion!$C$129,N807&lt;=L_Conversion!$D$129),"-",
IF(AND(M807="13",N807&gt;=L_Conversion!$C$116,N807&lt;=L_Conversion!$D$116),"-",
IF(AND(M807="14",N807&gt;=L_Conversion!$C$117,N807&lt;=L_Conversion!$D$117),"-",
"PRIMER_DIA fuera de rango")))))))))))))))</f>
        <v>-</v>
      </c>
      <c r="AS807" s="94" t="str">
        <f t="shared" si="347"/>
        <v>-</v>
      </c>
      <c r="AT807" s="94" t="str">
        <f t="shared" si="348"/>
        <v>-</v>
      </c>
      <c r="AU807" s="94" t="str">
        <f t="shared" si="349"/>
        <v>-</v>
      </c>
      <c r="AV807" s="94" t="str">
        <f t="shared" si="350"/>
        <v>-</v>
      </c>
      <c r="AW807" s="94" t="str">
        <f t="shared" si="351"/>
        <v>-</v>
      </c>
      <c r="AX807" s="94" t="str">
        <f t="shared" si="352"/>
        <v>-</v>
      </c>
      <c r="AY807" s="94" t="str">
        <f t="shared" si="353"/>
        <v>-</v>
      </c>
      <c r="AZ807" s="94" t="str">
        <f t="shared" si="354"/>
        <v>-</v>
      </c>
      <c r="BA807" s="94" t="str">
        <f t="shared" si="355"/>
        <v>-</v>
      </c>
      <c r="BB807" s="94" t="str">
        <f t="shared" si="356"/>
        <v>-</v>
      </c>
      <c r="BC807" s="94" t="str">
        <f t="shared" si="357"/>
        <v>-</v>
      </c>
      <c r="BD807" s="94" t="str">
        <f t="shared" si="358"/>
        <v>-</v>
      </c>
      <c r="BE807" s="94" t="str">
        <f t="shared" si="359"/>
        <v>-</v>
      </c>
      <c r="BF807" s="94" t="str">
        <f t="shared" si="360"/>
        <v>-</v>
      </c>
    </row>
    <row r="808" spans="1:58" x14ac:dyDescent="0.2">
      <c r="A808" s="19" t="s">
        <v>1193</v>
      </c>
      <c r="B808" s="19" t="s">
        <v>875</v>
      </c>
      <c r="C808" s="19">
        <v>17009993</v>
      </c>
      <c r="D808" s="19">
        <v>1</v>
      </c>
      <c r="E808" s="19" t="s">
        <v>1262</v>
      </c>
      <c r="F808" s="19" t="s">
        <v>1263</v>
      </c>
      <c r="G808" s="19" t="s">
        <v>1264</v>
      </c>
      <c r="H808" s="19" t="s">
        <v>1018</v>
      </c>
      <c r="I808" s="19" t="s">
        <v>653</v>
      </c>
      <c r="J808" s="19">
        <v>80</v>
      </c>
      <c r="K808" s="19" t="s">
        <v>556</v>
      </c>
      <c r="L808" s="19" t="s">
        <v>495</v>
      </c>
      <c r="M808" s="19" t="s">
        <v>14</v>
      </c>
      <c r="N808" s="19">
        <v>45846</v>
      </c>
      <c r="O808" s="19">
        <v>15</v>
      </c>
      <c r="P808" s="83">
        <v>1</v>
      </c>
      <c r="Q808" s="19" t="s">
        <v>23</v>
      </c>
      <c r="R808" s="19" t="s">
        <v>11</v>
      </c>
      <c r="S808" s="19" t="s">
        <v>23</v>
      </c>
      <c r="T808" s="19">
        <v>15</v>
      </c>
      <c r="U808" s="19" t="s">
        <v>11</v>
      </c>
      <c r="V808" s="19" t="s">
        <v>11</v>
      </c>
      <c r="W808" s="19" t="s">
        <v>11</v>
      </c>
      <c r="X808" s="19">
        <v>0</v>
      </c>
      <c r="Y808" s="19" t="s">
        <v>730</v>
      </c>
      <c r="Z808" s="19">
        <v>0</v>
      </c>
      <c r="AA808" s="19">
        <v>0</v>
      </c>
      <c r="AB808" s="19">
        <v>0</v>
      </c>
      <c r="AC808" s="186" t="str">
        <f>IF(OR(M808="13",M808="14",P808=8),"",IF(     AND(OR(S808="AUTORIZADO", S808="PENDIENTE", S808="REDUCIDO", S808="AMPLIADO"),L808&lt;&gt;"HONORARIO" ), _xlfn.CONCAT(IF(H808="X","H",H808),"_",IF(OR(P808=5,P808=6),_xlfn.CONCAT(P808,"A"),P808),"_",VLOOKUP(T808,Datos!$B$2:$C$5,2,TRUE)),""))</f>
        <v>M_1_[11 +]</v>
      </c>
      <c r="AD808" s="186">
        <f t="shared" si="334"/>
        <v>0</v>
      </c>
      <c r="AE808" s="90" t="str">
        <f t="shared" si="335"/>
        <v>-</v>
      </c>
      <c r="AF808" s="91" t="str">
        <f t="shared" si="336"/>
        <v>070606</v>
      </c>
      <c r="AG808" s="92"/>
      <c r="AH808" s="93" t="str">
        <f t="shared" si="337"/>
        <v>Corporación de Fomento de la Producción</v>
      </c>
      <c r="AI808" s="90" t="str">
        <f t="shared" si="338"/>
        <v>-</v>
      </c>
      <c r="AJ808" s="90">
        <f t="shared" si="339"/>
        <v>1</v>
      </c>
      <c r="AK808" s="90" t="str">
        <f t="shared" si="340"/>
        <v>-</v>
      </c>
      <c r="AL808" s="90" t="str">
        <f t="shared" si="341"/>
        <v>Identifica este registro como MUJER</v>
      </c>
      <c r="AM808" s="90" t="str">
        <f t="shared" si="342"/>
        <v>-</v>
      </c>
      <c r="AN808" s="90" t="str">
        <f t="shared" si="343"/>
        <v>-</v>
      </c>
      <c r="AO808" s="90" t="str">
        <f t="shared" si="344"/>
        <v>-</v>
      </c>
      <c r="AP808" s="58" t="str">
        <f t="shared" si="345"/>
        <v>-</v>
      </c>
      <c r="AQ808" s="94" t="str">
        <f t="shared" si="346"/>
        <v>-</v>
      </c>
      <c r="AR808" s="94" t="str">
        <f>IF(N808="","PRIMER_DIA en blanco",
IF(AND(M808="01",N808&gt;=L_Conversion!$C$118,N808&lt;=L_Conversion!$D$118),"-",
IF(AND(M808="02",N808&gt;=L_Conversion!$C$119,N808&lt;=L_Conversion!$D$119),"-",
IF(AND(M808="03",N808&gt;=L_Conversion!$C$120,N808&lt;=L_Conversion!$D$120),"-",
IF(AND(M808="04",N808&gt;=L_Conversion!$C$121,N808&lt;=L_Conversion!$D$121),"-",
IF(AND(M808="05",N808&gt;=L_Conversion!$C$122,N808&lt;=L_Conversion!$D$122),"-",
IF(AND(M808="06",N808&gt;=L_Conversion!$C$123,N808&lt;=L_Conversion!$D$123),"-",
IF(AND(M808="07",N808&gt;=L_Conversion!$C$124,N808&lt;=L_Conversion!$D$124),"-",
IF(AND(M808="08",N808&gt;=L_Conversion!$C$125,N808&lt;=L_Conversion!$D$125),"-",
IF(AND(M808="09",N808&gt;=L_Conversion!$C$126,N808&lt;=L_Conversion!$D$126),"-",
IF(AND(M808="10",N808&gt;=L_Conversion!$C$127,N808&lt;=L_Conversion!$D$127),"-",
IF(AND(M808="11",N808&gt;=L_Conversion!$C$128,N808&lt;=L_Conversion!$D$128),"-",
IF(AND(M808="12",N808&gt;=L_Conversion!$C$129,N808&lt;=L_Conversion!$D$129),"-",
IF(AND(M808="13",N808&gt;=L_Conversion!$C$116,N808&lt;=L_Conversion!$D$116),"-",
IF(AND(M808="14",N808&gt;=L_Conversion!$C$117,N808&lt;=L_Conversion!$D$117),"-",
"PRIMER_DIA fuera de rango")))))))))))))))</f>
        <v>-</v>
      </c>
      <c r="AS808" s="94" t="str">
        <f t="shared" si="347"/>
        <v>-</v>
      </c>
      <c r="AT808" s="94" t="str">
        <f t="shared" si="348"/>
        <v>-</v>
      </c>
      <c r="AU808" s="94" t="str">
        <f t="shared" si="349"/>
        <v>-</v>
      </c>
      <c r="AV808" s="94" t="str">
        <f t="shared" si="350"/>
        <v>-</v>
      </c>
      <c r="AW808" s="94" t="str">
        <f t="shared" si="351"/>
        <v>-</v>
      </c>
      <c r="AX808" s="94" t="str">
        <f t="shared" si="352"/>
        <v>-</v>
      </c>
      <c r="AY808" s="94" t="str">
        <f t="shared" si="353"/>
        <v>-</v>
      </c>
      <c r="AZ808" s="94" t="str">
        <f t="shared" si="354"/>
        <v>-</v>
      </c>
      <c r="BA808" s="94" t="str">
        <f t="shared" si="355"/>
        <v>-</v>
      </c>
      <c r="BB808" s="94" t="str">
        <f t="shared" si="356"/>
        <v>-</v>
      </c>
      <c r="BC808" s="94" t="str">
        <f t="shared" si="357"/>
        <v>-</v>
      </c>
      <c r="BD808" s="94" t="str">
        <f t="shared" si="358"/>
        <v>-</v>
      </c>
      <c r="BE808" s="94" t="str">
        <f t="shared" si="359"/>
        <v>-</v>
      </c>
      <c r="BF808" s="94" t="str">
        <f t="shared" si="360"/>
        <v>-</v>
      </c>
    </row>
    <row r="809" spans="1:58" x14ac:dyDescent="0.2">
      <c r="A809" s="19" t="s">
        <v>1193</v>
      </c>
      <c r="B809" s="19" t="s">
        <v>76</v>
      </c>
      <c r="C809" s="19">
        <v>17287311</v>
      </c>
      <c r="D809" s="19">
        <v>1</v>
      </c>
      <c r="E809" s="19" t="s">
        <v>1278</v>
      </c>
      <c r="F809" s="19" t="s">
        <v>1445</v>
      </c>
      <c r="G809" s="19" t="s">
        <v>1446</v>
      </c>
      <c r="H809" s="19" t="s">
        <v>1018</v>
      </c>
      <c r="I809" s="19" t="s">
        <v>653</v>
      </c>
      <c r="J809" s="19">
        <v>80</v>
      </c>
      <c r="K809" s="19" t="s">
        <v>556</v>
      </c>
      <c r="L809" s="19" t="s">
        <v>495</v>
      </c>
      <c r="M809" s="19" t="s">
        <v>14</v>
      </c>
      <c r="N809" s="19">
        <v>45846</v>
      </c>
      <c r="O809" s="19">
        <v>3</v>
      </c>
      <c r="P809" s="83">
        <v>1</v>
      </c>
      <c r="Q809" s="19" t="s">
        <v>23</v>
      </c>
      <c r="R809" s="19" t="s">
        <v>11</v>
      </c>
      <c r="S809" s="19" t="s">
        <v>23</v>
      </c>
      <c r="T809" s="19">
        <v>3</v>
      </c>
      <c r="U809" s="19" t="s">
        <v>11</v>
      </c>
      <c r="V809" s="19" t="s">
        <v>11</v>
      </c>
      <c r="W809" s="19" t="s">
        <v>11</v>
      </c>
      <c r="X809" s="19">
        <v>0</v>
      </c>
      <c r="Y809" s="19" t="s">
        <v>730</v>
      </c>
      <c r="Z809" s="19">
        <v>0</v>
      </c>
      <c r="AA809" s="19">
        <v>0</v>
      </c>
      <c r="AB809" s="19">
        <v>0</v>
      </c>
      <c r="AC809" s="186" t="str">
        <f>IF(OR(M809="13",M809="14",P809=8),"",IF(     AND(OR(S809="AUTORIZADO", S809="PENDIENTE", S809="REDUCIDO", S809="AMPLIADO"),L809&lt;&gt;"HONORARIO" ), _xlfn.CONCAT(IF(H809="X","H",H809),"_",IF(OR(P809=5,P809=6),_xlfn.CONCAT(P809,"A"),P809),"_",VLOOKUP(T809,Datos!$B$2:$C$5,2,TRUE)),""))</f>
        <v>M_1_[hasta 3]</v>
      </c>
      <c r="AD809" s="186">
        <f t="shared" si="334"/>
        <v>0</v>
      </c>
      <c r="AE809" s="90" t="str">
        <f t="shared" si="335"/>
        <v>-</v>
      </c>
      <c r="AF809" s="91" t="str">
        <f t="shared" si="336"/>
        <v>070601</v>
      </c>
      <c r="AG809" s="92"/>
      <c r="AH809" s="93" t="str">
        <f t="shared" si="337"/>
        <v>Corporación de Fomento de la Producción</v>
      </c>
      <c r="AI809" s="90" t="str">
        <f t="shared" si="338"/>
        <v>-</v>
      </c>
      <c r="AJ809" s="90">
        <f t="shared" si="339"/>
        <v>1</v>
      </c>
      <c r="AK809" s="90" t="str">
        <f t="shared" si="340"/>
        <v>-</v>
      </c>
      <c r="AL809" s="90" t="str">
        <f t="shared" si="341"/>
        <v>Identifica este registro como MUJER</v>
      </c>
      <c r="AM809" s="90" t="str">
        <f t="shared" si="342"/>
        <v>-</v>
      </c>
      <c r="AN809" s="90" t="str">
        <f t="shared" si="343"/>
        <v>-</v>
      </c>
      <c r="AO809" s="90" t="str">
        <f t="shared" si="344"/>
        <v>-</v>
      </c>
      <c r="AP809" s="58" t="str">
        <f t="shared" si="345"/>
        <v>-</v>
      </c>
      <c r="AQ809" s="94" t="str">
        <f t="shared" si="346"/>
        <v>-</v>
      </c>
      <c r="AR809" s="94" t="str">
        <f>IF(N809="","PRIMER_DIA en blanco",
IF(AND(M809="01",N809&gt;=L_Conversion!$C$118,N809&lt;=L_Conversion!$D$118),"-",
IF(AND(M809="02",N809&gt;=L_Conversion!$C$119,N809&lt;=L_Conversion!$D$119),"-",
IF(AND(M809="03",N809&gt;=L_Conversion!$C$120,N809&lt;=L_Conversion!$D$120),"-",
IF(AND(M809="04",N809&gt;=L_Conversion!$C$121,N809&lt;=L_Conversion!$D$121),"-",
IF(AND(M809="05",N809&gt;=L_Conversion!$C$122,N809&lt;=L_Conversion!$D$122),"-",
IF(AND(M809="06",N809&gt;=L_Conversion!$C$123,N809&lt;=L_Conversion!$D$123),"-",
IF(AND(M809="07",N809&gt;=L_Conversion!$C$124,N809&lt;=L_Conversion!$D$124),"-",
IF(AND(M809="08",N809&gt;=L_Conversion!$C$125,N809&lt;=L_Conversion!$D$125),"-",
IF(AND(M809="09",N809&gt;=L_Conversion!$C$126,N809&lt;=L_Conversion!$D$126),"-",
IF(AND(M809="10",N809&gt;=L_Conversion!$C$127,N809&lt;=L_Conversion!$D$127),"-",
IF(AND(M809="11",N809&gt;=L_Conversion!$C$128,N809&lt;=L_Conversion!$D$128),"-",
IF(AND(M809="12",N809&gt;=L_Conversion!$C$129,N809&lt;=L_Conversion!$D$129),"-",
IF(AND(M809="13",N809&gt;=L_Conversion!$C$116,N809&lt;=L_Conversion!$D$116),"-",
IF(AND(M809="14",N809&gt;=L_Conversion!$C$117,N809&lt;=L_Conversion!$D$117),"-",
"PRIMER_DIA fuera de rango")))))))))))))))</f>
        <v>-</v>
      </c>
      <c r="AS809" s="94" t="str">
        <f t="shared" si="347"/>
        <v>-</v>
      </c>
      <c r="AT809" s="94" t="str">
        <f t="shared" si="348"/>
        <v>-</v>
      </c>
      <c r="AU809" s="94" t="str">
        <f t="shared" si="349"/>
        <v>-</v>
      </c>
      <c r="AV809" s="94" t="str">
        <f t="shared" si="350"/>
        <v>-</v>
      </c>
      <c r="AW809" s="94" t="str">
        <f t="shared" si="351"/>
        <v>-</v>
      </c>
      <c r="AX809" s="94" t="str">
        <f t="shared" si="352"/>
        <v>-</v>
      </c>
      <c r="AY809" s="94" t="str">
        <f t="shared" si="353"/>
        <v>-</v>
      </c>
      <c r="AZ809" s="94" t="str">
        <f t="shared" si="354"/>
        <v>-</v>
      </c>
      <c r="BA809" s="94" t="str">
        <f t="shared" si="355"/>
        <v>-</v>
      </c>
      <c r="BB809" s="94" t="str">
        <f t="shared" si="356"/>
        <v>-</v>
      </c>
      <c r="BC809" s="94" t="str">
        <f t="shared" si="357"/>
        <v>-</v>
      </c>
      <c r="BD809" s="94" t="str">
        <f t="shared" si="358"/>
        <v>-</v>
      </c>
      <c r="BE809" s="94" t="str">
        <f t="shared" si="359"/>
        <v>-</v>
      </c>
      <c r="BF809" s="94" t="str">
        <f t="shared" si="360"/>
        <v>-</v>
      </c>
    </row>
    <row r="810" spans="1:58" x14ac:dyDescent="0.2">
      <c r="A810" s="19" t="s">
        <v>1193</v>
      </c>
      <c r="B810" s="19" t="s">
        <v>76</v>
      </c>
      <c r="C810" s="19">
        <v>16790496</v>
      </c>
      <c r="D810" s="19">
        <v>3</v>
      </c>
      <c r="E810" s="19" t="s">
        <v>1651</v>
      </c>
      <c r="F810" s="19" t="s">
        <v>1782</v>
      </c>
      <c r="G810" s="19" t="s">
        <v>1783</v>
      </c>
      <c r="H810" s="19" t="s">
        <v>1018</v>
      </c>
      <c r="I810" s="19" t="s">
        <v>654</v>
      </c>
      <c r="J810" s="19">
        <v>80</v>
      </c>
      <c r="K810" s="19" t="s">
        <v>560</v>
      </c>
      <c r="L810" s="19" t="s">
        <v>509</v>
      </c>
      <c r="M810" s="19" t="s">
        <v>14</v>
      </c>
      <c r="N810" s="19">
        <v>45847</v>
      </c>
      <c r="O810" s="19">
        <v>3</v>
      </c>
      <c r="P810" s="83">
        <v>1</v>
      </c>
      <c r="Q810" s="19" t="s">
        <v>23</v>
      </c>
      <c r="R810" s="19" t="s">
        <v>11</v>
      </c>
      <c r="S810" s="19" t="s">
        <v>23</v>
      </c>
      <c r="T810" s="19">
        <v>3</v>
      </c>
      <c r="U810" s="19" t="s">
        <v>11</v>
      </c>
      <c r="V810" s="19" t="s">
        <v>11</v>
      </c>
      <c r="W810" s="19" t="s">
        <v>11</v>
      </c>
      <c r="X810" s="19">
        <v>0</v>
      </c>
      <c r="Y810" s="19" t="s">
        <v>730</v>
      </c>
      <c r="Z810" s="19">
        <v>0</v>
      </c>
      <c r="AA810" s="19">
        <v>0</v>
      </c>
      <c r="AB810" s="19">
        <v>0</v>
      </c>
      <c r="AC810" s="186" t="str">
        <f>IF(OR(M810="13",M810="14",P810=8),"",IF(     AND(OR(S810="AUTORIZADO", S810="PENDIENTE", S810="REDUCIDO", S810="AMPLIADO"),L810&lt;&gt;"HONORARIO" ), _xlfn.CONCAT(IF(H810="X","H",H810),"_",IF(OR(P810=5,P810=6),_xlfn.CONCAT(P810,"A"),P810),"_",VLOOKUP(T810,Datos!$B$2:$C$5,2,TRUE)),""))</f>
        <v>M_1_[hasta 3]</v>
      </c>
      <c r="AD810" s="186">
        <f t="shared" si="334"/>
        <v>0</v>
      </c>
      <c r="AE810" s="90" t="str">
        <f t="shared" si="335"/>
        <v>-</v>
      </c>
      <c r="AF810" s="91" t="str">
        <f t="shared" si="336"/>
        <v>070601</v>
      </c>
      <c r="AG810" s="92"/>
      <c r="AH810" s="93" t="str">
        <f t="shared" si="337"/>
        <v>Corporación de Fomento de la Producción</v>
      </c>
      <c r="AI810" s="90" t="str">
        <f t="shared" si="338"/>
        <v>-</v>
      </c>
      <c r="AJ810" s="90">
        <f t="shared" si="339"/>
        <v>3</v>
      </c>
      <c r="AK810" s="90" t="str">
        <f t="shared" si="340"/>
        <v>-</v>
      </c>
      <c r="AL810" s="90" t="str">
        <f t="shared" si="341"/>
        <v>Identifica este registro como MUJER</v>
      </c>
      <c r="AM810" s="90" t="str">
        <f t="shared" si="342"/>
        <v>-</v>
      </c>
      <c r="AN810" s="90" t="str">
        <f t="shared" si="343"/>
        <v>-</v>
      </c>
      <c r="AO810" s="90" t="str">
        <f t="shared" si="344"/>
        <v>-</v>
      </c>
      <c r="AP810" s="58" t="str">
        <f t="shared" si="345"/>
        <v>-</v>
      </c>
      <c r="AQ810" s="94" t="str">
        <f t="shared" si="346"/>
        <v>-</v>
      </c>
      <c r="AR810" s="94" t="str">
        <f>IF(N810="","PRIMER_DIA en blanco",
IF(AND(M810="01",N810&gt;=L_Conversion!$C$118,N810&lt;=L_Conversion!$D$118),"-",
IF(AND(M810="02",N810&gt;=L_Conversion!$C$119,N810&lt;=L_Conversion!$D$119),"-",
IF(AND(M810="03",N810&gt;=L_Conversion!$C$120,N810&lt;=L_Conversion!$D$120),"-",
IF(AND(M810="04",N810&gt;=L_Conversion!$C$121,N810&lt;=L_Conversion!$D$121),"-",
IF(AND(M810="05",N810&gt;=L_Conversion!$C$122,N810&lt;=L_Conversion!$D$122),"-",
IF(AND(M810="06",N810&gt;=L_Conversion!$C$123,N810&lt;=L_Conversion!$D$123),"-",
IF(AND(M810="07",N810&gt;=L_Conversion!$C$124,N810&lt;=L_Conversion!$D$124),"-",
IF(AND(M810="08",N810&gt;=L_Conversion!$C$125,N810&lt;=L_Conversion!$D$125),"-",
IF(AND(M810="09",N810&gt;=L_Conversion!$C$126,N810&lt;=L_Conversion!$D$126),"-",
IF(AND(M810="10",N810&gt;=L_Conversion!$C$127,N810&lt;=L_Conversion!$D$127),"-",
IF(AND(M810="11",N810&gt;=L_Conversion!$C$128,N810&lt;=L_Conversion!$D$128),"-",
IF(AND(M810="12",N810&gt;=L_Conversion!$C$129,N810&lt;=L_Conversion!$D$129),"-",
IF(AND(M810="13",N810&gt;=L_Conversion!$C$116,N810&lt;=L_Conversion!$D$116),"-",
IF(AND(M810="14",N810&gt;=L_Conversion!$C$117,N810&lt;=L_Conversion!$D$117),"-",
"PRIMER_DIA fuera de rango")))))))))))))))</f>
        <v>-</v>
      </c>
      <c r="AS810" s="94" t="str">
        <f t="shared" si="347"/>
        <v>-</v>
      </c>
      <c r="AT810" s="94" t="str">
        <f t="shared" si="348"/>
        <v>-</v>
      </c>
      <c r="AU810" s="94" t="str">
        <f t="shared" si="349"/>
        <v>-</v>
      </c>
      <c r="AV810" s="94" t="str">
        <f t="shared" si="350"/>
        <v>-</v>
      </c>
      <c r="AW810" s="94" t="str">
        <f t="shared" si="351"/>
        <v>-</v>
      </c>
      <c r="AX810" s="94" t="str">
        <f t="shared" si="352"/>
        <v>-</v>
      </c>
      <c r="AY810" s="94" t="str">
        <f t="shared" si="353"/>
        <v>-</v>
      </c>
      <c r="AZ810" s="94" t="str">
        <f t="shared" si="354"/>
        <v>-</v>
      </c>
      <c r="BA810" s="94" t="str">
        <f t="shared" si="355"/>
        <v>-</v>
      </c>
      <c r="BB810" s="94" t="str">
        <f t="shared" si="356"/>
        <v>-</v>
      </c>
      <c r="BC810" s="94" t="str">
        <f t="shared" si="357"/>
        <v>-</v>
      </c>
      <c r="BD810" s="94" t="str">
        <f t="shared" si="358"/>
        <v>-</v>
      </c>
      <c r="BE810" s="94" t="str">
        <f t="shared" si="359"/>
        <v>-</v>
      </c>
      <c r="BF810" s="94" t="str">
        <f t="shared" si="360"/>
        <v>-</v>
      </c>
    </row>
    <row r="811" spans="1:58" x14ac:dyDescent="0.2">
      <c r="A811" s="19" t="s">
        <v>1193</v>
      </c>
      <c r="B811" s="19" t="s">
        <v>76</v>
      </c>
      <c r="C811" s="19">
        <v>20000162</v>
      </c>
      <c r="D811" s="19">
        <v>1</v>
      </c>
      <c r="E811" s="19" t="s">
        <v>1201</v>
      </c>
      <c r="F811" s="19" t="s">
        <v>1202</v>
      </c>
      <c r="G811" s="19" t="s">
        <v>1203</v>
      </c>
      <c r="H811" s="19" t="s">
        <v>1018</v>
      </c>
      <c r="I811" s="19" t="s">
        <v>653</v>
      </c>
      <c r="J811" s="19">
        <v>80</v>
      </c>
      <c r="K811" s="19" t="s">
        <v>560</v>
      </c>
      <c r="L811" s="19" t="s">
        <v>495</v>
      </c>
      <c r="M811" s="19" t="s">
        <v>14</v>
      </c>
      <c r="N811" s="19">
        <v>45847</v>
      </c>
      <c r="O811" s="19">
        <v>3</v>
      </c>
      <c r="P811" s="83">
        <v>1</v>
      </c>
      <c r="Q811" s="19" t="s">
        <v>23</v>
      </c>
      <c r="R811" s="19" t="s">
        <v>11</v>
      </c>
      <c r="S811" s="19" t="s">
        <v>23</v>
      </c>
      <c r="T811" s="19">
        <v>3</v>
      </c>
      <c r="U811" s="19" t="s">
        <v>11</v>
      </c>
      <c r="V811" s="19" t="s">
        <v>11</v>
      </c>
      <c r="W811" s="19" t="s">
        <v>11</v>
      </c>
      <c r="X811" s="19">
        <v>0</v>
      </c>
      <c r="Y811" s="19" t="s">
        <v>730</v>
      </c>
      <c r="Z811" s="19">
        <v>0</v>
      </c>
      <c r="AA811" s="19">
        <v>0</v>
      </c>
      <c r="AB811" s="19">
        <v>0</v>
      </c>
      <c r="AC811" s="186" t="str">
        <f>IF(OR(M811="13",M811="14",P811=8),"",IF(     AND(OR(S811="AUTORIZADO", S811="PENDIENTE", S811="REDUCIDO", S811="AMPLIADO"),L811&lt;&gt;"HONORARIO" ), _xlfn.CONCAT(IF(H811="X","H",H811),"_",IF(OR(P811=5,P811=6),_xlfn.CONCAT(P811,"A"),P811),"_",VLOOKUP(T811,Datos!$B$2:$C$5,2,TRUE)),""))</f>
        <v>M_1_[hasta 3]</v>
      </c>
      <c r="AD811" s="186">
        <f t="shared" si="334"/>
        <v>0</v>
      </c>
      <c r="AE811" s="90" t="str">
        <f t="shared" si="335"/>
        <v>-</v>
      </c>
      <c r="AF811" s="91" t="str">
        <f t="shared" si="336"/>
        <v>070601</v>
      </c>
      <c r="AG811" s="92"/>
      <c r="AH811" s="93" t="str">
        <f t="shared" si="337"/>
        <v>Corporación de Fomento de la Producción</v>
      </c>
      <c r="AI811" s="90" t="str">
        <f t="shared" si="338"/>
        <v>-</v>
      </c>
      <c r="AJ811" s="90">
        <f t="shared" si="339"/>
        <v>1</v>
      </c>
      <c r="AK811" s="90" t="str">
        <f t="shared" si="340"/>
        <v>-</v>
      </c>
      <c r="AL811" s="90" t="str">
        <f t="shared" si="341"/>
        <v>Identifica este registro como MUJER</v>
      </c>
      <c r="AM811" s="90" t="str">
        <f t="shared" si="342"/>
        <v>-</v>
      </c>
      <c r="AN811" s="90" t="str">
        <f t="shared" si="343"/>
        <v>-</v>
      </c>
      <c r="AO811" s="90" t="str">
        <f t="shared" si="344"/>
        <v>-</v>
      </c>
      <c r="AP811" s="58" t="str">
        <f t="shared" si="345"/>
        <v>-</v>
      </c>
      <c r="AQ811" s="94" t="str">
        <f t="shared" si="346"/>
        <v>-</v>
      </c>
      <c r="AR811" s="94" t="str">
        <f>IF(N811="","PRIMER_DIA en blanco",
IF(AND(M811="01",N811&gt;=L_Conversion!$C$118,N811&lt;=L_Conversion!$D$118),"-",
IF(AND(M811="02",N811&gt;=L_Conversion!$C$119,N811&lt;=L_Conversion!$D$119),"-",
IF(AND(M811="03",N811&gt;=L_Conversion!$C$120,N811&lt;=L_Conversion!$D$120),"-",
IF(AND(M811="04",N811&gt;=L_Conversion!$C$121,N811&lt;=L_Conversion!$D$121),"-",
IF(AND(M811="05",N811&gt;=L_Conversion!$C$122,N811&lt;=L_Conversion!$D$122),"-",
IF(AND(M811="06",N811&gt;=L_Conversion!$C$123,N811&lt;=L_Conversion!$D$123),"-",
IF(AND(M811="07",N811&gt;=L_Conversion!$C$124,N811&lt;=L_Conversion!$D$124),"-",
IF(AND(M811="08",N811&gt;=L_Conversion!$C$125,N811&lt;=L_Conversion!$D$125),"-",
IF(AND(M811="09",N811&gt;=L_Conversion!$C$126,N811&lt;=L_Conversion!$D$126),"-",
IF(AND(M811="10",N811&gt;=L_Conversion!$C$127,N811&lt;=L_Conversion!$D$127),"-",
IF(AND(M811="11",N811&gt;=L_Conversion!$C$128,N811&lt;=L_Conversion!$D$128),"-",
IF(AND(M811="12",N811&gt;=L_Conversion!$C$129,N811&lt;=L_Conversion!$D$129),"-",
IF(AND(M811="13",N811&gt;=L_Conversion!$C$116,N811&lt;=L_Conversion!$D$116),"-",
IF(AND(M811="14",N811&gt;=L_Conversion!$C$117,N811&lt;=L_Conversion!$D$117),"-",
"PRIMER_DIA fuera de rango")))))))))))))))</f>
        <v>-</v>
      </c>
      <c r="AS811" s="94" t="str">
        <f t="shared" si="347"/>
        <v>-</v>
      </c>
      <c r="AT811" s="94" t="str">
        <f t="shared" si="348"/>
        <v>-</v>
      </c>
      <c r="AU811" s="94" t="str">
        <f t="shared" si="349"/>
        <v>-</v>
      </c>
      <c r="AV811" s="94" t="str">
        <f t="shared" si="350"/>
        <v>-</v>
      </c>
      <c r="AW811" s="94" t="str">
        <f t="shared" si="351"/>
        <v>-</v>
      </c>
      <c r="AX811" s="94" t="str">
        <f t="shared" si="352"/>
        <v>-</v>
      </c>
      <c r="AY811" s="94" t="str">
        <f t="shared" si="353"/>
        <v>-</v>
      </c>
      <c r="AZ811" s="94" t="str">
        <f t="shared" si="354"/>
        <v>-</v>
      </c>
      <c r="BA811" s="94" t="str">
        <f t="shared" si="355"/>
        <v>-</v>
      </c>
      <c r="BB811" s="94" t="str">
        <f t="shared" si="356"/>
        <v>-</v>
      </c>
      <c r="BC811" s="94" t="str">
        <f t="shared" si="357"/>
        <v>-</v>
      </c>
      <c r="BD811" s="94" t="str">
        <f t="shared" si="358"/>
        <v>-</v>
      </c>
      <c r="BE811" s="94" t="str">
        <f t="shared" si="359"/>
        <v>-</v>
      </c>
      <c r="BF811" s="94" t="str">
        <f t="shared" si="360"/>
        <v>-</v>
      </c>
    </row>
    <row r="812" spans="1:58" x14ac:dyDescent="0.2">
      <c r="A812" s="19" t="s">
        <v>1193</v>
      </c>
      <c r="B812" s="19" t="s">
        <v>666</v>
      </c>
      <c r="C812" s="19">
        <v>17702868</v>
      </c>
      <c r="D812" s="19">
        <v>1</v>
      </c>
      <c r="E812" s="19" t="s">
        <v>1195</v>
      </c>
      <c r="F812" s="19" t="s">
        <v>1651</v>
      </c>
      <c r="G812" s="19" t="s">
        <v>1652</v>
      </c>
      <c r="H812" s="19" t="s">
        <v>1018</v>
      </c>
      <c r="I812" s="19" t="s">
        <v>654</v>
      </c>
      <c r="J812" s="19">
        <v>80</v>
      </c>
      <c r="K812" s="19" t="s">
        <v>554</v>
      </c>
      <c r="L812" s="19" t="s">
        <v>509</v>
      </c>
      <c r="M812" s="19" t="s">
        <v>14</v>
      </c>
      <c r="N812" s="19">
        <v>45847</v>
      </c>
      <c r="O812" s="19">
        <v>3</v>
      </c>
      <c r="P812" s="83" t="s">
        <v>736</v>
      </c>
      <c r="Q812" s="19" t="s">
        <v>23</v>
      </c>
      <c r="R812" s="19" t="s">
        <v>11</v>
      </c>
      <c r="S812" s="19" t="s">
        <v>23</v>
      </c>
      <c r="T812" s="19">
        <v>3</v>
      </c>
      <c r="U812" s="19" t="s">
        <v>11</v>
      </c>
      <c r="V812" s="19" t="s">
        <v>11</v>
      </c>
      <c r="W812" s="19" t="s">
        <v>11</v>
      </c>
      <c r="X812" s="19">
        <v>0</v>
      </c>
      <c r="Y812" s="19" t="s">
        <v>730</v>
      </c>
      <c r="Z812" s="19">
        <v>0</v>
      </c>
      <c r="AA812" s="19">
        <v>0</v>
      </c>
      <c r="AB812" s="19">
        <v>0</v>
      </c>
      <c r="AC812" s="186" t="str">
        <f>IF(OR(M812="13",M812="14",P812=8),"",IF(     AND(OR(S812="AUTORIZADO", S812="PENDIENTE", S812="REDUCIDO", S812="AMPLIADO"),L812&lt;&gt;"HONORARIO" ), _xlfn.CONCAT(IF(H812="X","H",H812),"_",IF(OR(P812=5,P812=6),_xlfn.CONCAT(P812,"A"),P812),"_",VLOOKUP(T812,Datos!$B$2:$C$5,2,TRUE)),""))</f>
        <v>M_5B_[hasta 3]</v>
      </c>
      <c r="AD812" s="186">
        <f t="shared" si="334"/>
        <v>0</v>
      </c>
      <c r="AE812" s="90" t="str">
        <f t="shared" si="335"/>
        <v>-</v>
      </c>
      <c r="AF812" s="91" t="str">
        <f t="shared" si="336"/>
        <v>Revisar</v>
      </c>
      <c r="AG812" s="92"/>
      <c r="AH812" s="93" t="str">
        <f t="shared" si="337"/>
        <v>Corporación de Fomento de la Producción</v>
      </c>
      <c r="AI812" s="90" t="str">
        <f t="shared" si="338"/>
        <v>-</v>
      </c>
      <c r="AJ812" s="90">
        <f t="shared" si="339"/>
        <v>1</v>
      </c>
      <c r="AK812" s="90" t="str">
        <f t="shared" si="340"/>
        <v>-</v>
      </c>
      <c r="AL812" s="90" t="str">
        <f t="shared" si="341"/>
        <v>Identifica este registro como MUJER</v>
      </c>
      <c r="AM812" s="90" t="str">
        <f t="shared" si="342"/>
        <v>-</v>
      </c>
      <c r="AN812" s="90" t="str">
        <f t="shared" si="343"/>
        <v>-</v>
      </c>
      <c r="AO812" s="90" t="str">
        <f t="shared" si="344"/>
        <v>-</v>
      </c>
      <c r="AP812" s="58" t="str">
        <f t="shared" si="345"/>
        <v>-</v>
      </c>
      <c r="AQ812" s="94" t="str">
        <f t="shared" si="346"/>
        <v>-</v>
      </c>
      <c r="AR812" s="94" t="str">
        <f>IF(N812="","PRIMER_DIA en blanco",
IF(AND(M812="01",N812&gt;=L_Conversion!$C$118,N812&lt;=L_Conversion!$D$118),"-",
IF(AND(M812="02",N812&gt;=L_Conversion!$C$119,N812&lt;=L_Conversion!$D$119),"-",
IF(AND(M812="03",N812&gt;=L_Conversion!$C$120,N812&lt;=L_Conversion!$D$120),"-",
IF(AND(M812="04",N812&gt;=L_Conversion!$C$121,N812&lt;=L_Conversion!$D$121),"-",
IF(AND(M812="05",N812&gt;=L_Conversion!$C$122,N812&lt;=L_Conversion!$D$122),"-",
IF(AND(M812="06",N812&gt;=L_Conversion!$C$123,N812&lt;=L_Conversion!$D$123),"-",
IF(AND(M812="07",N812&gt;=L_Conversion!$C$124,N812&lt;=L_Conversion!$D$124),"-",
IF(AND(M812="08",N812&gt;=L_Conversion!$C$125,N812&lt;=L_Conversion!$D$125),"-",
IF(AND(M812="09",N812&gt;=L_Conversion!$C$126,N812&lt;=L_Conversion!$D$126),"-",
IF(AND(M812="10",N812&gt;=L_Conversion!$C$127,N812&lt;=L_Conversion!$D$127),"-",
IF(AND(M812="11",N812&gt;=L_Conversion!$C$128,N812&lt;=L_Conversion!$D$128),"-",
IF(AND(M812="12",N812&gt;=L_Conversion!$C$129,N812&lt;=L_Conversion!$D$129),"-",
IF(AND(M812="13",N812&gt;=L_Conversion!$C$116,N812&lt;=L_Conversion!$D$116),"-",
IF(AND(M812="14",N812&gt;=L_Conversion!$C$117,N812&lt;=L_Conversion!$D$117),"-",
"PRIMER_DIA fuera de rango")))))))))))))))</f>
        <v>-</v>
      </c>
      <c r="AS812" s="94" t="str">
        <f t="shared" si="347"/>
        <v>-</v>
      </c>
      <c r="AT812" s="94" t="str">
        <f t="shared" si="348"/>
        <v>-</v>
      </c>
      <c r="AU812" s="94" t="str">
        <f t="shared" si="349"/>
        <v>-</v>
      </c>
      <c r="AV812" s="94" t="str">
        <f t="shared" si="350"/>
        <v>-</v>
      </c>
      <c r="AW812" s="94" t="str">
        <f t="shared" si="351"/>
        <v>-</v>
      </c>
      <c r="AX812" s="94" t="str">
        <f t="shared" si="352"/>
        <v>-</v>
      </c>
      <c r="AY812" s="94" t="str">
        <f t="shared" si="353"/>
        <v>-</v>
      </c>
      <c r="AZ812" s="94" t="str">
        <f t="shared" si="354"/>
        <v>-</v>
      </c>
      <c r="BA812" s="94" t="str">
        <f t="shared" si="355"/>
        <v>-</v>
      </c>
      <c r="BB812" s="94" t="str">
        <f t="shared" si="356"/>
        <v>-</v>
      </c>
      <c r="BC812" s="94" t="str">
        <f t="shared" si="357"/>
        <v>-</v>
      </c>
      <c r="BD812" s="94" t="str">
        <f t="shared" si="358"/>
        <v>-</v>
      </c>
      <c r="BE812" s="94" t="str">
        <f t="shared" si="359"/>
        <v>-</v>
      </c>
      <c r="BF812" s="94" t="str">
        <f t="shared" si="360"/>
        <v>-</v>
      </c>
    </row>
    <row r="813" spans="1:58" x14ac:dyDescent="0.2">
      <c r="A813" s="19" t="s">
        <v>1193</v>
      </c>
      <c r="B813" s="19" t="s">
        <v>76</v>
      </c>
      <c r="C813" s="19">
        <v>15331775</v>
      </c>
      <c r="D813" s="19">
        <v>5</v>
      </c>
      <c r="E813" s="19" t="s">
        <v>1764</v>
      </c>
      <c r="F813" s="19" t="s">
        <v>1765</v>
      </c>
      <c r="G813" s="19" t="s">
        <v>1766</v>
      </c>
      <c r="H813" s="19" t="s">
        <v>654</v>
      </c>
      <c r="I813" s="19" t="s">
        <v>653</v>
      </c>
      <c r="J813" s="19">
        <v>80</v>
      </c>
      <c r="K813" s="19" t="s">
        <v>556</v>
      </c>
      <c r="L813" s="19" t="s">
        <v>495</v>
      </c>
      <c r="M813" s="19" t="s">
        <v>14</v>
      </c>
      <c r="N813" s="19">
        <v>45847</v>
      </c>
      <c r="O813" s="19">
        <v>7</v>
      </c>
      <c r="P813" s="83">
        <v>1</v>
      </c>
      <c r="Q813" s="19" t="s">
        <v>23</v>
      </c>
      <c r="R813" s="19" t="s">
        <v>11</v>
      </c>
      <c r="S813" s="19" t="s">
        <v>23</v>
      </c>
      <c r="T813" s="19">
        <v>7</v>
      </c>
      <c r="U813" s="19" t="s">
        <v>11</v>
      </c>
      <c r="V813" s="19" t="s">
        <v>11</v>
      </c>
      <c r="W813" s="19" t="s">
        <v>11</v>
      </c>
      <c r="X813" s="19">
        <v>0</v>
      </c>
      <c r="Y813" s="19" t="s">
        <v>730</v>
      </c>
      <c r="Z813" s="19">
        <v>0</v>
      </c>
      <c r="AA813" s="19">
        <v>0</v>
      </c>
      <c r="AB813" s="19">
        <v>0</v>
      </c>
      <c r="AC813" s="186" t="str">
        <f>IF(OR(M813="13",M813="14",P813=8),"",IF(     AND(OR(S813="AUTORIZADO", S813="PENDIENTE", S813="REDUCIDO", S813="AMPLIADO"),L813&lt;&gt;"HONORARIO" ), _xlfn.CONCAT(IF(H813="X","H",H813),"_",IF(OR(P813=5,P813=6),_xlfn.CONCAT(P813,"A"),P813),"_",VLOOKUP(T813,Datos!$B$2:$C$5,2,TRUE)),""))</f>
        <v>H_1_[4 a 10]</v>
      </c>
      <c r="AD813" s="186">
        <f t="shared" si="334"/>
        <v>0</v>
      </c>
      <c r="AE813" s="90" t="str">
        <f t="shared" si="335"/>
        <v>-</v>
      </c>
      <c r="AF813" s="91" t="str">
        <f t="shared" si="336"/>
        <v>070601</v>
      </c>
      <c r="AG813" s="92"/>
      <c r="AH813" s="93" t="str">
        <f t="shared" si="337"/>
        <v>Corporación de Fomento de la Producción</v>
      </c>
      <c r="AI813" s="90" t="str">
        <f t="shared" si="338"/>
        <v>-</v>
      </c>
      <c r="AJ813" s="90">
        <f t="shared" si="339"/>
        <v>5</v>
      </c>
      <c r="AK813" s="90" t="str">
        <f t="shared" si="340"/>
        <v>-</v>
      </c>
      <c r="AL813" s="90" t="str">
        <f t="shared" si="341"/>
        <v>Identifica este registro como HOMBRE</v>
      </c>
      <c r="AM813" s="90" t="str">
        <f t="shared" si="342"/>
        <v>-</v>
      </c>
      <c r="AN813" s="90" t="str">
        <f t="shared" si="343"/>
        <v>-</v>
      </c>
      <c r="AO813" s="90" t="str">
        <f t="shared" si="344"/>
        <v>-</v>
      </c>
      <c r="AP813" s="58" t="str">
        <f t="shared" si="345"/>
        <v>-</v>
      </c>
      <c r="AQ813" s="94" t="str">
        <f t="shared" si="346"/>
        <v>-</v>
      </c>
      <c r="AR813" s="94" t="str">
        <f>IF(N813="","PRIMER_DIA en blanco",
IF(AND(M813="01",N813&gt;=L_Conversion!$C$118,N813&lt;=L_Conversion!$D$118),"-",
IF(AND(M813="02",N813&gt;=L_Conversion!$C$119,N813&lt;=L_Conversion!$D$119),"-",
IF(AND(M813="03",N813&gt;=L_Conversion!$C$120,N813&lt;=L_Conversion!$D$120),"-",
IF(AND(M813="04",N813&gt;=L_Conversion!$C$121,N813&lt;=L_Conversion!$D$121),"-",
IF(AND(M813="05",N813&gt;=L_Conversion!$C$122,N813&lt;=L_Conversion!$D$122),"-",
IF(AND(M813="06",N813&gt;=L_Conversion!$C$123,N813&lt;=L_Conversion!$D$123),"-",
IF(AND(M813="07",N813&gt;=L_Conversion!$C$124,N813&lt;=L_Conversion!$D$124),"-",
IF(AND(M813="08",N813&gt;=L_Conversion!$C$125,N813&lt;=L_Conversion!$D$125),"-",
IF(AND(M813="09",N813&gt;=L_Conversion!$C$126,N813&lt;=L_Conversion!$D$126),"-",
IF(AND(M813="10",N813&gt;=L_Conversion!$C$127,N813&lt;=L_Conversion!$D$127),"-",
IF(AND(M813="11",N813&gt;=L_Conversion!$C$128,N813&lt;=L_Conversion!$D$128),"-",
IF(AND(M813="12",N813&gt;=L_Conversion!$C$129,N813&lt;=L_Conversion!$D$129),"-",
IF(AND(M813="13",N813&gt;=L_Conversion!$C$116,N813&lt;=L_Conversion!$D$116),"-",
IF(AND(M813="14",N813&gt;=L_Conversion!$C$117,N813&lt;=L_Conversion!$D$117),"-",
"PRIMER_DIA fuera de rango")))))))))))))))</f>
        <v>-</v>
      </c>
      <c r="AS813" s="94" t="str">
        <f t="shared" si="347"/>
        <v>-</v>
      </c>
      <c r="AT813" s="94" t="str">
        <f t="shared" si="348"/>
        <v>-</v>
      </c>
      <c r="AU813" s="94" t="str">
        <f t="shared" si="349"/>
        <v>-</v>
      </c>
      <c r="AV813" s="94" t="str">
        <f t="shared" si="350"/>
        <v>-</v>
      </c>
      <c r="AW813" s="94" t="str">
        <f t="shared" si="351"/>
        <v>-</v>
      </c>
      <c r="AX813" s="94" t="str">
        <f t="shared" si="352"/>
        <v>-</v>
      </c>
      <c r="AY813" s="94" t="str">
        <f t="shared" si="353"/>
        <v>-</v>
      </c>
      <c r="AZ813" s="94" t="str">
        <f t="shared" si="354"/>
        <v>-</v>
      </c>
      <c r="BA813" s="94" t="str">
        <f t="shared" si="355"/>
        <v>-</v>
      </c>
      <c r="BB813" s="94" t="str">
        <f t="shared" si="356"/>
        <v>-</v>
      </c>
      <c r="BC813" s="94" t="str">
        <f t="shared" si="357"/>
        <v>-</v>
      </c>
      <c r="BD813" s="94" t="str">
        <f t="shared" si="358"/>
        <v>-</v>
      </c>
      <c r="BE813" s="94" t="str">
        <f t="shared" si="359"/>
        <v>-</v>
      </c>
      <c r="BF813" s="94" t="str">
        <f t="shared" si="360"/>
        <v>-</v>
      </c>
    </row>
    <row r="814" spans="1:58" x14ac:dyDescent="0.2">
      <c r="A814" s="19" t="s">
        <v>1193</v>
      </c>
      <c r="B814" s="19" t="s">
        <v>76</v>
      </c>
      <c r="C814" s="19">
        <v>17956353</v>
      </c>
      <c r="D814" s="19">
        <v>3</v>
      </c>
      <c r="E814" s="19" t="s">
        <v>1528</v>
      </c>
      <c r="F814" s="19" t="s">
        <v>1529</v>
      </c>
      <c r="G814" s="19" t="s">
        <v>1530</v>
      </c>
      <c r="H814" s="19" t="s">
        <v>1018</v>
      </c>
      <c r="I814" s="19" t="s">
        <v>653</v>
      </c>
      <c r="J814" s="19">
        <v>80</v>
      </c>
      <c r="K814" s="19" t="s">
        <v>560</v>
      </c>
      <c r="L814" s="19" t="s">
        <v>495</v>
      </c>
      <c r="M814" s="19" t="s">
        <v>14</v>
      </c>
      <c r="N814" s="19">
        <v>45847</v>
      </c>
      <c r="O814" s="19">
        <v>14</v>
      </c>
      <c r="P814" s="83">
        <v>7</v>
      </c>
      <c r="Q814" s="19" t="s">
        <v>23</v>
      </c>
      <c r="R814" s="19" t="s">
        <v>11</v>
      </c>
      <c r="S814" s="19" t="s">
        <v>23</v>
      </c>
      <c r="T814" s="19">
        <v>14</v>
      </c>
      <c r="U814" s="19" t="s">
        <v>11</v>
      </c>
      <c r="V814" s="19" t="s">
        <v>11</v>
      </c>
      <c r="W814" s="19" t="s">
        <v>11</v>
      </c>
      <c r="X814" s="19">
        <v>0</v>
      </c>
      <c r="Y814" s="19" t="s">
        <v>730</v>
      </c>
      <c r="Z814" s="19">
        <v>0</v>
      </c>
      <c r="AA814" s="19">
        <v>0</v>
      </c>
      <c r="AB814" s="19">
        <v>0</v>
      </c>
      <c r="AC814" s="186" t="str">
        <f>IF(OR(M814="13",M814="14",P814=8),"",IF(     AND(OR(S814="AUTORIZADO", S814="PENDIENTE", S814="REDUCIDO", S814="AMPLIADO"),L814&lt;&gt;"HONORARIO" ), _xlfn.CONCAT(IF(H814="X","H",H814),"_",IF(OR(P814=5,P814=6),_xlfn.CONCAT(P814,"A"),P814),"_",VLOOKUP(T814,Datos!$B$2:$C$5,2,TRUE)),""))</f>
        <v>M_7_[11 +]</v>
      </c>
      <c r="AD814" s="186">
        <f t="shared" si="334"/>
        <v>0</v>
      </c>
      <c r="AE814" s="90" t="str">
        <f t="shared" si="335"/>
        <v>-</v>
      </c>
      <c r="AF814" s="91" t="str">
        <f t="shared" si="336"/>
        <v>070601</v>
      </c>
      <c r="AG814" s="92"/>
      <c r="AH814" s="93" t="str">
        <f t="shared" si="337"/>
        <v>Corporación de Fomento de la Producción</v>
      </c>
      <c r="AI814" s="90" t="str">
        <f t="shared" si="338"/>
        <v>-</v>
      </c>
      <c r="AJ814" s="90">
        <f t="shared" si="339"/>
        <v>3</v>
      </c>
      <c r="AK814" s="90" t="str">
        <f t="shared" si="340"/>
        <v>-</v>
      </c>
      <c r="AL814" s="90" t="str">
        <f t="shared" si="341"/>
        <v>Identifica este registro como MUJER</v>
      </c>
      <c r="AM814" s="90" t="str">
        <f t="shared" si="342"/>
        <v>-</v>
      </c>
      <c r="AN814" s="90" t="str">
        <f t="shared" si="343"/>
        <v>-</v>
      </c>
      <c r="AO814" s="90" t="str">
        <f t="shared" si="344"/>
        <v>-</v>
      </c>
      <c r="AP814" s="58" t="str">
        <f t="shared" si="345"/>
        <v>-</v>
      </c>
      <c r="AQ814" s="94" t="str">
        <f t="shared" si="346"/>
        <v>-</v>
      </c>
      <c r="AR814" s="94" t="str">
        <f>IF(N814="","PRIMER_DIA en blanco",
IF(AND(M814="01",N814&gt;=L_Conversion!$C$118,N814&lt;=L_Conversion!$D$118),"-",
IF(AND(M814="02",N814&gt;=L_Conversion!$C$119,N814&lt;=L_Conversion!$D$119),"-",
IF(AND(M814="03",N814&gt;=L_Conversion!$C$120,N814&lt;=L_Conversion!$D$120),"-",
IF(AND(M814="04",N814&gt;=L_Conversion!$C$121,N814&lt;=L_Conversion!$D$121),"-",
IF(AND(M814="05",N814&gt;=L_Conversion!$C$122,N814&lt;=L_Conversion!$D$122),"-",
IF(AND(M814="06",N814&gt;=L_Conversion!$C$123,N814&lt;=L_Conversion!$D$123),"-",
IF(AND(M814="07",N814&gt;=L_Conversion!$C$124,N814&lt;=L_Conversion!$D$124),"-",
IF(AND(M814="08",N814&gt;=L_Conversion!$C$125,N814&lt;=L_Conversion!$D$125),"-",
IF(AND(M814="09",N814&gt;=L_Conversion!$C$126,N814&lt;=L_Conversion!$D$126),"-",
IF(AND(M814="10",N814&gt;=L_Conversion!$C$127,N814&lt;=L_Conversion!$D$127),"-",
IF(AND(M814="11",N814&gt;=L_Conversion!$C$128,N814&lt;=L_Conversion!$D$128),"-",
IF(AND(M814="12",N814&gt;=L_Conversion!$C$129,N814&lt;=L_Conversion!$D$129),"-",
IF(AND(M814="13",N814&gt;=L_Conversion!$C$116,N814&lt;=L_Conversion!$D$116),"-",
IF(AND(M814="14",N814&gt;=L_Conversion!$C$117,N814&lt;=L_Conversion!$D$117),"-",
"PRIMER_DIA fuera de rango")))))))))))))))</f>
        <v>-</v>
      </c>
      <c r="AS814" s="94" t="str">
        <f t="shared" si="347"/>
        <v>-</v>
      </c>
      <c r="AT814" s="94" t="str">
        <f t="shared" si="348"/>
        <v>-</v>
      </c>
      <c r="AU814" s="94" t="str">
        <f t="shared" si="349"/>
        <v>-</v>
      </c>
      <c r="AV814" s="94" t="str">
        <f t="shared" si="350"/>
        <v>-</v>
      </c>
      <c r="AW814" s="94" t="str">
        <f t="shared" si="351"/>
        <v>-</v>
      </c>
      <c r="AX814" s="94" t="str">
        <f t="shared" si="352"/>
        <v>-</v>
      </c>
      <c r="AY814" s="94" t="str">
        <f t="shared" si="353"/>
        <v>-</v>
      </c>
      <c r="AZ814" s="94" t="str">
        <f t="shared" si="354"/>
        <v>-</v>
      </c>
      <c r="BA814" s="94" t="str">
        <f t="shared" si="355"/>
        <v>-</v>
      </c>
      <c r="BB814" s="94" t="str">
        <f t="shared" si="356"/>
        <v>-</v>
      </c>
      <c r="BC814" s="94" t="str">
        <f t="shared" si="357"/>
        <v>-</v>
      </c>
      <c r="BD814" s="94" t="str">
        <f t="shared" si="358"/>
        <v>-</v>
      </c>
      <c r="BE814" s="94" t="str">
        <f t="shared" si="359"/>
        <v>-</v>
      </c>
      <c r="BF814" s="94" t="str">
        <f t="shared" si="360"/>
        <v>-</v>
      </c>
    </row>
    <row r="815" spans="1:58" x14ac:dyDescent="0.2">
      <c r="A815" s="19" t="s">
        <v>1193</v>
      </c>
      <c r="B815" s="19" t="s">
        <v>76</v>
      </c>
      <c r="C815" s="19">
        <v>9064525</v>
      </c>
      <c r="D815" s="19">
        <v>0</v>
      </c>
      <c r="E815" s="19" t="s">
        <v>1313</v>
      </c>
      <c r="F815" s="19" t="s">
        <v>1235</v>
      </c>
      <c r="G815" s="19" t="s">
        <v>2057</v>
      </c>
      <c r="H815" s="19" t="s">
        <v>654</v>
      </c>
      <c r="I815" s="19" t="s">
        <v>653</v>
      </c>
      <c r="J815" s="19">
        <v>80</v>
      </c>
      <c r="K815" s="19" t="s">
        <v>560</v>
      </c>
      <c r="L815" s="19" t="s">
        <v>495</v>
      </c>
      <c r="M815" s="19" t="s">
        <v>14</v>
      </c>
      <c r="N815" s="19">
        <v>45847</v>
      </c>
      <c r="O815" s="19">
        <v>3</v>
      </c>
      <c r="P815" s="83">
        <v>1</v>
      </c>
      <c r="Q815" s="19" t="s">
        <v>23</v>
      </c>
      <c r="R815" s="19" t="s">
        <v>11</v>
      </c>
      <c r="S815" s="19" t="s">
        <v>23</v>
      </c>
      <c r="T815" s="19">
        <v>3</v>
      </c>
      <c r="U815" s="19" t="s">
        <v>11</v>
      </c>
      <c r="V815" s="19" t="s">
        <v>11</v>
      </c>
      <c r="W815" s="19" t="s">
        <v>11</v>
      </c>
      <c r="X815" s="19">
        <v>0</v>
      </c>
      <c r="Y815" s="19" t="s">
        <v>730</v>
      </c>
      <c r="Z815" s="19">
        <v>0</v>
      </c>
      <c r="AA815" s="19">
        <v>0</v>
      </c>
      <c r="AB815" s="19">
        <v>0</v>
      </c>
      <c r="AC815" s="186" t="str">
        <f>IF(OR(M815="13",M815="14",P815=8),"",IF(     AND(OR(S815="AUTORIZADO", S815="PENDIENTE", S815="REDUCIDO", S815="AMPLIADO"),L815&lt;&gt;"HONORARIO" ), _xlfn.CONCAT(IF(H815="X","H",H815),"_",IF(OR(P815=5,P815=6),_xlfn.CONCAT(P815,"A"),P815),"_",VLOOKUP(T815,Datos!$B$2:$C$5,2,TRUE)),""))</f>
        <v>H_1_[hasta 3]</v>
      </c>
      <c r="AD815" s="186">
        <f t="shared" si="334"/>
        <v>0</v>
      </c>
      <c r="AE815" s="90" t="str">
        <f t="shared" si="335"/>
        <v>-</v>
      </c>
      <c r="AF815" s="91" t="str">
        <f t="shared" si="336"/>
        <v>070601</v>
      </c>
      <c r="AG815" s="92"/>
      <c r="AH815" s="93" t="str">
        <f t="shared" si="337"/>
        <v>Corporación de Fomento de la Producción</v>
      </c>
      <c r="AI815" s="90" t="str">
        <f t="shared" si="338"/>
        <v>-</v>
      </c>
      <c r="AJ815" s="90">
        <f t="shared" si="339"/>
        <v>0</v>
      </c>
      <c r="AK815" s="90" t="str">
        <f t="shared" si="340"/>
        <v>-</v>
      </c>
      <c r="AL815" s="90" t="str">
        <f t="shared" si="341"/>
        <v>Identifica este registro como HOMBRE</v>
      </c>
      <c r="AM815" s="90" t="str">
        <f t="shared" si="342"/>
        <v>-</v>
      </c>
      <c r="AN815" s="90" t="str">
        <f t="shared" si="343"/>
        <v>-</v>
      </c>
      <c r="AO815" s="90" t="str">
        <f t="shared" si="344"/>
        <v>-</v>
      </c>
      <c r="AP815" s="58" t="str">
        <f t="shared" si="345"/>
        <v>-</v>
      </c>
      <c r="AQ815" s="94" t="str">
        <f t="shared" si="346"/>
        <v>-</v>
      </c>
      <c r="AR815" s="94" t="str">
        <f>IF(N815="","PRIMER_DIA en blanco",
IF(AND(M815="01",N815&gt;=L_Conversion!$C$118,N815&lt;=L_Conversion!$D$118),"-",
IF(AND(M815="02",N815&gt;=L_Conversion!$C$119,N815&lt;=L_Conversion!$D$119),"-",
IF(AND(M815="03",N815&gt;=L_Conversion!$C$120,N815&lt;=L_Conversion!$D$120),"-",
IF(AND(M815="04",N815&gt;=L_Conversion!$C$121,N815&lt;=L_Conversion!$D$121),"-",
IF(AND(M815="05",N815&gt;=L_Conversion!$C$122,N815&lt;=L_Conversion!$D$122),"-",
IF(AND(M815="06",N815&gt;=L_Conversion!$C$123,N815&lt;=L_Conversion!$D$123),"-",
IF(AND(M815="07",N815&gt;=L_Conversion!$C$124,N815&lt;=L_Conversion!$D$124),"-",
IF(AND(M815="08",N815&gt;=L_Conversion!$C$125,N815&lt;=L_Conversion!$D$125),"-",
IF(AND(M815="09",N815&gt;=L_Conversion!$C$126,N815&lt;=L_Conversion!$D$126),"-",
IF(AND(M815="10",N815&gt;=L_Conversion!$C$127,N815&lt;=L_Conversion!$D$127),"-",
IF(AND(M815="11",N815&gt;=L_Conversion!$C$128,N815&lt;=L_Conversion!$D$128),"-",
IF(AND(M815="12",N815&gt;=L_Conversion!$C$129,N815&lt;=L_Conversion!$D$129),"-",
IF(AND(M815="13",N815&gt;=L_Conversion!$C$116,N815&lt;=L_Conversion!$D$116),"-",
IF(AND(M815="14",N815&gt;=L_Conversion!$C$117,N815&lt;=L_Conversion!$D$117),"-",
"PRIMER_DIA fuera de rango")))))))))))))))</f>
        <v>-</v>
      </c>
      <c r="AS815" s="94" t="str">
        <f t="shared" si="347"/>
        <v>-</v>
      </c>
      <c r="AT815" s="94" t="str">
        <f t="shared" si="348"/>
        <v>-</v>
      </c>
      <c r="AU815" s="94" t="str">
        <f t="shared" si="349"/>
        <v>-</v>
      </c>
      <c r="AV815" s="94" t="str">
        <f t="shared" si="350"/>
        <v>-</v>
      </c>
      <c r="AW815" s="94" t="str">
        <f t="shared" si="351"/>
        <v>-</v>
      </c>
      <c r="AX815" s="94" t="str">
        <f t="shared" si="352"/>
        <v>-</v>
      </c>
      <c r="AY815" s="94" t="str">
        <f t="shared" si="353"/>
        <v>-</v>
      </c>
      <c r="AZ815" s="94" t="str">
        <f t="shared" si="354"/>
        <v>-</v>
      </c>
      <c r="BA815" s="94" t="str">
        <f t="shared" si="355"/>
        <v>-</v>
      </c>
      <c r="BB815" s="94" t="str">
        <f t="shared" si="356"/>
        <v>-</v>
      </c>
      <c r="BC815" s="94" t="str">
        <f t="shared" si="357"/>
        <v>-</v>
      </c>
      <c r="BD815" s="94" t="str">
        <f t="shared" si="358"/>
        <v>-</v>
      </c>
      <c r="BE815" s="94" t="str">
        <f t="shared" si="359"/>
        <v>-</v>
      </c>
      <c r="BF815" s="94" t="str">
        <f t="shared" si="360"/>
        <v>-</v>
      </c>
    </row>
    <row r="816" spans="1:58" x14ac:dyDescent="0.2">
      <c r="A816" s="19" t="s">
        <v>1193</v>
      </c>
      <c r="B816" s="19" t="s">
        <v>76</v>
      </c>
      <c r="C816" s="19">
        <v>19335695</v>
      </c>
      <c r="D816" s="19">
        <v>8</v>
      </c>
      <c r="E816" s="19" t="s">
        <v>1201</v>
      </c>
      <c r="F816" s="19" t="s">
        <v>1950</v>
      </c>
      <c r="G816" s="19" t="s">
        <v>2009</v>
      </c>
      <c r="H816" s="19" t="s">
        <v>1018</v>
      </c>
      <c r="I816" s="19" t="s">
        <v>655</v>
      </c>
      <c r="J816" s="19">
        <v>80</v>
      </c>
      <c r="K816" s="19" t="s">
        <v>556</v>
      </c>
      <c r="L816" s="19" t="s">
        <v>509</v>
      </c>
      <c r="M816" s="19" t="s">
        <v>14</v>
      </c>
      <c r="N816" s="19">
        <v>45848</v>
      </c>
      <c r="O816" s="19">
        <v>2</v>
      </c>
      <c r="P816" s="83">
        <v>1</v>
      </c>
      <c r="Q816" s="19" t="s">
        <v>23</v>
      </c>
      <c r="R816" s="19" t="s">
        <v>11</v>
      </c>
      <c r="S816" s="19" t="s">
        <v>23</v>
      </c>
      <c r="T816" s="19">
        <v>2</v>
      </c>
      <c r="U816" s="19" t="s">
        <v>11</v>
      </c>
      <c r="V816" s="19" t="s">
        <v>11</v>
      </c>
      <c r="W816" s="19" t="s">
        <v>11</v>
      </c>
      <c r="X816" s="19">
        <v>0</v>
      </c>
      <c r="Y816" s="19" t="s">
        <v>730</v>
      </c>
      <c r="Z816" s="19">
        <v>0</v>
      </c>
      <c r="AA816" s="19">
        <v>0</v>
      </c>
      <c r="AB816" s="19">
        <v>0</v>
      </c>
      <c r="AC816" s="186" t="str">
        <f>IF(OR(M816="13",M816="14",P816=8),"",IF(     AND(OR(S816="AUTORIZADO", S816="PENDIENTE", S816="REDUCIDO", S816="AMPLIADO"),L816&lt;&gt;"HONORARIO" ), _xlfn.CONCAT(IF(H816="X","H",H816),"_",IF(OR(P816=5,P816=6),_xlfn.CONCAT(P816,"A"),P816),"_",VLOOKUP(T816,Datos!$B$2:$C$5,2,TRUE)),""))</f>
        <v>M_1_[hasta 3]</v>
      </c>
      <c r="AD816" s="186">
        <f t="shared" si="334"/>
        <v>0</v>
      </c>
      <c r="AE816" s="90" t="str">
        <f t="shared" si="335"/>
        <v>-</v>
      </c>
      <c r="AF816" s="91" t="str">
        <f t="shared" si="336"/>
        <v>070601</v>
      </c>
      <c r="AG816" s="92"/>
      <c r="AH816" s="93" t="str">
        <f t="shared" si="337"/>
        <v>Corporación de Fomento de la Producción</v>
      </c>
      <c r="AI816" s="90" t="str">
        <f t="shared" si="338"/>
        <v>-</v>
      </c>
      <c r="AJ816" s="90">
        <f t="shared" si="339"/>
        <v>8</v>
      </c>
      <c r="AK816" s="90" t="str">
        <f t="shared" si="340"/>
        <v>-</v>
      </c>
      <c r="AL816" s="90" t="str">
        <f t="shared" si="341"/>
        <v>Identifica este registro como MUJER</v>
      </c>
      <c r="AM816" s="90" t="str">
        <f t="shared" si="342"/>
        <v>-</v>
      </c>
      <c r="AN816" s="90" t="str">
        <f t="shared" si="343"/>
        <v>-</v>
      </c>
      <c r="AO816" s="90" t="str">
        <f t="shared" si="344"/>
        <v>-</v>
      </c>
      <c r="AP816" s="58" t="str">
        <f t="shared" si="345"/>
        <v>-</v>
      </c>
      <c r="AQ816" s="94" t="str">
        <f t="shared" si="346"/>
        <v>-</v>
      </c>
      <c r="AR816" s="94" t="str">
        <f>IF(N816="","PRIMER_DIA en blanco",
IF(AND(M816="01",N816&gt;=L_Conversion!$C$118,N816&lt;=L_Conversion!$D$118),"-",
IF(AND(M816="02",N816&gt;=L_Conversion!$C$119,N816&lt;=L_Conversion!$D$119),"-",
IF(AND(M816="03",N816&gt;=L_Conversion!$C$120,N816&lt;=L_Conversion!$D$120),"-",
IF(AND(M816="04",N816&gt;=L_Conversion!$C$121,N816&lt;=L_Conversion!$D$121),"-",
IF(AND(M816="05",N816&gt;=L_Conversion!$C$122,N816&lt;=L_Conversion!$D$122),"-",
IF(AND(M816="06",N816&gt;=L_Conversion!$C$123,N816&lt;=L_Conversion!$D$123),"-",
IF(AND(M816="07",N816&gt;=L_Conversion!$C$124,N816&lt;=L_Conversion!$D$124),"-",
IF(AND(M816="08",N816&gt;=L_Conversion!$C$125,N816&lt;=L_Conversion!$D$125),"-",
IF(AND(M816="09",N816&gt;=L_Conversion!$C$126,N816&lt;=L_Conversion!$D$126),"-",
IF(AND(M816="10",N816&gt;=L_Conversion!$C$127,N816&lt;=L_Conversion!$D$127),"-",
IF(AND(M816="11",N816&gt;=L_Conversion!$C$128,N816&lt;=L_Conversion!$D$128),"-",
IF(AND(M816="12",N816&gt;=L_Conversion!$C$129,N816&lt;=L_Conversion!$D$129),"-",
IF(AND(M816="13",N816&gt;=L_Conversion!$C$116,N816&lt;=L_Conversion!$D$116),"-",
IF(AND(M816="14",N816&gt;=L_Conversion!$C$117,N816&lt;=L_Conversion!$D$117),"-",
"PRIMER_DIA fuera de rango")))))))))))))))</f>
        <v>-</v>
      </c>
      <c r="AS816" s="94" t="str">
        <f t="shared" si="347"/>
        <v>-</v>
      </c>
      <c r="AT816" s="94" t="str">
        <f t="shared" si="348"/>
        <v>-</v>
      </c>
      <c r="AU816" s="94" t="str">
        <f t="shared" si="349"/>
        <v>-</v>
      </c>
      <c r="AV816" s="94" t="str">
        <f t="shared" si="350"/>
        <v>-</v>
      </c>
      <c r="AW816" s="94" t="str">
        <f t="shared" si="351"/>
        <v>-</v>
      </c>
      <c r="AX816" s="94" t="str">
        <f t="shared" si="352"/>
        <v>-</v>
      </c>
      <c r="AY816" s="94" t="str">
        <f t="shared" si="353"/>
        <v>-</v>
      </c>
      <c r="AZ816" s="94" t="str">
        <f t="shared" si="354"/>
        <v>-</v>
      </c>
      <c r="BA816" s="94" t="str">
        <f t="shared" si="355"/>
        <v>-</v>
      </c>
      <c r="BB816" s="94" t="str">
        <f t="shared" si="356"/>
        <v>-</v>
      </c>
      <c r="BC816" s="94" t="str">
        <f t="shared" si="357"/>
        <v>-</v>
      </c>
      <c r="BD816" s="94" t="str">
        <f t="shared" si="358"/>
        <v>-</v>
      </c>
      <c r="BE816" s="94" t="str">
        <f t="shared" si="359"/>
        <v>-</v>
      </c>
      <c r="BF816" s="94" t="str">
        <f t="shared" si="360"/>
        <v>-</v>
      </c>
    </row>
    <row r="817" spans="1:58" x14ac:dyDescent="0.2">
      <c r="A817" s="19" t="s">
        <v>1193</v>
      </c>
      <c r="B817" s="19" t="s">
        <v>669</v>
      </c>
      <c r="C817" s="19">
        <v>16366337</v>
      </c>
      <c r="D817" s="19">
        <v>6</v>
      </c>
      <c r="E817" s="19" t="s">
        <v>1347</v>
      </c>
      <c r="F817" s="19" t="s">
        <v>1348</v>
      </c>
      <c r="G817" s="19" t="s">
        <v>1349</v>
      </c>
      <c r="H817" s="19" t="s">
        <v>1018</v>
      </c>
      <c r="I817" s="19" t="s">
        <v>654</v>
      </c>
      <c r="J817" s="19">
        <v>80</v>
      </c>
      <c r="K817" s="19" t="s">
        <v>556</v>
      </c>
      <c r="L817" s="19" t="s">
        <v>509</v>
      </c>
      <c r="M817" s="19" t="s">
        <v>14</v>
      </c>
      <c r="N817" s="19">
        <v>45848</v>
      </c>
      <c r="O817" s="19">
        <v>7</v>
      </c>
      <c r="P817" s="83">
        <v>4</v>
      </c>
      <c r="Q817" s="19" t="s">
        <v>23</v>
      </c>
      <c r="R817" s="19" t="s">
        <v>11</v>
      </c>
      <c r="S817" s="19" t="s">
        <v>23</v>
      </c>
      <c r="T817" s="19">
        <v>7</v>
      </c>
      <c r="U817" s="19" t="s">
        <v>11</v>
      </c>
      <c r="V817" s="19" t="s">
        <v>11</v>
      </c>
      <c r="W817" s="19" t="s">
        <v>11</v>
      </c>
      <c r="X817" s="19">
        <v>0</v>
      </c>
      <c r="Y817" s="19" t="s">
        <v>730</v>
      </c>
      <c r="Z817" s="19">
        <v>0</v>
      </c>
      <c r="AA817" s="19">
        <v>0</v>
      </c>
      <c r="AB817" s="19">
        <v>0</v>
      </c>
      <c r="AC817" s="186" t="str">
        <f>IF(OR(M817="13",M817="14",P817=8),"",IF(     AND(OR(S817="AUTORIZADO", S817="PENDIENTE", S817="REDUCIDO", S817="AMPLIADO"),L817&lt;&gt;"HONORARIO" ), _xlfn.CONCAT(IF(H817="X","H",H817),"_",IF(OR(P817=5,P817=6),_xlfn.CONCAT(P817,"A"),P817),"_",VLOOKUP(T817,Datos!$B$2:$C$5,2,TRUE)),""))</f>
        <v>M_4_[4 a 10]</v>
      </c>
      <c r="AD817" s="186">
        <f t="shared" si="334"/>
        <v>0</v>
      </c>
      <c r="AE817" s="90" t="str">
        <f t="shared" si="335"/>
        <v>-</v>
      </c>
      <c r="AF817" s="91" t="str">
        <f t="shared" si="336"/>
        <v>Revisar</v>
      </c>
      <c r="AG817" s="92"/>
      <c r="AH817" s="93" t="str">
        <f t="shared" si="337"/>
        <v>Corporación de Fomento de la Producción</v>
      </c>
      <c r="AI817" s="90" t="str">
        <f t="shared" si="338"/>
        <v>-</v>
      </c>
      <c r="AJ817" s="90">
        <f t="shared" si="339"/>
        <v>6</v>
      </c>
      <c r="AK817" s="90" t="str">
        <f t="shared" si="340"/>
        <v>-</v>
      </c>
      <c r="AL817" s="90" t="str">
        <f t="shared" si="341"/>
        <v>Identifica este registro como MUJER</v>
      </c>
      <c r="AM817" s="90" t="str">
        <f t="shared" si="342"/>
        <v>-</v>
      </c>
      <c r="AN817" s="90" t="str">
        <f t="shared" si="343"/>
        <v>-</v>
      </c>
      <c r="AO817" s="90" t="str">
        <f t="shared" si="344"/>
        <v>-</v>
      </c>
      <c r="AP817" s="58" t="str">
        <f t="shared" si="345"/>
        <v>-</v>
      </c>
      <c r="AQ817" s="94" t="str">
        <f t="shared" si="346"/>
        <v>-</v>
      </c>
      <c r="AR817" s="94" t="str">
        <f>IF(N817="","PRIMER_DIA en blanco",
IF(AND(M817="01",N817&gt;=L_Conversion!$C$118,N817&lt;=L_Conversion!$D$118),"-",
IF(AND(M817="02",N817&gt;=L_Conversion!$C$119,N817&lt;=L_Conversion!$D$119),"-",
IF(AND(M817="03",N817&gt;=L_Conversion!$C$120,N817&lt;=L_Conversion!$D$120),"-",
IF(AND(M817="04",N817&gt;=L_Conversion!$C$121,N817&lt;=L_Conversion!$D$121),"-",
IF(AND(M817="05",N817&gt;=L_Conversion!$C$122,N817&lt;=L_Conversion!$D$122),"-",
IF(AND(M817="06",N817&gt;=L_Conversion!$C$123,N817&lt;=L_Conversion!$D$123),"-",
IF(AND(M817="07",N817&gt;=L_Conversion!$C$124,N817&lt;=L_Conversion!$D$124),"-",
IF(AND(M817="08",N817&gt;=L_Conversion!$C$125,N817&lt;=L_Conversion!$D$125),"-",
IF(AND(M817="09",N817&gt;=L_Conversion!$C$126,N817&lt;=L_Conversion!$D$126),"-",
IF(AND(M817="10",N817&gt;=L_Conversion!$C$127,N817&lt;=L_Conversion!$D$127),"-",
IF(AND(M817="11",N817&gt;=L_Conversion!$C$128,N817&lt;=L_Conversion!$D$128),"-",
IF(AND(M817="12",N817&gt;=L_Conversion!$C$129,N817&lt;=L_Conversion!$D$129),"-",
IF(AND(M817="13",N817&gt;=L_Conversion!$C$116,N817&lt;=L_Conversion!$D$116),"-",
IF(AND(M817="14",N817&gt;=L_Conversion!$C$117,N817&lt;=L_Conversion!$D$117),"-",
"PRIMER_DIA fuera de rango")))))))))))))))</f>
        <v>-</v>
      </c>
      <c r="AS817" s="94" t="str">
        <f t="shared" si="347"/>
        <v>-</v>
      </c>
      <c r="AT817" s="94" t="str">
        <f t="shared" si="348"/>
        <v>-</v>
      </c>
      <c r="AU817" s="94" t="str">
        <f t="shared" si="349"/>
        <v>-</v>
      </c>
      <c r="AV817" s="94" t="str">
        <f t="shared" si="350"/>
        <v>-</v>
      </c>
      <c r="AW817" s="94" t="str">
        <f t="shared" si="351"/>
        <v>-</v>
      </c>
      <c r="AX817" s="94" t="str">
        <f t="shared" si="352"/>
        <v>-</v>
      </c>
      <c r="AY817" s="94" t="str">
        <f t="shared" si="353"/>
        <v>-</v>
      </c>
      <c r="AZ817" s="94" t="str">
        <f t="shared" si="354"/>
        <v>-</v>
      </c>
      <c r="BA817" s="94" t="str">
        <f t="shared" si="355"/>
        <v>-</v>
      </c>
      <c r="BB817" s="94" t="str">
        <f t="shared" si="356"/>
        <v>-</v>
      </c>
      <c r="BC817" s="94" t="str">
        <f t="shared" si="357"/>
        <v>-</v>
      </c>
      <c r="BD817" s="94" t="str">
        <f t="shared" si="358"/>
        <v>-</v>
      </c>
      <c r="BE817" s="94" t="str">
        <f t="shared" si="359"/>
        <v>-</v>
      </c>
      <c r="BF817" s="94" t="str">
        <f t="shared" si="360"/>
        <v>-</v>
      </c>
    </row>
    <row r="818" spans="1:58" x14ac:dyDescent="0.2">
      <c r="A818" s="19" t="s">
        <v>1193</v>
      </c>
      <c r="B818" s="19" t="s">
        <v>76</v>
      </c>
      <c r="C818" s="19">
        <v>19851377</v>
      </c>
      <c r="D818" s="19">
        <v>6</v>
      </c>
      <c r="E818" s="19" t="s">
        <v>1789</v>
      </c>
      <c r="F818" s="19" t="s">
        <v>1334</v>
      </c>
      <c r="G818" s="19" t="s">
        <v>1790</v>
      </c>
      <c r="H818" s="19" t="s">
        <v>654</v>
      </c>
      <c r="I818" s="19" t="s">
        <v>653</v>
      </c>
      <c r="J818" s="19">
        <v>80</v>
      </c>
      <c r="K818" s="19" t="s">
        <v>556</v>
      </c>
      <c r="L818" s="19" t="s">
        <v>495</v>
      </c>
      <c r="M818" s="19" t="s">
        <v>14</v>
      </c>
      <c r="N818" s="19">
        <v>45848</v>
      </c>
      <c r="O818" s="19">
        <v>1</v>
      </c>
      <c r="P818" s="83">
        <v>1</v>
      </c>
      <c r="Q818" s="19" t="s">
        <v>23</v>
      </c>
      <c r="R818" s="19" t="s">
        <v>11</v>
      </c>
      <c r="S818" s="19" t="s">
        <v>23</v>
      </c>
      <c r="T818" s="19">
        <v>1</v>
      </c>
      <c r="U818" s="19" t="s">
        <v>11</v>
      </c>
      <c r="V818" s="19" t="s">
        <v>11</v>
      </c>
      <c r="W818" s="19" t="s">
        <v>11</v>
      </c>
      <c r="X818" s="19">
        <v>0</v>
      </c>
      <c r="Y818" s="19" t="s">
        <v>730</v>
      </c>
      <c r="Z818" s="19">
        <v>0</v>
      </c>
      <c r="AA818" s="19">
        <v>0</v>
      </c>
      <c r="AB818" s="19">
        <v>0</v>
      </c>
      <c r="AC818" s="186" t="str">
        <f>IF(OR(M818="13",M818="14",P818=8),"",IF(     AND(OR(S818="AUTORIZADO", S818="PENDIENTE", S818="REDUCIDO", S818="AMPLIADO"),L818&lt;&gt;"HONORARIO" ), _xlfn.CONCAT(IF(H818="X","H",H818),"_",IF(OR(P818=5,P818=6),_xlfn.CONCAT(P818,"A"),P818),"_",VLOOKUP(T818,Datos!$B$2:$C$5,2,TRUE)),""))</f>
        <v>H_1_[hasta 3]</v>
      </c>
      <c r="AD818" s="186">
        <f t="shared" si="334"/>
        <v>0</v>
      </c>
      <c r="AE818" s="90" t="str">
        <f t="shared" si="335"/>
        <v>-</v>
      </c>
      <c r="AF818" s="91" t="str">
        <f t="shared" si="336"/>
        <v>070601</v>
      </c>
      <c r="AG818" s="92"/>
      <c r="AH818" s="93" t="str">
        <f t="shared" si="337"/>
        <v>Corporación de Fomento de la Producción</v>
      </c>
      <c r="AI818" s="90" t="str">
        <f t="shared" si="338"/>
        <v>-</v>
      </c>
      <c r="AJ818" s="90">
        <f t="shared" si="339"/>
        <v>6</v>
      </c>
      <c r="AK818" s="90" t="str">
        <f t="shared" si="340"/>
        <v>-</v>
      </c>
      <c r="AL818" s="90" t="str">
        <f t="shared" si="341"/>
        <v>Identifica este registro como HOMBRE</v>
      </c>
      <c r="AM818" s="90" t="str">
        <f t="shared" si="342"/>
        <v>-</v>
      </c>
      <c r="AN818" s="90" t="str">
        <f t="shared" si="343"/>
        <v>-</v>
      </c>
      <c r="AO818" s="90" t="str">
        <f t="shared" si="344"/>
        <v>-</v>
      </c>
      <c r="AP818" s="58" t="str">
        <f t="shared" si="345"/>
        <v>-</v>
      </c>
      <c r="AQ818" s="94" t="str">
        <f t="shared" si="346"/>
        <v>-</v>
      </c>
      <c r="AR818" s="94" t="str">
        <f>IF(N818="","PRIMER_DIA en blanco",
IF(AND(M818="01",N818&gt;=L_Conversion!$C$118,N818&lt;=L_Conversion!$D$118),"-",
IF(AND(M818="02",N818&gt;=L_Conversion!$C$119,N818&lt;=L_Conversion!$D$119),"-",
IF(AND(M818="03",N818&gt;=L_Conversion!$C$120,N818&lt;=L_Conversion!$D$120),"-",
IF(AND(M818="04",N818&gt;=L_Conversion!$C$121,N818&lt;=L_Conversion!$D$121),"-",
IF(AND(M818="05",N818&gt;=L_Conversion!$C$122,N818&lt;=L_Conversion!$D$122),"-",
IF(AND(M818="06",N818&gt;=L_Conversion!$C$123,N818&lt;=L_Conversion!$D$123),"-",
IF(AND(M818="07",N818&gt;=L_Conversion!$C$124,N818&lt;=L_Conversion!$D$124),"-",
IF(AND(M818="08",N818&gt;=L_Conversion!$C$125,N818&lt;=L_Conversion!$D$125),"-",
IF(AND(M818="09",N818&gt;=L_Conversion!$C$126,N818&lt;=L_Conversion!$D$126),"-",
IF(AND(M818="10",N818&gt;=L_Conversion!$C$127,N818&lt;=L_Conversion!$D$127),"-",
IF(AND(M818="11",N818&gt;=L_Conversion!$C$128,N818&lt;=L_Conversion!$D$128),"-",
IF(AND(M818="12",N818&gt;=L_Conversion!$C$129,N818&lt;=L_Conversion!$D$129),"-",
IF(AND(M818="13",N818&gt;=L_Conversion!$C$116,N818&lt;=L_Conversion!$D$116),"-",
IF(AND(M818="14",N818&gt;=L_Conversion!$C$117,N818&lt;=L_Conversion!$D$117),"-",
"PRIMER_DIA fuera de rango")))))))))))))))</f>
        <v>-</v>
      </c>
      <c r="AS818" s="94" t="str">
        <f t="shared" si="347"/>
        <v>-</v>
      </c>
      <c r="AT818" s="94" t="str">
        <f t="shared" si="348"/>
        <v>-</v>
      </c>
      <c r="AU818" s="94" t="str">
        <f t="shared" si="349"/>
        <v>-</v>
      </c>
      <c r="AV818" s="94" t="str">
        <f t="shared" si="350"/>
        <v>-</v>
      </c>
      <c r="AW818" s="94" t="str">
        <f t="shared" si="351"/>
        <v>-</v>
      </c>
      <c r="AX818" s="94" t="str">
        <f t="shared" si="352"/>
        <v>-</v>
      </c>
      <c r="AY818" s="94" t="str">
        <f t="shared" si="353"/>
        <v>-</v>
      </c>
      <c r="AZ818" s="94" t="str">
        <f t="shared" si="354"/>
        <v>-</v>
      </c>
      <c r="BA818" s="94" t="str">
        <f t="shared" si="355"/>
        <v>-</v>
      </c>
      <c r="BB818" s="94" t="str">
        <f t="shared" si="356"/>
        <v>-</v>
      </c>
      <c r="BC818" s="94" t="str">
        <f t="shared" si="357"/>
        <v>-</v>
      </c>
      <c r="BD818" s="94" t="str">
        <f t="shared" si="358"/>
        <v>-</v>
      </c>
      <c r="BE818" s="94" t="str">
        <f t="shared" si="359"/>
        <v>-</v>
      </c>
      <c r="BF818" s="94" t="str">
        <f t="shared" si="360"/>
        <v>-</v>
      </c>
    </row>
    <row r="819" spans="1:58" x14ac:dyDescent="0.2">
      <c r="A819" s="19" t="s">
        <v>1193</v>
      </c>
      <c r="B819" s="19" t="s">
        <v>76</v>
      </c>
      <c r="C819" s="19">
        <v>18007083</v>
      </c>
      <c r="D819" s="19">
        <v>4</v>
      </c>
      <c r="E819" s="19" t="s">
        <v>1802</v>
      </c>
      <c r="F819" s="19" t="s">
        <v>1402</v>
      </c>
      <c r="G819" s="19" t="s">
        <v>1803</v>
      </c>
      <c r="H819" s="19" t="s">
        <v>654</v>
      </c>
      <c r="I819" s="19" t="s">
        <v>653</v>
      </c>
      <c r="J819" s="19">
        <v>80</v>
      </c>
      <c r="K819" s="19" t="s">
        <v>556</v>
      </c>
      <c r="L819" s="19" t="s">
        <v>495</v>
      </c>
      <c r="M819" s="19" t="s">
        <v>14</v>
      </c>
      <c r="N819" s="19">
        <v>45849</v>
      </c>
      <c r="O819" s="19">
        <v>1</v>
      </c>
      <c r="P819" s="83">
        <v>1</v>
      </c>
      <c r="Q819" s="19" t="s">
        <v>23</v>
      </c>
      <c r="R819" s="19" t="s">
        <v>11</v>
      </c>
      <c r="S819" s="19" t="s">
        <v>23</v>
      </c>
      <c r="T819" s="19">
        <v>1</v>
      </c>
      <c r="U819" s="19" t="s">
        <v>11</v>
      </c>
      <c r="V819" s="19" t="s">
        <v>11</v>
      </c>
      <c r="W819" s="19" t="s">
        <v>11</v>
      </c>
      <c r="X819" s="19">
        <v>0</v>
      </c>
      <c r="Y819" s="19" t="s">
        <v>730</v>
      </c>
      <c r="Z819" s="19">
        <v>0</v>
      </c>
      <c r="AA819" s="19">
        <v>0</v>
      </c>
      <c r="AB819" s="19">
        <v>0</v>
      </c>
      <c r="AC819" s="186" t="str">
        <f>IF(OR(M819="13",M819="14",P819=8),"",IF(     AND(OR(S819="AUTORIZADO", S819="PENDIENTE", S819="REDUCIDO", S819="AMPLIADO"),L819&lt;&gt;"HONORARIO" ), _xlfn.CONCAT(IF(H819="X","H",H819),"_",IF(OR(P819=5,P819=6),_xlfn.CONCAT(P819,"A"),P819),"_",VLOOKUP(T819,Datos!$B$2:$C$5,2,TRUE)),""))</f>
        <v>H_1_[hasta 3]</v>
      </c>
      <c r="AD819" s="186">
        <f t="shared" si="334"/>
        <v>0</v>
      </c>
      <c r="AE819" s="90" t="str">
        <f t="shared" si="335"/>
        <v>-</v>
      </c>
      <c r="AF819" s="91" t="str">
        <f t="shared" si="336"/>
        <v>070601</v>
      </c>
      <c r="AG819" s="92"/>
      <c r="AH819" s="93" t="str">
        <f t="shared" si="337"/>
        <v>Corporación de Fomento de la Producción</v>
      </c>
      <c r="AI819" s="90" t="str">
        <f t="shared" si="338"/>
        <v>-</v>
      </c>
      <c r="AJ819" s="90">
        <f t="shared" si="339"/>
        <v>4</v>
      </c>
      <c r="AK819" s="90" t="str">
        <f t="shared" si="340"/>
        <v>-</v>
      </c>
      <c r="AL819" s="90" t="str">
        <f t="shared" si="341"/>
        <v>Identifica este registro como HOMBRE</v>
      </c>
      <c r="AM819" s="90" t="str">
        <f t="shared" si="342"/>
        <v>-</v>
      </c>
      <c r="AN819" s="90" t="str">
        <f t="shared" si="343"/>
        <v>-</v>
      </c>
      <c r="AO819" s="90" t="str">
        <f t="shared" si="344"/>
        <v>-</v>
      </c>
      <c r="AP819" s="58" t="str">
        <f t="shared" si="345"/>
        <v>-</v>
      </c>
      <c r="AQ819" s="94" t="str">
        <f t="shared" si="346"/>
        <v>-</v>
      </c>
      <c r="AR819" s="94" t="str">
        <f>IF(N819="","PRIMER_DIA en blanco",
IF(AND(M819="01",N819&gt;=L_Conversion!$C$118,N819&lt;=L_Conversion!$D$118),"-",
IF(AND(M819="02",N819&gt;=L_Conversion!$C$119,N819&lt;=L_Conversion!$D$119),"-",
IF(AND(M819="03",N819&gt;=L_Conversion!$C$120,N819&lt;=L_Conversion!$D$120),"-",
IF(AND(M819="04",N819&gt;=L_Conversion!$C$121,N819&lt;=L_Conversion!$D$121),"-",
IF(AND(M819="05",N819&gt;=L_Conversion!$C$122,N819&lt;=L_Conversion!$D$122),"-",
IF(AND(M819="06",N819&gt;=L_Conversion!$C$123,N819&lt;=L_Conversion!$D$123),"-",
IF(AND(M819="07",N819&gt;=L_Conversion!$C$124,N819&lt;=L_Conversion!$D$124),"-",
IF(AND(M819="08",N819&gt;=L_Conversion!$C$125,N819&lt;=L_Conversion!$D$125),"-",
IF(AND(M819="09",N819&gt;=L_Conversion!$C$126,N819&lt;=L_Conversion!$D$126),"-",
IF(AND(M819="10",N819&gt;=L_Conversion!$C$127,N819&lt;=L_Conversion!$D$127),"-",
IF(AND(M819="11",N819&gt;=L_Conversion!$C$128,N819&lt;=L_Conversion!$D$128),"-",
IF(AND(M819="12",N819&gt;=L_Conversion!$C$129,N819&lt;=L_Conversion!$D$129),"-",
IF(AND(M819="13",N819&gt;=L_Conversion!$C$116,N819&lt;=L_Conversion!$D$116),"-",
IF(AND(M819="14",N819&gt;=L_Conversion!$C$117,N819&lt;=L_Conversion!$D$117),"-",
"PRIMER_DIA fuera de rango")))))))))))))))</f>
        <v>-</v>
      </c>
      <c r="AS819" s="94" t="str">
        <f t="shared" si="347"/>
        <v>-</v>
      </c>
      <c r="AT819" s="94" t="str">
        <f t="shared" si="348"/>
        <v>-</v>
      </c>
      <c r="AU819" s="94" t="str">
        <f t="shared" si="349"/>
        <v>-</v>
      </c>
      <c r="AV819" s="94" t="str">
        <f t="shared" si="350"/>
        <v>-</v>
      </c>
      <c r="AW819" s="94" t="str">
        <f t="shared" si="351"/>
        <v>-</v>
      </c>
      <c r="AX819" s="94" t="str">
        <f t="shared" si="352"/>
        <v>-</v>
      </c>
      <c r="AY819" s="94" t="str">
        <f t="shared" si="353"/>
        <v>-</v>
      </c>
      <c r="AZ819" s="94" t="str">
        <f t="shared" si="354"/>
        <v>-</v>
      </c>
      <c r="BA819" s="94" t="str">
        <f t="shared" si="355"/>
        <v>-</v>
      </c>
      <c r="BB819" s="94" t="str">
        <f t="shared" si="356"/>
        <v>-</v>
      </c>
      <c r="BC819" s="94" t="str">
        <f t="shared" si="357"/>
        <v>-</v>
      </c>
      <c r="BD819" s="94" t="str">
        <f t="shared" si="358"/>
        <v>-</v>
      </c>
      <c r="BE819" s="94" t="str">
        <f t="shared" si="359"/>
        <v>-</v>
      </c>
      <c r="BF819" s="94" t="str">
        <f t="shared" si="360"/>
        <v>-</v>
      </c>
    </row>
    <row r="820" spans="1:58" x14ac:dyDescent="0.2">
      <c r="A820" s="19" t="s">
        <v>1193</v>
      </c>
      <c r="B820" s="19" t="s">
        <v>76</v>
      </c>
      <c r="C820" s="19">
        <v>18211616</v>
      </c>
      <c r="D820" s="19">
        <v>5</v>
      </c>
      <c r="E820" s="19" t="s">
        <v>1375</v>
      </c>
      <c r="F820" s="19" t="s">
        <v>1300</v>
      </c>
      <c r="G820" s="19" t="s">
        <v>1376</v>
      </c>
      <c r="H820" s="19" t="s">
        <v>1018</v>
      </c>
      <c r="I820" s="19" t="s">
        <v>653</v>
      </c>
      <c r="J820" s="19">
        <v>80</v>
      </c>
      <c r="K820" s="19" t="s">
        <v>556</v>
      </c>
      <c r="L820" s="19" t="s">
        <v>495</v>
      </c>
      <c r="M820" s="19" t="s">
        <v>14</v>
      </c>
      <c r="N820" s="19">
        <v>45849</v>
      </c>
      <c r="O820" s="19">
        <v>5</v>
      </c>
      <c r="P820" s="83">
        <v>1</v>
      </c>
      <c r="Q820" s="19" t="s">
        <v>23</v>
      </c>
      <c r="R820" s="19" t="s">
        <v>11</v>
      </c>
      <c r="S820" s="19" t="s">
        <v>23</v>
      </c>
      <c r="T820" s="19">
        <v>5</v>
      </c>
      <c r="U820" s="19" t="s">
        <v>11</v>
      </c>
      <c r="V820" s="19" t="s">
        <v>11</v>
      </c>
      <c r="W820" s="19" t="s">
        <v>11</v>
      </c>
      <c r="X820" s="19">
        <v>0</v>
      </c>
      <c r="Y820" s="19" t="s">
        <v>730</v>
      </c>
      <c r="Z820" s="19">
        <v>0</v>
      </c>
      <c r="AA820" s="19">
        <v>0</v>
      </c>
      <c r="AB820" s="19">
        <v>0</v>
      </c>
      <c r="AC820" s="186" t="str">
        <f>IF(OR(M820="13",M820="14",P820=8),"",IF(     AND(OR(S820="AUTORIZADO", S820="PENDIENTE", S820="REDUCIDO", S820="AMPLIADO"),L820&lt;&gt;"HONORARIO" ), _xlfn.CONCAT(IF(H820="X","H",H820),"_",IF(OR(P820=5,P820=6),_xlfn.CONCAT(P820,"A"),P820),"_",VLOOKUP(T820,Datos!$B$2:$C$5,2,TRUE)),""))</f>
        <v>M_1_[4 a 10]</v>
      </c>
      <c r="AD820" s="186">
        <f t="shared" si="334"/>
        <v>0</v>
      </c>
      <c r="AE820" s="90" t="str">
        <f t="shared" si="335"/>
        <v>-</v>
      </c>
      <c r="AF820" s="91" t="str">
        <f t="shared" si="336"/>
        <v>070601</v>
      </c>
      <c r="AG820" s="92"/>
      <c r="AH820" s="93" t="str">
        <f t="shared" si="337"/>
        <v>Corporación de Fomento de la Producción</v>
      </c>
      <c r="AI820" s="90" t="str">
        <f t="shared" si="338"/>
        <v>-</v>
      </c>
      <c r="AJ820" s="90">
        <f t="shared" si="339"/>
        <v>5</v>
      </c>
      <c r="AK820" s="90" t="str">
        <f t="shared" si="340"/>
        <v>-</v>
      </c>
      <c r="AL820" s="90" t="str">
        <f t="shared" si="341"/>
        <v>Identifica este registro como MUJER</v>
      </c>
      <c r="AM820" s="90" t="str">
        <f t="shared" si="342"/>
        <v>-</v>
      </c>
      <c r="AN820" s="90" t="str">
        <f t="shared" si="343"/>
        <v>-</v>
      </c>
      <c r="AO820" s="90" t="str">
        <f t="shared" si="344"/>
        <v>-</v>
      </c>
      <c r="AP820" s="58" t="str">
        <f t="shared" si="345"/>
        <v>-</v>
      </c>
      <c r="AQ820" s="94" t="str">
        <f t="shared" si="346"/>
        <v>-</v>
      </c>
      <c r="AR820" s="94" t="str">
        <f>IF(N820="","PRIMER_DIA en blanco",
IF(AND(M820="01",N820&gt;=L_Conversion!$C$118,N820&lt;=L_Conversion!$D$118),"-",
IF(AND(M820="02",N820&gt;=L_Conversion!$C$119,N820&lt;=L_Conversion!$D$119),"-",
IF(AND(M820="03",N820&gt;=L_Conversion!$C$120,N820&lt;=L_Conversion!$D$120),"-",
IF(AND(M820="04",N820&gt;=L_Conversion!$C$121,N820&lt;=L_Conversion!$D$121),"-",
IF(AND(M820="05",N820&gt;=L_Conversion!$C$122,N820&lt;=L_Conversion!$D$122),"-",
IF(AND(M820="06",N820&gt;=L_Conversion!$C$123,N820&lt;=L_Conversion!$D$123),"-",
IF(AND(M820="07",N820&gt;=L_Conversion!$C$124,N820&lt;=L_Conversion!$D$124),"-",
IF(AND(M820="08",N820&gt;=L_Conversion!$C$125,N820&lt;=L_Conversion!$D$125),"-",
IF(AND(M820="09",N820&gt;=L_Conversion!$C$126,N820&lt;=L_Conversion!$D$126),"-",
IF(AND(M820="10",N820&gt;=L_Conversion!$C$127,N820&lt;=L_Conversion!$D$127),"-",
IF(AND(M820="11",N820&gt;=L_Conversion!$C$128,N820&lt;=L_Conversion!$D$128),"-",
IF(AND(M820="12",N820&gt;=L_Conversion!$C$129,N820&lt;=L_Conversion!$D$129),"-",
IF(AND(M820="13",N820&gt;=L_Conversion!$C$116,N820&lt;=L_Conversion!$D$116),"-",
IF(AND(M820="14",N820&gt;=L_Conversion!$C$117,N820&lt;=L_Conversion!$D$117),"-",
"PRIMER_DIA fuera de rango")))))))))))))))</f>
        <v>-</v>
      </c>
      <c r="AS820" s="94" t="str">
        <f t="shared" si="347"/>
        <v>-</v>
      </c>
      <c r="AT820" s="94" t="str">
        <f t="shared" si="348"/>
        <v>-</v>
      </c>
      <c r="AU820" s="94" t="str">
        <f t="shared" si="349"/>
        <v>-</v>
      </c>
      <c r="AV820" s="94" t="str">
        <f t="shared" si="350"/>
        <v>-</v>
      </c>
      <c r="AW820" s="94" t="str">
        <f t="shared" si="351"/>
        <v>-</v>
      </c>
      <c r="AX820" s="94" t="str">
        <f t="shared" si="352"/>
        <v>-</v>
      </c>
      <c r="AY820" s="94" t="str">
        <f t="shared" si="353"/>
        <v>-</v>
      </c>
      <c r="AZ820" s="94" t="str">
        <f t="shared" si="354"/>
        <v>-</v>
      </c>
      <c r="BA820" s="94" t="str">
        <f t="shared" si="355"/>
        <v>-</v>
      </c>
      <c r="BB820" s="94" t="str">
        <f t="shared" si="356"/>
        <v>-</v>
      </c>
      <c r="BC820" s="94" t="str">
        <f t="shared" si="357"/>
        <v>-</v>
      </c>
      <c r="BD820" s="94" t="str">
        <f t="shared" si="358"/>
        <v>-</v>
      </c>
      <c r="BE820" s="94" t="str">
        <f t="shared" si="359"/>
        <v>-</v>
      </c>
      <c r="BF820" s="94" t="str">
        <f t="shared" si="360"/>
        <v>-</v>
      </c>
    </row>
    <row r="821" spans="1:58" x14ac:dyDescent="0.2">
      <c r="A821" s="19" t="s">
        <v>1193</v>
      </c>
      <c r="B821" s="19" t="s">
        <v>76</v>
      </c>
      <c r="C821" s="19">
        <v>13759538</v>
      </c>
      <c r="D821" s="19">
        <v>9</v>
      </c>
      <c r="E821" s="19" t="s">
        <v>1475</v>
      </c>
      <c r="F821" s="19" t="s">
        <v>1265</v>
      </c>
      <c r="G821" s="19" t="s">
        <v>1897</v>
      </c>
      <c r="H821" s="19" t="s">
        <v>1018</v>
      </c>
      <c r="I821" s="19" t="s">
        <v>654</v>
      </c>
      <c r="J821" s="19">
        <v>80</v>
      </c>
      <c r="K821" s="19" t="s">
        <v>556</v>
      </c>
      <c r="L821" s="19" t="s">
        <v>509</v>
      </c>
      <c r="M821" s="19" t="s">
        <v>14</v>
      </c>
      <c r="N821" s="19">
        <v>45849</v>
      </c>
      <c r="O821" s="19">
        <v>30</v>
      </c>
      <c r="P821" s="83">
        <v>1</v>
      </c>
      <c r="Q821" s="19" t="s">
        <v>23</v>
      </c>
      <c r="R821" s="19" t="s">
        <v>11</v>
      </c>
      <c r="S821" s="19" t="s">
        <v>23</v>
      </c>
      <c r="T821" s="19">
        <v>30</v>
      </c>
      <c r="U821" s="19" t="s">
        <v>11</v>
      </c>
      <c r="V821" s="19" t="s">
        <v>11</v>
      </c>
      <c r="W821" s="19" t="s">
        <v>11</v>
      </c>
      <c r="X821" s="19">
        <v>0</v>
      </c>
      <c r="Y821" s="19" t="s">
        <v>730</v>
      </c>
      <c r="Z821" s="19">
        <v>0</v>
      </c>
      <c r="AA821" s="19">
        <v>0</v>
      </c>
      <c r="AB821" s="19">
        <v>0</v>
      </c>
      <c r="AC821" s="186" t="str">
        <f>IF(OR(M821="13",M821="14",P821=8),"",IF(     AND(OR(S821="AUTORIZADO", S821="PENDIENTE", S821="REDUCIDO", S821="AMPLIADO"),L821&lt;&gt;"HONORARIO" ), _xlfn.CONCAT(IF(H821="X","H",H821),"_",IF(OR(P821=5,P821=6),_xlfn.CONCAT(P821,"A"),P821),"_",VLOOKUP(T821,Datos!$B$2:$C$5,2,TRUE)),""))</f>
        <v>M_1_[11 +]</v>
      </c>
      <c r="AD821" s="186">
        <f t="shared" si="334"/>
        <v>0</v>
      </c>
      <c r="AE821" s="90" t="str">
        <f t="shared" si="335"/>
        <v>-</v>
      </c>
      <c r="AF821" s="91" t="str">
        <f t="shared" si="336"/>
        <v>070601</v>
      </c>
      <c r="AG821" s="92"/>
      <c r="AH821" s="93" t="str">
        <f t="shared" si="337"/>
        <v>Corporación de Fomento de la Producción</v>
      </c>
      <c r="AI821" s="90" t="str">
        <f t="shared" si="338"/>
        <v>-</v>
      </c>
      <c r="AJ821" s="90">
        <f t="shared" si="339"/>
        <v>9</v>
      </c>
      <c r="AK821" s="90" t="str">
        <f t="shared" si="340"/>
        <v>-</v>
      </c>
      <c r="AL821" s="90" t="str">
        <f t="shared" si="341"/>
        <v>Identifica este registro como MUJER</v>
      </c>
      <c r="AM821" s="90" t="str">
        <f t="shared" si="342"/>
        <v>-</v>
      </c>
      <c r="AN821" s="90" t="str">
        <f t="shared" si="343"/>
        <v>-</v>
      </c>
      <c r="AO821" s="90" t="str">
        <f t="shared" si="344"/>
        <v>-</v>
      </c>
      <c r="AP821" s="58" t="str">
        <f t="shared" si="345"/>
        <v>-</v>
      </c>
      <c r="AQ821" s="94" t="str">
        <f t="shared" si="346"/>
        <v>-</v>
      </c>
      <c r="AR821" s="94" t="str">
        <f>IF(N821="","PRIMER_DIA en blanco",
IF(AND(M821="01",N821&gt;=L_Conversion!$C$118,N821&lt;=L_Conversion!$D$118),"-",
IF(AND(M821="02",N821&gt;=L_Conversion!$C$119,N821&lt;=L_Conversion!$D$119),"-",
IF(AND(M821="03",N821&gt;=L_Conversion!$C$120,N821&lt;=L_Conversion!$D$120),"-",
IF(AND(M821="04",N821&gt;=L_Conversion!$C$121,N821&lt;=L_Conversion!$D$121),"-",
IF(AND(M821="05",N821&gt;=L_Conversion!$C$122,N821&lt;=L_Conversion!$D$122),"-",
IF(AND(M821="06",N821&gt;=L_Conversion!$C$123,N821&lt;=L_Conversion!$D$123),"-",
IF(AND(M821="07",N821&gt;=L_Conversion!$C$124,N821&lt;=L_Conversion!$D$124),"-",
IF(AND(M821="08",N821&gt;=L_Conversion!$C$125,N821&lt;=L_Conversion!$D$125),"-",
IF(AND(M821="09",N821&gt;=L_Conversion!$C$126,N821&lt;=L_Conversion!$D$126),"-",
IF(AND(M821="10",N821&gt;=L_Conversion!$C$127,N821&lt;=L_Conversion!$D$127),"-",
IF(AND(M821="11",N821&gt;=L_Conversion!$C$128,N821&lt;=L_Conversion!$D$128),"-",
IF(AND(M821="12",N821&gt;=L_Conversion!$C$129,N821&lt;=L_Conversion!$D$129),"-",
IF(AND(M821="13",N821&gt;=L_Conversion!$C$116,N821&lt;=L_Conversion!$D$116),"-",
IF(AND(M821="14",N821&gt;=L_Conversion!$C$117,N821&lt;=L_Conversion!$D$117),"-",
"PRIMER_DIA fuera de rango")))))))))))))))</f>
        <v>-</v>
      </c>
      <c r="AS821" s="94" t="str">
        <f t="shared" si="347"/>
        <v>-</v>
      </c>
      <c r="AT821" s="94" t="str">
        <f t="shared" si="348"/>
        <v>-</v>
      </c>
      <c r="AU821" s="94" t="str">
        <f t="shared" si="349"/>
        <v>-</v>
      </c>
      <c r="AV821" s="94" t="str">
        <f t="shared" si="350"/>
        <v>-</v>
      </c>
      <c r="AW821" s="94" t="str">
        <f t="shared" si="351"/>
        <v>-</v>
      </c>
      <c r="AX821" s="94" t="str">
        <f t="shared" si="352"/>
        <v>-</v>
      </c>
      <c r="AY821" s="94" t="str">
        <f t="shared" si="353"/>
        <v>-</v>
      </c>
      <c r="AZ821" s="94" t="str">
        <f t="shared" si="354"/>
        <v>-</v>
      </c>
      <c r="BA821" s="94" t="str">
        <f t="shared" si="355"/>
        <v>-</v>
      </c>
      <c r="BB821" s="94" t="str">
        <f t="shared" si="356"/>
        <v>-</v>
      </c>
      <c r="BC821" s="94" t="str">
        <f t="shared" si="357"/>
        <v>-</v>
      </c>
      <c r="BD821" s="94" t="str">
        <f t="shared" si="358"/>
        <v>-</v>
      </c>
      <c r="BE821" s="94" t="str">
        <f t="shared" si="359"/>
        <v>-</v>
      </c>
      <c r="BF821" s="94" t="str">
        <f t="shared" si="360"/>
        <v>-</v>
      </c>
    </row>
    <row r="822" spans="1:58" x14ac:dyDescent="0.2">
      <c r="A822" s="19" t="s">
        <v>1193</v>
      </c>
      <c r="B822" s="19" t="s">
        <v>76</v>
      </c>
      <c r="C822" s="19">
        <v>16247371</v>
      </c>
      <c r="D822" s="19">
        <v>9</v>
      </c>
      <c r="E822" s="19" t="s">
        <v>1823</v>
      </c>
      <c r="F822" s="19" t="s">
        <v>1355</v>
      </c>
      <c r="G822" s="19" t="s">
        <v>1824</v>
      </c>
      <c r="H822" s="19" t="s">
        <v>1018</v>
      </c>
      <c r="I822" s="19" t="s">
        <v>653</v>
      </c>
      <c r="J822" s="19">
        <v>80</v>
      </c>
      <c r="K822" s="19" t="s">
        <v>556</v>
      </c>
      <c r="L822" s="19" t="s">
        <v>495</v>
      </c>
      <c r="M822" s="19" t="s">
        <v>14</v>
      </c>
      <c r="N822" s="19">
        <v>45849</v>
      </c>
      <c r="O822" s="19">
        <v>15</v>
      </c>
      <c r="P822" s="83">
        <v>1</v>
      </c>
      <c r="Q822" s="19" t="s">
        <v>23</v>
      </c>
      <c r="R822" s="19" t="s">
        <v>11</v>
      </c>
      <c r="S822" s="19" t="s">
        <v>23</v>
      </c>
      <c r="T822" s="19">
        <v>15</v>
      </c>
      <c r="U822" s="19" t="s">
        <v>11</v>
      </c>
      <c r="V822" s="19" t="s">
        <v>11</v>
      </c>
      <c r="W822" s="19" t="s">
        <v>11</v>
      </c>
      <c r="X822" s="19">
        <v>0</v>
      </c>
      <c r="Y822" s="19" t="s">
        <v>730</v>
      </c>
      <c r="Z822" s="19">
        <v>0</v>
      </c>
      <c r="AA822" s="19">
        <v>0</v>
      </c>
      <c r="AB822" s="19">
        <v>0</v>
      </c>
      <c r="AC822" s="186" t="str">
        <f>IF(OR(M822="13",M822="14",P822=8),"",IF(     AND(OR(S822="AUTORIZADO", S822="PENDIENTE", S822="REDUCIDO", S822="AMPLIADO"),L822&lt;&gt;"HONORARIO" ), _xlfn.CONCAT(IF(H822="X","H",H822),"_",IF(OR(P822=5,P822=6),_xlfn.CONCAT(P822,"A"),P822),"_",VLOOKUP(T822,Datos!$B$2:$C$5,2,TRUE)),""))</f>
        <v>M_1_[11 +]</v>
      </c>
      <c r="AD822" s="186">
        <f t="shared" si="334"/>
        <v>0</v>
      </c>
      <c r="AE822" s="90" t="str">
        <f t="shared" si="335"/>
        <v>-</v>
      </c>
      <c r="AF822" s="91" t="str">
        <f t="shared" si="336"/>
        <v>070601</v>
      </c>
      <c r="AG822" s="92"/>
      <c r="AH822" s="93" t="str">
        <f t="shared" si="337"/>
        <v>Corporación de Fomento de la Producción</v>
      </c>
      <c r="AI822" s="90" t="str">
        <f t="shared" si="338"/>
        <v>-</v>
      </c>
      <c r="AJ822" s="90">
        <f t="shared" si="339"/>
        <v>9</v>
      </c>
      <c r="AK822" s="90" t="str">
        <f t="shared" si="340"/>
        <v>-</v>
      </c>
      <c r="AL822" s="90" t="str">
        <f t="shared" si="341"/>
        <v>Identifica este registro como MUJER</v>
      </c>
      <c r="AM822" s="90" t="str">
        <f t="shared" si="342"/>
        <v>-</v>
      </c>
      <c r="AN822" s="90" t="str">
        <f t="shared" si="343"/>
        <v>-</v>
      </c>
      <c r="AO822" s="90" t="str">
        <f t="shared" si="344"/>
        <v>-</v>
      </c>
      <c r="AP822" s="58" t="str">
        <f t="shared" si="345"/>
        <v>-</v>
      </c>
      <c r="AQ822" s="94" t="str">
        <f t="shared" si="346"/>
        <v>-</v>
      </c>
      <c r="AR822" s="94" t="str">
        <f>IF(N822="","PRIMER_DIA en blanco",
IF(AND(M822="01",N822&gt;=L_Conversion!$C$118,N822&lt;=L_Conversion!$D$118),"-",
IF(AND(M822="02",N822&gt;=L_Conversion!$C$119,N822&lt;=L_Conversion!$D$119),"-",
IF(AND(M822="03",N822&gt;=L_Conversion!$C$120,N822&lt;=L_Conversion!$D$120),"-",
IF(AND(M822="04",N822&gt;=L_Conversion!$C$121,N822&lt;=L_Conversion!$D$121),"-",
IF(AND(M822="05",N822&gt;=L_Conversion!$C$122,N822&lt;=L_Conversion!$D$122),"-",
IF(AND(M822="06",N822&gt;=L_Conversion!$C$123,N822&lt;=L_Conversion!$D$123),"-",
IF(AND(M822="07",N822&gt;=L_Conversion!$C$124,N822&lt;=L_Conversion!$D$124),"-",
IF(AND(M822="08",N822&gt;=L_Conversion!$C$125,N822&lt;=L_Conversion!$D$125),"-",
IF(AND(M822="09",N822&gt;=L_Conversion!$C$126,N822&lt;=L_Conversion!$D$126),"-",
IF(AND(M822="10",N822&gt;=L_Conversion!$C$127,N822&lt;=L_Conversion!$D$127),"-",
IF(AND(M822="11",N822&gt;=L_Conversion!$C$128,N822&lt;=L_Conversion!$D$128),"-",
IF(AND(M822="12",N822&gt;=L_Conversion!$C$129,N822&lt;=L_Conversion!$D$129),"-",
IF(AND(M822="13",N822&gt;=L_Conversion!$C$116,N822&lt;=L_Conversion!$D$116),"-",
IF(AND(M822="14",N822&gt;=L_Conversion!$C$117,N822&lt;=L_Conversion!$D$117),"-",
"PRIMER_DIA fuera de rango")))))))))))))))</f>
        <v>-</v>
      </c>
      <c r="AS822" s="94" t="str">
        <f t="shared" si="347"/>
        <v>-</v>
      </c>
      <c r="AT822" s="94" t="str">
        <f t="shared" si="348"/>
        <v>-</v>
      </c>
      <c r="AU822" s="94" t="str">
        <f t="shared" si="349"/>
        <v>-</v>
      </c>
      <c r="AV822" s="94" t="str">
        <f t="shared" si="350"/>
        <v>-</v>
      </c>
      <c r="AW822" s="94" t="str">
        <f t="shared" si="351"/>
        <v>-</v>
      </c>
      <c r="AX822" s="94" t="str">
        <f t="shared" si="352"/>
        <v>-</v>
      </c>
      <c r="AY822" s="94" t="str">
        <f t="shared" si="353"/>
        <v>-</v>
      </c>
      <c r="AZ822" s="94" t="str">
        <f t="shared" si="354"/>
        <v>-</v>
      </c>
      <c r="BA822" s="94" t="str">
        <f t="shared" si="355"/>
        <v>-</v>
      </c>
      <c r="BB822" s="94" t="str">
        <f t="shared" si="356"/>
        <v>-</v>
      </c>
      <c r="BC822" s="94" t="str">
        <f t="shared" si="357"/>
        <v>-</v>
      </c>
      <c r="BD822" s="94" t="str">
        <f t="shared" si="358"/>
        <v>-</v>
      </c>
      <c r="BE822" s="94" t="str">
        <f t="shared" si="359"/>
        <v>-</v>
      </c>
      <c r="BF822" s="94" t="str">
        <f t="shared" si="360"/>
        <v>-</v>
      </c>
    </row>
    <row r="823" spans="1:58" x14ac:dyDescent="0.2">
      <c r="A823" s="19" t="s">
        <v>1193</v>
      </c>
      <c r="B823" s="19" t="s">
        <v>76</v>
      </c>
      <c r="C823" s="19">
        <v>12849333</v>
      </c>
      <c r="D823" s="19">
        <v>6</v>
      </c>
      <c r="E823" s="19" t="s">
        <v>2058</v>
      </c>
      <c r="F823" s="19" t="s">
        <v>2059</v>
      </c>
      <c r="G823" s="19" t="s">
        <v>2060</v>
      </c>
      <c r="H823" s="19" t="s">
        <v>654</v>
      </c>
      <c r="I823" s="19" t="s">
        <v>653</v>
      </c>
      <c r="J823" s="19">
        <v>60</v>
      </c>
      <c r="K823" s="19" t="s">
        <v>554</v>
      </c>
      <c r="L823" s="19" t="s">
        <v>490</v>
      </c>
      <c r="M823" s="19" t="s">
        <v>14</v>
      </c>
      <c r="N823" s="19">
        <v>45849</v>
      </c>
      <c r="O823" s="19">
        <v>1</v>
      </c>
      <c r="P823" s="83">
        <v>1</v>
      </c>
      <c r="Q823" s="19" t="s">
        <v>23</v>
      </c>
      <c r="R823" s="19" t="s">
        <v>11</v>
      </c>
      <c r="S823" s="19" t="s">
        <v>23</v>
      </c>
      <c r="T823" s="19">
        <v>1</v>
      </c>
      <c r="U823" s="19" t="s">
        <v>11</v>
      </c>
      <c r="V823" s="19" t="s">
        <v>19</v>
      </c>
      <c r="W823" s="19" t="s">
        <v>19</v>
      </c>
      <c r="X823" s="19">
        <v>28270</v>
      </c>
      <c r="Y823" s="19" t="s">
        <v>726</v>
      </c>
      <c r="Z823" s="19">
        <v>1</v>
      </c>
      <c r="AA823" s="19">
        <v>28270</v>
      </c>
      <c r="AB823" s="19">
        <v>28270</v>
      </c>
      <c r="AC823" s="186" t="str">
        <f>IF(OR(M823="13",M823="14",P823=8),"",IF(     AND(OR(S823="AUTORIZADO", S823="PENDIENTE", S823="REDUCIDO", S823="AMPLIADO"),L823&lt;&gt;"HONORARIO" ), _xlfn.CONCAT(IF(H823="X","H",H823),"_",IF(OR(P823=5,P823=6),_xlfn.CONCAT(P823,"A"),P823),"_",VLOOKUP(T823,Datos!$B$2:$C$5,2,TRUE)),""))</f>
        <v>H_1_[hasta 3]</v>
      </c>
      <c r="AD823" s="186">
        <f t="shared" si="334"/>
        <v>56540</v>
      </c>
      <c r="AE823" s="90" t="str">
        <f t="shared" si="335"/>
        <v>-</v>
      </c>
      <c r="AF823" s="91" t="str">
        <f t="shared" si="336"/>
        <v>070601</v>
      </c>
      <c r="AG823" s="92"/>
      <c r="AH823" s="93" t="str">
        <f t="shared" si="337"/>
        <v>Corporación de Fomento de la Producción</v>
      </c>
      <c r="AI823" s="90" t="str">
        <f t="shared" si="338"/>
        <v>-</v>
      </c>
      <c r="AJ823" s="90">
        <f t="shared" si="339"/>
        <v>6</v>
      </c>
      <c r="AK823" s="90" t="str">
        <f t="shared" si="340"/>
        <v>-</v>
      </c>
      <c r="AL823" s="90" t="str">
        <f t="shared" si="341"/>
        <v>Identifica este registro como HOMBRE</v>
      </c>
      <c r="AM823" s="90" t="str">
        <f t="shared" si="342"/>
        <v>-</v>
      </c>
      <c r="AN823" s="90" t="str">
        <f t="shared" si="343"/>
        <v>-</v>
      </c>
      <c r="AO823" s="90" t="str">
        <f t="shared" si="344"/>
        <v>-</v>
      </c>
      <c r="AP823" s="58" t="str">
        <f t="shared" si="345"/>
        <v>-</v>
      </c>
      <c r="AQ823" s="94" t="str">
        <f t="shared" si="346"/>
        <v>-</v>
      </c>
      <c r="AR823" s="94" t="str">
        <f>IF(N823="","PRIMER_DIA en blanco",
IF(AND(M823="01",N823&gt;=L_Conversion!$C$118,N823&lt;=L_Conversion!$D$118),"-",
IF(AND(M823="02",N823&gt;=L_Conversion!$C$119,N823&lt;=L_Conversion!$D$119),"-",
IF(AND(M823="03",N823&gt;=L_Conversion!$C$120,N823&lt;=L_Conversion!$D$120),"-",
IF(AND(M823="04",N823&gt;=L_Conversion!$C$121,N823&lt;=L_Conversion!$D$121),"-",
IF(AND(M823="05",N823&gt;=L_Conversion!$C$122,N823&lt;=L_Conversion!$D$122),"-",
IF(AND(M823="06",N823&gt;=L_Conversion!$C$123,N823&lt;=L_Conversion!$D$123),"-",
IF(AND(M823="07",N823&gt;=L_Conversion!$C$124,N823&lt;=L_Conversion!$D$124),"-",
IF(AND(M823="08",N823&gt;=L_Conversion!$C$125,N823&lt;=L_Conversion!$D$125),"-",
IF(AND(M823="09",N823&gt;=L_Conversion!$C$126,N823&lt;=L_Conversion!$D$126),"-",
IF(AND(M823="10",N823&gt;=L_Conversion!$C$127,N823&lt;=L_Conversion!$D$127),"-",
IF(AND(M823="11",N823&gt;=L_Conversion!$C$128,N823&lt;=L_Conversion!$D$128),"-",
IF(AND(M823="12",N823&gt;=L_Conversion!$C$129,N823&lt;=L_Conversion!$D$129),"-",
IF(AND(M823="13",N823&gt;=L_Conversion!$C$116,N823&lt;=L_Conversion!$D$116),"-",
IF(AND(M823="14",N823&gt;=L_Conversion!$C$117,N823&lt;=L_Conversion!$D$117),"-",
"PRIMER_DIA fuera de rango")))))))))))))))</f>
        <v>-</v>
      </c>
      <c r="AS823" s="94" t="str">
        <f t="shared" si="347"/>
        <v>-</v>
      </c>
      <c r="AT823" s="94" t="str">
        <f t="shared" si="348"/>
        <v>-</v>
      </c>
      <c r="AU823" s="94" t="str">
        <f t="shared" si="349"/>
        <v>-</v>
      </c>
      <c r="AV823" s="94" t="str">
        <f t="shared" si="350"/>
        <v>-</v>
      </c>
      <c r="AW823" s="94" t="str">
        <f t="shared" si="351"/>
        <v>-</v>
      </c>
      <c r="AX823" s="94" t="str">
        <f t="shared" si="352"/>
        <v>-</v>
      </c>
      <c r="AY823" s="94" t="str">
        <f t="shared" si="353"/>
        <v>-</v>
      </c>
      <c r="AZ823" s="94" t="str">
        <f t="shared" si="354"/>
        <v>-</v>
      </c>
      <c r="BA823" s="94" t="str">
        <f t="shared" si="355"/>
        <v>-</v>
      </c>
      <c r="BB823" s="94" t="str">
        <f t="shared" si="356"/>
        <v>-</v>
      </c>
      <c r="BC823" s="94" t="str">
        <f t="shared" si="357"/>
        <v>-</v>
      </c>
      <c r="BD823" s="94" t="str">
        <f t="shared" si="358"/>
        <v>-</v>
      </c>
      <c r="BE823" s="94" t="str">
        <f t="shared" si="359"/>
        <v>-</v>
      </c>
      <c r="BF823" s="94" t="str">
        <f t="shared" si="360"/>
        <v>-</v>
      </c>
    </row>
    <row r="824" spans="1:58" x14ac:dyDescent="0.2">
      <c r="A824" s="19" t="s">
        <v>1193</v>
      </c>
      <c r="B824" s="19" t="s">
        <v>76</v>
      </c>
      <c r="C824" s="19">
        <v>9212310</v>
      </c>
      <c r="D824" s="19">
        <v>3</v>
      </c>
      <c r="E824" s="19" t="s">
        <v>1631</v>
      </c>
      <c r="F824" s="19" t="s">
        <v>1212</v>
      </c>
      <c r="G824" s="19" t="s">
        <v>1632</v>
      </c>
      <c r="H824" s="19" t="s">
        <v>654</v>
      </c>
      <c r="I824" s="19" t="s">
        <v>653</v>
      </c>
      <c r="J824" s="19">
        <v>60</v>
      </c>
      <c r="K824" s="19" t="s">
        <v>560</v>
      </c>
      <c r="L824" s="19" t="s">
        <v>490</v>
      </c>
      <c r="M824" s="19" t="s">
        <v>14</v>
      </c>
      <c r="N824" s="19">
        <v>45849</v>
      </c>
      <c r="O824" s="19">
        <v>30</v>
      </c>
      <c r="P824" s="83">
        <v>1</v>
      </c>
      <c r="Q824" s="19" t="s">
        <v>23</v>
      </c>
      <c r="R824" s="19" t="s">
        <v>11</v>
      </c>
      <c r="S824" s="19" t="s">
        <v>23</v>
      </c>
      <c r="T824" s="19">
        <v>30</v>
      </c>
      <c r="U824" s="19" t="s">
        <v>11</v>
      </c>
      <c r="V824" s="19" t="s">
        <v>11</v>
      </c>
      <c r="W824" s="19" t="s">
        <v>19</v>
      </c>
      <c r="X824" s="19">
        <v>1691876</v>
      </c>
      <c r="Y824" s="19" t="s">
        <v>726</v>
      </c>
      <c r="Z824" s="19">
        <v>30</v>
      </c>
      <c r="AA824" s="19">
        <v>1691876</v>
      </c>
      <c r="AB824" s="19">
        <v>1691876</v>
      </c>
      <c r="AC824" s="186" t="str">
        <f>IF(OR(M824="13",M824="14",P824=8),"",IF(     AND(OR(S824="AUTORIZADO", S824="PENDIENTE", S824="REDUCIDO", S824="AMPLIADO"),L824&lt;&gt;"HONORARIO" ), _xlfn.CONCAT(IF(H824="X","H",H824),"_",IF(OR(P824=5,P824=6),_xlfn.CONCAT(P824,"A"),P824),"_",VLOOKUP(T824,Datos!$B$2:$C$5,2,TRUE)),""))</f>
        <v>H_1_[11 +]</v>
      </c>
      <c r="AD824" s="186">
        <f t="shared" si="334"/>
        <v>3383752</v>
      </c>
      <c r="AE824" s="90" t="str">
        <f t="shared" si="335"/>
        <v>-</v>
      </c>
      <c r="AF824" s="91" t="str">
        <f t="shared" si="336"/>
        <v>070601</v>
      </c>
      <c r="AG824" s="92"/>
      <c r="AH824" s="93" t="str">
        <f t="shared" si="337"/>
        <v>Corporación de Fomento de la Producción</v>
      </c>
      <c r="AI824" s="90" t="str">
        <f t="shared" si="338"/>
        <v>-</v>
      </c>
      <c r="AJ824" s="90">
        <f t="shared" si="339"/>
        <v>3</v>
      </c>
      <c r="AK824" s="90" t="str">
        <f t="shared" si="340"/>
        <v>-</v>
      </c>
      <c r="AL824" s="90" t="str">
        <f t="shared" si="341"/>
        <v>Identifica este registro como HOMBRE</v>
      </c>
      <c r="AM824" s="90" t="str">
        <f t="shared" si="342"/>
        <v>-</v>
      </c>
      <c r="AN824" s="90" t="str">
        <f t="shared" si="343"/>
        <v>-</v>
      </c>
      <c r="AO824" s="90" t="str">
        <f t="shared" si="344"/>
        <v>-</v>
      </c>
      <c r="AP824" s="58" t="str">
        <f t="shared" si="345"/>
        <v>-</v>
      </c>
      <c r="AQ824" s="94" t="str">
        <f t="shared" si="346"/>
        <v>-</v>
      </c>
      <c r="AR824" s="94" t="str">
        <f>IF(N824="","PRIMER_DIA en blanco",
IF(AND(M824="01",N824&gt;=L_Conversion!$C$118,N824&lt;=L_Conversion!$D$118),"-",
IF(AND(M824="02",N824&gt;=L_Conversion!$C$119,N824&lt;=L_Conversion!$D$119),"-",
IF(AND(M824="03",N824&gt;=L_Conversion!$C$120,N824&lt;=L_Conversion!$D$120),"-",
IF(AND(M824="04",N824&gt;=L_Conversion!$C$121,N824&lt;=L_Conversion!$D$121),"-",
IF(AND(M824="05",N824&gt;=L_Conversion!$C$122,N824&lt;=L_Conversion!$D$122),"-",
IF(AND(M824="06",N824&gt;=L_Conversion!$C$123,N824&lt;=L_Conversion!$D$123),"-",
IF(AND(M824="07",N824&gt;=L_Conversion!$C$124,N824&lt;=L_Conversion!$D$124),"-",
IF(AND(M824="08",N824&gt;=L_Conversion!$C$125,N824&lt;=L_Conversion!$D$125),"-",
IF(AND(M824="09",N824&gt;=L_Conversion!$C$126,N824&lt;=L_Conversion!$D$126),"-",
IF(AND(M824="10",N824&gt;=L_Conversion!$C$127,N824&lt;=L_Conversion!$D$127),"-",
IF(AND(M824="11",N824&gt;=L_Conversion!$C$128,N824&lt;=L_Conversion!$D$128),"-",
IF(AND(M824="12",N824&gt;=L_Conversion!$C$129,N824&lt;=L_Conversion!$D$129),"-",
IF(AND(M824="13",N824&gt;=L_Conversion!$C$116,N824&lt;=L_Conversion!$D$116),"-",
IF(AND(M824="14",N824&gt;=L_Conversion!$C$117,N824&lt;=L_Conversion!$D$117),"-",
"PRIMER_DIA fuera de rango")))))))))))))))</f>
        <v>-</v>
      </c>
      <c r="AS824" s="94" t="str">
        <f t="shared" si="347"/>
        <v>-</v>
      </c>
      <c r="AT824" s="94" t="str">
        <f t="shared" si="348"/>
        <v>-</v>
      </c>
      <c r="AU824" s="94" t="str">
        <f t="shared" si="349"/>
        <v>-</v>
      </c>
      <c r="AV824" s="94" t="str">
        <f t="shared" si="350"/>
        <v>-</v>
      </c>
      <c r="AW824" s="94" t="str">
        <f t="shared" si="351"/>
        <v>-</v>
      </c>
      <c r="AX824" s="94" t="str">
        <f t="shared" si="352"/>
        <v>-</v>
      </c>
      <c r="AY824" s="94" t="str">
        <f t="shared" si="353"/>
        <v>-</v>
      </c>
      <c r="AZ824" s="94" t="str">
        <f t="shared" si="354"/>
        <v>-</v>
      </c>
      <c r="BA824" s="94" t="str">
        <f t="shared" si="355"/>
        <v>-</v>
      </c>
      <c r="BB824" s="94" t="str">
        <f t="shared" si="356"/>
        <v>-</v>
      </c>
      <c r="BC824" s="94" t="str">
        <f t="shared" si="357"/>
        <v>-</v>
      </c>
      <c r="BD824" s="94" t="str">
        <f t="shared" si="358"/>
        <v>-</v>
      </c>
      <c r="BE824" s="94" t="str">
        <f t="shared" si="359"/>
        <v>-</v>
      </c>
      <c r="BF824" s="94" t="str">
        <f t="shared" si="360"/>
        <v>-</v>
      </c>
    </row>
    <row r="825" spans="1:58" x14ac:dyDescent="0.2">
      <c r="A825" s="19" t="s">
        <v>1193</v>
      </c>
      <c r="B825" s="19" t="s">
        <v>76</v>
      </c>
      <c r="C825" s="19">
        <v>19335695</v>
      </c>
      <c r="D825" s="19">
        <v>8</v>
      </c>
      <c r="E825" s="19" t="s">
        <v>1201</v>
      </c>
      <c r="F825" s="19" t="s">
        <v>1950</v>
      </c>
      <c r="G825" s="19" t="s">
        <v>2009</v>
      </c>
      <c r="H825" s="19" t="s">
        <v>1018</v>
      </c>
      <c r="I825" s="19" t="s">
        <v>655</v>
      </c>
      <c r="J825" s="19">
        <v>80</v>
      </c>
      <c r="K825" s="19" t="s">
        <v>556</v>
      </c>
      <c r="L825" s="19" t="s">
        <v>509</v>
      </c>
      <c r="M825" s="19" t="s">
        <v>14</v>
      </c>
      <c r="N825" s="19">
        <v>45850</v>
      </c>
      <c r="O825" s="19">
        <v>4</v>
      </c>
      <c r="P825" s="83">
        <v>1</v>
      </c>
      <c r="Q825" s="19" t="s">
        <v>23</v>
      </c>
      <c r="R825" s="19" t="s">
        <v>11</v>
      </c>
      <c r="S825" s="19" t="s">
        <v>23</v>
      </c>
      <c r="T825" s="19">
        <v>4</v>
      </c>
      <c r="U825" s="19" t="s">
        <v>11</v>
      </c>
      <c r="V825" s="19" t="s">
        <v>11</v>
      </c>
      <c r="W825" s="19" t="s">
        <v>11</v>
      </c>
      <c r="X825" s="19">
        <v>0</v>
      </c>
      <c r="Y825" s="19" t="s">
        <v>730</v>
      </c>
      <c r="Z825" s="19">
        <v>0</v>
      </c>
      <c r="AA825" s="19">
        <v>0</v>
      </c>
      <c r="AB825" s="19">
        <v>0</v>
      </c>
      <c r="AC825" s="186" t="str">
        <f>IF(OR(M825="13",M825="14",P825=8),"",IF(     AND(OR(S825="AUTORIZADO", S825="PENDIENTE", S825="REDUCIDO", S825="AMPLIADO"),L825&lt;&gt;"HONORARIO" ), _xlfn.CONCAT(IF(H825="X","H",H825),"_",IF(OR(P825=5,P825=6),_xlfn.CONCAT(P825,"A"),P825),"_",VLOOKUP(T825,Datos!$B$2:$C$5,2,TRUE)),""))</f>
        <v>M_1_[4 a 10]</v>
      </c>
      <c r="AD825" s="186">
        <f t="shared" si="334"/>
        <v>0</v>
      </c>
      <c r="AE825" s="90" t="str">
        <f t="shared" si="335"/>
        <v>-</v>
      </c>
      <c r="AF825" s="91" t="str">
        <f t="shared" si="336"/>
        <v>070601</v>
      </c>
      <c r="AG825" s="92"/>
      <c r="AH825" s="93" t="str">
        <f t="shared" si="337"/>
        <v>Corporación de Fomento de la Producción</v>
      </c>
      <c r="AI825" s="90" t="str">
        <f t="shared" si="338"/>
        <v>-</v>
      </c>
      <c r="AJ825" s="90">
        <f t="shared" si="339"/>
        <v>8</v>
      </c>
      <c r="AK825" s="90" t="str">
        <f t="shared" si="340"/>
        <v>-</v>
      </c>
      <c r="AL825" s="90" t="str">
        <f t="shared" si="341"/>
        <v>Identifica este registro como MUJER</v>
      </c>
      <c r="AM825" s="90" t="str">
        <f t="shared" si="342"/>
        <v>-</v>
      </c>
      <c r="AN825" s="90" t="str">
        <f t="shared" si="343"/>
        <v>-</v>
      </c>
      <c r="AO825" s="90" t="str">
        <f t="shared" si="344"/>
        <v>-</v>
      </c>
      <c r="AP825" s="58" t="str">
        <f t="shared" si="345"/>
        <v>-</v>
      </c>
      <c r="AQ825" s="94" t="str">
        <f t="shared" si="346"/>
        <v>-</v>
      </c>
      <c r="AR825" s="94" t="str">
        <f>IF(N825="","PRIMER_DIA en blanco",
IF(AND(M825="01",N825&gt;=L_Conversion!$C$118,N825&lt;=L_Conversion!$D$118),"-",
IF(AND(M825="02",N825&gt;=L_Conversion!$C$119,N825&lt;=L_Conversion!$D$119),"-",
IF(AND(M825="03",N825&gt;=L_Conversion!$C$120,N825&lt;=L_Conversion!$D$120),"-",
IF(AND(M825="04",N825&gt;=L_Conversion!$C$121,N825&lt;=L_Conversion!$D$121),"-",
IF(AND(M825="05",N825&gt;=L_Conversion!$C$122,N825&lt;=L_Conversion!$D$122),"-",
IF(AND(M825="06",N825&gt;=L_Conversion!$C$123,N825&lt;=L_Conversion!$D$123),"-",
IF(AND(M825="07",N825&gt;=L_Conversion!$C$124,N825&lt;=L_Conversion!$D$124),"-",
IF(AND(M825="08",N825&gt;=L_Conversion!$C$125,N825&lt;=L_Conversion!$D$125),"-",
IF(AND(M825="09",N825&gt;=L_Conversion!$C$126,N825&lt;=L_Conversion!$D$126),"-",
IF(AND(M825="10",N825&gt;=L_Conversion!$C$127,N825&lt;=L_Conversion!$D$127),"-",
IF(AND(M825="11",N825&gt;=L_Conversion!$C$128,N825&lt;=L_Conversion!$D$128),"-",
IF(AND(M825="12",N825&gt;=L_Conversion!$C$129,N825&lt;=L_Conversion!$D$129),"-",
IF(AND(M825="13",N825&gt;=L_Conversion!$C$116,N825&lt;=L_Conversion!$D$116),"-",
IF(AND(M825="14",N825&gt;=L_Conversion!$C$117,N825&lt;=L_Conversion!$D$117),"-",
"PRIMER_DIA fuera de rango")))))))))))))))</f>
        <v>-</v>
      </c>
      <c r="AS825" s="94" t="str">
        <f t="shared" si="347"/>
        <v>-</v>
      </c>
      <c r="AT825" s="94" t="str">
        <f t="shared" si="348"/>
        <v>-</v>
      </c>
      <c r="AU825" s="94" t="str">
        <f t="shared" si="349"/>
        <v>-</v>
      </c>
      <c r="AV825" s="94" t="str">
        <f t="shared" si="350"/>
        <v>-</v>
      </c>
      <c r="AW825" s="94" t="str">
        <f t="shared" si="351"/>
        <v>-</v>
      </c>
      <c r="AX825" s="94" t="str">
        <f t="shared" si="352"/>
        <v>-</v>
      </c>
      <c r="AY825" s="94" t="str">
        <f t="shared" si="353"/>
        <v>-</v>
      </c>
      <c r="AZ825" s="94" t="str">
        <f t="shared" si="354"/>
        <v>-</v>
      </c>
      <c r="BA825" s="94" t="str">
        <f t="shared" si="355"/>
        <v>-</v>
      </c>
      <c r="BB825" s="94" t="str">
        <f t="shared" si="356"/>
        <v>-</v>
      </c>
      <c r="BC825" s="94" t="str">
        <f t="shared" si="357"/>
        <v>-</v>
      </c>
      <c r="BD825" s="94" t="str">
        <f t="shared" si="358"/>
        <v>-</v>
      </c>
      <c r="BE825" s="94" t="str">
        <f t="shared" si="359"/>
        <v>-</v>
      </c>
      <c r="BF825" s="94" t="str">
        <f t="shared" si="360"/>
        <v>-</v>
      </c>
    </row>
    <row r="826" spans="1:58" x14ac:dyDescent="0.2">
      <c r="A826" s="19" t="s">
        <v>1193</v>
      </c>
      <c r="B826" s="19" t="s">
        <v>76</v>
      </c>
      <c r="C826" s="19">
        <v>24987726</v>
      </c>
      <c r="D826" s="19">
        <v>3</v>
      </c>
      <c r="E826" s="19" t="s">
        <v>2031</v>
      </c>
      <c r="F826" s="19" t="s">
        <v>2032</v>
      </c>
      <c r="G826" s="19" t="s">
        <v>2033</v>
      </c>
      <c r="H826" s="19" t="s">
        <v>654</v>
      </c>
      <c r="I826" s="19" t="s">
        <v>653</v>
      </c>
      <c r="J826" s="19">
        <v>80</v>
      </c>
      <c r="K826" s="19" t="s">
        <v>556</v>
      </c>
      <c r="L826" s="19" t="s">
        <v>495</v>
      </c>
      <c r="M826" s="19" t="s">
        <v>14</v>
      </c>
      <c r="N826" s="19">
        <v>45850</v>
      </c>
      <c r="O826" s="19">
        <v>7</v>
      </c>
      <c r="P826" s="83">
        <v>1</v>
      </c>
      <c r="Q826" s="19" t="s">
        <v>23</v>
      </c>
      <c r="R826" s="19" t="s">
        <v>11</v>
      </c>
      <c r="S826" s="19" t="s">
        <v>23</v>
      </c>
      <c r="T826" s="19">
        <v>7</v>
      </c>
      <c r="U826" s="19" t="s">
        <v>11</v>
      </c>
      <c r="V826" s="19" t="s">
        <v>11</v>
      </c>
      <c r="W826" s="19" t="s">
        <v>11</v>
      </c>
      <c r="X826" s="19">
        <v>0</v>
      </c>
      <c r="Y826" s="19" t="s">
        <v>730</v>
      </c>
      <c r="Z826" s="19">
        <v>0</v>
      </c>
      <c r="AA826" s="19">
        <v>0</v>
      </c>
      <c r="AB826" s="19">
        <v>0</v>
      </c>
      <c r="AC826" s="186" t="str">
        <f>IF(OR(M826="13",M826="14",P826=8),"",IF(     AND(OR(S826="AUTORIZADO", S826="PENDIENTE", S826="REDUCIDO", S826="AMPLIADO"),L826&lt;&gt;"HONORARIO" ), _xlfn.CONCAT(IF(H826="X","H",H826),"_",IF(OR(P826=5,P826=6),_xlfn.CONCAT(P826,"A"),P826),"_",VLOOKUP(T826,Datos!$B$2:$C$5,2,TRUE)),""))</f>
        <v>H_1_[4 a 10]</v>
      </c>
      <c r="AD826" s="186">
        <f t="shared" si="334"/>
        <v>0</v>
      </c>
      <c r="AE826" s="90" t="str">
        <f t="shared" si="335"/>
        <v>-</v>
      </c>
      <c r="AF826" s="91" t="str">
        <f t="shared" si="336"/>
        <v>070601</v>
      </c>
      <c r="AG826" s="92"/>
      <c r="AH826" s="93" t="str">
        <f t="shared" si="337"/>
        <v>Corporación de Fomento de la Producción</v>
      </c>
      <c r="AI826" s="90" t="str">
        <f t="shared" si="338"/>
        <v>-</v>
      </c>
      <c r="AJ826" s="90">
        <f t="shared" si="339"/>
        <v>3</v>
      </c>
      <c r="AK826" s="90" t="str">
        <f t="shared" si="340"/>
        <v>-</v>
      </c>
      <c r="AL826" s="90" t="str">
        <f t="shared" si="341"/>
        <v>Identifica este registro como HOMBRE</v>
      </c>
      <c r="AM826" s="90" t="str">
        <f t="shared" si="342"/>
        <v>-</v>
      </c>
      <c r="AN826" s="90" t="str">
        <f t="shared" si="343"/>
        <v>-</v>
      </c>
      <c r="AO826" s="90" t="str">
        <f t="shared" si="344"/>
        <v>-</v>
      </c>
      <c r="AP826" s="58" t="str">
        <f t="shared" si="345"/>
        <v>-</v>
      </c>
      <c r="AQ826" s="94" t="str">
        <f t="shared" si="346"/>
        <v>-</v>
      </c>
      <c r="AR826" s="94" t="str">
        <f>IF(N826="","PRIMER_DIA en blanco",
IF(AND(M826="01",N826&gt;=L_Conversion!$C$118,N826&lt;=L_Conversion!$D$118),"-",
IF(AND(M826="02",N826&gt;=L_Conversion!$C$119,N826&lt;=L_Conversion!$D$119),"-",
IF(AND(M826="03",N826&gt;=L_Conversion!$C$120,N826&lt;=L_Conversion!$D$120),"-",
IF(AND(M826="04",N826&gt;=L_Conversion!$C$121,N826&lt;=L_Conversion!$D$121),"-",
IF(AND(M826="05",N826&gt;=L_Conversion!$C$122,N826&lt;=L_Conversion!$D$122),"-",
IF(AND(M826="06",N826&gt;=L_Conversion!$C$123,N826&lt;=L_Conversion!$D$123),"-",
IF(AND(M826="07",N826&gt;=L_Conversion!$C$124,N826&lt;=L_Conversion!$D$124),"-",
IF(AND(M826="08",N826&gt;=L_Conversion!$C$125,N826&lt;=L_Conversion!$D$125),"-",
IF(AND(M826="09",N826&gt;=L_Conversion!$C$126,N826&lt;=L_Conversion!$D$126),"-",
IF(AND(M826="10",N826&gt;=L_Conversion!$C$127,N826&lt;=L_Conversion!$D$127),"-",
IF(AND(M826="11",N826&gt;=L_Conversion!$C$128,N826&lt;=L_Conversion!$D$128),"-",
IF(AND(M826="12",N826&gt;=L_Conversion!$C$129,N826&lt;=L_Conversion!$D$129),"-",
IF(AND(M826="13",N826&gt;=L_Conversion!$C$116,N826&lt;=L_Conversion!$D$116),"-",
IF(AND(M826="14",N826&gt;=L_Conversion!$C$117,N826&lt;=L_Conversion!$D$117),"-",
"PRIMER_DIA fuera de rango")))))))))))))))</f>
        <v>-</v>
      </c>
      <c r="AS826" s="94" t="str">
        <f t="shared" si="347"/>
        <v>-</v>
      </c>
      <c r="AT826" s="94" t="str">
        <f t="shared" si="348"/>
        <v>-</v>
      </c>
      <c r="AU826" s="94" t="str">
        <f t="shared" si="349"/>
        <v>-</v>
      </c>
      <c r="AV826" s="94" t="str">
        <f t="shared" si="350"/>
        <v>-</v>
      </c>
      <c r="AW826" s="94" t="str">
        <f t="shared" si="351"/>
        <v>-</v>
      </c>
      <c r="AX826" s="94" t="str">
        <f t="shared" si="352"/>
        <v>-</v>
      </c>
      <c r="AY826" s="94" t="str">
        <f t="shared" si="353"/>
        <v>-</v>
      </c>
      <c r="AZ826" s="94" t="str">
        <f t="shared" si="354"/>
        <v>-</v>
      </c>
      <c r="BA826" s="94" t="str">
        <f t="shared" si="355"/>
        <v>-</v>
      </c>
      <c r="BB826" s="94" t="str">
        <f t="shared" si="356"/>
        <v>-</v>
      </c>
      <c r="BC826" s="94" t="str">
        <f t="shared" si="357"/>
        <v>-</v>
      </c>
      <c r="BD826" s="94" t="str">
        <f t="shared" si="358"/>
        <v>-</v>
      </c>
      <c r="BE826" s="94" t="str">
        <f t="shared" si="359"/>
        <v>-</v>
      </c>
      <c r="BF826" s="94" t="str">
        <f t="shared" si="360"/>
        <v>-</v>
      </c>
    </row>
    <row r="827" spans="1:58" x14ac:dyDescent="0.2">
      <c r="A827" s="19" t="s">
        <v>1193</v>
      </c>
      <c r="B827" s="19" t="s">
        <v>76</v>
      </c>
      <c r="C827" s="19">
        <v>17594431</v>
      </c>
      <c r="D827" s="19">
        <v>1</v>
      </c>
      <c r="E827" s="19" t="s">
        <v>1669</v>
      </c>
      <c r="F827" s="19" t="s">
        <v>1550</v>
      </c>
      <c r="G827" s="19" t="s">
        <v>1670</v>
      </c>
      <c r="H827" s="19" t="s">
        <v>1018</v>
      </c>
      <c r="I827" s="19" t="s">
        <v>654</v>
      </c>
      <c r="J827" s="19">
        <v>80</v>
      </c>
      <c r="K827" s="19" t="s">
        <v>556</v>
      </c>
      <c r="L827" s="19" t="s">
        <v>509</v>
      </c>
      <c r="M827" s="19" t="s">
        <v>14</v>
      </c>
      <c r="N827" s="19">
        <v>45850</v>
      </c>
      <c r="O827" s="19">
        <v>7</v>
      </c>
      <c r="P827" s="83">
        <v>4</v>
      </c>
      <c r="Q827" s="19" t="s">
        <v>23</v>
      </c>
      <c r="R827" s="19" t="s">
        <v>11</v>
      </c>
      <c r="S827" s="19" t="s">
        <v>23</v>
      </c>
      <c r="T827" s="19">
        <v>7</v>
      </c>
      <c r="U827" s="19" t="s">
        <v>11</v>
      </c>
      <c r="V827" s="19" t="s">
        <v>11</v>
      </c>
      <c r="W827" s="19" t="s">
        <v>11</v>
      </c>
      <c r="X827" s="19">
        <v>0</v>
      </c>
      <c r="Y827" s="19" t="s">
        <v>730</v>
      </c>
      <c r="Z827" s="19">
        <v>0</v>
      </c>
      <c r="AA827" s="19">
        <v>0</v>
      </c>
      <c r="AB827" s="19">
        <v>0</v>
      </c>
      <c r="AC827" s="186" t="str">
        <f>IF(OR(M827="13",M827="14",P827=8),"",IF(     AND(OR(S827="AUTORIZADO", S827="PENDIENTE", S827="REDUCIDO", S827="AMPLIADO"),L827&lt;&gt;"HONORARIO" ), _xlfn.CONCAT(IF(H827="X","H",H827),"_",IF(OR(P827=5,P827=6),_xlfn.CONCAT(P827,"A"),P827),"_",VLOOKUP(T827,Datos!$B$2:$C$5,2,TRUE)),""))</f>
        <v>M_4_[4 a 10]</v>
      </c>
      <c r="AD827" s="186">
        <f t="shared" si="334"/>
        <v>0</v>
      </c>
      <c r="AE827" s="90" t="str">
        <f t="shared" si="335"/>
        <v>-</v>
      </c>
      <c r="AF827" s="91" t="str">
        <f t="shared" si="336"/>
        <v>070601</v>
      </c>
      <c r="AG827" s="92"/>
      <c r="AH827" s="93" t="str">
        <f t="shared" si="337"/>
        <v>Corporación de Fomento de la Producción</v>
      </c>
      <c r="AI827" s="90" t="str">
        <f t="shared" si="338"/>
        <v>-</v>
      </c>
      <c r="AJ827" s="90">
        <f t="shared" si="339"/>
        <v>1</v>
      </c>
      <c r="AK827" s="90" t="str">
        <f t="shared" si="340"/>
        <v>-</v>
      </c>
      <c r="AL827" s="90" t="str">
        <f t="shared" si="341"/>
        <v>Identifica este registro como MUJER</v>
      </c>
      <c r="AM827" s="90" t="str">
        <f t="shared" si="342"/>
        <v>-</v>
      </c>
      <c r="AN827" s="90" t="str">
        <f t="shared" si="343"/>
        <v>-</v>
      </c>
      <c r="AO827" s="90" t="str">
        <f t="shared" si="344"/>
        <v>-</v>
      </c>
      <c r="AP827" s="58" t="str">
        <f t="shared" si="345"/>
        <v>-</v>
      </c>
      <c r="AQ827" s="94" t="str">
        <f t="shared" si="346"/>
        <v>-</v>
      </c>
      <c r="AR827" s="94" t="str">
        <f>IF(N827="","PRIMER_DIA en blanco",
IF(AND(M827="01",N827&gt;=L_Conversion!$C$118,N827&lt;=L_Conversion!$D$118),"-",
IF(AND(M827="02",N827&gt;=L_Conversion!$C$119,N827&lt;=L_Conversion!$D$119),"-",
IF(AND(M827="03",N827&gt;=L_Conversion!$C$120,N827&lt;=L_Conversion!$D$120),"-",
IF(AND(M827="04",N827&gt;=L_Conversion!$C$121,N827&lt;=L_Conversion!$D$121),"-",
IF(AND(M827="05",N827&gt;=L_Conversion!$C$122,N827&lt;=L_Conversion!$D$122),"-",
IF(AND(M827="06",N827&gt;=L_Conversion!$C$123,N827&lt;=L_Conversion!$D$123),"-",
IF(AND(M827="07",N827&gt;=L_Conversion!$C$124,N827&lt;=L_Conversion!$D$124),"-",
IF(AND(M827="08",N827&gt;=L_Conversion!$C$125,N827&lt;=L_Conversion!$D$125),"-",
IF(AND(M827="09",N827&gt;=L_Conversion!$C$126,N827&lt;=L_Conversion!$D$126),"-",
IF(AND(M827="10",N827&gt;=L_Conversion!$C$127,N827&lt;=L_Conversion!$D$127),"-",
IF(AND(M827="11",N827&gt;=L_Conversion!$C$128,N827&lt;=L_Conversion!$D$128),"-",
IF(AND(M827="12",N827&gt;=L_Conversion!$C$129,N827&lt;=L_Conversion!$D$129),"-",
IF(AND(M827="13",N827&gt;=L_Conversion!$C$116,N827&lt;=L_Conversion!$D$116),"-",
IF(AND(M827="14",N827&gt;=L_Conversion!$C$117,N827&lt;=L_Conversion!$D$117),"-",
"PRIMER_DIA fuera de rango")))))))))))))))</f>
        <v>-</v>
      </c>
      <c r="AS827" s="94" t="str">
        <f t="shared" si="347"/>
        <v>-</v>
      </c>
      <c r="AT827" s="94" t="str">
        <f t="shared" si="348"/>
        <v>-</v>
      </c>
      <c r="AU827" s="94" t="str">
        <f t="shared" si="349"/>
        <v>-</v>
      </c>
      <c r="AV827" s="94" t="str">
        <f t="shared" si="350"/>
        <v>-</v>
      </c>
      <c r="AW827" s="94" t="str">
        <f t="shared" si="351"/>
        <v>-</v>
      </c>
      <c r="AX827" s="94" t="str">
        <f t="shared" si="352"/>
        <v>-</v>
      </c>
      <c r="AY827" s="94" t="str">
        <f t="shared" si="353"/>
        <v>-</v>
      </c>
      <c r="AZ827" s="94" t="str">
        <f t="shared" si="354"/>
        <v>-</v>
      </c>
      <c r="BA827" s="94" t="str">
        <f t="shared" si="355"/>
        <v>-</v>
      </c>
      <c r="BB827" s="94" t="str">
        <f t="shared" si="356"/>
        <v>-</v>
      </c>
      <c r="BC827" s="94" t="str">
        <f t="shared" si="357"/>
        <v>-</v>
      </c>
      <c r="BD827" s="94" t="str">
        <f t="shared" si="358"/>
        <v>-</v>
      </c>
      <c r="BE827" s="94" t="str">
        <f t="shared" si="359"/>
        <v>-</v>
      </c>
      <c r="BF827" s="94" t="str">
        <f t="shared" si="360"/>
        <v>-</v>
      </c>
    </row>
    <row r="828" spans="1:58" x14ac:dyDescent="0.2">
      <c r="A828" s="19" t="s">
        <v>1193</v>
      </c>
      <c r="B828" s="19" t="s">
        <v>76</v>
      </c>
      <c r="C828" s="19">
        <v>12630178</v>
      </c>
      <c r="D828" s="19">
        <v>2</v>
      </c>
      <c r="E828" s="19" t="s">
        <v>1302</v>
      </c>
      <c r="F828" s="19" t="s">
        <v>1303</v>
      </c>
      <c r="G828" s="19" t="s">
        <v>1304</v>
      </c>
      <c r="H828" s="19" t="s">
        <v>1018</v>
      </c>
      <c r="I828" s="19" t="s">
        <v>653</v>
      </c>
      <c r="J828" s="19">
        <v>80</v>
      </c>
      <c r="K828" s="19" t="s">
        <v>556</v>
      </c>
      <c r="L828" s="19" t="s">
        <v>495</v>
      </c>
      <c r="M828" s="19" t="s">
        <v>14</v>
      </c>
      <c r="N828" s="19">
        <v>45850</v>
      </c>
      <c r="O828" s="19">
        <v>30</v>
      </c>
      <c r="P828" s="83">
        <v>1</v>
      </c>
      <c r="Q828" s="19" t="s">
        <v>23</v>
      </c>
      <c r="R828" s="19" t="s">
        <v>11</v>
      </c>
      <c r="S828" s="19" t="s">
        <v>23</v>
      </c>
      <c r="T828" s="19">
        <v>30</v>
      </c>
      <c r="U828" s="19" t="s">
        <v>11</v>
      </c>
      <c r="V828" s="19" t="s">
        <v>11</v>
      </c>
      <c r="W828" s="19" t="s">
        <v>11</v>
      </c>
      <c r="X828" s="19">
        <v>0</v>
      </c>
      <c r="Y828" s="19" t="s">
        <v>730</v>
      </c>
      <c r="Z828" s="19">
        <v>0</v>
      </c>
      <c r="AA828" s="19">
        <v>0</v>
      </c>
      <c r="AB828" s="19">
        <v>0</v>
      </c>
      <c r="AC828" s="186" t="str">
        <f>IF(OR(M828="13",M828="14",P828=8),"",IF(     AND(OR(S828="AUTORIZADO", S828="PENDIENTE", S828="REDUCIDO", S828="AMPLIADO"),L828&lt;&gt;"HONORARIO" ), _xlfn.CONCAT(IF(H828="X","H",H828),"_",IF(OR(P828=5,P828=6),_xlfn.CONCAT(P828,"A"),P828),"_",VLOOKUP(T828,Datos!$B$2:$C$5,2,TRUE)),""))</f>
        <v>M_1_[11 +]</v>
      </c>
      <c r="AD828" s="186">
        <f t="shared" si="334"/>
        <v>0</v>
      </c>
      <c r="AE828" s="90" t="str">
        <f t="shared" si="335"/>
        <v>-</v>
      </c>
      <c r="AF828" s="91" t="str">
        <f t="shared" si="336"/>
        <v>070601</v>
      </c>
      <c r="AG828" s="92"/>
      <c r="AH828" s="93" t="str">
        <f t="shared" si="337"/>
        <v>Corporación de Fomento de la Producción</v>
      </c>
      <c r="AI828" s="90" t="str">
        <f t="shared" si="338"/>
        <v>-</v>
      </c>
      <c r="AJ828" s="90">
        <f t="shared" si="339"/>
        <v>2</v>
      </c>
      <c r="AK828" s="90" t="str">
        <f t="shared" si="340"/>
        <v>-</v>
      </c>
      <c r="AL828" s="90" t="str">
        <f t="shared" si="341"/>
        <v>Identifica este registro como MUJER</v>
      </c>
      <c r="AM828" s="90" t="str">
        <f t="shared" si="342"/>
        <v>-</v>
      </c>
      <c r="AN828" s="90" t="str">
        <f t="shared" si="343"/>
        <v>-</v>
      </c>
      <c r="AO828" s="90" t="str">
        <f t="shared" si="344"/>
        <v>-</v>
      </c>
      <c r="AP828" s="58" t="str">
        <f t="shared" si="345"/>
        <v>-</v>
      </c>
      <c r="AQ828" s="94" t="str">
        <f t="shared" si="346"/>
        <v>-</v>
      </c>
      <c r="AR828" s="94" t="str">
        <f>IF(N828="","PRIMER_DIA en blanco",
IF(AND(M828="01",N828&gt;=L_Conversion!$C$118,N828&lt;=L_Conversion!$D$118),"-",
IF(AND(M828="02",N828&gt;=L_Conversion!$C$119,N828&lt;=L_Conversion!$D$119),"-",
IF(AND(M828="03",N828&gt;=L_Conversion!$C$120,N828&lt;=L_Conversion!$D$120),"-",
IF(AND(M828="04",N828&gt;=L_Conversion!$C$121,N828&lt;=L_Conversion!$D$121),"-",
IF(AND(M828="05",N828&gt;=L_Conversion!$C$122,N828&lt;=L_Conversion!$D$122),"-",
IF(AND(M828="06",N828&gt;=L_Conversion!$C$123,N828&lt;=L_Conversion!$D$123),"-",
IF(AND(M828="07",N828&gt;=L_Conversion!$C$124,N828&lt;=L_Conversion!$D$124),"-",
IF(AND(M828="08",N828&gt;=L_Conversion!$C$125,N828&lt;=L_Conversion!$D$125),"-",
IF(AND(M828="09",N828&gt;=L_Conversion!$C$126,N828&lt;=L_Conversion!$D$126),"-",
IF(AND(M828="10",N828&gt;=L_Conversion!$C$127,N828&lt;=L_Conversion!$D$127),"-",
IF(AND(M828="11",N828&gt;=L_Conversion!$C$128,N828&lt;=L_Conversion!$D$128),"-",
IF(AND(M828="12",N828&gt;=L_Conversion!$C$129,N828&lt;=L_Conversion!$D$129),"-",
IF(AND(M828="13",N828&gt;=L_Conversion!$C$116,N828&lt;=L_Conversion!$D$116),"-",
IF(AND(M828="14",N828&gt;=L_Conversion!$C$117,N828&lt;=L_Conversion!$D$117),"-",
"PRIMER_DIA fuera de rango")))))))))))))))</f>
        <v>-</v>
      </c>
      <c r="AS828" s="94" t="str">
        <f t="shared" si="347"/>
        <v>-</v>
      </c>
      <c r="AT828" s="94" t="str">
        <f t="shared" si="348"/>
        <v>-</v>
      </c>
      <c r="AU828" s="94" t="str">
        <f t="shared" si="349"/>
        <v>-</v>
      </c>
      <c r="AV828" s="94" t="str">
        <f t="shared" si="350"/>
        <v>-</v>
      </c>
      <c r="AW828" s="94" t="str">
        <f t="shared" si="351"/>
        <v>-</v>
      </c>
      <c r="AX828" s="94" t="str">
        <f t="shared" si="352"/>
        <v>-</v>
      </c>
      <c r="AY828" s="94" t="str">
        <f t="shared" si="353"/>
        <v>-</v>
      </c>
      <c r="AZ828" s="94" t="str">
        <f t="shared" si="354"/>
        <v>-</v>
      </c>
      <c r="BA828" s="94" t="str">
        <f t="shared" si="355"/>
        <v>-</v>
      </c>
      <c r="BB828" s="94" t="str">
        <f t="shared" si="356"/>
        <v>-</v>
      </c>
      <c r="BC828" s="94" t="str">
        <f t="shared" si="357"/>
        <v>-</v>
      </c>
      <c r="BD828" s="94" t="str">
        <f t="shared" si="358"/>
        <v>-</v>
      </c>
      <c r="BE828" s="94" t="str">
        <f t="shared" si="359"/>
        <v>-</v>
      </c>
      <c r="BF828" s="94" t="str">
        <f t="shared" si="360"/>
        <v>-</v>
      </c>
    </row>
    <row r="829" spans="1:58" x14ac:dyDescent="0.2">
      <c r="A829" s="19" t="s">
        <v>1193</v>
      </c>
      <c r="B829" s="19" t="s">
        <v>1136</v>
      </c>
      <c r="C829" s="19">
        <v>10629824</v>
      </c>
      <c r="D829" s="19">
        <v>6</v>
      </c>
      <c r="E829" s="19" t="s">
        <v>1317</v>
      </c>
      <c r="F829" s="19" t="s">
        <v>1318</v>
      </c>
      <c r="G829" s="19" t="s">
        <v>1319</v>
      </c>
      <c r="H829" s="19" t="s">
        <v>1018</v>
      </c>
      <c r="I829" s="19" t="s">
        <v>654</v>
      </c>
      <c r="J829" s="19">
        <v>80</v>
      </c>
      <c r="K829" s="19" t="s">
        <v>556</v>
      </c>
      <c r="L829" s="19" t="s">
        <v>509</v>
      </c>
      <c r="M829" s="19" t="s">
        <v>14</v>
      </c>
      <c r="N829" s="19">
        <v>45852</v>
      </c>
      <c r="O829" s="19">
        <v>2</v>
      </c>
      <c r="P829" s="83">
        <v>1</v>
      </c>
      <c r="Q829" s="19" t="s">
        <v>23</v>
      </c>
      <c r="R829" s="19" t="s">
        <v>11</v>
      </c>
      <c r="S829" s="19" t="s">
        <v>23</v>
      </c>
      <c r="T829" s="19">
        <v>2</v>
      </c>
      <c r="U829" s="19" t="s">
        <v>11</v>
      </c>
      <c r="V829" s="19" t="s">
        <v>11</v>
      </c>
      <c r="W829" s="19" t="s">
        <v>11</v>
      </c>
      <c r="X829" s="19">
        <v>0</v>
      </c>
      <c r="Y829" s="19" t="s">
        <v>730</v>
      </c>
      <c r="Z829" s="19">
        <v>0</v>
      </c>
      <c r="AA829" s="19">
        <v>0</v>
      </c>
      <c r="AB829" s="19">
        <v>0</v>
      </c>
      <c r="AC829" s="186" t="str">
        <f>IF(OR(M829="13",M829="14",P829=8),"",IF(     AND(OR(S829="AUTORIZADO", S829="PENDIENTE", S829="REDUCIDO", S829="AMPLIADO"),L829&lt;&gt;"HONORARIO" ), _xlfn.CONCAT(IF(H829="X","H",H829),"_",IF(OR(P829=5,P829=6),_xlfn.CONCAT(P829,"A"),P829),"_",VLOOKUP(T829,Datos!$B$2:$C$5,2,TRUE)),""))</f>
        <v>M_1_[hasta 3]</v>
      </c>
      <c r="AD829" s="186">
        <f t="shared" si="334"/>
        <v>0</v>
      </c>
      <c r="AE829" s="90" t="str">
        <f t="shared" si="335"/>
        <v>-</v>
      </c>
      <c r="AF829" s="91" t="str">
        <f t="shared" si="336"/>
        <v>Revisar</v>
      </c>
      <c r="AG829" s="92"/>
      <c r="AH829" s="93" t="str">
        <f t="shared" si="337"/>
        <v>Corporación de Fomento de la Producción</v>
      </c>
      <c r="AI829" s="90" t="str">
        <f t="shared" si="338"/>
        <v>-</v>
      </c>
      <c r="AJ829" s="90">
        <f t="shared" si="339"/>
        <v>6</v>
      </c>
      <c r="AK829" s="90" t="str">
        <f t="shared" si="340"/>
        <v>-</v>
      </c>
      <c r="AL829" s="90" t="str">
        <f t="shared" si="341"/>
        <v>Identifica este registro como MUJER</v>
      </c>
      <c r="AM829" s="90" t="str">
        <f t="shared" si="342"/>
        <v>-</v>
      </c>
      <c r="AN829" s="90" t="str">
        <f t="shared" si="343"/>
        <v>-</v>
      </c>
      <c r="AO829" s="90" t="str">
        <f t="shared" si="344"/>
        <v>-</v>
      </c>
      <c r="AP829" s="58" t="str">
        <f t="shared" si="345"/>
        <v>-</v>
      </c>
      <c r="AQ829" s="94" t="str">
        <f t="shared" si="346"/>
        <v>-</v>
      </c>
      <c r="AR829" s="94" t="str">
        <f>IF(N829="","PRIMER_DIA en blanco",
IF(AND(M829="01",N829&gt;=L_Conversion!$C$118,N829&lt;=L_Conversion!$D$118),"-",
IF(AND(M829="02",N829&gt;=L_Conversion!$C$119,N829&lt;=L_Conversion!$D$119),"-",
IF(AND(M829="03",N829&gt;=L_Conversion!$C$120,N829&lt;=L_Conversion!$D$120),"-",
IF(AND(M829="04",N829&gt;=L_Conversion!$C$121,N829&lt;=L_Conversion!$D$121),"-",
IF(AND(M829="05",N829&gt;=L_Conversion!$C$122,N829&lt;=L_Conversion!$D$122),"-",
IF(AND(M829="06",N829&gt;=L_Conversion!$C$123,N829&lt;=L_Conversion!$D$123),"-",
IF(AND(M829="07",N829&gt;=L_Conversion!$C$124,N829&lt;=L_Conversion!$D$124),"-",
IF(AND(M829="08",N829&gt;=L_Conversion!$C$125,N829&lt;=L_Conversion!$D$125),"-",
IF(AND(M829="09",N829&gt;=L_Conversion!$C$126,N829&lt;=L_Conversion!$D$126),"-",
IF(AND(M829="10",N829&gt;=L_Conversion!$C$127,N829&lt;=L_Conversion!$D$127),"-",
IF(AND(M829="11",N829&gt;=L_Conversion!$C$128,N829&lt;=L_Conversion!$D$128),"-",
IF(AND(M829="12",N829&gt;=L_Conversion!$C$129,N829&lt;=L_Conversion!$D$129),"-",
IF(AND(M829="13",N829&gt;=L_Conversion!$C$116,N829&lt;=L_Conversion!$D$116),"-",
IF(AND(M829="14",N829&gt;=L_Conversion!$C$117,N829&lt;=L_Conversion!$D$117),"-",
"PRIMER_DIA fuera de rango")))))))))))))))</f>
        <v>-</v>
      </c>
      <c r="AS829" s="94" t="str">
        <f t="shared" si="347"/>
        <v>-</v>
      </c>
      <c r="AT829" s="94" t="str">
        <f t="shared" si="348"/>
        <v>-</v>
      </c>
      <c r="AU829" s="94" t="str">
        <f t="shared" si="349"/>
        <v>-</v>
      </c>
      <c r="AV829" s="94" t="str">
        <f t="shared" si="350"/>
        <v>-</v>
      </c>
      <c r="AW829" s="94" t="str">
        <f t="shared" si="351"/>
        <v>-</v>
      </c>
      <c r="AX829" s="94" t="str">
        <f t="shared" si="352"/>
        <v>-</v>
      </c>
      <c r="AY829" s="94" t="str">
        <f t="shared" si="353"/>
        <v>-</v>
      </c>
      <c r="AZ829" s="94" t="str">
        <f t="shared" si="354"/>
        <v>-</v>
      </c>
      <c r="BA829" s="94" t="str">
        <f t="shared" si="355"/>
        <v>-</v>
      </c>
      <c r="BB829" s="94" t="str">
        <f t="shared" si="356"/>
        <v>-</v>
      </c>
      <c r="BC829" s="94" t="str">
        <f t="shared" si="357"/>
        <v>-</v>
      </c>
      <c r="BD829" s="94" t="str">
        <f t="shared" si="358"/>
        <v>-</v>
      </c>
      <c r="BE829" s="94" t="str">
        <f t="shared" si="359"/>
        <v>-</v>
      </c>
      <c r="BF829" s="94" t="str">
        <f t="shared" si="360"/>
        <v>-</v>
      </c>
    </row>
    <row r="830" spans="1:58" x14ac:dyDescent="0.2">
      <c r="A830" s="19" t="s">
        <v>1193</v>
      </c>
      <c r="B830" s="19" t="s">
        <v>76</v>
      </c>
      <c r="C830" s="19">
        <v>15349450</v>
      </c>
      <c r="D830" s="19">
        <v>9</v>
      </c>
      <c r="E830" s="19" t="s">
        <v>1460</v>
      </c>
      <c r="F830" s="19" t="s">
        <v>1461</v>
      </c>
      <c r="G830" s="19" t="s">
        <v>1462</v>
      </c>
      <c r="H830" s="19" t="s">
        <v>1018</v>
      </c>
      <c r="I830" s="19" t="s">
        <v>653</v>
      </c>
      <c r="J830" s="19">
        <v>80</v>
      </c>
      <c r="K830" s="19" t="s">
        <v>560</v>
      </c>
      <c r="L830" s="19" t="s">
        <v>495</v>
      </c>
      <c r="M830" s="19" t="s">
        <v>14</v>
      </c>
      <c r="N830" s="19">
        <v>45852</v>
      </c>
      <c r="O830" s="19">
        <v>5</v>
      </c>
      <c r="P830" s="83">
        <v>1</v>
      </c>
      <c r="Q830" s="19" t="s">
        <v>23</v>
      </c>
      <c r="R830" s="19" t="s">
        <v>11</v>
      </c>
      <c r="S830" s="19" t="s">
        <v>23</v>
      </c>
      <c r="T830" s="19">
        <v>5</v>
      </c>
      <c r="U830" s="19" t="s">
        <v>11</v>
      </c>
      <c r="V830" s="19" t="s">
        <v>11</v>
      </c>
      <c r="W830" s="19" t="s">
        <v>11</v>
      </c>
      <c r="X830" s="19">
        <v>0</v>
      </c>
      <c r="Y830" s="19" t="s">
        <v>730</v>
      </c>
      <c r="Z830" s="19">
        <v>0</v>
      </c>
      <c r="AA830" s="19">
        <v>0</v>
      </c>
      <c r="AB830" s="19">
        <v>0</v>
      </c>
      <c r="AC830" s="186" t="str">
        <f>IF(OR(M830="13",M830="14",P830=8),"",IF(     AND(OR(S830="AUTORIZADO", S830="PENDIENTE", S830="REDUCIDO", S830="AMPLIADO"),L830&lt;&gt;"HONORARIO" ), _xlfn.CONCAT(IF(H830="X","H",H830),"_",IF(OR(P830=5,P830=6),_xlfn.CONCAT(P830,"A"),P830),"_",VLOOKUP(T830,Datos!$B$2:$C$5,2,TRUE)),""))</f>
        <v>M_1_[4 a 10]</v>
      </c>
      <c r="AD830" s="186">
        <f t="shared" si="334"/>
        <v>0</v>
      </c>
      <c r="AE830" s="90" t="str">
        <f t="shared" si="335"/>
        <v>-</v>
      </c>
      <c r="AF830" s="91" t="str">
        <f t="shared" si="336"/>
        <v>070601</v>
      </c>
      <c r="AG830" s="92"/>
      <c r="AH830" s="93" t="str">
        <f t="shared" si="337"/>
        <v>Corporación de Fomento de la Producción</v>
      </c>
      <c r="AI830" s="90" t="str">
        <f t="shared" si="338"/>
        <v>-</v>
      </c>
      <c r="AJ830" s="90">
        <f t="shared" si="339"/>
        <v>9</v>
      </c>
      <c r="AK830" s="90" t="str">
        <f t="shared" si="340"/>
        <v>-</v>
      </c>
      <c r="AL830" s="90" t="str">
        <f t="shared" si="341"/>
        <v>Identifica este registro como MUJER</v>
      </c>
      <c r="AM830" s="90" t="str">
        <f t="shared" si="342"/>
        <v>-</v>
      </c>
      <c r="AN830" s="90" t="str">
        <f t="shared" si="343"/>
        <v>-</v>
      </c>
      <c r="AO830" s="90" t="str">
        <f t="shared" si="344"/>
        <v>-</v>
      </c>
      <c r="AP830" s="58" t="str">
        <f t="shared" si="345"/>
        <v>-</v>
      </c>
      <c r="AQ830" s="94" t="str">
        <f t="shared" si="346"/>
        <v>-</v>
      </c>
      <c r="AR830" s="94" t="str">
        <f>IF(N830="","PRIMER_DIA en blanco",
IF(AND(M830="01",N830&gt;=L_Conversion!$C$118,N830&lt;=L_Conversion!$D$118),"-",
IF(AND(M830="02",N830&gt;=L_Conversion!$C$119,N830&lt;=L_Conversion!$D$119),"-",
IF(AND(M830="03",N830&gt;=L_Conversion!$C$120,N830&lt;=L_Conversion!$D$120),"-",
IF(AND(M830="04",N830&gt;=L_Conversion!$C$121,N830&lt;=L_Conversion!$D$121),"-",
IF(AND(M830="05",N830&gt;=L_Conversion!$C$122,N830&lt;=L_Conversion!$D$122),"-",
IF(AND(M830="06",N830&gt;=L_Conversion!$C$123,N830&lt;=L_Conversion!$D$123),"-",
IF(AND(M830="07",N830&gt;=L_Conversion!$C$124,N830&lt;=L_Conversion!$D$124),"-",
IF(AND(M830="08",N830&gt;=L_Conversion!$C$125,N830&lt;=L_Conversion!$D$125),"-",
IF(AND(M830="09",N830&gt;=L_Conversion!$C$126,N830&lt;=L_Conversion!$D$126),"-",
IF(AND(M830="10",N830&gt;=L_Conversion!$C$127,N830&lt;=L_Conversion!$D$127),"-",
IF(AND(M830="11",N830&gt;=L_Conversion!$C$128,N830&lt;=L_Conversion!$D$128),"-",
IF(AND(M830="12",N830&gt;=L_Conversion!$C$129,N830&lt;=L_Conversion!$D$129),"-",
IF(AND(M830="13",N830&gt;=L_Conversion!$C$116,N830&lt;=L_Conversion!$D$116),"-",
IF(AND(M830="14",N830&gt;=L_Conversion!$C$117,N830&lt;=L_Conversion!$D$117),"-",
"PRIMER_DIA fuera de rango")))))))))))))))</f>
        <v>-</v>
      </c>
      <c r="AS830" s="94" t="str">
        <f t="shared" si="347"/>
        <v>-</v>
      </c>
      <c r="AT830" s="94" t="str">
        <f t="shared" si="348"/>
        <v>-</v>
      </c>
      <c r="AU830" s="94" t="str">
        <f t="shared" si="349"/>
        <v>-</v>
      </c>
      <c r="AV830" s="94" t="str">
        <f t="shared" si="350"/>
        <v>-</v>
      </c>
      <c r="AW830" s="94" t="str">
        <f t="shared" si="351"/>
        <v>-</v>
      </c>
      <c r="AX830" s="94" t="str">
        <f t="shared" si="352"/>
        <v>-</v>
      </c>
      <c r="AY830" s="94" t="str">
        <f t="shared" si="353"/>
        <v>-</v>
      </c>
      <c r="AZ830" s="94" t="str">
        <f t="shared" si="354"/>
        <v>-</v>
      </c>
      <c r="BA830" s="94" t="str">
        <f t="shared" si="355"/>
        <v>-</v>
      </c>
      <c r="BB830" s="94" t="str">
        <f t="shared" si="356"/>
        <v>-</v>
      </c>
      <c r="BC830" s="94" t="str">
        <f t="shared" si="357"/>
        <v>-</v>
      </c>
      <c r="BD830" s="94" t="str">
        <f t="shared" si="358"/>
        <v>-</v>
      </c>
      <c r="BE830" s="94" t="str">
        <f t="shared" si="359"/>
        <v>-</v>
      </c>
      <c r="BF830" s="94" t="str">
        <f t="shared" si="360"/>
        <v>-</v>
      </c>
    </row>
    <row r="831" spans="1:58" x14ac:dyDescent="0.2">
      <c r="A831" s="19" t="s">
        <v>1193</v>
      </c>
      <c r="B831" s="19" t="s">
        <v>76</v>
      </c>
      <c r="C831" s="19">
        <v>12184581</v>
      </c>
      <c r="D831" s="19">
        <v>4</v>
      </c>
      <c r="E831" s="19" t="s">
        <v>1350</v>
      </c>
      <c r="F831" s="19" t="s">
        <v>1351</v>
      </c>
      <c r="G831" s="19" t="s">
        <v>1352</v>
      </c>
      <c r="H831" s="19" t="s">
        <v>1018</v>
      </c>
      <c r="I831" s="19" t="s">
        <v>653</v>
      </c>
      <c r="J831" s="19">
        <v>80</v>
      </c>
      <c r="K831" s="19" t="s">
        <v>556</v>
      </c>
      <c r="L831" s="19" t="s">
        <v>495</v>
      </c>
      <c r="M831" s="19" t="s">
        <v>14</v>
      </c>
      <c r="N831" s="19">
        <v>45852</v>
      </c>
      <c r="O831" s="19">
        <v>1</v>
      </c>
      <c r="P831" s="83">
        <v>1</v>
      </c>
      <c r="Q831" s="19" t="s">
        <v>23</v>
      </c>
      <c r="R831" s="19" t="s">
        <v>11</v>
      </c>
      <c r="S831" s="19" t="s">
        <v>23</v>
      </c>
      <c r="T831" s="19">
        <v>1</v>
      </c>
      <c r="U831" s="19" t="s">
        <v>11</v>
      </c>
      <c r="V831" s="19" t="s">
        <v>11</v>
      </c>
      <c r="W831" s="19" t="s">
        <v>11</v>
      </c>
      <c r="X831" s="19">
        <v>0</v>
      </c>
      <c r="Y831" s="19" t="s">
        <v>730</v>
      </c>
      <c r="Z831" s="19">
        <v>0</v>
      </c>
      <c r="AA831" s="19">
        <v>0</v>
      </c>
      <c r="AB831" s="19">
        <v>0</v>
      </c>
      <c r="AC831" s="186" t="str">
        <f>IF(OR(M831="13",M831="14",P831=8),"",IF(     AND(OR(S831="AUTORIZADO", S831="PENDIENTE", S831="REDUCIDO", S831="AMPLIADO"),L831&lt;&gt;"HONORARIO" ), _xlfn.CONCAT(IF(H831="X","H",H831),"_",IF(OR(P831=5,P831=6),_xlfn.CONCAT(P831,"A"),P831),"_",VLOOKUP(T831,Datos!$B$2:$C$5,2,TRUE)),""))</f>
        <v>M_1_[hasta 3]</v>
      </c>
      <c r="AD831" s="186">
        <f t="shared" si="334"/>
        <v>0</v>
      </c>
      <c r="AE831" s="90" t="str">
        <f t="shared" si="335"/>
        <v>-</v>
      </c>
      <c r="AF831" s="91" t="str">
        <f t="shared" si="336"/>
        <v>070601</v>
      </c>
      <c r="AG831" s="92"/>
      <c r="AH831" s="93" t="str">
        <f t="shared" si="337"/>
        <v>Corporación de Fomento de la Producción</v>
      </c>
      <c r="AI831" s="90" t="str">
        <f t="shared" si="338"/>
        <v>-</v>
      </c>
      <c r="AJ831" s="90">
        <f t="shared" si="339"/>
        <v>4</v>
      </c>
      <c r="AK831" s="90" t="str">
        <f t="shared" si="340"/>
        <v>-</v>
      </c>
      <c r="AL831" s="90" t="str">
        <f t="shared" si="341"/>
        <v>Identifica este registro como MUJER</v>
      </c>
      <c r="AM831" s="90" t="str">
        <f t="shared" si="342"/>
        <v>-</v>
      </c>
      <c r="AN831" s="90" t="str">
        <f t="shared" si="343"/>
        <v>-</v>
      </c>
      <c r="AO831" s="90" t="str">
        <f t="shared" si="344"/>
        <v>-</v>
      </c>
      <c r="AP831" s="58" t="str">
        <f t="shared" si="345"/>
        <v>-</v>
      </c>
      <c r="AQ831" s="94" t="str">
        <f t="shared" si="346"/>
        <v>-</v>
      </c>
      <c r="AR831" s="94" t="str">
        <f>IF(N831="","PRIMER_DIA en blanco",
IF(AND(M831="01",N831&gt;=L_Conversion!$C$118,N831&lt;=L_Conversion!$D$118),"-",
IF(AND(M831="02",N831&gt;=L_Conversion!$C$119,N831&lt;=L_Conversion!$D$119),"-",
IF(AND(M831="03",N831&gt;=L_Conversion!$C$120,N831&lt;=L_Conversion!$D$120),"-",
IF(AND(M831="04",N831&gt;=L_Conversion!$C$121,N831&lt;=L_Conversion!$D$121),"-",
IF(AND(M831="05",N831&gt;=L_Conversion!$C$122,N831&lt;=L_Conversion!$D$122),"-",
IF(AND(M831="06",N831&gt;=L_Conversion!$C$123,N831&lt;=L_Conversion!$D$123),"-",
IF(AND(M831="07",N831&gt;=L_Conversion!$C$124,N831&lt;=L_Conversion!$D$124),"-",
IF(AND(M831="08",N831&gt;=L_Conversion!$C$125,N831&lt;=L_Conversion!$D$125),"-",
IF(AND(M831="09",N831&gt;=L_Conversion!$C$126,N831&lt;=L_Conversion!$D$126),"-",
IF(AND(M831="10",N831&gt;=L_Conversion!$C$127,N831&lt;=L_Conversion!$D$127),"-",
IF(AND(M831="11",N831&gt;=L_Conversion!$C$128,N831&lt;=L_Conversion!$D$128),"-",
IF(AND(M831="12",N831&gt;=L_Conversion!$C$129,N831&lt;=L_Conversion!$D$129),"-",
IF(AND(M831="13",N831&gt;=L_Conversion!$C$116,N831&lt;=L_Conversion!$D$116),"-",
IF(AND(M831="14",N831&gt;=L_Conversion!$C$117,N831&lt;=L_Conversion!$D$117),"-",
"PRIMER_DIA fuera de rango")))))))))))))))</f>
        <v>-</v>
      </c>
      <c r="AS831" s="94" t="str">
        <f t="shared" si="347"/>
        <v>-</v>
      </c>
      <c r="AT831" s="94" t="str">
        <f t="shared" si="348"/>
        <v>-</v>
      </c>
      <c r="AU831" s="94" t="str">
        <f t="shared" si="349"/>
        <v>-</v>
      </c>
      <c r="AV831" s="94" t="str">
        <f t="shared" si="350"/>
        <v>-</v>
      </c>
      <c r="AW831" s="94" t="str">
        <f t="shared" si="351"/>
        <v>-</v>
      </c>
      <c r="AX831" s="94" t="str">
        <f t="shared" si="352"/>
        <v>-</v>
      </c>
      <c r="AY831" s="94" t="str">
        <f t="shared" si="353"/>
        <v>-</v>
      </c>
      <c r="AZ831" s="94" t="str">
        <f t="shared" si="354"/>
        <v>-</v>
      </c>
      <c r="BA831" s="94" t="str">
        <f t="shared" si="355"/>
        <v>-</v>
      </c>
      <c r="BB831" s="94" t="str">
        <f t="shared" si="356"/>
        <v>-</v>
      </c>
      <c r="BC831" s="94" t="str">
        <f t="shared" si="357"/>
        <v>-</v>
      </c>
      <c r="BD831" s="94" t="str">
        <f t="shared" si="358"/>
        <v>-</v>
      </c>
      <c r="BE831" s="94" t="str">
        <f t="shared" si="359"/>
        <v>-</v>
      </c>
      <c r="BF831" s="94" t="str">
        <f t="shared" si="360"/>
        <v>-</v>
      </c>
    </row>
    <row r="832" spans="1:58" x14ac:dyDescent="0.2">
      <c r="A832" s="19" t="s">
        <v>1193</v>
      </c>
      <c r="B832" s="19" t="s">
        <v>1138</v>
      </c>
      <c r="C832" s="19">
        <v>7983587</v>
      </c>
      <c r="D832" s="19">
        <v>0</v>
      </c>
      <c r="E832" s="19" t="s">
        <v>2061</v>
      </c>
      <c r="F832" s="19" t="s">
        <v>2062</v>
      </c>
      <c r="G832" s="19" t="s">
        <v>1236</v>
      </c>
      <c r="H832" s="19" t="s">
        <v>1018</v>
      </c>
      <c r="I832" s="19" t="s">
        <v>654</v>
      </c>
      <c r="J832" s="19">
        <v>80</v>
      </c>
      <c r="K832" s="19" t="s">
        <v>556</v>
      </c>
      <c r="L832" s="19" t="s">
        <v>509</v>
      </c>
      <c r="M832" s="19" t="s">
        <v>14</v>
      </c>
      <c r="N832" s="19">
        <v>45852</v>
      </c>
      <c r="O832" s="19">
        <v>1</v>
      </c>
      <c r="P832" s="83">
        <v>1</v>
      </c>
      <c r="Q832" s="19" t="s">
        <v>23</v>
      </c>
      <c r="R832" s="19" t="s">
        <v>11</v>
      </c>
      <c r="S832" s="19" t="s">
        <v>23</v>
      </c>
      <c r="T832" s="19">
        <v>1</v>
      </c>
      <c r="U832" s="19" t="s">
        <v>11</v>
      </c>
      <c r="V832" s="19" t="s">
        <v>11</v>
      </c>
      <c r="W832" s="19" t="s">
        <v>11</v>
      </c>
      <c r="X832" s="19">
        <v>0</v>
      </c>
      <c r="Y832" s="19" t="s">
        <v>730</v>
      </c>
      <c r="Z832" s="19">
        <v>0</v>
      </c>
      <c r="AA832" s="19">
        <v>0</v>
      </c>
      <c r="AB832" s="19">
        <v>0</v>
      </c>
      <c r="AC832" s="186" t="str">
        <f>IF(OR(M832="13",M832="14",P832=8),"",IF(     AND(OR(S832="AUTORIZADO", S832="PENDIENTE", S832="REDUCIDO", S832="AMPLIADO"),L832&lt;&gt;"HONORARIO" ), _xlfn.CONCAT(IF(H832="X","H",H832),"_",IF(OR(P832=5,P832=6),_xlfn.CONCAT(P832,"A"),P832),"_",VLOOKUP(T832,Datos!$B$2:$C$5,2,TRUE)),""))</f>
        <v>M_1_[hasta 3]</v>
      </c>
      <c r="AD832" s="186">
        <f t="shared" si="334"/>
        <v>0</v>
      </c>
      <c r="AE832" s="90" t="str">
        <f t="shared" si="335"/>
        <v>-</v>
      </c>
      <c r="AF832" s="91" t="str">
        <f t="shared" si="336"/>
        <v>Revisar</v>
      </c>
      <c r="AG832" s="92"/>
      <c r="AH832" s="93" t="str">
        <f t="shared" si="337"/>
        <v>Corporación de Fomento de la Producción</v>
      </c>
      <c r="AI832" s="90" t="str">
        <f t="shared" si="338"/>
        <v>-</v>
      </c>
      <c r="AJ832" s="90">
        <f t="shared" si="339"/>
        <v>0</v>
      </c>
      <c r="AK832" s="90" t="str">
        <f t="shared" si="340"/>
        <v>-</v>
      </c>
      <c r="AL832" s="90" t="str">
        <f t="shared" si="341"/>
        <v>Identifica este registro como MUJER</v>
      </c>
      <c r="AM832" s="90" t="str">
        <f t="shared" si="342"/>
        <v>-</v>
      </c>
      <c r="AN832" s="90" t="str">
        <f t="shared" si="343"/>
        <v>-</v>
      </c>
      <c r="AO832" s="90" t="str">
        <f t="shared" si="344"/>
        <v>-</v>
      </c>
      <c r="AP832" s="58" t="str">
        <f t="shared" si="345"/>
        <v>-</v>
      </c>
      <c r="AQ832" s="94" t="str">
        <f t="shared" si="346"/>
        <v>-</v>
      </c>
      <c r="AR832" s="94" t="str">
        <f>IF(N832="","PRIMER_DIA en blanco",
IF(AND(M832="01",N832&gt;=L_Conversion!$C$118,N832&lt;=L_Conversion!$D$118),"-",
IF(AND(M832="02",N832&gt;=L_Conversion!$C$119,N832&lt;=L_Conversion!$D$119),"-",
IF(AND(M832="03",N832&gt;=L_Conversion!$C$120,N832&lt;=L_Conversion!$D$120),"-",
IF(AND(M832="04",N832&gt;=L_Conversion!$C$121,N832&lt;=L_Conversion!$D$121),"-",
IF(AND(M832="05",N832&gt;=L_Conversion!$C$122,N832&lt;=L_Conversion!$D$122),"-",
IF(AND(M832="06",N832&gt;=L_Conversion!$C$123,N832&lt;=L_Conversion!$D$123),"-",
IF(AND(M832="07",N832&gt;=L_Conversion!$C$124,N832&lt;=L_Conversion!$D$124),"-",
IF(AND(M832="08",N832&gt;=L_Conversion!$C$125,N832&lt;=L_Conversion!$D$125),"-",
IF(AND(M832="09",N832&gt;=L_Conversion!$C$126,N832&lt;=L_Conversion!$D$126),"-",
IF(AND(M832="10",N832&gt;=L_Conversion!$C$127,N832&lt;=L_Conversion!$D$127),"-",
IF(AND(M832="11",N832&gt;=L_Conversion!$C$128,N832&lt;=L_Conversion!$D$128),"-",
IF(AND(M832="12",N832&gt;=L_Conversion!$C$129,N832&lt;=L_Conversion!$D$129),"-",
IF(AND(M832="13",N832&gt;=L_Conversion!$C$116,N832&lt;=L_Conversion!$D$116),"-",
IF(AND(M832="14",N832&gt;=L_Conversion!$C$117,N832&lt;=L_Conversion!$D$117),"-",
"PRIMER_DIA fuera de rango")))))))))))))))</f>
        <v>-</v>
      </c>
      <c r="AS832" s="94" t="str">
        <f t="shared" si="347"/>
        <v>-</v>
      </c>
      <c r="AT832" s="94" t="str">
        <f t="shared" si="348"/>
        <v>-</v>
      </c>
      <c r="AU832" s="94" t="str">
        <f t="shared" si="349"/>
        <v>-</v>
      </c>
      <c r="AV832" s="94" t="str">
        <f t="shared" si="350"/>
        <v>-</v>
      </c>
      <c r="AW832" s="94" t="str">
        <f t="shared" si="351"/>
        <v>-</v>
      </c>
      <c r="AX832" s="94" t="str">
        <f t="shared" si="352"/>
        <v>-</v>
      </c>
      <c r="AY832" s="94" t="str">
        <f t="shared" si="353"/>
        <v>-</v>
      </c>
      <c r="AZ832" s="94" t="str">
        <f t="shared" si="354"/>
        <v>-</v>
      </c>
      <c r="BA832" s="94" t="str">
        <f t="shared" si="355"/>
        <v>-</v>
      </c>
      <c r="BB832" s="94" t="str">
        <f t="shared" si="356"/>
        <v>-</v>
      </c>
      <c r="BC832" s="94" t="str">
        <f t="shared" si="357"/>
        <v>-</v>
      </c>
      <c r="BD832" s="94" t="str">
        <f t="shared" si="358"/>
        <v>-</v>
      </c>
      <c r="BE832" s="94" t="str">
        <f t="shared" si="359"/>
        <v>-</v>
      </c>
      <c r="BF832" s="94" t="str">
        <f t="shared" si="360"/>
        <v>-</v>
      </c>
    </row>
    <row r="833" spans="1:58" x14ac:dyDescent="0.2">
      <c r="A833" s="19" t="s">
        <v>1193</v>
      </c>
      <c r="B833" s="19" t="s">
        <v>876</v>
      </c>
      <c r="C833" s="19">
        <v>18669672</v>
      </c>
      <c r="D833" s="19">
        <v>7</v>
      </c>
      <c r="E833" s="19" t="s">
        <v>2063</v>
      </c>
      <c r="F833" s="19" t="s">
        <v>2064</v>
      </c>
      <c r="G833" s="19" t="s">
        <v>2065</v>
      </c>
      <c r="H833" s="19" t="s">
        <v>1018</v>
      </c>
      <c r="I833" s="19" t="s">
        <v>653</v>
      </c>
      <c r="J833" s="19">
        <v>80</v>
      </c>
      <c r="K833" s="19" t="s">
        <v>556</v>
      </c>
      <c r="L833" s="19" t="s">
        <v>495</v>
      </c>
      <c r="M833" s="19" t="s">
        <v>14</v>
      </c>
      <c r="N833" s="19">
        <v>45852</v>
      </c>
      <c r="O833" s="19">
        <v>4</v>
      </c>
      <c r="P833" s="83">
        <v>1</v>
      </c>
      <c r="Q833" s="19" t="s">
        <v>23</v>
      </c>
      <c r="R833" s="19" t="s">
        <v>11</v>
      </c>
      <c r="S833" s="19" t="s">
        <v>23</v>
      </c>
      <c r="T833" s="19">
        <v>4</v>
      </c>
      <c r="U833" s="19" t="s">
        <v>11</v>
      </c>
      <c r="V833" s="19" t="s">
        <v>11</v>
      </c>
      <c r="W833" s="19" t="s">
        <v>11</v>
      </c>
      <c r="X833" s="19">
        <v>0</v>
      </c>
      <c r="Y833" s="19" t="s">
        <v>730</v>
      </c>
      <c r="Z833" s="19">
        <v>0</v>
      </c>
      <c r="AA833" s="19">
        <v>0</v>
      </c>
      <c r="AB833" s="19">
        <v>0</v>
      </c>
      <c r="AC833" s="186" t="str">
        <f>IF(OR(M833="13",M833="14",P833=8),"",IF(     AND(OR(S833="AUTORIZADO", S833="PENDIENTE", S833="REDUCIDO", S833="AMPLIADO"),L833&lt;&gt;"HONORARIO" ), _xlfn.CONCAT(IF(H833="X","H",H833),"_",IF(OR(P833=5,P833=6),_xlfn.CONCAT(P833,"A"),P833),"_",VLOOKUP(T833,Datos!$B$2:$C$5,2,TRUE)),""))</f>
        <v>M_1_[4 a 10]</v>
      </c>
      <c r="AD833" s="186">
        <f t="shared" si="334"/>
        <v>0</v>
      </c>
      <c r="AE833" s="90" t="str">
        <f t="shared" si="335"/>
        <v>-</v>
      </c>
      <c r="AF833" s="91" t="str">
        <f t="shared" si="336"/>
        <v>070607</v>
      </c>
      <c r="AG833" s="92"/>
      <c r="AH833" s="93" t="str">
        <f t="shared" si="337"/>
        <v>Corporación de Fomento de la Producción</v>
      </c>
      <c r="AI833" s="90" t="str">
        <f t="shared" si="338"/>
        <v>-</v>
      </c>
      <c r="AJ833" s="90">
        <f t="shared" si="339"/>
        <v>7</v>
      </c>
      <c r="AK833" s="90" t="str">
        <f t="shared" si="340"/>
        <v>-</v>
      </c>
      <c r="AL833" s="90" t="str">
        <f t="shared" si="341"/>
        <v>Identifica este registro como MUJER</v>
      </c>
      <c r="AM833" s="90" t="str">
        <f t="shared" si="342"/>
        <v>-</v>
      </c>
      <c r="AN833" s="90" t="str">
        <f t="shared" si="343"/>
        <v>-</v>
      </c>
      <c r="AO833" s="90" t="str">
        <f t="shared" si="344"/>
        <v>-</v>
      </c>
      <c r="AP833" s="58" t="str">
        <f t="shared" si="345"/>
        <v>-</v>
      </c>
      <c r="AQ833" s="94" t="str">
        <f t="shared" si="346"/>
        <v>-</v>
      </c>
      <c r="AR833" s="94" t="str">
        <f>IF(N833="","PRIMER_DIA en blanco",
IF(AND(M833="01",N833&gt;=L_Conversion!$C$118,N833&lt;=L_Conversion!$D$118),"-",
IF(AND(M833="02",N833&gt;=L_Conversion!$C$119,N833&lt;=L_Conversion!$D$119),"-",
IF(AND(M833="03",N833&gt;=L_Conversion!$C$120,N833&lt;=L_Conversion!$D$120),"-",
IF(AND(M833="04",N833&gt;=L_Conversion!$C$121,N833&lt;=L_Conversion!$D$121),"-",
IF(AND(M833="05",N833&gt;=L_Conversion!$C$122,N833&lt;=L_Conversion!$D$122),"-",
IF(AND(M833="06",N833&gt;=L_Conversion!$C$123,N833&lt;=L_Conversion!$D$123),"-",
IF(AND(M833="07",N833&gt;=L_Conversion!$C$124,N833&lt;=L_Conversion!$D$124),"-",
IF(AND(M833="08",N833&gt;=L_Conversion!$C$125,N833&lt;=L_Conversion!$D$125),"-",
IF(AND(M833="09",N833&gt;=L_Conversion!$C$126,N833&lt;=L_Conversion!$D$126),"-",
IF(AND(M833="10",N833&gt;=L_Conversion!$C$127,N833&lt;=L_Conversion!$D$127),"-",
IF(AND(M833="11",N833&gt;=L_Conversion!$C$128,N833&lt;=L_Conversion!$D$128),"-",
IF(AND(M833="12",N833&gt;=L_Conversion!$C$129,N833&lt;=L_Conversion!$D$129),"-",
IF(AND(M833="13",N833&gt;=L_Conversion!$C$116,N833&lt;=L_Conversion!$D$116),"-",
IF(AND(M833="14",N833&gt;=L_Conversion!$C$117,N833&lt;=L_Conversion!$D$117),"-",
"PRIMER_DIA fuera de rango")))))))))))))))</f>
        <v>-</v>
      </c>
      <c r="AS833" s="94" t="str">
        <f t="shared" si="347"/>
        <v>-</v>
      </c>
      <c r="AT833" s="94" t="str">
        <f t="shared" si="348"/>
        <v>-</v>
      </c>
      <c r="AU833" s="94" t="str">
        <f t="shared" si="349"/>
        <v>-</v>
      </c>
      <c r="AV833" s="94" t="str">
        <f t="shared" si="350"/>
        <v>-</v>
      </c>
      <c r="AW833" s="94" t="str">
        <f t="shared" si="351"/>
        <v>-</v>
      </c>
      <c r="AX833" s="94" t="str">
        <f t="shared" si="352"/>
        <v>-</v>
      </c>
      <c r="AY833" s="94" t="str">
        <f t="shared" si="353"/>
        <v>-</v>
      </c>
      <c r="AZ833" s="94" t="str">
        <f t="shared" si="354"/>
        <v>-</v>
      </c>
      <c r="BA833" s="94" t="str">
        <f t="shared" si="355"/>
        <v>-</v>
      </c>
      <c r="BB833" s="94" t="str">
        <f t="shared" si="356"/>
        <v>-</v>
      </c>
      <c r="BC833" s="94" t="str">
        <f t="shared" si="357"/>
        <v>-</v>
      </c>
      <c r="BD833" s="94" t="str">
        <f t="shared" si="358"/>
        <v>-</v>
      </c>
      <c r="BE833" s="94" t="str">
        <f t="shared" si="359"/>
        <v>-</v>
      </c>
      <c r="BF833" s="94" t="str">
        <f t="shared" si="360"/>
        <v>-</v>
      </c>
    </row>
    <row r="834" spans="1:58" x14ac:dyDescent="0.2">
      <c r="A834" s="19" t="s">
        <v>1193</v>
      </c>
      <c r="B834" s="19" t="s">
        <v>76</v>
      </c>
      <c r="C834" s="19">
        <v>7098148</v>
      </c>
      <c r="D834" s="19">
        <v>3</v>
      </c>
      <c r="E834" s="19" t="s">
        <v>1212</v>
      </c>
      <c r="F834" s="19" t="s">
        <v>1964</v>
      </c>
      <c r="G834" s="19" t="s">
        <v>2066</v>
      </c>
      <c r="H834" s="19" t="s">
        <v>654</v>
      </c>
      <c r="I834" s="19" t="s">
        <v>653</v>
      </c>
      <c r="J834" s="19">
        <v>60</v>
      </c>
      <c r="K834" s="19" t="s">
        <v>556</v>
      </c>
      <c r="L834" s="19" t="s">
        <v>490</v>
      </c>
      <c r="M834" s="19" t="s">
        <v>14</v>
      </c>
      <c r="N834" s="19">
        <v>45852</v>
      </c>
      <c r="O834" s="19">
        <v>3</v>
      </c>
      <c r="P834" s="83">
        <v>1</v>
      </c>
      <c r="Q834" s="19" t="s">
        <v>23</v>
      </c>
      <c r="R834" s="19" t="s">
        <v>11</v>
      </c>
      <c r="S834" s="19" t="s">
        <v>23</v>
      </c>
      <c r="T834" s="19">
        <v>3</v>
      </c>
      <c r="U834" s="19" t="s">
        <v>11</v>
      </c>
      <c r="V834" s="19" t="s">
        <v>19</v>
      </c>
      <c r="W834" s="19" t="s">
        <v>19</v>
      </c>
      <c r="X834" s="19">
        <v>64179</v>
      </c>
      <c r="Y834" s="19" t="s">
        <v>726</v>
      </c>
      <c r="Z834" s="19">
        <v>3</v>
      </c>
      <c r="AA834" s="19">
        <v>64179</v>
      </c>
      <c r="AB834" s="19">
        <v>64179</v>
      </c>
      <c r="AC834" s="186" t="str">
        <f>IF(OR(M834="13",M834="14",P834=8),"",IF(     AND(OR(S834="AUTORIZADO", S834="PENDIENTE", S834="REDUCIDO", S834="AMPLIADO"),L834&lt;&gt;"HONORARIO" ), _xlfn.CONCAT(IF(H834="X","H",H834),"_",IF(OR(P834=5,P834=6),_xlfn.CONCAT(P834,"A"),P834),"_",VLOOKUP(T834,Datos!$B$2:$C$5,2,TRUE)),""))</f>
        <v>H_1_[hasta 3]</v>
      </c>
      <c r="AD834" s="186">
        <f t="shared" si="334"/>
        <v>128358</v>
      </c>
      <c r="AE834" s="90" t="str">
        <f t="shared" si="335"/>
        <v>-</v>
      </c>
      <c r="AF834" s="91" t="str">
        <f t="shared" si="336"/>
        <v>070601</v>
      </c>
      <c r="AG834" s="92"/>
      <c r="AH834" s="93" t="str">
        <f t="shared" si="337"/>
        <v>Corporación de Fomento de la Producción</v>
      </c>
      <c r="AI834" s="90" t="str">
        <f t="shared" si="338"/>
        <v>-</v>
      </c>
      <c r="AJ834" s="90">
        <f t="shared" si="339"/>
        <v>3</v>
      </c>
      <c r="AK834" s="90" t="str">
        <f t="shared" si="340"/>
        <v>-</v>
      </c>
      <c r="AL834" s="90" t="str">
        <f t="shared" si="341"/>
        <v>Identifica este registro como HOMBRE</v>
      </c>
      <c r="AM834" s="90" t="str">
        <f t="shared" si="342"/>
        <v>-</v>
      </c>
      <c r="AN834" s="90" t="str">
        <f t="shared" si="343"/>
        <v>-</v>
      </c>
      <c r="AO834" s="90" t="str">
        <f t="shared" si="344"/>
        <v>-</v>
      </c>
      <c r="AP834" s="58" t="str">
        <f t="shared" si="345"/>
        <v>-</v>
      </c>
      <c r="AQ834" s="94" t="str">
        <f t="shared" si="346"/>
        <v>-</v>
      </c>
      <c r="AR834" s="94" t="str">
        <f>IF(N834="","PRIMER_DIA en blanco",
IF(AND(M834="01",N834&gt;=L_Conversion!$C$118,N834&lt;=L_Conversion!$D$118),"-",
IF(AND(M834="02",N834&gt;=L_Conversion!$C$119,N834&lt;=L_Conversion!$D$119),"-",
IF(AND(M834="03",N834&gt;=L_Conversion!$C$120,N834&lt;=L_Conversion!$D$120),"-",
IF(AND(M834="04",N834&gt;=L_Conversion!$C$121,N834&lt;=L_Conversion!$D$121),"-",
IF(AND(M834="05",N834&gt;=L_Conversion!$C$122,N834&lt;=L_Conversion!$D$122),"-",
IF(AND(M834="06",N834&gt;=L_Conversion!$C$123,N834&lt;=L_Conversion!$D$123),"-",
IF(AND(M834="07",N834&gt;=L_Conversion!$C$124,N834&lt;=L_Conversion!$D$124),"-",
IF(AND(M834="08",N834&gt;=L_Conversion!$C$125,N834&lt;=L_Conversion!$D$125),"-",
IF(AND(M834="09",N834&gt;=L_Conversion!$C$126,N834&lt;=L_Conversion!$D$126),"-",
IF(AND(M834="10",N834&gt;=L_Conversion!$C$127,N834&lt;=L_Conversion!$D$127),"-",
IF(AND(M834="11",N834&gt;=L_Conversion!$C$128,N834&lt;=L_Conversion!$D$128),"-",
IF(AND(M834="12",N834&gt;=L_Conversion!$C$129,N834&lt;=L_Conversion!$D$129),"-",
IF(AND(M834="13",N834&gt;=L_Conversion!$C$116,N834&lt;=L_Conversion!$D$116),"-",
IF(AND(M834="14",N834&gt;=L_Conversion!$C$117,N834&lt;=L_Conversion!$D$117),"-",
"PRIMER_DIA fuera de rango")))))))))))))))</f>
        <v>-</v>
      </c>
      <c r="AS834" s="94" t="str">
        <f t="shared" si="347"/>
        <v>-</v>
      </c>
      <c r="AT834" s="94" t="str">
        <f t="shared" si="348"/>
        <v>-</v>
      </c>
      <c r="AU834" s="94" t="str">
        <f t="shared" si="349"/>
        <v>-</v>
      </c>
      <c r="AV834" s="94" t="str">
        <f t="shared" si="350"/>
        <v>-</v>
      </c>
      <c r="AW834" s="94" t="str">
        <f t="shared" si="351"/>
        <v>-</v>
      </c>
      <c r="AX834" s="94" t="str">
        <f t="shared" si="352"/>
        <v>-</v>
      </c>
      <c r="AY834" s="94" t="str">
        <f t="shared" si="353"/>
        <v>-</v>
      </c>
      <c r="AZ834" s="94" t="str">
        <f t="shared" si="354"/>
        <v>-</v>
      </c>
      <c r="BA834" s="94" t="str">
        <f t="shared" si="355"/>
        <v>-</v>
      </c>
      <c r="BB834" s="94" t="str">
        <f t="shared" si="356"/>
        <v>-</v>
      </c>
      <c r="BC834" s="94" t="str">
        <f t="shared" si="357"/>
        <v>-</v>
      </c>
      <c r="BD834" s="94" t="str">
        <f t="shared" si="358"/>
        <v>-</v>
      </c>
      <c r="BE834" s="94" t="str">
        <f t="shared" si="359"/>
        <v>-</v>
      </c>
      <c r="BF834" s="94" t="str">
        <f t="shared" si="360"/>
        <v>-</v>
      </c>
    </row>
    <row r="835" spans="1:58" x14ac:dyDescent="0.2">
      <c r="A835" s="19" t="s">
        <v>1193</v>
      </c>
      <c r="B835" s="19" t="s">
        <v>76</v>
      </c>
      <c r="C835" s="19">
        <v>12721732</v>
      </c>
      <c r="D835" s="19">
        <v>7</v>
      </c>
      <c r="E835" s="19" t="s">
        <v>1773</v>
      </c>
      <c r="F835" s="19" t="s">
        <v>1774</v>
      </c>
      <c r="G835" s="19" t="s">
        <v>1640</v>
      </c>
      <c r="H835" s="19" t="s">
        <v>1018</v>
      </c>
      <c r="I835" s="19" t="s">
        <v>653</v>
      </c>
      <c r="J835" s="19">
        <v>80</v>
      </c>
      <c r="K835" s="19" t="s">
        <v>556</v>
      </c>
      <c r="L835" s="19" t="s">
        <v>495</v>
      </c>
      <c r="M835" s="19" t="s">
        <v>14</v>
      </c>
      <c r="N835" s="19">
        <v>45852</v>
      </c>
      <c r="O835" s="19">
        <v>12</v>
      </c>
      <c r="P835" s="83">
        <v>1</v>
      </c>
      <c r="Q835" s="19" t="s">
        <v>23</v>
      </c>
      <c r="R835" s="19" t="s">
        <v>11</v>
      </c>
      <c r="S835" s="19" t="s">
        <v>23</v>
      </c>
      <c r="T835" s="19">
        <v>12</v>
      </c>
      <c r="U835" s="19" t="s">
        <v>11</v>
      </c>
      <c r="V835" s="19" t="s">
        <v>11</v>
      </c>
      <c r="W835" s="19" t="s">
        <v>11</v>
      </c>
      <c r="X835" s="19">
        <v>0</v>
      </c>
      <c r="Y835" s="19" t="s">
        <v>730</v>
      </c>
      <c r="Z835" s="19">
        <v>0</v>
      </c>
      <c r="AA835" s="19">
        <v>0</v>
      </c>
      <c r="AB835" s="19">
        <v>0</v>
      </c>
      <c r="AC835" s="186" t="str">
        <f>IF(OR(M835="13",M835="14",P835=8),"",IF(     AND(OR(S835="AUTORIZADO", S835="PENDIENTE", S835="REDUCIDO", S835="AMPLIADO"),L835&lt;&gt;"HONORARIO" ), _xlfn.CONCAT(IF(H835="X","H",H835),"_",IF(OR(P835=5,P835=6),_xlfn.CONCAT(P835,"A"),P835),"_",VLOOKUP(T835,Datos!$B$2:$C$5,2,TRUE)),""))</f>
        <v>M_1_[11 +]</v>
      </c>
      <c r="AD835" s="186">
        <f t="shared" ref="AD835:AD898" si="361">IF(AC835="",0,AA835+AB835)</f>
        <v>0</v>
      </c>
      <c r="AE835" s="90" t="str">
        <f t="shared" ref="AE835:AE898" si="362">IF(A835="","Celda vacía",IF(A835="L","-","Revisar"))</f>
        <v>-</v>
      </c>
      <c r="AF835" s="91" t="str">
        <f t="shared" ref="AF835:AF898" si="363">IF(B835="","Celda vacía",IF(LEN(B835)=4,REPLACE(B835,1,6,CONCATENATE("00",B835)),IF(LEN(B835)=5,REPLACE(B835,1,6,CONCATENATE("0",B835)),IF(LEN(B835)=6,REPLACE(B835,1,6,B835),IF(AND(LEN(B835)&gt;6,OR(LEFT(B835,4)="1202", LEFT(B835,4)="1703")),REPLACE(B835,1,LEN(B835),B835),"Revisar")))))</f>
        <v>070601</v>
      </c>
      <c r="AG835" s="92"/>
      <c r="AH835" s="93" t="str">
        <f t="shared" ref="AH835:AH898" si="364">IF(B835="","Celda Vacía",IF(ISERROR(IF(B835="","",VLOOKUP(B835,Codigo,3,0))),"Corregir código servicio",IF(B835="","",VLOOKUP(B835,Codigo,3,0))))</f>
        <v>Corporación de Fomento de la Producción</v>
      </c>
      <c r="AI835" s="90" t="str">
        <f t="shared" ref="AI835:AI898" si="365">IF(C835="","Celda vacía",IF(C835&gt;1000000,"-","Revisar con Edad"))</f>
        <v>-</v>
      </c>
      <c r="AJ835" s="90">
        <f t="shared" ref="AJ835:AJ898" si="366">IF(D835="","Celda vacía",IF(IF(IF(LEN(C835)=6,(11-((RIGHT(C835,1)*2+MID(C835,5,1)*3+MID(C835,4,1)*4+MID(C835,3,1)*5+MID(C835,2,1)*6+LEFT(C835,1)*7)-(INT((RIGHT(C835,1)*2+MID(C835,5,1)*3+MID(C835,4,1)*4+MID(C835,3,1)*5+MID(C835,2,1)*6+LEFT(C835,1)*7)/11)*11))),IF(LEN(C835)=7,(11-((RIGHT(C835,1)*2+MID(C835,6,1)*3+MID(C835,5,1)*4+MID(C835,4,1)*5+MID(C835,3,1)*6+MID(C835,2,1)*7+LEFT(C835,1)*2)-(INT((RIGHT(C835,1)*2+MID(C835,6,1)*3+MID(C835,5,1)*4+MID(C835,4,1)*5+MID(C835,3,1)*6+MID(C835,2,1)*7+LEFT(C835,1)*2)/11)*11))),(11-((RIGHT(C835,1)*2+MID(C835,7,1)*3+MID(C835,6,1)*4+MID(C835,5,1)*5+MID(C835,4,1)*6+MID(C835,3,1)*7+MID(C835,2,1)*2+LEFT(C835,1)*3)-(INT((RIGHT(C835,1)*2+MID(C835,7,1)*3+MID(C835,6,1)*4+MID(C835,5,1)*5+MID(C835,4,1)*6+MID(C835,3,1)*7+MID(C835,2,1)*2+LEFT(C835,1)*3)/11)*11)))))=11,0,IF(LEN(C835)=6,(11-((RIGHT(C835,1)*2+MID(C835,5,1)*3+MID(C835,4,1)*4+MID(C835,3,1)*5+MID(C835,2,1)*6+LEFT(C835,1)*7)-(INT((RIGHT(C835,1)*2+MID(C835,5,1)*3+MID(C835,4,1)*4+MID(C835,3,1)*5+MID(C835,2,1)*6+LEFT(C835,1)*7)/11)*11))),IF(LEN(C835)=7,(11-((RIGHT(C835,1)*2+MID(C835,6,1)*3+MID(C835,5,1)*4+MID(C835,4,1)*5+MID(C835,3,1)*6+MID(C835,2,1)*7+LEFT(C835,1)*2)-(INT((RIGHT(C835,1)*2+MID(C835,6,1)*3+MID(C835,5,1)*4+MID(C835,4,1)*5+MID(C835,3,1)*6+MID(C835,2,1)*7+LEFT(C835,1)*2)/11)*11))),(11-((RIGHT(C835,1)*2+MID(C835,7,1)*3+MID(C835,6,1)*4+MID(C835,5,1)*5+MID(C835,4,1)*6+MID(C835,3,1)*7+MID(C835,2,1)*2+LEFT(C835,1)*3)-(INT((RIGHT(C835,1)*2+MID(C835,7,1)*3+MID(C835,6,1)*4+MID(C835,5,1)*5+MID(C835,4,1)*6+MID(C835,3,1)*7+MID(C835,2,1)*2+LEFT(C835,1)*3)/11)*11))))))=10,"K",IF(IF(LEN(C835)=6,(11-((RIGHT(C835,1)*2+MID(C835,5,1)*3+MID(C835,4,1)*4+MID(C835,3,1)*5+MID(C835,2,1)*6+LEFT(C835,1)*7)-(INT((RIGHT(C835,1)*2+MID(C835,5,1)*3+MID(C835,4,1)*4+MID(C835,3,1)*5+MID(C835,2,1)*6+LEFT(C835,1)*7)/11)*11))),IF(LEN(C835)=7,(11-((RIGHT(C835,1)*2+MID(C835,6,1)*3+MID(C835,5,1)*4+MID(C835,4,1)*5+MID(C835,3,1)*6+MID(C835,2,1)*7+LEFT(C835,1)*2)-(INT((RIGHT(C835,1)*2+MID(C835,6,1)*3+MID(C835,5,1)*4+MID(C835,4,1)*5+MID(C835,3,1)*6+MID(C835,2,1)*7+LEFT(C835,1)*2)/11)*11))),(11-((RIGHT(C835,1)*2+MID(C835,7,1)*3+MID(C835,6,1)*4+MID(C835,5,1)*5+MID(C835,4,1)*6+MID(C835,3,1)*7+MID(C835,2,1)*2+LEFT(C835,1)*3)-(INT((RIGHT(C835,1)*2+MID(C835,7,1)*3+MID(C835,6,1)*4+MID(C835,5,1)*5+MID(C835,4,1)*6+MID(C835,3,1)*7+MID(C835,2,1)*2+LEFT(C835,1)*3)/11)*11)))))=11,0,IF(LEN(C835)=6,(11-((RIGHT(C835,1)*2+MID(C835,5,1)*3+MID(C835,4,1)*4+MID(C835,3,1)*5+MID(C835,2,1)*6+LEFT(C835,1)*7)-(INT((RIGHT(C835,1)*2+MID(C835,5,1)*3+MID(C835,4,1)*4+MID(C835,3,1)*5+MID(C835,2,1)*6+LEFT(C835,1)*7)/11)*11))),IF(LEN(C835)=7,(11-((RIGHT(C835,1)*2+MID(C835,6,1)*3+MID(C835,5,1)*4+MID(C835,4,1)*5+MID(C835,3,1)*6+MID(C835,2,1)*7+LEFT(C835,1)*2)-(INT((RIGHT(C835,1)*2+MID(C835,6,1)*3+MID(C835,5,1)*4+MID(C835,4,1)*5+MID(C835,3,1)*6+MID(C835,2,1)*7+LEFT(C835,1)*2)/11)*11))),(11-((RIGHT(C835,1)*2+MID(C835,7,1)*3+MID(C835,6,1)*4+MID(C835,5,1)*5+MID(C835,4,1)*6+MID(C835,3,1)*7+MID(C835,2,1)*2+LEFT(C835,1)*3)-(INT((RIGHT(C835,1)*2+MID(C835,7,1)*3+MID(C835,6,1)*4+MID(C835,5,1)*5+MID(C835,4,1)*6+MID(C835,3,1)*7+MID(C835,2,1)*2+LEFT(C835,1)*3)/11)*11))))))))</f>
        <v>7</v>
      </c>
      <c r="AK835" s="90" t="str">
        <f t="shared" ref="AK835:AK898" si="367">IF(C835="","Celda vacía",IF(C835="E","-",IF(IF(AJ835=11,0,IF(AJ835=10,"K",AJ835))=D835,"-","Corregir RUN")))</f>
        <v>-</v>
      </c>
      <c r="AL835" s="90" t="str">
        <f t="shared" ref="AL835:AL898" si="368">IF(H835="","Celda vacía",IF(OR(H835="M",H835="H",H835="X"),  IF(H835="M", "Identifica este registro como MUJER",  IF(H835="H","Identifica este registro como HOMBRE", IF(H835="X","Identifica este registro como NO BINARIO"))),  "Validar con Tabla N°01")   )</f>
        <v>Identifica este registro como MUJER</v>
      </c>
      <c r="AM835" s="90" t="str">
        <f t="shared" ref="AM835:AM898" si="369">IF(I835="","Celda vacía",IF(ISERROR(VLOOKUP(I835,Tabla_27_Matriz_Base,1,0)),"Revisar","-"))</f>
        <v>-</v>
      </c>
      <c r="AN835" s="90" t="str">
        <f t="shared" ref="AN835:AN898" si="370">IF(J835="","Celda vacía",IF(ISERROR(VLOOKUP(J835,Tabla_04_Sist.Rem,1,0)),"Revisar","-"))</f>
        <v>-</v>
      </c>
      <c r="AO835" s="90" t="str">
        <f t="shared" ref="AO835:AO898" si="371">IF(J835="","SIST_REM vacío, no permite validar estamento",IF(OR(J835=10,J835=40,J835=60,J835=70),IF(ISERROR(VLOOKUP(K835,Tabla_06_10_40_60_70_EUS,1,0)),"Revisar. Estamento no corresponde a sist. Rem.","-"),
IF(AND(A835="l",J835=11,K835="DIRECTIVO"),"Dual",
IF(OR(J835=11,J835=12),IF(ISERROR(VLOOKUP(K835,Tabla_06_11_12_15076_19664,1,0)),"Revisar. Estamento no corresponde a sist. Rem.","-"),
IF(J835=13,IF(ISERROR(VLOOKUP(K835,Tabla_06_13,1,0)),"Revisar. Estamento no corresponde a sist. Rem.","-"),
IF(J835=14,IF(ISERROR(VLOOKUP(K835,Tabla_06_14,1,0)),"Revisar. Estamento no corresponde a sist. Rem.","-"),
IF(J835=15,IF(ISERROR(VLOOKUP(K835,Tabla_06_15,1,0)),"Revisar. Estamento no corresponde a sist. Rem.","-"),
IF(OR(J835=90),IF(ISERROR(VLOOKUP(K835,Tabla_06_90_Personal_Fuera_de_Dotacion,1,0)),"Revisar. Estamento no corresponde a sist. Rem.","-"),
IF(J835=61,IF(ISERROR(VLOOKUP(K835,Tabla_06_DFL29_61_Experimentales,1,0)),"Revisar. Estamento no corresponde a sist. Rem.","-"),IF(J835=20,IF(ISERROR(VLOOKUP(K835,Tabla_06_20_Fiscalizadores,1,0)),"Revisar. Estamento no corresponde a sist. Rem.","-"),IF(J835=80,IF(ISERROR(VLOOKUP(K835,Tabla_06_80_Codigo_del_Trabajo,1,0)),"Revisar. Estamento no corresponde a sist. Rem.","-"),                    IF(J835=30,IF(ISERROR(VLOOKUP(K835,Tabla_06_30_Poder_Judicial,1,0)),"Revisar. Estamento no corresponde a sist. Rem.","-"),IF(ISERROR(VLOOKUP(K835,Tabla_06_50_Ministerio_Publico,1,0)),"Revisar","-")))))))))))))</f>
        <v>-</v>
      </c>
      <c r="AP835" s="58" t="str">
        <f t="shared" ref="AP835:AP898" si="372">IF(L835="","Celda vacía",IF(ISERROR(VLOOKUP(L835,Tabla_Personal,1,0)),"Revisar","-"))</f>
        <v>-</v>
      </c>
      <c r="AQ835" s="94" t="str">
        <f t="shared" ref="AQ835:AQ898" si="373">IF(M835="","Celda vacía",IF(ISERROR(VLOOKUP(M835,Tabla_01_Mes,1,0)),"Revisar","-"))</f>
        <v>-</v>
      </c>
      <c r="AR835" s="94" t="str">
        <f>IF(N835="","PRIMER_DIA en blanco",
IF(AND(M835="01",N835&gt;=L_Conversion!$C$118,N835&lt;=L_Conversion!$D$118),"-",
IF(AND(M835="02",N835&gt;=L_Conversion!$C$119,N835&lt;=L_Conversion!$D$119),"-",
IF(AND(M835="03",N835&gt;=L_Conversion!$C$120,N835&lt;=L_Conversion!$D$120),"-",
IF(AND(M835="04",N835&gt;=L_Conversion!$C$121,N835&lt;=L_Conversion!$D$121),"-",
IF(AND(M835="05",N835&gt;=L_Conversion!$C$122,N835&lt;=L_Conversion!$D$122),"-",
IF(AND(M835="06",N835&gt;=L_Conversion!$C$123,N835&lt;=L_Conversion!$D$123),"-",
IF(AND(M835="07",N835&gt;=L_Conversion!$C$124,N835&lt;=L_Conversion!$D$124),"-",
IF(AND(M835="08",N835&gt;=L_Conversion!$C$125,N835&lt;=L_Conversion!$D$125),"-",
IF(AND(M835="09",N835&gt;=L_Conversion!$C$126,N835&lt;=L_Conversion!$D$126),"-",
IF(AND(M835="10",N835&gt;=L_Conversion!$C$127,N835&lt;=L_Conversion!$D$127),"-",
IF(AND(M835="11",N835&gt;=L_Conversion!$C$128,N835&lt;=L_Conversion!$D$128),"-",
IF(AND(M835="12",N835&gt;=L_Conversion!$C$129,N835&lt;=L_Conversion!$D$129),"-",
IF(AND(M835="13",N835&gt;=L_Conversion!$C$116,N835&lt;=L_Conversion!$D$116),"-",
IF(AND(M835="14",N835&gt;=L_Conversion!$C$117,N835&lt;=L_Conversion!$D$117),"-",
"PRIMER_DIA fuera de rango")))))))))))))))</f>
        <v>-</v>
      </c>
      <c r="AS835" s="94" t="str">
        <f t="shared" ref="AS835:AS898" si="374">IF(O835="","Celda vacía",IF(AND(ISERROR(VLOOKUP(P835,Tabla_18_Tipos_licencias,1,FALSE))=FALSE,O835&gt;=0,O835&lt;=365),IF(P835=8,IF(H835="M",IF(ISERROR(VLOOKUP(O835,Dias_Licencia_Tipo_8_M,1,0)),"Revisar días licencia tipo 8","-"),IF(ISERROR(VLOOKUP(O835,Dias_licencia_tipo_8_H,1,0)),"Revisar días licencia tipo 8","-")),"-"),"Se debe revisar los campos TIPO_LM y N_DIAS"))</f>
        <v>-</v>
      </c>
      <c r="AT835" s="94" t="str">
        <f t="shared" ref="AT835:AT898" si="375">IF(P835="","Celda vacía",IF(ISERROR(VLOOKUP(P835,Tabla_18_Tipos_licencias,1,FALSE))=FALSE,IF(H835="M","-",IF(P835=7,"Revisar","-")),"Revisar"))</f>
        <v>-</v>
      </c>
      <c r="AU835" s="94" t="str">
        <f t="shared" ref="AU835:AU898" si="376">IF(Q835="","Celda vacía",IF(AND(OR(L835="HAG",L835="HONORARIO"),OR(Q835="AUTORIZADO",Q835="REDUCIDO",Q835="RECHAZADO",Q835="PENDIENTE",Q835="AMPLIADO")),"Revisar Calidad Jurídica",IF(AND(OR(L835="HAG",L835="HONORARIO"),Q835="NC"),"-",IF(ISERROR(VLOOKUP(Q835,Tabla_04_Estado_Resolucion,1,0)),"Revisar",IF(AND(Q835="PENDIENTE",($BG$1-N835)&gt;60),"Validar estado PENDIENTE",  IF(AND(OR(L835="CONTRATA",L835="PLANTA", L835="CT", L835="JP", L835="JORNAL", L835="CONTRATA_FD", L835="CT_FD", L835="ADSCRITO", L835="LGN", L835="VIGILANTE", L835="BECARIOS", L835="PLANTA_FD"),Q835&lt;&gt;"NC"),"-","Revisar Calidad Jurídica"))))))</f>
        <v>-</v>
      </c>
      <c r="AV835" s="94" t="str">
        <f t="shared" ref="AV835:AV898" si="377">IF(R835="","Celda vacía",IF(AND(OR(Q835="AUTORIZADO",Q835="PENDIENTE",Q835="NC",Q835="AMPLIADO"),R835="N"),"-",IF(AND(OR(Q835="REDUCIDO",Q835="RECHAZADO"),OR(R835="S",R835="N")),"-","Revisar")))</f>
        <v>-</v>
      </c>
      <c r="AW835" s="94" t="str">
        <f t="shared" ref="AW835:AW898" si="378">IF(Q835="","Celda vacía",IF(AND(R835="N",Q835=S835),"-",IF(AND(S835="PENDIENTE",($BG$1-N835)&gt;60),"Validar estado PENDIENTE",IF(AND(R835="S",OR(S835="AUTORIZADO",S835="PENDIENTE"),T835=O835),"-",IF(AND(R835="S",S835="REDUCIDO",T835&lt;O835,T835&gt;0),"-",IF(AND(R835="S",S835="RECHAZADO",T835=0),"-",IF(AND(Q835="NC",S835="NC",T835=O835),"-","Revisar")))))))</f>
        <v>-</v>
      </c>
      <c r="AX835" s="94" t="str">
        <f t="shared" ref="AX835:AX898" si="379">IF(T835="","Celda Vacía",IF(AND(OR(S835="AUTORIZADO",S835="PENDIENTE",S835="NC"),O835=T835),"-",IF(AND(S835="REDUCIDO",T835&gt;0,T835&lt;O835),"-",IF(AND(S835="RECHAZADO",T835=0),"-",   IF(AND(S835="AMPLIADO",T835&gt;O835),"-",       "Revisar" )))))</f>
        <v>-</v>
      </c>
      <c r="AY835" s="94" t="str">
        <f t="shared" ref="AY835:AY898" si="380">IF(U835="","Celda vacía",IF(OR(U835="S",U835="N"),"-","Revisar"))</f>
        <v>-</v>
      </c>
      <c r="AZ835" s="94" t="str">
        <f t="shared" ref="AZ835:AZ898" si="381">IF(V835="","Celda vacía",IF(OR(V835="S",V835="N"),"-","Revisar"))</f>
        <v>-</v>
      </c>
      <c r="BA835" s="94" t="str">
        <f t="shared" ref="BA835:BA898" si="382">IF(W835="","Celda vacía",IF(OR(W835="S",W835="N"),"-","Revisar"))</f>
        <v>-</v>
      </c>
      <c r="BB835" s="94" t="str">
        <f t="shared" ref="BB835:BB898" si="383">IF(X835="","Celda Vacia",IF(  OR(          AND(X835=0,W835="S"),AND(X835&lt;&gt;0,W835="N")),"Revisar valor del campo MONTO_SUB","-"))</f>
        <v>-</v>
      </c>
      <c r="BC835" s="94" t="str">
        <f t="shared" ref="BC835:BC898" si="384">IF(Y835="","Celda Vacia",IF(ISERROR(VLOOKUP(Y835,Tabla_33_estado_recuperacion,1,FALSE)),"Se debe corregir el valor según Tabla Nro 33",IF(Y835="SDR",IF(OR(S835="RECHAZADO",W835="N"),"-","Se debe revisar  ESTADO SDR"),IF(Y835="PEN",IF(OR(S835="AUTORIZADO",S835="REDUCIDO",S835="PENDIENTE"),"-","Se debe revisar ESTADO PEN"),IF(AND(OR(W835="S",W835="N"),OR(Y835="TOT",Y835="PAR"),OR(S835="AUTORIZADO",S835="REDUCIDO")),"-","Revisar ER2 Y ESTADO_REC")))))</f>
        <v>-</v>
      </c>
      <c r="BD835" s="94" t="str">
        <f t="shared" ref="BD835:BD898" si="385">IF(Z835="","Celda Vacia", IF(Z835&gt;T835,"Dias recuperados no puede ser mayor a dias autorizados", IF(ISNUMBER(Z835)=TRUE,IF(Z835=0,IF(OR(Y835="SDR",Y835="PEN"),"-",IF(AND(T835&lt;4,OR(Y835="TOT",Y835="PAR")),"-","Se debe revisar los Campos N_DIAS_REC y ESTADO_REC")),IF(AND(Z835&gt;0,Z835&lt;366,OR(Y835="TOT",Y835="PAR")),"-","Se debe revisar los campos ESTADO_REC y N_DIAS_REC")),"Valor del campo N_DIAS_REC no es numérico"))    )</f>
        <v>-</v>
      </c>
      <c r="BE835" s="94" t="str">
        <f t="shared" ref="BE835:BE898" si="386">IF(AA835="","Celda vacia",
IF( AND(AA835=0,(OR(Y835="PEN",Y835="SDR"))),"-",
IF(AND(T835&lt;4,OR(P835="5A",P835="5B",P835="6A",P835="6B"),AA835&gt;=0),"-",
IF(AND(T835&lt;4,P835&lt;&gt;"5A",P835&lt;&gt;"5B",P835&lt;&gt;"6A",P835&lt;&gt;"6B",AA835=0),"-",
IF(AND(T835&lt;4,P835&lt;&gt;"5A",P835&lt;&gt;"5B",P835&lt;&gt;"6A",P835&lt;&gt;"6B",V835="S",AA835&gt;=0),"-",
IF(AND(T835&gt;=4,AA835&gt;0, OR(Y835="TOT",Y835="PAR")),"-",
"Revisar el tipo de licencia medica, dias de licencia para el monto de recuperación declarado"))))))</f>
        <v>-</v>
      </c>
      <c r="BF835" s="94" t="str">
        <f t="shared" ref="BF835:BF898" si="387">IF(AB835="","Celda vacia",IF(ISNUMBER(AB835)=TRUE,IF(AB835=0,IF(OR(Y835="PEN",Y835="SDR"),"-","revisar "),IF(OR(Y835="TOT",Y835="PAR"),"-","Revisar")),"Valor del campo no es numérico"))</f>
        <v>-</v>
      </c>
    </row>
    <row r="836" spans="1:58" x14ac:dyDescent="0.2">
      <c r="A836" s="19" t="s">
        <v>1193</v>
      </c>
      <c r="B836" s="19" t="s">
        <v>76</v>
      </c>
      <c r="C836" s="19">
        <v>18303226</v>
      </c>
      <c r="D836" s="19">
        <v>7</v>
      </c>
      <c r="E836" s="19" t="s">
        <v>1415</v>
      </c>
      <c r="F836" s="19" t="s">
        <v>1416</v>
      </c>
      <c r="G836" s="19" t="s">
        <v>1417</v>
      </c>
      <c r="H836" s="19" t="s">
        <v>1018</v>
      </c>
      <c r="I836" s="19" t="s">
        <v>653</v>
      </c>
      <c r="J836" s="19">
        <v>80</v>
      </c>
      <c r="K836" s="19" t="s">
        <v>560</v>
      </c>
      <c r="L836" s="19" t="s">
        <v>495</v>
      </c>
      <c r="M836" s="19" t="s">
        <v>14</v>
      </c>
      <c r="N836" s="19">
        <v>45852</v>
      </c>
      <c r="O836" s="19">
        <v>21</v>
      </c>
      <c r="P836" s="83">
        <v>1</v>
      </c>
      <c r="Q836" s="19" t="s">
        <v>23</v>
      </c>
      <c r="R836" s="19" t="s">
        <v>11</v>
      </c>
      <c r="S836" s="19" t="s">
        <v>23</v>
      </c>
      <c r="T836" s="19">
        <v>21</v>
      </c>
      <c r="U836" s="19" t="s">
        <v>11</v>
      </c>
      <c r="V836" s="19" t="s">
        <v>11</v>
      </c>
      <c r="W836" s="19" t="s">
        <v>11</v>
      </c>
      <c r="X836" s="19">
        <v>0</v>
      </c>
      <c r="Y836" s="19" t="s">
        <v>730</v>
      </c>
      <c r="Z836" s="19">
        <v>0</v>
      </c>
      <c r="AA836" s="19">
        <v>0</v>
      </c>
      <c r="AB836" s="19">
        <v>0</v>
      </c>
      <c r="AC836" s="186" t="str">
        <f>IF(OR(M836="13",M836="14",P836=8),"",IF(     AND(OR(S836="AUTORIZADO", S836="PENDIENTE", S836="REDUCIDO", S836="AMPLIADO"),L836&lt;&gt;"HONORARIO" ), _xlfn.CONCAT(IF(H836="X","H",H836),"_",IF(OR(P836=5,P836=6),_xlfn.CONCAT(P836,"A"),P836),"_",VLOOKUP(T836,Datos!$B$2:$C$5,2,TRUE)),""))</f>
        <v>M_1_[11 +]</v>
      </c>
      <c r="AD836" s="186">
        <f t="shared" si="361"/>
        <v>0</v>
      </c>
      <c r="AE836" s="90" t="str">
        <f t="shared" si="362"/>
        <v>-</v>
      </c>
      <c r="AF836" s="91" t="str">
        <f t="shared" si="363"/>
        <v>070601</v>
      </c>
      <c r="AG836" s="92"/>
      <c r="AH836" s="93" t="str">
        <f t="shared" si="364"/>
        <v>Corporación de Fomento de la Producción</v>
      </c>
      <c r="AI836" s="90" t="str">
        <f t="shared" si="365"/>
        <v>-</v>
      </c>
      <c r="AJ836" s="90">
        <f t="shared" si="366"/>
        <v>7</v>
      </c>
      <c r="AK836" s="90" t="str">
        <f t="shared" si="367"/>
        <v>-</v>
      </c>
      <c r="AL836" s="90" t="str">
        <f t="shared" si="368"/>
        <v>Identifica este registro como MUJER</v>
      </c>
      <c r="AM836" s="90" t="str">
        <f t="shared" si="369"/>
        <v>-</v>
      </c>
      <c r="AN836" s="90" t="str">
        <f t="shared" si="370"/>
        <v>-</v>
      </c>
      <c r="AO836" s="90" t="str">
        <f t="shared" si="371"/>
        <v>-</v>
      </c>
      <c r="AP836" s="58" t="str">
        <f t="shared" si="372"/>
        <v>-</v>
      </c>
      <c r="AQ836" s="94" t="str">
        <f t="shared" si="373"/>
        <v>-</v>
      </c>
      <c r="AR836" s="94" t="str">
        <f>IF(N836="","PRIMER_DIA en blanco",
IF(AND(M836="01",N836&gt;=L_Conversion!$C$118,N836&lt;=L_Conversion!$D$118),"-",
IF(AND(M836="02",N836&gt;=L_Conversion!$C$119,N836&lt;=L_Conversion!$D$119),"-",
IF(AND(M836="03",N836&gt;=L_Conversion!$C$120,N836&lt;=L_Conversion!$D$120),"-",
IF(AND(M836="04",N836&gt;=L_Conversion!$C$121,N836&lt;=L_Conversion!$D$121),"-",
IF(AND(M836="05",N836&gt;=L_Conversion!$C$122,N836&lt;=L_Conversion!$D$122),"-",
IF(AND(M836="06",N836&gt;=L_Conversion!$C$123,N836&lt;=L_Conversion!$D$123),"-",
IF(AND(M836="07",N836&gt;=L_Conversion!$C$124,N836&lt;=L_Conversion!$D$124),"-",
IF(AND(M836="08",N836&gt;=L_Conversion!$C$125,N836&lt;=L_Conversion!$D$125),"-",
IF(AND(M836="09",N836&gt;=L_Conversion!$C$126,N836&lt;=L_Conversion!$D$126),"-",
IF(AND(M836="10",N836&gt;=L_Conversion!$C$127,N836&lt;=L_Conversion!$D$127),"-",
IF(AND(M836="11",N836&gt;=L_Conversion!$C$128,N836&lt;=L_Conversion!$D$128),"-",
IF(AND(M836="12",N836&gt;=L_Conversion!$C$129,N836&lt;=L_Conversion!$D$129),"-",
IF(AND(M836="13",N836&gt;=L_Conversion!$C$116,N836&lt;=L_Conversion!$D$116),"-",
IF(AND(M836="14",N836&gt;=L_Conversion!$C$117,N836&lt;=L_Conversion!$D$117),"-",
"PRIMER_DIA fuera de rango")))))))))))))))</f>
        <v>-</v>
      </c>
      <c r="AS836" s="94" t="str">
        <f t="shared" si="374"/>
        <v>-</v>
      </c>
      <c r="AT836" s="94" t="str">
        <f t="shared" si="375"/>
        <v>-</v>
      </c>
      <c r="AU836" s="94" t="str">
        <f t="shared" si="376"/>
        <v>-</v>
      </c>
      <c r="AV836" s="94" t="str">
        <f t="shared" si="377"/>
        <v>-</v>
      </c>
      <c r="AW836" s="94" t="str">
        <f t="shared" si="378"/>
        <v>-</v>
      </c>
      <c r="AX836" s="94" t="str">
        <f t="shared" si="379"/>
        <v>-</v>
      </c>
      <c r="AY836" s="94" t="str">
        <f t="shared" si="380"/>
        <v>-</v>
      </c>
      <c r="AZ836" s="94" t="str">
        <f t="shared" si="381"/>
        <v>-</v>
      </c>
      <c r="BA836" s="94" t="str">
        <f t="shared" si="382"/>
        <v>-</v>
      </c>
      <c r="BB836" s="94" t="str">
        <f t="shared" si="383"/>
        <v>-</v>
      </c>
      <c r="BC836" s="94" t="str">
        <f t="shared" si="384"/>
        <v>-</v>
      </c>
      <c r="BD836" s="94" t="str">
        <f t="shared" si="385"/>
        <v>-</v>
      </c>
      <c r="BE836" s="94" t="str">
        <f t="shared" si="386"/>
        <v>-</v>
      </c>
      <c r="BF836" s="94" t="str">
        <f t="shared" si="387"/>
        <v>-</v>
      </c>
    </row>
    <row r="837" spans="1:58" x14ac:dyDescent="0.2">
      <c r="A837" s="19" t="s">
        <v>1193</v>
      </c>
      <c r="B837" s="19" t="s">
        <v>76</v>
      </c>
      <c r="C837" s="19">
        <v>16624463</v>
      </c>
      <c r="D837" s="19">
        <v>3</v>
      </c>
      <c r="E837" s="19" t="s">
        <v>1239</v>
      </c>
      <c r="F837" s="19" t="s">
        <v>1240</v>
      </c>
      <c r="G837" s="19" t="s">
        <v>1241</v>
      </c>
      <c r="H837" s="19" t="s">
        <v>1018</v>
      </c>
      <c r="I837" s="19" t="s">
        <v>653</v>
      </c>
      <c r="J837" s="19">
        <v>80</v>
      </c>
      <c r="K837" s="19" t="s">
        <v>560</v>
      </c>
      <c r="L837" s="19" t="s">
        <v>495</v>
      </c>
      <c r="M837" s="19" t="s">
        <v>14</v>
      </c>
      <c r="N837" s="19">
        <v>45852</v>
      </c>
      <c r="O837" s="19">
        <v>2</v>
      </c>
      <c r="P837" s="83">
        <v>1</v>
      </c>
      <c r="Q837" s="19" t="s">
        <v>23</v>
      </c>
      <c r="R837" s="19" t="s">
        <v>11</v>
      </c>
      <c r="S837" s="19" t="s">
        <v>23</v>
      </c>
      <c r="T837" s="19">
        <v>2</v>
      </c>
      <c r="U837" s="19" t="s">
        <v>11</v>
      </c>
      <c r="V837" s="19" t="s">
        <v>11</v>
      </c>
      <c r="W837" s="19" t="s">
        <v>11</v>
      </c>
      <c r="X837" s="19">
        <v>0</v>
      </c>
      <c r="Y837" s="19" t="s">
        <v>730</v>
      </c>
      <c r="Z837" s="19">
        <v>0</v>
      </c>
      <c r="AA837" s="19">
        <v>0</v>
      </c>
      <c r="AB837" s="19">
        <v>0</v>
      </c>
      <c r="AC837" s="186" t="str">
        <f>IF(OR(M837="13",M837="14",P837=8),"",IF(     AND(OR(S837="AUTORIZADO", S837="PENDIENTE", S837="REDUCIDO", S837="AMPLIADO"),L837&lt;&gt;"HONORARIO" ), _xlfn.CONCAT(IF(H837="X","H",H837),"_",IF(OR(P837=5,P837=6),_xlfn.CONCAT(P837,"A"),P837),"_",VLOOKUP(T837,Datos!$B$2:$C$5,2,TRUE)),""))</f>
        <v>M_1_[hasta 3]</v>
      </c>
      <c r="AD837" s="186">
        <f t="shared" si="361"/>
        <v>0</v>
      </c>
      <c r="AE837" s="90" t="str">
        <f t="shared" si="362"/>
        <v>-</v>
      </c>
      <c r="AF837" s="91" t="str">
        <f t="shared" si="363"/>
        <v>070601</v>
      </c>
      <c r="AG837" s="92"/>
      <c r="AH837" s="93" t="str">
        <f t="shared" si="364"/>
        <v>Corporación de Fomento de la Producción</v>
      </c>
      <c r="AI837" s="90" t="str">
        <f t="shared" si="365"/>
        <v>-</v>
      </c>
      <c r="AJ837" s="90">
        <f t="shared" si="366"/>
        <v>3</v>
      </c>
      <c r="AK837" s="90" t="str">
        <f t="shared" si="367"/>
        <v>-</v>
      </c>
      <c r="AL837" s="90" t="str">
        <f t="shared" si="368"/>
        <v>Identifica este registro como MUJER</v>
      </c>
      <c r="AM837" s="90" t="str">
        <f t="shared" si="369"/>
        <v>-</v>
      </c>
      <c r="AN837" s="90" t="str">
        <f t="shared" si="370"/>
        <v>-</v>
      </c>
      <c r="AO837" s="90" t="str">
        <f t="shared" si="371"/>
        <v>-</v>
      </c>
      <c r="AP837" s="58" t="str">
        <f t="shared" si="372"/>
        <v>-</v>
      </c>
      <c r="AQ837" s="94" t="str">
        <f t="shared" si="373"/>
        <v>-</v>
      </c>
      <c r="AR837" s="94" t="str">
        <f>IF(N837="","PRIMER_DIA en blanco",
IF(AND(M837="01",N837&gt;=L_Conversion!$C$118,N837&lt;=L_Conversion!$D$118),"-",
IF(AND(M837="02",N837&gt;=L_Conversion!$C$119,N837&lt;=L_Conversion!$D$119),"-",
IF(AND(M837="03",N837&gt;=L_Conversion!$C$120,N837&lt;=L_Conversion!$D$120),"-",
IF(AND(M837="04",N837&gt;=L_Conversion!$C$121,N837&lt;=L_Conversion!$D$121),"-",
IF(AND(M837="05",N837&gt;=L_Conversion!$C$122,N837&lt;=L_Conversion!$D$122),"-",
IF(AND(M837="06",N837&gt;=L_Conversion!$C$123,N837&lt;=L_Conversion!$D$123),"-",
IF(AND(M837="07",N837&gt;=L_Conversion!$C$124,N837&lt;=L_Conversion!$D$124),"-",
IF(AND(M837="08",N837&gt;=L_Conversion!$C$125,N837&lt;=L_Conversion!$D$125),"-",
IF(AND(M837="09",N837&gt;=L_Conversion!$C$126,N837&lt;=L_Conversion!$D$126),"-",
IF(AND(M837="10",N837&gt;=L_Conversion!$C$127,N837&lt;=L_Conversion!$D$127),"-",
IF(AND(M837="11",N837&gt;=L_Conversion!$C$128,N837&lt;=L_Conversion!$D$128),"-",
IF(AND(M837="12",N837&gt;=L_Conversion!$C$129,N837&lt;=L_Conversion!$D$129),"-",
IF(AND(M837="13",N837&gt;=L_Conversion!$C$116,N837&lt;=L_Conversion!$D$116),"-",
IF(AND(M837="14",N837&gt;=L_Conversion!$C$117,N837&lt;=L_Conversion!$D$117),"-",
"PRIMER_DIA fuera de rango")))))))))))))))</f>
        <v>-</v>
      </c>
      <c r="AS837" s="94" t="str">
        <f t="shared" si="374"/>
        <v>-</v>
      </c>
      <c r="AT837" s="94" t="str">
        <f t="shared" si="375"/>
        <v>-</v>
      </c>
      <c r="AU837" s="94" t="str">
        <f t="shared" si="376"/>
        <v>-</v>
      </c>
      <c r="AV837" s="94" t="str">
        <f t="shared" si="377"/>
        <v>-</v>
      </c>
      <c r="AW837" s="94" t="str">
        <f t="shared" si="378"/>
        <v>-</v>
      </c>
      <c r="AX837" s="94" t="str">
        <f t="shared" si="379"/>
        <v>-</v>
      </c>
      <c r="AY837" s="94" t="str">
        <f t="shared" si="380"/>
        <v>-</v>
      </c>
      <c r="AZ837" s="94" t="str">
        <f t="shared" si="381"/>
        <v>-</v>
      </c>
      <c r="BA837" s="94" t="str">
        <f t="shared" si="382"/>
        <v>-</v>
      </c>
      <c r="BB837" s="94" t="str">
        <f t="shared" si="383"/>
        <v>-</v>
      </c>
      <c r="BC837" s="94" t="str">
        <f t="shared" si="384"/>
        <v>-</v>
      </c>
      <c r="BD837" s="94" t="str">
        <f t="shared" si="385"/>
        <v>-</v>
      </c>
      <c r="BE837" s="94" t="str">
        <f t="shared" si="386"/>
        <v>-</v>
      </c>
      <c r="BF837" s="94" t="str">
        <f t="shared" si="387"/>
        <v>-</v>
      </c>
    </row>
    <row r="838" spans="1:58" x14ac:dyDescent="0.2">
      <c r="A838" s="19" t="s">
        <v>1193</v>
      </c>
      <c r="B838" s="19" t="s">
        <v>76</v>
      </c>
      <c r="C838" s="19">
        <v>17707627</v>
      </c>
      <c r="D838" s="19">
        <v>9</v>
      </c>
      <c r="E838" s="19" t="s">
        <v>1366</v>
      </c>
      <c r="F838" s="19" t="s">
        <v>1265</v>
      </c>
      <c r="G838" s="19" t="s">
        <v>1367</v>
      </c>
      <c r="H838" s="19" t="s">
        <v>1018</v>
      </c>
      <c r="I838" s="19" t="s">
        <v>653</v>
      </c>
      <c r="J838" s="19">
        <v>80</v>
      </c>
      <c r="K838" s="19" t="s">
        <v>560</v>
      </c>
      <c r="L838" s="19" t="s">
        <v>495</v>
      </c>
      <c r="M838" s="19" t="s">
        <v>14</v>
      </c>
      <c r="N838" s="19">
        <v>45853</v>
      </c>
      <c r="O838" s="19">
        <v>5</v>
      </c>
      <c r="P838" s="83">
        <v>4</v>
      </c>
      <c r="Q838" s="19" t="s">
        <v>23</v>
      </c>
      <c r="R838" s="19" t="s">
        <v>11</v>
      </c>
      <c r="S838" s="19" t="s">
        <v>23</v>
      </c>
      <c r="T838" s="19">
        <v>5</v>
      </c>
      <c r="U838" s="19" t="s">
        <v>11</v>
      </c>
      <c r="V838" s="19" t="s">
        <v>11</v>
      </c>
      <c r="W838" s="19" t="s">
        <v>11</v>
      </c>
      <c r="X838" s="19">
        <v>0</v>
      </c>
      <c r="Y838" s="19" t="s">
        <v>730</v>
      </c>
      <c r="Z838" s="19">
        <v>0</v>
      </c>
      <c r="AA838" s="19">
        <v>0</v>
      </c>
      <c r="AB838" s="19">
        <v>0</v>
      </c>
      <c r="AC838" s="186" t="str">
        <f>IF(OR(M838="13",M838="14",P838=8),"",IF(     AND(OR(S838="AUTORIZADO", S838="PENDIENTE", S838="REDUCIDO", S838="AMPLIADO"),L838&lt;&gt;"HONORARIO" ), _xlfn.CONCAT(IF(H838="X","H",H838),"_",IF(OR(P838=5,P838=6),_xlfn.CONCAT(P838,"A"),P838),"_",VLOOKUP(T838,Datos!$B$2:$C$5,2,TRUE)),""))</f>
        <v>M_4_[4 a 10]</v>
      </c>
      <c r="AD838" s="186">
        <f t="shared" si="361"/>
        <v>0</v>
      </c>
      <c r="AE838" s="90" t="str">
        <f t="shared" si="362"/>
        <v>-</v>
      </c>
      <c r="AF838" s="91" t="str">
        <f t="shared" si="363"/>
        <v>070601</v>
      </c>
      <c r="AG838" s="92"/>
      <c r="AH838" s="93" t="str">
        <f t="shared" si="364"/>
        <v>Corporación de Fomento de la Producción</v>
      </c>
      <c r="AI838" s="90" t="str">
        <f t="shared" si="365"/>
        <v>-</v>
      </c>
      <c r="AJ838" s="90">
        <f t="shared" si="366"/>
        <v>9</v>
      </c>
      <c r="AK838" s="90" t="str">
        <f t="shared" si="367"/>
        <v>-</v>
      </c>
      <c r="AL838" s="90" t="str">
        <f t="shared" si="368"/>
        <v>Identifica este registro como MUJER</v>
      </c>
      <c r="AM838" s="90" t="str">
        <f t="shared" si="369"/>
        <v>-</v>
      </c>
      <c r="AN838" s="90" t="str">
        <f t="shared" si="370"/>
        <v>-</v>
      </c>
      <c r="AO838" s="90" t="str">
        <f t="shared" si="371"/>
        <v>-</v>
      </c>
      <c r="AP838" s="58" t="str">
        <f t="shared" si="372"/>
        <v>-</v>
      </c>
      <c r="AQ838" s="94" t="str">
        <f t="shared" si="373"/>
        <v>-</v>
      </c>
      <c r="AR838" s="94" t="str">
        <f>IF(N838="","PRIMER_DIA en blanco",
IF(AND(M838="01",N838&gt;=L_Conversion!$C$118,N838&lt;=L_Conversion!$D$118),"-",
IF(AND(M838="02",N838&gt;=L_Conversion!$C$119,N838&lt;=L_Conversion!$D$119),"-",
IF(AND(M838="03",N838&gt;=L_Conversion!$C$120,N838&lt;=L_Conversion!$D$120),"-",
IF(AND(M838="04",N838&gt;=L_Conversion!$C$121,N838&lt;=L_Conversion!$D$121),"-",
IF(AND(M838="05",N838&gt;=L_Conversion!$C$122,N838&lt;=L_Conversion!$D$122),"-",
IF(AND(M838="06",N838&gt;=L_Conversion!$C$123,N838&lt;=L_Conversion!$D$123),"-",
IF(AND(M838="07",N838&gt;=L_Conversion!$C$124,N838&lt;=L_Conversion!$D$124),"-",
IF(AND(M838="08",N838&gt;=L_Conversion!$C$125,N838&lt;=L_Conversion!$D$125),"-",
IF(AND(M838="09",N838&gt;=L_Conversion!$C$126,N838&lt;=L_Conversion!$D$126),"-",
IF(AND(M838="10",N838&gt;=L_Conversion!$C$127,N838&lt;=L_Conversion!$D$127),"-",
IF(AND(M838="11",N838&gt;=L_Conversion!$C$128,N838&lt;=L_Conversion!$D$128),"-",
IF(AND(M838="12",N838&gt;=L_Conversion!$C$129,N838&lt;=L_Conversion!$D$129),"-",
IF(AND(M838="13",N838&gt;=L_Conversion!$C$116,N838&lt;=L_Conversion!$D$116),"-",
IF(AND(M838="14",N838&gt;=L_Conversion!$C$117,N838&lt;=L_Conversion!$D$117),"-",
"PRIMER_DIA fuera de rango")))))))))))))))</f>
        <v>-</v>
      </c>
      <c r="AS838" s="94" t="str">
        <f t="shared" si="374"/>
        <v>-</v>
      </c>
      <c r="AT838" s="94" t="str">
        <f t="shared" si="375"/>
        <v>-</v>
      </c>
      <c r="AU838" s="94" t="str">
        <f t="shared" si="376"/>
        <v>-</v>
      </c>
      <c r="AV838" s="94" t="str">
        <f t="shared" si="377"/>
        <v>-</v>
      </c>
      <c r="AW838" s="94" t="str">
        <f t="shared" si="378"/>
        <v>-</v>
      </c>
      <c r="AX838" s="94" t="str">
        <f t="shared" si="379"/>
        <v>-</v>
      </c>
      <c r="AY838" s="94" t="str">
        <f t="shared" si="380"/>
        <v>-</v>
      </c>
      <c r="AZ838" s="94" t="str">
        <f t="shared" si="381"/>
        <v>-</v>
      </c>
      <c r="BA838" s="94" t="str">
        <f t="shared" si="382"/>
        <v>-</v>
      </c>
      <c r="BB838" s="94" t="str">
        <f t="shared" si="383"/>
        <v>-</v>
      </c>
      <c r="BC838" s="94" t="str">
        <f t="shared" si="384"/>
        <v>-</v>
      </c>
      <c r="BD838" s="94" t="str">
        <f t="shared" si="385"/>
        <v>-</v>
      </c>
      <c r="BE838" s="94" t="str">
        <f t="shared" si="386"/>
        <v>-</v>
      </c>
      <c r="BF838" s="94" t="str">
        <f t="shared" si="387"/>
        <v>-</v>
      </c>
    </row>
    <row r="839" spans="1:58" x14ac:dyDescent="0.2">
      <c r="A839" s="19" t="s">
        <v>1193</v>
      </c>
      <c r="B839" s="19" t="s">
        <v>1134</v>
      </c>
      <c r="C839" s="19">
        <v>17873552</v>
      </c>
      <c r="D839" s="19">
        <v>7</v>
      </c>
      <c r="E839" s="19" t="s">
        <v>1508</v>
      </c>
      <c r="F839" s="19" t="s">
        <v>1862</v>
      </c>
      <c r="G839" s="19" t="s">
        <v>2067</v>
      </c>
      <c r="H839" s="19" t="s">
        <v>654</v>
      </c>
      <c r="I839" s="19" t="s">
        <v>654</v>
      </c>
      <c r="J839" s="19">
        <v>80</v>
      </c>
      <c r="K839" s="19" t="s">
        <v>556</v>
      </c>
      <c r="L839" s="19" t="s">
        <v>509</v>
      </c>
      <c r="M839" s="19" t="s">
        <v>14</v>
      </c>
      <c r="N839" s="19">
        <v>45853</v>
      </c>
      <c r="O839" s="19">
        <v>4</v>
      </c>
      <c r="P839" s="83">
        <v>1</v>
      </c>
      <c r="Q839" s="19" t="s">
        <v>23</v>
      </c>
      <c r="R839" s="19" t="s">
        <v>11</v>
      </c>
      <c r="S839" s="19" t="s">
        <v>23</v>
      </c>
      <c r="T839" s="19">
        <v>4</v>
      </c>
      <c r="U839" s="19" t="s">
        <v>11</v>
      </c>
      <c r="V839" s="19" t="s">
        <v>11</v>
      </c>
      <c r="W839" s="19" t="s">
        <v>11</v>
      </c>
      <c r="X839" s="19">
        <v>0</v>
      </c>
      <c r="Y839" s="19" t="s">
        <v>730</v>
      </c>
      <c r="Z839" s="19">
        <v>0</v>
      </c>
      <c r="AA839" s="19">
        <v>0</v>
      </c>
      <c r="AB839" s="19">
        <v>0</v>
      </c>
      <c r="AC839" s="186" t="str">
        <f>IF(OR(M839="13",M839="14",P839=8),"",IF(     AND(OR(S839="AUTORIZADO", S839="PENDIENTE", S839="REDUCIDO", S839="AMPLIADO"),L839&lt;&gt;"HONORARIO" ), _xlfn.CONCAT(IF(H839="X","H",H839),"_",IF(OR(P839=5,P839=6),_xlfn.CONCAT(P839,"A"),P839),"_",VLOOKUP(T839,Datos!$B$2:$C$5,2,TRUE)),""))</f>
        <v>H_1_[4 a 10]</v>
      </c>
      <c r="AD839" s="186">
        <f t="shared" si="361"/>
        <v>0</v>
      </c>
      <c r="AE839" s="90" t="str">
        <f t="shared" si="362"/>
        <v>-</v>
      </c>
      <c r="AF839" s="91" t="str">
        <f t="shared" si="363"/>
        <v>Revisar</v>
      </c>
      <c r="AG839" s="92"/>
      <c r="AH839" s="93" t="str">
        <f t="shared" si="364"/>
        <v>Corporación de Fomento de la Producción</v>
      </c>
      <c r="AI839" s="90" t="str">
        <f t="shared" si="365"/>
        <v>-</v>
      </c>
      <c r="AJ839" s="90">
        <f t="shared" si="366"/>
        <v>7</v>
      </c>
      <c r="AK839" s="90" t="str">
        <f t="shared" si="367"/>
        <v>-</v>
      </c>
      <c r="AL839" s="90" t="str">
        <f t="shared" si="368"/>
        <v>Identifica este registro como HOMBRE</v>
      </c>
      <c r="AM839" s="90" t="str">
        <f t="shared" si="369"/>
        <v>-</v>
      </c>
      <c r="AN839" s="90" t="str">
        <f t="shared" si="370"/>
        <v>-</v>
      </c>
      <c r="AO839" s="90" t="str">
        <f t="shared" si="371"/>
        <v>-</v>
      </c>
      <c r="AP839" s="58" t="str">
        <f t="shared" si="372"/>
        <v>-</v>
      </c>
      <c r="AQ839" s="94" t="str">
        <f t="shared" si="373"/>
        <v>-</v>
      </c>
      <c r="AR839" s="94" t="str">
        <f>IF(N839="","PRIMER_DIA en blanco",
IF(AND(M839="01",N839&gt;=L_Conversion!$C$118,N839&lt;=L_Conversion!$D$118),"-",
IF(AND(M839="02",N839&gt;=L_Conversion!$C$119,N839&lt;=L_Conversion!$D$119),"-",
IF(AND(M839="03",N839&gt;=L_Conversion!$C$120,N839&lt;=L_Conversion!$D$120),"-",
IF(AND(M839="04",N839&gt;=L_Conversion!$C$121,N839&lt;=L_Conversion!$D$121),"-",
IF(AND(M839="05",N839&gt;=L_Conversion!$C$122,N839&lt;=L_Conversion!$D$122),"-",
IF(AND(M839="06",N839&gt;=L_Conversion!$C$123,N839&lt;=L_Conversion!$D$123),"-",
IF(AND(M839="07",N839&gt;=L_Conversion!$C$124,N839&lt;=L_Conversion!$D$124),"-",
IF(AND(M839="08",N839&gt;=L_Conversion!$C$125,N839&lt;=L_Conversion!$D$125),"-",
IF(AND(M839="09",N839&gt;=L_Conversion!$C$126,N839&lt;=L_Conversion!$D$126),"-",
IF(AND(M839="10",N839&gt;=L_Conversion!$C$127,N839&lt;=L_Conversion!$D$127),"-",
IF(AND(M839="11",N839&gt;=L_Conversion!$C$128,N839&lt;=L_Conversion!$D$128),"-",
IF(AND(M839="12",N839&gt;=L_Conversion!$C$129,N839&lt;=L_Conversion!$D$129),"-",
IF(AND(M839="13",N839&gt;=L_Conversion!$C$116,N839&lt;=L_Conversion!$D$116),"-",
IF(AND(M839="14",N839&gt;=L_Conversion!$C$117,N839&lt;=L_Conversion!$D$117),"-",
"PRIMER_DIA fuera de rango")))))))))))))))</f>
        <v>-</v>
      </c>
      <c r="AS839" s="94" t="str">
        <f t="shared" si="374"/>
        <v>-</v>
      </c>
      <c r="AT839" s="94" t="str">
        <f t="shared" si="375"/>
        <v>-</v>
      </c>
      <c r="AU839" s="94" t="str">
        <f t="shared" si="376"/>
        <v>-</v>
      </c>
      <c r="AV839" s="94" t="str">
        <f t="shared" si="377"/>
        <v>-</v>
      </c>
      <c r="AW839" s="94" t="str">
        <f t="shared" si="378"/>
        <v>-</v>
      </c>
      <c r="AX839" s="94" t="str">
        <f t="shared" si="379"/>
        <v>-</v>
      </c>
      <c r="AY839" s="94" t="str">
        <f t="shared" si="380"/>
        <v>-</v>
      </c>
      <c r="AZ839" s="94" t="str">
        <f t="shared" si="381"/>
        <v>-</v>
      </c>
      <c r="BA839" s="94" t="str">
        <f t="shared" si="382"/>
        <v>-</v>
      </c>
      <c r="BB839" s="94" t="str">
        <f t="shared" si="383"/>
        <v>-</v>
      </c>
      <c r="BC839" s="94" t="str">
        <f t="shared" si="384"/>
        <v>-</v>
      </c>
      <c r="BD839" s="94" t="str">
        <f t="shared" si="385"/>
        <v>-</v>
      </c>
      <c r="BE839" s="94" t="str">
        <f t="shared" si="386"/>
        <v>-</v>
      </c>
      <c r="BF839" s="94" t="str">
        <f t="shared" si="387"/>
        <v>-</v>
      </c>
    </row>
    <row r="840" spans="1:58" x14ac:dyDescent="0.2">
      <c r="A840" s="19" t="s">
        <v>1193</v>
      </c>
      <c r="B840" s="19" t="s">
        <v>1138</v>
      </c>
      <c r="C840" s="19">
        <v>7983587</v>
      </c>
      <c r="D840" s="19">
        <v>0</v>
      </c>
      <c r="E840" s="19" t="s">
        <v>2061</v>
      </c>
      <c r="F840" s="19" t="s">
        <v>2062</v>
      </c>
      <c r="G840" s="19" t="s">
        <v>1236</v>
      </c>
      <c r="H840" s="19" t="s">
        <v>1018</v>
      </c>
      <c r="I840" s="19" t="s">
        <v>654</v>
      </c>
      <c r="J840" s="19">
        <v>80</v>
      </c>
      <c r="K840" s="19" t="s">
        <v>556</v>
      </c>
      <c r="L840" s="19" t="s">
        <v>509</v>
      </c>
      <c r="M840" s="19" t="s">
        <v>14</v>
      </c>
      <c r="N840" s="19">
        <v>45853</v>
      </c>
      <c r="O840" s="19">
        <v>1</v>
      </c>
      <c r="P840" s="83">
        <v>1</v>
      </c>
      <c r="Q840" s="19" t="s">
        <v>23</v>
      </c>
      <c r="R840" s="19" t="s">
        <v>11</v>
      </c>
      <c r="S840" s="19" t="s">
        <v>23</v>
      </c>
      <c r="T840" s="19">
        <v>1</v>
      </c>
      <c r="U840" s="19" t="s">
        <v>11</v>
      </c>
      <c r="V840" s="19" t="s">
        <v>11</v>
      </c>
      <c r="W840" s="19" t="s">
        <v>11</v>
      </c>
      <c r="X840" s="19">
        <v>0</v>
      </c>
      <c r="Y840" s="19" t="s">
        <v>730</v>
      </c>
      <c r="Z840" s="19">
        <v>0</v>
      </c>
      <c r="AA840" s="19">
        <v>0</v>
      </c>
      <c r="AB840" s="19">
        <v>0</v>
      </c>
      <c r="AC840" s="186" t="str">
        <f>IF(OR(M840="13",M840="14",P840=8),"",IF(     AND(OR(S840="AUTORIZADO", S840="PENDIENTE", S840="REDUCIDO", S840="AMPLIADO"),L840&lt;&gt;"HONORARIO" ), _xlfn.CONCAT(IF(H840="X","H",H840),"_",IF(OR(P840=5,P840=6),_xlfn.CONCAT(P840,"A"),P840),"_",VLOOKUP(T840,Datos!$B$2:$C$5,2,TRUE)),""))</f>
        <v>M_1_[hasta 3]</v>
      </c>
      <c r="AD840" s="186">
        <f t="shared" si="361"/>
        <v>0</v>
      </c>
      <c r="AE840" s="90" t="str">
        <f t="shared" si="362"/>
        <v>-</v>
      </c>
      <c r="AF840" s="91" t="str">
        <f t="shared" si="363"/>
        <v>Revisar</v>
      </c>
      <c r="AG840" s="92"/>
      <c r="AH840" s="93" t="str">
        <f t="shared" si="364"/>
        <v>Corporación de Fomento de la Producción</v>
      </c>
      <c r="AI840" s="90" t="str">
        <f t="shared" si="365"/>
        <v>-</v>
      </c>
      <c r="AJ840" s="90">
        <f t="shared" si="366"/>
        <v>0</v>
      </c>
      <c r="AK840" s="90" t="str">
        <f t="shared" si="367"/>
        <v>-</v>
      </c>
      <c r="AL840" s="90" t="str">
        <f t="shared" si="368"/>
        <v>Identifica este registro como MUJER</v>
      </c>
      <c r="AM840" s="90" t="str">
        <f t="shared" si="369"/>
        <v>-</v>
      </c>
      <c r="AN840" s="90" t="str">
        <f t="shared" si="370"/>
        <v>-</v>
      </c>
      <c r="AO840" s="90" t="str">
        <f t="shared" si="371"/>
        <v>-</v>
      </c>
      <c r="AP840" s="58" t="str">
        <f t="shared" si="372"/>
        <v>-</v>
      </c>
      <c r="AQ840" s="94" t="str">
        <f t="shared" si="373"/>
        <v>-</v>
      </c>
      <c r="AR840" s="94" t="str">
        <f>IF(N840="","PRIMER_DIA en blanco",
IF(AND(M840="01",N840&gt;=L_Conversion!$C$118,N840&lt;=L_Conversion!$D$118),"-",
IF(AND(M840="02",N840&gt;=L_Conversion!$C$119,N840&lt;=L_Conversion!$D$119),"-",
IF(AND(M840="03",N840&gt;=L_Conversion!$C$120,N840&lt;=L_Conversion!$D$120),"-",
IF(AND(M840="04",N840&gt;=L_Conversion!$C$121,N840&lt;=L_Conversion!$D$121),"-",
IF(AND(M840="05",N840&gt;=L_Conversion!$C$122,N840&lt;=L_Conversion!$D$122),"-",
IF(AND(M840="06",N840&gt;=L_Conversion!$C$123,N840&lt;=L_Conversion!$D$123),"-",
IF(AND(M840="07",N840&gt;=L_Conversion!$C$124,N840&lt;=L_Conversion!$D$124),"-",
IF(AND(M840="08",N840&gt;=L_Conversion!$C$125,N840&lt;=L_Conversion!$D$125),"-",
IF(AND(M840="09",N840&gt;=L_Conversion!$C$126,N840&lt;=L_Conversion!$D$126),"-",
IF(AND(M840="10",N840&gt;=L_Conversion!$C$127,N840&lt;=L_Conversion!$D$127),"-",
IF(AND(M840="11",N840&gt;=L_Conversion!$C$128,N840&lt;=L_Conversion!$D$128),"-",
IF(AND(M840="12",N840&gt;=L_Conversion!$C$129,N840&lt;=L_Conversion!$D$129),"-",
IF(AND(M840="13",N840&gt;=L_Conversion!$C$116,N840&lt;=L_Conversion!$D$116),"-",
IF(AND(M840="14",N840&gt;=L_Conversion!$C$117,N840&lt;=L_Conversion!$D$117),"-",
"PRIMER_DIA fuera de rango")))))))))))))))</f>
        <v>-</v>
      </c>
      <c r="AS840" s="94" t="str">
        <f t="shared" si="374"/>
        <v>-</v>
      </c>
      <c r="AT840" s="94" t="str">
        <f t="shared" si="375"/>
        <v>-</v>
      </c>
      <c r="AU840" s="94" t="str">
        <f t="shared" si="376"/>
        <v>-</v>
      </c>
      <c r="AV840" s="94" t="str">
        <f t="shared" si="377"/>
        <v>-</v>
      </c>
      <c r="AW840" s="94" t="str">
        <f t="shared" si="378"/>
        <v>-</v>
      </c>
      <c r="AX840" s="94" t="str">
        <f t="shared" si="379"/>
        <v>-</v>
      </c>
      <c r="AY840" s="94" t="str">
        <f t="shared" si="380"/>
        <v>-</v>
      </c>
      <c r="AZ840" s="94" t="str">
        <f t="shared" si="381"/>
        <v>-</v>
      </c>
      <c r="BA840" s="94" t="str">
        <f t="shared" si="382"/>
        <v>-</v>
      </c>
      <c r="BB840" s="94" t="str">
        <f t="shared" si="383"/>
        <v>-</v>
      </c>
      <c r="BC840" s="94" t="str">
        <f t="shared" si="384"/>
        <v>-</v>
      </c>
      <c r="BD840" s="94" t="str">
        <f t="shared" si="385"/>
        <v>-</v>
      </c>
      <c r="BE840" s="94" t="str">
        <f t="shared" si="386"/>
        <v>-</v>
      </c>
      <c r="BF840" s="94" t="str">
        <f t="shared" si="387"/>
        <v>-</v>
      </c>
    </row>
    <row r="841" spans="1:58" x14ac:dyDescent="0.2">
      <c r="A841" s="19" t="s">
        <v>1193</v>
      </c>
      <c r="B841" s="19" t="s">
        <v>76</v>
      </c>
      <c r="C841" s="19">
        <v>9402658</v>
      </c>
      <c r="D841" s="19" t="s">
        <v>1197</v>
      </c>
      <c r="E841" s="19" t="s">
        <v>1544</v>
      </c>
      <c r="F841" s="19" t="s">
        <v>2068</v>
      </c>
      <c r="G841" s="19" t="s">
        <v>2069</v>
      </c>
      <c r="H841" s="19" t="s">
        <v>1018</v>
      </c>
      <c r="I841" s="19" t="s">
        <v>654</v>
      </c>
      <c r="J841" s="19">
        <v>80</v>
      </c>
      <c r="K841" s="19" t="s">
        <v>560</v>
      </c>
      <c r="L841" s="19" t="s">
        <v>509</v>
      </c>
      <c r="M841" s="19" t="s">
        <v>14</v>
      </c>
      <c r="N841" s="19">
        <v>45853</v>
      </c>
      <c r="O841" s="19">
        <v>7</v>
      </c>
      <c r="P841" s="83">
        <v>1</v>
      </c>
      <c r="Q841" s="19" t="s">
        <v>23</v>
      </c>
      <c r="R841" s="19" t="s">
        <v>11</v>
      </c>
      <c r="S841" s="19" t="s">
        <v>23</v>
      </c>
      <c r="T841" s="19">
        <v>7</v>
      </c>
      <c r="U841" s="19" t="s">
        <v>11</v>
      </c>
      <c r="V841" s="19" t="s">
        <v>11</v>
      </c>
      <c r="W841" s="19" t="s">
        <v>11</v>
      </c>
      <c r="X841" s="19">
        <v>0</v>
      </c>
      <c r="Y841" s="19" t="s">
        <v>730</v>
      </c>
      <c r="Z841" s="19">
        <v>0</v>
      </c>
      <c r="AA841" s="19">
        <v>0</v>
      </c>
      <c r="AB841" s="19">
        <v>0</v>
      </c>
      <c r="AC841" s="186" t="str">
        <f>IF(OR(M841="13",M841="14",P841=8),"",IF(     AND(OR(S841="AUTORIZADO", S841="PENDIENTE", S841="REDUCIDO", S841="AMPLIADO"),L841&lt;&gt;"HONORARIO" ), _xlfn.CONCAT(IF(H841="X","H",H841),"_",IF(OR(P841=5,P841=6),_xlfn.CONCAT(P841,"A"),P841),"_",VLOOKUP(T841,Datos!$B$2:$C$5,2,TRUE)),""))</f>
        <v>M_1_[4 a 10]</v>
      </c>
      <c r="AD841" s="186">
        <f t="shared" si="361"/>
        <v>0</v>
      </c>
      <c r="AE841" s="90" t="str">
        <f t="shared" si="362"/>
        <v>-</v>
      </c>
      <c r="AF841" s="91" t="str">
        <f t="shared" si="363"/>
        <v>070601</v>
      </c>
      <c r="AG841" s="92"/>
      <c r="AH841" s="93" t="str">
        <f t="shared" si="364"/>
        <v>Corporación de Fomento de la Producción</v>
      </c>
      <c r="AI841" s="90" t="str">
        <f t="shared" si="365"/>
        <v>-</v>
      </c>
      <c r="AJ841" s="90" t="str">
        <f t="shared" si="366"/>
        <v>K</v>
      </c>
      <c r="AK841" s="90" t="str">
        <f t="shared" si="367"/>
        <v>-</v>
      </c>
      <c r="AL841" s="90" t="str">
        <f t="shared" si="368"/>
        <v>Identifica este registro como MUJER</v>
      </c>
      <c r="AM841" s="90" t="str">
        <f t="shared" si="369"/>
        <v>-</v>
      </c>
      <c r="AN841" s="90" t="str">
        <f t="shared" si="370"/>
        <v>-</v>
      </c>
      <c r="AO841" s="90" t="str">
        <f t="shared" si="371"/>
        <v>-</v>
      </c>
      <c r="AP841" s="58" t="str">
        <f t="shared" si="372"/>
        <v>-</v>
      </c>
      <c r="AQ841" s="94" t="str">
        <f t="shared" si="373"/>
        <v>-</v>
      </c>
      <c r="AR841" s="94" t="str">
        <f>IF(N841="","PRIMER_DIA en blanco",
IF(AND(M841="01",N841&gt;=L_Conversion!$C$118,N841&lt;=L_Conversion!$D$118),"-",
IF(AND(M841="02",N841&gt;=L_Conversion!$C$119,N841&lt;=L_Conversion!$D$119),"-",
IF(AND(M841="03",N841&gt;=L_Conversion!$C$120,N841&lt;=L_Conversion!$D$120),"-",
IF(AND(M841="04",N841&gt;=L_Conversion!$C$121,N841&lt;=L_Conversion!$D$121),"-",
IF(AND(M841="05",N841&gt;=L_Conversion!$C$122,N841&lt;=L_Conversion!$D$122),"-",
IF(AND(M841="06",N841&gt;=L_Conversion!$C$123,N841&lt;=L_Conversion!$D$123),"-",
IF(AND(M841="07",N841&gt;=L_Conversion!$C$124,N841&lt;=L_Conversion!$D$124),"-",
IF(AND(M841="08",N841&gt;=L_Conversion!$C$125,N841&lt;=L_Conversion!$D$125),"-",
IF(AND(M841="09",N841&gt;=L_Conversion!$C$126,N841&lt;=L_Conversion!$D$126),"-",
IF(AND(M841="10",N841&gt;=L_Conversion!$C$127,N841&lt;=L_Conversion!$D$127),"-",
IF(AND(M841="11",N841&gt;=L_Conversion!$C$128,N841&lt;=L_Conversion!$D$128),"-",
IF(AND(M841="12",N841&gt;=L_Conversion!$C$129,N841&lt;=L_Conversion!$D$129),"-",
IF(AND(M841="13",N841&gt;=L_Conversion!$C$116,N841&lt;=L_Conversion!$D$116),"-",
IF(AND(M841="14",N841&gt;=L_Conversion!$C$117,N841&lt;=L_Conversion!$D$117),"-",
"PRIMER_DIA fuera de rango")))))))))))))))</f>
        <v>-</v>
      </c>
      <c r="AS841" s="94" t="str">
        <f t="shared" si="374"/>
        <v>-</v>
      </c>
      <c r="AT841" s="94" t="str">
        <f t="shared" si="375"/>
        <v>-</v>
      </c>
      <c r="AU841" s="94" t="str">
        <f t="shared" si="376"/>
        <v>-</v>
      </c>
      <c r="AV841" s="94" t="str">
        <f t="shared" si="377"/>
        <v>-</v>
      </c>
      <c r="AW841" s="94" t="str">
        <f t="shared" si="378"/>
        <v>-</v>
      </c>
      <c r="AX841" s="94" t="str">
        <f t="shared" si="379"/>
        <v>-</v>
      </c>
      <c r="AY841" s="94" t="str">
        <f t="shared" si="380"/>
        <v>-</v>
      </c>
      <c r="AZ841" s="94" t="str">
        <f t="shared" si="381"/>
        <v>-</v>
      </c>
      <c r="BA841" s="94" t="str">
        <f t="shared" si="382"/>
        <v>-</v>
      </c>
      <c r="BB841" s="94" t="str">
        <f t="shared" si="383"/>
        <v>-</v>
      </c>
      <c r="BC841" s="94" t="str">
        <f t="shared" si="384"/>
        <v>-</v>
      </c>
      <c r="BD841" s="94" t="str">
        <f t="shared" si="385"/>
        <v>-</v>
      </c>
      <c r="BE841" s="94" t="str">
        <f t="shared" si="386"/>
        <v>-</v>
      </c>
      <c r="BF841" s="94" t="str">
        <f t="shared" si="387"/>
        <v>-</v>
      </c>
    </row>
    <row r="842" spans="1:58" x14ac:dyDescent="0.2">
      <c r="A842" s="19" t="s">
        <v>1193</v>
      </c>
      <c r="B842" s="19" t="s">
        <v>76</v>
      </c>
      <c r="C842" s="19">
        <v>10027670</v>
      </c>
      <c r="D842" s="19">
        <v>4</v>
      </c>
      <c r="E842" s="19" t="s">
        <v>1358</v>
      </c>
      <c r="F842" s="19" t="s">
        <v>1359</v>
      </c>
      <c r="G842" s="19" t="s">
        <v>1360</v>
      </c>
      <c r="H842" s="19" t="s">
        <v>654</v>
      </c>
      <c r="I842" s="19" t="s">
        <v>653</v>
      </c>
      <c r="J842" s="19">
        <v>80</v>
      </c>
      <c r="K842" s="19" t="s">
        <v>560</v>
      </c>
      <c r="L842" s="19" t="s">
        <v>495</v>
      </c>
      <c r="M842" s="19" t="s">
        <v>14</v>
      </c>
      <c r="N842" s="19">
        <v>45853</v>
      </c>
      <c r="O842" s="19">
        <v>30</v>
      </c>
      <c r="P842" s="83">
        <v>1</v>
      </c>
      <c r="Q842" s="19" t="s">
        <v>23</v>
      </c>
      <c r="R842" s="19" t="s">
        <v>11</v>
      </c>
      <c r="S842" s="19" t="s">
        <v>23</v>
      </c>
      <c r="T842" s="19">
        <v>30</v>
      </c>
      <c r="U842" s="19" t="s">
        <v>11</v>
      </c>
      <c r="V842" s="19" t="s">
        <v>11</v>
      </c>
      <c r="W842" s="19" t="s">
        <v>11</v>
      </c>
      <c r="X842" s="19">
        <v>0</v>
      </c>
      <c r="Y842" s="19" t="s">
        <v>730</v>
      </c>
      <c r="Z842" s="19">
        <v>0</v>
      </c>
      <c r="AA842" s="19">
        <v>0</v>
      </c>
      <c r="AB842" s="19">
        <v>0</v>
      </c>
      <c r="AC842" s="186" t="str">
        <f>IF(OR(M842="13",M842="14",P842=8),"",IF(     AND(OR(S842="AUTORIZADO", S842="PENDIENTE", S842="REDUCIDO", S842="AMPLIADO"),L842&lt;&gt;"HONORARIO" ), _xlfn.CONCAT(IF(H842="X","H",H842),"_",IF(OR(P842=5,P842=6),_xlfn.CONCAT(P842,"A"),P842),"_",VLOOKUP(T842,Datos!$B$2:$C$5,2,TRUE)),""))</f>
        <v>H_1_[11 +]</v>
      </c>
      <c r="AD842" s="186">
        <f t="shared" si="361"/>
        <v>0</v>
      </c>
      <c r="AE842" s="90" t="str">
        <f t="shared" si="362"/>
        <v>-</v>
      </c>
      <c r="AF842" s="91" t="str">
        <f t="shared" si="363"/>
        <v>070601</v>
      </c>
      <c r="AG842" s="92"/>
      <c r="AH842" s="93" t="str">
        <f t="shared" si="364"/>
        <v>Corporación de Fomento de la Producción</v>
      </c>
      <c r="AI842" s="90" t="str">
        <f t="shared" si="365"/>
        <v>-</v>
      </c>
      <c r="AJ842" s="90">
        <f t="shared" si="366"/>
        <v>4</v>
      </c>
      <c r="AK842" s="90" t="str">
        <f t="shared" si="367"/>
        <v>-</v>
      </c>
      <c r="AL842" s="90" t="str">
        <f t="shared" si="368"/>
        <v>Identifica este registro como HOMBRE</v>
      </c>
      <c r="AM842" s="90" t="str">
        <f t="shared" si="369"/>
        <v>-</v>
      </c>
      <c r="AN842" s="90" t="str">
        <f t="shared" si="370"/>
        <v>-</v>
      </c>
      <c r="AO842" s="90" t="str">
        <f t="shared" si="371"/>
        <v>-</v>
      </c>
      <c r="AP842" s="58" t="str">
        <f t="shared" si="372"/>
        <v>-</v>
      </c>
      <c r="AQ842" s="94" t="str">
        <f t="shared" si="373"/>
        <v>-</v>
      </c>
      <c r="AR842" s="94" t="str">
        <f>IF(N842="","PRIMER_DIA en blanco",
IF(AND(M842="01",N842&gt;=L_Conversion!$C$118,N842&lt;=L_Conversion!$D$118),"-",
IF(AND(M842="02",N842&gt;=L_Conversion!$C$119,N842&lt;=L_Conversion!$D$119),"-",
IF(AND(M842="03",N842&gt;=L_Conversion!$C$120,N842&lt;=L_Conversion!$D$120),"-",
IF(AND(M842="04",N842&gt;=L_Conversion!$C$121,N842&lt;=L_Conversion!$D$121),"-",
IF(AND(M842="05",N842&gt;=L_Conversion!$C$122,N842&lt;=L_Conversion!$D$122),"-",
IF(AND(M842="06",N842&gt;=L_Conversion!$C$123,N842&lt;=L_Conversion!$D$123),"-",
IF(AND(M842="07",N842&gt;=L_Conversion!$C$124,N842&lt;=L_Conversion!$D$124),"-",
IF(AND(M842="08",N842&gt;=L_Conversion!$C$125,N842&lt;=L_Conversion!$D$125),"-",
IF(AND(M842="09",N842&gt;=L_Conversion!$C$126,N842&lt;=L_Conversion!$D$126),"-",
IF(AND(M842="10",N842&gt;=L_Conversion!$C$127,N842&lt;=L_Conversion!$D$127),"-",
IF(AND(M842="11",N842&gt;=L_Conversion!$C$128,N842&lt;=L_Conversion!$D$128),"-",
IF(AND(M842="12",N842&gt;=L_Conversion!$C$129,N842&lt;=L_Conversion!$D$129),"-",
IF(AND(M842="13",N842&gt;=L_Conversion!$C$116,N842&lt;=L_Conversion!$D$116),"-",
IF(AND(M842="14",N842&gt;=L_Conversion!$C$117,N842&lt;=L_Conversion!$D$117),"-",
"PRIMER_DIA fuera de rango")))))))))))))))</f>
        <v>-</v>
      </c>
      <c r="AS842" s="94" t="str">
        <f t="shared" si="374"/>
        <v>-</v>
      </c>
      <c r="AT842" s="94" t="str">
        <f t="shared" si="375"/>
        <v>-</v>
      </c>
      <c r="AU842" s="94" t="str">
        <f t="shared" si="376"/>
        <v>-</v>
      </c>
      <c r="AV842" s="94" t="str">
        <f t="shared" si="377"/>
        <v>-</v>
      </c>
      <c r="AW842" s="94" t="str">
        <f t="shared" si="378"/>
        <v>-</v>
      </c>
      <c r="AX842" s="94" t="str">
        <f t="shared" si="379"/>
        <v>-</v>
      </c>
      <c r="AY842" s="94" t="str">
        <f t="shared" si="380"/>
        <v>-</v>
      </c>
      <c r="AZ842" s="94" t="str">
        <f t="shared" si="381"/>
        <v>-</v>
      </c>
      <c r="BA842" s="94" t="str">
        <f t="shared" si="382"/>
        <v>-</v>
      </c>
      <c r="BB842" s="94" t="str">
        <f t="shared" si="383"/>
        <v>-</v>
      </c>
      <c r="BC842" s="94" t="str">
        <f t="shared" si="384"/>
        <v>-</v>
      </c>
      <c r="BD842" s="94" t="str">
        <f t="shared" si="385"/>
        <v>-</v>
      </c>
      <c r="BE842" s="94" t="str">
        <f t="shared" si="386"/>
        <v>-</v>
      </c>
      <c r="BF842" s="94" t="str">
        <f t="shared" si="387"/>
        <v>-</v>
      </c>
    </row>
    <row r="843" spans="1:58" x14ac:dyDescent="0.2">
      <c r="A843" s="19" t="s">
        <v>1193</v>
      </c>
      <c r="B843" s="19" t="s">
        <v>76</v>
      </c>
      <c r="C843" s="19">
        <v>12025018</v>
      </c>
      <c r="D843" s="19">
        <v>3</v>
      </c>
      <c r="E843" s="19" t="s">
        <v>1218</v>
      </c>
      <c r="F843" s="19" t="s">
        <v>1219</v>
      </c>
      <c r="G843" s="19" t="s">
        <v>1220</v>
      </c>
      <c r="H843" s="19" t="s">
        <v>1018</v>
      </c>
      <c r="I843" s="19" t="s">
        <v>653</v>
      </c>
      <c r="J843" s="19">
        <v>80</v>
      </c>
      <c r="K843" s="19" t="s">
        <v>554</v>
      </c>
      <c r="L843" s="19" t="s">
        <v>495</v>
      </c>
      <c r="M843" s="19" t="s">
        <v>14</v>
      </c>
      <c r="N843" s="19">
        <v>45854</v>
      </c>
      <c r="O843" s="19">
        <v>15</v>
      </c>
      <c r="P843" s="83">
        <v>1</v>
      </c>
      <c r="Q843" s="19" t="s">
        <v>23</v>
      </c>
      <c r="R843" s="19" t="s">
        <v>11</v>
      </c>
      <c r="S843" s="19" t="s">
        <v>23</v>
      </c>
      <c r="T843" s="19">
        <v>15</v>
      </c>
      <c r="U843" s="19" t="s">
        <v>11</v>
      </c>
      <c r="V843" s="19" t="s">
        <v>11</v>
      </c>
      <c r="W843" s="19" t="s">
        <v>11</v>
      </c>
      <c r="X843" s="19">
        <v>0</v>
      </c>
      <c r="Y843" s="19" t="s">
        <v>730</v>
      </c>
      <c r="Z843" s="19">
        <v>0</v>
      </c>
      <c r="AA843" s="19">
        <v>0</v>
      </c>
      <c r="AB843" s="19">
        <v>0</v>
      </c>
      <c r="AC843" s="186" t="str">
        <f>IF(OR(M843="13",M843="14",P843=8),"",IF(     AND(OR(S843="AUTORIZADO", S843="PENDIENTE", S843="REDUCIDO", S843="AMPLIADO"),L843&lt;&gt;"HONORARIO" ), _xlfn.CONCAT(IF(H843="X","H",H843),"_",IF(OR(P843=5,P843=6),_xlfn.CONCAT(P843,"A"),P843),"_",VLOOKUP(T843,Datos!$B$2:$C$5,2,TRUE)),""))</f>
        <v>M_1_[11 +]</v>
      </c>
      <c r="AD843" s="186">
        <f t="shared" si="361"/>
        <v>0</v>
      </c>
      <c r="AE843" s="90" t="str">
        <f t="shared" si="362"/>
        <v>-</v>
      </c>
      <c r="AF843" s="91" t="str">
        <f t="shared" si="363"/>
        <v>070601</v>
      </c>
      <c r="AG843" s="92"/>
      <c r="AH843" s="93" t="str">
        <f t="shared" si="364"/>
        <v>Corporación de Fomento de la Producción</v>
      </c>
      <c r="AI843" s="90" t="str">
        <f t="shared" si="365"/>
        <v>-</v>
      </c>
      <c r="AJ843" s="90">
        <f t="shared" si="366"/>
        <v>3</v>
      </c>
      <c r="AK843" s="90" t="str">
        <f t="shared" si="367"/>
        <v>-</v>
      </c>
      <c r="AL843" s="90" t="str">
        <f t="shared" si="368"/>
        <v>Identifica este registro como MUJER</v>
      </c>
      <c r="AM843" s="90" t="str">
        <f t="shared" si="369"/>
        <v>-</v>
      </c>
      <c r="AN843" s="90" t="str">
        <f t="shared" si="370"/>
        <v>-</v>
      </c>
      <c r="AO843" s="90" t="str">
        <f t="shared" si="371"/>
        <v>-</v>
      </c>
      <c r="AP843" s="58" t="str">
        <f t="shared" si="372"/>
        <v>-</v>
      </c>
      <c r="AQ843" s="94" t="str">
        <f t="shared" si="373"/>
        <v>-</v>
      </c>
      <c r="AR843" s="94" t="str">
        <f>IF(N843="","PRIMER_DIA en blanco",
IF(AND(M843="01",N843&gt;=L_Conversion!$C$118,N843&lt;=L_Conversion!$D$118),"-",
IF(AND(M843="02",N843&gt;=L_Conversion!$C$119,N843&lt;=L_Conversion!$D$119),"-",
IF(AND(M843="03",N843&gt;=L_Conversion!$C$120,N843&lt;=L_Conversion!$D$120),"-",
IF(AND(M843="04",N843&gt;=L_Conversion!$C$121,N843&lt;=L_Conversion!$D$121),"-",
IF(AND(M843="05",N843&gt;=L_Conversion!$C$122,N843&lt;=L_Conversion!$D$122),"-",
IF(AND(M843="06",N843&gt;=L_Conversion!$C$123,N843&lt;=L_Conversion!$D$123),"-",
IF(AND(M843="07",N843&gt;=L_Conversion!$C$124,N843&lt;=L_Conversion!$D$124),"-",
IF(AND(M843="08",N843&gt;=L_Conversion!$C$125,N843&lt;=L_Conversion!$D$125),"-",
IF(AND(M843="09",N843&gt;=L_Conversion!$C$126,N843&lt;=L_Conversion!$D$126),"-",
IF(AND(M843="10",N843&gt;=L_Conversion!$C$127,N843&lt;=L_Conversion!$D$127),"-",
IF(AND(M843="11",N843&gt;=L_Conversion!$C$128,N843&lt;=L_Conversion!$D$128),"-",
IF(AND(M843="12",N843&gt;=L_Conversion!$C$129,N843&lt;=L_Conversion!$D$129),"-",
IF(AND(M843="13",N843&gt;=L_Conversion!$C$116,N843&lt;=L_Conversion!$D$116),"-",
IF(AND(M843="14",N843&gt;=L_Conversion!$C$117,N843&lt;=L_Conversion!$D$117),"-",
"PRIMER_DIA fuera de rango")))))))))))))))</f>
        <v>-</v>
      </c>
      <c r="AS843" s="94" t="str">
        <f t="shared" si="374"/>
        <v>-</v>
      </c>
      <c r="AT843" s="94" t="str">
        <f t="shared" si="375"/>
        <v>-</v>
      </c>
      <c r="AU843" s="94" t="str">
        <f t="shared" si="376"/>
        <v>-</v>
      </c>
      <c r="AV843" s="94" t="str">
        <f t="shared" si="377"/>
        <v>-</v>
      </c>
      <c r="AW843" s="94" t="str">
        <f t="shared" si="378"/>
        <v>-</v>
      </c>
      <c r="AX843" s="94" t="str">
        <f t="shared" si="379"/>
        <v>-</v>
      </c>
      <c r="AY843" s="94" t="str">
        <f t="shared" si="380"/>
        <v>-</v>
      </c>
      <c r="AZ843" s="94" t="str">
        <f t="shared" si="381"/>
        <v>-</v>
      </c>
      <c r="BA843" s="94" t="str">
        <f t="shared" si="382"/>
        <v>-</v>
      </c>
      <c r="BB843" s="94" t="str">
        <f t="shared" si="383"/>
        <v>-</v>
      </c>
      <c r="BC843" s="94" t="str">
        <f t="shared" si="384"/>
        <v>-</v>
      </c>
      <c r="BD843" s="94" t="str">
        <f t="shared" si="385"/>
        <v>-</v>
      </c>
      <c r="BE843" s="94" t="str">
        <f t="shared" si="386"/>
        <v>-</v>
      </c>
      <c r="BF843" s="94" t="str">
        <f t="shared" si="387"/>
        <v>-</v>
      </c>
    </row>
    <row r="844" spans="1:58" x14ac:dyDescent="0.2">
      <c r="A844" s="19" t="s">
        <v>1193</v>
      </c>
      <c r="B844" s="19" t="s">
        <v>76</v>
      </c>
      <c r="C844" s="19">
        <v>15331775</v>
      </c>
      <c r="D844" s="19">
        <v>5</v>
      </c>
      <c r="E844" s="19" t="s">
        <v>1764</v>
      </c>
      <c r="F844" s="19" t="s">
        <v>1765</v>
      </c>
      <c r="G844" s="19" t="s">
        <v>1766</v>
      </c>
      <c r="H844" s="19" t="s">
        <v>654</v>
      </c>
      <c r="I844" s="19" t="s">
        <v>653</v>
      </c>
      <c r="J844" s="19">
        <v>80</v>
      </c>
      <c r="K844" s="19" t="s">
        <v>556</v>
      </c>
      <c r="L844" s="19" t="s">
        <v>495</v>
      </c>
      <c r="M844" s="19" t="s">
        <v>14</v>
      </c>
      <c r="N844" s="19">
        <v>45854</v>
      </c>
      <c r="O844" s="19">
        <v>10</v>
      </c>
      <c r="P844" s="83">
        <v>1</v>
      </c>
      <c r="Q844" s="19" t="s">
        <v>23</v>
      </c>
      <c r="R844" s="19" t="s">
        <v>11</v>
      </c>
      <c r="S844" s="19" t="s">
        <v>23</v>
      </c>
      <c r="T844" s="19">
        <v>10</v>
      </c>
      <c r="U844" s="19" t="s">
        <v>11</v>
      </c>
      <c r="V844" s="19" t="s">
        <v>11</v>
      </c>
      <c r="W844" s="19" t="s">
        <v>11</v>
      </c>
      <c r="X844" s="19">
        <v>0</v>
      </c>
      <c r="Y844" s="19" t="s">
        <v>730</v>
      </c>
      <c r="Z844" s="19">
        <v>0</v>
      </c>
      <c r="AA844" s="19">
        <v>0</v>
      </c>
      <c r="AB844" s="19">
        <v>0</v>
      </c>
      <c r="AC844" s="186" t="str">
        <f>IF(OR(M844="13",M844="14",P844=8),"",IF(     AND(OR(S844="AUTORIZADO", S844="PENDIENTE", S844="REDUCIDO", S844="AMPLIADO"),L844&lt;&gt;"HONORARIO" ), _xlfn.CONCAT(IF(H844="X","H",H844),"_",IF(OR(P844=5,P844=6),_xlfn.CONCAT(P844,"A"),P844),"_",VLOOKUP(T844,Datos!$B$2:$C$5,2,TRUE)),""))</f>
        <v>H_1_[4 a 10]</v>
      </c>
      <c r="AD844" s="186">
        <f t="shared" si="361"/>
        <v>0</v>
      </c>
      <c r="AE844" s="90" t="str">
        <f t="shared" si="362"/>
        <v>-</v>
      </c>
      <c r="AF844" s="91" t="str">
        <f t="shared" si="363"/>
        <v>070601</v>
      </c>
      <c r="AG844" s="92"/>
      <c r="AH844" s="93" t="str">
        <f t="shared" si="364"/>
        <v>Corporación de Fomento de la Producción</v>
      </c>
      <c r="AI844" s="90" t="str">
        <f t="shared" si="365"/>
        <v>-</v>
      </c>
      <c r="AJ844" s="90">
        <f t="shared" si="366"/>
        <v>5</v>
      </c>
      <c r="AK844" s="90" t="str">
        <f t="shared" si="367"/>
        <v>-</v>
      </c>
      <c r="AL844" s="90" t="str">
        <f t="shared" si="368"/>
        <v>Identifica este registro como HOMBRE</v>
      </c>
      <c r="AM844" s="90" t="str">
        <f t="shared" si="369"/>
        <v>-</v>
      </c>
      <c r="AN844" s="90" t="str">
        <f t="shared" si="370"/>
        <v>-</v>
      </c>
      <c r="AO844" s="90" t="str">
        <f t="shared" si="371"/>
        <v>-</v>
      </c>
      <c r="AP844" s="58" t="str">
        <f t="shared" si="372"/>
        <v>-</v>
      </c>
      <c r="AQ844" s="94" t="str">
        <f t="shared" si="373"/>
        <v>-</v>
      </c>
      <c r="AR844" s="94" t="str">
        <f>IF(N844="","PRIMER_DIA en blanco",
IF(AND(M844="01",N844&gt;=L_Conversion!$C$118,N844&lt;=L_Conversion!$D$118),"-",
IF(AND(M844="02",N844&gt;=L_Conversion!$C$119,N844&lt;=L_Conversion!$D$119),"-",
IF(AND(M844="03",N844&gt;=L_Conversion!$C$120,N844&lt;=L_Conversion!$D$120),"-",
IF(AND(M844="04",N844&gt;=L_Conversion!$C$121,N844&lt;=L_Conversion!$D$121),"-",
IF(AND(M844="05",N844&gt;=L_Conversion!$C$122,N844&lt;=L_Conversion!$D$122),"-",
IF(AND(M844="06",N844&gt;=L_Conversion!$C$123,N844&lt;=L_Conversion!$D$123),"-",
IF(AND(M844="07",N844&gt;=L_Conversion!$C$124,N844&lt;=L_Conversion!$D$124),"-",
IF(AND(M844="08",N844&gt;=L_Conversion!$C$125,N844&lt;=L_Conversion!$D$125),"-",
IF(AND(M844="09",N844&gt;=L_Conversion!$C$126,N844&lt;=L_Conversion!$D$126),"-",
IF(AND(M844="10",N844&gt;=L_Conversion!$C$127,N844&lt;=L_Conversion!$D$127),"-",
IF(AND(M844="11",N844&gt;=L_Conversion!$C$128,N844&lt;=L_Conversion!$D$128),"-",
IF(AND(M844="12",N844&gt;=L_Conversion!$C$129,N844&lt;=L_Conversion!$D$129),"-",
IF(AND(M844="13",N844&gt;=L_Conversion!$C$116,N844&lt;=L_Conversion!$D$116),"-",
IF(AND(M844="14",N844&gt;=L_Conversion!$C$117,N844&lt;=L_Conversion!$D$117),"-",
"PRIMER_DIA fuera de rango")))))))))))))))</f>
        <v>-</v>
      </c>
      <c r="AS844" s="94" t="str">
        <f t="shared" si="374"/>
        <v>-</v>
      </c>
      <c r="AT844" s="94" t="str">
        <f t="shared" si="375"/>
        <v>-</v>
      </c>
      <c r="AU844" s="94" t="str">
        <f t="shared" si="376"/>
        <v>-</v>
      </c>
      <c r="AV844" s="94" t="str">
        <f t="shared" si="377"/>
        <v>-</v>
      </c>
      <c r="AW844" s="94" t="str">
        <f t="shared" si="378"/>
        <v>-</v>
      </c>
      <c r="AX844" s="94" t="str">
        <f t="shared" si="379"/>
        <v>-</v>
      </c>
      <c r="AY844" s="94" t="str">
        <f t="shared" si="380"/>
        <v>-</v>
      </c>
      <c r="AZ844" s="94" t="str">
        <f t="shared" si="381"/>
        <v>-</v>
      </c>
      <c r="BA844" s="94" t="str">
        <f t="shared" si="382"/>
        <v>-</v>
      </c>
      <c r="BB844" s="94" t="str">
        <f t="shared" si="383"/>
        <v>-</v>
      </c>
      <c r="BC844" s="94" t="str">
        <f t="shared" si="384"/>
        <v>-</v>
      </c>
      <c r="BD844" s="94" t="str">
        <f t="shared" si="385"/>
        <v>-</v>
      </c>
      <c r="BE844" s="94" t="str">
        <f t="shared" si="386"/>
        <v>-</v>
      </c>
      <c r="BF844" s="94" t="str">
        <f t="shared" si="387"/>
        <v>-</v>
      </c>
    </row>
    <row r="845" spans="1:58" x14ac:dyDescent="0.2">
      <c r="A845" s="19" t="s">
        <v>1193</v>
      </c>
      <c r="B845" s="19" t="s">
        <v>76</v>
      </c>
      <c r="C845" s="19">
        <v>13984355</v>
      </c>
      <c r="D845" s="19" t="s">
        <v>1197</v>
      </c>
      <c r="E845" s="19" t="s">
        <v>1268</v>
      </c>
      <c r="F845" s="19" t="s">
        <v>1269</v>
      </c>
      <c r="G845" s="19" t="s">
        <v>1270</v>
      </c>
      <c r="H845" s="19" t="s">
        <v>1018</v>
      </c>
      <c r="I845" s="19" t="s">
        <v>653</v>
      </c>
      <c r="J845" s="19">
        <v>80</v>
      </c>
      <c r="K845" s="19" t="s">
        <v>556</v>
      </c>
      <c r="L845" s="19" t="s">
        <v>495</v>
      </c>
      <c r="M845" s="19" t="s">
        <v>14</v>
      </c>
      <c r="N845" s="19">
        <v>45854</v>
      </c>
      <c r="O845" s="19">
        <v>3</v>
      </c>
      <c r="P845" s="83">
        <v>1</v>
      </c>
      <c r="Q845" s="19" t="s">
        <v>23</v>
      </c>
      <c r="R845" s="19" t="s">
        <v>11</v>
      </c>
      <c r="S845" s="19" t="s">
        <v>23</v>
      </c>
      <c r="T845" s="19">
        <v>3</v>
      </c>
      <c r="U845" s="19" t="s">
        <v>11</v>
      </c>
      <c r="V845" s="19" t="s">
        <v>11</v>
      </c>
      <c r="W845" s="19" t="s">
        <v>11</v>
      </c>
      <c r="X845" s="19">
        <v>0</v>
      </c>
      <c r="Y845" s="19" t="s">
        <v>730</v>
      </c>
      <c r="Z845" s="19">
        <v>0</v>
      </c>
      <c r="AA845" s="19">
        <v>0</v>
      </c>
      <c r="AB845" s="19">
        <v>0</v>
      </c>
      <c r="AC845" s="186" t="str">
        <f>IF(OR(M845="13",M845="14",P845=8),"",IF(     AND(OR(S845="AUTORIZADO", S845="PENDIENTE", S845="REDUCIDO", S845="AMPLIADO"),L845&lt;&gt;"HONORARIO" ), _xlfn.CONCAT(IF(H845="X","H",H845),"_",IF(OR(P845=5,P845=6),_xlfn.CONCAT(P845,"A"),P845),"_",VLOOKUP(T845,Datos!$B$2:$C$5,2,TRUE)),""))</f>
        <v>M_1_[hasta 3]</v>
      </c>
      <c r="AD845" s="186">
        <f t="shared" si="361"/>
        <v>0</v>
      </c>
      <c r="AE845" s="90" t="str">
        <f t="shared" si="362"/>
        <v>-</v>
      </c>
      <c r="AF845" s="91" t="str">
        <f t="shared" si="363"/>
        <v>070601</v>
      </c>
      <c r="AG845" s="92"/>
      <c r="AH845" s="93" t="str">
        <f t="shared" si="364"/>
        <v>Corporación de Fomento de la Producción</v>
      </c>
      <c r="AI845" s="90" t="str">
        <f t="shared" si="365"/>
        <v>-</v>
      </c>
      <c r="AJ845" s="90" t="str">
        <f t="shared" si="366"/>
        <v>K</v>
      </c>
      <c r="AK845" s="90" t="str">
        <f t="shared" si="367"/>
        <v>-</v>
      </c>
      <c r="AL845" s="90" t="str">
        <f t="shared" si="368"/>
        <v>Identifica este registro como MUJER</v>
      </c>
      <c r="AM845" s="90" t="str">
        <f t="shared" si="369"/>
        <v>-</v>
      </c>
      <c r="AN845" s="90" t="str">
        <f t="shared" si="370"/>
        <v>-</v>
      </c>
      <c r="AO845" s="90" t="str">
        <f t="shared" si="371"/>
        <v>-</v>
      </c>
      <c r="AP845" s="58" t="str">
        <f t="shared" si="372"/>
        <v>-</v>
      </c>
      <c r="AQ845" s="94" t="str">
        <f t="shared" si="373"/>
        <v>-</v>
      </c>
      <c r="AR845" s="94" t="str">
        <f>IF(N845="","PRIMER_DIA en blanco",
IF(AND(M845="01",N845&gt;=L_Conversion!$C$118,N845&lt;=L_Conversion!$D$118),"-",
IF(AND(M845="02",N845&gt;=L_Conversion!$C$119,N845&lt;=L_Conversion!$D$119),"-",
IF(AND(M845="03",N845&gt;=L_Conversion!$C$120,N845&lt;=L_Conversion!$D$120),"-",
IF(AND(M845="04",N845&gt;=L_Conversion!$C$121,N845&lt;=L_Conversion!$D$121),"-",
IF(AND(M845="05",N845&gt;=L_Conversion!$C$122,N845&lt;=L_Conversion!$D$122),"-",
IF(AND(M845="06",N845&gt;=L_Conversion!$C$123,N845&lt;=L_Conversion!$D$123),"-",
IF(AND(M845="07",N845&gt;=L_Conversion!$C$124,N845&lt;=L_Conversion!$D$124),"-",
IF(AND(M845="08",N845&gt;=L_Conversion!$C$125,N845&lt;=L_Conversion!$D$125),"-",
IF(AND(M845="09",N845&gt;=L_Conversion!$C$126,N845&lt;=L_Conversion!$D$126),"-",
IF(AND(M845="10",N845&gt;=L_Conversion!$C$127,N845&lt;=L_Conversion!$D$127),"-",
IF(AND(M845="11",N845&gt;=L_Conversion!$C$128,N845&lt;=L_Conversion!$D$128),"-",
IF(AND(M845="12",N845&gt;=L_Conversion!$C$129,N845&lt;=L_Conversion!$D$129),"-",
IF(AND(M845="13",N845&gt;=L_Conversion!$C$116,N845&lt;=L_Conversion!$D$116),"-",
IF(AND(M845="14",N845&gt;=L_Conversion!$C$117,N845&lt;=L_Conversion!$D$117),"-",
"PRIMER_DIA fuera de rango")))))))))))))))</f>
        <v>-</v>
      </c>
      <c r="AS845" s="94" t="str">
        <f t="shared" si="374"/>
        <v>-</v>
      </c>
      <c r="AT845" s="94" t="str">
        <f t="shared" si="375"/>
        <v>-</v>
      </c>
      <c r="AU845" s="94" t="str">
        <f t="shared" si="376"/>
        <v>-</v>
      </c>
      <c r="AV845" s="94" t="str">
        <f t="shared" si="377"/>
        <v>-</v>
      </c>
      <c r="AW845" s="94" t="str">
        <f t="shared" si="378"/>
        <v>-</v>
      </c>
      <c r="AX845" s="94" t="str">
        <f t="shared" si="379"/>
        <v>-</v>
      </c>
      <c r="AY845" s="94" t="str">
        <f t="shared" si="380"/>
        <v>-</v>
      </c>
      <c r="AZ845" s="94" t="str">
        <f t="shared" si="381"/>
        <v>-</v>
      </c>
      <c r="BA845" s="94" t="str">
        <f t="shared" si="382"/>
        <v>-</v>
      </c>
      <c r="BB845" s="94" t="str">
        <f t="shared" si="383"/>
        <v>-</v>
      </c>
      <c r="BC845" s="94" t="str">
        <f t="shared" si="384"/>
        <v>-</v>
      </c>
      <c r="BD845" s="94" t="str">
        <f t="shared" si="385"/>
        <v>-</v>
      </c>
      <c r="BE845" s="94" t="str">
        <f t="shared" si="386"/>
        <v>-</v>
      </c>
      <c r="BF845" s="94" t="str">
        <f t="shared" si="387"/>
        <v>-</v>
      </c>
    </row>
    <row r="846" spans="1:58" x14ac:dyDescent="0.2">
      <c r="A846" s="19" t="s">
        <v>1193</v>
      </c>
      <c r="B846" s="19" t="s">
        <v>76</v>
      </c>
      <c r="C846" s="19">
        <v>10530725</v>
      </c>
      <c r="D846" s="19" t="s">
        <v>1197</v>
      </c>
      <c r="E846" s="19" t="s">
        <v>1207</v>
      </c>
      <c r="F846" s="19" t="s">
        <v>1207</v>
      </c>
      <c r="G846" s="19" t="s">
        <v>2070</v>
      </c>
      <c r="H846" s="19" t="s">
        <v>1018</v>
      </c>
      <c r="I846" s="19" t="s">
        <v>653</v>
      </c>
      <c r="J846" s="19">
        <v>80</v>
      </c>
      <c r="K846" s="19" t="s">
        <v>556</v>
      </c>
      <c r="L846" s="19" t="s">
        <v>495</v>
      </c>
      <c r="M846" s="19" t="s">
        <v>14</v>
      </c>
      <c r="N846" s="19">
        <v>45854</v>
      </c>
      <c r="O846" s="19">
        <v>3</v>
      </c>
      <c r="P846" s="83">
        <v>1</v>
      </c>
      <c r="Q846" s="19" t="s">
        <v>23</v>
      </c>
      <c r="R846" s="19" t="s">
        <v>11</v>
      </c>
      <c r="S846" s="19" t="s">
        <v>23</v>
      </c>
      <c r="T846" s="19">
        <v>3</v>
      </c>
      <c r="U846" s="19" t="s">
        <v>11</v>
      </c>
      <c r="V846" s="19" t="s">
        <v>11</v>
      </c>
      <c r="W846" s="19" t="s">
        <v>11</v>
      </c>
      <c r="X846" s="19">
        <v>0</v>
      </c>
      <c r="Y846" s="19" t="s">
        <v>730</v>
      </c>
      <c r="Z846" s="19">
        <v>0</v>
      </c>
      <c r="AA846" s="19">
        <v>0</v>
      </c>
      <c r="AB846" s="19">
        <v>0</v>
      </c>
      <c r="AC846" s="186" t="str">
        <f>IF(OR(M846="13",M846="14",P846=8),"",IF(     AND(OR(S846="AUTORIZADO", S846="PENDIENTE", S846="REDUCIDO", S846="AMPLIADO"),L846&lt;&gt;"HONORARIO" ), _xlfn.CONCAT(IF(H846="X","H",H846),"_",IF(OR(P846=5,P846=6),_xlfn.CONCAT(P846,"A"),P846),"_",VLOOKUP(T846,Datos!$B$2:$C$5,2,TRUE)),""))</f>
        <v>M_1_[hasta 3]</v>
      </c>
      <c r="AD846" s="186">
        <f t="shared" si="361"/>
        <v>0</v>
      </c>
      <c r="AE846" s="90" t="str">
        <f t="shared" si="362"/>
        <v>-</v>
      </c>
      <c r="AF846" s="91" t="str">
        <f t="shared" si="363"/>
        <v>070601</v>
      </c>
      <c r="AG846" s="92"/>
      <c r="AH846" s="93" t="str">
        <f t="shared" si="364"/>
        <v>Corporación de Fomento de la Producción</v>
      </c>
      <c r="AI846" s="90" t="str">
        <f t="shared" si="365"/>
        <v>-</v>
      </c>
      <c r="AJ846" s="90" t="str">
        <f t="shared" si="366"/>
        <v>K</v>
      </c>
      <c r="AK846" s="90" t="str">
        <f t="shared" si="367"/>
        <v>-</v>
      </c>
      <c r="AL846" s="90" t="str">
        <f t="shared" si="368"/>
        <v>Identifica este registro como MUJER</v>
      </c>
      <c r="AM846" s="90" t="str">
        <f t="shared" si="369"/>
        <v>-</v>
      </c>
      <c r="AN846" s="90" t="str">
        <f t="shared" si="370"/>
        <v>-</v>
      </c>
      <c r="AO846" s="90" t="str">
        <f t="shared" si="371"/>
        <v>-</v>
      </c>
      <c r="AP846" s="58" t="str">
        <f t="shared" si="372"/>
        <v>-</v>
      </c>
      <c r="AQ846" s="94" t="str">
        <f t="shared" si="373"/>
        <v>-</v>
      </c>
      <c r="AR846" s="94" t="str">
        <f>IF(N846="","PRIMER_DIA en blanco",
IF(AND(M846="01",N846&gt;=L_Conversion!$C$118,N846&lt;=L_Conversion!$D$118),"-",
IF(AND(M846="02",N846&gt;=L_Conversion!$C$119,N846&lt;=L_Conversion!$D$119),"-",
IF(AND(M846="03",N846&gt;=L_Conversion!$C$120,N846&lt;=L_Conversion!$D$120),"-",
IF(AND(M846="04",N846&gt;=L_Conversion!$C$121,N846&lt;=L_Conversion!$D$121),"-",
IF(AND(M846="05",N846&gt;=L_Conversion!$C$122,N846&lt;=L_Conversion!$D$122),"-",
IF(AND(M846="06",N846&gt;=L_Conversion!$C$123,N846&lt;=L_Conversion!$D$123),"-",
IF(AND(M846="07",N846&gt;=L_Conversion!$C$124,N846&lt;=L_Conversion!$D$124),"-",
IF(AND(M846="08",N846&gt;=L_Conversion!$C$125,N846&lt;=L_Conversion!$D$125),"-",
IF(AND(M846="09",N846&gt;=L_Conversion!$C$126,N846&lt;=L_Conversion!$D$126),"-",
IF(AND(M846="10",N846&gt;=L_Conversion!$C$127,N846&lt;=L_Conversion!$D$127),"-",
IF(AND(M846="11",N846&gt;=L_Conversion!$C$128,N846&lt;=L_Conversion!$D$128),"-",
IF(AND(M846="12",N846&gt;=L_Conversion!$C$129,N846&lt;=L_Conversion!$D$129),"-",
IF(AND(M846="13",N846&gt;=L_Conversion!$C$116,N846&lt;=L_Conversion!$D$116),"-",
IF(AND(M846="14",N846&gt;=L_Conversion!$C$117,N846&lt;=L_Conversion!$D$117),"-",
"PRIMER_DIA fuera de rango")))))))))))))))</f>
        <v>-</v>
      </c>
      <c r="AS846" s="94" t="str">
        <f t="shared" si="374"/>
        <v>-</v>
      </c>
      <c r="AT846" s="94" t="str">
        <f t="shared" si="375"/>
        <v>-</v>
      </c>
      <c r="AU846" s="94" t="str">
        <f t="shared" si="376"/>
        <v>-</v>
      </c>
      <c r="AV846" s="94" t="str">
        <f t="shared" si="377"/>
        <v>-</v>
      </c>
      <c r="AW846" s="94" t="str">
        <f t="shared" si="378"/>
        <v>-</v>
      </c>
      <c r="AX846" s="94" t="str">
        <f t="shared" si="379"/>
        <v>-</v>
      </c>
      <c r="AY846" s="94" t="str">
        <f t="shared" si="380"/>
        <v>-</v>
      </c>
      <c r="AZ846" s="94" t="str">
        <f t="shared" si="381"/>
        <v>-</v>
      </c>
      <c r="BA846" s="94" t="str">
        <f t="shared" si="382"/>
        <v>-</v>
      </c>
      <c r="BB846" s="94" t="str">
        <f t="shared" si="383"/>
        <v>-</v>
      </c>
      <c r="BC846" s="94" t="str">
        <f t="shared" si="384"/>
        <v>-</v>
      </c>
      <c r="BD846" s="94" t="str">
        <f t="shared" si="385"/>
        <v>-</v>
      </c>
      <c r="BE846" s="94" t="str">
        <f t="shared" si="386"/>
        <v>-</v>
      </c>
      <c r="BF846" s="94" t="str">
        <f t="shared" si="387"/>
        <v>-</v>
      </c>
    </row>
    <row r="847" spans="1:58" x14ac:dyDescent="0.2">
      <c r="A847" s="19" t="s">
        <v>1193</v>
      </c>
      <c r="B847" s="19" t="s">
        <v>669</v>
      </c>
      <c r="C847" s="19">
        <v>15339554</v>
      </c>
      <c r="D847" s="19">
        <v>3</v>
      </c>
      <c r="E847" s="19" t="s">
        <v>1290</v>
      </c>
      <c r="F847" s="19" t="s">
        <v>1380</v>
      </c>
      <c r="G847" s="19" t="s">
        <v>1896</v>
      </c>
      <c r="H847" s="19" t="s">
        <v>654</v>
      </c>
      <c r="I847" s="19" t="s">
        <v>654</v>
      </c>
      <c r="J847" s="19">
        <v>80</v>
      </c>
      <c r="K847" s="19" t="s">
        <v>556</v>
      </c>
      <c r="L847" s="19" t="s">
        <v>509</v>
      </c>
      <c r="M847" s="19" t="s">
        <v>14</v>
      </c>
      <c r="N847" s="19">
        <v>45855</v>
      </c>
      <c r="O847" s="19">
        <v>30</v>
      </c>
      <c r="P847" s="83">
        <v>1</v>
      </c>
      <c r="Q847" s="19" t="s">
        <v>23</v>
      </c>
      <c r="R847" s="19" t="s">
        <v>11</v>
      </c>
      <c r="S847" s="19" t="s">
        <v>23</v>
      </c>
      <c r="T847" s="19">
        <v>30</v>
      </c>
      <c r="U847" s="19" t="s">
        <v>11</v>
      </c>
      <c r="V847" s="19" t="s">
        <v>11</v>
      </c>
      <c r="W847" s="19" t="s">
        <v>11</v>
      </c>
      <c r="X847" s="19">
        <v>0</v>
      </c>
      <c r="Y847" s="19" t="s">
        <v>730</v>
      </c>
      <c r="Z847" s="19">
        <v>0</v>
      </c>
      <c r="AA847" s="19">
        <v>0</v>
      </c>
      <c r="AB847" s="19">
        <v>0</v>
      </c>
      <c r="AC847" s="186" t="str">
        <f>IF(OR(M847="13",M847="14",P847=8),"",IF(     AND(OR(S847="AUTORIZADO", S847="PENDIENTE", S847="REDUCIDO", S847="AMPLIADO"),L847&lt;&gt;"HONORARIO" ), _xlfn.CONCAT(IF(H847="X","H",H847),"_",IF(OR(P847=5,P847=6),_xlfn.CONCAT(P847,"A"),P847),"_",VLOOKUP(T847,Datos!$B$2:$C$5,2,TRUE)),""))</f>
        <v>H_1_[11 +]</v>
      </c>
      <c r="AD847" s="186">
        <f t="shared" si="361"/>
        <v>0</v>
      </c>
      <c r="AE847" s="90" t="str">
        <f t="shared" si="362"/>
        <v>-</v>
      </c>
      <c r="AF847" s="91" t="str">
        <f t="shared" si="363"/>
        <v>Revisar</v>
      </c>
      <c r="AG847" s="92"/>
      <c r="AH847" s="93" t="str">
        <f t="shared" si="364"/>
        <v>Corporación de Fomento de la Producción</v>
      </c>
      <c r="AI847" s="90" t="str">
        <f t="shared" si="365"/>
        <v>-</v>
      </c>
      <c r="AJ847" s="90">
        <f t="shared" si="366"/>
        <v>3</v>
      </c>
      <c r="AK847" s="90" t="str">
        <f t="shared" si="367"/>
        <v>-</v>
      </c>
      <c r="AL847" s="90" t="str">
        <f t="shared" si="368"/>
        <v>Identifica este registro como HOMBRE</v>
      </c>
      <c r="AM847" s="90" t="str">
        <f t="shared" si="369"/>
        <v>-</v>
      </c>
      <c r="AN847" s="90" t="str">
        <f t="shared" si="370"/>
        <v>-</v>
      </c>
      <c r="AO847" s="90" t="str">
        <f t="shared" si="371"/>
        <v>-</v>
      </c>
      <c r="AP847" s="58" t="str">
        <f t="shared" si="372"/>
        <v>-</v>
      </c>
      <c r="AQ847" s="94" t="str">
        <f t="shared" si="373"/>
        <v>-</v>
      </c>
      <c r="AR847" s="94" t="str">
        <f>IF(N847="","PRIMER_DIA en blanco",
IF(AND(M847="01",N847&gt;=L_Conversion!$C$118,N847&lt;=L_Conversion!$D$118),"-",
IF(AND(M847="02",N847&gt;=L_Conversion!$C$119,N847&lt;=L_Conversion!$D$119),"-",
IF(AND(M847="03",N847&gt;=L_Conversion!$C$120,N847&lt;=L_Conversion!$D$120),"-",
IF(AND(M847="04",N847&gt;=L_Conversion!$C$121,N847&lt;=L_Conversion!$D$121),"-",
IF(AND(M847="05",N847&gt;=L_Conversion!$C$122,N847&lt;=L_Conversion!$D$122),"-",
IF(AND(M847="06",N847&gt;=L_Conversion!$C$123,N847&lt;=L_Conversion!$D$123),"-",
IF(AND(M847="07",N847&gt;=L_Conversion!$C$124,N847&lt;=L_Conversion!$D$124),"-",
IF(AND(M847="08",N847&gt;=L_Conversion!$C$125,N847&lt;=L_Conversion!$D$125),"-",
IF(AND(M847="09",N847&gt;=L_Conversion!$C$126,N847&lt;=L_Conversion!$D$126),"-",
IF(AND(M847="10",N847&gt;=L_Conversion!$C$127,N847&lt;=L_Conversion!$D$127),"-",
IF(AND(M847="11",N847&gt;=L_Conversion!$C$128,N847&lt;=L_Conversion!$D$128),"-",
IF(AND(M847="12",N847&gt;=L_Conversion!$C$129,N847&lt;=L_Conversion!$D$129),"-",
IF(AND(M847="13",N847&gt;=L_Conversion!$C$116,N847&lt;=L_Conversion!$D$116),"-",
IF(AND(M847="14",N847&gt;=L_Conversion!$C$117,N847&lt;=L_Conversion!$D$117),"-",
"PRIMER_DIA fuera de rango")))))))))))))))</f>
        <v>-</v>
      </c>
      <c r="AS847" s="94" t="str">
        <f t="shared" si="374"/>
        <v>-</v>
      </c>
      <c r="AT847" s="94" t="str">
        <f t="shared" si="375"/>
        <v>-</v>
      </c>
      <c r="AU847" s="94" t="str">
        <f t="shared" si="376"/>
        <v>-</v>
      </c>
      <c r="AV847" s="94" t="str">
        <f t="shared" si="377"/>
        <v>-</v>
      </c>
      <c r="AW847" s="94" t="str">
        <f t="shared" si="378"/>
        <v>-</v>
      </c>
      <c r="AX847" s="94" t="str">
        <f t="shared" si="379"/>
        <v>-</v>
      </c>
      <c r="AY847" s="94" t="str">
        <f t="shared" si="380"/>
        <v>-</v>
      </c>
      <c r="AZ847" s="94" t="str">
        <f t="shared" si="381"/>
        <v>-</v>
      </c>
      <c r="BA847" s="94" t="str">
        <f t="shared" si="382"/>
        <v>-</v>
      </c>
      <c r="BB847" s="94" t="str">
        <f t="shared" si="383"/>
        <v>-</v>
      </c>
      <c r="BC847" s="94" t="str">
        <f t="shared" si="384"/>
        <v>-</v>
      </c>
      <c r="BD847" s="94" t="str">
        <f t="shared" si="385"/>
        <v>-</v>
      </c>
      <c r="BE847" s="94" t="str">
        <f t="shared" si="386"/>
        <v>-</v>
      </c>
      <c r="BF847" s="94" t="str">
        <f t="shared" si="387"/>
        <v>-</v>
      </c>
    </row>
    <row r="848" spans="1:58" x14ac:dyDescent="0.2">
      <c r="A848" s="19" t="s">
        <v>1193</v>
      </c>
      <c r="B848" s="19" t="s">
        <v>76</v>
      </c>
      <c r="C848" s="19">
        <v>13654335</v>
      </c>
      <c r="D848" s="19">
        <v>0</v>
      </c>
      <c r="E848" s="19" t="s">
        <v>1395</v>
      </c>
      <c r="F848" s="19" t="s">
        <v>1396</v>
      </c>
      <c r="G848" s="19" t="s">
        <v>1397</v>
      </c>
      <c r="H848" s="19" t="s">
        <v>1018</v>
      </c>
      <c r="I848" s="19" t="s">
        <v>653</v>
      </c>
      <c r="J848" s="19">
        <v>80</v>
      </c>
      <c r="K848" s="19" t="s">
        <v>556</v>
      </c>
      <c r="L848" s="19" t="s">
        <v>495</v>
      </c>
      <c r="M848" s="19" t="s">
        <v>14</v>
      </c>
      <c r="N848" s="19">
        <v>45855</v>
      </c>
      <c r="O848" s="19">
        <v>2</v>
      </c>
      <c r="P848" s="83">
        <v>1</v>
      </c>
      <c r="Q848" s="19" t="s">
        <v>23</v>
      </c>
      <c r="R848" s="19" t="s">
        <v>11</v>
      </c>
      <c r="S848" s="19" t="s">
        <v>23</v>
      </c>
      <c r="T848" s="19">
        <v>2</v>
      </c>
      <c r="U848" s="19" t="s">
        <v>11</v>
      </c>
      <c r="V848" s="19" t="s">
        <v>11</v>
      </c>
      <c r="W848" s="19" t="s">
        <v>11</v>
      </c>
      <c r="X848" s="19">
        <v>0</v>
      </c>
      <c r="Y848" s="19" t="s">
        <v>730</v>
      </c>
      <c r="Z848" s="19">
        <v>0</v>
      </c>
      <c r="AA848" s="19">
        <v>0</v>
      </c>
      <c r="AB848" s="19">
        <v>0</v>
      </c>
      <c r="AC848" s="186" t="str">
        <f>IF(OR(M848="13",M848="14",P848=8),"",IF(     AND(OR(S848="AUTORIZADO", S848="PENDIENTE", S848="REDUCIDO", S848="AMPLIADO"),L848&lt;&gt;"HONORARIO" ), _xlfn.CONCAT(IF(H848="X","H",H848),"_",IF(OR(P848=5,P848=6),_xlfn.CONCAT(P848,"A"),P848),"_",VLOOKUP(T848,Datos!$B$2:$C$5,2,TRUE)),""))</f>
        <v>M_1_[hasta 3]</v>
      </c>
      <c r="AD848" s="186">
        <f t="shared" si="361"/>
        <v>0</v>
      </c>
      <c r="AE848" s="90" t="str">
        <f t="shared" si="362"/>
        <v>-</v>
      </c>
      <c r="AF848" s="91" t="str">
        <f t="shared" si="363"/>
        <v>070601</v>
      </c>
      <c r="AG848" s="92"/>
      <c r="AH848" s="93" t="str">
        <f t="shared" si="364"/>
        <v>Corporación de Fomento de la Producción</v>
      </c>
      <c r="AI848" s="90" t="str">
        <f t="shared" si="365"/>
        <v>-</v>
      </c>
      <c r="AJ848" s="90">
        <f t="shared" si="366"/>
        <v>0</v>
      </c>
      <c r="AK848" s="90" t="str">
        <f t="shared" si="367"/>
        <v>-</v>
      </c>
      <c r="AL848" s="90" t="str">
        <f t="shared" si="368"/>
        <v>Identifica este registro como MUJER</v>
      </c>
      <c r="AM848" s="90" t="str">
        <f t="shared" si="369"/>
        <v>-</v>
      </c>
      <c r="AN848" s="90" t="str">
        <f t="shared" si="370"/>
        <v>-</v>
      </c>
      <c r="AO848" s="90" t="str">
        <f t="shared" si="371"/>
        <v>-</v>
      </c>
      <c r="AP848" s="58" t="str">
        <f t="shared" si="372"/>
        <v>-</v>
      </c>
      <c r="AQ848" s="94" t="str">
        <f t="shared" si="373"/>
        <v>-</v>
      </c>
      <c r="AR848" s="94" t="str">
        <f>IF(N848="","PRIMER_DIA en blanco",
IF(AND(M848="01",N848&gt;=L_Conversion!$C$118,N848&lt;=L_Conversion!$D$118),"-",
IF(AND(M848="02",N848&gt;=L_Conversion!$C$119,N848&lt;=L_Conversion!$D$119),"-",
IF(AND(M848="03",N848&gt;=L_Conversion!$C$120,N848&lt;=L_Conversion!$D$120),"-",
IF(AND(M848="04",N848&gt;=L_Conversion!$C$121,N848&lt;=L_Conversion!$D$121),"-",
IF(AND(M848="05",N848&gt;=L_Conversion!$C$122,N848&lt;=L_Conversion!$D$122),"-",
IF(AND(M848="06",N848&gt;=L_Conversion!$C$123,N848&lt;=L_Conversion!$D$123),"-",
IF(AND(M848="07",N848&gt;=L_Conversion!$C$124,N848&lt;=L_Conversion!$D$124),"-",
IF(AND(M848="08",N848&gt;=L_Conversion!$C$125,N848&lt;=L_Conversion!$D$125),"-",
IF(AND(M848="09",N848&gt;=L_Conversion!$C$126,N848&lt;=L_Conversion!$D$126),"-",
IF(AND(M848="10",N848&gt;=L_Conversion!$C$127,N848&lt;=L_Conversion!$D$127),"-",
IF(AND(M848="11",N848&gt;=L_Conversion!$C$128,N848&lt;=L_Conversion!$D$128),"-",
IF(AND(M848="12",N848&gt;=L_Conversion!$C$129,N848&lt;=L_Conversion!$D$129),"-",
IF(AND(M848="13",N848&gt;=L_Conversion!$C$116,N848&lt;=L_Conversion!$D$116),"-",
IF(AND(M848="14",N848&gt;=L_Conversion!$C$117,N848&lt;=L_Conversion!$D$117),"-",
"PRIMER_DIA fuera de rango")))))))))))))))</f>
        <v>-</v>
      </c>
      <c r="AS848" s="94" t="str">
        <f t="shared" si="374"/>
        <v>-</v>
      </c>
      <c r="AT848" s="94" t="str">
        <f t="shared" si="375"/>
        <v>-</v>
      </c>
      <c r="AU848" s="94" t="str">
        <f t="shared" si="376"/>
        <v>-</v>
      </c>
      <c r="AV848" s="94" t="str">
        <f t="shared" si="377"/>
        <v>-</v>
      </c>
      <c r="AW848" s="94" t="str">
        <f t="shared" si="378"/>
        <v>-</v>
      </c>
      <c r="AX848" s="94" t="str">
        <f t="shared" si="379"/>
        <v>-</v>
      </c>
      <c r="AY848" s="94" t="str">
        <f t="shared" si="380"/>
        <v>-</v>
      </c>
      <c r="AZ848" s="94" t="str">
        <f t="shared" si="381"/>
        <v>-</v>
      </c>
      <c r="BA848" s="94" t="str">
        <f t="shared" si="382"/>
        <v>-</v>
      </c>
      <c r="BB848" s="94" t="str">
        <f t="shared" si="383"/>
        <v>-</v>
      </c>
      <c r="BC848" s="94" t="str">
        <f t="shared" si="384"/>
        <v>-</v>
      </c>
      <c r="BD848" s="94" t="str">
        <f t="shared" si="385"/>
        <v>-</v>
      </c>
      <c r="BE848" s="94" t="str">
        <f t="shared" si="386"/>
        <v>-</v>
      </c>
      <c r="BF848" s="94" t="str">
        <f t="shared" si="387"/>
        <v>-</v>
      </c>
    </row>
    <row r="849" spans="1:58" x14ac:dyDescent="0.2">
      <c r="A849" s="19" t="s">
        <v>1193</v>
      </c>
      <c r="B849" s="19" t="s">
        <v>669</v>
      </c>
      <c r="C849" s="19">
        <v>16366337</v>
      </c>
      <c r="D849" s="19">
        <v>6</v>
      </c>
      <c r="E849" s="19" t="s">
        <v>1347</v>
      </c>
      <c r="F849" s="19" t="s">
        <v>1348</v>
      </c>
      <c r="G849" s="19" t="s">
        <v>1349</v>
      </c>
      <c r="H849" s="19" t="s">
        <v>1018</v>
      </c>
      <c r="I849" s="19" t="s">
        <v>654</v>
      </c>
      <c r="J849" s="19">
        <v>80</v>
      </c>
      <c r="K849" s="19" t="s">
        <v>556</v>
      </c>
      <c r="L849" s="19" t="s">
        <v>509</v>
      </c>
      <c r="M849" s="19" t="s">
        <v>14</v>
      </c>
      <c r="N849" s="19">
        <v>45855</v>
      </c>
      <c r="O849" s="19">
        <v>7</v>
      </c>
      <c r="P849" s="83">
        <v>4</v>
      </c>
      <c r="Q849" s="19" t="s">
        <v>23</v>
      </c>
      <c r="R849" s="19" t="s">
        <v>11</v>
      </c>
      <c r="S849" s="19" t="s">
        <v>23</v>
      </c>
      <c r="T849" s="19">
        <v>7</v>
      </c>
      <c r="U849" s="19" t="s">
        <v>11</v>
      </c>
      <c r="V849" s="19" t="s">
        <v>11</v>
      </c>
      <c r="W849" s="19" t="s">
        <v>11</v>
      </c>
      <c r="X849" s="19">
        <v>0</v>
      </c>
      <c r="Y849" s="19" t="s">
        <v>730</v>
      </c>
      <c r="Z849" s="19">
        <v>0</v>
      </c>
      <c r="AA849" s="19">
        <v>0</v>
      </c>
      <c r="AB849" s="19">
        <v>0</v>
      </c>
      <c r="AC849" s="186" t="str">
        <f>IF(OR(M849="13",M849="14",P849=8),"",IF(     AND(OR(S849="AUTORIZADO", S849="PENDIENTE", S849="REDUCIDO", S849="AMPLIADO"),L849&lt;&gt;"HONORARIO" ), _xlfn.CONCAT(IF(H849="X","H",H849),"_",IF(OR(P849=5,P849=6),_xlfn.CONCAT(P849,"A"),P849),"_",VLOOKUP(T849,Datos!$B$2:$C$5,2,TRUE)),""))</f>
        <v>M_4_[4 a 10]</v>
      </c>
      <c r="AD849" s="186">
        <f t="shared" si="361"/>
        <v>0</v>
      </c>
      <c r="AE849" s="90" t="str">
        <f t="shared" si="362"/>
        <v>-</v>
      </c>
      <c r="AF849" s="91" t="str">
        <f t="shared" si="363"/>
        <v>Revisar</v>
      </c>
      <c r="AG849" s="92"/>
      <c r="AH849" s="93" t="str">
        <f t="shared" si="364"/>
        <v>Corporación de Fomento de la Producción</v>
      </c>
      <c r="AI849" s="90" t="str">
        <f t="shared" si="365"/>
        <v>-</v>
      </c>
      <c r="AJ849" s="90">
        <f t="shared" si="366"/>
        <v>6</v>
      </c>
      <c r="AK849" s="90" t="str">
        <f t="shared" si="367"/>
        <v>-</v>
      </c>
      <c r="AL849" s="90" t="str">
        <f t="shared" si="368"/>
        <v>Identifica este registro como MUJER</v>
      </c>
      <c r="AM849" s="90" t="str">
        <f t="shared" si="369"/>
        <v>-</v>
      </c>
      <c r="AN849" s="90" t="str">
        <f t="shared" si="370"/>
        <v>-</v>
      </c>
      <c r="AO849" s="90" t="str">
        <f t="shared" si="371"/>
        <v>-</v>
      </c>
      <c r="AP849" s="58" t="str">
        <f t="shared" si="372"/>
        <v>-</v>
      </c>
      <c r="AQ849" s="94" t="str">
        <f t="shared" si="373"/>
        <v>-</v>
      </c>
      <c r="AR849" s="94" t="str">
        <f>IF(N849="","PRIMER_DIA en blanco",
IF(AND(M849="01",N849&gt;=L_Conversion!$C$118,N849&lt;=L_Conversion!$D$118),"-",
IF(AND(M849="02",N849&gt;=L_Conversion!$C$119,N849&lt;=L_Conversion!$D$119),"-",
IF(AND(M849="03",N849&gt;=L_Conversion!$C$120,N849&lt;=L_Conversion!$D$120),"-",
IF(AND(M849="04",N849&gt;=L_Conversion!$C$121,N849&lt;=L_Conversion!$D$121),"-",
IF(AND(M849="05",N849&gt;=L_Conversion!$C$122,N849&lt;=L_Conversion!$D$122),"-",
IF(AND(M849="06",N849&gt;=L_Conversion!$C$123,N849&lt;=L_Conversion!$D$123),"-",
IF(AND(M849="07",N849&gt;=L_Conversion!$C$124,N849&lt;=L_Conversion!$D$124),"-",
IF(AND(M849="08",N849&gt;=L_Conversion!$C$125,N849&lt;=L_Conversion!$D$125),"-",
IF(AND(M849="09",N849&gt;=L_Conversion!$C$126,N849&lt;=L_Conversion!$D$126),"-",
IF(AND(M849="10",N849&gt;=L_Conversion!$C$127,N849&lt;=L_Conversion!$D$127),"-",
IF(AND(M849="11",N849&gt;=L_Conversion!$C$128,N849&lt;=L_Conversion!$D$128),"-",
IF(AND(M849="12",N849&gt;=L_Conversion!$C$129,N849&lt;=L_Conversion!$D$129),"-",
IF(AND(M849="13",N849&gt;=L_Conversion!$C$116,N849&lt;=L_Conversion!$D$116),"-",
IF(AND(M849="14",N849&gt;=L_Conversion!$C$117,N849&lt;=L_Conversion!$D$117),"-",
"PRIMER_DIA fuera de rango")))))))))))))))</f>
        <v>-</v>
      </c>
      <c r="AS849" s="94" t="str">
        <f t="shared" si="374"/>
        <v>-</v>
      </c>
      <c r="AT849" s="94" t="str">
        <f t="shared" si="375"/>
        <v>-</v>
      </c>
      <c r="AU849" s="94" t="str">
        <f t="shared" si="376"/>
        <v>-</v>
      </c>
      <c r="AV849" s="94" t="str">
        <f t="shared" si="377"/>
        <v>-</v>
      </c>
      <c r="AW849" s="94" t="str">
        <f t="shared" si="378"/>
        <v>-</v>
      </c>
      <c r="AX849" s="94" t="str">
        <f t="shared" si="379"/>
        <v>-</v>
      </c>
      <c r="AY849" s="94" t="str">
        <f t="shared" si="380"/>
        <v>-</v>
      </c>
      <c r="AZ849" s="94" t="str">
        <f t="shared" si="381"/>
        <v>-</v>
      </c>
      <c r="BA849" s="94" t="str">
        <f t="shared" si="382"/>
        <v>-</v>
      </c>
      <c r="BB849" s="94" t="str">
        <f t="shared" si="383"/>
        <v>-</v>
      </c>
      <c r="BC849" s="94" t="str">
        <f t="shared" si="384"/>
        <v>-</v>
      </c>
      <c r="BD849" s="94" t="str">
        <f t="shared" si="385"/>
        <v>-</v>
      </c>
      <c r="BE849" s="94" t="str">
        <f t="shared" si="386"/>
        <v>-</v>
      </c>
      <c r="BF849" s="94" t="str">
        <f t="shared" si="387"/>
        <v>-</v>
      </c>
    </row>
    <row r="850" spans="1:58" x14ac:dyDescent="0.2">
      <c r="A850" s="19" t="s">
        <v>1193</v>
      </c>
      <c r="B850" s="19" t="s">
        <v>76</v>
      </c>
      <c r="C850" s="19">
        <v>19111574</v>
      </c>
      <c r="D850" s="19">
        <v>0</v>
      </c>
      <c r="E850" s="19" t="s">
        <v>1699</v>
      </c>
      <c r="F850" s="19" t="s">
        <v>1363</v>
      </c>
      <c r="G850" s="19" t="s">
        <v>1700</v>
      </c>
      <c r="H850" s="19" t="s">
        <v>1018</v>
      </c>
      <c r="I850" s="19" t="s">
        <v>653</v>
      </c>
      <c r="J850" s="19">
        <v>80</v>
      </c>
      <c r="K850" s="19" t="s">
        <v>556</v>
      </c>
      <c r="L850" s="19" t="s">
        <v>495</v>
      </c>
      <c r="M850" s="19" t="s">
        <v>14</v>
      </c>
      <c r="N850" s="19">
        <v>45855</v>
      </c>
      <c r="O850" s="19">
        <v>1</v>
      </c>
      <c r="P850" s="83">
        <v>1</v>
      </c>
      <c r="Q850" s="19" t="s">
        <v>23</v>
      </c>
      <c r="R850" s="19" t="s">
        <v>11</v>
      </c>
      <c r="S850" s="19" t="s">
        <v>23</v>
      </c>
      <c r="T850" s="19">
        <v>1</v>
      </c>
      <c r="U850" s="19" t="s">
        <v>11</v>
      </c>
      <c r="V850" s="19" t="s">
        <v>11</v>
      </c>
      <c r="W850" s="19" t="s">
        <v>11</v>
      </c>
      <c r="X850" s="19">
        <v>0</v>
      </c>
      <c r="Y850" s="19" t="s">
        <v>730</v>
      </c>
      <c r="Z850" s="19">
        <v>0</v>
      </c>
      <c r="AA850" s="19">
        <v>0</v>
      </c>
      <c r="AB850" s="19">
        <v>0</v>
      </c>
      <c r="AC850" s="186" t="str">
        <f>IF(OR(M850="13",M850="14",P850=8),"",IF(     AND(OR(S850="AUTORIZADO", S850="PENDIENTE", S850="REDUCIDO", S850="AMPLIADO"),L850&lt;&gt;"HONORARIO" ), _xlfn.CONCAT(IF(H850="X","H",H850),"_",IF(OR(P850=5,P850=6),_xlfn.CONCAT(P850,"A"),P850),"_",VLOOKUP(T850,Datos!$B$2:$C$5,2,TRUE)),""))</f>
        <v>M_1_[hasta 3]</v>
      </c>
      <c r="AD850" s="186">
        <f t="shared" si="361"/>
        <v>0</v>
      </c>
      <c r="AE850" s="90" t="str">
        <f t="shared" si="362"/>
        <v>-</v>
      </c>
      <c r="AF850" s="91" t="str">
        <f t="shared" si="363"/>
        <v>070601</v>
      </c>
      <c r="AG850" s="92"/>
      <c r="AH850" s="93" t="str">
        <f t="shared" si="364"/>
        <v>Corporación de Fomento de la Producción</v>
      </c>
      <c r="AI850" s="90" t="str">
        <f t="shared" si="365"/>
        <v>-</v>
      </c>
      <c r="AJ850" s="90">
        <f t="shared" si="366"/>
        <v>0</v>
      </c>
      <c r="AK850" s="90" t="str">
        <f t="shared" si="367"/>
        <v>-</v>
      </c>
      <c r="AL850" s="90" t="str">
        <f t="shared" si="368"/>
        <v>Identifica este registro como MUJER</v>
      </c>
      <c r="AM850" s="90" t="str">
        <f t="shared" si="369"/>
        <v>-</v>
      </c>
      <c r="AN850" s="90" t="str">
        <f t="shared" si="370"/>
        <v>-</v>
      </c>
      <c r="AO850" s="90" t="str">
        <f t="shared" si="371"/>
        <v>-</v>
      </c>
      <c r="AP850" s="58" t="str">
        <f t="shared" si="372"/>
        <v>-</v>
      </c>
      <c r="AQ850" s="94" t="str">
        <f t="shared" si="373"/>
        <v>-</v>
      </c>
      <c r="AR850" s="94" t="str">
        <f>IF(N850="","PRIMER_DIA en blanco",
IF(AND(M850="01",N850&gt;=L_Conversion!$C$118,N850&lt;=L_Conversion!$D$118),"-",
IF(AND(M850="02",N850&gt;=L_Conversion!$C$119,N850&lt;=L_Conversion!$D$119),"-",
IF(AND(M850="03",N850&gt;=L_Conversion!$C$120,N850&lt;=L_Conversion!$D$120),"-",
IF(AND(M850="04",N850&gt;=L_Conversion!$C$121,N850&lt;=L_Conversion!$D$121),"-",
IF(AND(M850="05",N850&gt;=L_Conversion!$C$122,N850&lt;=L_Conversion!$D$122),"-",
IF(AND(M850="06",N850&gt;=L_Conversion!$C$123,N850&lt;=L_Conversion!$D$123),"-",
IF(AND(M850="07",N850&gt;=L_Conversion!$C$124,N850&lt;=L_Conversion!$D$124),"-",
IF(AND(M850="08",N850&gt;=L_Conversion!$C$125,N850&lt;=L_Conversion!$D$125),"-",
IF(AND(M850="09",N850&gt;=L_Conversion!$C$126,N850&lt;=L_Conversion!$D$126),"-",
IF(AND(M850="10",N850&gt;=L_Conversion!$C$127,N850&lt;=L_Conversion!$D$127),"-",
IF(AND(M850="11",N850&gt;=L_Conversion!$C$128,N850&lt;=L_Conversion!$D$128),"-",
IF(AND(M850="12",N850&gt;=L_Conversion!$C$129,N850&lt;=L_Conversion!$D$129),"-",
IF(AND(M850="13",N850&gt;=L_Conversion!$C$116,N850&lt;=L_Conversion!$D$116),"-",
IF(AND(M850="14",N850&gt;=L_Conversion!$C$117,N850&lt;=L_Conversion!$D$117),"-",
"PRIMER_DIA fuera de rango")))))))))))))))</f>
        <v>-</v>
      </c>
      <c r="AS850" s="94" t="str">
        <f t="shared" si="374"/>
        <v>-</v>
      </c>
      <c r="AT850" s="94" t="str">
        <f t="shared" si="375"/>
        <v>-</v>
      </c>
      <c r="AU850" s="94" t="str">
        <f t="shared" si="376"/>
        <v>-</v>
      </c>
      <c r="AV850" s="94" t="str">
        <f t="shared" si="377"/>
        <v>-</v>
      </c>
      <c r="AW850" s="94" t="str">
        <f t="shared" si="378"/>
        <v>-</v>
      </c>
      <c r="AX850" s="94" t="str">
        <f t="shared" si="379"/>
        <v>-</v>
      </c>
      <c r="AY850" s="94" t="str">
        <f t="shared" si="380"/>
        <v>-</v>
      </c>
      <c r="AZ850" s="94" t="str">
        <f t="shared" si="381"/>
        <v>-</v>
      </c>
      <c r="BA850" s="94" t="str">
        <f t="shared" si="382"/>
        <v>-</v>
      </c>
      <c r="BB850" s="94" t="str">
        <f t="shared" si="383"/>
        <v>-</v>
      </c>
      <c r="BC850" s="94" t="str">
        <f t="shared" si="384"/>
        <v>-</v>
      </c>
      <c r="BD850" s="94" t="str">
        <f t="shared" si="385"/>
        <v>-</v>
      </c>
      <c r="BE850" s="94" t="str">
        <f t="shared" si="386"/>
        <v>-</v>
      </c>
      <c r="BF850" s="94" t="str">
        <f t="shared" si="387"/>
        <v>-</v>
      </c>
    </row>
    <row r="851" spans="1:58" x14ac:dyDescent="0.2">
      <c r="A851" s="19" t="s">
        <v>1193</v>
      </c>
      <c r="B851" s="19" t="s">
        <v>76</v>
      </c>
      <c r="C851" s="19">
        <v>16007667</v>
      </c>
      <c r="D851" s="19">
        <v>4</v>
      </c>
      <c r="E851" s="19" t="s">
        <v>1242</v>
      </c>
      <c r="F851" s="19" t="s">
        <v>1199</v>
      </c>
      <c r="G851" s="19" t="s">
        <v>2071</v>
      </c>
      <c r="H851" s="19" t="s">
        <v>1018</v>
      </c>
      <c r="I851" s="19" t="s">
        <v>653</v>
      </c>
      <c r="J851" s="19">
        <v>80</v>
      </c>
      <c r="K851" s="19" t="s">
        <v>556</v>
      </c>
      <c r="L851" s="19" t="s">
        <v>495</v>
      </c>
      <c r="M851" s="19" t="s">
        <v>14</v>
      </c>
      <c r="N851" s="19">
        <v>45855</v>
      </c>
      <c r="O851" s="19">
        <v>12</v>
      </c>
      <c r="P851" s="83">
        <v>1</v>
      </c>
      <c r="Q851" s="19" t="s">
        <v>23</v>
      </c>
      <c r="R851" s="19" t="s">
        <v>11</v>
      </c>
      <c r="S851" s="19" t="s">
        <v>23</v>
      </c>
      <c r="T851" s="19">
        <v>12</v>
      </c>
      <c r="U851" s="19" t="s">
        <v>11</v>
      </c>
      <c r="V851" s="19" t="s">
        <v>11</v>
      </c>
      <c r="W851" s="19" t="s">
        <v>11</v>
      </c>
      <c r="X851" s="19">
        <v>0</v>
      </c>
      <c r="Y851" s="19" t="s">
        <v>730</v>
      </c>
      <c r="Z851" s="19">
        <v>0</v>
      </c>
      <c r="AA851" s="19">
        <v>0</v>
      </c>
      <c r="AB851" s="19">
        <v>0</v>
      </c>
      <c r="AC851" s="186" t="str">
        <f>IF(OR(M851="13",M851="14",P851=8),"",IF(     AND(OR(S851="AUTORIZADO", S851="PENDIENTE", S851="REDUCIDO", S851="AMPLIADO"),L851&lt;&gt;"HONORARIO" ), _xlfn.CONCAT(IF(H851="X","H",H851),"_",IF(OR(P851=5,P851=6),_xlfn.CONCAT(P851,"A"),P851),"_",VLOOKUP(T851,Datos!$B$2:$C$5,2,TRUE)),""))</f>
        <v>M_1_[11 +]</v>
      </c>
      <c r="AD851" s="186">
        <f t="shared" si="361"/>
        <v>0</v>
      </c>
      <c r="AE851" s="90" t="str">
        <f t="shared" si="362"/>
        <v>-</v>
      </c>
      <c r="AF851" s="91" t="str">
        <f t="shared" si="363"/>
        <v>070601</v>
      </c>
      <c r="AG851" s="92"/>
      <c r="AH851" s="93" t="str">
        <f t="shared" si="364"/>
        <v>Corporación de Fomento de la Producción</v>
      </c>
      <c r="AI851" s="90" t="str">
        <f t="shared" si="365"/>
        <v>-</v>
      </c>
      <c r="AJ851" s="90">
        <f t="shared" si="366"/>
        <v>4</v>
      </c>
      <c r="AK851" s="90" t="str">
        <f t="shared" si="367"/>
        <v>-</v>
      </c>
      <c r="AL851" s="90" t="str">
        <f t="shared" si="368"/>
        <v>Identifica este registro como MUJER</v>
      </c>
      <c r="AM851" s="90" t="str">
        <f t="shared" si="369"/>
        <v>-</v>
      </c>
      <c r="AN851" s="90" t="str">
        <f t="shared" si="370"/>
        <v>-</v>
      </c>
      <c r="AO851" s="90" t="str">
        <f t="shared" si="371"/>
        <v>-</v>
      </c>
      <c r="AP851" s="58" t="str">
        <f t="shared" si="372"/>
        <v>-</v>
      </c>
      <c r="AQ851" s="94" t="str">
        <f t="shared" si="373"/>
        <v>-</v>
      </c>
      <c r="AR851" s="94" t="str">
        <f>IF(N851="","PRIMER_DIA en blanco",
IF(AND(M851="01",N851&gt;=L_Conversion!$C$118,N851&lt;=L_Conversion!$D$118),"-",
IF(AND(M851="02",N851&gt;=L_Conversion!$C$119,N851&lt;=L_Conversion!$D$119),"-",
IF(AND(M851="03",N851&gt;=L_Conversion!$C$120,N851&lt;=L_Conversion!$D$120),"-",
IF(AND(M851="04",N851&gt;=L_Conversion!$C$121,N851&lt;=L_Conversion!$D$121),"-",
IF(AND(M851="05",N851&gt;=L_Conversion!$C$122,N851&lt;=L_Conversion!$D$122),"-",
IF(AND(M851="06",N851&gt;=L_Conversion!$C$123,N851&lt;=L_Conversion!$D$123),"-",
IF(AND(M851="07",N851&gt;=L_Conversion!$C$124,N851&lt;=L_Conversion!$D$124),"-",
IF(AND(M851="08",N851&gt;=L_Conversion!$C$125,N851&lt;=L_Conversion!$D$125),"-",
IF(AND(M851="09",N851&gt;=L_Conversion!$C$126,N851&lt;=L_Conversion!$D$126),"-",
IF(AND(M851="10",N851&gt;=L_Conversion!$C$127,N851&lt;=L_Conversion!$D$127),"-",
IF(AND(M851="11",N851&gt;=L_Conversion!$C$128,N851&lt;=L_Conversion!$D$128),"-",
IF(AND(M851="12",N851&gt;=L_Conversion!$C$129,N851&lt;=L_Conversion!$D$129),"-",
IF(AND(M851="13",N851&gt;=L_Conversion!$C$116,N851&lt;=L_Conversion!$D$116),"-",
IF(AND(M851="14",N851&gt;=L_Conversion!$C$117,N851&lt;=L_Conversion!$D$117),"-",
"PRIMER_DIA fuera de rango")))))))))))))))</f>
        <v>-</v>
      </c>
      <c r="AS851" s="94" t="str">
        <f t="shared" si="374"/>
        <v>-</v>
      </c>
      <c r="AT851" s="94" t="str">
        <f t="shared" si="375"/>
        <v>-</v>
      </c>
      <c r="AU851" s="94" t="str">
        <f t="shared" si="376"/>
        <v>-</v>
      </c>
      <c r="AV851" s="94" t="str">
        <f t="shared" si="377"/>
        <v>-</v>
      </c>
      <c r="AW851" s="94" t="str">
        <f t="shared" si="378"/>
        <v>-</v>
      </c>
      <c r="AX851" s="94" t="str">
        <f t="shared" si="379"/>
        <v>-</v>
      </c>
      <c r="AY851" s="94" t="str">
        <f t="shared" si="380"/>
        <v>-</v>
      </c>
      <c r="AZ851" s="94" t="str">
        <f t="shared" si="381"/>
        <v>-</v>
      </c>
      <c r="BA851" s="94" t="str">
        <f t="shared" si="382"/>
        <v>-</v>
      </c>
      <c r="BB851" s="94" t="str">
        <f t="shared" si="383"/>
        <v>-</v>
      </c>
      <c r="BC851" s="94" t="str">
        <f t="shared" si="384"/>
        <v>-</v>
      </c>
      <c r="BD851" s="94" t="str">
        <f t="shared" si="385"/>
        <v>-</v>
      </c>
      <c r="BE851" s="94" t="str">
        <f t="shared" si="386"/>
        <v>-</v>
      </c>
      <c r="BF851" s="94" t="str">
        <f t="shared" si="387"/>
        <v>-</v>
      </c>
    </row>
    <row r="852" spans="1:58" x14ac:dyDescent="0.2">
      <c r="A852" s="19" t="s">
        <v>1193</v>
      </c>
      <c r="B852" s="19" t="s">
        <v>875</v>
      </c>
      <c r="C852" s="19">
        <v>13064181</v>
      </c>
      <c r="D852" s="19">
        <v>4</v>
      </c>
      <c r="E852" s="19" t="s">
        <v>1293</v>
      </c>
      <c r="F852" s="19" t="s">
        <v>1959</v>
      </c>
      <c r="G852" s="19" t="s">
        <v>1960</v>
      </c>
      <c r="H852" s="19" t="s">
        <v>654</v>
      </c>
      <c r="I852" s="19" t="s">
        <v>653</v>
      </c>
      <c r="J852" s="19">
        <v>80</v>
      </c>
      <c r="K852" s="19" t="s">
        <v>554</v>
      </c>
      <c r="L852" s="19" t="s">
        <v>495</v>
      </c>
      <c r="M852" s="19" t="s">
        <v>14</v>
      </c>
      <c r="N852" s="19">
        <v>45856</v>
      </c>
      <c r="O852" s="19">
        <v>30</v>
      </c>
      <c r="P852" s="83">
        <v>1</v>
      </c>
      <c r="Q852" s="19" t="s">
        <v>23</v>
      </c>
      <c r="R852" s="19" t="s">
        <v>11</v>
      </c>
      <c r="S852" s="19" t="s">
        <v>23</v>
      </c>
      <c r="T852" s="19">
        <v>30</v>
      </c>
      <c r="U852" s="19" t="s">
        <v>11</v>
      </c>
      <c r="V852" s="19" t="s">
        <v>11</v>
      </c>
      <c r="W852" s="19" t="s">
        <v>11</v>
      </c>
      <c r="X852" s="19">
        <v>0</v>
      </c>
      <c r="Y852" s="19" t="s">
        <v>730</v>
      </c>
      <c r="Z852" s="19">
        <v>0</v>
      </c>
      <c r="AA852" s="19">
        <v>0</v>
      </c>
      <c r="AB852" s="19">
        <v>0</v>
      </c>
      <c r="AC852" s="186" t="str">
        <f>IF(OR(M852="13",M852="14",P852=8),"",IF(     AND(OR(S852="AUTORIZADO", S852="PENDIENTE", S852="REDUCIDO", S852="AMPLIADO"),L852&lt;&gt;"HONORARIO" ), _xlfn.CONCAT(IF(H852="X","H",H852),"_",IF(OR(P852=5,P852=6),_xlfn.CONCAT(P852,"A"),P852),"_",VLOOKUP(T852,Datos!$B$2:$C$5,2,TRUE)),""))</f>
        <v>H_1_[11 +]</v>
      </c>
      <c r="AD852" s="186">
        <f t="shared" si="361"/>
        <v>0</v>
      </c>
      <c r="AE852" s="90" t="str">
        <f t="shared" si="362"/>
        <v>-</v>
      </c>
      <c r="AF852" s="91" t="str">
        <f t="shared" si="363"/>
        <v>070606</v>
      </c>
      <c r="AG852" s="92"/>
      <c r="AH852" s="93" t="str">
        <f t="shared" si="364"/>
        <v>Corporación de Fomento de la Producción</v>
      </c>
      <c r="AI852" s="90" t="str">
        <f t="shared" si="365"/>
        <v>-</v>
      </c>
      <c r="AJ852" s="90">
        <f t="shared" si="366"/>
        <v>4</v>
      </c>
      <c r="AK852" s="90" t="str">
        <f t="shared" si="367"/>
        <v>-</v>
      </c>
      <c r="AL852" s="90" t="str">
        <f t="shared" si="368"/>
        <v>Identifica este registro como HOMBRE</v>
      </c>
      <c r="AM852" s="90" t="str">
        <f t="shared" si="369"/>
        <v>-</v>
      </c>
      <c r="AN852" s="90" t="str">
        <f t="shared" si="370"/>
        <v>-</v>
      </c>
      <c r="AO852" s="90" t="str">
        <f t="shared" si="371"/>
        <v>-</v>
      </c>
      <c r="AP852" s="58" t="str">
        <f t="shared" si="372"/>
        <v>-</v>
      </c>
      <c r="AQ852" s="94" t="str">
        <f t="shared" si="373"/>
        <v>-</v>
      </c>
      <c r="AR852" s="94" t="str">
        <f>IF(N852="","PRIMER_DIA en blanco",
IF(AND(M852="01",N852&gt;=L_Conversion!$C$118,N852&lt;=L_Conversion!$D$118),"-",
IF(AND(M852="02",N852&gt;=L_Conversion!$C$119,N852&lt;=L_Conversion!$D$119),"-",
IF(AND(M852="03",N852&gt;=L_Conversion!$C$120,N852&lt;=L_Conversion!$D$120),"-",
IF(AND(M852="04",N852&gt;=L_Conversion!$C$121,N852&lt;=L_Conversion!$D$121),"-",
IF(AND(M852="05",N852&gt;=L_Conversion!$C$122,N852&lt;=L_Conversion!$D$122),"-",
IF(AND(M852="06",N852&gt;=L_Conversion!$C$123,N852&lt;=L_Conversion!$D$123),"-",
IF(AND(M852="07",N852&gt;=L_Conversion!$C$124,N852&lt;=L_Conversion!$D$124),"-",
IF(AND(M852="08",N852&gt;=L_Conversion!$C$125,N852&lt;=L_Conversion!$D$125),"-",
IF(AND(M852="09",N852&gt;=L_Conversion!$C$126,N852&lt;=L_Conversion!$D$126),"-",
IF(AND(M852="10",N852&gt;=L_Conversion!$C$127,N852&lt;=L_Conversion!$D$127),"-",
IF(AND(M852="11",N852&gt;=L_Conversion!$C$128,N852&lt;=L_Conversion!$D$128),"-",
IF(AND(M852="12",N852&gt;=L_Conversion!$C$129,N852&lt;=L_Conversion!$D$129),"-",
IF(AND(M852="13",N852&gt;=L_Conversion!$C$116,N852&lt;=L_Conversion!$D$116),"-",
IF(AND(M852="14",N852&gt;=L_Conversion!$C$117,N852&lt;=L_Conversion!$D$117),"-",
"PRIMER_DIA fuera de rango")))))))))))))))</f>
        <v>-</v>
      </c>
      <c r="AS852" s="94" t="str">
        <f t="shared" si="374"/>
        <v>-</v>
      </c>
      <c r="AT852" s="94" t="str">
        <f t="shared" si="375"/>
        <v>-</v>
      </c>
      <c r="AU852" s="94" t="str">
        <f t="shared" si="376"/>
        <v>-</v>
      </c>
      <c r="AV852" s="94" t="str">
        <f t="shared" si="377"/>
        <v>-</v>
      </c>
      <c r="AW852" s="94" t="str">
        <f t="shared" si="378"/>
        <v>-</v>
      </c>
      <c r="AX852" s="94" t="str">
        <f t="shared" si="379"/>
        <v>-</v>
      </c>
      <c r="AY852" s="94" t="str">
        <f t="shared" si="380"/>
        <v>-</v>
      </c>
      <c r="AZ852" s="94" t="str">
        <f t="shared" si="381"/>
        <v>-</v>
      </c>
      <c r="BA852" s="94" t="str">
        <f t="shared" si="382"/>
        <v>-</v>
      </c>
      <c r="BB852" s="94" t="str">
        <f t="shared" si="383"/>
        <v>-</v>
      </c>
      <c r="BC852" s="94" t="str">
        <f t="shared" si="384"/>
        <v>-</v>
      </c>
      <c r="BD852" s="94" t="str">
        <f t="shared" si="385"/>
        <v>-</v>
      </c>
      <c r="BE852" s="94" t="str">
        <f t="shared" si="386"/>
        <v>-</v>
      </c>
      <c r="BF852" s="94" t="str">
        <f t="shared" si="387"/>
        <v>-</v>
      </c>
    </row>
    <row r="853" spans="1:58" x14ac:dyDescent="0.2">
      <c r="A853" s="19" t="s">
        <v>1193</v>
      </c>
      <c r="B853" s="19" t="s">
        <v>667</v>
      </c>
      <c r="C853" s="19">
        <v>19077662</v>
      </c>
      <c r="D853" s="19" t="s">
        <v>1197</v>
      </c>
      <c r="E853" s="19" t="s">
        <v>1331</v>
      </c>
      <c r="F853" s="19" t="s">
        <v>1332</v>
      </c>
      <c r="G853" s="19" t="s">
        <v>1333</v>
      </c>
      <c r="H853" s="19" t="s">
        <v>1018</v>
      </c>
      <c r="I853" s="19" t="s">
        <v>654</v>
      </c>
      <c r="J853" s="19">
        <v>80</v>
      </c>
      <c r="K853" s="19" t="s">
        <v>556</v>
      </c>
      <c r="L853" s="19" t="s">
        <v>509</v>
      </c>
      <c r="M853" s="19" t="s">
        <v>14</v>
      </c>
      <c r="N853" s="19">
        <v>45856</v>
      </c>
      <c r="O853" s="19">
        <v>1</v>
      </c>
      <c r="P853" s="83">
        <v>1</v>
      </c>
      <c r="Q853" s="19" t="s">
        <v>23</v>
      </c>
      <c r="R853" s="19" t="s">
        <v>11</v>
      </c>
      <c r="S853" s="19" t="s">
        <v>23</v>
      </c>
      <c r="T853" s="19">
        <v>1</v>
      </c>
      <c r="U853" s="19" t="s">
        <v>11</v>
      </c>
      <c r="V853" s="19" t="s">
        <v>11</v>
      </c>
      <c r="W853" s="19" t="s">
        <v>11</v>
      </c>
      <c r="X853" s="19">
        <v>0</v>
      </c>
      <c r="Y853" s="19" t="s">
        <v>730</v>
      </c>
      <c r="Z853" s="19">
        <v>0</v>
      </c>
      <c r="AA853" s="19">
        <v>0</v>
      </c>
      <c r="AB853" s="19">
        <v>0</v>
      </c>
      <c r="AC853" s="186" t="str">
        <f>IF(OR(M853="13",M853="14",P853=8),"",IF(     AND(OR(S853="AUTORIZADO", S853="PENDIENTE", S853="REDUCIDO", S853="AMPLIADO"),L853&lt;&gt;"HONORARIO" ), _xlfn.CONCAT(IF(H853="X","H",H853),"_",IF(OR(P853=5,P853=6),_xlfn.CONCAT(P853,"A"),P853),"_",VLOOKUP(T853,Datos!$B$2:$C$5,2,TRUE)),""))</f>
        <v>M_1_[hasta 3]</v>
      </c>
      <c r="AD853" s="186">
        <f t="shared" si="361"/>
        <v>0</v>
      </c>
      <c r="AE853" s="90" t="str">
        <f t="shared" si="362"/>
        <v>-</v>
      </c>
      <c r="AF853" s="91" t="str">
        <f t="shared" si="363"/>
        <v>Revisar</v>
      </c>
      <c r="AG853" s="92"/>
      <c r="AH853" s="93" t="str">
        <f t="shared" si="364"/>
        <v>Corporación de Fomento de la Producción</v>
      </c>
      <c r="AI853" s="90" t="str">
        <f t="shared" si="365"/>
        <v>-</v>
      </c>
      <c r="AJ853" s="90" t="str">
        <f t="shared" si="366"/>
        <v>K</v>
      </c>
      <c r="AK853" s="90" t="str">
        <f t="shared" si="367"/>
        <v>-</v>
      </c>
      <c r="AL853" s="90" t="str">
        <f t="shared" si="368"/>
        <v>Identifica este registro como MUJER</v>
      </c>
      <c r="AM853" s="90" t="str">
        <f t="shared" si="369"/>
        <v>-</v>
      </c>
      <c r="AN853" s="90" t="str">
        <f t="shared" si="370"/>
        <v>-</v>
      </c>
      <c r="AO853" s="90" t="str">
        <f t="shared" si="371"/>
        <v>-</v>
      </c>
      <c r="AP853" s="58" t="str">
        <f t="shared" si="372"/>
        <v>-</v>
      </c>
      <c r="AQ853" s="94" t="str">
        <f t="shared" si="373"/>
        <v>-</v>
      </c>
      <c r="AR853" s="94" t="str">
        <f>IF(N853="","PRIMER_DIA en blanco",
IF(AND(M853="01",N853&gt;=L_Conversion!$C$118,N853&lt;=L_Conversion!$D$118),"-",
IF(AND(M853="02",N853&gt;=L_Conversion!$C$119,N853&lt;=L_Conversion!$D$119),"-",
IF(AND(M853="03",N853&gt;=L_Conversion!$C$120,N853&lt;=L_Conversion!$D$120),"-",
IF(AND(M853="04",N853&gt;=L_Conversion!$C$121,N853&lt;=L_Conversion!$D$121),"-",
IF(AND(M853="05",N853&gt;=L_Conversion!$C$122,N853&lt;=L_Conversion!$D$122),"-",
IF(AND(M853="06",N853&gt;=L_Conversion!$C$123,N853&lt;=L_Conversion!$D$123),"-",
IF(AND(M853="07",N853&gt;=L_Conversion!$C$124,N853&lt;=L_Conversion!$D$124),"-",
IF(AND(M853="08",N853&gt;=L_Conversion!$C$125,N853&lt;=L_Conversion!$D$125),"-",
IF(AND(M853="09",N853&gt;=L_Conversion!$C$126,N853&lt;=L_Conversion!$D$126),"-",
IF(AND(M853="10",N853&gt;=L_Conversion!$C$127,N853&lt;=L_Conversion!$D$127),"-",
IF(AND(M853="11",N853&gt;=L_Conversion!$C$128,N853&lt;=L_Conversion!$D$128),"-",
IF(AND(M853="12",N853&gt;=L_Conversion!$C$129,N853&lt;=L_Conversion!$D$129),"-",
IF(AND(M853="13",N853&gt;=L_Conversion!$C$116,N853&lt;=L_Conversion!$D$116),"-",
IF(AND(M853="14",N853&gt;=L_Conversion!$C$117,N853&lt;=L_Conversion!$D$117),"-",
"PRIMER_DIA fuera de rango")))))))))))))))</f>
        <v>-</v>
      </c>
      <c r="AS853" s="94" t="str">
        <f t="shared" si="374"/>
        <v>-</v>
      </c>
      <c r="AT853" s="94" t="str">
        <f t="shared" si="375"/>
        <v>-</v>
      </c>
      <c r="AU853" s="94" t="str">
        <f t="shared" si="376"/>
        <v>-</v>
      </c>
      <c r="AV853" s="94" t="str">
        <f t="shared" si="377"/>
        <v>-</v>
      </c>
      <c r="AW853" s="94" t="str">
        <f t="shared" si="378"/>
        <v>-</v>
      </c>
      <c r="AX853" s="94" t="str">
        <f t="shared" si="379"/>
        <v>-</v>
      </c>
      <c r="AY853" s="94" t="str">
        <f t="shared" si="380"/>
        <v>-</v>
      </c>
      <c r="AZ853" s="94" t="str">
        <f t="shared" si="381"/>
        <v>-</v>
      </c>
      <c r="BA853" s="94" t="str">
        <f t="shared" si="382"/>
        <v>-</v>
      </c>
      <c r="BB853" s="94" t="str">
        <f t="shared" si="383"/>
        <v>-</v>
      </c>
      <c r="BC853" s="94" t="str">
        <f t="shared" si="384"/>
        <v>-</v>
      </c>
      <c r="BD853" s="94" t="str">
        <f t="shared" si="385"/>
        <v>-</v>
      </c>
      <c r="BE853" s="94" t="str">
        <f t="shared" si="386"/>
        <v>-</v>
      </c>
      <c r="BF853" s="94" t="str">
        <f t="shared" si="387"/>
        <v>-</v>
      </c>
    </row>
    <row r="854" spans="1:58" x14ac:dyDescent="0.2">
      <c r="A854" s="19" t="s">
        <v>1193</v>
      </c>
      <c r="B854" s="19" t="s">
        <v>76</v>
      </c>
      <c r="C854" s="19">
        <v>14117393</v>
      </c>
      <c r="D854" s="19">
        <v>6</v>
      </c>
      <c r="E854" s="19" t="s">
        <v>1219</v>
      </c>
      <c r="F854" s="19" t="s">
        <v>1816</v>
      </c>
      <c r="G854" s="19" t="s">
        <v>1817</v>
      </c>
      <c r="H854" s="19" t="s">
        <v>654</v>
      </c>
      <c r="I854" s="19" t="s">
        <v>653</v>
      </c>
      <c r="J854" s="19">
        <v>80</v>
      </c>
      <c r="K854" s="19" t="s">
        <v>560</v>
      </c>
      <c r="L854" s="19" t="s">
        <v>495</v>
      </c>
      <c r="M854" s="19" t="s">
        <v>14</v>
      </c>
      <c r="N854" s="19">
        <v>45856</v>
      </c>
      <c r="O854" s="19">
        <v>1</v>
      </c>
      <c r="P854" s="83">
        <v>1</v>
      </c>
      <c r="Q854" s="19" t="s">
        <v>23</v>
      </c>
      <c r="R854" s="19" t="s">
        <v>11</v>
      </c>
      <c r="S854" s="19" t="s">
        <v>23</v>
      </c>
      <c r="T854" s="19">
        <v>1</v>
      </c>
      <c r="U854" s="19" t="s">
        <v>11</v>
      </c>
      <c r="V854" s="19" t="s">
        <v>11</v>
      </c>
      <c r="W854" s="19" t="s">
        <v>11</v>
      </c>
      <c r="X854" s="19">
        <v>0</v>
      </c>
      <c r="Y854" s="19" t="s">
        <v>730</v>
      </c>
      <c r="Z854" s="19">
        <v>0</v>
      </c>
      <c r="AA854" s="19">
        <v>0</v>
      </c>
      <c r="AB854" s="19">
        <v>0</v>
      </c>
      <c r="AC854" s="186" t="str">
        <f>IF(OR(M854="13",M854="14",P854=8),"",IF(     AND(OR(S854="AUTORIZADO", S854="PENDIENTE", S854="REDUCIDO", S854="AMPLIADO"),L854&lt;&gt;"HONORARIO" ), _xlfn.CONCAT(IF(H854="X","H",H854),"_",IF(OR(P854=5,P854=6),_xlfn.CONCAT(P854,"A"),P854),"_",VLOOKUP(T854,Datos!$B$2:$C$5,2,TRUE)),""))</f>
        <v>H_1_[hasta 3]</v>
      </c>
      <c r="AD854" s="186">
        <f t="shared" si="361"/>
        <v>0</v>
      </c>
      <c r="AE854" s="90" t="str">
        <f t="shared" si="362"/>
        <v>-</v>
      </c>
      <c r="AF854" s="91" t="str">
        <f t="shared" si="363"/>
        <v>070601</v>
      </c>
      <c r="AG854" s="92"/>
      <c r="AH854" s="93" t="str">
        <f t="shared" si="364"/>
        <v>Corporación de Fomento de la Producción</v>
      </c>
      <c r="AI854" s="90" t="str">
        <f t="shared" si="365"/>
        <v>-</v>
      </c>
      <c r="AJ854" s="90">
        <f t="shared" si="366"/>
        <v>6</v>
      </c>
      <c r="AK854" s="90" t="str">
        <f t="shared" si="367"/>
        <v>-</v>
      </c>
      <c r="AL854" s="90" t="str">
        <f t="shared" si="368"/>
        <v>Identifica este registro como HOMBRE</v>
      </c>
      <c r="AM854" s="90" t="str">
        <f t="shared" si="369"/>
        <v>-</v>
      </c>
      <c r="AN854" s="90" t="str">
        <f t="shared" si="370"/>
        <v>-</v>
      </c>
      <c r="AO854" s="90" t="str">
        <f t="shared" si="371"/>
        <v>-</v>
      </c>
      <c r="AP854" s="58" t="str">
        <f t="shared" si="372"/>
        <v>-</v>
      </c>
      <c r="AQ854" s="94" t="str">
        <f t="shared" si="373"/>
        <v>-</v>
      </c>
      <c r="AR854" s="94" t="str">
        <f>IF(N854="","PRIMER_DIA en blanco",
IF(AND(M854="01",N854&gt;=L_Conversion!$C$118,N854&lt;=L_Conversion!$D$118),"-",
IF(AND(M854="02",N854&gt;=L_Conversion!$C$119,N854&lt;=L_Conversion!$D$119),"-",
IF(AND(M854="03",N854&gt;=L_Conversion!$C$120,N854&lt;=L_Conversion!$D$120),"-",
IF(AND(M854="04",N854&gt;=L_Conversion!$C$121,N854&lt;=L_Conversion!$D$121),"-",
IF(AND(M854="05",N854&gt;=L_Conversion!$C$122,N854&lt;=L_Conversion!$D$122),"-",
IF(AND(M854="06",N854&gt;=L_Conversion!$C$123,N854&lt;=L_Conversion!$D$123),"-",
IF(AND(M854="07",N854&gt;=L_Conversion!$C$124,N854&lt;=L_Conversion!$D$124),"-",
IF(AND(M854="08",N854&gt;=L_Conversion!$C$125,N854&lt;=L_Conversion!$D$125),"-",
IF(AND(M854="09",N854&gt;=L_Conversion!$C$126,N854&lt;=L_Conversion!$D$126),"-",
IF(AND(M854="10",N854&gt;=L_Conversion!$C$127,N854&lt;=L_Conversion!$D$127),"-",
IF(AND(M854="11",N854&gt;=L_Conversion!$C$128,N854&lt;=L_Conversion!$D$128),"-",
IF(AND(M854="12",N854&gt;=L_Conversion!$C$129,N854&lt;=L_Conversion!$D$129),"-",
IF(AND(M854="13",N854&gt;=L_Conversion!$C$116,N854&lt;=L_Conversion!$D$116),"-",
IF(AND(M854="14",N854&gt;=L_Conversion!$C$117,N854&lt;=L_Conversion!$D$117),"-",
"PRIMER_DIA fuera de rango")))))))))))))))</f>
        <v>-</v>
      </c>
      <c r="AS854" s="94" t="str">
        <f t="shared" si="374"/>
        <v>-</v>
      </c>
      <c r="AT854" s="94" t="str">
        <f t="shared" si="375"/>
        <v>-</v>
      </c>
      <c r="AU854" s="94" t="str">
        <f t="shared" si="376"/>
        <v>-</v>
      </c>
      <c r="AV854" s="94" t="str">
        <f t="shared" si="377"/>
        <v>-</v>
      </c>
      <c r="AW854" s="94" t="str">
        <f t="shared" si="378"/>
        <v>-</v>
      </c>
      <c r="AX854" s="94" t="str">
        <f t="shared" si="379"/>
        <v>-</v>
      </c>
      <c r="AY854" s="94" t="str">
        <f t="shared" si="380"/>
        <v>-</v>
      </c>
      <c r="AZ854" s="94" t="str">
        <f t="shared" si="381"/>
        <v>-</v>
      </c>
      <c r="BA854" s="94" t="str">
        <f t="shared" si="382"/>
        <v>-</v>
      </c>
      <c r="BB854" s="94" t="str">
        <f t="shared" si="383"/>
        <v>-</v>
      </c>
      <c r="BC854" s="94" t="str">
        <f t="shared" si="384"/>
        <v>-</v>
      </c>
      <c r="BD854" s="94" t="str">
        <f t="shared" si="385"/>
        <v>-</v>
      </c>
      <c r="BE854" s="94" t="str">
        <f t="shared" si="386"/>
        <v>-</v>
      </c>
      <c r="BF854" s="94" t="str">
        <f t="shared" si="387"/>
        <v>-</v>
      </c>
    </row>
    <row r="855" spans="1:58" x14ac:dyDescent="0.2">
      <c r="A855" s="19" t="s">
        <v>1193</v>
      </c>
      <c r="B855" s="19" t="s">
        <v>76</v>
      </c>
      <c r="C855" s="19">
        <v>14334547</v>
      </c>
      <c r="D855" s="19">
        <v>5</v>
      </c>
      <c r="E855" s="19" t="s">
        <v>2072</v>
      </c>
      <c r="F855" s="19" t="s">
        <v>1199</v>
      </c>
      <c r="G855" s="19" t="s">
        <v>2073</v>
      </c>
      <c r="H855" s="19" t="s">
        <v>654</v>
      </c>
      <c r="I855" s="19" t="s">
        <v>654</v>
      </c>
      <c r="J855" s="19">
        <v>80</v>
      </c>
      <c r="K855" s="19" t="s">
        <v>560</v>
      </c>
      <c r="L855" s="19" t="s">
        <v>512</v>
      </c>
      <c r="M855" s="19" t="s">
        <v>14</v>
      </c>
      <c r="N855" s="19">
        <v>45856</v>
      </c>
      <c r="O855" s="19">
        <v>2</v>
      </c>
      <c r="P855" s="83" t="s">
        <v>736</v>
      </c>
      <c r="Q855" s="19" t="s">
        <v>23</v>
      </c>
      <c r="R855" s="19" t="s">
        <v>11</v>
      </c>
      <c r="S855" s="19" t="s">
        <v>23</v>
      </c>
      <c r="T855" s="19">
        <v>2</v>
      </c>
      <c r="U855" s="19" t="s">
        <v>11</v>
      </c>
      <c r="V855" s="19" t="s">
        <v>19</v>
      </c>
      <c r="W855" s="19" t="s">
        <v>19</v>
      </c>
      <c r="X855" s="19">
        <v>98951</v>
      </c>
      <c r="Y855" s="19" t="s">
        <v>726</v>
      </c>
      <c r="Z855" s="19">
        <v>2</v>
      </c>
      <c r="AA855" s="19">
        <v>98951</v>
      </c>
      <c r="AB855" s="19">
        <v>98951</v>
      </c>
      <c r="AC855" s="186" t="str">
        <f>IF(OR(M855="13",M855="14",P855=8),"",IF(     AND(OR(S855="AUTORIZADO", S855="PENDIENTE", S855="REDUCIDO", S855="AMPLIADO"),L855&lt;&gt;"HONORARIO" ), _xlfn.CONCAT(IF(H855="X","H",H855),"_",IF(OR(P855=5,P855=6),_xlfn.CONCAT(P855,"A"),P855),"_",VLOOKUP(T855,Datos!$B$2:$C$5,2,TRUE)),""))</f>
        <v>H_5B_[hasta 3]</v>
      </c>
      <c r="AD855" s="186">
        <f t="shared" si="361"/>
        <v>197902</v>
      </c>
      <c r="AE855" s="90" t="str">
        <f t="shared" si="362"/>
        <v>-</v>
      </c>
      <c r="AF855" s="91" t="str">
        <f t="shared" si="363"/>
        <v>070601</v>
      </c>
      <c r="AG855" s="92"/>
      <c r="AH855" s="93" t="str">
        <f t="shared" si="364"/>
        <v>Corporación de Fomento de la Producción</v>
      </c>
      <c r="AI855" s="90" t="str">
        <f t="shared" si="365"/>
        <v>-</v>
      </c>
      <c r="AJ855" s="90">
        <f t="shared" si="366"/>
        <v>5</v>
      </c>
      <c r="AK855" s="90" t="str">
        <f t="shared" si="367"/>
        <v>-</v>
      </c>
      <c r="AL855" s="90" t="str">
        <f t="shared" si="368"/>
        <v>Identifica este registro como HOMBRE</v>
      </c>
      <c r="AM855" s="90" t="str">
        <f t="shared" si="369"/>
        <v>-</v>
      </c>
      <c r="AN855" s="90" t="str">
        <f t="shared" si="370"/>
        <v>-</v>
      </c>
      <c r="AO855" s="90" t="str">
        <f t="shared" si="371"/>
        <v>-</v>
      </c>
      <c r="AP855" s="58" t="str">
        <f t="shared" si="372"/>
        <v>-</v>
      </c>
      <c r="AQ855" s="94" t="str">
        <f t="shared" si="373"/>
        <v>-</v>
      </c>
      <c r="AR855" s="94" t="str">
        <f>IF(N855="","PRIMER_DIA en blanco",
IF(AND(M855="01",N855&gt;=L_Conversion!$C$118,N855&lt;=L_Conversion!$D$118),"-",
IF(AND(M855="02",N855&gt;=L_Conversion!$C$119,N855&lt;=L_Conversion!$D$119),"-",
IF(AND(M855="03",N855&gt;=L_Conversion!$C$120,N855&lt;=L_Conversion!$D$120),"-",
IF(AND(M855="04",N855&gt;=L_Conversion!$C$121,N855&lt;=L_Conversion!$D$121),"-",
IF(AND(M855="05",N855&gt;=L_Conversion!$C$122,N855&lt;=L_Conversion!$D$122),"-",
IF(AND(M855="06",N855&gt;=L_Conversion!$C$123,N855&lt;=L_Conversion!$D$123),"-",
IF(AND(M855="07",N855&gt;=L_Conversion!$C$124,N855&lt;=L_Conversion!$D$124),"-",
IF(AND(M855="08",N855&gt;=L_Conversion!$C$125,N855&lt;=L_Conversion!$D$125),"-",
IF(AND(M855="09",N855&gt;=L_Conversion!$C$126,N855&lt;=L_Conversion!$D$126),"-",
IF(AND(M855="10",N855&gt;=L_Conversion!$C$127,N855&lt;=L_Conversion!$D$127),"-",
IF(AND(M855="11",N855&gt;=L_Conversion!$C$128,N855&lt;=L_Conversion!$D$128),"-",
IF(AND(M855="12",N855&gt;=L_Conversion!$C$129,N855&lt;=L_Conversion!$D$129),"-",
IF(AND(M855="13",N855&gt;=L_Conversion!$C$116,N855&lt;=L_Conversion!$D$116),"-",
IF(AND(M855="14",N855&gt;=L_Conversion!$C$117,N855&lt;=L_Conversion!$D$117),"-",
"PRIMER_DIA fuera de rango")))))))))))))))</f>
        <v>-</v>
      </c>
      <c r="AS855" s="94" t="str">
        <f t="shared" si="374"/>
        <v>-</v>
      </c>
      <c r="AT855" s="94" t="str">
        <f t="shared" si="375"/>
        <v>-</v>
      </c>
      <c r="AU855" s="94" t="str">
        <f t="shared" si="376"/>
        <v>-</v>
      </c>
      <c r="AV855" s="94" t="str">
        <f t="shared" si="377"/>
        <v>-</v>
      </c>
      <c r="AW855" s="94" t="str">
        <f t="shared" si="378"/>
        <v>-</v>
      </c>
      <c r="AX855" s="94" t="str">
        <f t="shared" si="379"/>
        <v>-</v>
      </c>
      <c r="AY855" s="94" t="str">
        <f t="shared" si="380"/>
        <v>-</v>
      </c>
      <c r="AZ855" s="94" t="str">
        <f t="shared" si="381"/>
        <v>-</v>
      </c>
      <c r="BA855" s="94" t="str">
        <f t="shared" si="382"/>
        <v>-</v>
      </c>
      <c r="BB855" s="94" t="str">
        <f t="shared" si="383"/>
        <v>-</v>
      </c>
      <c r="BC855" s="94" t="str">
        <f t="shared" si="384"/>
        <v>-</v>
      </c>
      <c r="BD855" s="94" t="str">
        <f t="shared" si="385"/>
        <v>-</v>
      </c>
      <c r="BE855" s="94" t="str">
        <f t="shared" si="386"/>
        <v>-</v>
      </c>
      <c r="BF855" s="94" t="str">
        <f t="shared" si="387"/>
        <v>-</v>
      </c>
    </row>
    <row r="856" spans="1:58" x14ac:dyDescent="0.2">
      <c r="A856" s="19" t="s">
        <v>1193</v>
      </c>
      <c r="B856" s="19" t="s">
        <v>76</v>
      </c>
      <c r="C856" s="19">
        <v>17866262</v>
      </c>
      <c r="D856" s="19">
        <v>7</v>
      </c>
      <c r="E856" s="19" t="s">
        <v>2074</v>
      </c>
      <c r="F856" s="19" t="s">
        <v>1625</v>
      </c>
      <c r="G856" s="19" t="s">
        <v>2075</v>
      </c>
      <c r="H856" s="19" t="s">
        <v>1018</v>
      </c>
      <c r="I856" s="19" t="s">
        <v>653</v>
      </c>
      <c r="J856" s="19">
        <v>80</v>
      </c>
      <c r="K856" s="19" t="s">
        <v>556</v>
      </c>
      <c r="L856" s="19" t="s">
        <v>495</v>
      </c>
      <c r="M856" s="19" t="s">
        <v>14</v>
      </c>
      <c r="N856" s="19">
        <v>45857</v>
      </c>
      <c r="O856" s="19">
        <v>31</v>
      </c>
      <c r="P856" s="83">
        <v>3</v>
      </c>
      <c r="Q856" s="19" t="s">
        <v>23</v>
      </c>
      <c r="R856" s="19" t="s">
        <v>11</v>
      </c>
      <c r="S856" s="19" t="s">
        <v>23</v>
      </c>
      <c r="T856" s="19">
        <v>31</v>
      </c>
      <c r="U856" s="19" t="s">
        <v>11</v>
      </c>
      <c r="V856" s="19" t="s">
        <v>11</v>
      </c>
      <c r="W856" s="19" t="s">
        <v>11</v>
      </c>
      <c r="X856" s="19">
        <v>0</v>
      </c>
      <c r="Y856" s="19" t="s">
        <v>730</v>
      </c>
      <c r="Z856" s="19">
        <v>0</v>
      </c>
      <c r="AA856" s="19">
        <v>0</v>
      </c>
      <c r="AB856" s="19">
        <v>0</v>
      </c>
      <c r="AC856" s="186" t="str">
        <f>IF(OR(M856="13",M856="14",P856=8),"",IF(     AND(OR(S856="AUTORIZADO", S856="PENDIENTE", S856="REDUCIDO", S856="AMPLIADO"),L856&lt;&gt;"HONORARIO" ), _xlfn.CONCAT(IF(H856="X","H",H856),"_",IF(OR(P856=5,P856=6),_xlfn.CONCAT(P856,"A"),P856),"_",VLOOKUP(T856,Datos!$B$2:$C$5,2,TRUE)),""))</f>
        <v>M_3_[11 +]</v>
      </c>
      <c r="AD856" s="186">
        <f t="shared" si="361"/>
        <v>0</v>
      </c>
      <c r="AE856" s="90" t="str">
        <f t="shared" si="362"/>
        <v>-</v>
      </c>
      <c r="AF856" s="91" t="str">
        <f t="shared" si="363"/>
        <v>070601</v>
      </c>
      <c r="AG856" s="92"/>
      <c r="AH856" s="93" t="str">
        <f t="shared" si="364"/>
        <v>Corporación de Fomento de la Producción</v>
      </c>
      <c r="AI856" s="90" t="str">
        <f t="shared" si="365"/>
        <v>-</v>
      </c>
      <c r="AJ856" s="90">
        <f t="shared" si="366"/>
        <v>7</v>
      </c>
      <c r="AK856" s="90" t="str">
        <f t="shared" si="367"/>
        <v>-</v>
      </c>
      <c r="AL856" s="90" t="str">
        <f t="shared" si="368"/>
        <v>Identifica este registro como MUJER</v>
      </c>
      <c r="AM856" s="90" t="str">
        <f t="shared" si="369"/>
        <v>-</v>
      </c>
      <c r="AN856" s="90" t="str">
        <f t="shared" si="370"/>
        <v>-</v>
      </c>
      <c r="AO856" s="90" t="str">
        <f t="shared" si="371"/>
        <v>-</v>
      </c>
      <c r="AP856" s="58" t="str">
        <f t="shared" si="372"/>
        <v>-</v>
      </c>
      <c r="AQ856" s="94" t="str">
        <f t="shared" si="373"/>
        <v>-</v>
      </c>
      <c r="AR856" s="94" t="str">
        <f>IF(N856="","PRIMER_DIA en blanco",
IF(AND(M856="01",N856&gt;=L_Conversion!$C$118,N856&lt;=L_Conversion!$D$118),"-",
IF(AND(M856="02",N856&gt;=L_Conversion!$C$119,N856&lt;=L_Conversion!$D$119),"-",
IF(AND(M856="03",N856&gt;=L_Conversion!$C$120,N856&lt;=L_Conversion!$D$120),"-",
IF(AND(M856="04",N856&gt;=L_Conversion!$C$121,N856&lt;=L_Conversion!$D$121),"-",
IF(AND(M856="05",N856&gt;=L_Conversion!$C$122,N856&lt;=L_Conversion!$D$122),"-",
IF(AND(M856="06",N856&gt;=L_Conversion!$C$123,N856&lt;=L_Conversion!$D$123),"-",
IF(AND(M856="07",N856&gt;=L_Conversion!$C$124,N856&lt;=L_Conversion!$D$124),"-",
IF(AND(M856="08",N856&gt;=L_Conversion!$C$125,N856&lt;=L_Conversion!$D$125),"-",
IF(AND(M856="09",N856&gt;=L_Conversion!$C$126,N856&lt;=L_Conversion!$D$126),"-",
IF(AND(M856="10",N856&gt;=L_Conversion!$C$127,N856&lt;=L_Conversion!$D$127),"-",
IF(AND(M856="11",N856&gt;=L_Conversion!$C$128,N856&lt;=L_Conversion!$D$128),"-",
IF(AND(M856="12",N856&gt;=L_Conversion!$C$129,N856&lt;=L_Conversion!$D$129),"-",
IF(AND(M856="13",N856&gt;=L_Conversion!$C$116,N856&lt;=L_Conversion!$D$116),"-",
IF(AND(M856="14",N856&gt;=L_Conversion!$C$117,N856&lt;=L_Conversion!$D$117),"-",
"PRIMER_DIA fuera de rango")))))))))))))))</f>
        <v>-</v>
      </c>
      <c r="AS856" s="94" t="str">
        <f t="shared" si="374"/>
        <v>-</v>
      </c>
      <c r="AT856" s="94" t="str">
        <f t="shared" si="375"/>
        <v>-</v>
      </c>
      <c r="AU856" s="94" t="str">
        <f t="shared" si="376"/>
        <v>-</v>
      </c>
      <c r="AV856" s="94" t="str">
        <f t="shared" si="377"/>
        <v>-</v>
      </c>
      <c r="AW856" s="94" t="str">
        <f t="shared" si="378"/>
        <v>-</v>
      </c>
      <c r="AX856" s="94" t="str">
        <f t="shared" si="379"/>
        <v>-</v>
      </c>
      <c r="AY856" s="94" t="str">
        <f t="shared" si="380"/>
        <v>-</v>
      </c>
      <c r="AZ856" s="94" t="str">
        <f t="shared" si="381"/>
        <v>-</v>
      </c>
      <c r="BA856" s="94" t="str">
        <f t="shared" si="382"/>
        <v>-</v>
      </c>
      <c r="BB856" s="94" t="str">
        <f t="shared" si="383"/>
        <v>-</v>
      </c>
      <c r="BC856" s="94" t="str">
        <f t="shared" si="384"/>
        <v>-</v>
      </c>
      <c r="BD856" s="94" t="str">
        <f t="shared" si="385"/>
        <v>-</v>
      </c>
      <c r="BE856" s="94" t="str">
        <f t="shared" si="386"/>
        <v>-</v>
      </c>
      <c r="BF856" s="94" t="str">
        <f t="shared" si="387"/>
        <v>-</v>
      </c>
    </row>
    <row r="857" spans="1:58" x14ac:dyDescent="0.2">
      <c r="A857" s="19" t="s">
        <v>1193</v>
      </c>
      <c r="B857" s="19" t="s">
        <v>1134</v>
      </c>
      <c r="C857" s="19">
        <v>17873552</v>
      </c>
      <c r="D857" s="19">
        <v>7</v>
      </c>
      <c r="E857" s="19" t="s">
        <v>1508</v>
      </c>
      <c r="F857" s="19" t="s">
        <v>1862</v>
      </c>
      <c r="G857" s="19" t="s">
        <v>2067</v>
      </c>
      <c r="H857" s="19" t="s">
        <v>654</v>
      </c>
      <c r="I857" s="19" t="s">
        <v>654</v>
      </c>
      <c r="J857" s="19">
        <v>80</v>
      </c>
      <c r="K857" s="19" t="s">
        <v>556</v>
      </c>
      <c r="L857" s="19" t="s">
        <v>509</v>
      </c>
      <c r="M857" s="19" t="s">
        <v>14</v>
      </c>
      <c r="N857" s="19">
        <v>45857</v>
      </c>
      <c r="O857" s="19">
        <v>14</v>
      </c>
      <c r="P857" s="83">
        <v>1</v>
      </c>
      <c r="Q857" s="19" t="s">
        <v>23</v>
      </c>
      <c r="R857" s="19" t="s">
        <v>11</v>
      </c>
      <c r="S857" s="19" t="s">
        <v>23</v>
      </c>
      <c r="T857" s="19">
        <v>14</v>
      </c>
      <c r="U857" s="19" t="s">
        <v>11</v>
      </c>
      <c r="V857" s="19" t="s">
        <v>11</v>
      </c>
      <c r="W857" s="19" t="s">
        <v>11</v>
      </c>
      <c r="X857" s="19">
        <v>0</v>
      </c>
      <c r="Y857" s="19" t="s">
        <v>730</v>
      </c>
      <c r="Z857" s="19">
        <v>0</v>
      </c>
      <c r="AA857" s="19">
        <v>0</v>
      </c>
      <c r="AB857" s="19">
        <v>0</v>
      </c>
      <c r="AC857" s="186" t="str">
        <f>IF(OR(M857="13",M857="14",P857=8),"",IF(     AND(OR(S857="AUTORIZADO", S857="PENDIENTE", S857="REDUCIDO", S857="AMPLIADO"),L857&lt;&gt;"HONORARIO" ), _xlfn.CONCAT(IF(H857="X","H",H857),"_",IF(OR(P857=5,P857=6),_xlfn.CONCAT(P857,"A"),P857),"_",VLOOKUP(T857,Datos!$B$2:$C$5,2,TRUE)),""))</f>
        <v>H_1_[11 +]</v>
      </c>
      <c r="AD857" s="186">
        <f t="shared" si="361"/>
        <v>0</v>
      </c>
      <c r="AE857" s="90" t="str">
        <f t="shared" si="362"/>
        <v>-</v>
      </c>
      <c r="AF857" s="91" t="str">
        <f t="shared" si="363"/>
        <v>Revisar</v>
      </c>
      <c r="AG857" s="92"/>
      <c r="AH857" s="93" t="str">
        <f t="shared" si="364"/>
        <v>Corporación de Fomento de la Producción</v>
      </c>
      <c r="AI857" s="90" t="str">
        <f t="shared" si="365"/>
        <v>-</v>
      </c>
      <c r="AJ857" s="90">
        <f t="shared" si="366"/>
        <v>7</v>
      </c>
      <c r="AK857" s="90" t="str">
        <f t="shared" si="367"/>
        <v>-</v>
      </c>
      <c r="AL857" s="90" t="str">
        <f t="shared" si="368"/>
        <v>Identifica este registro como HOMBRE</v>
      </c>
      <c r="AM857" s="90" t="str">
        <f t="shared" si="369"/>
        <v>-</v>
      </c>
      <c r="AN857" s="90" t="str">
        <f t="shared" si="370"/>
        <v>-</v>
      </c>
      <c r="AO857" s="90" t="str">
        <f t="shared" si="371"/>
        <v>-</v>
      </c>
      <c r="AP857" s="58" t="str">
        <f t="shared" si="372"/>
        <v>-</v>
      </c>
      <c r="AQ857" s="94" t="str">
        <f t="shared" si="373"/>
        <v>-</v>
      </c>
      <c r="AR857" s="94" t="str">
        <f>IF(N857="","PRIMER_DIA en blanco",
IF(AND(M857="01",N857&gt;=L_Conversion!$C$118,N857&lt;=L_Conversion!$D$118),"-",
IF(AND(M857="02",N857&gt;=L_Conversion!$C$119,N857&lt;=L_Conversion!$D$119),"-",
IF(AND(M857="03",N857&gt;=L_Conversion!$C$120,N857&lt;=L_Conversion!$D$120),"-",
IF(AND(M857="04",N857&gt;=L_Conversion!$C$121,N857&lt;=L_Conversion!$D$121),"-",
IF(AND(M857="05",N857&gt;=L_Conversion!$C$122,N857&lt;=L_Conversion!$D$122),"-",
IF(AND(M857="06",N857&gt;=L_Conversion!$C$123,N857&lt;=L_Conversion!$D$123),"-",
IF(AND(M857="07",N857&gt;=L_Conversion!$C$124,N857&lt;=L_Conversion!$D$124),"-",
IF(AND(M857="08",N857&gt;=L_Conversion!$C$125,N857&lt;=L_Conversion!$D$125),"-",
IF(AND(M857="09",N857&gt;=L_Conversion!$C$126,N857&lt;=L_Conversion!$D$126),"-",
IF(AND(M857="10",N857&gt;=L_Conversion!$C$127,N857&lt;=L_Conversion!$D$127),"-",
IF(AND(M857="11",N857&gt;=L_Conversion!$C$128,N857&lt;=L_Conversion!$D$128),"-",
IF(AND(M857="12",N857&gt;=L_Conversion!$C$129,N857&lt;=L_Conversion!$D$129),"-",
IF(AND(M857="13",N857&gt;=L_Conversion!$C$116,N857&lt;=L_Conversion!$D$116),"-",
IF(AND(M857="14",N857&gt;=L_Conversion!$C$117,N857&lt;=L_Conversion!$D$117),"-",
"PRIMER_DIA fuera de rango")))))))))))))))</f>
        <v>-</v>
      </c>
      <c r="AS857" s="94" t="str">
        <f t="shared" si="374"/>
        <v>-</v>
      </c>
      <c r="AT857" s="94" t="str">
        <f t="shared" si="375"/>
        <v>-</v>
      </c>
      <c r="AU857" s="94" t="str">
        <f t="shared" si="376"/>
        <v>-</v>
      </c>
      <c r="AV857" s="94" t="str">
        <f t="shared" si="377"/>
        <v>-</v>
      </c>
      <c r="AW857" s="94" t="str">
        <f t="shared" si="378"/>
        <v>-</v>
      </c>
      <c r="AX857" s="94" t="str">
        <f t="shared" si="379"/>
        <v>-</v>
      </c>
      <c r="AY857" s="94" t="str">
        <f t="shared" si="380"/>
        <v>-</v>
      </c>
      <c r="AZ857" s="94" t="str">
        <f t="shared" si="381"/>
        <v>-</v>
      </c>
      <c r="BA857" s="94" t="str">
        <f t="shared" si="382"/>
        <v>-</v>
      </c>
      <c r="BB857" s="94" t="str">
        <f t="shared" si="383"/>
        <v>-</v>
      </c>
      <c r="BC857" s="94" t="str">
        <f t="shared" si="384"/>
        <v>-</v>
      </c>
      <c r="BD857" s="94" t="str">
        <f t="shared" si="385"/>
        <v>-</v>
      </c>
      <c r="BE857" s="94" t="str">
        <f t="shared" si="386"/>
        <v>-</v>
      </c>
      <c r="BF857" s="94" t="str">
        <f t="shared" si="387"/>
        <v>-</v>
      </c>
    </row>
    <row r="858" spans="1:58" x14ac:dyDescent="0.2">
      <c r="A858" s="19" t="s">
        <v>1193</v>
      </c>
      <c r="B858" s="19" t="s">
        <v>76</v>
      </c>
      <c r="C858" s="19">
        <v>17594431</v>
      </c>
      <c r="D858" s="19">
        <v>1</v>
      </c>
      <c r="E858" s="19" t="s">
        <v>1669</v>
      </c>
      <c r="F858" s="19" t="s">
        <v>1550</v>
      </c>
      <c r="G858" s="19" t="s">
        <v>1670</v>
      </c>
      <c r="H858" s="19" t="s">
        <v>1018</v>
      </c>
      <c r="I858" s="19" t="s">
        <v>654</v>
      </c>
      <c r="J858" s="19">
        <v>80</v>
      </c>
      <c r="K858" s="19" t="s">
        <v>556</v>
      </c>
      <c r="L858" s="19" t="s">
        <v>509</v>
      </c>
      <c r="M858" s="19" t="s">
        <v>14</v>
      </c>
      <c r="N858" s="19">
        <v>45857</v>
      </c>
      <c r="O858" s="19">
        <v>30</v>
      </c>
      <c r="P858" s="83">
        <v>4</v>
      </c>
      <c r="Q858" s="19" t="s">
        <v>23</v>
      </c>
      <c r="R858" s="19" t="s">
        <v>11</v>
      </c>
      <c r="S858" s="19" t="s">
        <v>23</v>
      </c>
      <c r="T858" s="19">
        <v>30</v>
      </c>
      <c r="U858" s="19" t="s">
        <v>11</v>
      </c>
      <c r="V858" s="19" t="s">
        <v>11</v>
      </c>
      <c r="W858" s="19" t="s">
        <v>11</v>
      </c>
      <c r="X858" s="19">
        <v>0</v>
      </c>
      <c r="Y858" s="19" t="s">
        <v>730</v>
      </c>
      <c r="Z858" s="19">
        <v>0</v>
      </c>
      <c r="AA858" s="19">
        <v>0</v>
      </c>
      <c r="AB858" s="19">
        <v>0</v>
      </c>
      <c r="AC858" s="186" t="str">
        <f>IF(OR(M858="13",M858="14",P858=8),"",IF(     AND(OR(S858="AUTORIZADO", S858="PENDIENTE", S858="REDUCIDO", S858="AMPLIADO"),L858&lt;&gt;"HONORARIO" ), _xlfn.CONCAT(IF(H858="X","H",H858),"_",IF(OR(P858=5,P858=6),_xlfn.CONCAT(P858,"A"),P858),"_",VLOOKUP(T858,Datos!$B$2:$C$5,2,TRUE)),""))</f>
        <v>M_4_[11 +]</v>
      </c>
      <c r="AD858" s="186">
        <f t="shared" si="361"/>
        <v>0</v>
      </c>
      <c r="AE858" s="90" t="str">
        <f t="shared" si="362"/>
        <v>-</v>
      </c>
      <c r="AF858" s="91" t="str">
        <f t="shared" si="363"/>
        <v>070601</v>
      </c>
      <c r="AG858" s="92"/>
      <c r="AH858" s="93" t="str">
        <f t="shared" si="364"/>
        <v>Corporación de Fomento de la Producción</v>
      </c>
      <c r="AI858" s="90" t="str">
        <f t="shared" si="365"/>
        <v>-</v>
      </c>
      <c r="AJ858" s="90">
        <f t="shared" si="366"/>
        <v>1</v>
      </c>
      <c r="AK858" s="90" t="str">
        <f t="shared" si="367"/>
        <v>-</v>
      </c>
      <c r="AL858" s="90" t="str">
        <f t="shared" si="368"/>
        <v>Identifica este registro como MUJER</v>
      </c>
      <c r="AM858" s="90" t="str">
        <f t="shared" si="369"/>
        <v>-</v>
      </c>
      <c r="AN858" s="90" t="str">
        <f t="shared" si="370"/>
        <v>-</v>
      </c>
      <c r="AO858" s="90" t="str">
        <f t="shared" si="371"/>
        <v>-</v>
      </c>
      <c r="AP858" s="58" t="str">
        <f t="shared" si="372"/>
        <v>-</v>
      </c>
      <c r="AQ858" s="94" t="str">
        <f t="shared" si="373"/>
        <v>-</v>
      </c>
      <c r="AR858" s="94" t="str">
        <f>IF(N858="","PRIMER_DIA en blanco",
IF(AND(M858="01",N858&gt;=L_Conversion!$C$118,N858&lt;=L_Conversion!$D$118),"-",
IF(AND(M858="02",N858&gt;=L_Conversion!$C$119,N858&lt;=L_Conversion!$D$119),"-",
IF(AND(M858="03",N858&gt;=L_Conversion!$C$120,N858&lt;=L_Conversion!$D$120),"-",
IF(AND(M858="04",N858&gt;=L_Conversion!$C$121,N858&lt;=L_Conversion!$D$121),"-",
IF(AND(M858="05",N858&gt;=L_Conversion!$C$122,N858&lt;=L_Conversion!$D$122),"-",
IF(AND(M858="06",N858&gt;=L_Conversion!$C$123,N858&lt;=L_Conversion!$D$123),"-",
IF(AND(M858="07",N858&gt;=L_Conversion!$C$124,N858&lt;=L_Conversion!$D$124),"-",
IF(AND(M858="08",N858&gt;=L_Conversion!$C$125,N858&lt;=L_Conversion!$D$125),"-",
IF(AND(M858="09",N858&gt;=L_Conversion!$C$126,N858&lt;=L_Conversion!$D$126),"-",
IF(AND(M858="10",N858&gt;=L_Conversion!$C$127,N858&lt;=L_Conversion!$D$127),"-",
IF(AND(M858="11",N858&gt;=L_Conversion!$C$128,N858&lt;=L_Conversion!$D$128),"-",
IF(AND(M858="12",N858&gt;=L_Conversion!$C$129,N858&lt;=L_Conversion!$D$129),"-",
IF(AND(M858="13",N858&gt;=L_Conversion!$C$116,N858&lt;=L_Conversion!$D$116),"-",
IF(AND(M858="14",N858&gt;=L_Conversion!$C$117,N858&lt;=L_Conversion!$D$117),"-",
"PRIMER_DIA fuera de rango")))))))))))))))</f>
        <v>-</v>
      </c>
      <c r="AS858" s="94" t="str">
        <f t="shared" si="374"/>
        <v>-</v>
      </c>
      <c r="AT858" s="94" t="str">
        <f t="shared" si="375"/>
        <v>-</v>
      </c>
      <c r="AU858" s="94" t="str">
        <f t="shared" si="376"/>
        <v>-</v>
      </c>
      <c r="AV858" s="94" t="str">
        <f t="shared" si="377"/>
        <v>-</v>
      </c>
      <c r="AW858" s="94" t="str">
        <f t="shared" si="378"/>
        <v>-</v>
      </c>
      <c r="AX858" s="94" t="str">
        <f t="shared" si="379"/>
        <v>-</v>
      </c>
      <c r="AY858" s="94" t="str">
        <f t="shared" si="380"/>
        <v>-</v>
      </c>
      <c r="AZ858" s="94" t="str">
        <f t="shared" si="381"/>
        <v>-</v>
      </c>
      <c r="BA858" s="94" t="str">
        <f t="shared" si="382"/>
        <v>-</v>
      </c>
      <c r="BB858" s="94" t="str">
        <f t="shared" si="383"/>
        <v>-</v>
      </c>
      <c r="BC858" s="94" t="str">
        <f t="shared" si="384"/>
        <v>-</v>
      </c>
      <c r="BD858" s="94" t="str">
        <f t="shared" si="385"/>
        <v>-</v>
      </c>
      <c r="BE858" s="94" t="str">
        <f t="shared" si="386"/>
        <v>-</v>
      </c>
      <c r="BF858" s="94" t="str">
        <f t="shared" si="387"/>
        <v>-</v>
      </c>
    </row>
    <row r="859" spans="1:58" x14ac:dyDescent="0.2">
      <c r="A859" s="19" t="s">
        <v>1193</v>
      </c>
      <c r="B859" s="19" t="s">
        <v>875</v>
      </c>
      <c r="C859" s="19">
        <v>17369459</v>
      </c>
      <c r="D859" s="19">
        <v>8</v>
      </c>
      <c r="E859" s="19" t="s">
        <v>2021</v>
      </c>
      <c r="F859" s="19" t="s">
        <v>1337</v>
      </c>
      <c r="G859" s="19" t="s">
        <v>2022</v>
      </c>
      <c r="H859" s="19" t="s">
        <v>1018</v>
      </c>
      <c r="I859" s="19" t="s">
        <v>653</v>
      </c>
      <c r="J859" s="19">
        <v>80</v>
      </c>
      <c r="K859" s="19" t="s">
        <v>556</v>
      </c>
      <c r="L859" s="19" t="s">
        <v>495</v>
      </c>
      <c r="M859" s="19" t="s">
        <v>14</v>
      </c>
      <c r="N859" s="19">
        <v>45859</v>
      </c>
      <c r="O859" s="19">
        <v>5</v>
      </c>
      <c r="P859" s="83">
        <v>1</v>
      </c>
      <c r="Q859" s="19" t="s">
        <v>23</v>
      </c>
      <c r="R859" s="19" t="s">
        <v>11</v>
      </c>
      <c r="S859" s="19" t="s">
        <v>23</v>
      </c>
      <c r="T859" s="19">
        <v>5</v>
      </c>
      <c r="U859" s="19" t="s">
        <v>11</v>
      </c>
      <c r="V859" s="19" t="s">
        <v>11</v>
      </c>
      <c r="W859" s="19" t="s">
        <v>11</v>
      </c>
      <c r="X859" s="19">
        <v>0</v>
      </c>
      <c r="Y859" s="19" t="s">
        <v>730</v>
      </c>
      <c r="Z859" s="19">
        <v>0</v>
      </c>
      <c r="AA859" s="19">
        <v>0</v>
      </c>
      <c r="AB859" s="19">
        <v>0</v>
      </c>
      <c r="AC859" s="186" t="str">
        <f>IF(OR(M859="13",M859="14",P859=8),"",IF(     AND(OR(S859="AUTORIZADO", S859="PENDIENTE", S859="REDUCIDO", S859="AMPLIADO"),L859&lt;&gt;"HONORARIO" ), _xlfn.CONCAT(IF(H859="X","H",H859),"_",IF(OR(P859=5,P859=6),_xlfn.CONCAT(P859,"A"),P859),"_",VLOOKUP(T859,Datos!$B$2:$C$5,2,TRUE)),""))</f>
        <v>M_1_[4 a 10]</v>
      </c>
      <c r="AD859" s="186">
        <f t="shared" si="361"/>
        <v>0</v>
      </c>
      <c r="AE859" s="90" t="str">
        <f t="shared" si="362"/>
        <v>-</v>
      </c>
      <c r="AF859" s="91" t="str">
        <f t="shared" si="363"/>
        <v>070606</v>
      </c>
      <c r="AG859" s="92"/>
      <c r="AH859" s="93" t="str">
        <f t="shared" si="364"/>
        <v>Corporación de Fomento de la Producción</v>
      </c>
      <c r="AI859" s="90" t="str">
        <f t="shared" si="365"/>
        <v>-</v>
      </c>
      <c r="AJ859" s="90">
        <f t="shared" si="366"/>
        <v>8</v>
      </c>
      <c r="AK859" s="90" t="str">
        <f t="shared" si="367"/>
        <v>-</v>
      </c>
      <c r="AL859" s="90" t="str">
        <f t="shared" si="368"/>
        <v>Identifica este registro como MUJER</v>
      </c>
      <c r="AM859" s="90" t="str">
        <f t="shared" si="369"/>
        <v>-</v>
      </c>
      <c r="AN859" s="90" t="str">
        <f t="shared" si="370"/>
        <v>-</v>
      </c>
      <c r="AO859" s="90" t="str">
        <f t="shared" si="371"/>
        <v>-</v>
      </c>
      <c r="AP859" s="58" t="str">
        <f t="shared" si="372"/>
        <v>-</v>
      </c>
      <c r="AQ859" s="94" t="str">
        <f t="shared" si="373"/>
        <v>-</v>
      </c>
      <c r="AR859" s="94" t="str">
        <f>IF(N859="","PRIMER_DIA en blanco",
IF(AND(M859="01",N859&gt;=L_Conversion!$C$118,N859&lt;=L_Conversion!$D$118),"-",
IF(AND(M859="02",N859&gt;=L_Conversion!$C$119,N859&lt;=L_Conversion!$D$119),"-",
IF(AND(M859="03",N859&gt;=L_Conversion!$C$120,N859&lt;=L_Conversion!$D$120),"-",
IF(AND(M859="04",N859&gt;=L_Conversion!$C$121,N859&lt;=L_Conversion!$D$121),"-",
IF(AND(M859="05",N859&gt;=L_Conversion!$C$122,N859&lt;=L_Conversion!$D$122),"-",
IF(AND(M859="06",N859&gt;=L_Conversion!$C$123,N859&lt;=L_Conversion!$D$123),"-",
IF(AND(M859="07",N859&gt;=L_Conversion!$C$124,N859&lt;=L_Conversion!$D$124),"-",
IF(AND(M859="08",N859&gt;=L_Conversion!$C$125,N859&lt;=L_Conversion!$D$125),"-",
IF(AND(M859="09",N859&gt;=L_Conversion!$C$126,N859&lt;=L_Conversion!$D$126),"-",
IF(AND(M859="10",N859&gt;=L_Conversion!$C$127,N859&lt;=L_Conversion!$D$127),"-",
IF(AND(M859="11",N859&gt;=L_Conversion!$C$128,N859&lt;=L_Conversion!$D$128),"-",
IF(AND(M859="12",N859&gt;=L_Conversion!$C$129,N859&lt;=L_Conversion!$D$129),"-",
IF(AND(M859="13",N859&gt;=L_Conversion!$C$116,N859&lt;=L_Conversion!$D$116),"-",
IF(AND(M859="14",N859&gt;=L_Conversion!$C$117,N859&lt;=L_Conversion!$D$117),"-",
"PRIMER_DIA fuera de rango")))))))))))))))</f>
        <v>-</v>
      </c>
      <c r="AS859" s="94" t="str">
        <f t="shared" si="374"/>
        <v>-</v>
      </c>
      <c r="AT859" s="94" t="str">
        <f t="shared" si="375"/>
        <v>-</v>
      </c>
      <c r="AU859" s="94" t="str">
        <f t="shared" si="376"/>
        <v>-</v>
      </c>
      <c r="AV859" s="94" t="str">
        <f t="shared" si="377"/>
        <v>-</v>
      </c>
      <c r="AW859" s="94" t="str">
        <f t="shared" si="378"/>
        <v>-</v>
      </c>
      <c r="AX859" s="94" t="str">
        <f t="shared" si="379"/>
        <v>-</v>
      </c>
      <c r="AY859" s="94" t="str">
        <f t="shared" si="380"/>
        <v>-</v>
      </c>
      <c r="AZ859" s="94" t="str">
        <f t="shared" si="381"/>
        <v>-</v>
      </c>
      <c r="BA859" s="94" t="str">
        <f t="shared" si="382"/>
        <v>-</v>
      </c>
      <c r="BB859" s="94" t="str">
        <f t="shared" si="383"/>
        <v>-</v>
      </c>
      <c r="BC859" s="94" t="str">
        <f t="shared" si="384"/>
        <v>-</v>
      </c>
      <c r="BD859" s="94" t="str">
        <f t="shared" si="385"/>
        <v>-</v>
      </c>
      <c r="BE859" s="94" t="str">
        <f t="shared" si="386"/>
        <v>-</v>
      </c>
      <c r="BF859" s="94" t="str">
        <f t="shared" si="387"/>
        <v>-</v>
      </c>
    </row>
    <row r="860" spans="1:58" x14ac:dyDescent="0.2">
      <c r="A860" s="19" t="s">
        <v>1193</v>
      </c>
      <c r="B860" s="19" t="s">
        <v>76</v>
      </c>
      <c r="C860" s="19">
        <v>13282671</v>
      </c>
      <c r="D860" s="19">
        <v>4</v>
      </c>
      <c r="E860" s="19" t="s">
        <v>1265</v>
      </c>
      <c r="F860" s="19" t="s">
        <v>2076</v>
      </c>
      <c r="G860" s="19" t="s">
        <v>2077</v>
      </c>
      <c r="H860" s="19" t="s">
        <v>1018</v>
      </c>
      <c r="I860" s="19" t="s">
        <v>653</v>
      </c>
      <c r="J860" s="19">
        <v>80</v>
      </c>
      <c r="K860" s="19" t="s">
        <v>556</v>
      </c>
      <c r="L860" s="19" t="s">
        <v>495</v>
      </c>
      <c r="M860" s="19" t="s">
        <v>14</v>
      </c>
      <c r="N860" s="19">
        <v>45859</v>
      </c>
      <c r="O860" s="19">
        <v>10</v>
      </c>
      <c r="P860" s="83">
        <v>1</v>
      </c>
      <c r="Q860" s="19" t="s">
        <v>23</v>
      </c>
      <c r="R860" s="19" t="s">
        <v>11</v>
      </c>
      <c r="S860" s="19" t="s">
        <v>23</v>
      </c>
      <c r="T860" s="19">
        <v>10</v>
      </c>
      <c r="U860" s="19" t="s">
        <v>11</v>
      </c>
      <c r="V860" s="19" t="s">
        <v>11</v>
      </c>
      <c r="W860" s="19" t="s">
        <v>11</v>
      </c>
      <c r="X860" s="19">
        <v>0</v>
      </c>
      <c r="Y860" s="19" t="s">
        <v>730</v>
      </c>
      <c r="Z860" s="19">
        <v>0</v>
      </c>
      <c r="AA860" s="19">
        <v>0</v>
      </c>
      <c r="AB860" s="19">
        <v>0</v>
      </c>
      <c r="AC860" s="186" t="str">
        <f>IF(OR(M860="13",M860="14",P860=8),"",IF(     AND(OR(S860="AUTORIZADO", S860="PENDIENTE", S860="REDUCIDO", S860="AMPLIADO"),L860&lt;&gt;"HONORARIO" ), _xlfn.CONCAT(IF(H860="X","H",H860),"_",IF(OR(P860=5,P860=6),_xlfn.CONCAT(P860,"A"),P860),"_",VLOOKUP(T860,Datos!$B$2:$C$5,2,TRUE)),""))</f>
        <v>M_1_[4 a 10]</v>
      </c>
      <c r="AD860" s="186">
        <f t="shared" si="361"/>
        <v>0</v>
      </c>
      <c r="AE860" s="90" t="str">
        <f t="shared" si="362"/>
        <v>-</v>
      </c>
      <c r="AF860" s="91" t="str">
        <f t="shared" si="363"/>
        <v>070601</v>
      </c>
      <c r="AG860" s="92"/>
      <c r="AH860" s="93" t="str">
        <f t="shared" si="364"/>
        <v>Corporación de Fomento de la Producción</v>
      </c>
      <c r="AI860" s="90" t="str">
        <f t="shared" si="365"/>
        <v>-</v>
      </c>
      <c r="AJ860" s="90">
        <f t="shared" si="366"/>
        <v>4</v>
      </c>
      <c r="AK860" s="90" t="str">
        <f t="shared" si="367"/>
        <v>-</v>
      </c>
      <c r="AL860" s="90" t="str">
        <f t="shared" si="368"/>
        <v>Identifica este registro como MUJER</v>
      </c>
      <c r="AM860" s="90" t="str">
        <f t="shared" si="369"/>
        <v>-</v>
      </c>
      <c r="AN860" s="90" t="str">
        <f t="shared" si="370"/>
        <v>-</v>
      </c>
      <c r="AO860" s="90" t="str">
        <f t="shared" si="371"/>
        <v>-</v>
      </c>
      <c r="AP860" s="58" t="str">
        <f t="shared" si="372"/>
        <v>-</v>
      </c>
      <c r="AQ860" s="94" t="str">
        <f t="shared" si="373"/>
        <v>-</v>
      </c>
      <c r="AR860" s="94" t="str">
        <f>IF(N860="","PRIMER_DIA en blanco",
IF(AND(M860="01",N860&gt;=L_Conversion!$C$118,N860&lt;=L_Conversion!$D$118),"-",
IF(AND(M860="02",N860&gt;=L_Conversion!$C$119,N860&lt;=L_Conversion!$D$119),"-",
IF(AND(M860="03",N860&gt;=L_Conversion!$C$120,N860&lt;=L_Conversion!$D$120),"-",
IF(AND(M860="04",N860&gt;=L_Conversion!$C$121,N860&lt;=L_Conversion!$D$121),"-",
IF(AND(M860="05",N860&gt;=L_Conversion!$C$122,N860&lt;=L_Conversion!$D$122),"-",
IF(AND(M860="06",N860&gt;=L_Conversion!$C$123,N860&lt;=L_Conversion!$D$123),"-",
IF(AND(M860="07",N860&gt;=L_Conversion!$C$124,N860&lt;=L_Conversion!$D$124),"-",
IF(AND(M860="08",N860&gt;=L_Conversion!$C$125,N860&lt;=L_Conversion!$D$125),"-",
IF(AND(M860="09",N860&gt;=L_Conversion!$C$126,N860&lt;=L_Conversion!$D$126),"-",
IF(AND(M860="10",N860&gt;=L_Conversion!$C$127,N860&lt;=L_Conversion!$D$127),"-",
IF(AND(M860="11",N860&gt;=L_Conversion!$C$128,N860&lt;=L_Conversion!$D$128),"-",
IF(AND(M860="12",N860&gt;=L_Conversion!$C$129,N860&lt;=L_Conversion!$D$129),"-",
IF(AND(M860="13",N860&gt;=L_Conversion!$C$116,N860&lt;=L_Conversion!$D$116),"-",
IF(AND(M860="14",N860&gt;=L_Conversion!$C$117,N860&lt;=L_Conversion!$D$117),"-",
"PRIMER_DIA fuera de rango")))))))))))))))</f>
        <v>-</v>
      </c>
      <c r="AS860" s="94" t="str">
        <f t="shared" si="374"/>
        <v>-</v>
      </c>
      <c r="AT860" s="94" t="str">
        <f t="shared" si="375"/>
        <v>-</v>
      </c>
      <c r="AU860" s="94" t="str">
        <f t="shared" si="376"/>
        <v>-</v>
      </c>
      <c r="AV860" s="94" t="str">
        <f t="shared" si="377"/>
        <v>-</v>
      </c>
      <c r="AW860" s="94" t="str">
        <f t="shared" si="378"/>
        <v>-</v>
      </c>
      <c r="AX860" s="94" t="str">
        <f t="shared" si="379"/>
        <v>-</v>
      </c>
      <c r="AY860" s="94" t="str">
        <f t="shared" si="380"/>
        <v>-</v>
      </c>
      <c r="AZ860" s="94" t="str">
        <f t="shared" si="381"/>
        <v>-</v>
      </c>
      <c r="BA860" s="94" t="str">
        <f t="shared" si="382"/>
        <v>-</v>
      </c>
      <c r="BB860" s="94" t="str">
        <f t="shared" si="383"/>
        <v>-</v>
      </c>
      <c r="BC860" s="94" t="str">
        <f t="shared" si="384"/>
        <v>-</v>
      </c>
      <c r="BD860" s="94" t="str">
        <f t="shared" si="385"/>
        <v>-</v>
      </c>
      <c r="BE860" s="94" t="str">
        <f t="shared" si="386"/>
        <v>-</v>
      </c>
      <c r="BF860" s="94" t="str">
        <f t="shared" si="387"/>
        <v>-</v>
      </c>
    </row>
    <row r="861" spans="1:58" x14ac:dyDescent="0.2">
      <c r="A861" s="19" t="s">
        <v>1193</v>
      </c>
      <c r="B861" s="19" t="s">
        <v>876</v>
      </c>
      <c r="C861" s="19">
        <v>17800987</v>
      </c>
      <c r="D861" s="19">
        <v>7</v>
      </c>
      <c r="E861" s="19" t="s">
        <v>1767</v>
      </c>
      <c r="F861" s="19" t="s">
        <v>1212</v>
      </c>
      <c r="G861" s="19" t="s">
        <v>1768</v>
      </c>
      <c r="H861" s="19" t="s">
        <v>1018</v>
      </c>
      <c r="I861" s="19" t="s">
        <v>653</v>
      </c>
      <c r="J861" s="19">
        <v>80</v>
      </c>
      <c r="K861" s="19" t="s">
        <v>556</v>
      </c>
      <c r="L861" s="19" t="s">
        <v>495</v>
      </c>
      <c r="M861" s="19" t="s">
        <v>14</v>
      </c>
      <c r="N861" s="19">
        <v>45859</v>
      </c>
      <c r="O861" s="19">
        <v>14</v>
      </c>
      <c r="P861" s="83">
        <v>1</v>
      </c>
      <c r="Q861" s="19" t="s">
        <v>23</v>
      </c>
      <c r="R861" s="19" t="s">
        <v>11</v>
      </c>
      <c r="S861" s="19" t="s">
        <v>23</v>
      </c>
      <c r="T861" s="19">
        <v>14</v>
      </c>
      <c r="U861" s="19" t="s">
        <v>11</v>
      </c>
      <c r="V861" s="19" t="s">
        <v>11</v>
      </c>
      <c r="W861" s="19" t="s">
        <v>11</v>
      </c>
      <c r="X861" s="19">
        <v>0</v>
      </c>
      <c r="Y861" s="19" t="s">
        <v>730</v>
      </c>
      <c r="Z861" s="19">
        <v>0</v>
      </c>
      <c r="AA861" s="19">
        <v>0</v>
      </c>
      <c r="AB861" s="19">
        <v>0</v>
      </c>
      <c r="AC861" s="186" t="str">
        <f>IF(OR(M861="13",M861="14",P861=8),"",IF(     AND(OR(S861="AUTORIZADO", S861="PENDIENTE", S861="REDUCIDO", S861="AMPLIADO"),L861&lt;&gt;"HONORARIO" ), _xlfn.CONCAT(IF(H861="X","H",H861),"_",IF(OR(P861=5,P861=6),_xlfn.CONCAT(P861,"A"),P861),"_",VLOOKUP(T861,Datos!$B$2:$C$5,2,TRUE)),""))</f>
        <v>M_1_[11 +]</v>
      </c>
      <c r="AD861" s="186">
        <f t="shared" si="361"/>
        <v>0</v>
      </c>
      <c r="AE861" s="90" t="str">
        <f t="shared" si="362"/>
        <v>-</v>
      </c>
      <c r="AF861" s="91" t="str">
        <f t="shared" si="363"/>
        <v>070607</v>
      </c>
      <c r="AG861" s="92"/>
      <c r="AH861" s="93" t="str">
        <f t="shared" si="364"/>
        <v>Corporación de Fomento de la Producción</v>
      </c>
      <c r="AI861" s="90" t="str">
        <f t="shared" si="365"/>
        <v>-</v>
      </c>
      <c r="AJ861" s="90">
        <f t="shared" si="366"/>
        <v>7</v>
      </c>
      <c r="AK861" s="90" t="str">
        <f t="shared" si="367"/>
        <v>-</v>
      </c>
      <c r="AL861" s="90" t="str">
        <f t="shared" si="368"/>
        <v>Identifica este registro como MUJER</v>
      </c>
      <c r="AM861" s="90" t="str">
        <f t="shared" si="369"/>
        <v>-</v>
      </c>
      <c r="AN861" s="90" t="str">
        <f t="shared" si="370"/>
        <v>-</v>
      </c>
      <c r="AO861" s="90" t="str">
        <f t="shared" si="371"/>
        <v>-</v>
      </c>
      <c r="AP861" s="58" t="str">
        <f t="shared" si="372"/>
        <v>-</v>
      </c>
      <c r="AQ861" s="94" t="str">
        <f t="shared" si="373"/>
        <v>-</v>
      </c>
      <c r="AR861" s="94" t="str">
        <f>IF(N861="","PRIMER_DIA en blanco",
IF(AND(M861="01",N861&gt;=L_Conversion!$C$118,N861&lt;=L_Conversion!$D$118),"-",
IF(AND(M861="02",N861&gt;=L_Conversion!$C$119,N861&lt;=L_Conversion!$D$119),"-",
IF(AND(M861="03",N861&gt;=L_Conversion!$C$120,N861&lt;=L_Conversion!$D$120),"-",
IF(AND(M861="04",N861&gt;=L_Conversion!$C$121,N861&lt;=L_Conversion!$D$121),"-",
IF(AND(M861="05",N861&gt;=L_Conversion!$C$122,N861&lt;=L_Conversion!$D$122),"-",
IF(AND(M861="06",N861&gt;=L_Conversion!$C$123,N861&lt;=L_Conversion!$D$123),"-",
IF(AND(M861="07",N861&gt;=L_Conversion!$C$124,N861&lt;=L_Conversion!$D$124),"-",
IF(AND(M861="08",N861&gt;=L_Conversion!$C$125,N861&lt;=L_Conversion!$D$125),"-",
IF(AND(M861="09",N861&gt;=L_Conversion!$C$126,N861&lt;=L_Conversion!$D$126),"-",
IF(AND(M861="10",N861&gt;=L_Conversion!$C$127,N861&lt;=L_Conversion!$D$127),"-",
IF(AND(M861="11",N861&gt;=L_Conversion!$C$128,N861&lt;=L_Conversion!$D$128),"-",
IF(AND(M861="12",N861&gt;=L_Conversion!$C$129,N861&lt;=L_Conversion!$D$129),"-",
IF(AND(M861="13",N861&gt;=L_Conversion!$C$116,N861&lt;=L_Conversion!$D$116),"-",
IF(AND(M861="14",N861&gt;=L_Conversion!$C$117,N861&lt;=L_Conversion!$D$117),"-",
"PRIMER_DIA fuera de rango")))))))))))))))</f>
        <v>-</v>
      </c>
      <c r="AS861" s="94" t="str">
        <f t="shared" si="374"/>
        <v>-</v>
      </c>
      <c r="AT861" s="94" t="str">
        <f t="shared" si="375"/>
        <v>-</v>
      </c>
      <c r="AU861" s="94" t="str">
        <f t="shared" si="376"/>
        <v>-</v>
      </c>
      <c r="AV861" s="94" t="str">
        <f t="shared" si="377"/>
        <v>-</v>
      </c>
      <c r="AW861" s="94" t="str">
        <f t="shared" si="378"/>
        <v>-</v>
      </c>
      <c r="AX861" s="94" t="str">
        <f t="shared" si="379"/>
        <v>-</v>
      </c>
      <c r="AY861" s="94" t="str">
        <f t="shared" si="380"/>
        <v>-</v>
      </c>
      <c r="AZ861" s="94" t="str">
        <f t="shared" si="381"/>
        <v>-</v>
      </c>
      <c r="BA861" s="94" t="str">
        <f t="shared" si="382"/>
        <v>-</v>
      </c>
      <c r="BB861" s="94" t="str">
        <f t="shared" si="383"/>
        <v>-</v>
      </c>
      <c r="BC861" s="94" t="str">
        <f t="shared" si="384"/>
        <v>-</v>
      </c>
      <c r="BD861" s="94" t="str">
        <f t="shared" si="385"/>
        <v>-</v>
      </c>
      <c r="BE861" s="94" t="str">
        <f t="shared" si="386"/>
        <v>-</v>
      </c>
      <c r="BF861" s="94" t="str">
        <f t="shared" si="387"/>
        <v>-</v>
      </c>
    </row>
    <row r="862" spans="1:58" x14ac:dyDescent="0.2">
      <c r="A862" s="19" t="s">
        <v>1193</v>
      </c>
      <c r="B862" s="19" t="s">
        <v>76</v>
      </c>
      <c r="C862" s="19">
        <v>13984355</v>
      </c>
      <c r="D862" s="19" t="s">
        <v>1197</v>
      </c>
      <c r="E862" s="19" t="s">
        <v>1268</v>
      </c>
      <c r="F862" s="19" t="s">
        <v>1269</v>
      </c>
      <c r="G862" s="19" t="s">
        <v>1270</v>
      </c>
      <c r="H862" s="19" t="s">
        <v>1018</v>
      </c>
      <c r="I862" s="19" t="s">
        <v>653</v>
      </c>
      <c r="J862" s="19">
        <v>80</v>
      </c>
      <c r="K862" s="19" t="s">
        <v>556</v>
      </c>
      <c r="L862" s="19" t="s">
        <v>495</v>
      </c>
      <c r="M862" s="19" t="s">
        <v>14</v>
      </c>
      <c r="N862" s="19">
        <v>45859</v>
      </c>
      <c r="O862" s="19">
        <v>3</v>
      </c>
      <c r="P862" s="83">
        <v>1</v>
      </c>
      <c r="Q862" s="19" t="s">
        <v>23</v>
      </c>
      <c r="R862" s="19" t="s">
        <v>11</v>
      </c>
      <c r="S862" s="19" t="s">
        <v>23</v>
      </c>
      <c r="T862" s="19">
        <v>3</v>
      </c>
      <c r="U862" s="19" t="s">
        <v>11</v>
      </c>
      <c r="V862" s="19" t="s">
        <v>11</v>
      </c>
      <c r="W862" s="19" t="s">
        <v>11</v>
      </c>
      <c r="X862" s="19">
        <v>0</v>
      </c>
      <c r="Y862" s="19" t="s">
        <v>730</v>
      </c>
      <c r="Z862" s="19">
        <v>0</v>
      </c>
      <c r="AA862" s="19">
        <v>0</v>
      </c>
      <c r="AB862" s="19">
        <v>0</v>
      </c>
      <c r="AC862" s="186" t="str">
        <f>IF(OR(M862="13",M862="14",P862=8),"",IF(     AND(OR(S862="AUTORIZADO", S862="PENDIENTE", S862="REDUCIDO", S862="AMPLIADO"),L862&lt;&gt;"HONORARIO" ), _xlfn.CONCAT(IF(H862="X","H",H862),"_",IF(OR(P862=5,P862=6),_xlfn.CONCAT(P862,"A"),P862),"_",VLOOKUP(T862,Datos!$B$2:$C$5,2,TRUE)),""))</f>
        <v>M_1_[hasta 3]</v>
      </c>
      <c r="AD862" s="186">
        <f t="shared" si="361"/>
        <v>0</v>
      </c>
      <c r="AE862" s="90" t="str">
        <f t="shared" si="362"/>
        <v>-</v>
      </c>
      <c r="AF862" s="91" t="str">
        <f t="shared" si="363"/>
        <v>070601</v>
      </c>
      <c r="AG862" s="92"/>
      <c r="AH862" s="93" t="str">
        <f t="shared" si="364"/>
        <v>Corporación de Fomento de la Producción</v>
      </c>
      <c r="AI862" s="90" t="str">
        <f t="shared" si="365"/>
        <v>-</v>
      </c>
      <c r="AJ862" s="90" t="str">
        <f t="shared" si="366"/>
        <v>K</v>
      </c>
      <c r="AK862" s="90" t="str">
        <f t="shared" si="367"/>
        <v>-</v>
      </c>
      <c r="AL862" s="90" t="str">
        <f t="shared" si="368"/>
        <v>Identifica este registro como MUJER</v>
      </c>
      <c r="AM862" s="90" t="str">
        <f t="shared" si="369"/>
        <v>-</v>
      </c>
      <c r="AN862" s="90" t="str">
        <f t="shared" si="370"/>
        <v>-</v>
      </c>
      <c r="AO862" s="90" t="str">
        <f t="shared" si="371"/>
        <v>-</v>
      </c>
      <c r="AP862" s="58" t="str">
        <f t="shared" si="372"/>
        <v>-</v>
      </c>
      <c r="AQ862" s="94" t="str">
        <f t="shared" si="373"/>
        <v>-</v>
      </c>
      <c r="AR862" s="94" t="str">
        <f>IF(N862="","PRIMER_DIA en blanco",
IF(AND(M862="01",N862&gt;=L_Conversion!$C$118,N862&lt;=L_Conversion!$D$118),"-",
IF(AND(M862="02",N862&gt;=L_Conversion!$C$119,N862&lt;=L_Conversion!$D$119),"-",
IF(AND(M862="03",N862&gt;=L_Conversion!$C$120,N862&lt;=L_Conversion!$D$120),"-",
IF(AND(M862="04",N862&gt;=L_Conversion!$C$121,N862&lt;=L_Conversion!$D$121),"-",
IF(AND(M862="05",N862&gt;=L_Conversion!$C$122,N862&lt;=L_Conversion!$D$122),"-",
IF(AND(M862="06",N862&gt;=L_Conversion!$C$123,N862&lt;=L_Conversion!$D$123),"-",
IF(AND(M862="07",N862&gt;=L_Conversion!$C$124,N862&lt;=L_Conversion!$D$124),"-",
IF(AND(M862="08",N862&gt;=L_Conversion!$C$125,N862&lt;=L_Conversion!$D$125),"-",
IF(AND(M862="09",N862&gt;=L_Conversion!$C$126,N862&lt;=L_Conversion!$D$126),"-",
IF(AND(M862="10",N862&gt;=L_Conversion!$C$127,N862&lt;=L_Conversion!$D$127),"-",
IF(AND(M862="11",N862&gt;=L_Conversion!$C$128,N862&lt;=L_Conversion!$D$128),"-",
IF(AND(M862="12",N862&gt;=L_Conversion!$C$129,N862&lt;=L_Conversion!$D$129),"-",
IF(AND(M862="13",N862&gt;=L_Conversion!$C$116,N862&lt;=L_Conversion!$D$116),"-",
IF(AND(M862="14",N862&gt;=L_Conversion!$C$117,N862&lt;=L_Conversion!$D$117),"-",
"PRIMER_DIA fuera de rango")))))))))))))))</f>
        <v>-</v>
      </c>
      <c r="AS862" s="94" t="str">
        <f t="shared" si="374"/>
        <v>-</v>
      </c>
      <c r="AT862" s="94" t="str">
        <f t="shared" si="375"/>
        <v>-</v>
      </c>
      <c r="AU862" s="94" t="str">
        <f t="shared" si="376"/>
        <v>-</v>
      </c>
      <c r="AV862" s="94" t="str">
        <f t="shared" si="377"/>
        <v>-</v>
      </c>
      <c r="AW862" s="94" t="str">
        <f t="shared" si="378"/>
        <v>-</v>
      </c>
      <c r="AX862" s="94" t="str">
        <f t="shared" si="379"/>
        <v>-</v>
      </c>
      <c r="AY862" s="94" t="str">
        <f t="shared" si="380"/>
        <v>-</v>
      </c>
      <c r="AZ862" s="94" t="str">
        <f t="shared" si="381"/>
        <v>-</v>
      </c>
      <c r="BA862" s="94" t="str">
        <f t="shared" si="382"/>
        <v>-</v>
      </c>
      <c r="BB862" s="94" t="str">
        <f t="shared" si="383"/>
        <v>-</v>
      </c>
      <c r="BC862" s="94" t="str">
        <f t="shared" si="384"/>
        <v>-</v>
      </c>
      <c r="BD862" s="94" t="str">
        <f t="shared" si="385"/>
        <v>-</v>
      </c>
      <c r="BE862" s="94" t="str">
        <f t="shared" si="386"/>
        <v>-</v>
      </c>
      <c r="BF862" s="94" t="str">
        <f t="shared" si="387"/>
        <v>-</v>
      </c>
    </row>
    <row r="863" spans="1:58" x14ac:dyDescent="0.2">
      <c r="A863" s="19" t="s">
        <v>1193</v>
      </c>
      <c r="B863" s="19" t="s">
        <v>669</v>
      </c>
      <c r="C863" s="19">
        <v>12531557</v>
      </c>
      <c r="D863" s="19">
        <v>7</v>
      </c>
      <c r="E863" s="19" t="s">
        <v>1525</v>
      </c>
      <c r="F863" s="19" t="s">
        <v>1526</v>
      </c>
      <c r="G863" s="19" t="s">
        <v>1527</v>
      </c>
      <c r="H863" s="19" t="s">
        <v>1018</v>
      </c>
      <c r="I863" s="19" t="s">
        <v>655</v>
      </c>
      <c r="J863" s="19">
        <v>80</v>
      </c>
      <c r="K863" s="19" t="s">
        <v>560</v>
      </c>
      <c r="L863" s="19" t="s">
        <v>509</v>
      </c>
      <c r="M863" s="19" t="s">
        <v>14</v>
      </c>
      <c r="N863" s="19">
        <v>45859</v>
      </c>
      <c r="O863" s="19">
        <v>3</v>
      </c>
      <c r="P863" s="83">
        <v>1</v>
      </c>
      <c r="Q863" s="19" t="s">
        <v>23</v>
      </c>
      <c r="R863" s="19" t="s">
        <v>11</v>
      </c>
      <c r="S863" s="19" t="s">
        <v>23</v>
      </c>
      <c r="T863" s="19">
        <v>3</v>
      </c>
      <c r="U863" s="19" t="s">
        <v>11</v>
      </c>
      <c r="V863" s="19" t="s">
        <v>11</v>
      </c>
      <c r="W863" s="19" t="s">
        <v>11</v>
      </c>
      <c r="X863" s="19">
        <v>0</v>
      </c>
      <c r="Y863" s="19" t="s">
        <v>730</v>
      </c>
      <c r="Z863" s="19">
        <v>0</v>
      </c>
      <c r="AA863" s="19">
        <v>0</v>
      </c>
      <c r="AB863" s="19">
        <v>0</v>
      </c>
      <c r="AC863" s="186" t="str">
        <f>IF(OR(M863="13",M863="14",P863=8),"",IF(     AND(OR(S863="AUTORIZADO", S863="PENDIENTE", S863="REDUCIDO", S863="AMPLIADO"),L863&lt;&gt;"HONORARIO" ), _xlfn.CONCAT(IF(H863="X","H",H863),"_",IF(OR(P863=5,P863=6),_xlfn.CONCAT(P863,"A"),P863),"_",VLOOKUP(T863,Datos!$B$2:$C$5,2,TRUE)),""))</f>
        <v>M_1_[hasta 3]</v>
      </c>
      <c r="AD863" s="186">
        <f t="shared" si="361"/>
        <v>0</v>
      </c>
      <c r="AE863" s="90" t="str">
        <f t="shared" si="362"/>
        <v>-</v>
      </c>
      <c r="AF863" s="91" t="str">
        <f t="shared" si="363"/>
        <v>Revisar</v>
      </c>
      <c r="AG863" s="92"/>
      <c r="AH863" s="93" t="str">
        <f t="shared" si="364"/>
        <v>Corporación de Fomento de la Producción</v>
      </c>
      <c r="AI863" s="90" t="str">
        <f t="shared" si="365"/>
        <v>-</v>
      </c>
      <c r="AJ863" s="90">
        <f t="shared" si="366"/>
        <v>7</v>
      </c>
      <c r="AK863" s="90" t="str">
        <f t="shared" si="367"/>
        <v>-</v>
      </c>
      <c r="AL863" s="90" t="str">
        <f t="shared" si="368"/>
        <v>Identifica este registro como MUJER</v>
      </c>
      <c r="AM863" s="90" t="str">
        <f t="shared" si="369"/>
        <v>-</v>
      </c>
      <c r="AN863" s="90" t="str">
        <f t="shared" si="370"/>
        <v>-</v>
      </c>
      <c r="AO863" s="90" t="str">
        <f t="shared" si="371"/>
        <v>-</v>
      </c>
      <c r="AP863" s="58" t="str">
        <f t="shared" si="372"/>
        <v>-</v>
      </c>
      <c r="AQ863" s="94" t="str">
        <f t="shared" si="373"/>
        <v>-</v>
      </c>
      <c r="AR863" s="94" t="str">
        <f>IF(N863="","PRIMER_DIA en blanco",
IF(AND(M863="01",N863&gt;=L_Conversion!$C$118,N863&lt;=L_Conversion!$D$118),"-",
IF(AND(M863="02",N863&gt;=L_Conversion!$C$119,N863&lt;=L_Conversion!$D$119),"-",
IF(AND(M863="03",N863&gt;=L_Conversion!$C$120,N863&lt;=L_Conversion!$D$120),"-",
IF(AND(M863="04",N863&gt;=L_Conversion!$C$121,N863&lt;=L_Conversion!$D$121),"-",
IF(AND(M863="05",N863&gt;=L_Conversion!$C$122,N863&lt;=L_Conversion!$D$122),"-",
IF(AND(M863="06",N863&gt;=L_Conversion!$C$123,N863&lt;=L_Conversion!$D$123),"-",
IF(AND(M863="07",N863&gt;=L_Conversion!$C$124,N863&lt;=L_Conversion!$D$124),"-",
IF(AND(M863="08",N863&gt;=L_Conversion!$C$125,N863&lt;=L_Conversion!$D$125),"-",
IF(AND(M863="09",N863&gt;=L_Conversion!$C$126,N863&lt;=L_Conversion!$D$126),"-",
IF(AND(M863="10",N863&gt;=L_Conversion!$C$127,N863&lt;=L_Conversion!$D$127),"-",
IF(AND(M863="11",N863&gt;=L_Conversion!$C$128,N863&lt;=L_Conversion!$D$128),"-",
IF(AND(M863="12",N863&gt;=L_Conversion!$C$129,N863&lt;=L_Conversion!$D$129),"-",
IF(AND(M863="13",N863&gt;=L_Conversion!$C$116,N863&lt;=L_Conversion!$D$116),"-",
IF(AND(M863="14",N863&gt;=L_Conversion!$C$117,N863&lt;=L_Conversion!$D$117),"-",
"PRIMER_DIA fuera de rango")))))))))))))))</f>
        <v>-</v>
      </c>
      <c r="AS863" s="94" t="str">
        <f t="shared" si="374"/>
        <v>-</v>
      </c>
      <c r="AT863" s="94" t="str">
        <f t="shared" si="375"/>
        <v>-</v>
      </c>
      <c r="AU863" s="94" t="str">
        <f t="shared" si="376"/>
        <v>-</v>
      </c>
      <c r="AV863" s="94" t="str">
        <f t="shared" si="377"/>
        <v>-</v>
      </c>
      <c r="AW863" s="94" t="str">
        <f t="shared" si="378"/>
        <v>-</v>
      </c>
      <c r="AX863" s="94" t="str">
        <f t="shared" si="379"/>
        <v>-</v>
      </c>
      <c r="AY863" s="94" t="str">
        <f t="shared" si="380"/>
        <v>-</v>
      </c>
      <c r="AZ863" s="94" t="str">
        <f t="shared" si="381"/>
        <v>-</v>
      </c>
      <c r="BA863" s="94" t="str">
        <f t="shared" si="382"/>
        <v>-</v>
      </c>
      <c r="BB863" s="94" t="str">
        <f t="shared" si="383"/>
        <v>-</v>
      </c>
      <c r="BC863" s="94" t="str">
        <f t="shared" si="384"/>
        <v>-</v>
      </c>
      <c r="BD863" s="94" t="str">
        <f t="shared" si="385"/>
        <v>-</v>
      </c>
      <c r="BE863" s="94" t="str">
        <f t="shared" si="386"/>
        <v>-</v>
      </c>
      <c r="BF863" s="94" t="str">
        <f t="shared" si="387"/>
        <v>-</v>
      </c>
    </row>
    <row r="864" spans="1:58" x14ac:dyDescent="0.2">
      <c r="A864" s="19" t="s">
        <v>1193</v>
      </c>
      <c r="B864" s="19" t="s">
        <v>76</v>
      </c>
      <c r="C864" s="19">
        <v>8376358</v>
      </c>
      <c r="D864" s="19">
        <v>2</v>
      </c>
      <c r="E864" s="19" t="s">
        <v>1355</v>
      </c>
      <c r="F864" s="19" t="s">
        <v>1557</v>
      </c>
      <c r="G864" s="19" t="s">
        <v>1558</v>
      </c>
      <c r="H864" s="19" t="s">
        <v>1018</v>
      </c>
      <c r="I864" s="19" t="s">
        <v>653</v>
      </c>
      <c r="J864" s="19">
        <v>60</v>
      </c>
      <c r="K864" s="19" t="s">
        <v>560</v>
      </c>
      <c r="L864" s="19" t="s">
        <v>490</v>
      </c>
      <c r="M864" s="19" t="s">
        <v>14</v>
      </c>
      <c r="N864" s="19">
        <v>45859</v>
      </c>
      <c r="O864" s="19">
        <v>14</v>
      </c>
      <c r="P864" s="83">
        <v>1</v>
      </c>
      <c r="Q864" s="19" t="s">
        <v>23</v>
      </c>
      <c r="R864" s="19" t="s">
        <v>11</v>
      </c>
      <c r="S864" s="19" t="s">
        <v>23</v>
      </c>
      <c r="T864" s="19">
        <v>14</v>
      </c>
      <c r="U864" s="19" t="s">
        <v>11</v>
      </c>
      <c r="V864" s="19" t="s">
        <v>11</v>
      </c>
      <c r="W864" s="19" t="s">
        <v>19</v>
      </c>
      <c r="X864" s="19">
        <v>99480</v>
      </c>
      <c r="Y864" s="19" t="s">
        <v>728</v>
      </c>
      <c r="Z864" s="19">
        <v>2</v>
      </c>
      <c r="AA864" s="19">
        <v>99480</v>
      </c>
      <c r="AB864" s="19">
        <v>99480</v>
      </c>
      <c r="AC864" s="186" t="str">
        <f>IF(OR(M864="13",M864="14",P864=8),"",IF(     AND(OR(S864="AUTORIZADO", S864="PENDIENTE", S864="REDUCIDO", S864="AMPLIADO"),L864&lt;&gt;"HONORARIO" ), _xlfn.CONCAT(IF(H864="X","H",H864),"_",IF(OR(P864=5,P864=6),_xlfn.CONCAT(P864,"A"),P864),"_",VLOOKUP(T864,Datos!$B$2:$C$5,2,TRUE)),""))</f>
        <v>M_1_[11 +]</v>
      </c>
      <c r="AD864" s="186">
        <f t="shared" si="361"/>
        <v>198960</v>
      </c>
      <c r="AE864" s="90" t="str">
        <f t="shared" si="362"/>
        <v>-</v>
      </c>
      <c r="AF864" s="91" t="str">
        <f t="shared" si="363"/>
        <v>070601</v>
      </c>
      <c r="AG864" s="92"/>
      <c r="AH864" s="93" t="str">
        <f t="shared" si="364"/>
        <v>Corporación de Fomento de la Producción</v>
      </c>
      <c r="AI864" s="90" t="str">
        <f t="shared" si="365"/>
        <v>-</v>
      </c>
      <c r="AJ864" s="90">
        <f t="shared" si="366"/>
        <v>2</v>
      </c>
      <c r="AK864" s="90" t="str">
        <f t="shared" si="367"/>
        <v>-</v>
      </c>
      <c r="AL864" s="90" t="str">
        <f t="shared" si="368"/>
        <v>Identifica este registro como MUJER</v>
      </c>
      <c r="AM864" s="90" t="str">
        <f t="shared" si="369"/>
        <v>-</v>
      </c>
      <c r="AN864" s="90" t="str">
        <f t="shared" si="370"/>
        <v>-</v>
      </c>
      <c r="AO864" s="90" t="str">
        <f t="shared" si="371"/>
        <v>-</v>
      </c>
      <c r="AP864" s="58" t="str">
        <f t="shared" si="372"/>
        <v>-</v>
      </c>
      <c r="AQ864" s="94" t="str">
        <f t="shared" si="373"/>
        <v>-</v>
      </c>
      <c r="AR864" s="94" t="str">
        <f>IF(N864="","PRIMER_DIA en blanco",
IF(AND(M864="01",N864&gt;=L_Conversion!$C$118,N864&lt;=L_Conversion!$D$118),"-",
IF(AND(M864="02",N864&gt;=L_Conversion!$C$119,N864&lt;=L_Conversion!$D$119),"-",
IF(AND(M864="03",N864&gt;=L_Conversion!$C$120,N864&lt;=L_Conversion!$D$120),"-",
IF(AND(M864="04",N864&gt;=L_Conversion!$C$121,N864&lt;=L_Conversion!$D$121),"-",
IF(AND(M864="05",N864&gt;=L_Conversion!$C$122,N864&lt;=L_Conversion!$D$122),"-",
IF(AND(M864="06",N864&gt;=L_Conversion!$C$123,N864&lt;=L_Conversion!$D$123),"-",
IF(AND(M864="07",N864&gt;=L_Conversion!$C$124,N864&lt;=L_Conversion!$D$124),"-",
IF(AND(M864="08",N864&gt;=L_Conversion!$C$125,N864&lt;=L_Conversion!$D$125),"-",
IF(AND(M864="09",N864&gt;=L_Conversion!$C$126,N864&lt;=L_Conversion!$D$126),"-",
IF(AND(M864="10",N864&gt;=L_Conversion!$C$127,N864&lt;=L_Conversion!$D$127),"-",
IF(AND(M864="11",N864&gt;=L_Conversion!$C$128,N864&lt;=L_Conversion!$D$128),"-",
IF(AND(M864="12",N864&gt;=L_Conversion!$C$129,N864&lt;=L_Conversion!$D$129),"-",
IF(AND(M864="13",N864&gt;=L_Conversion!$C$116,N864&lt;=L_Conversion!$D$116),"-",
IF(AND(M864="14",N864&gt;=L_Conversion!$C$117,N864&lt;=L_Conversion!$D$117),"-",
"PRIMER_DIA fuera de rango")))))))))))))))</f>
        <v>-</v>
      </c>
      <c r="AS864" s="94" t="str">
        <f t="shared" si="374"/>
        <v>-</v>
      </c>
      <c r="AT864" s="94" t="str">
        <f t="shared" si="375"/>
        <v>-</v>
      </c>
      <c r="AU864" s="94" t="str">
        <f t="shared" si="376"/>
        <v>-</v>
      </c>
      <c r="AV864" s="94" t="str">
        <f t="shared" si="377"/>
        <v>-</v>
      </c>
      <c r="AW864" s="94" t="str">
        <f t="shared" si="378"/>
        <v>-</v>
      </c>
      <c r="AX864" s="94" t="str">
        <f t="shared" si="379"/>
        <v>-</v>
      </c>
      <c r="AY864" s="94" t="str">
        <f t="shared" si="380"/>
        <v>-</v>
      </c>
      <c r="AZ864" s="94" t="str">
        <f t="shared" si="381"/>
        <v>-</v>
      </c>
      <c r="BA864" s="94" t="str">
        <f t="shared" si="382"/>
        <v>-</v>
      </c>
      <c r="BB864" s="94" t="str">
        <f t="shared" si="383"/>
        <v>-</v>
      </c>
      <c r="BC864" s="94" t="str">
        <f t="shared" si="384"/>
        <v>-</v>
      </c>
      <c r="BD864" s="94" t="str">
        <f t="shared" si="385"/>
        <v>-</v>
      </c>
      <c r="BE864" s="94" t="str">
        <f t="shared" si="386"/>
        <v>-</v>
      </c>
      <c r="BF864" s="94" t="str">
        <f t="shared" si="387"/>
        <v>-</v>
      </c>
    </row>
    <row r="865" spans="1:58" x14ac:dyDescent="0.2">
      <c r="A865" s="19" t="s">
        <v>1193</v>
      </c>
      <c r="B865" s="19" t="s">
        <v>76</v>
      </c>
      <c r="C865" s="19">
        <v>9402658</v>
      </c>
      <c r="D865" s="19" t="s">
        <v>1197</v>
      </c>
      <c r="E865" s="19" t="s">
        <v>1544</v>
      </c>
      <c r="F865" s="19" t="s">
        <v>2068</v>
      </c>
      <c r="G865" s="19" t="s">
        <v>2069</v>
      </c>
      <c r="H865" s="19" t="s">
        <v>1018</v>
      </c>
      <c r="I865" s="19" t="s">
        <v>654</v>
      </c>
      <c r="J865" s="19">
        <v>80</v>
      </c>
      <c r="K865" s="19" t="s">
        <v>560</v>
      </c>
      <c r="L865" s="19" t="s">
        <v>509</v>
      </c>
      <c r="M865" s="19" t="s">
        <v>14</v>
      </c>
      <c r="N865" s="19">
        <v>45860</v>
      </c>
      <c r="O865" s="19">
        <v>30</v>
      </c>
      <c r="P865" s="83">
        <v>1</v>
      </c>
      <c r="Q865" s="19" t="s">
        <v>23</v>
      </c>
      <c r="R865" s="19" t="s">
        <v>11</v>
      </c>
      <c r="S865" s="19" t="s">
        <v>23</v>
      </c>
      <c r="T865" s="19">
        <v>30</v>
      </c>
      <c r="U865" s="19" t="s">
        <v>11</v>
      </c>
      <c r="V865" s="19" t="s">
        <v>11</v>
      </c>
      <c r="W865" s="19" t="s">
        <v>11</v>
      </c>
      <c r="X865" s="19">
        <v>0</v>
      </c>
      <c r="Y865" s="19" t="s">
        <v>730</v>
      </c>
      <c r="Z865" s="19">
        <v>0</v>
      </c>
      <c r="AA865" s="19">
        <v>0</v>
      </c>
      <c r="AB865" s="19">
        <v>0</v>
      </c>
      <c r="AC865" s="186" t="str">
        <f>IF(OR(M865="13",M865="14",P865=8),"",IF(     AND(OR(S865="AUTORIZADO", S865="PENDIENTE", S865="REDUCIDO", S865="AMPLIADO"),L865&lt;&gt;"HONORARIO" ), _xlfn.CONCAT(IF(H865="X","H",H865),"_",IF(OR(P865=5,P865=6),_xlfn.CONCAT(P865,"A"),P865),"_",VLOOKUP(T865,Datos!$B$2:$C$5,2,TRUE)),""))</f>
        <v>M_1_[11 +]</v>
      </c>
      <c r="AD865" s="186">
        <f t="shared" si="361"/>
        <v>0</v>
      </c>
      <c r="AE865" s="90" t="str">
        <f t="shared" si="362"/>
        <v>-</v>
      </c>
      <c r="AF865" s="91" t="str">
        <f t="shared" si="363"/>
        <v>070601</v>
      </c>
      <c r="AG865" s="92"/>
      <c r="AH865" s="93" t="str">
        <f t="shared" si="364"/>
        <v>Corporación de Fomento de la Producción</v>
      </c>
      <c r="AI865" s="90" t="str">
        <f t="shared" si="365"/>
        <v>-</v>
      </c>
      <c r="AJ865" s="90" t="str">
        <f t="shared" si="366"/>
        <v>K</v>
      </c>
      <c r="AK865" s="90" t="str">
        <f t="shared" si="367"/>
        <v>-</v>
      </c>
      <c r="AL865" s="90" t="str">
        <f t="shared" si="368"/>
        <v>Identifica este registro como MUJER</v>
      </c>
      <c r="AM865" s="90" t="str">
        <f t="shared" si="369"/>
        <v>-</v>
      </c>
      <c r="AN865" s="90" t="str">
        <f t="shared" si="370"/>
        <v>-</v>
      </c>
      <c r="AO865" s="90" t="str">
        <f t="shared" si="371"/>
        <v>-</v>
      </c>
      <c r="AP865" s="58" t="str">
        <f t="shared" si="372"/>
        <v>-</v>
      </c>
      <c r="AQ865" s="94" t="str">
        <f t="shared" si="373"/>
        <v>-</v>
      </c>
      <c r="AR865" s="94" t="str">
        <f>IF(N865="","PRIMER_DIA en blanco",
IF(AND(M865="01",N865&gt;=L_Conversion!$C$118,N865&lt;=L_Conversion!$D$118),"-",
IF(AND(M865="02",N865&gt;=L_Conversion!$C$119,N865&lt;=L_Conversion!$D$119),"-",
IF(AND(M865="03",N865&gt;=L_Conversion!$C$120,N865&lt;=L_Conversion!$D$120),"-",
IF(AND(M865="04",N865&gt;=L_Conversion!$C$121,N865&lt;=L_Conversion!$D$121),"-",
IF(AND(M865="05",N865&gt;=L_Conversion!$C$122,N865&lt;=L_Conversion!$D$122),"-",
IF(AND(M865="06",N865&gt;=L_Conversion!$C$123,N865&lt;=L_Conversion!$D$123),"-",
IF(AND(M865="07",N865&gt;=L_Conversion!$C$124,N865&lt;=L_Conversion!$D$124),"-",
IF(AND(M865="08",N865&gt;=L_Conversion!$C$125,N865&lt;=L_Conversion!$D$125),"-",
IF(AND(M865="09",N865&gt;=L_Conversion!$C$126,N865&lt;=L_Conversion!$D$126),"-",
IF(AND(M865="10",N865&gt;=L_Conversion!$C$127,N865&lt;=L_Conversion!$D$127),"-",
IF(AND(M865="11",N865&gt;=L_Conversion!$C$128,N865&lt;=L_Conversion!$D$128),"-",
IF(AND(M865="12",N865&gt;=L_Conversion!$C$129,N865&lt;=L_Conversion!$D$129),"-",
IF(AND(M865="13",N865&gt;=L_Conversion!$C$116,N865&lt;=L_Conversion!$D$116),"-",
IF(AND(M865="14",N865&gt;=L_Conversion!$C$117,N865&lt;=L_Conversion!$D$117),"-",
"PRIMER_DIA fuera de rango")))))))))))))))</f>
        <v>-</v>
      </c>
      <c r="AS865" s="94" t="str">
        <f t="shared" si="374"/>
        <v>-</v>
      </c>
      <c r="AT865" s="94" t="str">
        <f t="shared" si="375"/>
        <v>-</v>
      </c>
      <c r="AU865" s="94" t="str">
        <f t="shared" si="376"/>
        <v>-</v>
      </c>
      <c r="AV865" s="94" t="str">
        <f t="shared" si="377"/>
        <v>-</v>
      </c>
      <c r="AW865" s="94" t="str">
        <f t="shared" si="378"/>
        <v>-</v>
      </c>
      <c r="AX865" s="94" t="str">
        <f t="shared" si="379"/>
        <v>-</v>
      </c>
      <c r="AY865" s="94" t="str">
        <f t="shared" si="380"/>
        <v>-</v>
      </c>
      <c r="AZ865" s="94" t="str">
        <f t="shared" si="381"/>
        <v>-</v>
      </c>
      <c r="BA865" s="94" t="str">
        <f t="shared" si="382"/>
        <v>-</v>
      </c>
      <c r="BB865" s="94" t="str">
        <f t="shared" si="383"/>
        <v>-</v>
      </c>
      <c r="BC865" s="94" t="str">
        <f t="shared" si="384"/>
        <v>-</v>
      </c>
      <c r="BD865" s="94" t="str">
        <f t="shared" si="385"/>
        <v>-</v>
      </c>
      <c r="BE865" s="94" t="str">
        <f t="shared" si="386"/>
        <v>-</v>
      </c>
      <c r="BF865" s="94" t="str">
        <f t="shared" si="387"/>
        <v>-</v>
      </c>
    </row>
    <row r="866" spans="1:58" x14ac:dyDescent="0.2">
      <c r="A866" s="19" t="s">
        <v>1193</v>
      </c>
      <c r="B866" s="19" t="s">
        <v>876</v>
      </c>
      <c r="C866" s="19">
        <v>16079208</v>
      </c>
      <c r="D866" s="19">
        <v>6</v>
      </c>
      <c r="E866" s="19" t="s">
        <v>1424</v>
      </c>
      <c r="F866" s="19" t="s">
        <v>1287</v>
      </c>
      <c r="G866" s="19" t="s">
        <v>2078</v>
      </c>
      <c r="H866" s="19" t="s">
        <v>1018</v>
      </c>
      <c r="I866" s="19" t="s">
        <v>653</v>
      </c>
      <c r="J866" s="19">
        <v>80</v>
      </c>
      <c r="K866" s="19" t="s">
        <v>556</v>
      </c>
      <c r="L866" s="19" t="s">
        <v>495</v>
      </c>
      <c r="M866" s="19" t="s">
        <v>14</v>
      </c>
      <c r="N866" s="19">
        <v>45860</v>
      </c>
      <c r="O866" s="19">
        <v>3</v>
      </c>
      <c r="P866" s="83">
        <v>1</v>
      </c>
      <c r="Q866" s="19" t="s">
        <v>23</v>
      </c>
      <c r="R866" s="19" t="s">
        <v>11</v>
      </c>
      <c r="S866" s="19" t="s">
        <v>23</v>
      </c>
      <c r="T866" s="19">
        <v>3</v>
      </c>
      <c r="U866" s="19" t="s">
        <v>11</v>
      </c>
      <c r="V866" s="19" t="s">
        <v>11</v>
      </c>
      <c r="W866" s="19" t="s">
        <v>11</v>
      </c>
      <c r="X866" s="19">
        <v>0</v>
      </c>
      <c r="Y866" s="19" t="s">
        <v>730</v>
      </c>
      <c r="Z866" s="19">
        <v>0</v>
      </c>
      <c r="AA866" s="19">
        <v>0</v>
      </c>
      <c r="AB866" s="19">
        <v>0</v>
      </c>
      <c r="AC866" s="186" t="str">
        <f>IF(OR(M866="13",M866="14",P866=8),"",IF(     AND(OR(S866="AUTORIZADO", S866="PENDIENTE", S866="REDUCIDO", S866="AMPLIADO"),L866&lt;&gt;"HONORARIO" ), _xlfn.CONCAT(IF(H866="X","H",H866),"_",IF(OR(P866=5,P866=6),_xlfn.CONCAT(P866,"A"),P866),"_",VLOOKUP(T866,Datos!$B$2:$C$5,2,TRUE)),""))</f>
        <v>M_1_[hasta 3]</v>
      </c>
      <c r="AD866" s="186">
        <f t="shared" si="361"/>
        <v>0</v>
      </c>
      <c r="AE866" s="90" t="str">
        <f t="shared" si="362"/>
        <v>-</v>
      </c>
      <c r="AF866" s="91" t="str">
        <f t="shared" si="363"/>
        <v>070607</v>
      </c>
      <c r="AG866" s="92"/>
      <c r="AH866" s="93" t="str">
        <f t="shared" si="364"/>
        <v>Corporación de Fomento de la Producción</v>
      </c>
      <c r="AI866" s="90" t="str">
        <f t="shared" si="365"/>
        <v>-</v>
      </c>
      <c r="AJ866" s="90">
        <f t="shared" si="366"/>
        <v>6</v>
      </c>
      <c r="AK866" s="90" t="str">
        <f t="shared" si="367"/>
        <v>-</v>
      </c>
      <c r="AL866" s="90" t="str">
        <f t="shared" si="368"/>
        <v>Identifica este registro como MUJER</v>
      </c>
      <c r="AM866" s="90" t="str">
        <f t="shared" si="369"/>
        <v>-</v>
      </c>
      <c r="AN866" s="90" t="str">
        <f t="shared" si="370"/>
        <v>-</v>
      </c>
      <c r="AO866" s="90" t="str">
        <f t="shared" si="371"/>
        <v>-</v>
      </c>
      <c r="AP866" s="58" t="str">
        <f t="shared" si="372"/>
        <v>-</v>
      </c>
      <c r="AQ866" s="94" t="str">
        <f t="shared" si="373"/>
        <v>-</v>
      </c>
      <c r="AR866" s="94" t="str">
        <f>IF(N866="","PRIMER_DIA en blanco",
IF(AND(M866="01",N866&gt;=L_Conversion!$C$118,N866&lt;=L_Conversion!$D$118),"-",
IF(AND(M866="02",N866&gt;=L_Conversion!$C$119,N866&lt;=L_Conversion!$D$119),"-",
IF(AND(M866="03",N866&gt;=L_Conversion!$C$120,N866&lt;=L_Conversion!$D$120),"-",
IF(AND(M866="04",N866&gt;=L_Conversion!$C$121,N866&lt;=L_Conversion!$D$121),"-",
IF(AND(M866="05",N866&gt;=L_Conversion!$C$122,N866&lt;=L_Conversion!$D$122),"-",
IF(AND(M866="06",N866&gt;=L_Conversion!$C$123,N866&lt;=L_Conversion!$D$123),"-",
IF(AND(M866="07",N866&gt;=L_Conversion!$C$124,N866&lt;=L_Conversion!$D$124),"-",
IF(AND(M866="08",N866&gt;=L_Conversion!$C$125,N866&lt;=L_Conversion!$D$125),"-",
IF(AND(M866="09",N866&gt;=L_Conversion!$C$126,N866&lt;=L_Conversion!$D$126),"-",
IF(AND(M866="10",N866&gt;=L_Conversion!$C$127,N866&lt;=L_Conversion!$D$127),"-",
IF(AND(M866="11",N866&gt;=L_Conversion!$C$128,N866&lt;=L_Conversion!$D$128),"-",
IF(AND(M866="12",N866&gt;=L_Conversion!$C$129,N866&lt;=L_Conversion!$D$129),"-",
IF(AND(M866="13",N866&gt;=L_Conversion!$C$116,N866&lt;=L_Conversion!$D$116),"-",
IF(AND(M866="14",N866&gt;=L_Conversion!$C$117,N866&lt;=L_Conversion!$D$117),"-",
"PRIMER_DIA fuera de rango")))))))))))))))</f>
        <v>-</v>
      </c>
      <c r="AS866" s="94" t="str">
        <f t="shared" si="374"/>
        <v>-</v>
      </c>
      <c r="AT866" s="94" t="str">
        <f t="shared" si="375"/>
        <v>-</v>
      </c>
      <c r="AU866" s="94" t="str">
        <f t="shared" si="376"/>
        <v>-</v>
      </c>
      <c r="AV866" s="94" t="str">
        <f t="shared" si="377"/>
        <v>-</v>
      </c>
      <c r="AW866" s="94" t="str">
        <f t="shared" si="378"/>
        <v>-</v>
      </c>
      <c r="AX866" s="94" t="str">
        <f t="shared" si="379"/>
        <v>-</v>
      </c>
      <c r="AY866" s="94" t="str">
        <f t="shared" si="380"/>
        <v>-</v>
      </c>
      <c r="AZ866" s="94" t="str">
        <f t="shared" si="381"/>
        <v>-</v>
      </c>
      <c r="BA866" s="94" t="str">
        <f t="shared" si="382"/>
        <v>-</v>
      </c>
      <c r="BB866" s="94" t="str">
        <f t="shared" si="383"/>
        <v>-</v>
      </c>
      <c r="BC866" s="94" t="str">
        <f t="shared" si="384"/>
        <v>-</v>
      </c>
      <c r="BD866" s="94" t="str">
        <f t="shared" si="385"/>
        <v>-</v>
      </c>
      <c r="BE866" s="94" t="str">
        <f t="shared" si="386"/>
        <v>-</v>
      </c>
      <c r="BF866" s="94" t="str">
        <f t="shared" si="387"/>
        <v>-</v>
      </c>
    </row>
    <row r="867" spans="1:58" x14ac:dyDescent="0.2">
      <c r="A867" s="19" t="s">
        <v>1193</v>
      </c>
      <c r="B867" s="19" t="s">
        <v>76</v>
      </c>
      <c r="C867" s="19">
        <v>12634622</v>
      </c>
      <c r="D867" s="19">
        <v>0</v>
      </c>
      <c r="E867" s="19" t="s">
        <v>1719</v>
      </c>
      <c r="F867" s="19" t="s">
        <v>1363</v>
      </c>
      <c r="G867" s="19" t="s">
        <v>1720</v>
      </c>
      <c r="H867" s="19" t="s">
        <v>1018</v>
      </c>
      <c r="I867" s="19" t="s">
        <v>653</v>
      </c>
      <c r="J867" s="19">
        <v>60</v>
      </c>
      <c r="K867" s="19" t="s">
        <v>554</v>
      </c>
      <c r="L867" s="19" t="s">
        <v>490</v>
      </c>
      <c r="M867" s="19" t="s">
        <v>14</v>
      </c>
      <c r="N867" s="19">
        <v>45861</v>
      </c>
      <c r="O867" s="19">
        <v>3</v>
      </c>
      <c r="P867" s="83">
        <v>1</v>
      </c>
      <c r="Q867" s="19" t="s">
        <v>23</v>
      </c>
      <c r="R867" s="19" t="s">
        <v>11</v>
      </c>
      <c r="S867" s="19" t="s">
        <v>23</v>
      </c>
      <c r="T867" s="19">
        <v>3</v>
      </c>
      <c r="U867" s="19" t="s">
        <v>11</v>
      </c>
      <c r="V867" s="19" t="s">
        <v>19</v>
      </c>
      <c r="W867" s="19" t="s">
        <v>19</v>
      </c>
      <c r="X867" s="19">
        <v>68843</v>
      </c>
      <c r="Y867" s="19" t="s">
        <v>726</v>
      </c>
      <c r="Z867" s="19">
        <v>3</v>
      </c>
      <c r="AA867" s="19">
        <v>68843</v>
      </c>
      <c r="AB867" s="19">
        <v>68843</v>
      </c>
      <c r="AC867" s="186" t="str">
        <f>IF(OR(M867="13",M867="14",P867=8),"",IF(     AND(OR(S867="AUTORIZADO", S867="PENDIENTE", S867="REDUCIDO", S867="AMPLIADO"),L867&lt;&gt;"HONORARIO" ), _xlfn.CONCAT(IF(H867="X","H",H867),"_",IF(OR(P867=5,P867=6),_xlfn.CONCAT(P867,"A"),P867),"_",VLOOKUP(T867,Datos!$B$2:$C$5,2,TRUE)),""))</f>
        <v>M_1_[hasta 3]</v>
      </c>
      <c r="AD867" s="186">
        <f t="shared" si="361"/>
        <v>137686</v>
      </c>
      <c r="AE867" s="90" t="str">
        <f t="shared" si="362"/>
        <v>-</v>
      </c>
      <c r="AF867" s="91" t="str">
        <f t="shared" si="363"/>
        <v>070601</v>
      </c>
      <c r="AG867" s="92"/>
      <c r="AH867" s="93" t="str">
        <f t="shared" si="364"/>
        <v>Corporación de Fomento de la Producción</v>
      </c>
      <c r="AI867" s="90" t="str">
        <f t="shared" si="365"/>
        <v>-</v>
      </c>
      <c r="AJ867" s="90">
        <f t="shared" si="366"/>
        <v>0</v>
      </c>
      <c r="AK867" s="90" t="str">
        <f t="shared" si="367"/>
        <v>-</v>
      </c>
      <c r="AL867" s="90" t="str">
        <f t="shared" si="368"/>
        <v>Identifica este registro como MUJER</v>
      </c>
      <c r="AM867" s="90" t="str">
        <f t="shared" si="369"/>
        <v>-</v>
      </c>
      <c r="AN867" s="90" t="str">
        <f t="shared" si="370"/>
        <v>-</v>
      </c>
      <c r="AO867" s="90" t="str">
        <f t="shared" si="371"/>
        <v>-</v>
      </c>
      <c r="AP867" s="58" t="str">
        <f t="shared" si="372"/>
        <v>-</v>
      </c>
      <c r="AQ867" s="94" t="str">
        <f t="shared" si="373"/>
        <v>-</v>
      </c>
      <c r="AR867" s="94" t="str">
        <f>IF(N867="","PRIMER_DIA en blanco",
IF(AND(M867="01",N867&gt;=L_Conversion!$C$118,N867&lt;=L_Conversion!$D$118),"-",
IF(AND(M867="02",N867&gt;=L_Conversion!$C$119,N867&lt;=L_Conversion!$D$119),"-",
IF(AND(M867="03",N867&gt;=L_Conversion!$C$120,N867&lt;=L_Conversion!$D$120),"-",
IF(AND(M867="04",N867&gt;=L_Conversion!$C$121,N867&lt;=L_Conversion!$D$121),"-",
IF(AND(M867="05",N867&gt;=L_Conversion!$C$122,N867&lt;=L_Conversion!$D$122),"-",
IF(AND(M867="06",N867&gt;=L_Conversion!$C$123,N867&lt;=L_Conversion!$D$123),"-",
IF(AND(M867="07",N867&gt;=L_Conversion!$C$124,N867&lt;=L_Conversion!$D$124),"-",
IF(AND(M867="08",N867&gt;=L_Conversion!$C$125,N867&lt;=L_Conversion!$D$125),"-",
IF(AND(M867="09",N867&gt;=L_Conversion!$C$126,N867&lt;=L_Conversion!$D$126),"-",
IF(AND(M867="10",N867&gt;=L_Conversion!$C$127,N867&lt;=L_Conversion!$D$127),"-",
IF(AND(M867="11",N867&gt;=L_Conversion!$C$128,N867&lt;=L_Conversion!$D$128),"-",
IF(AND(M867="12",N867&gt;=L_Conversion!$C$129,N867&lt;=L_Conversion!$D$129),"-",
IF(AND(M867="13",N867&gt;=L_Conversion!$C$116,N867&lt;=L_Conversion!$D$116),"-",
IF(AND(M867="14",N867&gt;=L_Conversion!$C$117,N867&lt;=L_Conversion!$D$117),"-",
"PRIMER_DIA fuera de rango")))))))))))))))</f>
        <v>-</v>
      </c>
      <c r="AS867" s="94" t="str">
        <f t="shared" si="374"/>
        <v>-</v>
      </c>
      <c r="AT867" s="94" t="str">
        <f t="shared" si="375"/>
        <v>-</v>
      </c>
      <c r="AU867" s="94" t="str">
        <f t="shared" si="376"/>
        <v>-</v>
      </c>
      <c r="AV867" s="94" t="str">
        <f t="shared" si="377"/>
        <v>-</v>
      </c>
      <c r="AW867" s="94" t="str">
        <f t="shared" si="378"/>
        <v>-</v>
      </c>
      <c r="AX867" s="94" t="str">
        <f t="shared" si="379"/>
        <v>-</v>
      </c>
      <c r="AY867" s="94" t="str">
        <f t="shared" si="380"/>
        <v>-</v>
      </c>
      <c r="AZ867" s="94" t="str">
        <f t="shared" si="381"/>
        <v>-</v>
      </c>
      <c r="BA867" s="94" t="str">
        <f t="shared" si="382"/>
        <v>-</v>
      </c>
      <c r="BB867" s="94" t="str">
        <f t="shared" si="383"/>
        <v>-</v>
      </c>
      <c r="BC867" s="94" t="str">
        <f t="shared" si="384"/>
        <v>-</v>
      </c>
      <c r="BD867" s="94" t="str">
        <f t="shared" si="385"/>
        <v>-</v>
      </c>
      <c r="BE867" s="94" t="str">
        <f t="shared" si="386"/>
        <v>-</v>
      </c>
      <c r="BF867" s="94" t="str">
        <f t="shared" si="387"/>
        <v>-</v>
      </c>
    </row>
    <row r="868" spans="1:58" x14ac:dyDescent="0.2">
      <c r="A868" s="19" t="s">
        <v>1193</v>
      </c>
      <c r="B868" s="19" t="s">
        <v>76</v>
      </c>
      <c r="C868" s="19">
        <v>4578207</v>
      </c>
      <c r="D868" s="19">
        <v>7</v>
      </c>
      <c r="E868" s="19" t="s">
        <v>2079</v>
      </c>
      <c r="F868" s="19" t="s">
        <v>2080</v>
      </c>
      <c r="G868" s="19" t="s">
        <v>2081</v>
      </c>
      <c r="H868" s="19" t="s">
        <v>654</v>
      </c>
      <c r="I868" s="19" t="s">
        <v>653</v>
      </c>
      <c r="J868" s="19">
        <v>80</v>
      </c>
      <c r="K868" s="19" t="s">
        <v>556</v>
      </c>
      <c r="L868" s="19" t="s">
        <v>495</v>
      </c>
      <c r="M868" s="19" t="s">
        <v>14</v>
      </c>
      <c r="N868" s="19">
        <v>45861</v>
      </c>
      <c r="O868" s="19">
        <v>3</v>
      </c>
      <c r="P868" s="83">
        <v>1</v>
      </c>
      <c r="Q868" s="19" t="s">
        <v>23</v>
      </c>
      <c r="R868" s="19" t="s">
        <v>11</v>
      </c>
      <c r="S868" s="19" t="s">
        <v>23</v>
      </c>
      <c r="T868" s="19">
        <v>3</v>
      </c>
      <c r="U868" s="19" t="s">
        <v>11</v>
      </c>
      <c r="V868" s="19" t="s">
        <v>11</v>
      </c>
      <c r="W868" s="19" t="s">
        <v>11</v>
      </c>
      <c r="X868" s="19">
        <v>0</v>
      </c>
      <c r="Y868" s="19" t="s">
        <v>730</v>
      </c>
      <c r="Z868" s="19">
        <v>0</v>
      </c>
      <c r="AA868" s="19">
        <v>0</v>
      </c>
      <c r="AB868" s="19">
        <v>0</v>
      </c>
      <c r="AC868" s="186" t="str">
        <f>IF(OR(M868="13",M868="14",P868=8),"",IF(     AND(OR(S868="AUTORIZADO", S868="PENDIENTE", S868="REDUCIDO", S868="AMPLIADO"),L868&lt;&gt;"HONORARIO" ), _xlfn.CONCAT(IF(H868="X","H",H868),"_",IF(OR(P868=5,P868=6),_xlfn.CONCAT(P868,"A"),P868),"_",VLOOKUP(T868,Datos!$B$2:$C$5,2,TRUE)),""))</f>
        <v>H_1_[hasta 3]</v>
      </c>
      <c r="AD868" s="186">
        <f t="shared" si="361"/>
        <v>0</v>
      </c>
      <c r="AE868" s="90" t="str">
        <f t="shared" si="362"/>
        <v>-</v>
      </c>
      <c r="AF868" s="91" t="str">
        <f t="shared" si="363"/>
        <v>070601</v>
      </c>
      <c r="AG868" s="92"/>
      <c r="AH868" s="93" t="str">
        <f t="shared" si="364"/>
        <v>Corporación de Fomento de la Producción</v>
      </c>
      <c r="AI868" s="90" t="str">
        <f t="shared" si="365"/>
        <v>-</v>
      </c>
      <c r="AJ868" s="90">
        <f t="shared" si="366"/>
        <v>7</v>
      </c>
      <c r="AK868" s="90" t="str">
        <f t="shared" si="367"/>
        <v>-</v>
      </c>
      <c r="AL868" s="90" t="str">
        <f t="shared" si="368"/>
        <v>Identifica este registro como HOMBRE</v>
      </c>
      <c r="AM868" s="90" t="str">
        <f t="shared" si="369"/>
        <v>-</v>
      </c>
      <c r="AN868" s="90" t="str">
        <f t="shared" si="370"/>
        <v>-</v>
      </c>
      <c r="AO868" s="90" t="str">
        <f t="shared" si="371"/>
        <v>-</v>
      </c>
      <c r="AP868" s="58" t="str">
        <f t="shared" si="372"/>
        <v>-</v>
      </c>
      <c r="AQ868" s="94" t="str">
        <f t="shared" si="373"/>
        <v>-</v>
      </c>
      <c r="AR868" s="94" t="str">
        <f>IF(N868="","PRIMER_DIA en blanco",
IF(AND(M868="01",N868&gt;=L_Conversion!$C$118,N868&lt;=L_Conversion!$D$118),"-",
IF(AND(M868="02",N868&gt;=L_Conversion!$C$119,N868&lt;=L_Conversion!$D$119),"-",
IF(AND(M868="03",N868&gt;=L_Conversion!$C$120,N868&lt;=L_Conversion!$D$120),"-",
IF(AND(M868="04",N868&gt;=L_Conversion!$C$121,N868&lt;=L_Conversion!$D$121),"-",
IF(AND(M868="05",N868&gt;=L_Conversion!$C$122,N868&lt;=L_Conversion!$D$122),"-",
IF(AND(M868="06",N868&gt;=L_Conversion!$C$123,N868&lt;=L_Conversion!$D$123),"-",
IF(AND(M868="07",N868&gt;=L_Conversion!$C$124,N868&lt;=L_Conversion!$D$124),"-",
IF(AND(M868="08",N868&gt;=L_Conversion!$C$125,N868&lt;=L_Conversion!$D$125),"-",
IF(AND(M868="09",N868&gt;=L_Conversion!$C$126,N868&lt;=L_Conversion!$D$126),"-",
IF(AND(M868="10",N868&gt;=L_Conversion!$C$127,N868&lt;=L_Conversion!$D$127),"-",
IF(AND(M868="11",N868&gt;=L_Conversion!$C$128,N868&lt;=L_Conversion!$D$128),"-",
IF(AND(M868="12",N868&gt;=L_Conversion!$C$129,N868&lt;=L_Conversion!$D$129),"-",
IF(AND(M868="13",N868&gt;=L_Conversion!$C$116,N868&lt;=L_Conversion!$D$116),"-",
IF(AND(M868="14",N868&gt;=L_Conversion!$C$117,N868&lt;=L_Conversion!$D$117),"-",
"PRIMER_DIA fuera de rango")))))))))))))))</f>
        <v>-</v>
      </c>
      <c r="AS868" s="94" t="str">
        <f t="shared" si="374"/>
        <v>-</v>
      </c>
      <c r="AT868" s="94" t="str">
        <f t="shared" si="375"/>
        <v>-</v>
      </c>
      <c r="AU868" s="94" t="str">
        <f t="shared" si="376"/>
        <v>-</v>
      </c>
      <c r="AV868" s="94" t="str">
        <f t="shared" si="377"/>
        <v>-</v>
      </c>
      <c r="AW868" s="94" t="str">
        <f t="shared" si="378"/>
        <v>-</v>
      </c>
      <c r="AX868" s="94" t="str">
        <f t="shared" si="379"/>
        <v>-</v>
      </c>
      <c r="AY868" s="94" t="str">
        <f t="shared" si="380"/>
        <v>-</v>
      </c>
      <c r="AZ868" s="94" t="str">
        <f t="shared" si="381"/>
        <v>-</v>
      </c>
      <c r="BA868" s="94" t="str">
        <f t="shared" si="382"/>
        <v>-</v>
      </c>
      <c r="BB868" s="94" t="str">
        <f t="shared" si="383"/>
        <v>-</v>
      </c>
      <c r="BC868" s="94" t="str">
        <f t="shared" si="384"/>
        <v>-</v>
      </c>
      <c r="BD868" s="94" t="str">
        <f t="shared" si="385"/>
        <v>-</v>
      </c>
      <c r="BE868" s="94" t="str">
        <f t="shared" si="386"/>
        <v>-</v>
      </c>
      <c r="BF868" s="94" t="str">
        <f t="shared" si="387"/>
        <v>-</v>
      </c>
    </row>
    <row r="869" spans="1:58" x14ac:dyDescent="0.2">
      <c r="A869" s="19" t="s">
        <v>1193</v>
      </c>
      <c r="B869" s="19" t="s">
        <v>76</v>
      </c>
      <c r="C869" s="19">
        <v>13469108</v>
      </c>
      <c r="D869" s="19">
        <v>5</v>
      </c>
      <c r="E869" s="19" t="s">
        <v>1937</v>
      </c>
      <c r="F869" s="19" t="s">
        <v>1611</v>
      </c>
      <c r="G869" s="19" t="s">
        <v>1938</v>
      </c>
      <c r="H869" s="19" t="s">
        <v>1018</v>
      </c>
      <c r="I869" s="19" t="s">
        <v>653</v>
      </c>
      <c r="J869" s="19">
        <v>80</v>
      </c>
      <c r="K869" s="19" t="s">
        <v>556</v>
      </c>
      <c r="L869" s="19" t="s">
        <v>495</v>
      </c>
      <c r="M869" s="19" t="s">
        <v>14</v>
      </c>
      <c r="N869" s="19">
        <v>45861</v>
      </c>
      <c r="O869" s="19">
        <v>2</v>
      </c>
      <c r="P869" s="83">
        <v>1</v>
      </c>
      <c r="Q869" s="19" t="s">
        <v>23</v>
      </c>
      <c r="R869" s="19" t="s">
        <v>11</v>
      </c>
      <c r="S869" s="19" t="s">
        <v>23</v>
      </c>
      <c r="T869" s="19">
        <v>2</v>
      </c>
      <c r="U869" s="19" t="s">
        <v>11</v>
      </c>
      <c r="V869" s="19" t="s">
        <v>11</v>
      </c>
      <c r="W869" s="19" t="s">
        <v>11</v>
      </c>
      <c r="X869" s="19">
        <v>0</v>
      </c>
      <c r="Y869" s="19" t="s">
        <v>730</v>
      </c>
      <c r="Z869" s="19">
        <v>0</v>
      </c>
      <c r="AA869" s="19">
        <v>0</v>
      </c>
      <c r="AB869" s="19">
        <v>0</v>
      </c>
      <c r="AC869" s="186" t="str">
        <f>IF(OR(M869="13",M869="14",P869=8),"",IF(     AND(OR(S869="AUTORIZADO", S869="PENDIENTE", S869="REDUCIDO", S869="AMPLIADO"),L869&lt;&gt;"HONORARIO" ), _xlfn.CONCAT(IF(H869="X","H",H869),"_",IF(OR(P869=5,P869=6),_xlfn.CONCAT(P869,"A"),P869),"_",VLOOKUP(T869,Datos!$B$2:$C$5,2,TRUE)),""))</f>
        <v>M_1_[hasta 3]</v>
      </c>
      <c r="AD869" s="186">
        <f t="shared" si="361"/>
        <v>0</v>
      </c>
      <c r="AE869" s="90" t="str">
        <f t="shared" si="362"/>
        <v>-</v>
      </c>
      <c r="AF869" s="91" t="str">
        <f t="shared" si="363"/>
        <v>070601</v>
      </c>
      <c r="AG869" s="92"/>
      <c r="AH869" s="93" t="str">
        <f t="shared" si="364"/>
        <v>Corporación de Fomento de la Producción</v>
      </c>
      <c r="AI869" s="90" t="str">
        <f t="shared" si="365"/>
        <v>-</v>
      </c>
      <c r="AJ869" s="90">
        <f t="shared" si="366"/>
        <v>5</v>
      </c>
      <c r="AK869" s="90" t="str">
        <f t="shared" si="367"/>
        <v>-</v>
      </c>
      <c r="AL869" s="90" t="str">
        <f t="shared" si="368"/>
        <v>Identifica este registro como MUJER</v>
      </c>
      <c r="AM869" s="90" t="str">
        <f t="shared" si="369"/>
        <v>-</v>
      </c>
      <c r="AN869" s="90" t="str">
        <f t="shared" si="370"/>
        <v>-</v>
      </c>
      <c r="AO869" s="90" t="str">
        <f t="shared" si="371"/>
        <v>-</v>
      </c>
      <c r="AP869" s="58" t="str">
        <f t="shared" si="372"/>
        <v>-</v>
      </c>
      <c r="AQ869" s="94" t="str">
        <f t="shared" si="373"/>
        <v>-</v>
      </c>
      <c r="AR869" s="94" t="str">
        <f>IF(N869="","PRIMER_DIA en blanco",
IF(AND(M869="01",N869&gt;=L_Conversion!$C$118,N869&lt;=L_Conversion!$D$118),"-",
IF(AND(M869="02",N869&gt;=L_Conversion!$C$119,N869&lt;=L_Conversion!$D$119),"-",
IF(AND(M869="03",N869&gt;=L_Conversion!$C$120,N869&lt;=L_Conversion!$D$120),"-",
IF(AND(M869="04",N869&gt;=L_Conversion!$C$121,N869&lt;=L_Conversion!$D$121),"-",
IF(AND(M869="05",N869&gt;=L_Conversion!$C$122,N869&lt;=L_Conversion!$D$122),"-",
IF(AND(M869="06",N869&gt;=L_Conversion!$C$123,N869&lt;=L_Conversion!$D$123),"-",
IF(AND(M869="07",N869&gt;=L_Conversion!$C$124,N869&lt;=L_Conversion!$D$124),"-",
IF(AND(M869="08",N869&gt;=L_Conversion!$C$125,N869&lt;=L_Conversion!$D$125),"-",
IF(AND(M869="09",N869&gt;=L_Conversion!$C$126,N869&lt;=L_Conversion!$D$126),"-",
IF(AND(M869="10",N869&gt;=L_Conversion!$C$127,N869&lt;=L_Conversion!$D$127),"-",
IF(AND(M869="11",N869&gt;=L_Conversion!$C$128,N869&lt;=L_Conversion!$D$128),"-",
IF(AND(M869="12",N869&gt;=L_Conversion!$C$129,N869&lt;=L_Conversion!$D$129),"-",
IF(AND(M869="13",N869&gt;=L_Conversion!$C$116,N869&lt;=L_Conversion!$D$116),"-",
IF(AND(M869="14",N869&gt;=L_Conversion!$C$117,N869&lt;=L_Conversion!$D$117),"-",
"PRIMER_DIA fuera de rango")))))))))))))))</f>
        <v>-</v>
      </c>
      <c r="AS869" s="94" t="str">
        <f t="shared" si="374"/>
        <v>-</v>
      </c>
      <c r="AT869" s="94" t="str">
        <f t="shared" si="375"/>
        <v>-</v>
      </c>
      <c r="AU869" s="94" t="str">
        <f t="shared" si="376"/>
        <v>-</v>
      </c>
      <c r="AV869" s="94" t="str">
        <f t="shared" si="377"/>
        <v>-</v>
      </c>
      <c r="AW869" s="94" t="str">
        <f t="shared" si="378"/>
        <v>-</v>
      </c>
      <c r="AX869" s="94" t="str">
        <f t="shared" si="379"/>
        <v>-</v>
      </c>
      <c r="AY869" s="94" t="str">
        <f t="shared" si="380"/>
        <v>-</v>
      </c>
      <c r="AZ869" s="94" t="str">
        <f t="shared" si="381"/>
        <v>-</v>
      </c>
      <c r="BA869" s="94" t="str">
        <f t="shared" si="382"/>
        <v>-</v>
      </c>
      <c r="BB869" s="94" t="str">
        <f t="shared" si="383"/>
        <v>-</v>
      </c>
      <c r="BC869" s="94" t="str">
        <f t="shared" si="384"/>
        <v>-</v>
      </c>
      <c r="BD869" s="94" t="str">
        <f t="shared" si="385"/>
        <v>-</v>
      </c>
      <c r="BE869" s="94" t="str">
        <f t="shared" si="386"/>
        <v>-</v>
      </c>
      <c r="BF869" s="94" t="str">
        <f t="shared" si="387"/>
        <v>-</v>
      </c>
    </row>
    <row r="870" spans="1:58" x14ac:dyDescent="0.2">
      <c r="A870" s="19" t="s">
        <v>1193</v>
      </c>
      <c r="B870" s="19" t="s">
        <v>76</v>
      </c>
      <c r="C870" s="19">
        <v>17669208</v>
      </c>
      <c r="D870" s="19">
        <v>1</v>
      </c>
      <c r="E870" s="19" t="s">
        <v>1409</v>
      </c>
      <c r="F870" s="19" t="s">
        <v>1782</v>
      </c>
      <c r="G870" s="19" t="s">
        <v>2082</v>
      </c>
      <c r="H870" s="19" t="s">
        <v>654</v>
      </c>
      <c r="I870" s="19" t="s">
        <v>653</v>
      </c>
      <c r="J870" s="19">
        <v>80</v>
      </c>
      <c r="K870" s="19" t="s">
        <v>556</v>
      </c>
      <c r="L870" s="19" t="s">
        <v>495</v>
      </c>
      <c r="M870" s="19" t="s">
        <v>14</v>
      </c>
      <c r="N870" s="19">
        <v>45861</v>
      </c>
      <c r="O870" s="19">
        <v>3</v>
      </c>
      <c r="P870" s="83">
        <v>1</v>
      </c>
      <c r="Q870" s="19" t="s">
        <v>23</v>
      </c>
      <c r="R870" s="19" t="s">
        <v>11</v>
      </c>
      <c r="S870" s="19" t="s">
        <v>23</v>
      </c>
      <c r="T870" s="19">
        <v>3</v>
      </c>
      <c r="U870" s="19" t="s">
        <v>11</v>
      </c>
      <c r="V870" s="19" t="s">
        <v>11</v>
      </c>
      <c r="W870" s="19" t="s">
        <v>11</v>
      </c>
      <c r="X870" s="19">
        <v>0</v>
      </c>
      <c r="Y870" s="19" t="s">
        <v>730</v>
      </c>
      <c r="Z870" s="19">
        <v>0</v>
      </c>
      <c r="AA870" s="19">
        <v>0</v>
      </c>
      <c r="AB870" s="19">
        <v>0</v>
      </c>
      <c r="AC870" s="186" t="str">
        <f>IF(OR(M870="13",M870="14",P870=8),"",IF(     AND(OR(S870="AUTORIZADO", S870="PENDIENTE", S870="REDUCIDO", S870="AMPLIADO"),L870&lt;&gt;"HONORARIO" ), _xlfn.CONCAT(IF(H870="X","H",H870),"_",IF(OR(P870=5,P870=6),_xlfn.CONCAT(P870,"A"),P870),"_",VLOOKUP(T870,Datos!$B$2:$C$5,2,TRUE)),""))</f>
        <v>H_1_[hasta 3]</v>
      </c>
      <c r="AD870" s="186">
        <f t="shared" si="361"/>
        <v>0</v>
      </c>
      <c r="AE870" s="90" t="str">
        <f t="shared" si="362"/>
        <v>-</v>
      </c>
      <c r="AF870" s="91" t="str">
        <f t="shared" si="363"/>
        <v>070601</v>
      </c>
      <c r="AG870" s="92"/>
      <c r="AH870" s="93" t="str">
        <f t="shared" si="364"/>
        <v>Corporación de Fomento de la Producción</v>
      </c>
      <c r="AI870" s="90" t="str">
        <f t="shared" si="365"/>
        <v>-</v>
      </c>
      <c r="AJ870" s="90">
        <f t="shared" si="366"/>
        <v>1</v>
      </c>
      <c r="AK870" s="90" t="str">
        <f t="shared" si="367"/>
        <v>-</v>
      </c>
      <c r="AL870" s="90" t="str">
        <f t="shared" si="368"/>
        <v>Identifica este registro como HOMBRE</v>
      </c>
      <c r="AM870" s="90" t="str">
        <f t="shared" si="369"/>
        <v>-</v>
      </c>
      <c r="AN870" s="90" t="str">
        <f t="shared" si="370"/>
        <v>-</v>
      </c>
      <c r="AO870" s="90" t="str">
        <f t="shared" si="371"/>
        <v>-</v>
      </c>
      <c r="AP870" s="58" t="str">
        <f t="shared" si="372"/>
        <v>-</v>
      </c>
      <c r="AQ870" s="94" t="str">
        <f t="shared" si="373"/>
        <v>-</v>
      </c>
      <c r="AR870" s="94" t="str">
        <f>IF(N870="","PRIMER_DIA en blanco",
IF(AND(M870="01",N870&gt;=L_Conversion!$C$118,N870&lt;=L_Conversion!$D$118),"-",
IF(AND(M870="02",N870&gt;=L_Conversion!$C$119,N870&lt;=L_Conversion!$D$119),"-",
IF(AND(M870="03",N870&gt;=L_Conversion!$C$120,N870&lt;=L_Conversion!$D$120),"-",
IF(AND(M870="04",N870&gt;=L_Conversion!$C$121,N870&lt;=L_Conversion!$D$121),"-",
IF(AND(M870="05",N870&gt;=L_Conversion!$C$122,N870&lt;=L_Conversion!$D$122),"-",
IF(AND(M870="06",N870&gt;=L_Conversion!$C$123,N870&lt;=L_Conversion!$D$123),"-",
IF(AND(M870="07",N870&gt;=L_Conversion!$C$124,N870&lt;=L_Conversion!$D$124),"-",
IF(AND(M870="08",N870&gt;=L_Conversion!$C$125,N870&lt;=L_Conversion!$D$125),"-",
IF(AND(M870="09",N870&gt;=L_Conversion!$C$126,N870&lt;=L_Conversion!$D$126),"-",
IF(AND(M870="10",N870&gt;=L_Conversion!$C$127,N870&lt;=L_Conversion!$D$127),"-",
IF(AND(M870="11",N870&gt;=L_Conversion!$C$128,N870&lt;=L_Conversion!$D$128),"-",
IF(AND(M870="12",N870&gt;=L_Conversion!$C$129,N870&lt;=L_Conversion!$D$129),"-",
IF(AND(M870="13",N870&gt;=L_Conversion!$C$116,N870&lt;=L_Conversion!$D$116),"-",
IF(AND(M870="14",N870&gt;=L_Conversion!$C$117,N870&lt;=L_Conversion!$D$117),"-",
"PRIMER_DIA fuera de rango")))))))))))))))</f>
        <v>-</v>
      </c>
      <c r="AS870" s="94" t="str">
        <f t="shared" si="374"/>
        <v>-</v>
      </c>
      <c r="AT870" s="94" t="str">
        <f t="shared" si="375"/>
        <v>-</v>
      </c>
      <c r="AU870" s="94" t="str">
        <f t="shared" si="376"/>
        <v>-</v>
      </c>
      <c r="AV870" s="94" t="str">
        <f t="shared" si="377"/>
        <v>-</v>
      </c>
      <c r="AW870" s="94" t="str">
        <f t="shared" si="378"/>
        <v>-</v>
      </c>
      <c r="AX870" s="94" t="str">
        <f t="shared" si="379"/>
        <v>-</v>
      </c>
      <c r="AY870" s="94" t="str">
        <f t="shared" si="380"/>
        <v>-</v>
      </c>
      <c r="AZ870" s="94" t="str">
        <f t="shared" si="381"/>
        <v>-</v>
      </c>
      <c r="BA870" s="94" t="str">
        <f t="shared" si="382"/>
        <v>-</v>
      </c>
      <c r="BB870" s="94" t="str">
        <f t="shared" si="383"/>
        <v>-</v>
      </c>
      <c r="BC870" s="94" t="str">
        <f t="shared" si="384"/>
        <v>-</v>
      </c>
      <c r="BD870" s="94" t="str">
        <f t="shared" si="385"/>
        <v>-</v>
      </c>
      <c r="BE870" s="94" t="str">
        <f t="shared" si="386"/>
        <v>-</v>
      </c>
      <c r="BF870" s="94" t="str">
        <f t="shared" si="387"/>
        <v>-</v>
      </c>
    </row>
    <row r="871" spans="1:58" x14ac:dyDescent="0.2">
      <c r="A871" s="19" t="s">
        <v>1193</v>
      </c>
      <c r="B871" s="19" t="s">
        <v>76</v>
      </c>
      <c r="C871" s="19">
        <v>17956353</v>
      </c>
      <c r="D871" s="19">
        <v>3</v>
      </c>
      <c r="E871" s="19" t="s">
        <v>1528</v>
      </c>
      <c r="F871" s="19" t="s">
        <v>1529</v>
      </c>
      <c r="G871" s="19" t="s">
        <v>1530</v>
      </c>
      <c r="H871" s="19" t="s">
        <v>1018</v>
      </c>
      <c r="I871" s="19" t="s">
        <v>653</v>
      </c>
      <c r="J871" s="19">
        <v>80</v>
      </c>
      <c r="K871" s="19" t="s">
        <v>560</v>
      </c>
      <c r="L871" s="19" t="s">
        <v>495</v>
      </c>
      <c r="M871" s="19" t="s">
        <v>14</v>
      </c>
      <c r="N871" s="19">
        <v>45861</v>
      </c>
      <c r="O871" s="19">
        <v>41</v>
      </c>
      <c r="P871" s="83">
        <v>3</v>
      </c>
      <c r="Q871" s="19" t="s">
        <v>23</v>
      </c>
      <c r="R871" s="19" t="s">
        <v>11</v>
      </c>
      <c r="S871" s="19" t="s">
        <v>23</v>
      </c>
      <c r="T871" s="19">
        <v>41</v>
      </c>
      <c r="U871" s="19" t="s">
        <v>11</v>
      </c>
      <c r="V871" s="19" t="s">
        <v>11</v>
      </c>
      <c r="W871" s="19" t="s">
        <v>11</v>
      </c>
      <c r="X871" s="19">
        <v>0</v>
      </c>
      <c r="Y871" s="19" t="s">
        <v>730</v>
      </c>
      <c r="Z871" s="19">
        <v>0</v>
      </c>
      <c r="AA871" s="19">
        <v>0</v>
      </c>
      <c r="AB871" s="19">
        <v>0</v>
      </c>
      <c r="AC871" s="186" t="str">
        <f>IF(OR(M871="13",M871="14",P871=8),"",IF(     AND(OR(S871="AUTORIZADO", S871="PENDIENTE", S871="REDUCIDO", S871="AMPLIADO"),L871&lt;&gt;"HONORARIO" ), _xlfn.CONCAT(IF(H871="X","H",H871),"_",IF(OR(P871=5,P871=6),_xlfn.CONCAT(P871,"A"),P871),"_",VLOOKUP(T871,Datos!$B$2:$C$5,2,TRUE)),""))</f>
        <v>M_3_[11 +]</v>
      </c>
      <c r="AD871" s="186">
        <f t="shared" si="361"/>
        <v>0</v>
      </c>
      <c r="AE871" s="90" t="str">
        <f t="shared" si="362"/>
        <v>-</v>
      </c>
      <c r="AF871" s="91" t="str">
        <f t="shared" si="363"/>
        <v>070601</v>
      </c>
      <c r="AG871" s="92"/>
      <c r="AH871" s="93" t="str">
        <f t="shared" si="364"/>
        <v>Corporación de Fomento de la Producción</v>
      </c>
      <c r="AI871" s="90" t="str">
        <f t="shared" si="365"/>
        <v>-</v>
      </c>
      <c r="AJ871" s="90">
        <f t="shared" si="366"/>
        <v>3</v>
      </c>
      <c r="AK871" s="90" t="str">
        <f t="shared" si="367"/>
        <v>-</v>
      </c>
      <c r="AL871" s="90" t="str">
        <f t="shared" si="368"/>
        <v>Identifica este registro como MUJER</v>
      </c>
      <c r="AM871" s="90" t="str">
        <f t="shared" si="369"/>
        <v>-</v>
      </c>
      <c r="AN871" s="90" t="str">
        <f t="shared" si="370"/>
        <v>-</v>
      </c>
      <c r="AO871" s="90" t="str">
        <f t="shared" si="371"/>
        <v>-</v>
      </c>
      <c r="AP871" s="58" t="str">
        <f t="shared" si="372"/>
        <v>-</v>
      </c>
      <c r="AQ871" s="94" t="str">
        <f t="shared" si="373"/>
        <v>-</v>
      </c>
      <c r="AR871" s="94" t="str">
        <f>IF(N871="","PRIMER_DIA en blanco",
IF(AND(M871="01",N871&gt;=L_Conversion!$C$118,N871&lt;=L_Conversion!$D$118),"-",
IF(AND(M871="02",N871&gt;=L_Conversion!$C$119,N871&lt;=L_Conversion!$D$119),"-",
IF(AND(M871="03",N871&gt;=L_Conversion!$C$120,N871&lt;=L_Conversion!$D$120),"-",
IF(AND(M871="04",N871&gt;=L_Conversion!$C$121,N871&lt;=L_Conversion!$D$121),"-",
IF(AND(M871="05",N871&gt;=L_Conversion!$C$122,N871&lt;=L_Conversion!$D$122),"-",
IF(AND(M871="06",N871&gt;=L_Conversion!$C$123,N871&lt;=L_Conversion!$D$123),"-",
IF(AND(M871="07",N871&gt;=L_Conversion!$C$124,N871&lt;=L_Conversion!$D$124),"-",
IF(AND(M871="08",N871&gt;=L_Conversion!$C$125,N871&lt;=L_Conversion!$D$125),"-",
IF(AND(M871="09",N871&gt;=L_Conversion!$C$126,N871&lt;=L_Conversion!$D$126),"-",
IF(AND(M871="10",N871&gt;=L_Conversion!$C$127,N871&lt;=L_Conversion!$D$127),"-",
IF(AND(M871="11",N871&gt;=L_Conversion!$C$128,N871&lt;=L_Conversion!$D$128),"-",
IF(AND(M871="12",N871&gt;=L_Conversion!$C$129,N871&lt;=L_Conversion!$D$129),"-",
IF(AND(M871="13",N871&gt;=L_Conversion!$C$116,N871&lt;=L_Conversion!$D$116),"-",
IF(AND(M871="14",N871&gt;=L_Conversion!$C$117,N871&lt;=L_Conversion!$D$117),"-",
"PRIMER_DIA fuera de rango")))))))))))))))</f>
        <v>-</v>
      </c>
      <c r="AS871" s="94" t="str">
        <f t="shared" si="374"/>
        <v>-</v>
      </c>
      <c r="AT871" s="94" t="str">
        <f t="shared" si="375"/>
        <v>-</v>
      </c>
      <c r="AU871" s="94" t="str">
        <f t="shared" si="376"/>
        <v>-</v>
      </c>
      <c r="AV871" s="94" t="str">
        <f t="shared" si="377"/>
        <v>-</v>
      </c>
      <c r="AW871" s="94" t="str">
        <f t="shared" si="378"/>
        <v>-</v>
      </c>
      <c r="AX871" s="94" t="str">
        <f t="shared" si="379"/>
        <v>-</v>
      </c>
      <c r="AY871" s="94" t="str">
        <f t="shared" si="380"/>
        <v>-</v>
      </c>
      <c r="AZ871" s="94" t="str">
        <f t="shared" si="381"/>
        <v>-</v>
      </c>
      <c r="BA871" s="94" t="str">
        <f t="shared" si="382"/>
        <v>-</v>
      </c>
      <c r="BB871" s="94" t="str">
        <f t="shared" si="383"/>
        <v>-</v>
      </c>
      <c r="BC871" s="94" t="str">
        <f t="shared" si="384"/>
        <v>-</v>
      </c>
      <c r="BD871" s="94" t="str">
        <f t="shared" si="385"/>
        <v>-</v>
      </c>
      <c r="BE871" s="94" t="str">
        <f t="shared" si="386"/>
        <v>-</v>
      </c>
      <c r="BF871" s="94" t="str">
        <f t="shared" si="387"/>
        <v>-</v>
      </c>
    </row>
    <row r="872" spans="1:58" x14ac:dyDescent="0.2">
      <c r="A872" s="19" t="s">
        <v>1193</v>
      </c>
      <c r="B872" s="19" t="s">
        <v>76</v>
      </c>
      <c r="C872" s="19">
        <v>19851377</v>
      </c>
      <c r="D872" s="19">
        <v>6</v>
      </c>
      <c r="E872" s="19" t="s">
        <v>1789</v>
      </c>
      <c r="F872" s="19" t="s">
        <v>1334</v>
      </c>
      <c r="G872" s="19" t="s">
        <v>1790</v>
      </c>
      <c r="H872" s="19" t="s">
        <v>654</v>
      </c>
      <c r="I872" s="19" t="s">
        <v>653</v>
      </c>
      <c r="J872" s="19">
        <v>80</v>
      </c>
      <c r="K872" s="19" t="s">
        <v>556</v>
      </c>
      <c r="L872" s="19" t="s">
        <v>495</v>
      </c>
      <c r="M872" s="19" t="s">
        <v>14</v>
      </c>
      <c r="N872" s="19">
        <v>45861</v>
      </c>
      <c r="O872" s="19">
        <v>3</v>
      </c>
      <c r="P872" s="83">
        <v>1</v>
      </c>
      <c r="Q872" s="19" t="s">
        <v>23</v>
      </c>
      <c r="R872" s="19" t="s">
        <v>11</v>
      </c>
      <c r="S872" s="19" t="s">
        <v>23</v>
      </c>
      <c r="T872" s="19">
        <v>3</v>
      </c>
      <c r="U872" s="19" t="s">
        <v>11</v>
      </c>
      <c r="V872" s="19" t="s">
        <v>11</v>
      </c>
      <c r="W872" s="19" t="s">
        <v>11</v>
      </c>
      <c r="X872" s="19">
        <v>0</v>
      </c>
      <c r="Y872" s="19" t="s">
        <v>730</v>
      </c>
      <c r="Z872" s="19">
        <v>0</v>
      </c>
      <c r="AA872" s="19">
        <v>0</v>
      </c>
      <c r="AB872" s="19">
        <v>0</v>
      </c>
      <c r="AC872" s="186" t="str">
        <f>IF(OR(M872="13",M872="14",P872=8),"",IF(     AND(OR(S872="AUTORIZADO", S872="PENDIENTE", S872="REDUCIDO", S872="AMPLIADO"),L872&lt;&gt;"HONORARIO" ), _xlfn.CONCAT(IF(H872="X","H",H872),"_",IF(OR(P872=5,P872=6),_xlfn.CONCAT(P872,"A"),P872),"_",VLOOKUP(T872,Datos!$B$2:$C$5,2,TRUE)),""))</f>
        <v>H_1_[hasta 3]</v>
      </c>
      <c r="AD872" s="186">
        <f t="shared" si="361"/>
        <v>0</v>
      </c>
      <c r="AE872" s="90" t="str">
        <f t="shared" si="362"/>
        <v>-</v>
      </c>
      <c r="AF872" s="91" t="str">
        <f t="shared" si="363"/>
        <v>070601</v>
      </c>
      <c r="AG872" s="92"/>
      <c r="AH872" s="93" t="str">
        <f t="shared" si="364"/>
        <v>Corporación de Fomento de la Producción</v>
      </c>
      <c r="AI872" s="90" t="str">
        <f t="shared" si="365"/>
        <v>-</v>
      </c>
      <c r="AJ872" s="90">
        <f t="shared" si="366"/>
        <v>6</v>
      </c>
      <c r="AK872" s="90" t="str">
        <f t="shared" si="367"/>
        <v>-</v>
      </c>
      <c r="AL872" s="90" t="str">
        <f t="shared" si="368"/>
        <v>Identifica este registro como HOMBRE</v>
      </c>
      <c r="AM872" s="90" t="str">
        <f t="shared" si="369"/>
        <v>-</v>
      </c>
      <c r="AN872" s="90" t="str">
        <f t="shared" si="370"/>
        <v>-</v>
      </c>
      <c r="AO872" s="90" t="str">
        <f t="shared" si="371"/>
        <v>-</v>
      </c>
      <c r="AP872" s="58" t="str">
        <f t="shared" si="372"/>
        <v>-</v>
      </c>
      <c r="AQ872" s="94" t="str">
        <f t="shared" si="373"/>
        <v>-</v>
      </c>
      <c r="AR872" s="94" t="str">
        <f>IF(N872="","PRIMER_DIA en blanco",
IF(AND(M872="01",N872&gt;=L_Conversion!$C$118,N872&lt;=L_Conversion!$D$118),"-",
IF(AND(M872="02",N872&gt;=L_Conversion!$C$119,N872&lt;=L_Conversion!$D$119),"-",
IF(AND(M872="03",N872&gt;=L_Conversion!$C$120,N872&lt;=L_Conversion!$D$120),"-",
IF(AND(M872="04",N872&gt;=L_Conversion!$C$121,N872&lt;=L_Conversion!$D$121),"-",
IF(AND(M872="05",N872&gt;=L_Conversion!$C$122,N872&lt;=L_Conversion!$D$122),"-",
IF(AND(M872="06",N872&gt;=L_Conversion!$C$123,N872&lt;=L_Conversion!$D$123),"-",
IF(AND(M872="07",N872&gt;=L_Conversion!$C$124,N872&lt;=L_Conversion!$D$124),"-",
IF(AND(M872="08",N872&gt;=L_Conversion!$C$125,N872&lt;=L_Conversion!$D$125),"-",
IF(AND(M872="09",N872&gt;=L_Conversion!$C$126,N872&lt;=L_Conversion!$D$126),"-",
IF(AND(M872="10",N872&gt;=L_Conversion!$C$127,N872&lt;=L_Conversion!$D$127),"-",
IF(AND(M872="11",N872&gt;=L_Conversion!$C$128,N872&lt;=L_Conversion!$D$128),"-",
IF(AND(M872="12",N872&gt;=L_Conversion!$C$129,N872&lt;=L_Conversion!$D$129),"-",
IF(AND(M872="13",N872&gt;=L_Conversion!$C$116,N872&lt;=L_Conversion!$D$116),"-",
IF(AND(M872="14",N872&gt;=L_Conversion!$C$117,N872&lt;=L_Conversion!$D$117),"-",
"PRIMER_DIA fuera de rango")))))))))))))))</f>
        <v>-</v>
      </c>
      <c r="AS872" s="94" t="str">
        <f t="shared" si="374"/>
        <v>-</v>
      </c>
      <c r="AT872" s="94" t="str">
        <f t="shared" si="375"/>
        <v>-</v>
      </c>
      <c r="AU872" s="94" t="str">
        <f t="shared" si="376"/>
        <v>-</v>
      </c>
      <c r="AV872" s="94" t="str">
        <f t="shared" si="377"/>
        <v>-</v>
      </c>
      <c r="AW872" s="94" t="str">
        <f t="shared" si="378"/>
        <v>-</v>
      </c>
      <c r="AX872" s="94" t="str">
        <f t="shared" si="379"/>
        <v>-</v>
      </c>
      <c r="AY872" s="94" t="str">
        <f t="shared" si="380"/>
        <v>-</v>
      </c>
      <c r="AZ872" s="94" t="str">
        <f t="shared" si="381"/>
        <v>-</v>
      </c>
      <c r="BA872" s="94" t="str">
        <f t="shared" si="382"/>
        <v>-</v>
      </c>
      <c r="BB872" s="94" t="str">
        <f t="shared" si="383"/>
        <v>-</v>
      </c>
      <c r="BC872" s="94" t="str">
        <f t="shared" si="384"/>
        <v>-</v>
      </c>
      <c r="BD872" s="94" t="str">
        <f t="shared" si="385"/>
        <v>-</v>
      </c>
      <c r="BE872" s="94" t="str">
        <f t="shared" si="386"/>
        <v>-</v>
      </c>
      <c r="BF872" s="94" t="str">
        <f t="shared" si="387"/>
        <v>-</v>
      </c>
    </row>
    <row r="873" spans="1:58" x14ac:dyDescent="0.2">
      <c r="A873" s="19" t="s">
        <v>1193</v>
      </c>
      <c r="B873" s="19" t="s">
        <v>76</v>
      </c>
      <c r="C873" s="19">
        <v>12445110</v>
      </c>
      <c r="D873" s="19">
        <v>8</v>
      </c>
      <c r="E873" s="19" t="s">
        <v>1544</v>
      </c>
      <c r="F873" s="19" t="s">
        <v>1545</v>
      </c>
      <c r="G873" s="19" t="s">
        <v>1546</v>
      </c>
      <c r="H873" s="19" t="s">
        <v>654</v>
      </c>
      <c r="I873" s="19" t="s">
        <v>653</v>
      </c>
      <c r="J873" s="19">
        <v>80</v>
      </c>
      <c r="K873" s="19" t="s">
        <v>556</v>
      </c>
      <c r="L873" s="19" t="s">
        <v>495</v>
      </c>
      <c r="M873" s="19" t="s">
        <v>14</v>
      </c>
      <c r="N873" s="19">
        <v>45861</v>
      </c>
      <c r="O873" s="19">
        <v>15</v>
      </c>
      <c r="P873" s="83">
        <v>1</v>
      </c>
      <c r="Q873" s="19" t="s">
        <v>23</v>
      </c>
      <c r="R873" s="19" t="s">
        <v>11</v>
      </c>
      <c r="S873" s="19" t="s">
        <v>23</v>
      </c>
      <c r="T873" s="19">
        <v>15</v>
      </c>
      <c r="U873" s="19" t="s">
        <v>11</v>
      </c>
      <c r="V873" s="19" t="s">
        <v>11</v>
      </c>
      <c r="W873" s="19" t="s">
        <v>11</v>
      </c>
      <c r="X873" s="19">
        <v>0</v>
      </c>
      <c r="Y873" s="19" t="s">
        <v>730</v>
      </c>
      <c r="Z873" s="19">
        <v>0</v>
      </c>
      <c r="AA873" s="19">
        <v>0</v>
      </c>
      <c r="AB873" s="19">
        <v>0</v>
      </c>
      <c r="AC873" s="186" t="str">
        <f>IF(OR(M873="13",M873="14",P873=8),"",IF(     AND(OR(S873="AUTORIZADO", S873="PENDIENTE", S873="REDUCIDO", S873="AMPLIADO"),L873&lt;&gt;"HONORARIO" ), _xlfn.CONCAT(IF(H873="X","H",H873),"_",IF(OR(P873=5,P873=6),_xlfn.CONCAT(P873,"A"),P873),"_",VLOOKUP(T873,Datos!$B$2:$C$5,2,TRUE)),""))</f>
        <v>H_1_[11 +]</v>
      </c>
      <c r="AD873" s="186">
        <f t="shared" si="361"/>
        <v>0</v>
      </c>
      <c r="AE873" s="90" t="str">
        <f t="shared" si="362"/>
        <v>-</v>
      </c>
      <c r="AF873" s="91" t="str">
        <f t="shared" si="363"/>
        <v>070601</v>
      </c>
      <c r="AG873" s="92"/>
      <c r="AH873" s="93" t="str">
        <f t="shared" si="364"/>
        <v>Corporación de Fomento de la Producción</v>
      </c>
      <c r="AI873" s="90" t="str">
        <f t="shared" si="365"/>
        <v>-</v>
      </c>
      <c r="AJ873" s="90">
        <f t="shared" si="366"/>
        <v>8</v>
      </c>
      <c r="AK873" s="90" t="str">
        <f t="shared" si="367"/>
        <v>-</v>
      </c>
      <c r="AL873" s="90" t="str">
        <f t="shared" si="368"/>
        <v>Identifica este registro como HOMBRE</v>
      </c>
      <c r="AM873" s="90" t="str">
        <f t="shared" si="369"/>
        <v>-</v>
      </c>
      <c r="AN873" s="90" t="str">
        <f t="shared" si="370"/>
        <v>-</v>
      </c>
      <c r="AO873" s="90" t="str">
        <f t="shared" si="371"/>
        <v>-</v>
      </c>
      <c r="AP873" s="58" t="str">
        <f t="shared" si="372"/>
        <v>-</v>
      </c>
      <c r="AQ873" s="94" t="str">
        <f t="shared" si="373"/>
        <v>-</v>
      </c>
      <c r="AR873" s="94" t="str">
        <f>IF(N873="","PRIMER_DIA en blanco",
IF(AND(M873="01",N873&gt;=L_Conversion!$C$118,N873&lt;=L_Conversion!$D$118),"-",
IF(AND(M873="02",N873&gt;=L_Conversion!$C$119,N873&lt;=L_Conversion!$D$119),"-",
IF(AND(M873="03",N873&gt;=L_Conversion!$C$120,N873&lt;=L_Conversion!$D$120),"-",
IF(AND(M873="04",N873&gt;=L_Conversion!$C$121,N873&lt;=L_Conversion!$D$121),"-",
IF(AND(M873="05",N873&gt;=L_Conversion!$C$122,N873&lt;=L_Conversion!$D$122),"-",
IF(AND(M873="06",N873&gt;=L_Conversion!$C$123,N873&lt;=L_Conversion!$D$123),"-",
IF(AND(M873="07",N873&gt;=L_Conversion!$C$124,N873&lt;=L_Conversion!$D$124),"-",
IF(AND(M873="08",N873&gt;=L_Conversion!$C$125,N873&lt;=L_Conversion!$D$125),"-",
IF(AND(M873="09",N873&gt;=L_Conversion!$C$126,N873&lt;=L_Conversion!$D$126),"-",
IF(AND(M873="10",N873&gt;=L_Conversion!$C$127,N873&lt;=L_Conversion!$D$127),"-",
IF(AND(M873="11",N873&gt;=L_Conversion!$C$128,N873&lt;=L_Conversion!$D$128),"-",
IF(AND(M873="12",N873&gt;=L_Conversion!$C$129,N873&lt;=L_Conversion!$D$129),"-",
IF(AND(M873="13",N873&gt;=L_Conversion!$C$116,N873&lt;=L_Conversion!$D$116),"-",
IF(AND(M873="14",N873&gt;=L_Conversion!$C$117,N873&lt;=L_Conversion!$D$117),"-",
"PRIMER_DIA fuera de rango")))))))))))))))</f>
        <v>-</v>
      </c>
      <c r="AS873" s="94" t="str">
        <f t="shared" si="374"/>
        <v>-</v>
      </c>
      <c r="AT873" s="94" t="str">
        <f t="shared" si="375"/>
        <v>-</v>
      </c>
      <c r="AU873" s="94" t="str">
        <f t="shared" si="376"/>
        <v>-</v>
      </c>
      <c r="AV873" s="94" t="str">
        <f t="shared" si="377"/>
        <v>-</v>
      </c>
      <c r="AW873" s="94" t="str">
        <f t="shared" si="378"/>
        <v>-</v>
      </c>
      <c r="AX873" s="94" t="str">
        <f t="shared" si="379"/>
        <v>-</v>
      </c>
      <c r="AY873" s="94" t="str">
        <f t="shared" si="380"/>
        <v>-</v>
      </c>
      <c r="AZ873" s="94" t="str">
        <f t="shared" si="381"/>
        <v>-</v>
      </c>
      <c r="BA873" s="94" t="str">
        <f t="shared" si="382"/>
        <v>-</v>
      </c>
      <c r="BB873" s="94" t="str">
        <f t="shared" si="383"/>
        <v>-</v>
      </c>
      <c r="BC873" s="94" t="str">
        <f t="shared" si="384"/>
        <v>-</v>
      </c>
      <c r="BD873" s="94" t="str">
        <f t="shared" si="385"/>
        <v>-</v>
      </c>
      <c r="BE873" s="94" t="str">
        <f t="shared" si="386"/>
        <v>-</v>
      </c>
      <c r="BF873" s="94" t="str">
        <f t="shared" si="387"/>
        <v>-</v>
      </c>
    </row>
    <row r="874" spans="1:58" x14ac:dyDescent="0.2">
      <c r="A874" s="19" t="s">
        <v>1193</v>
      </c>
      <c r="B874" s="19" t="s">
        <v>876</v>
      </c>
      <c r="C874" s="19">
        <v>15734675</v>
      </c>
      <c r="D874" s="19" t="s">
        <v>1197</v>
      </c>
      <c r="E874" s="19" t="s">
        <v>2083</v>
      </c>
      <c r="F874" s="19" t="s">
        <v>2084</v>
      </c>
      <c r="G874" s="19" t="s">
        <v>2085</v>
      </c>
      <c r="H874" s="19" t="s">
        <v>1018</v>
      </c>
      <c r="I874" s="19" t="s">
        <v>654</v>
      </c>
      <c r="J874" s="19">
        <v>80</v>
      </c>
      <c r="K874" s="19" t="s">
        <v>556</v>
      </c>
      <c r="L874" s="19" t="s">
        <v>509</v>
      </c>
      <c r="M874" s="19" t="s">
        <v>14</v>
      </c>
      <c r="N874" s="19">
        <v>45861</v>
      </c>
      <c r="O874" s="19">
        <v>5</v>
      </c>
      <c r="P874" s="83">
        <v>1</v>
      </c>
      <c r="Q874" s="19" t="s">
        <v>23</v>
      </c>
      <c r="R874" s="19" t="s">
        <v>11</v>
      </c>
      <c r="S874" s="19" t="s">
        <v>23</v>
      </c>
      <c r="T874" s="19">
        <v>5</v>
      </c>
      <c r="U874" s="19" t="s">
        <v>11</v>
      </c>
      <c r="V874" s="19" t="s">
        <v>11</v>
      </c>
      <c r="W874" s="19" t="s">
        <v>11</v>
      </c>
      <c r="X874" s="19">
        <v>0</v>
      </c>
      <c r="Y874" s="19" t="s">
        <v>730</v>
      </c>
      <c r="Z874" s="19">
        <v>0</v>
      </c>
      <c r="AA874" s="19">
        <v>0</v>
      </c>
      <c r="AB874" s="19">
        <v>0</v>
      </c>
      <c r="AC874" s="186" t="str">
        <f>IF(OR(M874="13",M874="14",P874=8),"",IF(     AND(OR(S874="AUTORIZADO", S874="PENDIENTE", S874="REDUCIDO", S874="AMPLIADO"),L874&lt;&gt;"HONORARIO" ), _xlfn.CONCAT(IF(H874="X","H",H874),"_",IF(OR(P874=5,P874=6),_xlfn.CONCAT(P874,"A"),P874),"_",VLOOKUP(T874,Datos!$B$2:$C$5,2,TRUE)),""))</f>
        <v>M_1_[4 a 10]</v>
      </c>
      <c r="AD874" s="186">
        <f t="shared" si="361"/>
        <v>0</v>
      </c>
      <c r="AE874" s="90" t="str">
        <f t="shared" si="362"/>
        <v>-</v>
      </c>
      <c r="AF874" s="91" t="str">
        <f t="shared" si="363"/>
        <v>070607</v>
      </c>
      <c r="AG874" s="92"/>
      <c r="AH874" s="93" t="str">
        <f t="shared" si="364"/>
        <v>Corporación de Fomento de la Producción</v>
      </c>
      <c r="AI874" s="90" t="str">
        <f t="shared" si="365"/>
        <v>-</v>
      </c>
      <c r="AJ874" s="90" t="str">
        <f t="shared" si="366"/>
        <v>K</v>
      </c>
      <c r="AK874" s="90" t="str">
        <f t="shared" si="367"/>
        <v>-</v>
      </c>
      <c r="AL874" s="90" t="str">
        <f t="shared" si="368"/>
        <v>Identifica este registro como MUJER</v>
      </c>
      <c r="AM874" s="90" t="str">
        <f t="shared" si="369"/>
        <v>-</v>
      </c>
      <c r="AN874" s="90" t="str">
        <f t="shared" si="370"/>
        <v>-</v>
      </c>
      <c r="AO874" s="90" t="str">
        <f t="shared" si="371"/>
        <v>-</v>
      </c>
      <c r="AP874" s="58" t="str">
        <f t="shared" si="372"/>
        <v>-</v>
      </c>
      <c r="AQ874" s="94" t="str">
        <f t="shared" si="373"/>
        <v>-</v>
      </c>
      <c r="AR874" s="94" t="str">
        <f>IF(N874="","PRIMER_DIA en blanco",
IF(AND(M874="01",N874&gt;=L_Conversion!$C$118,N874&lt;=L_Conversion!$D$118),"-",
IF(AND(M874="02",N874&gt;=L_Conversion!$C$119,N874&lt;=L_Conversion!$D$119),"-",
IF(AND(M874="03",N874&gt;=L_Conversion!$C$120,N874&lt;=L_Conversion!$D$120),"-",
IF(AND(M874="04",N874&gt;=L_Conversion!$C$121,N874&lt;=L_Conversion!$D$121),"-",
IF(AND(M874="05",N874&gt;=L_Conversion!$C$122,N874&lt;=L_Conversion!$D$122),"-",
IF(AND(M874="06",N874&gt;=L_Conversion!$C$123,N874&lt;=L_Conversion!$D$123),"-",
IF(AND(M874="07",N874&gt;=L_Conversion!$C$124,N874&lt;=L_Conversion!$D$124),"-",
IF(AND(M874="08",N874&gt;=L_Conversion!$C$125,N874&lt;=L_Conversion!$D$125),"-",
IF(AND(M874="09",N874&gt;=L_Conversion!$C$126,N874&lt;=L_Conversion!$D$126),"-",
IF(AND(M874="10",N874&gt;=L_Conversion!$C$127,N874&lt;=L_Conversion!$D$127),"-",
IF(AND(M874="11",N874&gt;=L_Conversion!$C$128,N874&lt;=L_Conversion!$D$128),"-",
IF(AND(M874="12",N874&gt;=L_Conversion!$C$129,N874&lt;=L_Conversion!$D$129),"-",
IF(AND(M874="13",N874&gt;=L_Conversion!$C$116,N874&lt;=L_Conversion!$D$116),"-",
IF(AND(M874="14",N874&gt;=L_Conversion!$C$117,N874&lt;=L_Conversion!$D$117),"-",
"PRIMER_DIA fuera de rango")))))))))))))))</f>
        <v>-</v>
      </c>
      <c r="AS874" s="94" t="str">
        <f t="shared" si="374"/>
        <v>-</v>
      </c>
      <c r="AT874" s="94" t="str">
        <f t="shared" si="375"/>
        <v>-</v>
      </c>
      <c r="AU874" s="94" t="str">
        <f t="shared" si="376"/>
        <v>-</v>
      </c>
      <c r="AV874" s="94" t="str">
        <f t="shared" si="377"/>
        <v>-</v>
      </c>
      <c r="AW874" s="94" t="str">
        <f t="shared" si="378"/>
        <v>-</v>
      </c>
      <c r="AX874" s="94" t="str">
        <f t="shared" si="379"/>
        <v>-</v>
      </c>
      <c r="AY874" s="94" t="str">
        <f t="shared" si="380"/>
        <v>-</v>
      </c>
      <c r="AZ874" s="94" t="str">
        <f t="shared" si="381"/>
        <v>-</v>
      </c>
      <c r="BA874" s="94" t="str">
        <f t="shared" si="382"/>
        <v>-</v>
      </c>
      <c r="BB874" s="94" t="str">
        <f t="shared" si="383"/>
        <v>-</v>
      </c>
      <c r="BC874" s="94" t="str">
        <f t="shared" si="384"/>
        <v>-</v>
      </c>
      <c r="BD874" s="94" t="str">
        <f t="shared" si="385"/>
        <v>-</v>
      </c>
      <c r="BE874" s="94" t="str">
        <f t="shared" si="386"/>
        <v>-</v>
      </c>
      <c r="BF874" s="94" t="str">
        <f t="shared" si="387"/>
        <v>-</v>
      </c>
    </row>
    <row r="875" spans="1:58" x14ac:dyDescent="0.2">
      <c r="A875" s="19" t="s">
        <v>1193</v>
      </c>
      <c r="B875" s="19" t="s">
        <v>875</v>
      </c>
      <c r="C875" s="19">
        <v>17009993</v>
      </c>
      <c r="D875" s="19">
        <v>1</v>
      </c>
      <c r="E875" s="19" t="s">
        <v>1262</v>
      </c>
      <c r="F875" s="19" t="s">
        <v>1263</v>
      </c>
      <c r="G875" s="19" t="s">
        <v>1264</v>
      </c>
      <c r="H875" s="19" t="s">
        <v>1018</v>
      </c>
      <c r="I875" s="19" t="s">
        <v>653</v>
      </c>
      <c r="J875" s="19">
        <v>80</v>
      </c>
      <c r="K875" s="19" t="s">
        <v>556</v>
      </c>
      <c r="L875" s="19" t="s">
        <v>495</v>
      </c>
      <c r="M875" s="19" t="s">
        <v>14</v>
      </c>
      <c r="N875" s="19">
        <v>45861</v>
      </c>
      <c r="O875" s="19">
        <v>15</v>
      </c>
      <c r="P875" s="83">
        <v>1</v>
      </c>
      <c r="Q875" s="19" t="s">
        <v>23</v>
      </c>
      <c r="R875" s="19" t="s">
        <v>11</v>
      </c>
      <c r="S875" s="19" t="s">
        <v>23</v>
      </c>
      <c r="T875" s="19">
        <v>15</v>
      </c>
      <c r="U875" s="19" t="s">
        <v>11</v>
      </c>
      <c r="V875" s="19" t="s">
        <v>11</v>
      </c>
      <c r="W875" s="19" t="s">
        <v>11</v>
      </c>
      <c r="X875" s="19">
        <v>0</v>
      </c>
      <c r="Y875" s="19" t="s">
        <v>730</v>
      </c>
      <c r="Z875" s="19">
        <v>0</v>
      </c>
      <c r="AA875" s="19">
        <v>0</v>
      </c>
      <c r="AB875" s="19">
        <v>0</v>
      </c>
      <c r="AC875" s="186" t="str">
        <f>IF(OR(M875="13",M875="14",P875=8),"",IF(     AND(OR(S875="AUTORIZADO", S875="PENDIENTE", S875="REDUCIDO", S875="AMPLIADO"),L875&lt;&gt;"HONORARIO" ), _xlfn.CONCAT(IF(H875="X","H",H875),"_",IF(OR(P875=5,P875=6),_xlfn.CONCAT(P875,"A"),P875),"_",VLOOKUP(T875,Datos!$B$2:$C$5,2,TRUE)),""))</f>
        <v>M_1_[11 +]</v>
      </c>
      <c r="AD875" s="186">
        <f t="shared" si="361"/>
        <v>0</v>
      </c>
      <c r="AE875" s="90" t="str">
        <f t="shared" si="362"/>
        <v>-</v>
      </c>
      <c r="AF875" s="91" t="str">
        <f t="shared" si="363"/>
        <v>070606</v>
      </c>
      <c r="AG875" s="92"/>
      <c r="AH875" s="93" t="str">
        <f t="shared" si="364"/>
        <v>Corporación de Fomento de la Producción</v>
      </c>
      <c r="AI875" s="90" t="str">
        <f t="shared" si="365"/>
        <v>-</v>
      </c>
      <c r="AJ875" s="90">
        <f t="shared" si="366"/>
        <v>1</v>
      </c>
      <c r="AK875" s="90" t="str">
        <f t="shared" si="367"/>
        <v>-</v>
      </c>
      <c r="AL875" s="90" t="str">
        <f t="shared" si="368"/>
        <v>Identifica este registro como MUJER</v>
      </c>
      <c r="AM875" s="90" t="str">
        <f t="shared" si="369"/>
        <v>-</v>
      </c>
      <c r="AN875" s="90" t="str">
        <f t="shared" si="370"/>
        <v>-</v>
      </c>
      <c r="AO875" s="90" t="str">
        <f t="shared" si="371"/>
        <v>-</v>
      </c>
      <c r="AP875" s="58" t="str">
        <f t="shared" si="372"/>
        <v>-</v>
      </c>
      <c r="AQ875" s="94" t="str">
        <f t="shared" si="373"/>
        <v>-</v>
      </c>
      <c r="AR875" s="94" t="str">
        <f>IF(N875="","PRIMER_DIA en blanco",
IF(AND(M875="01",N875&gt;=L_Conversion!$C$118,N875&lt;=L_Conversion!$D$118),"-",
IF(AND(M875="02",N875&gt;=L_Conversion!$C$119,N875&lt;=L_Conversion!$D$119),"-",
IF(AND(M875="03",N875&gt;=L_Conversion!$C$120,N875&lt;=L_Conversion!$D$120),"-",
IF(AND(M875="04",N875&gt;=L_Conversion!$C$121,N875&lt;=L_Conversion!$D$121),"-",
IF(AND(M875="05",N875&gt;=L_Conversion!$C$122,N875&lt;=L_Conversion!$D$122),"-",
IF(AND(M875="06",N875&gt;=L_Conversion!$C$123,N875&lt;=L_Conversion!$D$123),"-",
IF(AND(M875="07",N875&gt;=L_Conversion!$C$124,N875&lt;=L_Conversion!$D$124),"-",
IF(AND(M875="08",N875&gt;=L_Conversion!$C$125,N875&lt;=L_Conversion!$D$125),"-",
IF(AND(M875="09",N875&gt;=L_Conversion!$C$126,N875&lt;=L_Conversion!$D$126),"-",
IF(AND(M875="10",N875&gt;=L_Conversion!$C$127,N875&lt;=L_Conversion!$D$127),"-",
IF(AND(M875="11",N875&gt;=L_Conversion!$C$128,N875&lt;=L_Conversion!$D$128),"-",
IF(AND(M875="12",N875&gt;=L_Conversion!$C$129,N875&lt;=L_Conversion!$D$129),"-",
IF(AND(M875="13",N875&gt;=L_Conversion!$C$116,N875&lt;=L_Conversion!$D$116),"-",
IF(AND(M875="14",N875&gt;=L_Conversion!$C$117,N875&lt;=L_Conversion!$D$117),"-",
"PRIMER_DIA fuera de rango")))))))))))))))</f>
        <v>-</v>
      </c>
      <c r="AS875" s="94" t="str">
        <f t="shared" si="374"/>
        <v>-</v>
      </c>
      <c r="AT875" s="94" t="str">
        <f t="shared" si="375"/>
        <v>-</v>
      </c>
      <c r="AU875" s="94" t="str">
        <f t="shared" si="376"/>
        <v>-</v>
      </c>
      <c r="AV875" s="94" t="str">
        <f t="shared" si="377"/>
        <v>-</v>
      </c>
      <c r="AW875" s="94" t="str">
        <f t="shared" si="378"/>
        <v>-</v>
      </c>
      <c r="AX875" s="94" t="str">
        <f t="shared" si="379"/>
        <v>-</v>
      </c>
      <c r="AY875" s="94" t="str">
        <f t="shared" si="380"/>
        <v>-</v>
      </c>
      <c r="AZ875" s="94" t="str">
        <f t="shared" si="381"/>
        <v>-</v>
      </c>
      <c r="BA875" s="94" t="str">
        <f t="shared" si="382"/>
        <v>-</v>
      </c>
      <c r="BB875" s="94" t="str">
        <f t="shared" si="383"/>
        <v>-</v>
      </c>
      <c r="BC875" s="94" t="str">
        <f t="shared" si="384"/>
        <v>-</v>
      </c>
      <c r="BD875" s="94" t="str">
        <f t="shared" si="385"/>
        <v>-</v>
      </c>
      <c r="BE875" s="94" t="str">
        <f t="shared" si="386"/>
        <v>-</v>
      </c>
      <c r="BF875" s="94" t="str">
        <f t="shared" si="387"/>
        <v>-</v>
      </c>
    </row>
    <row r="876" spans="1:58" x14ac:dyDescent="0.2">
      <c r="A876" s="19" t="s">
        <v>1193</v>
      </c>
      <c r="B876" s="19" t="s">
        <v>76</v>
      </c>
      <c r="C876" s="19">
        <v>12293936</v>
      </c>
      <c r="D876" s="19">
        <v>7</v>
      </c>
      <c r="E876" s="19" t="s">
        <v>1373</v>
      </c>
      <c r="F876" s="19" t="s">
        <v>1209</v>
      </c>
      <c r="G876" s="19" t="s">
        <v>1374</v>
      </c>
      <c r="H876" s="19" t="s">
        <v>1018</v>
      </c>
      <c r="I876" s="19" t="s">
        <v>653</v>
      </c>
      <c r="J876" s="19">
        <v>80</v>
      </c>
      <c r="K876" s="19" t="s">
        <v>556</v>
      </c>
      <c r="L876" s="19" t="s">
        <v>495</v>
      </c>
      <c r="M876" s="19" t="s">
        <v>14</v>
      </c>
      <c r="N876" s="19">
        <v>45862</v>
      </c>
      <c r="O876" s="19">
        <v>2</v>
      </c>
      <c r="P876" s="83">
        <v>1</v>
      </c>
      <c r="Q876" s="19" t="s">
        <v>23</v>
      </c>
      <c r="R876" s="19" t="s">
        <v>11</v>
      </c>
      <c r="S876" s="19" t="s">
        <v>23</v>
      </c>
      <c r="T876" s="19">
        <v>2</v>
      </c>
      <c r="U876" s="19" t="s">
        <v>11</v>
      </c>
      <c r="V876" s="19" t="s">
        <v>11</v>
      </c>
      <c r="W876" s="19" t="s">
        <v>11</v>
      </c>
      <c r="X876" s="19">
        <v>0</v>
      </c>
      <c r="Y876" s="19" t="s">
        <v>730</v>
      </c>
      <c r="Z876" s="19">
        <v>0</v>
      </c>
      <c r="AA876" s="19">
        <v>0</v>
      </c>
      <c r="AB876" s="19">
        <v>0</v>
      </c>
      <c r="AC876" s="186" t="str">
        <f>IF(OR(M876="13",M876="14",P876=8),"",IF(     AND(OR(S876="AUTORIZADO", S876="PENDIENTE", S876="REDUCIDO", S876="AMPLIADO"),L876&lt;&gt;"HONORARIO" ), _xlfn.CONCAT(IF(H876="X","H",H876),"_",IF(OR(P876=5,P876=6),_xlfn.CONCAT(P876,"A"),P876),"_",VLOOKUP(T876,Datos!$B$2:$C$5,2,TRUE)),""))</f>
        <v>M_1_[hasta 3]</v>
      </c>
      <c r="AD876" s="186">
        <f t="shared" si="361"/>
        <v>0</v>
      </c>
      <c r="AE876" s="90" t="str">
        <f t="shared" si="362"/>
        <v>-</v>
      </c>
      <c r="AF876" s="91" t="str">
        <f t="shared" si="363"/>
        <v>070601</v>
      </c>
      <c r="AG876" s="92"/>
      <c r="AH876" s="93" t="str">
        <f t="shared" si="364"/>
        <v>Corporación de Fomento de la Producción</v>
      </c>
      <c r="AI876" s="90" t="str">
        <f t="shared" si="365"/>
        <v>-</v>
      </c>
      <c r="AJ876" s="90">
        <f t="shared" si="366"/>
        <v>7</v>
      </c>
      <c r="AK876" s="90" t="str">
        <f t="shared" si="367"/>
        <v>-</v>
      </c>
      <c r="AL876" s="90" t="str">
        <f t="shared" si="368"/>
        <v>Identifica este registro como MUJER</v>
      </c>
      <c r="AM876" s="90" t="str">
        <f t="shared" si="369"/>
        <v>-</v>
      </c>
      <c r="AN876" s="90" t="str">
        <f t="shared" si="370"/>
        <v>-</v>
      </c>
      <c r="AO876" s="90" t="str">
        <f t="shared" si="371"/>
        <v>-</v>
      </c>
      <c r="AP876" s="58" t="str">
        <f t="shared" si="372"/>
        <v>-</v>
      </c>
      <c r="AQ876" s="94" t="str">
        <f t="shared" si="373"/>
        <v>-</v>
      </c>
      <c r="AR876" s="94" t="str">
        <f>IF(N876="","PRIMER_DIA en blanco",
IF(AND(M876="01",N876&gt;=L_Conversion!$C$118,N876&lt;=L_Conversion!$D$118),"-",
IF(AND(M876="02",N876&gt;=L_Conversion!$C$119,N876&lt;=L_Conversion!$D$119),"-",
IF(AND(M876="03",N876&gt;=L_Conversion!$C$120,N876&lt;=L_Conversion!$D$120),"-",
IF(AND(M876="04",N876&gt;=L_Conversion!$C$121,N876&lt;=L_Conversion!$D$121),"-",
IF(AND(M876="05",N876&gt;=L_Conversion!$C$122,N876&lt;=L_Conversion!$D$122),"-",
IF(AND(M876="06",N876&gt;=L_Conversion!$C$123,N876&lt;=L_Conversion!$D$123),"-",
IF(AND(M876="07",N876&gt;=L_Conversion!$C$124,N876&lt;=L_Conversion!$D$124),"-",
IF(AND(M876="08",N876&gt;=L_Conversion!$C$125,N876&lt;=L_Conversion!$D$125),"-",
IF(AND(M876="09",N876&gt;=L_Conversion!$C$126,N876&lt;=L_Conversion!$D$126),"-",
IF(AND(M876="10",N876&gt;=L_Conversion!$C$127,N876&lt;=L_Conversion!$D$127),"-",
IF(AND(M876="11",N876&gt;=L_Conversion!$C$128,N876&lt;=L_Conversion!$D$128),"-",
IF(AND(M876="12",N876&gt;=L_Conversion!$C$129,N876&lt;=L_Conversion!$D$129),"-",
IF(AND(M876="13",N876&gt;=L_Conversion!$C$116,N876&lt;=L_Conversion!$D$116),"-",
IF(AND(M876="14",N876&gt;=L_Conversion!$C$117,N876&lt;=L_Conversion!$D$117),"-",
"PRIMER_DIA fuera de rango")))))))))))))))</f>
        <v>-</v>
      </c>
      <c r="AS876" s="94" t="str">
        <f t="shared" si="374"/>
        <v>-</v>
      </c>
      <c r="AT876" s="94" t="str">
        <f t="shared" si="375"/>
        <v>-</v>
      </c>
      <c r="AU876" s="94" t="str">
        <f t="shared" si="376"/>
        <v>-</v>
      </c>
      <c r="AV876" s="94" t="str">
        <f t="shared" si="377"/>
        <v>-</v>
      </c>
      <c r="AW876" s="94" t="str">
        <f t="shared" si="378"/>
        <v>-</v>
      </c>
      <c r="AX876" s="94" t="str">
        <f t="shared" si="379"/>
        <v>-</v>
      </c>
      <c r="AY876" s="94" t="str">
        <f t="shared" si="380"/>
        <v>-</v>
      </c>
      <c r="AZ876" s="94" t="str">
        <f t="shared" si="381"/>
        <v>-</v>
      </c>
      <c r="BA876" s="94" t="str">
        <f t="shared" si="382"/>
        <v>-</v>
      </c>
      <c r="BB876" s="94" t="str">
        <f t="shared" si="383"/>
        <v>-</v>
      </c>
      <c r="BC876" s="94" t="str">
        <f t="shared" si="384"/>
        <v>-</v>
      </c>
      <c r="BD876" s="94" t="str">
        <f t="shared" si="385"/>
        <v>-</v>
      </c>
      <c r="BE876" s="94" t="str">
        <f t="shared" si="386"/>
        <v>-</v>
      </c>
      <c r="BF876" s="94" t="str">
        <f t="shared" si="387"/>
        <v>-</v>
      </c>
    </row>
    <row r="877" spans="1:58" x14ac:dyDescent="0.2">
      <c r="A877" s="19" t="s">
        <v>1193</v>
      </c>
      <c r="B877" s="19" t="s">
        <v>669</v>
      </c>
      <c r="C877" s="19">
        <v>16366337</v>
      </c>
      <c r="D877" s="19">
        <v>6</v>
      </c>
      <c r="E877" s="19" t="s">
        <v>1347</v>
      </c>
      <c r="F877" s="19" t="s">
        <v>1348</v>
      </c>
      <c r="G877" s="19" t="s">
        <v>1349</v>
      </c>
      <c r="H877" s="19" t="s">
        <v>1018</v>
      </c>
      <c r="I877" s="19" t="s">
        <v>654</v>
      </c>
      <c r="J877" s="19">
        <v>80</v>
      </c>
      <c r="K877" s="19" t="s">
        <v>556</v>
      </c>
      <c r="L877" s="19" t="s">
        <v>509</v>
      </c>
      <c r="M877" s="19" t="s">
        <v>14</v>
      </c>
      <c r="N877" s="19">
        <v>45862</v>
      </c>
      <c r="O877" s="19">
        <v>7</v>
      </c>
      <c r="P877" s="83">
        <v>4</v>
      </c>
      <c r="Q877" s="19" t="s">
        <v>23</v>
      </c>
      <c r="R877" s="19" t="s">
        <v>11</v>
      </c>
      <c r="S877" s="19" t="s">
        <v>23</v>
      </c>
      <c r="T877" s="19">
        <v>7</v>
      </c>
      <c r="U877" s="19" t="s">
        <v>11</v>
      </c>
      <c r="V877" s="19" t="s">
        <v>11</v>
      </c>
      <c r="W877" s="19" t="s">
        <v>11</v>
      </c>
      <c r="X877" s="19">
        <v>0</v>
      </c>
      <c r="Y877" s="19" t="s">
        <v>730</v>
      </c>
      <c r="Z877" s="19">
        <v>0</v>
      </c>
      <c r="AA877" s="19">
        <v>0</v>
      </c>
      <c r="AB877" s="19">
        <v>0</v>
      </c>
      <c r="AC877" s="186" t="str">
        <f>IF(OR(M877="13",M877="14",P877=8),"",IF(     AND(OR(S877="AUTORIZADO", S877="PENDIENTE", S877="REDUCIDO", S877="AMPLIADO"),L877&lt;&gt;"HONORARIO" ), _xlfn.CONCAT(IF(H877="X","H",H877),"_",IF(OR(P877=5,P877=6),_xlfn.CONCAT(P877,"A"),P877),"_",VLOOKUP(T877,Datos!$B$2:$C$5,2,TRUE)),""))</f>
        <v>M_4_[4 a 10]</v>
      </c>
      <c r="AD877" s="186">
        <f t="shared" si="361"/>
        <v>0</v>
      </c>
      <c r="AE877" s="90" t="str">
        <f t="shared" si="362"/>
        <v>-</v>
      </c>
      <c r="AF877" s="91" t="str">
        <f t="shared" si="363"/>
        <v>Revisar</v>
      </c>
      <c r="AG877" s="92"/>
      <c r="AH877" s="93" t="str">
        <f t="shared" si="364"/>
        <v>Corporación de Fomento de la Producción</v>
      </c>
      <c r="AI877" s="90" t="str">
        <f t="shared" si="365"/>
        <v>-</v>
      </c>
      <c r="AJ877" s="90">
        <f t="shared" si="366"/>
        <v>6</v>
      </c>
      <c r="AK877" s="90" t="str">
        <f t="shared" si="367"/>
        <v>-</v>
      </c>
      <c r="AL877" s="90" t="str">
        <f t="shared" si="368"/>
        <v>Identifica este registro como MUJER</v>
      </c>
      <c r="AM877" s="90" t="str">
        <f t="shared" si="369"/>
        <v>-</v>
      </c>
      <c r="AN877" s="90" t="str">
        <f t="shared" si="370"/>
        <v>-</v>
      </c>
      <c r="AO877" s="90" t="str">
        <f t="shared" si="371"/>
        <v>-</v>
      </c>
      <c r="AP877" s="58" t="str">
        <f t="shared" si="372"/>
        <v>-</v>
      </c>
      <c r="AQ877" s="94" t="str">
        <f t="shared" si="373"/>
        <v>-</v>
      </c>
      <c r="AR877" s="94" t="str">
        <f>IF(N877="","PRIMER_DIA en blanco",
IF(AND(M877="01",N877&gt;=L_Conversion!$C$118,N877&lt;=L_Conversion!$D$118),"-",
IF(AND(M877="02",N877&gt;=L_Conversion!$C$119,N877&lt;=L_Conversion!$D$119),"-",
IF(AND(M877="03",N877&gt;=L_Conversion!$C$120,N877&lt;=L_Conversion!$D$120),"-",
IF(AND(M877="04",N877&gt;=L_Conversion!$C$121,N877&lt;=L_Conversion!$D$121),"-",
IF(AND(M877="05",N877&gt;=L_Conversion!$C$122,N877&lt;=L_Conversion!$D$122),"-",
IF(AND(M877="06",N877&gt;=L_Conversion!$C$123,N877&lt;=L_Conversion!$D$123),"-",
IF(AND(M877="07",N877&gt;=L_Conversion!$C$124,N877&lt;=L_Conversion!$D$124),"-",
IF(AND(M877="08",N877&gt;=L_Conversion!$C$125,N877&lt;=L_Conversion!$D$125),"-",
IF(AND(M877="09",N877&gt;=L_Conversion!$C$126,N877&lt;=L_Conversion!$D$126),"-",
IF(AND(M877="10",N877&gt;=L_Conversion!$C$127,N877&lt;=L_Conversion!$D$127),"-",
IF(AND(M877="11",N877&gt;=L_Conversion!$C$128,N877&lt;=L_Conversion!$D$128),"-",
IF(AND(M877="12",N877&gt;=L_Conversion!$C$129,N877&lt;=L_Conversion!$D$129),"-",
IF(AND(M877="13",N877&gt;=L_Conversion!$C$116,N877&lt;=L_Conversion!$D$116),"-",
IF(AND(M877="14",N877&gt;=L_Conversion!$C$117,N877&lt;=L_Conversion!$D$117),"-",
"PRIMER_DIA fuera de rango")))))))))))))))</f>
        <v>-</v>
      </c>
      <c r="AS877" s="94" t="str">
        <f t="shared" si="374"/>
        <v>-</v>
      </c>
      <c r="AT877" s="94" t="str">
        <f t="shared" si="375"/>
        <v>-</v>
      </c>
      <c r="AU877" s="94" t="str">
        <f t="shared" si="376"/>
        <v>-</v>
      </c>
      <c r="AV877" s="94" t="str">
        <f t="shared" si="377"/>
        <v>-</v>
      </c>
      <c r="AW877" s="94" t="str">
        <f t="shared" si="378"/>
        <v>-</v>
      </c>
      <c r="AX877" s="94" t="str">
        <f t="shared" si="379"/>
        <v>-</v>
      </c>
      <c r="AY877" s="94" t="str">
        <f t="shared" si="380"/>
        <v>-</v>
      </c>
      <c r="AZ877" s="94" t="str">
        <f t="shared" si="381"/>
        <v>-</v>
      </c>
      <c r="BA877" s="94" t="str">
        <f t="shared" si="382"/>
        <v>-</v>
      </c>
      <c r="BB877" s="94" t="str">
        <f t="shared" si="383"/>
        <v>-</v>
      </c>
      <c r="BC877" s="94" t="str">
        <f t="shared" si="384"/>
        <v>-</v>
      </c>
      <c r="BD877" s="94" t="str">
        <f t="shared" si="385"/>
        <v>-</v>
      </c>
      <c r="BE877" s="94" t="str">
        <f t="shared" si="386"/>
        <v>-</v>
      </c>
      <c r="BF877" s="94" t="str">
        <f t="shared" si="387"/>
        <v>-</v>
      </c>
    </row>
    <row r="878" spans="1:58" x14ac:dyDescent="0.2">
      <c r="A878" s="19" t="s">
        <v>1193</v>
      </c>
      <c r="B878" s="19" t="s">
        <v>876</v>
      </c>
      <c r="C878" s="19">
        <v>15988048</v>
      </c>
      <c r="D878" s="19">
        <v>6</v>
      </c>
      <c r="E878" s="19" t="s">
        <v>1795</v>
      </c>
      <c r="F878" s="19" t="s">
        <v>1198</v>
      </c>
      <c r="G878" s="19" t="s">
        <v>2023</v>
      </c>
      <c r="H878" s="19" t="s">
        <v>1018</v>
      </c>
      <c r="I878" s="19" t="s">
        <v>654</v>
      </c>
      <c r="J878" s="19">
        <v>80</v>
      </c>
      <c r="K878" s="19" t="s">
        <v>554</v>
      </c>
      <c r="L878" s="19" t="s">
        <v>509</v>
      </c>
      <c r="M878" s="19" t="s">
        <v>14</v>
      </c>
      <c r="N878" s="19">
        <v>45863</v>
      </c>
      <c r="O878" s="19">
        <v>30</v>
      </c>
      <c r="P878" s="83">
        <v>1</v>
      </c>
      <c r="Q878" s="19" t="s">
        <v>23</v>
      </c>
      <c r="R878" s="19" t="s">
        <v>11</v>
      </c>
      <c r="S878" s="19" t="s">
        <v>23</v>
      </c>
      <c r="T878" s="19">
        <v>30</v>
      </c>
      <c r="U878" s="19" t="s">
        <v>11</v>
      </c>
      <c r="V878" s="19" t="s">
        <v>11</v>
      </c>
      <c r="W878" s="19" t="s">
        <v>11</v>
      </c>
      <c r="X878" s="19">
        <v>0</v>
      </c>
      <c r="Y878" s="19" t="s">
        <v>730</v>
      </c>
      <c r="Z878" s="19">
        <v>0</v>
      </c>
      <c r="AA878" s="19">
        <v>0</v>
      </c>
      <c r="AB878" s="19">
        <v>0</v>
      </c>
      <c r="AC878" s="186" t="str">
        <f>IF(OR(M878="13",M878="14",P878=8),"",IF(     AND(OR(S878="AUTORIZADO", S878="PENDIENTE", S878="REDUCIDO", S878="AMPLIADO"),L878&lt;&gt;"HONORARIO" ), _xlfn.CONCAT(IF(H878="X","H",H878),"_",IF(OR(P878=5,P878=6),_xlfn.CONCAT(P878,"A"),P878),"_",VLOOKUP(T878,Datos!$B$2:$C$5,2,TRUE)),""))</f>
        <v>M_1_[11 +]</v>
      </c>
      <c r="AD878" s="186">
        <f t="shared" si="361"/>
        <v>0</v>
      </c>
      <c r="AE878" s="90" t="str">
        <f t="shared" si="362"/>
        <v>-</v>
      </c>
      <c r="AF878" s="91" t="str">
        <f t="shared" si="363"/>
        <v>070607</v>
      </c>
      <c r="AG878" s="92"/>
      <c r="AH878" s="93" t="str">
        <f t="shared" si="364"/>
        <v>Corporación de Fomento de la Producción</v>
      </c>
      <c r="AI878" s="90" t="str">
        <f t="shared" si="365"/>
        <v>-</v>
      </c>
      <c r="AJ878" s="90">
        <f t="shared" si="366"/>
        <v>6</v>
      </c>
      <c r="AK878" s="90" t="str">
        <f t="shared" si="367"/>
        <v>-</v>
      </c>
      <c r="AL878" s="90" t="str">
        <f t="shared" si="368"/>
        <v>Identifica este registro como MUJER</v>
      </c>
      <c r="AM878" s="90" t="str">
        <f t="shared" si="369"/>
        <v>-</v>
      </c>
      <c r="AN878" s="90" t="str">
        <f t="shared" si="370"/>
        <v>-</v>
      </c>
      <c r="AO878" s="90" t="str">
        <f t="shared" si="371"/>
        <v>-</v>
      </c>
      <c r="AP878" s="58" t="str">
        <f t="shared" si="372"/>
        <v>-</v>
      </c>
      <c r="AQ878" s="94" t="str">
        <f t="shared" si="373"/>
        <v>-</v>
      </c>
      <c r="AR878" s="94" t="str">
        <f>IF(N878="","PRIMER_DIA en blanco",
IF(AND(M878="01",N878&gt;=L_Conversion!$C$118,N878&lt;=L_Conversion!$D$118),"-",
IF(AND(M878="02",N878&gt;=L_Conversion!$C$119,N878&lt;=L_Conversion!$D$119),"-",
IF(AND(M878="03",N878&gt;=L_Conversion!$C$120,N878&lt;=L_Conversion!$D$120),"-",
IF(AND(M878="04",N878&gt;=L_Conversion!$C$121,N878&lt;=L_Conversion!$D$121),"-",
IF(AND(M878="05",N878&gt;=L_Conversion!$C$122,N878&lt;=L_Conversion!$D$122),"-",
IF(AND(M878="06",N878&gt;=L_Conversion!$C$123,N878&lt;=L_Conversion!$D$123),"-",
IF(AND(M878="07",N878&gt;=L_Conversion!$C$124,N878&lt;=L_Conversion!$D$124),"-",
IF(AND(M878="08",N878&gt;=L_Conversion!$C$125,N878&lt;=L_Conversion!$D$125),"-",
IF(AND(M878="09",N878&gt;=L_Conversion!$C$126,N878&lt;=L_Conversion!$D$126),"-",
IF(AND(M878="10",N878&gt;=L_Conversion!$C$127,N878&lt;=L_Conversion!$D$127),"-",
IF(AND(M878="11",N878&gt;=L_Conversion!$C$128,N878&lt;=L_Conversion!$D$128),"-",
IF(AND(M878="12",N878&gt;=L_Conversion!$C$129,N878&lt;=L_Conversion!$D$129),"-",
IF(AND(M878="13",N878&gt;=L_Conversion!$C$116,N878&lt;=L_Conversion!$D$116),"-",
IF(AND(M878="14",N878&gt;=L_Conversion!$C$117,N878&lt;=L_Conversion!$D$117),"-",
"PRIMER_DIA fuera de rango")))))))))))))))</f>
        <v>-</v>
      </c>
      <c r="AS878" s="94" t="str">
        <f t="shared" si="374"/>
        <v>-</v>
      </c>
      <c r="AT878" s="94" t="str">
        <f t="shared" si="375"/>
        <v>-</v>
      </c>
      <c r="AU878" s="94" t="str">
        <f t="shared" si="376"/>
        <v>-</v>
      </c>
      <c r="AV878" s="94" t="str">
        <f t="shared" si="377"/>
        <v>-</v>
      </c>
      <c r="AW878" s="94" t="str">
        <f t="shared" si="378"/>
        <v>-</v>
      </c>
      <c r="AX878" s="94" t="str">
        <f t="shared" si="379"/>
        <v>-</v>
      </c>
      <c r="AY878" s="94" t="str">
        <f t="shared" si="380"/>
        <v>-</v>
      </c>
      <c r="AZ878" s="94" t="str">
        <f t="shared" si="381"/>
        <v>-</v>
      </c>
      <c r="BA878" s="94" t="str">
        <f t="shared" si="382"/>
        <v>-</v>
      </c>
      <c r="BB878" s="94" t="str">
        <f t="shared" si="383"/>
        <v>-</v>
      </c>
      <c r="BC878" s="94" t="str">
        <f t="shared" si="384"/>
        <v>-</v>
      </c>
      <c r="BD878" s="94" t="str">
        <f t="shared" si="385"/>
        <v>-</v>
      </c>
      <c r="BE878" s="94" t="str">
        <f t="shared" si="386"/>
        <v>-</v>
      </c>
      <c r="BF878" s="94" t="str">
        <f t="shared" si="387"/>
        <v>-</v>
      </c>
    </row>
    <row r="879" spans="1:58" x14ac:dyDescent="0.2">
      <c r="A879" s="19" t="s">
        <v>1193</v>
      </c>
      <c r="B879" s="19" t="s">
        <v>76</v>
      </c>
      <c r="C879" s="19">
        <v>16941040</v>
      </c>
      <c r="D879" s="19">
        <v>2</v>
      </c>
      <c r="E879" s="19" t="s">
        <v>1458</v>
      </c>
      <c r="F879" s="19" t="s">
        <v>1194</v>
      </c>
      <c r="G879" s="19" t="s">
        <v>1459</v>
      </c>
      <c r="H879" s="19" t="s">
        <v>654</v>
      </c>
      <c r="I879" s="19" t="s">
        <v>653</v>
      </c>
      <c r="J879" s="19">
        <v>80</v>
      </c>
      <c r="K879" s="19" t="s">
        <v>556</v>
      </c>
      <c r="L879" s="19" t="s">
        <v>495</v>
      </c>
      <c r="M879" s="19" t="s">
        <v>14</v>
      </c>
      <c r="N879" s="19">
        <v>45863</v>
      </c>
      <c r="O879" s="19">
        <v>1</v>
      </c>
      <c r="P879" s="83">
        <v>1</v>
      </c>
      <c r="Q879" s="19" t="s">
        <v>23</v>
      </c>
      <c r="R879" s="19" t="s">
        <v>11</v>
      </c>
      <c r="S879" s="19" t="s">
        <v>23</v>
      </c>
      <c r="T879" s="19">
        <v>1</v>
      </c>
      <c r="U879" s="19" t="s">
        <v>11</v>
      </c>
      <c r="V879" s="19" t="s">
        <v>11</v>
      </c>
      <c r="W879" s="19" t="s">
        <v>11</v>
      </c>
      <c r="X879" s="19">
        <v>0</v>
      </c>
      <c r="Y879" s="19" t="s">
        <v>730</v>
      </c>
      <c r="Z879" s="19">
        <v>0</v>
      </c>
      <c r="AA879" s="19">
        <v>0</v>
      </c>
      <c r="AB879" s="19">
        <v>0</v>
      </c>
      <c r="AC879" s="186" t="str">
        <f>IF(OR(M879="13",M879="14",P879=8),"",IF(     AND(OR(S879="AUTORIZADO", S879="PENDIENTE", S879="REDUCIDO", S879="AMPLIADO"),L879&lt;&gt;"HONORARIO" ), _xlfn.CONCAT(IF(H879="X","H",H879),"_",IF(OR(P879=5,P879=6),_xlfn.CONCAT(P879,"A"),P879),"_",VLOOKUP(T879,Datos!$B$2:$C$5,2,TRUE)),""))</f>
        <v>H_1_[hasta 3]</v>
      </c>
      <c r="AD879" s="186">
        <f t="shared" si="361"/>
        <v>0</v>
      </c>
      <c r="AE879" s="90" t="str">
        <f t="shared" si="362"/>
        <v>-</v>
      </c>
      <c r="AF879" s="91" t="str">
        <f t="shared" si="363"/>
        <v>070601</v>
      </c>
      <c r="AG879" s="92"/>
      <c r="AH879" s="93" t="str">
        <f t="shared" si="364"/>
        <v>Corporación de Fomento de la Producción</v>
      </c>
      <c r="AI879" s="90" t="str">
        <f t="shared" si="365"/>
        <v>-</v>
      </c>
      <c r="AJ879" s="90">
        <f t="shared" si="366"/>
        <v>2</v>
      </c>
      <c r="AK879" s="90" t="str">
        <f t="shared" si="367"/>
        <v>-</v>
      </c>
      <c r="AL879" s="90" t="str">
        <f t="shared" si="368"/>
        <v>Identifica este registro como HOMBRE</v>
      </c>
      <c r="AM879" s="90" t="str">
        <f t="shared" si="369"/>
        <v>-</v>
      </c>
      <c r="AN879" s="90" t="str">
        <f t="shared" si="370"/>
        <v>-</v>
      </c>
      <c r="AO879" s="90" t="str">
        <f t="shared" si="371"/>
        <v>-</v>
      </c>
      <c r="AP879" s="58" t="str">
        <f t="shared" si="372"/>
        <v>-</v>
      </c>
      <c r="AQ879" s="94" t="str">
        <f t="shared" si="373"/>
        <v>-</v>
      </c>
      <c r="AR879" s="94" t="str">
        <f>IF(N879="","PRIMER_DIA en blanco",
IF(AND(M879="01",N879&gt;=L_Conversion!$C$118,N879&lt;=L_Conversion!$D$118),"-",
IF(AND(M879="02",N879&gt;=L_Conversion!$C$119,N879&lt;=L_Conversion!$D$119),"-",
IF(AND(M879="03",N879&gt;=L_Conversion!$C$120,N879&lt;=L_Conversion!$D$120),"-",
IF(AND(M879="04",N879&gt;=L_Conversion!$C$121,N879&lt;=L_Conversion!$D$121),"-",
IF(AND(M879="05",N879&gt;=L_Conversion!$C$122,N879&lt;=L_Conversion!$D$122),"-",
IF(AND(M879="06",N879&gt;=L_Conversion!$C$123,N879&lt;=L_Conversion!$D$123),"-",
IF(AND(M879="07",N879&gt;=L_Conversion!$C$124,N879&lt;=L_Conversion!$D$124),"-",
IF(AND(M879="08",N879&gt;=L_Conversion!$C$125,N879&lt;=L_Conversion!$D$125),"-",
IF(AND(M879="09",N879&gt;=L_Conversion!$C$126,N879&lt;=L_Conversion!$D$126),"-",
IF(AND(M879="10",N879&gt;=L_Conversion!$C$127,N879&lt;=L_Conversion!$D$127),"-",
IF(AND(M879="11",N879&gt;=L_Conversion!$C$128,N879&lt;=L_Conversion!$D$128),"-",
IF(AND(M879="12",N879&gt;=L_Conversion!$C$129,N879&lt;=L_Conversion!$D$129),"-",
IF(AND(M879="13",N879&gt;=L_Conversion!$C$116,N879&lt;=L_Conversion!$D$116),"-",
IF(AND(M879="14",N879&gt;=L_Conversion!$C$117,N879&lt;=L_Conversion!$D$117),"-",
"PRIMER_DIA fuera de rango")))))))))))))))</f>
        <v>-</v>
      </c>
      <c r="AS879" s="94" t="str">
        <f t="shared" si="374"/>
        <v>-</v>
      </c>
      <c r="AT879" s="94" t="str">
        <f t="shared" si="375"/>
        <v>-</v>
      </c>
      <c r="AU879" s="94" t="str">
        <f t="shared" si="376"/>
        <v>-</v>
      </c>
      <c r="AV879" s="94" t="str">
        <f t="shared" si="377"/>
        <v>-</v>
      </c>
      <c r="AW879" s="94" t="str">
        <f t="shared" si="378"/>
        <v>-</v>
      </c>
      <c r="AX879" s="94" t="str">
        <f t="shared" si="379"/>
        <v>-</v>
      </c>
      <c r="AY879" s="94" t="str">
        <f t="shared" si="380"/>
        <v>-</v>
      </c>
      <c r="AZ879" s="94" t="str">
        <f t="shared" si="381"/>
        <v>-</v>
      </c>
      <c r="BA879" s="94" t="str">
        <f t="shared" si="382"/>
        <v>-</v>
      </c>
      <c r="BB879" s="94" t="str">
        <f t="shared" si="383"/>
        <v>-</v>
      </c>
      <c r="BC879" s="94" t="str">
        <f t="shared" si="384"/>
        <v>-</v>
      </c>
      <c r="BD879" s="94" t="str">
        <f t="shared" si="385"/>
        <v>-</v>
      </c>
      <c r="BE879" s="94" t="str">
        <f t="shared" si="386"/>
        <v>-</v>
      </c>
      <c r="BF879" s="94" t="str">
        <f t="shared" si="387"/>
        <v>-</v>
      </c>
    </row>
    <row r="880" spans="1:58" x14ac:dyDescent="0.2">
      <c r="A880" s="19" t="s">
        <v>1193</v>
      </c>
      <c r="B880" s="19" t="s">
        <v>876</v>
      </c>
      <c r="C880" s="19">
        <v>15804728</v>
      </c>
      <c r="D880" s="19">
        <v>4</v>
      </c>
      <c r="E880" s="19" t="s">
        <v>1713</v>
      </c>
      <c r="F880" s="19" t="s">
        <v>1714</v>
      </c>
      <c r="G880" s="19" t="s">
        <v>1715</v>
      </c>
      <c r="H880" s="19" t="s">
        <v>1018</v>
      </c>
      <c r="I880" s="19" t="s">
        <v>653</v>
      </c>
      <c r="J880" s="19">
        <v>80</v>
      </c>
      <c r="K880" s="19" t="s">
        <v>556</v>
      </c>
      <c r="L880" s="19" t="s">
        <v>495</v>
      </c>
      <c r="M880" s="19" t="s">
        <v>14</v>
      </c>
      <c r="N880" s="19">
        <v>45863</v>
      </c>
      <c r="O880" s="19">
        <v>30</v>
      </c>
      <c r="P880" s="83">
        <v>1</v>
      </c>
      <c r="Q880" s="19" t="s">
        <v>23</v>
      </c>
      <c r="R880" s="19" t="s">
        <v>11</v>
      </c>
      <c r="S880" s="19" t="s">
        <v>23</v>
      </c>
      <c r="T880" s="19">
        <v>30</v>
      </c>
      <c r="U880" s="19" t="s">
        <v>11</v>
      </c>
      <c r="V880" s="19" t="s">
        <v>11</v>
      </c>
      <c r="W880" s="19" t="s">
        <v>11</v>
      </c>
      <c r="X880" s="19">
        <v>0</v>
      </c>
      <c r="Y880" s="19" t="s">
        <v>730</v>
      </c>
      <c r="Z880" s="19">
        <v>0</v>
      </c>
      <c r="AA880" s="19">
        <v>0</v>
      </c>
      <c r="AB880" s="19">
        <v>0</v>
      </c>
      <c r="AC880" s="186" t="str">
        <f>IF(OR(M880="13",M880="14",P880=8),"",IF(     AND(OR(S880="AUTORIZADO", S880="PENDIENTE", S880="REDUCIDO", S880="AMPLIADO"),L880&lt;&gt;"HONORARIO" ), _xlfn.CONCAT(IF(H880="X","H",H880),"_",IF(OR(P880=5,P880=6),_xlfn.CONCAT(P880,"A"),P880),"_",VLOOKUP(T880,Datos!$B$2:$C$5,2,TRUE)),""))</f>
        <v>M_1_[11 +]</v>
      </c>
      <c r="AD880" s="186">
        <f t="shared" si="361"/>
        <v>0</v>
      </c>
      <c r="AE880" s="90" t="str">
        <f t="shared" si="362"/>
        <v>-</v>
      </c>
      <c r="AF880" s="91" t="str">
        <f t="shared" si="363"/>
        <v>070607</v>
      </c>
      <c r="AG880" s="92"/>
      <c r="AH880" s="93" t="str">
        <f t="shared" si="364"/>
        <v>Corporación de Fomento de la Producción</v>
      </c>
      <c r="AI880" s="90" t="str">
        <f t="shared" si="365"/>
        <v>-</v>
      </c>
      <c r="AJ880" s="90">
        <f t="shared" si="366"/>
        <v>4</v>
      </c>
      <c r="AK880" s="90" t="str">
        <f t="shared" si="367"/>
        <v>-</v>
      </c>
      <c r="AL880" s="90" t="str">
        <f t="shared" si="368"/>
        <v>Identifica este registro como MUJER</v>
      </c>
      <c r="AM880" s="90" t="str">
        <f t="shared" si="369"/>
        <v>-</v>
      </c>
      <c r="AN880" s="90" t="str">
        <f t="shared" si="370"/>
        <v>-</v>
      </c>
      <c r="AO880" s="90" t="str">
        <f t="shared" si="371"/>
        <v>-</v>
      </c>
      <c r="AP880" s="58" t="str">
        <f t="shared" si="372"/>
        <v>-</v>
      </c>
      <c r="AQ880" s="94" t="str">
        <f t="shared" si="373"/>
        <v>-</v>
      </c>
      <c r="AR880" s="94" t="str">
        <f>IF(N880="","PRIMER_DIA en blanco",
IF(AND(M880="01",N880&gt;=L_Conversion!$C$118,N880&lt;=L_Conversion!$D$118),"-",
IF(AND(M880="02",N880&gt;=L_Conversion!$C$119,N880&lt;=L_Conversion!$D$119),"-",
IF(AND(M880="03",N880&gt;=L_Conversion!$C$120,N880&lt;=L_Conversion!$D$120),"-",
IF(AND(M880="04",N880&gt;=L_Conversion!$C$121,N880&lt;=L_Conversion!$D$121),"-",
IF(AND(M880="05",N880&gt;=L_Conversion!$C$122,N880&lt;=L_Conversion!$D$122),"-",
IF(AND(M880="06",N880&gt;=L_Conversion!$C$123,N880&lt;=L_Conversion!$D$123),"-",
IF(AND(M880="07",N880&gt;=L_Conversion!$C$124,N880&lt;=L_Conversion!$D$124),"-",
IF(AND(M880="08",N880&gt;=L_Conversion!$C$125,N880&lt;=L_Conversion!$D$125),"-",
IF(AND(M880="09",N880&gt;=L_Conversion!$C$126,N880&lt;=L_Conversion!$D$126),"-",
IF(AND(M880="10",N880&gt;=L_Conversion!$C$127,N880&lt;=L_Conversion!$D$127),"-",
IF(AND(M880="11",N880&gt;=L_Conversion!$C$128,N880&lt;=L_Conversion!$D$128),"-",
IF(AND(M880="12",N880&gt;=L_Conversion!$C$129,N880&lt;=L_Conversion!$D$129),"-",
IF(AND(M880="13",N880&gt;=L_Conversion!$C$116,N880&lt;=L_Conversion!$D$116),"-",
IF(AND(M880="14",N880&gt;=L_Conversion!$C$117,N880&lt;=L_Conversion!$D$117),"-",
"PRIMER_DIA fuera de rango")))))))))))))))</f>
        <v>-</v>
      </c>
      <c r="AS880" s="94" t="str">
        <f t="shared" si="374"/>
        <v>-</v>
      </c>
      <c r="AT880" s="94" t="str">
        <f t="shared" si="375"/>
        <v>-</v>
      </c>
      <c r="AU880" s="94" t="str">
        <f t="shared" si="376"/>
        <v>-</v>
      </c>
      <c r="AV880" s="94" t="str">
        <f t="shared" si="377"/>
        <v>-</v>
      </c>
      <c r="AW880" s="94" t="str">
        <f t="shared" si="378"/>
        <v>-</v>
      </c>
      <c r="AX880" s="94" t="str">
        <f t="shared" si="379"/>
        <v>-</v>
      </c>
      <c r="AY880" s="94" t="str">
        <f t="shared" si="380"/>
        <v>-</v>
      </c>
      <c r="AZ880" s="94" t="str">
        <f t="shared" si="381"/>
        <v>-</v>
      </c>
      <c r="BA880" s="94" t="str">
        <f t="shared" si="382"/>
        <v>-</v>
      </c>
      <c r="BB880" s="94" t="str">
        <f t="shared" si="383"/>
        <v>-</v>
      </c>
      <c r="BC880" s="94" t="str">
        <f t="shared" si="384"/>
        <v>-</v>
      </c>
      <c r="BD880" s="94" t="str">
        <f t="shared" si="385"/>
        <v>-</v>
      </c>
      <c r="BE880" s="94" t="str">
        <f t="shared" si="386"/>
        <v>-</v>
      </c>
      <c r="BF880" s="94" t="str">
        <f t="shared" si="387"/>
        <v>-</v>
      </c>
    </row>
    <row r="881" spans="1:58" x14ac:dyDescent="0.2">
      <c r="A881" s="19" t="s">
        <v>1193</v>
      </c>
      <c r="B881" s="19" t="s">
        <v>76</v>
      </c>
      <c r="C881" s="19">
        <v>9189859</v>
      </c>
      <c r="D881" s="19">
        <v>4</v>
      </c>
      <c r="E881" s="19" t="s">
        <v>1294</v>
      </c>
      <c r="F881" s="19" t="s">
        <v>1945</v>
      </c>
      <c r="G881" s="19" t="s">
        <v>1946</v>
      </c>
      <c r="H881" s="19" t="s">
        <v>654</v>
      </c>
      <c r="I881" s="19" t="s">
        <v>653</v>
      </c>
      <c r="J881" s="19">
        <v>60</v>
      </c>
      <c r="K881" s="19" t="s">
        <v>562</v>
      </c>
      <c r="L881" s="19" t="s">
        <v>490</v>
      </c>
      <c r="M881" s="19" t="s">
        <v>14</v>
      </c>
      <c r="N881" s="19">
        <v>45864</v>
      </c>
      <c r="O881" s="19">
        <v>30</v>
      </c>
      <c r="P881" s="83">
        <v>1</v>
      </c>
      <c r="Q881" s="19" t="s">
        <v>23</v>
      </c>
      <c r="R881" s="19" t="s">
        <v>11</v>
      </c>
      <c r="S881" s="19" t="s">
        <v>23</v>
      </c>
      <c r="T881" s="19">
        <v>30</v>
      </c>
      <c r="U881" s="19" t="s">
        <v>11</v>
      </c>
      <c r="V881" s="19" t="s">
        <v>11</v>
      </c>
      <c r="W881" s="19" t="s">
        <v>11</v>
      </c>
      <c r="X881" s="19">
        <v>0</v>
      </c>
      <c r="Y881" s="19" t="s">
        <v>732</v>
      </c>
      <c r="Z881" s="19">
        <v>0</v>
      </c>
      <c r="AA881" s="19">
        <v>0</v>
      </c>
      <c r="AB881" s="19">
        <v>0</v>
      </c>
      <c r="AC881" s="186" t="str">
        <f>IF(OR(M881="13",M881="14",P881=8),"",IF(     AND(OR(S881="AUTORIZADO", S881="PENDIENTE", S881="REDUCIDO", S881="AMPLIADO"),L881&lt;&gt;"HONORARIO" ), _xlfn.CONCAT(IF(H881="X","H",H881),"_",IF(OR(P881=5,P881=6),_xlfn.CONCAT(P881,"A"),P881),"_",VLOOKUP(T881,Datos!$B$2:$C$5,2,TRUE)),""))</f>
        <v>H_1_[11 +]</v>
      </c>
      <c r="AD881" s="186">
        <f t="shared" si="361"/>
        <v>0</v>
      </c>
      <c r="AE881" s="90" t="str">
        <f t="shared" si="362"/>
        <v>-</v>
      </c>
      <c r="AF881" s="91" t="str">
        <f t="shared" si="363"/>
        <v>070601</v>
      </c>
      <c r="AG881" s="92"/>
      <c r="AH881" s="93" t="str">
        <f t="shared" si="364"/>
        <v>Corporación de Fomento de la Producción</v>
      </c>
      <c r="AI881" s="90" t="str">
        <f t="shared" si="365"/>
        <v>-</v>
      </c>
      <c r="AJ881" s="90">
        <f t="shared" si="366"/>
        <v>4</v>
      </c>
      <c r="AK881" s="90" t="str">
        <f t="shared" si="367"/>
        <v>-</v>
      </c>
      <c r="AL881" s="90" t="str">
        <f t="shared" si="368"/>
        <v>Identifica este registro como HOMBRE</v>
      </c>
      <c r="AM881" s="90" t="str">
        <f t="shared" si="369"/>
        <v>-</v>
      </c>
      <c r="AN881" s="90" t="str">
        <f t="shared" si="370"/>
        <v>-</v>
      </c>
      <c r="AO881" s="90" t="str">
        <f t="shared" si="371"/>
        <v>-</v>
      </c>
      <c r="AP881" s="58" t="str">
        <f t="shared" si="372"/>
        <v>-</v>
      </c>
      <c r="AQ881" s="94" t="str">
        <f t="shared" si="373"/>
        <v>-</v>
      </c>
      <c r="AR881" s="94" t="str">
        <f>IF(N881="","PRIMER_DIA en blanco",
IF(AND(M881="01",N881&gt;=L_Conversion!$C$118,N881&lt;=L_Conversion!$D$118),"-",
IF(AND(M881="02",N881&gt;=L_Conversion!$C$119,N881&lt;=L_Conversion!$D$119),"-",
IF(AND(M881="03",N881&gt;=L_Conversion!$C$120,N881&lt;=L_Conversion!$D$120),"-",
IF(AND(M881="04",N881&gt;=L_Conversion!$C$121,N881&lt;=L_Conversion!$D$121),"-",
IF(AND(M881="05",N881&gt;=L_Conversion!$C$122,N881&lt;=L_Conversion!$D$122),"-",
IF(AND(M881="06",N881&gt;=L_Conversion!$C$123,N881&lt;=L_Conversion!$D$123),"-",
IF(AND(M881="07",N881&gt;=L_Conversion!$C$124,N881&lt;=L_Conversion!$D$124),"-",
IF(AND(M881="08",N881&gt;=L_Conversion!$C$125,N881&lt;=L_Conversion!$D$125),"-",
IF(AND(M881="09",N881&gt;=L_Conversion!$C$126,N881&lt;=L_Conversion!$D$126),"-",
IF(AND(M881="10",N881&gt;=L_Conversion!$C$127,N881&lt;=L_Conversion!$D$127),"-",
IF(AND(M881="11",N881&gt;=L_Conversion!$C$128,N881&lt;=L_Conversion!$D$128),"-",
IF(AND(M881="12",N881&gt;=L_Conversion!$C$129,N881&lt;=L_Conversion!$D$129),"-",
IF(AND(M881="13",N881&gt;=L_Conversion!$C$116,N881&lt;=L_Conversion!$D$116),"-",
IF(AND(M881="14",N881&gt;=L_Conversion!$C$117,N881&lt;=L_Conversion!$D$117),"-",
"PRIMER_DIA fuera de rango")))))))))))))))</f>
        <v>-</v>
      </c>
      <c r="AS881" s="94" t="str">
        <f t="shared" si="374"/>
        <v>-</v>
      </c>
      <c r="AT881" s="94" t="str">
        <f t="shared" si="375"/>
        <v>-</v>
      </c>
      <c r="AU881" s="94" t="str">
        <f t="shared" si="376"/>
        <v>-</v>
      </c>
      <c r="AV881" s="94" t="str">
        <f t="shared" si="377"/>
        <v>-</v>
      </c>
      <c r="AW881" s="94" t="str">
        <f t="shared" si="378"/>
        <v>-</v>
      </c>
      <c r="AX881" s="94" t="str">
        <f t="shared" si="379"/>
        <v>-</v>
      </c>
      <c r="AY881" s="94" t="str">
        <f t="shared" si="380"/>
        <v>-</v>
      </c>
      <c r="AZ881" s="94" t="str">
        <f t="shared" si="381"/>
        <v>-</v>
      </c>
      <c r="BA881" s="94" t="str">
        <f t="shared" si="382"/>
        <v>-</v>
      </c>
      <c r="BB881" s="94" t="str">
        <f t="shared" si="383"/>
        <v>-</v>
      </c>
      <c r="BC881" s="94" t="str">
        <f t="shared" si="384"/>
        <v>-</v>
      </c>
      <c r="BD881" s="94" t="str">
        <f t="shared" si="385"/>
        <v>-</v>
      </c>
      <c r="BE881" s="94" t="str">
        <f t="shared" si="386"/>
        <v>-</v>
      </c>
      <c r="BF881" s="94" t="str">
        <f t="shared" si="387"/>
        <v>-</v>
      </c>
    </row>
    <row r="882" spans="1:58" x14ac:dyDescent="0.2">
      <c r="A882" s="19" t="s">
        <v>1193</v>
      </c>
      <c r="B882" s="19" t="s">
        <v>875</v>
      </c>
      <c r="C882" s="19">
        <v>17166904</v>
      </c>
      <c r="D882" s="19">
        <v>9</v>
      </c>
      <c r="E882" s="19" t="s">
        <v>1562</v>
      </c>
      <c r="F882" s="19" t="s">
        <v>1532</v>
      </c>
      <c r="G882" s="19" t="s">
        <v>1563</v>
      </c>
      <c r="H882" s="19" t="s">
        <v>1018</v>
      </c>
      <c r="I882" s="19" t="s">
        <v>653</v>
      </c>
      <c r="J882" s="19">
        <v>80</v>
      </c>
      <c r="K882" s="19" t="s">
        <v>556</v>
      </c>
      <c r="L882" s="19" t="s">
        <v>495</v>
      </c>
      <c r="M882" s="19" t="s">
        <v>14</v>
      </c>
      <c r="N882" s="19">
        <v>45864</v>
      </c>
      <c r="O882" s="19">
        <v>84</v>
      </c>
      <c r="P882" s="83">
        <v>3</v>
      </c>
      <c r="Q882" s="19" t="s">
        <v>23</v>
      </c>
      <c r="R882" s="19" t="s">
        <v>11</v>
      </c>
      <c r="S882" s="19" t="s">
        <v>23</v>
      </c>
      <c r="T882" s="19">
        <v>84</v>
      </c>
      <c r="U882" s="19" t="s">
        <v>11</v>
      </c>
      <c r="V882" s="19" t="s">
        <v>11</v>
      </c>
      <c r="W882" s="19" t="s">
        <v>11</v>
      </c>
      <c r="X882" s="19">
        <v>0</v>
      </c>
      <c r="Y882" s="19" t="s">
        <v>730</v>
      </c>
      <c r="Z882" s="19">
        <v>0</v>
      </c>
      <c r="AA882" s="19">
        <v>0</v>
      </c>
      <c r="AB882" s="19">
        <v>0</v>
      </c>
      <c r="AC882" s="186" t="str">
        <f>IF(OR(M882="13",M882="14",P882=8),"",IF(     AND(OR(S882="AUTORIZADO", S882="PENDIENTE", S882="REDUCIDO", S882="AMPLIADO"),L882&lt;&gt;"HONORARIO" ), _xlfn.CONCAT(IF(H882="X","H",H882),"_",IF(OR(P882=5,P882=6),_xlfn.CONCAT(P882,"A"),P882),"_",VLOOKUP(T882,Datos!$B$2:$C$5,2,TRUE)),""))</f>
        <v>M_3_[11 +]</v>
      </c>
      <c r="AD882" s="186">
        <f t="shared" si="361"/>
        <v>0</v>
      </c>
      <c r="AE882" s="90" t="str">
        <f t="shared" si="362"/>
        <v>-</v>
      </c>
      <c r="AF882" s="91" t="str">
        <f t="shared" si="363"/>
        <v>070606</v>
      </c>
      <c r="AG882" s="92"/>
      <c r="AH882" s="93" t="str">
        <f t="shared" si="364"/>
        <v>Corporación de Fomento de la Producción</v>
      </c>
      <c r="AI882" s="90" t="str">
        <f t="shared" si="365"/>
        <v>-</v>
      </c>
      <c r="AJ882" s="90">
        <f t="shared" si="366"/>
        <v>9</v>
      </c>
      <c r="AK882" s="90" t="str">
        <f t="shared" si="367"/>
        <v>-</v>
      </c>
      <c r="AL882" s="90" t="str">
        <f t="shared" si="368"/>
        <v>Identifica este registro como MUJER</v>
      </c>
      <c r="AM882" s="90" t="str">
        <f t="shared" si="369"/>
        <v>-</v>
      </c>
      <c r="AN882" s="90" t="str">
        <f t="shared" si="370"/>
        <v>-</v>
      </c>
      <c r="AO882" s="90" t="str">
        <f t="shared" si="371"/>
        <v>-</v>
      </c>
      <c r="AP882" s="58" t="str">
        <f t="shared" si="372"/>
        <v>-</v>
      </c>
      <c r="AQ882" s="94" t="str">
        <f t="shared" si="373"/>
        <v>-</v>
      </c>
      <c r="AR882" s="94" t="str">
        <f>IF(N882="","PRIMER_DIA en blanco",
IF(AND(M882="01",N882&gt;=L_Conversion!$C$118,N882&lt;=L_Conversion!$D$118),"-",
IF(AND(M882="02",N882&gt;=L_Conversion!$C$119,N882&lt;=L_Conversion!$D$119),"-",
IF(AND(M882="03",N882&gt;=L_Conversion!$C$120,N882&lt;=L_Conversion!$D$120),"-",
IF(AND(M882="04",N882&gt;=L_Conversion!$C$121,N882&lt;=L_Conversion!$D$121),"-",
IF(AND(M882="05",N882&gt;=L_Conversion!$C$122,N882&lt;=L_Conversion!$D$122),"-",
IF(AND(M882="06",N882&gt;=L_Conversion!$C$123,N882&lt;=L_Conversion!$D$123),"-",
IF(AND(M882="07",N882&gt;=L_Conversion!$C$124,N882&lt;=L_Conversion!$D$124),"-",
IF(AND(M882="08",N882&gt;=L_Conversion!$C$125,N882&lt;=L_Conversion!$D$125),"-",
IF(AND(M882="09",N882&gt;=L_Conversion!$C$126,N882&lt;=L_Conversion!$D$126),"-",
IF(AND(M882="10",N882&gt;=L_Conversion!$C$127,N882&lt;=L_Conversion!$D$127),"-",
IF(AND(M882="11",N882&gt;=L_Conversion!$C$128,N882&lt;=L_Conversion!$D$128),"-",
IF(AND(M882="12",N882&gt;=L_Conversion!$C$129,N882&lt;=L_Conversion!$D$129),"-",
IF(AND(M882="13",N882&gt;=L_Conversion!$C$116,N882&lt;=L_Conversion!$D$116),"-",
IF(AND(M882="14",N882&gt;=L_Conversion!$C$117,N882&lt;=L_Conversion!$D$117),"-",
"PRIMER_DIA fuera de rango")))))))))))))))</f>
        <v>-</v>
      </c>
      <c r="AS882" s="94" t="str">
        <f t="shared" si="374"/>
        <v>-</v>
      </c>
      <c r="AT882" s="94" t="str">
        <f t="shared" si="375"/>
        <v>-</v>
      </c>
      <c r="AU882" s="94" t="str">
        <f t="shared" si="376"/>
        <v>-</v>
      </c>
      <c r="AV882" s="94" t="str">
        <f t="shared" si="377"/>
        <v>-</v>
      </c>
      <c r="AW882" s="94" t="str">
        <f t="shared" si="378"/>
        <v>-</v>
      </c>
      <c r="AX882" s="94" t="str">
        <f t="shared" si="379"/>
        <v>-</v>
      </c>
      <c r="AY882" s="94" t="str">
        <f t="shared" si="380"/>
        <v>-</v>
      </c>
      <c r="AZ882" s="94" t="str">
        <f t="shared" si="381"/>
        <v>-</v>
      </c>
      <c r="BA882" s="94" t="str">
        <f t="shared" si="382"/>
        <v>-</v>
      </c>
      <c r="BB882" s="94" t="str">
        <f t="shared" si="383"/>
        <v>-</v>
      </c>
      <c r="BC882" s="94" t="str">
        <f t="shared" si="384"/>
        <v>-</v>
      </c>
      <c r="BD882" s="94" t="str">
        <f t="shared" si="385"/>
        <v>-</v>
      </c>
      <c r="BE882" s="94" t="str">
        <f t="shared" si="386"/>
        <v>-</v>
      </c>
      <c r="BF882" s="94" t="str">
        <f t="shared" si="387"/>
        <v>-</v>
      </c>
    </row>
    <row r="883" spans="1:58" x14ac:dyDescent="0.2">
      <c r="A883" s="19" t="s">
        <v>1193</v>
      </c>
      <c r="B883" s="19" t="s">
        <v>875</v>
      </c>
      <c r="C883" s="19">
        <v>17369459</v>
      </c>
      <c r="D883" s="19">
        <v>8</v>
      </c>
      <c r="E883" s="19" t="s">
        <v>2021</v>
      </c>
      <c r="F883" s="19" t="s">
        <v>1337</v>
      </c>
      <c r="G883" s="19" t="s">
        <v>2022</v>
      </c>
      <c r="H883" s="19" t="s">
        <v>1018</v>
      </c>
      <c r="I883" s="19" t="s">
        <v>653</v>
      </c>
      <c r="J883" s="19">
        <v>80</v>
      </c>
      <c r="K883" s="19" t="s">
        <v>556</v>
      </c>
      <c r="L883" s="19" t="s">
        <v>495</v>
      </c>
      <c r="M883" s="19" t="s">
        <v>14</v>
      </c>
      <c r="N883" s="19">
        <v>45866</v>
      </c>
      <c r="O883" s="19">
        <v>15</v>
      </c>
      <c r="P883" s="83">
        <v>1</v>
      </c>
      <c r="Q883" s="19" t="s">
        <v>23</v>
      </c>
      <c r="R883" s="19" t="s">
        <v>11</v>
      </c>
      <c r="S883" s="19" t="s">
        <v>23</v>
      </c>
      <c r="T883" s="19">
        <v>15</v>
      </c>
      <c r="U883" s="19" t="s">
        <v>11</v>
      </c>
      <c r="V883" s="19" t="s">
        <v>11</v>
      </c>
      <c r="W883" s="19" t="s">
        <v>11</v>
      </c>
      <c r="X883" s="19">
        <v>0</v>
      </c>
      <c r="Y883" s="19" t="s">
        <v>730</v>
      </c>
      <c r="Z883" s="19">
        <v>0</v>
      </c>
      <c r="AA883" s="19">
        <v>0</v>
      </c>
      <c r="AB883" s="19">
        <v>0</v>
      </c>
      <c r="AC883" s="186" t="str">
        <f>IF(OR(M883="13",M883="14",P883=8),"",IF(     AND(OR(S883="AUTORIZADO", S883="PENDIENTE", S883="REDUCIDO", S883="AMPLIADO"),L883&lt;&gt;"HONORARIO" ), _xlfn.CONCAT(IF(H883="X","H",H883),"_",IF(OR(P883=5,P883=6),_xlfn.CONCAT(P883,"A"),P883),"_",VLOOKUP(T883,Datos!$B$2:$C$5,2,TRUE)),""))</f>
        <v>M_1_[11 +]</v>
      </c>
      <c r="AD883" s="186">
        <f t="shared" si="361"/>
        <v>0</v>
      </c>
      <c r="AE883" s="90" t="str">
        <f t="shared" si="362"/>
        <v>-</v>
      </c>
      <c r="AF883" s="91" t="str">
        <f t="shared" si="363"/>
        <v>070606</v>
      </c>
      <c r="AG883" s="92"/>
      <c r="AH883" s="93" t="str">
        <f t="shared" si="364"/>
        <v>Corporación de Fomento de la Producción</v>
      </c>
      <c r="AI883" s="90" t="str">
        <f t="shared" si="365"/>
        <v>-</v>
      </c>
      <c r="AJ883" s="90">
        <f t="shared" si="366"/>
        <v>8</v>
      </c>
      <c r="AK883" s="90" t="str">
        <f t="shared" si="367"/>
        <v>-</v>
      </c>
      <c r="AL883" s="90" t="str">
        <f t="shared" si="368"/>
        <v>Identifica este registro como MUJER</v>
      </c>
      <c r="AM883" s="90" t="str">
        <f t="shared" si="369"/>
        <v>-</v>
      </c>
      <c r="AN883" s="90" t="str">
        <f t="shared" si="370"/>
        <v>-</v>
      </c>
      <c r="AO883" s="90" t="str">
        <f t="shared" si="371"/>
        <v>-</v>
      </c>
      <c r="AP883" s="58" t="str">
        <f t="shared" si="372"/>
        <v>-</v>
      </c>
      <c r="AQ883" s="94" t="str">
        <f t="shared" si="373"/>
        <v>-</v>
      </c>
      <c r="AR883" s="94" t="str">
        <f>IF(N883="","PRIMER_DIA en blanco",
IF(AND(M883="01",N883&gt;=L_Conversion!$C$118,N883&lt;=L_Conversion!$D$118),"-",
IF(AND(M883="02",N883&gt;=L_Conversion!$C$119,N883&lt;=L_Conversion!$D$119),"-",
IF(AND(M883="03",N883&gt;=L_Conversion!$C$120,N883&lt;=L_Conversion!$D$120),"-",
IF(AND(M883="04",N883&gt;=L_Conversion!$C$121,N883&lt;=L_Conversion!$D$121),"-",
IF(AND(M883="05",N883&gt;=L_Conversion!$C$122,N883&lt;=L_Conversion!$D$122),"-",
IF(AND(M883="06",N883&gt;=L_Conversion!$C$123,N883&lt;=L_Conversion!$D$123),"-",
IF(AND(M883="07",N883&gt;=L_Conversion!$C$124,N883&lt;=L_Conversion!$D$124),"-",
IF(AND(M883="08",N883&gt;=L_Conversion!$C$125,N883&lt;=L_Conversion!$D$125),"-",
IF(AND(M883="09",N883&gt;=L_Conversion!$C$126,N883&lt;=L_Conversion!$D$126),"-",
IF(AND(M883="10",N883&gt;=L_Conversion!$C$127,N883&lt;=L_Conversion!$D$127),"-",
IF(AND(M883="11",N883&gt;=L_Conversion!$C$128,N883&lt;=L_Conversion!$D$128),"-",
IF(AND(M883="12",N883&gt;=L_Conversion!$C$129,N883&lt;=L_Conversion!$D$129),"-",
IF(AND(M883="13",N883&gt;=L_Conversion!$C$116,N883&lt;=L_Conversion!$D$116),"-",
IF(AND(M883="14",N883&gt;=L_Conversion!$C$117,N883&lt;=L_Conversion!$D$117),"-",
"PRIMER_DIA fuera de rango")))))))))))))))</f>
        <v>-</v>
      </c>
      <c r="AS883" s="94" t="str">
        <f t="shared" si="374"/>
        <v>-</v>
      </c>
      <c r="AT883" s="94" t="str">
        <f t="shared" si="375"/>
        <v>-</v>
      </c>
      <c r="AU883" s="94" t="str">
        <f t="shared" si="376"/>
        <v>-</v>
      </c>
      <c r="AV883" s="94" t="str">
        <f t="shared" si="377"/>
        <v>-</v>
      </c>
      <c r="AW883" s="94" t="str">
        <f t="shared" si="378"/>
        <v>-</v>
      </c>
      <c r="AX883" s="94" t="str">
        <f t="shared" si="379"/>
        <v>-</v>
      </c>
      <c r="AY883" s="94" t="str">
        <f t="shared" si="380"/>
        <v>-</v>
      </c>
      <c r="AZ883" s="94" t="str">
        <f t="shared" si="381"/>
        <v>-</v>
      </c>
      <c r="BA883" s="94" t="str">
        <f t="shared" si="382"/>
        <v>-</v>
      </c>
      <c r="BB883" s="94" t="str">
        <f t="shared" si="383"/>
        <v>-</v>
      </c>
      <c r="BC883" s="94" t="str">
        <f t="shared" si="384"/>
        <v>-</v>
      </c>
      <c r="BD883" s="94" t="str">
        <f t="shared" si="385"/>
        <v>-</v>
      </c>
      <c r="BE883" s="94" t="str">
        <f t="shared" si="386"/>
        <v>-</v>
      </c>
      <c r="BF883" s="94" t="str">
        <f t="shared" si="387"/>
        <v>-</v>
      </c>
    </row>
    <row r="884" spans="1:58" x14ac:dyDescent="0.2">
      <c r="A884" s="19" t="s">
        <v>1193</v>
      </c>
      <c r="B884" s="19" t="s">
        <v>668</v>
      </c>
      <c r="C884" s="19">
        <v>13847307</v>
      </c>
      <c r="D884" s="19">
        <v>4</v>
      </c>
      <c r="E884" s="19" t="s">
        <v>1430</v>
      </c>
      <c r="F884" s="19" t="s">
        <v>2086</v>
      </c>
      <c r="G884" s="19" t="s">
        <v>2087</v>
      </c>
      <c r="H884" s="19" t="s">
        <v>1018</v>
      </c>
      <c r="I884" s="19" t="s">
        <v>654</v>
      </c>
      <c r="J884" s="19">
        <v>80</v>
      </c>
      <c r="K884" s="19" t="s">
        <v>554</v>
      </c>
      <c r="L884" s="19" t="s">
        <v>509</v>
      </c>
      <c r="M884" s="19" t="s">
        <v>14</v>
      </c>
      <c r="N884" s="19">
        <v>45866</v>
      </c>
      <c r="O884" s="19">
        <v>1</v>
      </c>
      <c r="P884" s="83">
        <v>1</v>
      </c>
      <c r="Q884" s="19" t="s">
        <v>23</v>
      </c>
      <c r="R884" s="19" t="s">
        <v>11</v>
      </c>
      <c r="S884" s="19" t="s">
        <v>23</v>
      </c>
      <c r="T884" s="19">
        <v>1</v>
      </c>
      <c r="U884" s="19" t="s">
        <v>11</v>
      </c>
      <c r="V884" s="19" t="s">
        <v>11</v>
      </c>
      <c r="W884" s="19" t="s">
        <v>11</v>
      </c>
      <c r="X884" s="19">
        <v>0</v>
      </c>
      <c r="Y884" s="19" t="s">
        <v>730</v>
      </c>
      <c r="Z884" s="19">
        <v>0</v>
      </c>
      <c r="AA884" s="19">
        <v>0</v>
      </c>
      <c r="AB884" s="19">
        <v>0</v>
      </c>
      <c r="AC884" s="186" t="str">
        <f>IF(OR(M884="13",M884="14",P884=8),"",IF(     AND(OR(S884="AUTORIZADO", S884="PENDIENTE", S884="REDUCIDO", S884="AMPLIADO"),L884&lt;&gt;"HONORARIO" ), _xlfn.CONCAT(IF(H884="X","H",H884),"_",IF(OR(P884=5,P884=6),_xlfn.CONCAT(P884,"A"),P884),"_",VLOOKUP(T884,Datos!$B$2:$C$5,2,TRUE)),""))</f>
        <v>M_1_[hasta 3]</v>
      </c>
      <c r="AD884" s="186">
        <f t="shared" si="361"/>
        <v>0</v>
      </c>
      <c r="AE884" s="90" t="str">
        <f t="shared" si="362"/>
        <v>-</v>
      </c>
      <c r="AF884" s="91" t="str">
        <f t="shared" si="363"/>
        <v>Revisar</v>
      </c>
      <c r="AG884" s="92"/>
      <c r="AH884" s="93" t="str">
        <f t="shared" si="364"/>
        <v>Corporación de Fomento de la Producción</v>
      </c>
      <c r="AI884" s="90" t="str">
        <f t="shared" si="365"/>
        <v>-</v>
      </c>
      <c r="AJ884" s="90">
        <f t="shared" si="366"/>
        <v>4</v>
      </c>
      <c r="AK884" s="90" t="str">
        <f t="shared" si="367"/>
        <v>-</v>
      </c>
      <c r="AL884" s="90" t="str">
        <f t="shared" si="368"/>
        <v>Identifica este registro como MUJER</v>
      </c>
      <c r="AM884" s="90" t="str">
        <f t="shared" si="369"/>
        <v>-</v>
      </c>
      <c r="AN884" s="90" t="str">
        <f t="shared" si="370"/>
        <v>-</v>
      </c>
      <c r="AO884" s="90" t="str">
        <f t="shared" si="371"/>
        <v>-</v>
      </c>
      <c r="AP884" s="58" t="str">
        <f t="shared" si="372"/>
        <v>-</v>
      </c>
      <c r="AQ884" s="94" t="str">
        <f t="shared" si="373"/>
        <v>-</v>
      </c>
      <c r="AR884" s="94" t="str">
        <f>IF(N884="","PRIMER_DIA en blanco",
IF(AND(M884="01",N884&gt;=L_Conversion!$C$118,N884&lt;=L_Conversion!$D$118),"-",
IF(AND(M884="02",N884&gt;=L_Conversion!$C$119,N884&lt;=L_Conversion!$D$119),"-",
IF(AND(M884="03",N884&gt;=L_Conversion!$C$120,N884&lt;=L_Conversion!$D$120),"-",
IF(AND(M884="04",N884&gt;=L_Conversion!$C$121,N884&lt;=L_Conversion!$D$121),"-",
IF(AND(M884="05",N884&gt;=L_Conversion!$C$122,N884&lt;=L_Conversion!$D$122),"-",
IF(AND(M884="06",N884&gt;=L_Conversion!$C$123,N884&lt;=L_Conversion!$D$123),"-",
IF(AND(M884="07",N884&gt;=L_Conversion!$C$124,N884&lt;=L_Conversion!$D$124),"-",
IF(AND(M884="08",N884&gt;=L_Conversion!$C$125,N884&lt;=L_Conversion!$D$125),"-",
IF(AND(M884="09",N884&gt;=L_Conversion!$C$126,N884&lt;=L_Conversion!$D$126),"-",
IF(AND(M884="10",N884&gt;=L_Conversion!$C$127,N884&lt;=L_Conversion!$D$127),"-",
IF(AND(M884="11",N884&gt;=L_Conversion!$C$128,N884&lt;=L_Conversion!$D$128),"-",
IF(AND(M884="12",N884&gt;=L_Conversion!$C$129,N884&lt;=L_Conversion!$D$129),"-",
IF(AND(M884="13",N884&gt;=L_Conversion!$C$116,N884&lt;=L_Conversion!$D$116),"-",
IF(AND(M884="14",N884&gt;=L_Conversion!$C$117,N884&lt;=L_Conversion!$D$117),"-",
"PRIMER_DIA fuera de rango")))))))))))))))</f>
        <v>-</v>
      </c>
      <c r="AS884" s="94" t="str">
        <f t="shared" si="374"/>
        <v>-</v>
      </c>
      <c r="AT884" s="94" t="str">
        <f t="shared" si="375"/>
        <v>-</v>
      </c>
      <c r="AU884" s="94" t="str">
        <f t="shared" si="376"/>
        <v>-</v>
      </c>
      <c r="AV884" s="94" t="str">
        <f t="shared" si="377"/>
        <v>-</v>
      </c>
      <c r="AW884" s="94" t="str">
        <f t="shared" si="378"/>
        <v>-</v>
      </c>
      <c r="AX884" s="94" t="str">
        <f t="shared" si="379"/>
        <v>-</v>
      </c>
      <c r="AY884" s="94" t="str">
        <f t="shared" si="380"/>
        <v>-</v>
      </c>
      <c r="AZ884" s="94" t="str">
        <f t="shared" si="381"/>
        <v>-</v>
      </c>
      <c r="BA884" s="94" t="str">
        <f t="shared" si="382"/>
        <v>-</v>
      </c>
      <c r="BB884" s="94" t="str">
        <f t="shared" si="383"/>
        <v>-</v>
      </c>
      <c r="BC884" s="94" t="str">
        <f t="shared" si="384"/>
        <v>-</v>
      </c>
      <c r="BD884" s="94" t="str">
        <f t="shared" si="385"/>
        <v>-</v>
      </c>
      <c r="BE884" s="94" t="str">
        <f t="shared" si="386"/>
        <v>-</v>
      </c>
      <c r="BF884" s="94" t="str">
        <f t="shared" si="387"/>
        <v>-</v>
      </c>
    </row>
    <row r="885" spans="1:58" x14ac:dyDescent="0.2">
      <c r="A885" s="19" t="s">
        <v>1193</v>
      </c>
      <c r="B885" s="19" t="s">
        <v>667</v>
      </c>
      <c r="C885" s="19">
        <v>13309565</v>
      </c>
      <c r="D885" s="19">
        <v>9</v>
      </c>
      <c r="E885" s="19" t="s">
        <v>2088</v>
      </c>
      <c r="F885" s="19" t="s">
        <v>1963</v>
      </c>
      <c r="G885" s="19" t="s">
        <v>2089</v>
      </c>
      <c r="H885" s="19" t="s">
        <v>1018</v>
      </c>
      <c r="I885" s="19" t="s">
        <v>654</v>
      </c>
      <c r="J885" s="19">
        <v>80</v>
      </c>
      <c r="K885" s="19" t="s">
        <v>556</v>
      </c>
      <c r="L885" s="19" t="s">
        <v>509</v>
      </c>
      <c r="M885" s="19" t="s">
        <v>14</v>
      </c>
      <c r="N885" s="19">
        <v>45866</v>
      </c>
      <c r="O885" s="19">
        <v>3</v>
      </c>
      <c r="P885" s="83">
        <v>1</v>
      </c>
      <c r="Q885" s="19" t="s">
        <v>23</v>
      </c>
      <c r="R885" s="19" t="s">
        <v>11</v>
      </c>
      <c r="S885" s="19" t="s">
        <v>23</v>
      </c>
      <c r="T885" s="19">
        <v>3</v>
      </c>
      <c r="U885" s="19" t="s">
        <v>11</v>
      </c>
      <c r="V885" s="19" t="s">
        <v>11</v>
      </c>
      <c r="W885" s="19" t="s">
        <v>11</v>
      </c>
      <c r="X885" s="19">
        <v>0</v>
      </c>
      <c r="Y885" s="19" t="s">
        <v>730</v>
      </c>
      <c r="Z885" s="19">
        <v>0</v>
      </c>
      <c r="AA885" s="19">
        <v>0</v>
      </c>
      <c r="AB885" s="19">
        <v>0</v>
      </c>
      <c r="AC885" s="186" t="str">
        <f>IF(OR(M885="13",M885="14",P885=8),"",IF(     AND(OR(S885="AUTORIZADO", S885="PENDIENTE", S885="REDUCIDO", S885="AMPLIADO"),L885&lt;&gt;"HONORARIO" ), _xlfn.CONCAT(IF(H885="X","H",H885),"_",IF(OR(P885=5,P885=6),_xlfn.CONCAT(P885,"A"),P885),"_",VLOOKUP(T885,Datos!$B$2:$C$5,2,TRUE)),""))</f>
        <v>M_1_[hasta 3]</v>
      </c>
      <c r="AD885" s="186">
        <f t="shared" si="361"/>
        <v>0</v>
      </c>
      <c r="AE885" s="90" t="str">
        <f t="shared" si="362"/>
        <v>-</v>
      </c>
      <c r="AF885" s="91" t="str">
        <f t="shared" si="363"/>
        <v>Revisar</v>
      </c>
      <c r="AG885" s="92"/>
      <c r="AH885" s="93" t="str">
        <f t="shared" si="364"/>
        <v>Corporación de Fomento de la Producción</v>
      </c>
      <c r="AI885" s="90" t="str">
        <f t="shared" si="365"/>
        <v>-</v>
      </c>
      <c r="AJ885" s="90">
        <f t="shared" si="366"/>
        <v>9</v>
      </c>
      <c r="AK885" s="90" t="str">
        <f t="shared" si="367"/>
        <v>-</v>
      </c>
      <c r="AL885" s="90" t="str">
        <f t="shared" si="368"/>
        <v>Identifica este registro como MUJER</v>
      </c>
      <c r="AM885" s="90" t="str">
        <f t="shared" si="369"/>
        <v>-</v>
      </c>
      <c r="AN885" s="90" t="str">
        <f t="shared" si="370"/>
        <v>-</v>
      </c>
      <c r="AO885" s="90" t="str">
        <f t="shared" si="371"/>
        <v>-</v>
      </c>
      <c r="AP885" s="58" t="str">
        <f t="shared" si="372"/>
        <v>-</v>
      </c>
      <c r="AQ885" s="94" t="str">
        <f t="shared" si="373"/>
        <v>-</v>
      </c>
      <c r="AR885" s="94" t="str">
        <f>IF(N885="","PRIMER_DIA en blanco",
IF(AND(M885="01",N885&gt;=L_Conversion!$C$118,N885&lt;=L_Conversion!$D$118),"-",
IF(AND(M885="02",N885&gt;=L_Conversion!$C$119,N885&lt;=L_Conversion!$D$119),"-",
IF(AND(M885="03",N885&gt;=L_Conversion!$C$120,N885&lt;=L_Conversion!$D$120),"-",
IF(AND(M885="04",N885&gt;=L_Conversion!$C$121,N885&lt;=L_Conversion!$D$121),"-",
IF(AND(M885="05",N885&gt;=L_Conversion!$C$122,N885&lt;=L_Conversion!$D$122),"-",
IF(AND(M885="06",N885&gt;=L_Conversion!$C$123,N885&lt;=L_Conversion!$D$123),"-",
IF(AND(M885="07",N885&gt;=L_Conversion!$C$124,N885&lt;=L_Conversion!$D$124),"-",
IF(AND(M885="08",N885&gt;=L_Conversion!$C$125,N885&lt;=L_Conversion!$D$125),"-",
IF(AND(M885="09",N885&gt;=L_Conversion!$C$126,N885&lt;=L_Conversion!$D$126),"-",
IF(AND(M885="10",N885&gt;=L_Conversion!$C$127,N885&lt;=L_Conversion!$D$127),"-",
IF(AND(M885="11",N885&gt;=L_Conversion!$C$128,N885&lt;=L_Conversion!$D$128),"-",
IF(AND(M885="12",N885&gt;=L_Conversion!$C$129,N885&lt;=L_Conversion!$D$129),"-",
IF(AND(M885="13",N885&gt;=L_Conversion!$C$116,N885&lt;=L_Conversion!$D$116),"-",
IF(AND(M885="14",N885&gt;=L_Conversion!$C$117,N885&lt;=L_Conversion!$D$117),"-",
"PRIMER_DIA fuera de rango")))))))))))))))</f>
        <v>-</v>
      </c>
      <c r="AS885" s="94" t="str">
        <f t="shared" si="374"/>
        <v>-</v>
      </c>
      <c r="AT885" s="94" t="str">
        <f t="shared" si="375"/>
        <v>-</v>
      </c>
      <c r="AU885" s="94" t="str">
        <f t="shared" si="376"/>
        <v>-</v>
      </c>
      <c r="AV885" s="94" t="str">
        <f t="shared" si="377"/>
        <v>-</v>
      </c>
      <c r="AW885" s="94" t="str">
        <f t="shared" si="378"/>
        <v>-</v>
      </c>
      <c r="AX885" s="94" t="str">
        <f t="shared" si="379"/>
        <v>-</v>
      </c>
      <c r="AY885" s="94" t="str">
        <f t="shared" si="380"/>
        <v>-</v>
      </c>
      <c r="AZ885" s="94" t="str">
        <f t="shared" si="381"/>
        <v>-</v>
      </c>
      <c r="BA885" s="94" t="str">
        <f t="shared" si="382"/>
        <v>-</v>
      </c>
      <c r="BB885" s="94" t="str">
        <f t="shared" si="383"/>
        <v>-</v>
      </c>
      <c r="BC885" s="94" t="str">
        <f t="shared" si="384"/>
        <v>-</v>
      </c>
      <c r="BD885" s="94" t="str">
        <f t="shared" si="385"/>
        <v>-</v>
      </c>
      <c r="BE885" s="94" t="str">
        <f t="shared" si="386"/>
        <v>-</v>
      </c>
      <c r="BF885" s="94" t="str">
        <f t="shared" si="387"/>
        <v>-</v>
      </c>
    </row>
    <row r="886" spans="1:58" x14ac:dyDescent="0.2">
      <c r="A886" s="19" t="s">
        <v>1193</v>
      </c>
      <c r="B886" s="19" t="s">
        <v>76</v>
      </c>
      <c r="C886" s="19">
        <v>12280368</v>
      </c>
      <c r="D886" s="19">
        <v>6</v>
      </c>
      <c r="E886" s="19" t="s">
        <v>2090</v>
      </c>
      <c r="F886" s="19" t="s">
        <v>2091</v>
      </c>
      <c r="G886" s="19" t="s">
        <v>2092</v>
      </c>
      <c r="H886" s="19" t="s">
        <v>1018</v>
      </c>
      <c r="I886" s="19" t="s">
        <v>653</v>
      </c>
      <c r="J886" s="19">
        <v>80</v>
      </c>
      <c r="K886" s="19" t="s">
        <v>556</v>
      </c>
      <c r="L886" s="19" t="s">
        <v>495</v>
      </c>
      <c r="M886" s="19" t="s">
        <v>14</v>
      </c>
      <c r="N886" s="19">
        <v>45866</v>
      </c>
      <c r="O886" s="19">
        <v>1</v>
      </c>
      <c r="P886" s="83">
        <v>1</v>
      </c>
      <c r="Q886" s="19" t="s">
        <v>23</v>
      </c>
      <c r="R886" s="19" t="s">
        <v>11</v>
      </c>
      <c r="S886" s="19" t="s">
        <v>23</v>
      </c>
      <c r="T886" s="19">
        <v>1</v>
      </c>
      <c r="U886" s="19" t="s">
        <v>11</v>
      </c>
      <c r="V886" s="19" t="s">
        <v>11</v>
      </c>
      <c r="W886" s="19" t="s">
        <v>11</v>
      </c>
      <c r="X886" s="19">
        <v>0</v>
      </c>
      <c r="Y886" s="19" t="s">
        <v>730</v>
      </c>
      <c r="Z886" s="19">
        <v>0</v>
      </c>
      <c r="AA886" s="19">
        <v>0</v>
      </c>
      <c r="AB886" s="19">
        <v>0</v>
      </c>
      <c r="AC886" s="186" t="str">
        <f>IF(OR(M886="13",M886="14",P886=8),"",IF(     AND(OR(S886="AUTORIZADO", S886="PENDIENTE", S886="REDUCIDO", S886="AMPLIADO"),L886&lt;&gt;"HONORARIO" ), _xlfn.CONCAT(IF(H886="X","H",H886),"_",IF(OR(P886=5,P886=6),_xlfn.CONCAT(P886,"A"),P886),"_",VLOOKUP(T886,Datos!$B$2:$C$5,2,TRUE)),""))</f>
        <v>M_1_[hasta 3]</v>
      </c>
      <c r="AD886" s="186">
        <f t="shared" si="361"/>
        <v>0</v>
      </c>
      <c r="AE886" s="90" t="str">
        <f t="shared" si="362"/>
        <v>-</v>
      </c>
      <c r="AF886" s="91" t="str">
        <f t="shared" si="363"/>
        <v>070601</v>
      </c>
      <c r="AG886" s="92"/>
      <c r="AH886" s="93" t="str">
        <f t="shared" si="364"/>
        <v>Corporación de Fomento de la Producción</v>
      </c>
      <c r="AI886" s="90" t="str">
        <f t="shared" si="365"/>
        <v>-</v>
      </c>
      <c r="AJ886" s="90">
        <f t="shared" si="366"/>
        <v>6</v>
      </c>
      <c r="AK886" s="90" t="str">
        <f t="shared" si="367"/>
        <v>-</v>
      </c>
      <c r="AL886" s="90" t="str">
        <f t="shared" si="368"/>
        <v>Identifica este registro como MUJER</v>
      </c>
      <c r="AM886" s="90" t="str">
        <f t="shared" si="369"/>
        <v>-</v>
      </c>
      <c r="AN886" s="90" t="str">
        <f t="shared" si="370"/>
        <v>-</v>
      </c>
      <c r="AO886" s="90" t="str">
        <f t="shared" si="371"/>
        <v>-</v>
      </c>
      <c r="AP886" s="58" t="str">
        <f t="shared" si="372"/>
        <v>-</v>
      </c>
      <c r="AQ886" s="94" t="str">
        <f t="shared" si="373"/>
        <v>-</v>
      </c>
      <c r="AR886" s="94" t="str">
        <f>IF(N886="","PRIMER_DIA en blanco",
IF(AND(M886="01",N886&gt;=L_Conversion!$C$118,N886&lt;=L_Conversion!$D$118),"-",
IF(AND(M886="02",N886&gt;=L_Conversion!$C$119,N886&lt;=L_Conversion!$D$119),"-",
IF(AND(M886="03",N886&gt;=L_Conversion!$C$120,N886&lt;=L_Conversion!$D$120),"-",
IF(AND(M886="04",N886&gt;=L_Conversion!$C$121,N886&lt;=L_Conversion!$D$121),"-",
IF(AND(M886="05",N886&gt;=L_Conversion!$C$122,N886&lt;=L_Conversion!$D$122),"-",
IF(AND(M886="06",N886&gt;=L_Conversion!$C$123,N886&lt;=L_Conversion!$D$123),"-",
IF(AND(M886="07",N886&gt;=L_Conversion!$C$124,N886&lt;=L_Conversion!$D$124),"-",
IF(AND(M886="08",N886&gt;=L_Conversion!$C$125,N886&lt;=L_Conversion!$D$125),"-",
IF(AND(M886="09",N886&gt;=L_Conversion!$C$126,N886&lt;=L_Conversion!$D$126),"-",
IF(AND(M886="10",N886&gt;=L_Conversion!$C$127,N886&lt;=L_Conversion!$D$127),"-",
IF(AND(M886="11",N886&gt;=L_Conversion!$C$128,N886&lt;=L_Conversion!$D$128),"-",
IF(AND(M886="12",N886&gt;=L_Conversion!$C$129,N886&lt;=L_Conversion!$D$129),"-",
IF(AND(M886="13",N886&gt;=L_Conversion!$C$116,N886&lt;=L_Conversion!$D$116),"-",
IF(AND(M886="14",N886&gt;=L_Conversion!$C$117,N886&lt;=L_Conversion!$D$117),"-",
"PRIMER_DIA fuera de rango")))))))))))))))</f>
        <v>-</v>
      </c>
      <c r="AS886" s="94" t="str">
        <f t="shared" si="374"/>
        <v>-</v>
      </c>
      <c r="AT886" s="94" t="str">
        <f t="shared" si="375"/>
        <v>-</v>
      </c>
      <c r="AU886" s="94" t="str">
        <f t="shared" si="376"/>
        <v>-</v>
      </c>
      <c r="AV886" s="94" t="str">
        <f t="shared" si="377"/>
        <v>-</v>
      </c>
      <c r="AW886" s="94" t="str">
        <f t="shared" si="378"/>
        <v>-</v>
      </c>
      <c r="AX886" s="94" t="str">
        <f t="shared" si="379"/>
        <v>-</v>
      </c>
      <c r="AY886" s="94" t="str">
        <f t="shared" si="380"/>
        <v>-</v>
      </c>
      <c r="AZ886" s="94" t="str">
        <f t="shared" si="381"/>
        <v>-</v>
      </c>
      <c r="BA886" s="94" t="str">
        <f t="shared" si="382"/>
        <v>-</v>
      </c>
      <c r="BB886" s="94" t="str">
        <f t="shared" si="383"/>
        <v>-</v>
      </c>
      <c r="BC886" s="94" t="str">
        <f t="shared" si="384"/>
        <v>-</v>
      </c>
      <c r="BD886" s="94" t="str">
        <f t="shared" si="385"/>
        <v>-</v>
      </c>
      <c r="BE886" s="94" t="str">
        <f t="shared" si="386"/>
        <v>-</v>
      </c>
      <c r="BF886" s="94" t="str">
        <f t="shared" si="387"/>
        <v>-</v>
      </c>
    </row>
    <row r="887" spans="1:58" x14ac:dyDescent="0.2">
      <c r="A887" s="19" t="s">
        <v>1193</v>
      </c>
      <c r="B887" s="19" t="s">
        <v>76</v>
      </c>
      <c r="C887" s="19">
        <v>13464927</v>
      </c>
      <c r="D887" s="19">
        <v>5</v>
      </c>
      <c r="E887" s="19" t="s">
        <v>1634</v>
      </c>
      <c r="F887" s="19" t="s">
        <v>1636</v>
      </c>
      <c r="G887" s="19" t="s">
        <v>2093</v>
      </c>
      <c r="H887" s="19" t="s">
        <v>1018</v>
      </c>
      <c r="I887" s="19" t="s">
        <v>653</v>
      </c>
      <c r="J887" s="19">
        <v>80</v>
      </c>
      <c r="K887" s="19" t="s">
        <v>554</v>
      </c>
      <c r="L887" s="19" t="s">
        <v>495</v>
      </c>
      <c r="M887" s="19" t="s">
        <v>14</v>
      </c>
      <c r="N887" s="19">
        <v>45866</v>
      </c>
      <c r="O887" s="19">
        <v>3</v>
      </c>
      <c r="P887" s="83">
        <v>1</v>
      </c>
      <c r="Q887" s="19" t="s">
        <v>23</v>
      </c>
      <c r="R887" s="19" t="s">
        <v>11</v>
      </c>
      <c r="S887" s="19" t="s">
        <v>23</v>
      </c>
      <c r="T887" s="19">
        <v>3</v>
      </c>
      <c r="U887" s="19" t="s">
        <v>11</v>
      </c>
      <c r="V887" s="19" t="s">
        <v>11</v>
      </c>
      <c r="W887" s="19" t="s">
        <v>11</v>
      </c>
      <c r="X887" s="19">
        <v>0</v>
      </c>
      <c r="Y887" s="19" t="s">
        <v>730</v>
      </c>
      <c r="Z887" s="19">
        <v>0</v>
      </c>
      <c r="AA887" s="19">
        <v>0</v>
      </c>
      <c r="AB887" s="19">
        <v>0</v>
      </c>
      <c r="AC887" s="186" t="str">
        <f>IF(OR(M887="13",M887="14",P887=8),"",IF(     AND(OR(S887="AUTORIZADO", S887="PENDIENTE", S887="REDUCIDO", S887="AMPLIADO"),L887&lt;&gt;"HONORARIO" ), _xlfn.CONCAT(IF(H887="X","H",H887),"_",IF(OR(P887=5,P887=6),_xlfn.CONCAT(P887,"A"),P887),"_",VLOOKUP(T887,Datos!$B$2:$C$5,2,TRUE)),""))</f>
        <v>M_1_[hasta 3]</v>
      </c>
      <c r="AD887" s="186">
        <f t="shared" si="361"/>
        <v>0</v>
      </c>
      <c r="AE887" s="90" t="str">
        <f t="shared" si="362"/>
        <v>-</v>
      </c>
      <c r="AF887" s="91" t="str">
        <f t="shared" si="363"/>
        <v>070601</v>
      </c>
      <c r="AG887" s="92"/>
      <c r="AH887" s="93" t="str">
        <f t="shared" si="364"/>
        <v>Corporación de Fomento de la Producción</v>
      </c>
      <c r="AI887" s="90" t="str">
        <f t="shared" si="365"/>
        <v>-</v>
      </c>
      <c r="AJ887" s="90">
        <f t="shared" si="366"/>
        <v>5</v>
      </c>
      <c r="AK887" s="90" t="str">
        <f t="shared" si="367"/>
        <v>-</v>
      </c>
      <c r="AL887" s="90" t="str">
        <f t="shared" si="368"/>
        <v>Identifica este registro como MUJER</v>
      </c>
      <c r="AM887" s="90" t="str">
        <f t="shared" si="369"/>
        <v>-</v>
      </c>
      <c r="AN887" s="90" t="str">
        <f t="shared" si="370"/>
        <v>-</v>
      </c>
      <c r="AO887" s="90" t="str">
        <f t="shared" si="371"/>
        <v>-</v>
      </c>
      <c r="AP887" s="58" t="str">
        <f t="shared" si="372"/>
        <v>-</v>
      </c>
      <c r="AQ887" s="94" t="str">
        <f t="shared" si="373"/>
        <v>-</v>
      </c>
      <c r="AR887" s="94" t="str">
        <f>IF(N887="","PRIMER_DIA en blanco",
IF(AND(M887="01",N887&gt;=L_Conversion!$C$118,N887&lt;=L_Conversion!$D$118),"-",
IF(AND(M887="02",N887&gt;=L_Conversion!$C$119,N887&lt;=L_Conversion!$D$119),"-",
IF(AND(M887="03",N887&gt;=L_Conversion!$C$120,N887&lt;=L_Conversion!$D$120),"-",
IF(AND(M887="04",N887&gt;=L_Conversion!$C$121,N887&lt;=L_Conversion!$D$121),"-",
IF(AND(M887="05",N887&gt;=L_Conversion!$C$122,N887&lt;=L_Conversion!$D$122),"-",
IF(AND(M887="06",N887&gt;=L_Conversion!$C$123,N887&lt;=L_Conversion!$D$123),"-",
IF(AND(M887="07",N887&gt;=L_Conversion!$C$124,N887&lt;=L_Conversion!$D$124),"-",
IF(AND(M887="08",N887&gt;=L_Conversion!$C$125,N887&lt;=L_Conversion!$D$125),"-",
IF(AND(M887="09",N887&gt;=L_Conversion!$C$126,N887&lt;=L_Conversion!$D$126),"-",
IF(AND(M887="10",N887&gt;=L_Conversion!$C$127,N887&lt;=L_Conversion!$D$127),"-",
IF(AND(M887="11",N887&gt;=L_Conversion!$C$128,N887&lt;=L_Conversion!$D$128),"-",
IF(AND(M887="12",N887&gt;=L_Conversion!$C$129,N887&lt;=L_Conversion!$D$129),"-",
IF(AND(M887="13",N887&gt;=L_Conversion!$C$116,N887&lt;=L_Conversion!$D$116),"-",
IF(AND(M887="14",N887&gt;=L_Conversion!$C$117,N887&lt;=L_Conversion!$D$117),"-",
"PRIMER_DIA fuera de rango")))))))))))))))</f>
        <v>-</v>
      </c>
      <c r="AS887" s="94" t="str">
        <f t="shared" si="374"/>
        <v>-</v>
      </c>
      <c r="AT887" s="94" t="str">
        <f t="shared" si="375"/>
        <v>-</v>
      </c>
      <c r="AU887" s="94" t="str">
        <f t="shared" si="376"/>
        <v>-</v>
      </c>
      <c r="AV887" s="94" t="str">
        <f t="shared" si="377"/>
        <v>-</v>
      </c>
      <c r="AW887" s="94" t="str">
        <f t="shared" si="378"/>
        <v>-</v>
      </c>
      <c r="AX887" s="94" t="str">
        <f t="shared" si="379"/>
        <v>-</v>
      </c>
      <c r="AY887" s="94" t="str">
        <f t="shared" si="380"/>
        <v>-</v>
      </c>
      <c r="AZ887" s="94" t="str">
        <f t="shared" si="381"/>
        <v>-</v>
      </c>
      <c r="BA887" s="94" t="str">
        <f t="shared" si="382"/>
        <v>-</v>
      </c>
      <c r="BB887" s="94" t="str">
        <f t="shared" si="383"/>
        <v>-</v>
      </c>
      <c r="BC887" s="94" t="str">
        <f t="shared" si="384"/>
        <v>-</v>
      </c>
      <c r="BD887" s="94" t="str">
        <f t="shared" si="385"/>
        <v>-</v>
      </c>
      <c r="BE887" s="94" t="str">
        <f t="shared" si="386"/>
        <v>-</v>
      </c>
      <c r="BF887" s="94" t="str">
        <f t="shared" si="387"/>
        <v>-</v>
      </c>
    </row>
    <row r="888" spans="1:58" x14ac:dyDescent="0.2">
      <c r="A888" s="19" t="s">
        <v>1193</v>
      </c>
      <c r="B888" s="19" t="s">
        <v>669</v>
      </c>
      <c r="C888" s="19">
        <v>16637171</v>
      </c>
      <c r="D888" s="19">
        <v>6</v>
      </c>
      <c r="E888" s="19" t="s">
        <v>1355</v>
      </c>
      <c r="F888" s="19" t="s">
        <v>1839</v>
      </c>
      <c r="G888" s="19" t="s">
        <v>1840</v>
      </c>
      <c r="H888" s="19" t="s">
        <v>1018</v>
      </c>
      <c r="I888" s="19" t="s">
        <v>654</v>
      </c>
      <c r="J888" s="19">
        <v>80</v>
      </c>
      <c r="K888" s="19" t="s">
        <v>560</v>
      </c>
      <c r="L888" s="19" t="s">
        <v>509</v>
      </c>
      <c r="M888" s="19" t="s">
        <v>14</v>
      </c>
      <c r="N888" s="19">
        <v>45866</v>
      </c>
      <c r="O888" s="19">
        <v>1</v>
      </c>
      <c r="P888" s="83">
        <v>1</v>
      </c>
      <c r="Q888" s="19" t="s">
        <v>23</v>
      </c>
      <c r="R888" s="19" t="s">
        <v>11</v>
      </c>
      <c r="S888" s="19" t="s">
        <v>23</v>
      </c>
      <c r="T888" s="19">
        <v>1</v>
      </c>
      <c r="U888" s="19" t="s">
        <v>11</v>
      </c>
      <c r="V888" s="19" t="s">
        <v>11</v>
      </c>
      <c r="W888" s="19" t="s">
        <v>11</v>
      </c>
      <c r="X888" s="19">
        <v>0</v>
      </c>
      <c r="Y888" s="19" t="s">
        <v>730</v>
      </c>
      <c r="Z888" s="19">
        <v>0</v>
      </c>
      <c r="AA888" s="19">
        <v>0</v>
      </c>
      <c r="AB888" s="19">
        <v>0</v>
      </c>
      <c r="AC888" s="186" t="str">
        <f>IF(OR(M888="13",M888="14",P888=8),"",IF(     AND(OR(S888="AUTORIZADO", S888="PENDIENTE", S888="REDUCIDO", S888="AMPLIADO"),L888&lt;&gt;"HONORARIO" ), _xlfn.CONCAT(IF(H888="X","H",H888),"_",IF(OR(P888=5,P888=6),_xlfn.CONCAT(P888,"A"),P888),"_",VLOOKUP(T888,Datos!$B$2:$C$5,2,TRUE)),""))</f>
        <v>M_1_[hasta 3]</v>
      </c>
      <c r="AD888" s="186">
        <f t="shared" si="361"/>
        <v>0</v>
      </c>
      <c r="AE888" s="90" t="str">
        <f t="shared" si="362"/>
        <v>-</v>
      </c>
      <c r="AF888" s="91" t="str">
        <f t="shared" si="363"/>
        <v>Revisar</v>
      </c>
      <c r="AG888" s="92"/>
      <c r="AH888" s="93" t="str">
        <f t="shared" si="364"/>
        <v>Corporación de Fomento de la Producción</v>
      </c>
      <c r="AI888" s="90" t="str">
        <f t="shared" si="365"/>
        <v>-</v>
      </c>
      <c r="AJ888" s="90">
        <f t="shared" si="366"/>
        <v>6</v>
      </c>
      <c r="AK888" s="90" t="str">
        <f t="shared" si="367"/>
        <v>-</v>
      </c>
      <c r="AL888" s="90" t="str">
        <f t="shared" si="368"/>
        <v>Identifica este registro como MUJER</v>
      </c>
      <c r="AM888" s="90" t="str">
        <f t="shared" si="369"/>
        <v>-</v>
      </c>
      <c r="AN888" s="90" t="str">
        <f t="shared" si="370"/>
        <v>-</v>
      </c>
      <c r="AO888" s="90" t="str">
        <f t="shared" si="371"/>
        <v>-</v>
      </c>
      <c r="AP888" s="58" t="str">
        <f t="shared" si="372"/>
        <v>-</v>
      </c>
      <c r="AQ888" s="94" t="str">
        <f t="shared" si="373"/>
        <v>-</v>
      </c>
      <c r="AR888" s="94" t="str">
        <f>IF(N888="","PRIMER_DIA en blanco",
IF(AND(M888="01",N888&gt;=L_Conversion!$C$118,N888&lt;=L_Conversion!$D$118),"-",
IF(AND(M888="02",N888&gt;=L_Conversion!$C$119,N888&lt;=L_Conversion!$D$119),"-",
IF(AND(M888="03",N888&gt;=L_Conversion!$C$120,N888&lt;=L_Conversion!$D$120),"-",
IF(AND(M888="04",N888&gt;=L_Conversion!$C$121,N888&lt;=L_Conversion!$D$121),"-",
IF(AND(M888="05",N888&gt;=L_Conversion!$C$122,N888&lt;=L_Conversion!$D$122),"-",
IF(AND(M888="06",N888&gt;=L_Conversion!$C$123,N888&lt;=L_Conversion!$D$123),"-",
IF(AND(M888="07",N888&gt;=L_Conversion!$C$124,N888&lt;=L_Conversion!$D$124),"-",
IF(AND(M888="08",N888&gt;=L_Conversion!$C$125,N888&lt;=L_Conversion!$D$125),"-",
IF(AND(M888="09",N888&gt;=L_Conversion!$C$126,N888&lt;=L_Conversion!$D$126),"-",
IF(AND(M888="10",N888&gt;=L_Conversion!$C$127,N888&lt;=L_Conversion!$D$127),"-",
IF(AND(M888="11",N888&gt;=L_Conversion!$C$128,N888&lt;=L_Conversion!$D$128),"-",
IF(AND(M888="12",N888&gt;=L_Conversion!$C$129,N888&lt;=L_Conversion!$D$129),"-",
IF(AND(M888="13",N888&gt;=L_Conversion!$C$116,N888&lt;=L_Conversion!$D$116),"-",
IF(AND(M888="14",N888&gt;=L_Conversion!$C$117,N888&lt;=L_Conversion!$D$117),"-",
"PRIMER_DIA fuera de rango")))))))))))))))</f>
        <v>-</v>
      </c>
      <c r="AS888" s="94" t="str">
        <f t="shared" si="374"/>
        <v>-</v>
      </c>
      <c r="AT888" s="94" t="str">
        <f t="shared" si="375"/>
        <v>-</v>
      </c>
      <c r="AU888" s="94" t="str">
        <f t="shared" si="376"/>
        <v>-</v>
      </c>
      <c r="AV888" s="94" t="str">
        <f t="shared" si="377"/>
        <v>-</v>
      </c>
      <c r="AW888" s="94" t="str">
        <f t="shared" si="378"/>
        <v>-</v>
      </c>
      <c r="AX888" s="94" t="str">
        <f t="shared" si="379"/>
        <v>-</v>
      </c>
      <c r="AY888" s="94" t="str">
        <f t="shared" si="380"/>
        <v>-</v>
      </c>
      <c r="AZ888" s="94" t="str">
        <f t="shared" si="381"/>
        <v>-</v>
      </c>
      <c r="BA888" s="94" t="str">
        <f t="shared" si="382"/>
        <v>-</v>
      </c>
      <c r="BB888" s="94" t="str">
        <f t="shared" si="383"/>
        <v>-</v>
      </c>
      <c r="BC888" s="94" t="str">
        <f t="shared" si="384"/>
        <v>-</v>
      </c>
      <c r="BD888" s="94" t="str">
        <f t="shared" si="385"/>
        <v>-</v>
      </c>
      <c r="BE888" s="94" t="str">
        <f t="shared" si="386"/>
        <v>-</v>
      </c>
      <c r="BF888" s="94" t="str">
        <f t="shared" si="387"/>
        <v>-</v>
      </c>
    </row>
    <row r="889" spans="1:58" x14ac:dyDescent="0.2">
      <c r="A889" s="19" t="s">
        <v>1193</v>
      </c>
      <c r="B889" s="19" t="s">
        <v>76</v>
      </c>
      <c r="C889" s="19">
        <v>17612619</v>
      </c>
      <c r="D889" s="19">
        <v>1</v>
      </c>
      <c r="E889" s="19" t="s">
        <v>1341</v>
      </c>
      <c r="F889" s="19" t="s">
        <v>1832</v>
      </c>
      <c r="G889" s="19" t="s">
        <v>2094</v>
      </c>
      <c r="H889" s="19" t="s">
        <v>1018</v>
      </c>
      <c r="I889" s="19" t="s">
        <v>653</v>
      </c>
      <c r="J889" s="19">
        <v>80</v>
      </c>
      <c r="K889" s="19" t="s">
        <v>560</v>
      </c>
      <c r="L889" s="19" t="s">
        <v>495</v>
      </c>
      <c r="M889" s="19" t="s">
        <v>14</v>
      </c>
      <c r="N889" s="19">
        <v>45866</v>
      </c>
      <c r="O889" s="19">
        <v>1</v>
      </c>
      <c r="P889" s="83">
        <v>1</v>
      </c>
      <c r="Q889" s="19" t="s">
        <v>23</v>
      </c>
      <c r="R889" s="19" t="s">
        <v>11</v>
      </c>
      <c r="S889" s="19" t="s">
        <v>23</v>
      </c>
      <c r="T889" s="19">
        <v>1</v>
      </c>
      <c r="U889" s="19" t="s">
        <v>11</v>
      </c>
      <c r="V889" s="19" t="s">
        <v>11</v>
      </c>
      <c r="W889" s="19" t="s">
        <v>11</v>
      </c>
      <c r="X889" s="19">
        <v>0</v>
      </c>
      <c r="Y889" s="19" t="s">
        <v>730</v>
      </c>
      <c r="Z889" s="19">
        <v>0</v>
      </c>
      <c r="AA889" s="19">
        <v>0</v>
      </c>
      <c r="AB889" s="19">
        <v>0</v>
      </c>
      <c r="AC889" s="186" t="str">
        <f>IF(OR(M889="13",M889="14",P889=8),"",IF(     AND(OR(S889="AUTORIZADO", S889="PENDIENTE", S889="REDUCIDO", S889="AMPLIADO"),L889&lt;&gt;"HONORARIO" ), _xlfn.CONCAT(IF(H889="X","H",H889),"_",IF(OR(P889=5,P889=6),_xlfn.CONCAT(P889,"A"),P889),"_",VLOOKUP(T889,Datos!$B$2:$C$5,2,TRUE)),""))</f>
        <v>M_1_[hasta 3]</v>
      </c>
      <c r="AD889" s="186">
        <f t="shared" si="361"/>
        <v>0</v>
      </c>
      <c r="AE889" s="90" t="str">
        <f t="shared" si="362"/>
        <v>-</v>
      </c>
      <c r="AF889" s="91" t="str">
        <f t="shared" si="363"/>
        <v>070601</v>
      </c>
      <c r="AG889" s="92"/>
      <c r="AH889" s="93" t="str">
        <f t="shared" si="364"/>
        <v>Corporación de Fomento de la Producción</v>
      </c>
      <c r="AI889" s="90" t="str">
        <f t="shared" si="365"/>
        <v>-</v>
      </c>
      <c r="AJ889" s="90">
        <f t="shared" si="366"/>
        <v>1</v>
      </c>
      <c r="AK889" s="90" t="str">
        <f t="shared" si="367"/>
        <v>-</v>
      </c>
      <c r="AL889" s="90" t="str">
        <f t="shared" si="368"/>
        <v>Identifica este registro como MUJER</v>
      </c>
      <c r="AM889" s="90" t="str">
        <f t="shared" si="369"/>
        <v>-</v>
      </c>
      <c r="AN889" s="90" t="str">
        <f t="shared" si="370"/>
        <v>-</v>
      </c>
      <c r="AO889" s="90" t="str">
        <f t="shared" si="371"/>
        <v>-</v>
      </c>
      <c r="AP889" s="58" t="str">
        <f t="shared" si="372"/>
        <v>-</v>
      </c>
      <c r="AQ889" s="94" t="str">
        <f t="shared" si="373"/>
        <v>-</v>
      </c>
      <c r="AR889" s="94" t="str">
        <f>IF(N889="","PRIMER_DIA en blanco",
IF(AND(M889="01",N889&gt;=L_Conversion!$C$118,N889&lt;=L_Conversion!$D$118),"-",
IF(AND(M889="02",N889&gt;=L_Conversion!$C$119,N889&lt;=L_Conversion!$D$119),"-",
IF(AND(M889="03",N889&gt;=L_Conversion!$C$120,N889&lt;=L_Conversion!$D$120),"-",
IF(AND(M889="04",N889&gt;=L_Conversion!$C$121,N889&lt;=L_Conversion!$D$121),"-",
IF(AND(M889="05",N889&gt;=L_Conversion!$C$122,N889&lt;=L_Conversion!$D$122),"-",
IF(AND(M889="06",N889&gt;=L_Conversion!$C$123,N889&lt;=L_Conversion!$D$123),"-",
IF(AND(M889="07",N889&gt;=L_Conversion!$C$124,N889&lt;=L_Conversion!$D$124),"-",
IF(AND(M889="08",N889&gt;=L_Conversion!$C$125,N889&lt;=L_Conversion!$D$125),"-",
IF(AND(M889="09",N889&gt;=L_Conversion!$C$126,N889&lt;=L_Conversion!$D$126),"-",
IF(AND(M889="10",N889&gt;=L_Conversion!$C$127,N889&lt;=L_Conversion!$D$127),"-",
IF(AND(M889="11",N889&gt;=L_Conversion!$C$128,N889&lt;=L_Conversion!$D$128),"-",
IF(AND(M889="12",N889&gt;=L_Conversion!$C$129,N889&lt;=L_Conversion!$D$129),"-",
IF(AND(M889="13",N889&gt;=L_Conversion!$C$116,N889&lt;=L_Conversion!$D$116),"-",
IF(AND(M889="14",N889&gt;=L_Conversion!$C$117,N889&lt;=L_Conversion!$D$117),"-",
"PRIMER_DIA fuera de rango")))))))))))))))</f>
        <v>-</v>
      </c>
      <c r="AS889" s="94" t="str">
        <f t="shared" si="374"/>
        <v>-</v>
      </c>
      <c r="AT889" s="94" t="str">
        <f t="shared" si="375"/>
        <v>-</v>
      </c>
      <c r="AU889" s="94" t="str">
        <f t="shared" si="376"/>
        <v>-</v>
      </c>
      <c r="AV889" s="94" t="str">
        <f t="shared" si="377"/>
        <v>-</v>
      </c>
      <c r="AW889" s="94" t="str">
        <f t="shared" si="378"/>
        <v>-</v>
      </c>
      <c r="AX889" s="94" t="str">
        <f t="shared" si="379"/>
        <v>-</v>
      </c>
      <c r="AY889" s="94" t="str">
        <f t="shared" si="380"/>
        <v>-</v>
      </c>
      <c r="AZ889" s="94" t="str">
        <f t="shared" si="381"/>
        <v>-</v>
      </c>
      <c r="BA889" s="94" t="str">
        <f t="shared" si="382"/>
        <v>-</v>
      </c>
      <c r="BB889" s="94" t="str">
        <f t="shared" si="383"/>
        <v>-</v>
      </c>
      <c r="BC889" s="94" t="str">
        <f t="shared" si="384"/>
        <v>-</v>
      </c>
      <c r="BD889" s="94" t="str">
        <f t="shared" si="385"/>
        <v>-</v>
      </c>
      <c r="BE889" s="94" t="str">
        <f t="shared" si="386"/>
        <v>-</v>
      </c>
      <c r="BF889" s="94" t="str">
        <f t="shared" si="387"/>
        <v>-</v>
      </c>
    </row>
    <row r="890" spans="1:58" x14ac:dyDescent="0.2">
      <c r="A890" s="19" t="s">
        <v>1193</v>
      </c>
      <c r="B890" s="19" t="s">
        <v>76</v>
      </c>
      <c r="C890" s="19">
        <v>8649147</v>
      </c>
      <c r="D890" s="19">
        <v>8</v>
      </c>
      <c r="E890" s="19" t="s">
        <v>1373</v>
      </c>
      <c r="F890" s="19" t="s">
        <v>1534</v>
      </c>
      <c r="G890" s="19" t="s">
        <v>1535</v>
      </c>
      <c r="H890" s="19" t="s">
        <v>1018</v>
      </c>
      <c r="I890" s="19" t="s">
        <v>653</v>
      </c>
      <c r="J890" s="19">
        <v>60</v>
      </c>
      <c r="K890" s="19" t="s">
        <v>560</v>
      </c>
      <c r="L890" s="19" t="s">
        <v>490</v>
      </c>
      <c r="M890" s="19" t="s">
        <v>14</v>
      </c>
      <c r="N890" s="19">
        <v>45867</v>
      </c>
      <c r="O890" s="19">
        <v>2</v>
      </c>
      <c r="P890" s="83">
        <v>1</v>
      </c>
      <c r="Q890" s="19" t="s">
        <v>23</v>
      </c>
      <c r="R890" s="19" t="s">
        <v>11</v>
      </c>
      <c r="S890" s="19" t="s">
        <v>23</v>
      </c>
      <c r="T890" s="19">
        <v>2</v>
      </c>
      <c r="U890" s="19" t="s">
        <v>11</v>
      </c>
      <c r="V890" s="19" t="s">
        <v>19</v>
      </c>
      <c r="W890" s="19" t="s">
        <v>19</v>
      </c>
      <c r="X890" s="19">
        <v>30336</v>
      </c>
      <c r="Y890" s="19" t="s">
        <v>726</v>
      </c>
      <c r="Z890" s="19">
        <v>2</v>
      </c>
      <c r="AA890" s="19">
        <v>30336</v>
      </c>
      <c r="AB890" s="19">
        <v>30336</v>
      </c>
      <c r="AC890" s="186" t="str">
        <f>IF(OR(M890="13",M890="14",P890=8),"",IF(     AND(OR(S890="AUTORIZADO", S890="PENDIENTE", S890="REDUCIDO", S890="AMPLIADO"),L890&lt;&gt;"HONORARIO" ), _xlfn.CONCAT(IF(H890="X","H",H890),"_",IF(OR(P890=5,P890=6),_xlfn.CONCAT(P890,"A"),P890),"_",VLOOKUP(T890,Datos!$B$2:$C$5,2,TRUE)),""))</f>
        <v>M_1_[hasta 3]</v>
      </c>
      <c r="AD890" s="186">
        <f t="shared" si="361"/>
        <v>60672</v>
      </c>
      <c r="AE890" s="90" t="str">
        <f t="shared" si="362"/>
        <v>-</v>
      </c>
      <c r="AF890" s="91" t="str">
        <f t="shared" si="363"/>
        <v>070601</v>
      </c>
      <c r="AG890" s="92"/>
      <c r="AH890" s="93" t="str">
        <f t="shared" si="364"/>
        <v>Corporación de Fomento de la Producción</v>
      </c>
      <c r="AI890" s="90" t="str">
        <f t="shared" si="365"/>
        <v>-</v>
      </c>
      <c r="AJ890" s="90">
        <f t="shared" si="366"/>
        <v>8</v>
      </c>
      <c r="AK890" s="90" t="str">
        <f t="shared" si="367"/>
        <v>-</v>
      </c>
      <c r="AL890" s="90" t="str">
        <f t="shared" si="368"/>
        <v>Identifica este registro como MUJER</v>
      </c>
      <c r="AM890" s="90" t="str">
        <f t="shared" si="369"/>
        <v>-</v>
      </c>
      <c r="AN890" s="90" t="str">
        <f t="shared" si="370"/>
        <v>-</v>
      </c>
      <c r="AO890" s="90" t="str">
        <f t="shared" si="371"/>
        <v>-</v>
      </c>
      <c r="AP890" s="58" t="str">
        <f t="shared" si="372"/>
        <v>-</v>
      </c>
      <c r="AQ890" s="94" t="str">
        <f t="shared" si="373"/>
        <v>-</v>
      </c>
      <c r="AR890" s="94" t="str">
        <f>IF(N890="","PRIMER_DIA en blanco",
IF(AND(M890="01",N890&gt;=L_Conversion!$C$118,N890&lt;=L_Conversion!$D$118),"-",
IF(AND(M890="02",N890&gt;=L_Conversion!$C$119,N890&lt;=L_Conversion!$D$119),"-",
IF(AND(M890="03",N890&gt;=L_Conversion!$C$120,N890&lt;=L_Conversion!$D$120),"-",
IF(AND(M890="04",N890&gt;=L_Conversion!$C$121,N890&lt;=L_Conversion!$D$121),"-",
IF(AND(M890="05",N890&gt;=L_Conversion!$C$122,N890&lt;=L_Conversion!$D$122),"-",
IF(AND(M890="06",N890&gt;=L_Conversion!$C$123,N890&lt;=L_Conversion!$D$123),"-",
IF(AND(M890="07",N890&gt;=L_Conversion!$C$124,N890&lt;=L_Conversion!$D$124),"-",
IF(AND(M890="08",N890&gt;=L_Conversion!$C$125,N890&lt;=L_Conversion!$D$125),"-",
IF(AND(M890="09",N890&gt;=L_Conversion!$C$126,N890&lt;=L_Conversion!$D$126),"-",
IF(AND(M890="10",N890&gt;=L_Conversion!$C$127,N890&lt;=L_Conversion!$D$127),"-",
IF(AND(M890="11",N890&gt;=L_Conversion!$C$128,N890&lt;=L_Conversion!$D$128),"-",
IF(AND(M890="12",N890&gt;=L_Conversion!$C$129,N890&lt;=L_Conversion!$D$129),"-",
IF(AND(M890="13",N890&gt;=L_Conversion!$C$116,N890&lt;=L_Conversion!$D$116),"-",
IF(AND(M890="14",N890&gt;=L_Conversion!$C$117,N890&lt;=L_Conversion!$D$117),"-",
"PRIMER_DIA fuera de rango")))))))))))))))</f>
        <v>-</v>
      </c>
      <c r="AS890" s="94" t="str">
        <f t="shared" si="374"/>
        <v>-</v>
      </c>
      <c r="AT890" s="94" t="str">
        <f t="shared" si="375"/>
        <v>-</v>
      </c>
      <c r="AU890" s="94" t="str">
        <f t="shared" si="376"/>
        <v>-</v>
      </c>
      <c r="AV890" s="94" t="str">
        <f t="shared" si="377"/>
        <v>-</v>
      </c>
      <c r="AW890" s="94" t="str">
        <f t="shared" si="378"/>
        <v>-</v>
      </c>
      <c r="AX890" s="94" t="str">
        <f t="shared" si="379"/>
        <v>-</v>
      </c>
      <c r="AY890" s="94" t="str">
        <f t="shared" si="380"/>
        <v>-</v>
      </c>
      <c r="AZ890" s="94" t="str">
        <f t="shared" si="381"/>
        <v>-</v>
      </c>
      <c r="BA890" s="94" t="str">
        <f t="shared" si="382"/>
        <v>-</v>
      </c>
      <c r="BB890" s="94" t="str">
        <f t="shared" si="383"/>
        <v>-</v>
      </c>
      <c r="BC890" s="94" t="str">
        <f t="shared" si="384"/>
        <v>-</v>
      </c>
      <c r="BD890" s="94" t="str">
        <f t="shared" si="385"/>
        <v>-</v>
      </c>
      <c r="BE890" s="94" t="str">
        <f t="shared" si="386"/>
        <v>-</v>
      </c>
      <c r="BF890" s="94" t="str">
        <f t="shared" si="387"/>
        <v>-</v>
      </c>
    </row>
    <row r="891" spans="1:58" x14ac:dyDescent="0.2">
      <c r="A891" s="19" t="s">
        <v>1193</v>
      </c>
      <c r="B891" s="19" t="s">
        <v>76</v>
      </c>
      <c r="C891" s="19">
        <v>16941040</v>
      </c>
      <c r="D891" s="19">
        <v>2</v>
      </c>
      <c r="E891" s="19" t="s">
        <v>1458</v>
      </c>
      <c r="F891" s="19" t="s">
        <v>1194</v>
      </c>
      <c r="G891" s="19" t="s">
        <v>1459</v>
      </c>
      <c r="H891" s="19" t="s">
        <v>654</v>
      </c>
      <c r="I891" s="19" t="s">
        <v>653</v>
      </c>
      <c r="J891" s="19">
        <v>80</v>
      </c>
      <c r="K891" s="19" t="s">
        <v>556</v>
      </c>
      <c r="L891" s="19" t="s">
        <v>495</v>
      </c>
      <c r="M891" s="19" t="s">
        <v>14</v>
      </c>
      <c r="N891" s="19">
        <v>45867</v>
      </c>
      <c r="O891" s="19">
        <v>5</v>
      </c>
      <c r="P891" s="83">
        <v>1</v>
      </c>
      <c r="Q891" s="19" t="s">
        <v>23</v>
      </c>
      <c r="R891" s="19" t="s">
        <v>11</v>
      </c>
      <c r="S891" s="19" t="s">
        <v>23</v>
      </c>
      <c r="T891" s="19">
        <v>5</v>
      </c>
      <c r="U891" s="19" t="s">
        <v>11</v>
      </c>
      <c r="V891" s="19" t="s">
        <v>11</v>
      </c>
      <c r="W891" s="19" t="s">
        <v>11</v>
      </c>
      <c r="X891" s="19">
        <v>0</v>
      </c>
      <c r="Y891" s="19" t="s">
        <v>730</v>
      </c>
      <c r="Z891" s="19">
        <v>0</v>
      </c>
      <c r="AA891" s="19">
        <v>0</v>
      </c>
      <c r="AB891" s="19">
        <v>0</v>
      </c>
      <c r="AC891" s="186" t="str">
        <f>IF(OR(M891="13",M891="14",P891=8),"",IF(     AND(OR(S891="AUTORIZADO", S891="PENDIENTE", S891="REDUCIDO", S891="AMPLIADO"),L891&lt;&gt;"HONORARIO" ), _xlfn.CONCAT(IF(H891="X","H",H891),"_",IF(OR(P891=5,P891=6),_xlfn.CONCAT(P891,"A"),P891),"_",VLOOKUP(T891,Datos!$B$2:$C$5,2,TRUE)),""))</f>
        <v>H_1_[4 a 10]</v>
      </c>
      <c r="AD891" s="186">
        <f t="shared" si="361"/>
        <v>0</v>
      </c>
      <c r="AE891" s="90" t="str">
        <f t="shared" si="362"/>
        <v>-</v>
      </c>
      <c r="AF891" s="91" t="str">
        <f t="shared" si="363"/>
        <v>070601</v>
      </c>
      <c r="AG891" s="92"/>
      <c r="AH891" s="93" t="str">
        <f t="shared" si="364"/>
        <v>Corporación de Fomento de la Producción</v>
      </c>
      <c r="AI891" s="90" t="str">
        <f t="shared" si="365"/>
        <v>-</v>
      </c>
      <c r="AJ891" s="90">
        <f t="shared" si="366"/>
        <v>2</v>
      </c>
      <c r="AK891" s="90" t="str">
        <f t="shared" si="367"/>
        <v>-</v>
      </c>
      <c r="AL891" s="90" t="str">
        <f t="shared" si="368"/>
        <v>Identifica este registro como HOMBRE</v>
      </c>
      <c r="AM891" s="90" t="str">
        <f t="shared" si="369"/>
        <v>-</v>
      </c>
      <c r="AN891" s="90" t="str">
        <f t="shared" si="370"/>
        <v>-</v>
      </c>
      <c r="AO891" s="90" t="str">
        <f t="shared" si="371"/>
        <v>-</v>
      </c>
      <c r="AP891" s="58" t="str">
        <f t="shared" si="372"/>
        <v>-</v>
      </c>
      <c r="AQ891" s="94" t="str">
        <f t="shared" si="373"/>
        <v>-</v>
      </c>
      <c r="AR891" s="94" t="str">
        <f>IF(N891="","PRIMER_DIA en blanco",
IF(AND(M891="01",N891&gt;=L_Conversion!$C$118,N891&lt;=L_Conversion!$D$118),"-",
IF(AND(M891="02",N891&gt;=L_Conversion!$C$119,N891&lt;=L_Conversion!$D$119),"-",
IF(AND(M891="03",N891&gt;=L_Conversion!$C$120,N891&lt;=L_Conversion!$D$120),"-",
IF(AND(M891="04",N891&gt;=L_Conversion!$C$121,N891&lt;=L_Conversion!$D$121),"-",
IF(AND(M891="05",N891&gt;=L_Conversion!$C$122,N891&lt;=L_Conversion!$D$122),"-",
IF(AND(M891="06",N891&gt;=L_Conversion!$C$123,N891&lt;=L_Conversion!$D$123),"-",
IF(AND(M891="07",N891&gt;=L_Conversion!$C$124,N891&lt;=L_Conversion!$D$124),"-",
IF(AND(M891="08",N891&gt;=L_Conversion!$C$125,N891&lt;=L_Conversion!$D$125),"-",
IF(AND(M891="09",N891&gt;=L_Conversion!$C$126,N891&lt;=L_Conversion!$D$126),"-",
IF(AND(M891="10",N891&gt;=L_Conversion!$C$127,N891&lt;=L_Conversion!$D$127),"-",
IF(AND(M891="11",N891&gt;=L_Conversion!$C$128,N891&lt;=L_Conversion!$D$128),"-",
IF(AND(M891="12",N891&gt;=L_Conversion!$C$129,N891&lt;=L_Conversion!$D$129),"-",
IF(AND(M891="13",N891&gt;=L_Conversion!$C$116,N891&lt;=L_Conversion!$D$116),"-",
IF(AND(M891="14",N891&gt;=L_Conversion!$C$117,N891&lt;=L_Conversion!$D$117),"-",
"PRIMER_DIA fuera de rango")))))))))))))))</f>
        <v>-</v>
      </c>
      <c r="AS891" s="94" t="str">
        <f t="shared" si="374"/>
        <v>-</v>
      </c>
      <c r="AT891" s="94" t="str">
        <f t="shared" si="375"/>
        <v>-</v>
      </c>
      <c r="AU891" s="94" t="str">
        <f t="shared" si="376"/>
        <v>-</v>
      </c>
      <c r="AV891" s="94" t="str">
        <f t="shared" si="377"/>
        <v>-</v>
      </c>
      <c r="AW891" s="94" t="str">
        <f t="shared" si="378"/>
        <v>-</v>
      </c>
      <c r="AX891" s="94" t="str">
        <f t="shared" si="379"/>
        <v>-</v>
      </c>
      <c r="AY891" s="94" t="str">
        <f t="shared" si="380"/>
        <v>-</v>
      </c>
      <c r="AZ891" s="94" t="str">
        <f t="shared" si="381"/>
        <v>-</v>
      </c>
      <c r="BA891" s="94" t="str">
        <f t="shared" si="382"/>
        <v>-</v>
      </c>
      <c r="BB891" s="94" t="str">
        <f t="shared" si="383"/>
        <v>-</v>
      </c>
      <c r="BC891" s="94" t="str">
        <f t="shared" si="384"/>
        <v>-</v>
      </c>
      <c r="BD891" s="94" t="str">
        <f t="shared" si="385"/>
        <v>-</v>
      </c>
      <c r="BE891" s="94" t="str">
        <f t="shared" si="386"/>
        <v>-</v>
      </c>
      <c r="BF891" s="94" t="str">
        <f t="shared" si="387"/>
        <v>-</v>
      </c>
    </row>
    <row r="892" spans="1:58" x14ac:dyDescent="0.2">
      <c r="A892" s="19" t="s">
        <v>1193</v>
      </c>
      <c r="B892" s="19" t="s">
        <v>876</v>
      </c>
      <c r="C892" s="19">
        <v>16514974</v>
      </c>
      <c r="D892" s="19">
        <v>2</v>
      </c>
      <c r="E892" s="19" t="s">
        <v>1560</v>
      </c>
      <c r="F892" s="19" t="s">
        <v>1508</v>
      </c>
      <c r="G892" s="19" t="s">
        <v>1561</v>
      </c>
      <c r="H892" s="19" t="s">
        <v>654</v>
      </c>
      <c r="I892" s="19" t="s">
        <v>653</v>
      </c>
      <c r="J892" s="19">
        <v>80</v>
      </c>
      <c r="K892" s="19" t="s">
        <v>556</v>
      </c>
      <c r="L892" s="19" t="s">
        <v>495</v>
      </c>
      <c r="M892" s="19" t="s">
        <v>14</v>
      </c>
      <c r="N892" s="19">
        <v>45867</v>
      </c>
      <c r="O892" s="19">
        <v>3</v>
      </c>
      <c r="P892" s="83">
        <v>1</v>
      </c>
      <c r="Q892" s="19" t="s">
        <v>23</v>
      </c>
      <c r="R892" s="19" t="s">
        <v>11</v>
      </c>
      <c r="S892" s="19" t="s">
        <v>23</v>
      </c>
      <c r="T892" s="19">
        <v>3</v>
      </c>
      <c r="U892" s="19" t="s">
        <v>11</v>
      </c>
      <c r="V892" s="19" t="s">
        <v>11</v>
      </c>
      <c r="W892" s="19" t="s">
        <v>11</v>
      </c>
      <c r="X892" s="19">
        <v>0</v>
      </c>
      <c r="Y892" s="19" t="s">
        <v>730</v>
      </c>
      <c r="Z892" s="19">
        <v>0</v>
      </c>
      <c r="AA892" s="19">
        <v>0</v>
      </c>
      <c r="AB892" s="19">
        <v>0</v>
      </c>
      <c r="AC892" s="186" t="str">
        <f>IF(OR(M892="13",M892="14",P892=8),"",IF(     AND(OR(S892="AUTORIZADO", S892="PENDIENTE", S892="REDUCIDO", S892="AMPLIADO"),L892&lt;&gt;"HONORARIO" ), _xlfn.CONCAT(IF(H892="X","H",H892),"_",IF(OR(P892=5,P892=6),_xlfn.CONCAT(P892,"A"),P892),"_",VLOOKUP(T892,Datos!$B$2:$C$5,2,TRUE)),""))</f>
        <v>H_1_[hasta 3]</v>
      </c>
      <c r="AD892" s="186">
        <f t="shared" si="361"/>
        <v>0</v>
      </c>
      <c r="AE892" s="90" t="str">
        <f t="shared" si="362"/>
        <v>-</v>
      </c>
      <c r="AF892" s="91" t="str">
        <f t="shared" si="363"/>
        <v>070607</v>
      </c>
      <c r="AG892" s="92"/>
      <c r="AH892" s="93" t="str">
        <f t="shared" si="364"/>
        <v>Corporación de Fomento de la Producción</v>
      </c>
      <c r="AI892" s="90" t="str">
        <f t="shared" si="365"/>
        <v>-</v>
      </c>
      <c r="AJ892" s="90">
        <f t="shared" si="366"/>
        <v>2</v>
      </c>
      <c r="AK892" s="90" t="str">
        <f t="shared" si="367"/>
        <v>-</v>
      </c>
      <c r="AL892" s="90" t="str">
        <f t="shared" si="368"/>
        <v>Identifica este registro como HOMBRE</v>
      </c>
      <c r="AM892" s="90" t="str">
        <f t="shared" si="369"/>
        <v>-</v>
      </c>
      <c r="AN892" s="90" t="str">
        <f t="shared" si="370"/>
        <v>-</v>
      </c>
      <c r="AO892" s="90" t="str">
        <f t="shared" si="371"/>
        <v>-</v>
      </c>
      <c r="AP892" s="58" t="str">
        <f t="shared" si="372"/>
        <v>-</v>
      </c>
      <c r="AQ892" s="94" t="str">
        <f t="shared" si="373"/>
        <v>-</v>
      </c>
      <c r="AR892" s="94" t="str">
        <f>IF(N892="","PRIMER_DIA en blanco",
IF(AND(M892="01",N892&gt;=L_Conversion!$C$118,N892&lt;=L_Conversion!$D$118),"-",
IF(AND(M892="02",N892&gt;=L_Conversion!$C$119,N892&lt;=L_Conversion!$D$119),"-",
IF(AND(M892="03",N892&gt;=L_Conversion!$C$120,N892&lt;=L_Conversion!$D$120),"-",
IF(AND(M892="04",N892&gt;=L_Conversion!$C$121,N892&lt;=L_Conversion!$D$121),"-",
IF(AND(M892="05",N892&gt;=L_Conversion!$C$122,N892&lt;=L_Conversion!$D$122),"-",
IF(AND(M892="06",N892&gt;=L_Conversion!$C$123,N892&lt;=L_Conversion!$D$123),"-",
IF(AND(M892="07",N892&gt;=L_Conversion!$C$124,N892&lt;=L_Conversion!$D$124),"-",
IF(AND(M892="08",N892&gt;=L_Conversion!$C$125,N892&lt;=L_Conversion!$D$125),"-",
IF(AND(M892="09",N892&gt;=L_Conversion!$C$126,N892&lt;=L_Conversion!$D$126),"-",
IF(AND(M892="10",N892&gt;=L_Conversion!$C$127,N892&lt;=L_Conversion!$D$127),"-",
IF(AND(M892="11",N892&gt;=L_Conversion!$C$128,N892&lt;=L_Conversion!$D$128),"-",
IF(AND(M892="12",N892&gt;=L_Conversion!$C$129,N892&lt;=L_Conversion!$D$129),"-",
IF(AND(M892="13",N892&gt;=L_Conversion!$C$116,N892&lt;=L_Conversion!$D$116),"-",
IF(AND(M892="14",N892&gt;=L_Conversion!$C$117,N892&lt;=L_Conversion!$D$117),"-",
"PRIMER_DIA fuera de rango")))))))))))))))</f>
        <v>-</v>
      </c>
      <c r="AS892" s="94" t="str">
        <f t="shared" si="374"/>
        <v>-</v>
      </c>
      <c r="AT892" s="94" t="str">
        <f t="shared" si="375"/>
        <v>-</v>
      </c>
      <c r="AU892" s="94" t="str">
        <f t="shared" si="376"/>
        <v>-</v>
      </c>
      <c r="AV892" s="94" t="str">
        <f t="shared" si="377"/>
        <v>-</v>
      </c>
      <c r="AW892" s="94" t="str">
        <f t="shared" si="378"/>
        <v>-</v>
      </c>
      <c r="AX892" s="94" t="str">
        <f t="shared" si="379"/>
        <v>-</v>
      </c>
      <c r="AY892" s="94" t="str">
        <f t="shared" si="380"/>
        <v>-</v>
      </c>
      <c r="AZ892" s="94" t="str">
        <f t="shared" si="381"/>
        <v>-</v>
      </c>
      <c r="BA892" s="94" t="str">
        <f t="shared" si="382"/>
        <v>-</v>
      </c>
      <c r="BB892" s="94" t="str">
        <f t="shared" si="383"/>
        <v>-</v>
      </c>
      <c r="BC892" s="94" t="str">
        <f t="shared" si="384"/>
        <v>-</v>
      </c>
      <c r="BD892" s="94" t="str">
        <f t="shared" si="385"/>
        <v>-</v>
      </c>
      <c r="BE892" s="94" t="str">
        <f t="shared" si="386"/>
        <v>-</v>
      </c>
      <c r="BF892" s="94" t="str">
        <f t="shared" si="387"/>
        <v>-</v>
      </c>
    </row>
    <row r="893" spans="1:58" x14ac:dyDescent="0.2">
      <c r="A893" s="19" t="s">
        <v>1193</v>
      </c>
      <c r="B893" s="19" t="s">
        <v>76</v>
      </c>
      <c r="C893" s="19">
        <v>16590086</v>
      </c>
      <c r="D893" s="19">
        <v>3</v>
      </c>
      <c r="E893" s="19" t="s">
        <v>1361</v>
      </c>
      <c r="F893" s="19" t="s">
        <v>1258</v>
      </c>
      <c r="G893" s="19" t="s">
        <v>1743</v>
      </c>
      <c r="H893" s="19" t="s">
        <v>1018</v>
      </c>
      <c r="I893" s="19" t="s">
        <v>653</v>
      </c>
      <c r="J893" s="19">
        <v>80</v>
      </c>
      <c r="K893" s="19" t="s">
        <v>556</v>
      </c>
      <c r="L893" s="19" t="s">
        <v>495</v>
      </c>
      <c r="M893" s="19" t="s">
        <v>14</v>
      </c>
      <c r="N893" s="19">
        <v>45867</v>
      </c>
      <c r="O893" s="19">
        <v>4</v>
      </c>
      <c r="P893" s="83">
        <v>1</v>
      </c>
      <c r="Q893" s="19" t="s">
        <v>23</v>
      </c>
      <c r="R893" s="19" t="s">
        <v>11</v>
      </c>
      <c r="S893" s="19" t="s">
        <v>23</v>
      </c>
      <c r="T893" s="19">
        <v>4</v>
      </c>
      <c r="U893" s="19" t="s">
        <v>11</v>
      </c>
      <c r="V893" s="19" t="s">
        <v>11</v>
      </c>
      <c r="W893" s="19" t="s">
        <v>11</v>
      </c>
      <c r="X893" s="19">
        <v>0</v>
      </c>
      <c r="Y893" s="19" t="s">
        <v>730</v>
      </c>
      <c r="Z893" s="19">
        <v>0</v>
      </c>
      <c r="AA893" s="19">
        <v>0</v>
      </c>
      <c r="AB893" s="19">
        <v>0</v>
      </c>
      <c r="AC893" s="186" t="str">
        <f>IF(OR(M893="13",M893="14",P893=8),"",IF(     AND(OR(S893="AUTORIZADO", S893="PENDIENTE", S893="REDUCIDO", S893="AMPLIADO"),L893&lt;&gt;"HONORARIO" ), _xlfn.CONCAT(IF(H893="X","H",H893),"_",IF(OR(P893=5,P893=6),_xlfn.CONCAT(P893,"A"),P893),"_",VLOOKUP(T893,Datos!$B$2:$C$5,2,TRUE)),""))</f>
        <v>M_1_[4 a 10]</v>
      </c>
      <c r="AD893" s="186">
        <f t="shared" si="361"/>
        <v>0</v>
      </c>
      <c r="AE893" s="90" t="str">
        <f t="shared" si="362"/>
        <v>-</v>
      </c>
      <c r="AF893" s="91" t="str">
        <f t="shared" si="363"/>
        <v>070601</v>
      </c>
      <c r="AG893" s="92"/>
      <c r="AH893" s="93" t="str">
        <f t="shared" si="364"/>
        <v>Corporación de Fomento de la Producción</v>
      </c>
      <c r="AI893" s="90" t="str">
        <f t="shared" si="365"/>
        <v>-</v>
      </c>
      <c r="AJ893" s="90">
        <f t="shared" si="366"/>
        <v>3</v>
      </c>
      <c r="AK893" s="90" t="str">
        <f t="shared" si="367"/>
        <v>-</v>
      </c>
      <c r="AL893" s="90" t="str">
        <f t="shared" si="368"/>
        <v>Identifica este registro como MUJER</v>
      </c>
      <c r="AM893" s="90" t="str">
        <f t="shared" si="369"/>
        <v>-</v>
      </c>
      <c r="AN893" s="90" t="str">
        <f t="shared" si="370"/>
        <v>-</v>
      </c>
      <c r="AO893" s="90" t="str">
        <f t="shared" si="371"/>
        <v>-</v>
      </c>
      <c r="AP893" s="58" t="str">
        <f t="shared" si="372"/>
        <v>-</v>
      </c>
      <c r="AQ893" s="94" t="str">
        <f t="shared" si="373"/>
        <v>-</v>
      </c>
      <c r="AR893" s="94" t="str">
        <f>IF(N893="","PRIMER_DIA en blanco",
IF(AND(M893="01",N893&gt;=L_Conversion!$C$118,N893&lt;=L_Conversion!$D$118),"-",
IF(AND(M893="02",N893&gt;=L_Conversion!$C$119,N893&lt;=L_Conversion!$D$119),"-",
IF(AND(M893="03",N893&gt;=L_Conversion!$C$120,N893&lt;=L_Conversion!$D$120),"-",
IF(AND(M893="04",N893&gt;=L_Conversion!$C$121,N893&lt;=L_Conversion!$D$121),"-",
IF(AND(M893="05",N893&gt;=L_Conversion!$C$122,N893&lt;=L_Conversion!$D$122),"-",
IF(AND(M893="06",N893&gt;=L_Conversion!$C$123,N893&lt;=L_Conversion!$D$123),"-",
IF(AND(M893="07",N893&gt;=L_Conversion!$C$124,N893&lt;=L_Conversion!$D$124),"-",
IF(AND(M893="08",N893&gt;=L_Conversion!$C$125,N893&lt;=L_Conversion!$D$125),"-",
IF(AND(M893="09",N893&gt;=L_Conversion!$C$126,N893&lt;=L_Conversion!$D$126),"-",
IF(AND(M893="10",N893&gt;=L_Conversion!$C$127,N893&lt;=L_Conversion!$D$127),"-",
IF(AND(M893="11",N893&gt;=L_Conversion!$C$128,N893&lt;=L_Conversion!$D$128),"-",
IF(AND(M893="12",N893&gt;=L_Conversion!$C$129,N893&lt;=L_Conversion!$D$129),"-",
IF(AND(M893="13",N893&gt;=L_Conversion!$C$116,N893&lt;=L_Conversion!$D$116),"-",
IF(AND(M893="14",N893&gt;=L_Conversion!$C$117,N893&lt;=L_Conversion!$D$117),"-",
"PRIMER_DIA fuera de rango")))))))))))))))</f>
        <v>-</v>
      </c>
      <c r="AS893" s="94" t="str">
        <f t="shared" si="374"/>
        <v>-</v>
      </c>
      <c r="AT893" s="94" t="str">
        <f t="shared" si="375"/>
        <v>-</v>
      </c>
      <c r="AU893" s="94" t="str">
        <f t="shared" si="376"/>
        <v>-</v>
      </c>
      <c r="AV893" s="94" t="str">
        <f t="shared" si="377"/>
        <v>-</v>
      </c>
      <c r="AW893" s="94" t="str">
        <f t="shared" si="378"/>
        <v>-</v>
      </c>
      <c r="AX893" s="94" t="str">
        <f t="shared" si="379"/>
        <v>-</v>
      </c>
      <c r="AY893" s="94" t="str">
        <f t="shared" si="380"/>
        <v>-</v>
      </c>
      <c r="AZ893" s="94" t="str">
        <f t="shared" si="381"/>
        <v>-</v>
      </c>
      <c r="BA893" s="94" t="str">
        <f t="shared" si="382"/>
        <v>-</v>
      </c>
      <c r="BB893" s="94" t="str">
        <f t="shared" si="383"/>
        <v>-</v>
      </c>
      <c r="BC893" s="94" t="str">
        <f t="shared" si="384"/>
        <v>-</v>
      </c>
      <c r="BD893" s="94" t="str">
        <f t="shared" si="385"/>
        <v>-</v>
      </c>
      <c r="BE893" s="94" t="str">
        <f t="shared" si="386"/>
        <v>-</v>
      </c>
      <c r="BF893" s="94" t="str">
        <f t="shared" si="387"/>
        <v>-</v>
      </c>
    </row>
    <row r="894" spans="1:58" x14ac:dyDescent="0.2">
      <c r="A894" s="19" t="s">
        <v>1193</v>
      </c>
      <c r="B894" s="19" t="s">
        <v>76</v>
      </c>
      <c r="C894" s="19">
        <v>8322183</v>
      </c>
      <c r="D894" s="19">
        <v>6</v>
      </c>
      <c r="E894" s="19" t="s">
        <v>1194</v>
      </c>
      <c r="F894" s="19" t="s">
        <v>1195</v>
      </c>
      <c r="G894" s="19" t="s">
        <v>1196</v>
      </c>
      <c r="H894" s="19" t="s">
        <v>654</v>
      </c>
      <c r="I894" s="19" t="s">
        <v>653</v>
      </c>
      <c r="J894" s="19">
        <v>80</v>
      </c>
      <c r="K894" s="19" t="s">
        <v>560</v>
      </c>
      <c r="L894" s="19" t="s">
        <v>495</v>
      </c>
      <c r="M894" s="19" t="s">
        <v>14</v>
      </c>
      <c r="N894" s="19">
        <v>45867</v>
      </c>
      <c r="O894" s="19">
        <v>32</v>
      </c>
      <c r="P894" s="83">
        <v>1</v>
      </c>
      <c r="Q894" s="19" t="s">
        <v>23</v>
      </c>
      <c r="R894" s="19" t="s">
        <v>11</v>
      </c>
      <c r="S894" s="19" t="s">
        <v>23</v>
      </c>
      <c r="T894" s="19">
        <v>32</v>
      </c>
      <c r="U894" s="19" t="s">
        <v>11</v>
      </c>
      <c r="V894" s="19" t="s">
        <v>11</v>
      </c>
      <c r="W894" s="19" t="s">
        <v>11</v>
      </c>
      <c r="X894" s="19">
        <v>0</v>
      </c>
      <c r="Y894" s="19" t="s">
        <v>730</v>
      </c>
      <c r="Z894" s="19">
        <v>0</v>
      </c>
      <c r="AA894" s="19">
        <v>0</v>
      </c>
      <c r="AB894" s="19">
        <v>0</v>
      </c>
      <c r="AC894" s="186" t="str">
        <f>IF(OR(M894="13",M894="14",P894=8),"",IF(     AND(OR(S894="AUTORIZADO", S894="PENDIENTE", S894="REDUCIDO", S894="AMPLIADO"),L894&lt;&gt;"HONORARIO" ), _xlfn.CONCAT(IF(H894="X","H",H894),"_",IF(OR(P894=5,P894=6),_xlfn.CONCAT(P894,"A"),P894),"_",VLOOKUP(T894,Datos!$B$2:$C$5,2,TRUE)),""))</f>
        <v>H_1_[11 +]</v>
      </c>
      <c r="AD894" s="186">
        <f t="shared" si="361"/>
        <v>0</v>
      </c>
      <c r="AE894" s="90" t="str">
        <f t="shared" si="362"/>
        <v>-</v>
      </c>
      <c r="AF894" s="91" t="str">
        <f t="shared" si="363"/>
        <v>070601</v>
      </c>
      <c r="AG894" s="92"/>
      <c r="AH894" s="93" t="str">
        <f t="shared" si="364"/>
        <v>Corporación de Fomento de la Producción</v>
      </c>
      <c r="AI894" s="90" t="str">
        <f t="shared" si="365"/>
        <v>-</v>
      </c>
      <c r="AJ894" s="90">
        <f t="shared" si="366"/>
        <v>6</v>
      </c>
      <c r="AK894" s="90" t="str">
        <f t="shared" si="367"/>
        <v>-</v>
      </c>
      <c r="AL894" s="90" t="str">
        <f t="shared" si="368"/>
        <v>Identifica este registro como HOMBRE</v>
      </c>
      <c r="AM894" s="90" t="str">
        <f t="shared" si="369"/>
        <v>-</v>
      </c>
      <c r="AN894" s="90" t="str">
        <f t="shared" si="370"/>
        <v>-</v>
      </c>
      <c r="AO894" s="90" t="str">
        <f t="shared" si="371"/>
        <v>-</v>
      </c>
      <c r="AP894" s="58" t="str">
        <f t="shared" si="372"/>
        <v>-</v>
      </c>
      <c r="AQ894" s="94" t="str">
        <f t="shared" si="373"/>
        <v>-</v>
      </c>
      <c r="AR894" s="94" t="str">
        <f>IF(N894="","PRIMER_DIA en blanco",
IF(AND(M894="01",N894&gt;=L_Conversion!$C$118,N894&lt;=L_Conversion!$D$118),"-",
IF(AND(M894="02",N894&gt;=L_Conversion!$C$119,N894&lt;=L_Conversion!$D$119),"-",
IF(AND(M894="03",N894&gt;=L_Conversion!$C$120,N894&lt;=L_Conversion!$D$120),"-",
IF(AND(M894="04",N894&gt;=L_Conversion!$C$121,N894&lt;=L_Conversion!$D$121),"-",
IF(AND(M894="05",N894&gt;=L_Conversion!$C$122,N894&lt;=L_Conversion!$D$122),"-",
IF(AND(M894="06",N894&gt;=L_Conversion!$C$123,N894&lt;=L_Conversion!$D$123),"-",
IF(AND(M894="07",N894&gt;=L_Conversion!$C$124,N894&lt;=L_Conversion!$D$124),"-",
IF(AND(M894="08",N894&gt;=L_Conversion!$C$125,N894&lt;=L_Conversion!$D$125),"-",
IF(AND(M894="09",N894&gt;=L_Conversion!$C$126,N894&lt;=L_Conversion!$D$126),"-",
IF(AND(M894="10",N894&gt;=L_Conversion!$C$127,N894&lt;=L_Conversion!$D$127),"-",
IF(AND(M894="11",N894&gt;=L_Conversion!$C$128,N894&lt;=L_Conversion!$D$128),"-",
IF(AND(M894="12",N894&gt;=L_Conversion!$C$129,N894&lt;=L_Conversion!$D$129),"-",
IF(AND(M894="13",N894&gt;=L_Conversion!$C$116,N894&lt;=L_Conversion!$D$116),"-",
IF(AND(M894="14",N894&gt;=L_Conversion!$C$117,N894&lt;=L_Conversion!$D$117),"-",
"PRIMER_DIA fuera de rango")))))))))))))))</f>
        <v>-</v>
      </c>
      <c r="AS894" s="94" t="str">
        <f t="shared" si="374"/>
        <v>-</v>
      </c>
      <c r="AT894" s="94" t="str">
        <f t="shared" si="375"/>
        <v>-</v>
      </c>
      <c r="AU894" s="94" t="str">
        <f t="shared" si="376"/>
        <v>-</v>
      </c>
      <c r="AV894" s="94" t="str">
        <f t="shared" si="377"/>
        <v>-</v>
      </c>
      <c r="AW894" s="94" t="str">
        <f t="shared" si="378"/>
        <v>-</v>
      </c>
      <c r="AX894" s="94" t="str">
        <f t="shared" si="379"/>
        <v>-</v>
      </c>
      <c r="AY894" s="94" t="str">
        <f t="shared" si="380"/>
        <v>-</v>
      </c>
      <c r="AZ894" s="94" t="str">
        <f t="shared" si="381"/>
        <v>-</v>
      </c>
      <c r="BA894" s="94" t="str">
        <f t="shared" si="382"/>
        <v>-</v>
      </c>
      <c r="BB894" s="94" t="str">
        <f t="shared" si="383"/>
        <v>-</v>
      </c>
      <c r="BC894" s="94" t="str">
        <f t="shared" si="384"/>
        <v>-</v>
      </c>
      <c r="BD894" s="94" t="str">
        <f t="shared" si="385"/>
        <v>-</v>
      </c>
      <c r="BE894" s="94" t="str">
        <f t="shared" si="386"/>
        <v>-</v>
      </c>
      <c r="BF894" s="94" t="str">
        <f t="shared" si="387"/>
        <v>-</v>
      </c>
    </row>
    <row r="895" spans="1:58" x14ac:dyDescent="0.2">
      <c r="A895" s="19" t="s">
        <v>1193</v>
      </c>
      <c r="B895" s="19" t="s">
        <v>76</v>
      </c>
      <c r="C895" s="19">
        <v>16340776</v>
      </c>
      <c r="D895" s="19">
        <v>0</v>
      </c>
      <c r="E895" s="19" t="s">
        <v>1355</v>
      </c>
      <c r="F895" s="19" t="s">
        <v>1701</v>
      </c>
      <c r="G895" s="19" t="s">
        <v>1702</v>
      </c>
      <c r="H895" s="19" t="s">
        <v>1018</v>
      </c>
      <c r="I895" s="19" t="s">
        <v>653</v>
      </c>
      <c r="J895" s="19">
        <v>80</v>
      </c>
      <c r="K895" s="19" t="s">
        <v>560</v>
      </c>
      <c r="L895" s="19" t="s">
        <v>495</v>
      </c>
      <c r="M895" s="19" t="s">
        <v>14</v>
      </c>
      <c r="N895" s="19">
        <v>45867</v>
      </c>
      <c r="O895" s="19">
        <v>2</v>
      </c>
      <c r="P895" s="83">
        <v>1</v>
      </c>
      <c r="Q895" s="19" t="s">
        <v>23</v>
      </c>
      <c r="R895" s="19" t="s">
        <v>11</v>
      </c>
      <c r="S895" s="19" t="s">
        <v>23</v>
      </c>
      <c r="T895" s="19">
        <v>2</v>
      </c>
      <c r="U895" s="19" t="s">
        <v>11</v>
      </c>
      <c r="V895" s="19" t="s">
        <v>11</v>
      </c>
      <c r="W895" s="19" t="s">
        <v>11</v>
      </c>
      <c r="X895" s="19">
        <v>0</v>
      </c>
      <c r="Y895" s="19" t="s">
        <v>730</v>
      </c>
      <c r="Z895" s="19">
        <v>0</v>
      </c>
      <c r="AA895" s="19">
        <v>0</v>
      </c>
      <c r="AB895" s="19">
        <v>0</v>
      </c>
      <c r="AC895" s="186" t="str">
        <f>IF(OR(M895="13",M895="14",P895=8),"",IF(     AND(OR(S895="AUTORIZADO", S895="PENDIENTE", S895="REDUCIDO", S895="AMPLIADO"),L895&lt;&gt;"HONORARIO" ), _xlfn.CONCAT(IF(H895="X","H",H895),"_",IF(OR(P895=5,P895=6),_xlfn.CONCAT(P895,"A"),P895),"_",VLOOKUP(T895,Datos!$B$2:$C$5,2,TRUE)),""))</f>
        <v>M_1_[hasta 3]</v>
      </c>
      <c r="AD895" s="186">
        <f t="shared" si="361"/>
        <v>0</v>
      </c>
      <c r="AE895" s="90" t="str">
        <f t="shared" si="362"/>
        <v>-</v>
      </c>
      <c r="AF895" s="91" t="str">
        <f t="shared" si="363"/>
        <v>070601</v>
      </c>
      <c r="AG895" s="92"/>
      <c r="AH895" s="93" t="str">
        <f t="shared" si="364"/>
        <v>Corporación de Fomento de la Producción</v>
      </c>
      <c r="AI895" s="90" t="str">
        <f t="shared" si="365"/>
        <v>-</v>
      </c>
      <c r="AJ895" s="90">
        <f t="shared" si="366"/>
        <v>0</v>
      </c>
      <c r="AK895" s="90" t="str">
        <f t="shared" si="367"/>
        <v>-</v>
      </c>
      <c r="AL895" s="90" t="str">
        <f t="shared" si="368"/>
        <v>Identifica este registro como MUJER</v>
      </c>
      <c r="AM895" s="90" t="str">
        <f t="shared" si="369"/>
        <v>-</v>
      </c>
      <c r="AN895" s="90" t="str">
        <f t="shared" si="370"/>
        <v>-</v>
      </c>
      <c r="AO895" s="90" t="str">
        <f t="shared" si="371"/>
        <v>-</v>
      </c>
      <c r="AP895" s="58" t="str">
        <f t="shared" si="372"/>
        <v>-</v>
      </c>
      <c r="AQ895" s="94" t="str">
        <f t="shared" si="373"/>
        <v>-</v>
      </c>
      <c r="AR895" s="94" t="str">
        <f>IF(N895="","PRIMER_DIA en blanco",
IF(AND(M895="01",N895&gt;=L_Conversion!$C$118,N895&lt;=L_Conversion!$D$118),"-",
IF(AND(M895="02",N895&gt;=L_Conversion!$C$119,N895&lt;=L_Conversion!$D$119),"-",
IF(AND(M895="03",N895&gt;=L_Conversion!$C$120,N895&lt;=L_Conversion!$D$120),"-",
IF(AND(M895="04",N895&gt;=L_Conversion!$C$121,N895&lt;=L_Conversion!$D$121),"-",
IF(AND(M895="05",N895&gt;=L_Conversion!$C$122,N895&lt;=L_Conversion!$D$122),"-",
IF(AND(M895="06",N895&gt;=L_Conversion!$C$123,N895&lt;=L_Conversion!$D$123),"-",
IF(AND(M895="07",N895&gt;=L_Conversion!$C$124,N895&lt;=L_Conversion!$D$124),"-",
IF(AND(M895="08",N895&gt;=L_Conversion!$C$125,N895&lt;=L_Conversion!$D$125),"-",
IF(AND(M895="09",N895&gt;=L_Conversion!$C$126,N895&lt;=L_Conversion!$D$126),"-",
IF(AND(M895="10",N895&gt;=L_Conversion!$C$127,N895&lt;=L_Conversion!$D$127),"-",
IF(AND(M895="11",N895&gt;=L_Conversion!$C$128,N895&lt;=L_Conversion!$D$128),"-",
IF(AND(M895="12",N895&gt;=L_Conversion!$C$129,N895&lt;=L_Conversion!$D$129),"-",
IF(AND(M895="13",N895&gt;=L_Conversion!$C$116,N895&lt;=L_Conversion!$D$116),"-",
IF(AND(M895="14",N895&gt;=L_Conversion!$C$117,N895&lt;=L_Conversion!$D$117),"-",
"PRIMER_DIA fuera de rango")))))))))))))))</f>
        <v>-</v>
      </c>
      <c r="AS895" s="94" t="str">
        <f t="shared" si="374"/>
        <v>-</v>
      </c>
      <c r="AT895" s="94" t="str">
        <f t="shared" si="375"/>
        <v>-</v>
      </c>
      <c r="AU895" s="94" t="str">
        <f t="shared" si="376"/>
        <v>-</v>
      </c>
      <c r="AV895" s="94" t="str">
        <f t="shared" si="377"/>
        <v>-</v>
      </c>
      <c r="AW895" s="94" t="str">
        <f t="shared" si="378"/>
        <v>-</v>
      </c>
      <c r="AX895" s="94" t="str">
        <f t="shared" si="379"/>
        <v>-</v>
      </c>
      <c r="AY895" s="94" t="str">
        <f t="shared" si="380"/>
        <v>-</v>
      </c>
      <c r="AZ895" s="94" t="str">
        <f t="shared" si="381"/>
        <v>-</v>
      </c>
      <c r="BA895" s="94" t="str">
        <f t="shared" si="382"/>
        <v>-</v>
      </c>
      <c r="BB895" s="94" t="str">
        <f t="shared" si="383"/>
        <v>-</v>
      </c>
      <c r="BC895" s="94" t="str">
        <f t="shared" si="384"/>
        <v>-</v>
      </c>
      <c r="BD895" s="94" t="str">
        <f t="shared" si="385"/>
        <v>-</v>
      </c>
      <c r="BE895" s="94" t="str">
        <f t="shared" si="386"/>
        <v>-</v>
      </c>
      <c r="BF895" s="94" t="str">
        <f t="shared" si="387"/>
        <v>-</v>
      </c>
    </row>
    <row r="896" spans="1:58" x14ac:dyDescent="0.2">
      <c r="A896" s="19" t="s">
        <v>1193</v>
      </c>
      <c r="B896" s="19" t="s">
        <v>76</v>
      </c>
      <c r="C896" s="19">
        <v>12633657</v>
      </c>
      <c r="D896" s="19">
        <v>8</v>
      </c>
      <c r="E896" s="19" t="s">
        <v>1667</v>
      </c>
      <c r="F896" s="19" t="s">
        <v>1508</v>
      </c>
      <c r="G896" s="19" t="s">
        <v>1668</v>
      </c>
      <c r="H896" s="19" t="s">
        <v>1018</v>
      </c>
      <c r="I896" s="19" t="s">
        <v>654</v>
      </c>
      <c r="J896" s="19">
        <v>80</v>
      </c>
      <c r="K896" s="19" t="s">
        <v>560</v>
      </c>
      <c r="L896" s="19" t="s">
        <v>509</v>
      </c>
      <c r="M896" s="19" t="s">
        <v>14</v>
      </c>
      <c r="N896" s="19">
        <v>45867</v>
      </c>
      <c r="O896" s="19">
        <v>4</v>
      </c>
      <c r="P896" s="83">
        <v>1</v>
      </c>
      <c r="Q896" s="19" t="s">
        <v>23</v>
      </c>
      <c r="R896" s="19" t="s">
        <v>11</v>
      </c>
      <c r="S896" s="19" t="s">
        <v>23</v>
      </c>
      <c r="T896" s="19">
        <v>4</v>
      </c>
      <c r="U896" s="19" t="s">
        <v>11</v>
      </c>
      <c r="V896" s="19" t="s">
        <v>11</v>
      </c>
      <c r="W896" s="19" t="s">
        <v>11</v>
      </c>
      <c r="X896" s="19">
        <v>0</v>
      </c>
      <c r="Y896" s="19" t="s">
        <v>730</v>
      </c>
      <c r="Z896" s="19">
        <v>0</v>
      </c>
      <c r="AA896" s="19">
        <v>0</v>
      </c>
      <c r="AB896" s="19">
        <v>0</v>
      </c>
      <c r="AC896" s="186" t="str">
        <f>IF(OR(M896="13",M896="14",P896=8),"",IF(     AND(OR(S896="AUTORIZADO", S896="PENDIENTE", S896="REDUCIDO", S896="AMPLIADO"),L896&lt;&gt;"HONORARIO" ), _xlfn.CONCAT(IF(H896="X","H",H896),"_",IF(OR(P896=5,P896=6),_xlfn.CONCAT(P896,"A"),P896),"_",VLOOKUP(T896,Datos!$B$2:$C$5,2,TRUE)),""))</f>
        <v>M_1_[4 a 10]</v>
      </c>
      <c r="AD896" s="186">
        <f t="shared" si="361"/>
        <v>0</v>
      </c>
      <c r="AE896" s="90" t="str">
        <f t="shared" si="362"/>
        <v>-</v>
      </c>
      <c r="AF896" s="91" t="str">
        <f t="shared" si="363"/>
        <v>070601</v>
      </c>
      <c r="AG896" s="92"/>
      <c r="AH896" s="93" t="str">
        <f t="shared" si="364"/>
        <v>Corporación de Fomento de la Producción</v>
      </c>
      <c r="AI896" s="90" t="str">
        <f t="shared" si="365"/>
        <v>-</v>
      </c>
      <c r="AJ896" s="90">
        <f t="shared" si="366"/>
        <v>8</v>
      </c>
      <c r="AK896" s="90" t="str">
        <f t="shared" si="367"/>
        <v>-</v>
      </c>
      <c r="AL896" s="90" t="str">
        <f t="shared" si="368"/>
        <v>Identifica este registro como MUJER</v>
      </c>
      <c r="AM896" s="90" t="str">
        <f t="shared" si="369"/>
        <v>-</v>
      </c>
      <c r="AN896" s="90" t="str">
        <f t="shared" si="370"/>
        <v>-</v>
      </c>
      <c r="AO896" s="90" t="str">
        <f t="shared" si="371"/>
        <v>-</v>
      </c>
      <c r="AP896" s="58" t="str">
        <f t="shared" si="372"/>
        <v>-</v>
      </c>
      <c r="AQ896" s="94" t="str">
        <f t="shared" si="373"/>
        <v>-</v>
      </c>
      <c r="AR896" s="94" t="str">
        <f>IF(N896="","PRIMER_DIA en blanco",
IF(AND(M896="01",N896&gt;=L_Conversion!$C$118,N896&lt;=L_Conversion!$D$118),"-",
IF(AND(M896="02",N896&gt;=L_Conversion!$C$119,N896&lt;=L_Conversion!$D$119),"-",
IF(AND(M896="03",N896&gt;=L_Conversion!$C$120,N896&lt;=L_Conversion!$D$120),"-",
IF(AND(M896="04",N896&gt;=L_Conversion!$C$121,N896&lt;=L_Conversion!$D$121),"-",
IF(AND(M896="05",N896&gt;=L_Conversion!$C$122,N896&lt;=L_Conversion!$D$122),"-",
IF(AND(M896="06",N896&gt;=L_Conversion!$C$123,N896&lt;=L_Conversion!$D$123),"-",
IF(AND(M896="07",N896&gt;=L_Conversion!$C$124,N896&lt;=L_Conversion!$D$124),"-",
IF(AND(M896="08",N896&gt;=L_Conversion!$C$125,N896&lt;=L_Conversion!$D$125),"-",
IF(AND(M896="09",N896&gt;=L_Conversion!$C$126,N896&lt;=L_Conversion!$D$126),"-",
IF(AND(M896="10",N896&gt;=L_Conversion!$C$127,N896&lt;=L_Conversion!$D$127),"-",
IF(AND(M896="11",N896&gt;=L_Conversion!$C$128,N896&lt;=L_Conversion!$D$128),"-",
IF(AND(M896="12",N896&gt;=L_Conversion!$C$129,N896&lt;=L_Conversion!$D$129),"-",
IF(AND(M896="13",N896&gt;=L_Conversion!$C$116,N896&lt;=L_Conversion!$D$116),"-",
IF(AND(M896="14",N896&gt;=L_Conversion!$C$117,N896&lt;=L_Conversion!$D$117),"-",
"PRIMER_DIA fuera de rango")))))))))))))))</f>
        <v>-</v>
      </c>
      <c r="AS896" s="94" t="str">
        <f t="shared" si="374"/>
        <v>-</v>
      </c>
      <c r="AT896" s="94" t="str">
        <f t="shared" si="375"/>
        <v>-</v>
      </c>
      <c r="AU896" s="94" t="str">
        <f t="shared" si="376"/>
        <v>-</v>
      </c>
      <c r="AV896" s="94" t="str">
        <f t="shared" si="377"/>
        <v>-</v>
      </c>
      <c r="AW896" s="94" t="str">
        <f t="shared" si="378"/>
        <v>-</v>
      </c>
      <c r="AX896" s="94" t="str">
        <f t="shared" si="379"/>
        <v>-</v>
      </c>
      <c r="AY896" s="94" t="str">
        <f t="shared" si="380"/>
        <v>-</v>
      </c>
      <c r="AZ896" s="94" t="str">
        <f t="shared" si="381"/>
        <v>-</v>
      </c>
      <c r="BA896" s="94" t="str">
        <f t="shared" si="382"/>
        <v>-</v>
      </c>
      <c r="BB896" s="94" t="str">
        <f t="shared" si="383"/>
        <v>-</v>
      </c>
      <c r="BC896" s="94" t="str">
        <f t="shared" si="384"/>
        <v>-</v>
      </c>
      <c r="BD896" s="94" t="str">
        <f t="shared" si="385"/>
        <v>-</v>
      </c>
      <c r="BE896" s="94" t="str">
        <f t="shared" si="386"/>
        <v>-</v>
      </c>
      <c r="BF896" s="94" t="str">
        <f t="shared" si="387"/>
        <v>-</v>
      </c>
    </row>
    <row r="897" spans="1:58" x14ac:dyDescent="0.2">
      <c r="A897" s="19" t="s">
        <v>1193</v>
      </c>
      <c r="B897" s="19" t="s">
        <v>76</v>
      </c>
      <c r="C897" s="19">
        <v>17598473</v>
      </c>
      <c r="D897" s="19">
        <v>9</v>
      </c>
      <c r="E897" s="19" t="s">
        <v>2095</v>
      </c>
      <c r="F897" s="19" t="s">
        <v>2001</v>
      </c>
      <c r="G897" s="19" t="s">
        <v>2012</v>
      </c>
      <c r="H897" s="19" t="s">
        <v>654</v>
      </c>
      <c r="I897" s="19" t="s">
        <v>653</v>
      </c>
      <c r="J897" s="19">
        <v>80</v>
      </c>
      <c r="K897" s="19" t="s">
        <v>556</v>
      </c>
      <c r="L897" s="19" t="s">
        <v>495</v>
      </c>
      <c r="M897" s="19" t="s">
        <v>14</v>
      </c>
      <c r="N897" s="19">
        <v>45867</v>
      </c>
      <c r="O897" s="19">
        <v>3</v>
      </c>
      <c r="P897" s="83">
        <v>1</v>
      </c>
      <c r="Q897" s="19" t="s">
        <v>23</v>
      </c>
      <c r="R897" s="19" t="s">
        <v>11</v>
      </c>
      <c r="S897" s="19" t="s">
        <v>23</v>
      </c>
      <c r="T897" s="19">
        <v>3</v>
      </c>
      <c r="U897" s="19" t="s">
        <v>11</v>
      </c>
      <c r="V897" s="19" t="s">
        <v>11</v>
      </c>
      <c r="W897" s="19" t="s">
        <v>11</v>
      </c>
      <c r="X897" s="19">
        <v>0</v>
      </c>
      <c r="Y897" s="19" t="s">
        <v>730</v>
      </c>
      <c r="Z897" s="19">
        <v>0</v>
      </c>
      <c r="AA897" s="19">
        <v>0</v>
      </c>
      <c r="AB897" s="19">
        <v>0</v>
      </c>
      <c r="AC897" s="186" t="str">
        <f>IF(OR(M897="13",M897="14",P897=8),"",IF(     AND(OR(S897="AUTORIZADO", S897="PENDIENTE", S897="REDUCIDO", S897="AMPLIADO"),L897&lt;&gt;"HONORARIO" ), _xlfn.CONCAT(IF(H897="X","H",H897),"_",IF(OR(P897=5,P897=6),_xlfn.CONCAT(P897,"A"),P897),"_",VLOOKUP(T897,Datos!$B$2:$C$5,2,TRUE)),""))</f>
        <v>H_1_[hasta 3]</v>
      </c>
      <c r="AD897" s="186">
        <f t="shared" si="361"/>
        <v>0</v>
      </c>
      <c r="AE897" s="90" t="str">
        <f t="shared" si="362"/>
        <v>-</v>
      </c>
      <c r="AF897" s="91" t="str">
        <f t="shared" si="363"/>
        <v>070601</v>
      </c>
      <c r="AG897" s="92"/>
      <c r="AH897" s="93" t="str">
        <f t="shared" si="364"/>
        <v>Corporación de Fomento de la Producción</v>
      </c>
      <c r="AI897" s="90" t="str">
        <f t="shared" si="365"/>
        <v>-</v>
      </c>
      <c r="AJ897" s="90">
        <f t="shared" si="366"/>
        <v>9</v>
      </c>
      <c r="AK897" s="90" t="str">
        <f t="shared" si="367"/>
        <v>-</v>
      </c>
      <c r="AL897" s="90" t="str">
        <f t="shared" si="368"/>
        <v>Identifica este registro como HOMBRE</v>
      </c>
      <c r="AM897" s="90" t="str">
        <f t="shared" si="369"/>
        <v>-</v>
      </c>
      <c r="AN897" s="90" t="str">
        <f t="shared" si="370"/>
        <v>-</v>
      </c>
      <c r="AO897" s="90" t="str">
        <f t="shared" si="371"/>
        <v>-</v>
      </c>
      <c r="AP897" s="58" t="str">
        <f t="shared" si="372"/>
        <v>-</v>
      </c>
      <c r="AQ897" s="94" t="str">
        <f t="shared" si="373"/>
        <v>-</v>
      </c>
      <c r="AR897" s="94" t="str">
        <f>IF(N897="","PRIMER_DIA en blanco",
IF(AND(M897="01",N897&gt;=L_Conversion!$C$118,N897&lt;=L_Conversion!$D$118),"-",
IF(AND(M897="02",N897&gt;=L_Conversion!$C$119,N897&lt;=L_Conversion!$D$119),"-",
IF(AND(M897="03",N897&gt;=L_Conversion!$C$120,N897&lt;=L_Conversion!$D$120),"-",
IF(AND(M897="04",N897&gt;=L_Conversion!$C$121,N897&lt;=L_Conversion!$D$121),"-",
IF(AND(M897="05",N897&gt;=L_Conversion!$C$122,N897&lt;=L_Conversion!$D$122),"-",
IF(AND(M897="06",N897&gt;=L_Conversion!$C$123,N897&lt;=L_Conversion!$D$123),"-",
IF(AND(M897="07",N897&gt;=L_Conversion!$C$124,N897&lt;=L_Conversion!$D$124),"-",
IF(AND(M897="08",N897&gt;=L_Conversion!$C$125,N897&lt;=L_Conversion!$D$125),"-",
IF(AND(M897="09",N897&gt;=L_Conversion!$C$126,N897&lt;=L_Conversion!$D$126),"-",
IF(AND(M897="10",N897&gt;=L_Conversion!$C$127,N897&lt;=L_Conversion!$D$127),"-",
IF(AND(M897="11",N897&gt;=L_Conversion!$C$128,N897&lt;=L_Conversion!$D$128),"-",
IF(AND(M897="12",N897&gt;=L_Conversion!$C$129,N897&lt;=L_Conversion!$D$129),"-",
IF(AND(M897="13",N897&gt;=L_Conversion!$C$116,N897&lt;=L_Conversion!$D$116),"-",
IF(AND(M897="14",N897&gt;=L_Conversion!$C$117,N897&lt;=L_Conversion!$D$117),"-",
"PRIMER_DIA fuera de rango")))))))))))))))</f>
        <v>-</v>
      </c>
      <c r="AS897" s="94" t="str">
        <f t="shared" si="374"/>
        <v>-</v>
      </c>
      <c r="AT897" s="94" t="str">
        <f t="shared" si="375"/>
        <v>-</v>
      </c>
      <c r="AU897" s="94" t="str">
        <f t="shared" si="376"/>
        <v>-</v>
      </c>
      <c r="AV897" s="94" t="str">
        <f t="shared" si="377"/>
        <v>-</v>
      </c>
      <c r="AW897" s="94" t="str">
        <f t="shared" si="378"/>
        <v>-</v>
      </c>
      <c r="AX897" s="94" t="str">
        <f t="shared" si="379"/>
        <v>-</v>
      </c>
      <c r="AY897" s="94" t="str">
        <f t="shared" si="380"/>
        <v>-</v>
      </c>
      <c r="AZ897" s="94" t="str">
        <f t="shared" si="381"/>
        <v>-</v>
      </c>
      <c r="BA897" s="94" t="str">
        <f t="shared" si="382"/>
        <v>-</v>
      </c>
      <c r="BB897" s="94" t="str">
        <f t="shared" si="383"/>
        <v>-</v>
      </c>
      <c r="BC897" s="94" t="str">
        <f t="shared" si="384"/>
        <v>-</v>
      </c>
      <c r="BD897" s="94" t="str">
        <f t="shared" si="385"/>
        <v>-</v>
      </c>
      <c r="BE897" s="94" t="str">
        <f t="shared" si="386"/>
        <v>-</v>
      </c>
      <c r="BF897" s="94" t="str">
        <f t="shared" si="387"/>
        <v>-</v>
      </c>
    </row>
    <row r="898" spans="1:58" x14ac:dyDescent="0.2">
      <c r="A898" s="19" t="s">
        <v>1193</v>
      </c>
      <c r="B898" s="19" t="s">
        <v>76</v>
      </c>
      <c r="C898" s="19">
        <v>7542337</v>
      </c>
      <c r="D898" s="19">
        <v>3</v>
      </c>
      <c r="E898" s="19" t="s">
        <v>1639</v>
      </c>
      <c r="F898" s="19" t="s">
        <v>2096</v>
      </c>
      <c r="G898" s="19" t="s">
        <v>2097</v>
      </c>
      <c r="H898" s="19" t="s">
        <v>1018</v>
      </c>
      <c r="I898" s="19" t="s">
        <v>653</v>
      </c>
      <c r="J898" s="19">
        <v>80</v>
      </c>
      <c r="K898" s="19" t="s">
        <v>560</v>
      </c>
      <c r="L898" s="19" t="s">
        <v>495</v>
      </c>
      <c r="M898" s="19" t="s">
        <v>14</v>
      </c>
      <c r="N898" s="19">
        <v>45868</v>
      </c>
      <c r="O898" s="19">
        <v>3</v>
      </c>
      <c r="P898" s="83">
        <v>1</v>
      </c>
      <c r="Q898" s="19" t="s">
        <v>23</v>
      </c>
      <c r="R898" s="19" t="s">
        <v>11</v>
      </c>
      <c r="S898" s="19" t="s">
        <v>23</v>
      </c>
      <c r="T898" s="19">
        <v>3</v>
      </c>
      <c r="U898" s="19" t="s">
        <v>11</v>
      </c>
      <c r="V898" s="19" t="s">
        <v>11</v>
      </c>
      <c r="W898" s="19" t="s">
        <v>11</v>
      </c>
      <c r="X898" s="19">
        <v>0</v>
      </c>
      <c r="Y898" s="19" t="s">
        <v>730</v>
      </c>
      <c r="Z898" s="19">
        <v>0</v>
      </c>
      <c r="AA898" s="19">
        <v>0</v>
      </c>
      <c r="AB898" s="19">
        <v>0</v>
      </c>
      <c r="AC898" s="186" t="str">
        <f>IF(OR(M898="13",M898="14",P898=8),"",IF(     AND(OR(S898="AUTORIZADO", S898="PENDIENTE", S898="REDUCIDO", S898="AMPLIADO"),L898&lt;&gt;"HONORARIO" ), _xlfn.CONCAT(IF(H898="X","H",H898),"_",IF(OR(P898=5,P898=6),_xlfn.CONCAT(P898,"A"),P898),"_",VLOOKUP(T898,Datos!$B$2:$C$5,2,TRUE)),""))</f>
        <v>M_1_[hasta 3]</v>
      </c>
      <c r="AD898" s="186">
        <f t="shared" si="361"/>
        <v>0</v>
      </c>
      <c r="AE898" s="90" t="str">
        <f t="shared" si="362"/>
        <v>-</v>
      </c>
      <c r="AF898" s="91" t="str">
        <f t="shared" si="363"/>
        <v>070601</v>
      </c>
      <c r="AG898" s="92"/>
      <c r="AH898" s="93" t="str">
        <f t="shared" si="364"/>
        <v>Corporación de Fomento de la Producción</v>
      </c>
      <c r="AI898" s="90" t="str">
        <f t="shared" si="365"/>
        <v>-</v>
      </c>
      <c r="AJ898" s="90">
        <f t="shared" si="366"/>
        <v>3</v>
      </c>
      <c r="AK898" s="90" t="str">
        <f t="shared" si="367"/>
        <v>-</v>
      </c>
      <c r="AL898" s="90" t="str">
        <f t="shared" si="368"/>
        <v>Identifica este registro como MUJER</v>
      </c>
      <c r="AM898" s="90" t="str">
        <f t="shared" si="369"/>
        <v>-</v>
      </c>
      <c r="AN898" s="90" t="str">
        <f t="shared" si="370"/>
        <v>-</v>
      </c>
      <c r="AO898" s="90" t="str">
        <f t="shared" si="371"/>
        <v>-</v>
      </c>
      <c r="AP898" s="58" t="str">
        <f t="shared" si="372"/>
        <v>-</v>
      </c>
      <c r="AQ898" s="94" t="str">
        <f t="shared" si="373"/>
        <v>-</v>
      </c>
      <c r="AR898" s="94" t="str">
        <f>IF(N898="","PRIMER_DIA en blanco",
IF(AND(M898="01",N898&gt;=L_Conversion!$C$118,N898&lt;=L_Conversion!$D$118),"-",
IF(AND(M898="02",N898&gt;=L_Conversion!$C$119,N898&lt;=L_Conversion!$D$119),"-",
IF(AND(M898="03",N898&gt;=L_Conversion!$C$120,N898&lt;=L_Conversion!$D$120),"-",
IF(AND(M898="04",N898&gt;=L_Conversion!$C$121,N898&lt;=L_Conversion!$D$121),"-",
IF(AND(M898="05",N898&gt;=L_Conversion!$C$122,N898&lt;=L_Conversion!$D$122),"-",
IF(AND(M898="06",N898&gt;=L_Conversion!$C$123,N898&lt;=L_Conversion!$D$123),"-",
IF(AND(M898="07",N898&gt;=L_Conversion!$C$124,N898&lt;=L_Conversion!$D$124),"-",
IF(AND(M898="08",N898&gt;=L_Conversion!$C$125,N898&lt;=L_Conversion!$D$125),"-",
IF(AND(M898="09",N898&gt;=L_Conversion!$C$126,N898&lt;=L_Conversion!$D$126),"-",
IF(AND(M898="10",N898&gt;=L_Conversion!$C$127,N898&lt;=L_Conversion!$D$127),"-",
IF(AND(M898="11",N898&gt;=L_Conversion!$C$128,N898&lt;=L_Conversion!$D$128),"-",
IF(AND(M898="12",N898&gt;=L_Conversion!$C$129,N898&lt;=L_Conversion!$D$129),"-",
IF(AND(M898="13",N898&gt;=L_Conversion!$C$116,N898&lt;=L_Conversion!$D$116),"-",
IF(AND(M898="14",N898&gt;=L_Conversion!$C$117,N898&lt;=L_Conversion!$D$117),"-",
"PRIMER_DIA fuera de rango")))))))))))))))</f>
        <v>-</v>
      </c>
      <c r="AS898" s="94" t="str">
        <f t="shared" si="374"/>
        <v>-</v>
      </c>
      <c r="AT898" s="94" t="str">
        <f t="shared" si="375"/>
        <v>-</v>
      </c>
      <c r="AU898" s="94" t="str">
        <f t="shared" si="376"/>
        <v>-</v>
      </c>
      <c r="AV898" s="94" t="str">
        <f t="shared" si="377"/>
        <v>-</v>
      </c>
      <c r="AW898" s="94" t="str">
        <f t="shared" si="378"/>
        <v>-</v>
      </c>
      <c r="AX898" s="94" t="str">
        <f t="shared" si="379"/>
        <v>-</v>
      </c>
      <c r="AY898" s="94" t="str">
        <f t="shared" si="380"/>
        <v>-</v>
      </c>
      <c r="AZ898" s="94" t="str">
        <f t="shared" si="381"/>
        <v>-</v>
      </c>
      <c r="BA898" s="94" t="str">
        <f t="shared" si="382"/>
        <v>-</v>
      </c>
      <c r="BB898" s="94" t="str">
        <f t="shared" si="383"/>
        <v>-</v>
      </c>
      <c r="BC898" s="94" t="str">
        <f t="shared" si="384"/>
        <v>-</v>
      </c>
      <c r="BD898" s="94" t="str">
        <f t="shared" si="385"/>
        <v>-</v>
      </c>
      <c r="BE898" s="94" t="str">
        <f t="shared" si="386"/>
        <v>-</v>
      </c>
      <c r="BF898" s="94" t="str">
        <f t="shared" si="387"/>
        <v>-</v>
      </c>
    </row>
    <row r="899" spans="1:58" x14ac:dyDescent="0.2">
      <c r="A899" s="19" t="s">
        <v>1193</v>
      </c>
      <c r="B899" s="19" t="s">
        <v>76</v>
      </c>
      <c r="C899" s="19">
        <v>13545055</v>
      </c>
      <c r="D899" s="19">
        <v>3</v>
      </c>
      <c r="E899" s="19" t="s">
        <v>1427</v>
      </c>
      <c r="F899" s="19" t="s">
        <v>1428</v>
      </c>
      <c r="G899" s="19" t="s">
        <v>1429</v>
      </c>
      <c r="H899" s="19" t="s">
        <v>1018</v>
      </c>
      <c r="I899" s="19" t="s">
        <v>653</v>
      </c>
      <c r="J899" s="19">
        <v>80</v>
      </c>
      <c r="K899" s="19" t="s">
        <v>554</v>
      </c>
      <c r="L899" s="19" t="s">
        <v>495</v>
      </c>
      <c r="M899" s="19" t="s">
        <v>14</v>
      </c>
      <c r="N899" s="19">
        <v>45869</v>
      </c>
      <c r="O899" s="19">
        <v>30</v>
      </c>
      <c r="P899" s="83">
        <v>1</v>
      </c>
      <c r="Q899" s="19" t="s">
        <v>23</v>
      </c>
      <c r="R899" s="19" t="s">
        <v>11</v>
      </c>
      <c r="S899" s="19" t="s">
        <v>23</v>
      </c>
      <c r="T899" s="19">
        <v>30</v>
      </c>
      <c r="U899" s="19" t="s">
        <v>11</v>
      </c>
      <c r="V899" s="19" t="s">
        <v>11</v>
      </c>
      <c r="W899" s="19" t="s">
        <v>11</v>
      </c>
      <c r="X899" s="19">
        <v>0</v>
      </c>
      <c r="Y899" s="19" t="s">
        <v>730</v>
      </c>
      <c r="Z899" s="19">
        <v>0</v>
      </c>
      <c r="AA899" s="19">
        <v>0</v>
      </c>
      <c r="AB899" s="19">
        <v>0</v>
      </c>
      <c r="AC899" s="186" t="str">
        <f>IF(OR(M899="13",M899="14",P899=8),"",IF(     AND(OR(S899="AUTORIZADO", S899="PENDIENTE", S899="REDUCIDO", S899="AMPLIADO"),L899&lt;&gt;"HONORARIO" ), _xlfn.CONCAT(IF(H899="X","H",H899),"_",IF(OR(P899=5,P899=6),_xlfn.CONCAT(P899,"A"),P899),"_",VLOOKUP(T899,Datos!$B$2:$C$5,2,TRUE)),""))</f>
        <v>M_1_[11 +]</v>
      </c>
      <c r="AD899" s="186">
        <f t="shared" ref="AD899:AD962" si="388">IF(AC899="",0,AA899+AB899)</f>
        <v>0</v>
      </c>
      <c r="AE899" s="90" t="str">
        <f t="shared" ref="AE899:AE962" si="389">IF(A899="","Celda vacía",IF(A899="L","-","Revisar"))</f>
        <v>-</v>
      </c>
      <c r="AF899" s="91" t="str">
        <f t="shared" ref="AF899:AF962" si="390">IF(B899="","Celda vacía",IF(LEN(B899)=4,REPLACE(B899,1,6,CONCATENATE("00",B899)),IF(LEN(B899)=5,REPLACE(B899,1,6,CONCATENATE("0",B899)),IF(LEN(B899)=6,REPLACE(B899,1,6,B899),IF(AND(LEN(B899)&gt;6,OR(LEFT(B899,4)="1202", LEFT(B899,4)="1703")),REPLACE(B899,1,LEN(B899),B899),"Revisar")))))</f>
        <v>070601</v>
      </c>
      <c r="AG899" s="92"/>
      <c r="AH899" s="93" t="str">
        <f t="shared" ref="AH899:AH962" si="391">IF(B899="","Celda Vacía",IF(ISERROR(IF(B899="","",VLOOKUP(B899,Codigo,3,0))),"Corregir código servicio",IF(B899="","",VLOOKUP(B899,Codigo,3,0))))</f>
        <v>Corporación de Fomento de la Producción</v>
      </c>
      <c r="AI899" s="90" t="str">
        <f t="shared" ref="AI899:AI962" si="392">IF(C899="","Celda vacía",IF(C899&gt;1000000,"-","Revisar con Edad"))</f>
        <v>-</v>
      </c>
      <c r="AJ899" s="90">
        <f t="shared" ref="AJ899:AJ962" si="393">IF(D899="","Celda vacía",IF(IF(IF(LEN(C899)=6,(11-((RIGHT(C899,1)*2+MID(C899,5,1)*3+MID(C899,4,1)*4+MID(C899,3,1)*5+MID(C899,2,1)*6+LEFT(C899,1)*7)-(INT((RIGHT(C899,1)*2+MID(C899,5,1)*3+MID(C899,4,1)*4+MID(C899,3,1)*5+MID(C899,2,1)*6+LEFT(C899,1)*7)/11)*11))),IF(LEN(C899)=7,(11-((RIGHT(C899,1)*2+MID(C899,6,1)*3+MID(C899,5,1)*4+MID(C899,4,1)*5+MID(C899,3,1)*6+MID(C899,2,1)*7+LEFT(C899,1)*2)-(INT((RIGHT(C899,1)*2+MID(C899,6,1)*3+MID(C899,5,1)*4+MID(C899,4,1)*5+MID(C899,3,1)*6+MID(C899,2,1)*7+LEFT(C899,1)*2)/11)*11))),(11-((RIGHT(C899,1)*2+MID(C899,7,1)*3+MID(C899,6,1)*4+MID(C899,5,1)*5+MID(C899,4,1)*6+MID(C899,3,1)*7+MID(C899,2,1)*2+LEFT(C899,1)*3)-(INT((RIGHT(C899,1)*2+MID(C899,7,1)*3+MID(C899,6,1)*4+MID(C899,5,1)*5+MID(C899,4,1)*6+MID(C899,3,1)*7+MID(C899,2,1)*2+LEFT(C899,1)*3)/11)*11)))))=11,0,IF(LEN(C899)=6,(11-((RIGHT(C899,1)*2+MID(C899,5,1)*3+MID(C899,4,1)*4+MID(C899,3,1)*5+MID(C899,2,1)*6+LEFT(C899,1)*7)-(INT((RIGHT(C899,1)*2+MID(C899,5,1)*3+MID(C899,4,1)*4+MID(C899,3,1)*5+MID(C899,2,1)*6+LEFT(C899,1)*7)/11)*11))),IF(LEN(C899)=7,(11-((RIGHT(C899,1)*2+MID(C899,6,1)*3+MID(C899,5,1)*4+MID(C899,4,1)*5+MID(C899,3,1)*6+MID(C899,2,1)*7+LEFT(C899,1)*2)-(INT((RIGHT(C899,1)*2+MID(C899,6,1)*3+MID(C899,5,1)*4+MID(C899,4,1)*5+MID(C899,3,1)*6+MID(C899,2,1)*7+LEFT(C899,1)*2)/11)*11))),(11-((RIGHT(C899,1)*2+MID(C899,7,1)*3+MID(C899,6,1)*4+MID(C899,5,1)*5+MID(C899,4,1)*6+MID(C899,3,1)*7+MID(C899,2,1)*2+LEFT(C899,1)*3)-(INT((RIGHT(C899,1)*2+MID(C899,7,1)*3+MID(C899,6,1)*4+MID(C899,5,1)*5+MID(C899,4,1)*6+MID(C899,3,1)*7+MID(C899,2,1)*2+LEFT(C899,1)*3)/11)*11))))))=10,"K",IF(IF(LEN(C899)=6,(11-((RIGHT(C899,1)*2+MID(C899,5,1)*3+MID(C899,4,1)*4+MID(C899,3,1)*5+MID(C899,2,1)*6+LEFT(C899,1)*7)-(INT((RIGHT(C899,1)*2+MID(C899,5,1)*3+MID(C899,4,1)*4+MID(C899,3,1)*5+MID(C899,2,1)*6+LEFT(C899,1)*7)/11)*11))),IF(LEN(C899)=7,(11-((RIGHT(C899,1)*2+MID(C899,6,1)*3+MID(C899,5,1)*4+MID(C899,4,1)*5+MID(C899,3,1)*6+MID(C899,2,1)*7+LEFT(C899,1)*2)-(INT((RIGHT(C899,1)*2+MID(C899,6,1)*3+MID(C899,5,1)*4+MID(C899,4,1)*5+MID(C899,3,1)*6+MID(C899,2,1)*7+LEFT(C899,1)*2)/11)*11))),(11-((RIGHT(C899,1)*2+MID(C899,7,1)*3+MID(C899,6,1)*4+MID(C899,5,1)*5+MID(C899,4,1)*6+MID(C899,3,1)*7+MID(C899,2,1)*2+LEFT(C899,1)*3)-(INT((RIGHT(C899,1)*2+MID(C899,7,1)*3+MID(C899,6,1)*4+MID(C899,5,1)*5+MID(C899,4,1)*6+MID(C899,3,1)*7+MID(C899,2,1)*2+LEFT(C899,1)*3)/11)*11)))))=11,0,IF(LEN(C899)=6,(11-((RIGHT(C899,1)*2+MID(C899,5,1)*3+MID(C899,4,1)*4+MID(C899,3,1)*5+MID(C899,2,1)*6+LEFT(C899,1)*7)-(INT((RIGHT(C899,1)*2+MID(C899,5,1)*3+MID(C899,4,1)*4+MID(C899,3,1)*5+MID(C899,2,1)*6+LEFT(C899,1)*7)/11)*11))),IF(LEN(C899)=7,(11-((RIGHT(C899,1)*2+MID(C899,6,1)*3+MID(C899,5,1)*4+MID(C899,4,1)*5+MID(C899,3,1)*6+MID(C899,2,1)*7+LEFT(C899,1)*2)-(INT((RIGHT(C899,1)*2+MID(C899,6,1)*3+MID(C899,5,1)*4+MID(C899,4,1)*5+MID(C899,3,1)*6+MID(C899,2,1)*7+LEFT(C899,1)*2)/11)*11))),(11-((RIGHT(C899,1)*2+MID(C899,7,1)*3+MID(C899,6,1)*4+MID(C899,5,1)*5+MID(C899,4,1)*6+MID(C899,3,1)*7+MID(C899,2,1)*2+LEFT(C899,1)*3)-(INT((RIGHT(C899,1)*2+MID(C899,7,1)*3+MID(C899,6,1)*4+MID(C899,5,1)*5+MID(C899,4,1)*6+MID(C899,3,1)*7+MID(C899,2,1)*2+LEFT(C899,1)*3)/11)*11))))))))</f>
        <v>3</v>
      </c>
      <c r="AK899" s="90" t="str">
        <f t="shared" ref="AK899:AK962" si="394">IF(C899="","Celda vacía",IF(C899="E","-",IF(IF(AJ899=11,0,IF(AJ899=10,"K",AJ899))=D899,"-","Corregir RUN")))</f>
        <v>-</v>
      </c>
      <c r="AL899" s="90" t="str">
        <f t="shared" ref="AL899:AL962" si="395">IF(H899="","Celda vacía",IF(OR(H899="M",H899="H",H899="X"),  IF(H899="M", "Identifica este registro como MUJER",  IF(H899="H","Identifica este registro como HOMBRE", IF(H899="X","Identifica este registro como NO BINARIO"))),  "Validar con Tabla N°01")   )</f>
        <v>Identifica este registro como MUJER</v>
      </c>
      <c r="AM899" s="90" t="str">
        <f t="shared" ref="AM899:AM962" si="396">IF(I899="","Celda vacía",IF(ISERROR(VLOOKUP(I899,Tabla_27_Matriz_Base,1,0)),"Revisar","-"))</f>
        <v>-</v>
      </c>
      <c r="AN899" s="90" t="str">
        <f t="shared" ref="AN899:AN962" si="397">IF(J899="","Celda vacía",IF(ISERROR(VLOOKUP(J899,Tabla_04_Sist.Rem,1,0)),"Revisar","-"))</f>
        <v>-</v>
      </c>
      <c r="AO899" s="90" t="str">
        <f t="shared" ref="AO899:AO962" si="398">IF(J899="","SIST_REM vacío, no permite validar estamento",IF(OR(J899=10,J899=40,J899=60,J899=70),IF(ISERROR(VLOOKUP(K899,Tabla_06_10_40_60_70_EUS,1,0)),"Revisar. Estamento no corresponde a sist. Rem.","-"),
IF(AND(A899="l",J899=11,K899="DIRECTIVO"),"Dual",
IF(OR(J899=11,J899=12),IF(ISERROR(VLOOKUP(K899,Tabla_06_11_12_15076_19664,1,0)),"Revisar. Estamento no corresponde a sist. Rem.","-"),
IF(J899=13,IF(ISERROR(VLOOKUP(K899,Tabla_06_13,1,0)),"Revisar. Estamento no corresponde a sist. Rem.","-"),
IF(J899=14,IF(ISERROR(VLOOKUP(K899,Tabla_06_14,1,0)),"Revisar. Estamento no corresponde a sist. Rem.","-"),
IF(J899=15,IF(ISERROR(VLOOKUP(K899,Tabla_06_15,1,0)),"Revisar. Estamento no corresponde a sist. Rem.","-"),
IF(OR(J899=90),IF(ISERROR(VLOOKUP(K899,Tabla_06_90_Personal_Fuera_de_Dotacion,1,0)),"Revisar. Estamento no corresponde a sist. Rem.","-"),
IF(J899=61,IF(ISERROR(VLOOKUP(K899,Tabla_06_DFL29_61_Experimentales,1,0)),"Revisar. Estamento no corresponde a sist. Rem.","-"),IF(J899=20,IF(ISERROR(VLOOKUP(K899,Tabla_06_20_Fiscalizadores,1,0)),"Revisar. Estamento no corresponde a sist. Rem.","-"),IF(J899=80,IF(ISERROR(VLOOKUP(K899,Tabla_06_80_Codigo_del_Trabajo,1,0)),"Revisar. Estamento no corresponde a sist. Rem.","-"),                    IF(J899=30,IF(ISERROR(VLOOKUP(K899,Tabla_06_30_Poder_Judicial,1,0)),"Revisar. Estamento no corresponde a sist. Rem.","-"),IF(ISERROR(VLOOKUP(K899,Tabla_06_50_Ministerio_Publico,1,0)),"Revisar","-")))))))))))))</f>
        <v>-</v>
      </c>
      <c r="AP899" s="58" t="str">
        <f t="shared" ref="AP899:AP962" si="399">IF(L899="","Celda vacía",IF(ISERROR(VLOOKUP(L899,Tabla_Personal,1,0)),"Revisar","-"))</f>
        <v>-</v>
      </c>
      <c r="AQ899" s="94" t="str">
        <f t="shared" ref="AQ899:AQ962" si="400">IF(M899="","Celda vacía",IF(ISERROR(VLOOKUP(M899,Tabla_01_Mes,1,0)),"Revisar","-"))</f>
        <v>-</v>
      </c>
      <c r="AR899" s="94" t="str">
        <f>IF(N899="","PRIMER_DIA en blanco",
IF(AND(M899="01",N899&gt;=L_Conversion!$C$118,N899&lt;=L_Conversion!$D$118),"-",
IF(AND(M899="02",N899&gt;=L_Conversion!$C$119,N899&lt;=L_Conversion!$D$119),"-",
IF(AND(M899="03",N899&gt;=L_Conversion!$C$120,N899&lt;=L_Conversion!$D$120),"-",
IF(AND(M899="04",N899&gt;=L_Conversion!$C$121,N899&lt;=L_Conversion!$D$121),"-",
IF(AND(M899="05",N899&gt;=L_Conversion!$C$122,N899&lt;=L_Conversion!$D$122),"-",
IF(AND(M899="06",N899&gt;=L_Conversion!$C$123,N899&lt;=L_Conversion!$D$123),"-",
IF(AND(M899="07",N899&gt;=L_Conversion!$C$124,N899&lt;=L_Conversion!$D$124),"-",
IF(AND(M899="08",N899&gt;=L_Conversion!$C$125,N899&lt;=L_Conversion!$D$125),"-",
IF(AND(M899="09",N899&gt;=L_Conversion!$C$126,N899&lt;=L_Conversion!$D$126),"-",
IF(AND(M899="10",N899&gt;=L_Conversion!$C$127,N899&lt;=L_Conversion!$D$127),"-",
IF(AND(M899="11",N899&gt;=L_Conversion!$C$128,N899&lt;=L_Conversion!$D$128),"-",
IF(AND(M899="12",N899&gt;=L_Conversion!$C$129,N899&lt;=L_Conversion!$D$129),"-",
IF(AND(M899="13",N899&gt;=L_Conversion!$C$116,N899&lt;=L_Conversion!$D$116),"-",
IF(AND(M899="14",N899&gt;=L_Conversion!$C$117,N899&lt;=L_Conversion!$D$117),"-",
"PRIMER_DIA fuera de rango")))))))))))))))</f>
        <v>-</v>
      </c>
      <c r="AS899" s="94" t="str">
        <f t="shared" ref="AS899:AS962" si="401">IF(O899="","Celda vacía",IF(AND(ISERROR(VLOOKUP(P899,Tabla_18_Tipos_licencias,1,FALSE))=FALSE,O899&gt;=0,O899&lt;=365),IF(P899=8,IF(H899="M",IF(ISERROR(VLOOKUP(O899,Dias_Licencia_Tipo_8_M,1,0)),"Revisar días licencia tipo 8","-"),IF(ISERROR(VLOOKUP(O899,Dias_licencia_tipo_8_H,1,0)),"Revisar días licencia tipo 8","-")),"-"),"Se debe revisar los campos TIPO_LM y N_DIAS"))</f>
        <v>-</v>
      </c>
      <c r="AT899" s="94" t="str">
        <f t="shared" ref="AT899:AT962" si="402">IF(P899="","Celda vacía",IF(ISERROR(VLOOKUP(P899,Tabla_18_Tipos_licencias,1,FALSE))=FALSE,IF(H899="M","-",IF(P899=7,"Revisar","-")),"Revisar"))</f>
        <v>-</v>
      </c>
      <c r="AU899" s="94" t="str">
        <f t="shared" ref="AU899:AU962" si="403">IF(Q899="","Celda vacía",IF(AND(OR(L899="HAG",L899="HONORARIO"),OR(Q899="AUTORIZADO",Q899="REDUCIDO",Q899="RECHAZADO",Q899="PENDIENTE",Q899="AMPLIADO")),"Revisar Calidad Jurídica",IF(AND(OR(L899="HAG",L899="HONORARIO"),Q899="NC"),"-",IF(ISERROR(VLOOKUP(Q899,Tabla_04_Estado_Resolucion,1,0)),"Revisar",IF(AND(Q899="PENDIENTE",($BG$1-N899)&gt;60),"Validar estado PENDIENTE",  IF(AND(OR(L899="CONTRATA",L899="PLANTA", L899="CT", L899="JP", L899="JORNAL", L899="CONTRATA_FD", L899="CT_FD", L899="ADSCRITO", L899="LGN", L899="VIGILANTE", L899="BECARIOS", L899="PLANTA_FD"),Q899&lt;&gt;"NC"),"-","Revisar Calidad Jurídica"))))))</f>
        <v>-</v>
      </c>
      <c r="AV899" s="94" t="str">
        <f t="shared" ref="AV899:AV962" si="404">IF(R899="","Celda vacía",IF(AND(OR(Q899="AUTORIZADO",Q899="PENDIENTE",Q899="NC",Q899="AMPLIADO"),R899="N"),"-",IF(AND(OR(Q899="REDUCIDO",Q899="RECHAZADO"),OR(R899="S",R899="N")),"-","Revisar")))</f>
        <v>-</v>
      </c>
      <c r="AW899" s="94" t="str">
        <f t="shared" ref="AW899:AW962" si="405">IF(Q899="","Celda vacía",IF(AND(R899="N",Q899=S899),"-",IF(AND(S899="PENDIENTE",($BG$1-N899)&gt;60),"Validar estado PENDIENTE",IF(AND(R899="S",OR(S899="AUTORIZADO",S899="PENDIENTE"),T899=O899),"-",IF(AND(R899="S",S899="REDUCIDO",T899&lt;O899,T899&gt;0),"-",IF(AND(R899="S",S899="RECHAZADO",T899=0),"-",IF(AND(Q899="NC",S899="NC",T899=O899),"-","Revisar")))))))</f>
        <v>-</v>
      </c>
      <c r="AX899" s="94" t="str">
        <f t="shared" ref="AX899:AX962" si="406">IF(T899="","Celda Vacía",IF(AND(OR(S899="AUTORIZADO",S899="PENDIENTE",S899="NC"),O899=T899),"-",IF(AND(S899="REDUCIDO",T899&gt;0,T899&lt;O899),"-",IF(AND(S899="RECHAZADO",T899=0),"-",   IF(AND(S899="AMPLIADO",T899&gt;O899),"-",       "Revisar" )))))</f>
        <v>-</v>
      </c>
      <c r="AY899" s="94" t="str">
        <f t="shared" ref="AY899:AY962" si="407">IF(U899="","Celda vacía",IF(OR(U899="S",U899="N"),"-","Revisar"))</f>
        <v>-</v>
      </c>
      <c r="AZ899" s="94" t="str">
        <f t="shared" ref="AZ899:AZ962" si="408">IF(V899="","Celda vacía",IF(OR(V899="S",V899="N"),"-","Revisar"))</f>
        <v>-</v>
      </c>
      <c r="BA899" s="94" t="str">
        <f t="shared" ref="BA899:BA962" si="409">IF(W899="","Celda vacía",IF(OR(W899="S",W899="N"),"-","Revisar"))</f>
        <v>-</v>
      </c>
      <c r="BB899" s="94" t="str">
        <f t="shared" ref="BB899:BB962" si="410">IF(X899="","Celda Vacia",IF(  OR(          AND(X899=0,W899="S"),AND(X899&lt;&gt;0,W899="N")),"Revisar valor del campo MONTO_SUB","-"))</f>
        <v>-</v>
      </c>
      <c r="BC899" s="94" t="str">
        <f t="shared" ref="BC899:BC962" si="411">IF(Y899="","Celda Vacia",IF(ISERROR(VLOOKUP(Y899,Tabla_33_estado_recuperacion,1,FALSE)),"Se debe corregir el valor según Tabla Nro 33",IF(Y899="SDR",IF(OR(S899="RECHAZADO",W899="N"),"-","Se debe revisar  ESTADO SDR"),IF(Y899="PEN",IF(OR(S899="AUTORIZADO",S899="REDUCIDO",S899="PENDIENTE"),"-","Se debe revisar ESTADO PEN"),IF(AND(OR(W899="S",W899="N"),OR(Y899="TOT",Y899="PAR"),OR(S899="AUTORIZADO",S899="REDUCIDO")),"-","Revisar ER2 Y ESTADO_REC")))))</f>
        <v>-</v>
      </c>
      <c r="BD899" s="94" t="str">
        <f t="shared" ref="BD899:BD962" si="412">IF(Z899="","Celda Vacia", IF(Z899&gt;T899,"Dias recuperados no puede ser mayor a dias autorizados", IF(ISNUMBER(Z899)=TRUE,IF(Z899=0,IF(OR(Y899="SDR",Y899="PEN"),"-",IF(AND(T899&lt;4,OR(Y899="TOT",Y899="PAR")),"-","Se debe revisar los Campos N_DIAS_REC y ESTADO_REC")),IF(AND(Z899&gt;0,Z899&lt;366,OR(Y899="TOT",Y899="PAR")),"-","Se debe revisar los campos ESTADO_REC y N_DIAS_REC")),"Valor del campo N_DIAS_REC no es numérico"))    )</f>
        <v>-</v>
      </c>
      <c r="BE899" s="94" t="str">
        <f t="shared" ref="BE899:BE962" si="413">IF(AA899="","Celda vacia",
IF( AND(AA899=0,(OR(Y899="PEN",Y899="SDR"))),"-",
IF(AND(T899&lt;4,OR(P899="5A",P899="5B",P899="6A",P899="6B"),AA899&gt;=0),"-",
IF(AND(T899&lt;4,P899&lt;&gt;"5A",P899&lt;&gt;"5B",P899&lt;&gt;"6A",P899&lt;&gt;"6B",AA899=0),"-",
IF(AND(T899&lt;4,P899&lt;&gt;"5A",P899&lt;&gt;"5B",P899&lt;&gt;"6A",P899&lt;&gt;"6B",V899="S",AA899&gt;=0),"-",
IF(AND(T899&gt;=4,AA899&gt;0, OR(Y899="TOT",Y899="PAR")),"-",
"Revisar el tipo de licencia medica, dias de licencia para el monto de recuperación declarado"))))))</f>
        <v>-</v>
      </c>
      <c r="BF899" s="94" t="str">
        <f t="shared" ref="BF899:BF962" si="414">IF(AB899="","Celda vacia",IF(ISNUMBER(AB899)=TRUE,IF(AB899=0,IF(OR(Y899="PEN",Y899="SDR"),"-","revisar "),IF(OR(Y899="TOT",Y899="PAR"),"-","Revisar")),"Valor del campo no es numérico"))</f>
        <v>-</v>
      </c>
    </row>
    <row r="900" spans="1:58" x14ac:dyDescent="0.2">
      <c r="A900" s="19" t="s">
        <v>1193</v>
      </c>
      <c r="B900" s="19" t="s">
        <v>76</v>
      </c>
      <c r="C900" s="19">
        <v>15349450</v>
      </c>
      <c r="D900" s="19">
        <v>9</v>
      </c>
      <c r="E900" s="19" t="s">
        <v>1460</v>
      </c>
      <c r="F900" s="19" t="s">
        <v>1461</v>
      </c>
      <c r="G900" s="19" t="s">
        <v>1462</v>
      </c>
      <c r="H900" s="19" t="s">
        <v>1018</v>
      </c>
      <c r="I900" s="19" t="s">
        <v>653</v>
      </c>
      <c r="J900" s="19">
        <v>80</v>
      </c>
      <c r="K900" s="19" t="s">
        <v>560</v>
      </c>
      <c r="L900" s="19" t="s">
        <v>495</v>
      </c>
      <c r="M900" s="19" t="s">
        <v>14</v>
      </c>
      <c r="N900" s="19">
        <v>45869</v>
      </c>
      <c r="O900" s="19">
        <v>5</v>
      </c>
      <c r="P900" s="83">
        <v>1</v>
      </c>
      <c r="Q900" s="19" t="s">
        <v>23</v>
      </c>
      <c r="R900" s="19" t="s">
        <v>11</v>
      </c>
      <c r="S900" s="19" t="s">
        <v>23</v>
      </c>
      <c r="T900" s="19">
        <v>5</v>
      </c>
      <c r="U900" s="19" t="s">
        <v>11</v>
      </c>
      <c r="V900" s="19" t="s">
        <v>11</v>
      </c>
      <c r="W900" s="19" t="s">
        <v>11</v>
      </c>
      <c r="X900" s="19">
        <v>0</v>
      </c>
      <c r="Y900" s="19" t="s">
        <v>730</v>
      </c>
      <c r="Z900" s="19">
        <v>0</v>
      </c>
      <c r="AA900" s="19">
        <v>0</v>
      </c>
      <c r="AB900" s="19">
        <v>0</v>
      </c>
      <c r="AC900" s="186" t="str">
        <f>IF(OR(M900="13",M900="14",P900=8),"",IF(     AND(OR(S900="AUTORIZADO", S900="PENDIENTE", S900="REDUCIDO", S900="AMPLIADO"),L900&lt;&gt;"HONORARIO" ), _xlfn.CONCAT(IF(H900="X","H",H900),"_",IF(OR(P900=5,P900=6),_xlfn.CONCAT(P900,"A"),P900),"_",VLOOKUP(T900,Datos!$B$2:$C$5,2,TRUE)),""))</f>
        <v>M_1_[4 a 10]</v>
      </c>
      <c r="AD900" s="186">
        <f t="shared" si="388"/>
        <v>0</v>
      </c>
      <c r="AE900" s="90" t="str">
        <f t="shared" si="389"/>
        <v>-</v>
      </c>
      <c r="AF900" s="91" t="str">
        <f t="shared" si="390"/>
        <v>070601</v>
      </c>
      <c r="AG900" s="92"/>
      <c r="AH900" s="93" t="str">
        <f t="shared" si="391"/>
        <v>Corporación de Fomento de la Producción</v>
      </c>
      <c r="AI900" s="90" t="str">
        <f t="shared" si="392"/>
        <v>-</v>
      </c>
      <c r="AJ900" s="90">
        <f t="shared" si="393"/>
        <v>9</v>
      </c>
      <c r="AK900" s="90" t="str">
        <f t="shared" si="394"/>
        <v>-</v>
      </c>
      <c r="AL900" s="90" t="str">
        <f t="shared" si="395"/>
        <v>Identifica este registro como MUJER</v>
      </c>
      <c r="AM900" s="90" t="str">
        <f t="shared" si="396"/>
        <v>-</v>
      </c>
      <c r="AN900" s="90" t="str">
        <f t="shared" si="397"/>
        <v>-</v>
      </c>
      <c r="AO900" s="90" t="str">
        <f t="shared" si="398"/>
        <v>-</v>
      </c>
      <c r="AP900" s="58" t="str">
        <f t="shared" si="399"/>
        <v>-</v>
      </c>
      <c r="AQ900" s="94" t="str">
        <f t="shared" si="400"/>
        <v>-</v>
      </c>
      <c r="AR900" s="94" t="str">
        <f>IF(N900="","PRIMER_DIA en blanco",
IF(AND(M900="01",N900&gt;=L_Conversion!$C$118,N900&lt;=L_Conversion!$D$118),"-",
IF(AND(M900="02",N900&gt;=L_Conversion!$C$119,N900&lt;=L_Conversion!$D$119),"-",
IF(AND(M900="03",N900&gt;=L_Conversion!$C$120,N900&lt;=L_Conversion!$D$120),"-",
IF(AND(M900="04",N900&gt;=L_Conversion!$C$121,N900&lt;=L_Conversion!$D$121),"-",
IF(AND(M900="05",N900&gt;=L_Conversion!$C$122,N900&lt;=L_Conversion!$D$122),"-",
IF(AND(M900="06",N900&gt;=L_Conversion!$C$123,N900&lt;=L_Conversion!$D$123),"-",
IF(AND(M900="07",N900&gt;=L_Conversion!$C$124,N900&lt;=L_Conversion!$D$124),"-",
IF(AND(M900="08",N900&gt;=L_Conversion!$C$125,N900&lt;=L_Conversion!$D$125),"-",
IF(AND(M900="09",N900&gt;=L_Conversion!$C$126,N900&lt;=L_Conversion!$D$126),"-",
IF(AND(M900="10",N900&gt;=L_Conversion!$C$127,N900&lt;=L_Conversion!$D$127),"-",
IF(AND(M900="11",N900&gt;=L_Conversion!$C$128,N900&lt;=L_Conversion!$D$128),"-",
IF(AND(M900="12",N900&gt;=L_Conversion!$C$129,N900&lt;=L_Conversion!$D$129),"-",
IF(AND(M900="13",N900&gt;=L_Conversion!$C$116,N900&lt;=L_Conversion!$D$116),"-",
IF(AND(M900="14",N900&gt;=L_Conversion!$C$117,N900&lt;=L_Conversion!$D$117),"-",
"PRIMER_DIA fuera de rango")))))))))))))))</f>
        <v>-</v>
      </c>
      <c r="AS900" s="94" t="str">
        <f t="shared" si="401"/>
        <v>-</v>
      </c>
      <c r="AT900" s="94" t="str">
        <f t="shared" si="402"/>
        <v>-</v>
      </c>
      <c r="AU900" s="94" t="str">
        <f t="shared" si="403"/>
        <v>-</v>
      </c>
      <c r="AV900" s="94" t="str">
        <f t="shared" si="404"/>
        <v>-</v>
      </c>
      <c r="AW900" s="94" t="str">
        <f t="shared" si="405"/>
        <v>-</v>
      </c>
      <c r="AX900" s="94" t="str">
        <f t="shared" si="406"/>
        <v>-</v>
      </c>
      <c r="AY900" s="94" t="str">
        <f t="shared" si="407"/>
        <v>-</v>
      </c>
      <c r="AZ900" s="94" t="str">
        <f t="shared" si="408"/>
        <v>-</v>
      </c>
      <c r="BA900" s="94" t="str">
        <f t="shared" si="409"/>
        <v>-</v>
      </c>
      <c r="BB900" s="94" t="str">
        <f t="shared" si="410"/>
        <v>-</v>
      </c>
      <c r="BC900" s="94" t="str">
        <f t="shared" si="411"/>
        <v>-</v>
      </c>
      <c r="BD900" s="94" t="str">
        <f t="shared" si="412"/>
        <v>-</v>
      </c>
      <c r="BE900" s="94" t="str">
        <f t="shared" si="413"/>
        <v>-</v>
      </c>
      <c r="BF900" s="94" t="str">
        <f t="shared" si="414"/>
        <v>-</v>
      </c>
    </row>
    <row r="901" spans="1:58" x14ac:dyDescent="0.2">
      <c r="A901" s="19" t="s">
        <v>1193</v>
      </c>
      <c r="B901" s="19" t="s">
        <v>76</v>
      </c>
      <c r="C901" s="19">
        <v>16932657</v>
      </c>
      <c r="D901" s="19">
        <v>6</v>
      </c>
      <c r="E901" s="19" t="s">
        <v>1534</v>
      </c>
      <c r="F901" s="19" t="s">
        <v>1784</v>
      </c>
      <c r="G901" s="19" t="s">
        <v>1843</v>
      </c>
      <c r="H901" s="19" t="s">
        <v>1018</v>
      </c>
      <c r="I901" s="19" t="s">
        <v>653</v>
      </c>
      <c r="J901" s="19">
        <v>80</v>
      </c>
      <c r="K901" s="19" t="s">
        <v>556</v>
      </c>
      <c r="L901" s="19" t="s">
        <v>495</v>
      </c>
      <c r="M901" s="19" t="s">
        <v>14</v>
      </c>
      <c r="N901" s="19">
        <v>45869</v>
      </c>
      <c r="O901" s="19">
        <v>2</v>
      </c>
      <c r="P901" s="83">
        <v>1</v>
      </c>
      <c r="Q901" s="19" t="s">
        <v>23</v>
      </c>
      <c r="R901" s="19" t="s">
        <v>11</v>
      </c>
      <c r="S901" s="19" t="s">
        <v>23</v>
      </c>
      <c r="T901" s="19">
        <v>2</v>
      </c>
      <c r="U901" s="19" t="s">
        <v>11</v>
      </c>
      <c r="V901" s="19" t="s">
        <v>11</v>
      </c>
      <c r="W901" s="19" t="s">
        <v>11</v>
      </c>
      <c r="X901" s="19">
        <v>0</v>
      </c>
      <c r="Y901" s="19" t="s">
        <v>730</v>
      </c>
      <c r="Z901" s="19">
        <v>0</v>
      </c>
      <c r="AA901" s="19">
        <v>0</v>
      </c>
      <c r="AB901" s="19">
        <v>0</v>
      </c>
      <c r="AC901" s="186" t="str">
        <f>IF(OR(M901="13",M901="14",P901=8),"",IF(     AND(OR(S901="AUTORIZADO", S901="PENDIENTE", S901="REDUCIDO", S901="AMPLIADO"),L901&lt;&gt;"HONORARIO" ), _xlfn.CONCAT(IF(H901="X","H",H901),"_",IF(OR(P901=5,P901=6),_xlfn.CONCAT(P901,"A"),P901),"_",VLOOKUP(T901,Datos!$B$2:$C$5,2,TRUE)),""))</f>
        <v>M_1_[hasta 3]</v>
      </c>
      <c r="AD901" s="186">
        <f t="shared" si="388"/>
        <v>0</v>
      </c>
      <c r="AE901" s="90" t="str">
        <f t="shared" si="389"/>
        <v>-</v>
      </c>
      <c r="AF901" s="91" t="str">
        <f t="shared" si="390"/>
        <v>070601</v>
      </c>
      <c r="AG901" s="92"/>
      <c r="AH901" s="93" t="str">
        <f t="shared" si="391"/>
        <v>Corporación de Fomento de la Producción</v>
      </c>
      <c r="AI901" s="90" t="str">
        <f t="shared" si="392"/>
        <v>-</v>
      </c>
      <c r="AJ901" s="90">
        <f t="shared" si="393"/>
        <v>6</v>
      </c>
      <c r="AK901" s="90" t="str">
        <f t="shared" si="394"/>
        <v>-</v>
      </c>
      <c r="AL901" s="90" t="str">
        <f t="shared" si="395"/>
        <v>Identifica este registro como MUJER</v>
      </c>
      <c r="AM901" s="90" t="str">
        <f t="shared" si="396"/>
        <v>-</v>
      </c>
      <c r="AN901" s="90" t="str">
        <f t="shared" si="397"/>
        <v>-</v>
      </c>
      <c r="AO901" s="90" t="str">
        <f t="shared" si="398"/>
        <v>-</v>
      </c>
      <c r="AP901" s="58" t="str">
        <f t="shared" si="399"/>
        <v>-</v>
      </c>
      <c r="AQ901" s="94" t="str">
        <f t="shared" si="400"/>
        <v>-</v>
      </c>
      <c r="AR901" s="94" t="str">
        <f>IF(N901="","PRIMER_DIA en blanco",
IF(AND(M901="01",N901&gt;=L_Conversion!$C$118,N901&lt;=L_Conversion!$D$118),"-",
IF(AND(M901="02",N901&gt;=L_Conversion!$C$119,N901&lt;=L_Conversion!$D$119),"-",
IF(AND(M901="03",N901&gt;=L_Conversion!$C$120,N901&lt;=L_Conversion!$D$120),"-",
IF(AND(M901="04",N901&gt;=L_Conversion!$C$121,N901&lt;=L_Conversion!$D$121),"-",
IF(AND(M901="05",N901&gt;=L_Conversion!$C$122,N901&lt;=L_Conversion!$D$122),"-",
IF(AND(M901="06",N901&gt;=L_Conversion!$C$123,N901&lt;=L_Conversion!$D$123),"-",
IF(AND(M901="07",N901&gt;=L_Conversion!$C$124,N901&lt;=L_Conversion!$D$124),"-",
IF(AND(M901="08",N901&gt;=L_Conversion!$C$125,N901&lt;=L_Conversion!$D$125),"-",
IF(AND(M901="09",N901&gt;=L_Conversion!$C$126,N901&lt;=L_Conversion!$D$126),"-",
IF(AND(M901="10",N901&gt;=L_Conversion!$C$127,N901&lt;=L_Conversion!$D$127),"-",
IF(AND(M901="11",N901&gt;=L_Conversion!$C$128,N901&lt;=L_Conversion!$D$128),"-",
IF(AND(M901="12",N901&gt;=L_Conversion!$C$129,N901&lt;=L_Conversion!$D$129),"-",
IF(AND(M901="13",N901&gt;=L_Conversion!$C$116,N901&lt;=L_Conversion!$D$116),"-",
IF(AND(M901="14",N901&gt;=L_Conversion!$C$117,N901&lt;=L_Conversion!$D$117),"-",
"PRIMER_DIA fuera de rango")))))))))))))))</f>
        <v>-</v>
      </c>
      <c r="AS901" s="94" t="str">
        <f t="shared" si="401"/>
        <v>-</v>
      </c>
      <c r="AT901" s="94" t="str">
        <f t="shared" si="402"/>
        <v>-</v>
      </c>
      <c r="AU901" s="94" t="str">
        <f t="shared" si="403"/>
        <v>-</v>
      </c>
      <c r="AV901" s="94" t="str">
        <f t="shared" si="404"/>
        <v>-</v>
      </c>
      <c r="AW901" s="94" t="str">
        <f t="shared" si="405"/>
        <v>-</v>
      </c>
      <c r="AX901" s="94" t="str">
        <f t="shared" si="406"/>
        <v>-</v>
      </c>
      <c r="AY901" s="94" t="str">
        <f t="shared" si="407"/>
        <v>-</v>
      </c>
      <c r="AZ901" s="94" t="str">
        <f t="shared" si="408"/>
        <v>-</v>
      </c>
      <c r="BA901" s="94" t="str">
        <f t="shared" si="409"/>
        <v>-</v>
      </c>
      <c r="BB901" s="94" t="str">
        <f t="shared" si="410"/>
        <v>-</v>
      </c>
      <c r="BC901" s="94" t="str">
        <f t="shared" si="411"/>
        <v>-</v>
      </c>
      <c r="BD901" s="94" t="str">
        <f t="shared" si="412"/>
        <v>-</v>
      </c>
      <c r="BE901" s="94" t="str">
        <f t="shared" si="413"/>
        <v>-</v>
      </c>
      <c r="BF901" s="94" t="str">
        <f t="shared" si="414"/>
        <v>-</v>
      </c>
    </row>
    <row r="902" spans="1:58" x14ac:dyDescent="0.2">
      <c r="A902" s="19" t="s">
        <v>1193</v>
      </c>
      <c r="B902" s="19" t="s">
        <v>669</v>
      </c>
      <c r="C902" s="19">
        <v>16366337</v>
      </c>
      <c r="D902" s="19">
        <v>6</v>
      </c>
      <c r="E902" s="19" t="s">
        <v>1347</v>
      </c>
      <c r="F902" s="19" t="s">
        <v>1348</v>
      </c>
      <c r="G902" s="19" t="s">
        <v>1349</v>
      </c>
      <c r="H902" s="19" t="s">
        <v>1018</v>
      </c>
      <c r="I902" s="19" t="s">
        <v>654</v>
      </c>
      <c r="J902" s="19">
        <v>80</v>
      </c>
      <c r="K902" s="19" t="s">
        <v>556</v>
      </c>
      <c r="L902" s="19" t="s">
        <v>509</v>
      </c>
      <c r="M902" s="19" t="s">
        <v>14</v>
      </c>
      <c r="N902" s="19">
        <v>45869</v>
      </c>
      <c r="O902" s="19">
        <v>7</v>
      </c>
      <c r="P902" s="83">
        <v>4</v>
      </c>
      <c r="Q902" s="19" t="s">
        <v>23</v>
      </c>
      <c r="R902" s="19" t="s">
        <v>11</v>
      </c>
      <c r="S902" s="19" t="s">
        <v>23</v>
      </c>
      <c r="T902" s="19">
        <v>7</v>
      </c>
      <c r="U902" s="19" t="s">
        <v>11</v>
      </c>
      <c r="V902" s="19" t="s">
        <v>11</v>
      </c>
      <c r="W902" s="19" t="s">
        <v>11</v>
      </c>
      <c r="X902" s="19">
        <v>0</v>
      </c>
      <c r="Y902" s="19" t="s">
        <v>730</v>
      </c>
      <c r="Z902" s="19">
        <v>0</v>
      </c>
      <c r="AA902" s="19">
        <v>0</v>
      </c>
      <c r="AB902" s="19">
        <v>0</v>
      </c>
      <c r="AC902" s="186" t="str">
        <f>IF(OR(M902="13",M902="14",P902=8),"",IF(     AND(OR(S902="AUTORIZADO", S902="PENDIENTE", S902="REDUCIDO", S902="AMPLIADO"),L902&lt;&gt;"HONORARIO" ), _xlfn.CONCAT(IF(H902="X","H",H902),"_",IF(OR(P902=5,P902=6),_xlfn.CONCAT(P902,"A"),P902),"_",VLOOKUP(T902,Datos!$B$2:$C$5,2,TRUE)),""))</f>
        <v>M_4_[4 a 10]</v>
      </c>
      <c r="AD902" s="186">
        <f t="shared" si="388"/>
        <v>0</v>
      </c>
      <c r="AE902" s="90" t="str">
        <f t="shared" si="389"/>
        <v>-</v>
      </c>
      <c r="AF902" s="91" t="str">
        <f t="shared" si="390"/>
        <v>Revisar</v>
      </c>
      <c r="AG902" s="92"/>
      <c r="AH902" s="93" t="str">
        <f t="shared" si="391"/>
        <v>Corporación de Fomento de la Producción</v>
      </c>
      <c r="AI902" s="90" t="str">
        <f t="shared" si="392"/>
        <v>-</v>
      </c>
      <c r="AJ902" s="90">
        <f t="shared" si="393"/>
        <v>6</v>
      </c>
      <c r="AK902" s="90" t="str">
        <f t="shared" si="394"/>
        <v>-</v>
      </c>
      <c r="AL902" s="90" t="str">
        <f t="shared" si="395"/>
        <v>Identifica este registro como MUJER</v>
      </c>
      <c r="AM902" s="90" t="str">
        <f t="shared" si="396"/>
        <v>-</v>
      </c>
      <c r="AN902" s="90" t="str">
        <f t="shared" si="397"/>
        <v>-</v>
      </c>
      <c r="AO902" s="90" t="str">
        <f t="shared" si="398"/>
        <v>-</v>
      </c>
      <c r="AP902" s="58" t="str">
        <f t="shared" si="399"/>
        <v>-</v>
      </c>
      <c r="AQ902" s="94" t="str">
        <f t="shared" si="400"/>
        <v>-</v>
      </c>
      <c r="AR902" s="94" t="str">
        <f>IF(N902="","PRIMER_DIA en blanco",
IF(AND(M902="01",N902&gt;=L_Conversion!$C$118,N902&lt;=L_Conversion!$D$118),"-",
IF(AND(M902="02",N902&gt;=L_Conversion!$C$119,N902&lt;=L_Conversion!$D$119),"-",
IF(AND(M902="03",N902&gt;=L_Conversion!$C$120,N902&lt;=L_Conversion!$D$120),"-",
IF(AND(M902="04",N902&gt;=L_Conversion!$C$121,N902&lt;=L_Conversion!$D$121),"-",
IF(AND(M902="05",N902&gt;=L_Conversion!$C$122,N902&lt;=L_Conversion!$D$122),"-",
IF(AND(M902="06",N902&gt;=L_Conversion!$C$123,N902&lt;=L_Conversion!$D$123),"-",
IF(AND(M902="07",N902&gt;=L_Conversion!$C$124,N902&lt;=L_Conversion!$D$124),"-",
IF(AND(M902="08",N902&gt;=L_Conversion!$C$125,N902&lt;=L_Conversion!$D$125),"-",
IF(AND(M902="09",N902&gt;=L_Conversion!$C$126,N902&lt;=L_Conversion!$D$126),"-",
IF(AND(M902="10",N902&gt;=L_Conversion!$C$127,N902&lt;=L_Conversion!$D$127),"-",
IF(AND(M902="11",N902&gt;=L_Conversion!$C$128,N902&lt;=L_Conversion!$D$128),"-",
IF(AND(M902="12",N902&gt;=L_Conversion!$C$129,N902&lt;=L_Conversion!$D$129),"-",
IF(AND(M902="13",N902&gt;=L_Conversion!$C$116,N902&lt;=L_Conversion!$D$116),"-",
IF(AND(M902="14",N902&gt;=L_Conversion!$C$117,N902&lt;=L_Conversion!$D$117),"-",
"PRIMER_DIA fuera de rango")))))))))))))))</f>
        <v>-</v>
      </c>
      <c r="AS902" s="94" t="str">
        <f t="shared" si="401"/>
        <v>-</v>
      </c>
      <c r="AT902" s="94" t="str">
        <f t="shared" si="402"/>
        <v>-</v>
      </c>
      <c r="AU902" s="94" t="str">
        <f t="shared" si="403"/>
        <v>-</v>
      </c>
      <c r="AV902" s="94" t="str">
        <f t="shared" si="404"/>
        <v>-</v>
      </c>
      <c r="AW902" s="94" t="str">
        <f t="shared" si="405"/>
        <v>-</v>
      </c>
      <c r="AX902" s="94" t="str">
        <f t="shared" si="406"/>
        <v>-</v>
      </c>
      <c r="AY902" s="94" t="str">
        <f t="shared" si="407"/>
        <v>-</v>
      </c>
      <c r="AZ902" s="94" t="str">
        <f t="shared" si="408"/>
        <v>-</v>
      </c>
      <c r="BA902" s="94" t="str">
        <f t="shared" si="409"/>
        <v>-</v>
      </c>
      <c r="BB902" s="94" t="str">
        <f t="shared" si="410"/>
        <v>-</v>
      </c>
      <c r="BC902" s="94" t="str">
        <f t="shared" si="411"/>
        <v>-</v>
      </c>
      <c r="BD902" s="94" t="str">
        <f t="shared" si="412"/>
        <v>-</v>
      </c>
      <c r="BE902" s="94" t="str">
        <f t="shared" si="413"/>
        <v>-</v>
      </c>
      <c r="BF902" s="94" t="str">
        <f t="shared" si="414"/>
        <v>-</v>
      </c>
    </row>
    <row r="903" spans="1:58" x14ac:dyDescent="0.2">
      <c r="A903" s="19" t="s">
        <v>1193</v>
      </c>
      <c r="B903" s="19" t="s">
        <v>76</v>
      </c>
      <c r="C903" s="19">
        <v>15336283</v>
      </c>
      <c r="D903" s="19">
        <v>1</v>
      </c>
      <c r="E903" s="19" t="s">
        <v>1909</v>
      </c>
      <c r="F903" s="19" t="s">
        <v>1207</v>
      </c>
      <c r="G903" s="19" t="s">
        <v>1910</v>
      </c>
      <c r="H903" s="19" t="s">
        <v>1018</v>
      </c>
      <c r="I903" s="19" t="s">
        <v>653</v>
      </c>
      <c r="J903" s="19">
        <v>80</v>
      </c>
      <c r="K903" s="19" t="s">
        <v>556</v>
      </c>
      <c r="L903" s="19" t="s">
        <v>495</v>
      </c>
      <c r="M903" s="19" t="s">
        <v>14</v>
      </c>
      <c r="N903" s="19">
        <v>45869</v>
      </c>
      <c r="O903" s="19">
        <v>1</v>
      </c>
      <c r="P903" s="83">
        <v>1</v>
      </c>
      <c r="Q903" s="19" t="s">
        <v>23</v>
      </c>
      <c r="R903" s="19" t="s">
        <v>11</v>
      </c>
      <c r="S903" s="19" t="s">
        <v>23</v>
      </c>
      <c r="T903" s="19">
        <v>1</v>
      </c>
      <c r="U903" s="19" t="s">
        <v>11</v>
      </c>
      <c r="V903" s="19" t="s">
        <v>11</v>
      </c>
      <c r="W903" s="19" t="s">
        <v>11</v>
      </c>
      <c r="X903" s="19">
        <v>0</v>
      </c>
      <c r="Y903" s="19" t="s">
        <v>730</v>
      </c>
      <c r="Z903" s="19">
        <v>0</v>
      </c>
      <c r="AA903" s="19">
        <v>0</v>
      </c>
      <c r="AB903" s="19">
        <v>0</v>
      </c>
      <c r="AC903" s="186" t="str">
        <f>IF(OR(M903="13",M903="14",P903=8),"",IF(     AND(OR(S903="AUTORIZADO", S903="PENDIENTE", S903="REDUCIDO", S903="AMPLIADO"),L903&lt;&gt;"HONORARIO" ), _xlfn.CONCAT(IF(H903="X","H",H903),"_",IF(OR(P903=5,P903=6),_xlfn.CONCAT(P903,"A"),P903),"_",VLOOKUP(T903,Datos!$B$2:$C$5,2,TRUE)),""))</f>
        <v>M_1_[hasta 3]</v>
      </c>
      <c r="AD903" s="186">
        <f t="shared" si="388"/>
        <v>0</v>
      </c>
      <c r="AE903" s="90" t="str">
        <f t="shared" si="389"/>
        <v>-</v>
      </c>
      <c r="AF903" s="91" t="str">
        <f t="shared" si="390"/>
        <v>070601</v>
      </c>
      <c r="AG903" s="92"/>
      <c r="AH903" s="93" t="str">
        <f t="shared" si="391"/>
        <v>Corporación de Fomento de la Producción</v>
      </c>
      <c r="AI903" s="90" t="str">
        <f t="shared" si="392"/>
        <v>-</v>
      </c>
      <c r="AJ903" s="90">
        <f t="shared" si="393"/>
        <v>1</v>
      </c>
      <c r="AK903" s="90" t="str">
        <f t="shared" si="394"/>
        <v>-</v>
      </c>
      <c r="AL903" s="90" t="str">
        <f t="shared" si="395"/>
        <v>Identifica este registro como MUJER</v>
      </c>
      <c r="AM903" s="90" t="str">
        <f t="shared" si="396"/>
        <v>-</v>
      </c>
      <c r="AN903" s="90" t="str">
        <f t="shared" si="397"/>
        <v>-</v>
      </c>
      <c r="AO903" s="90" t="str">
        <f t="shared" si="398"/>
        <v>-</v>
      </c>
      <c r="AP903" s="58" t="str">
        <f t="shared" si="399"/>
        <v>-</v>
      </c>
      <c r="AQ903" s="94" t="str">
        <f t="shared" si="400"/>
        <v>-</v>
      </c>
      <c r="AR903" s="94" t="str">
        <f>IF(N903="","PRIMER_DIA en blanco",
IF(AND(M903="01",N903&gt;=L_Conversion!$C$118,N903&lt;=L_Conversion!$D$118),"-",
IF(AND(M903="02",N903&gt;=L_Conversion!$C$119,N903&lt;=L_Conversion!$D$119),"-",
IF(AND(M903="03",N903&gt;=L_Conversion!$C$120,N903&lt;=L_Conversion!$D$120),"-",
IF(AND(M903="04",N903&gt;=L_Conversion!$C$121,N903&lt;=L_Conversion!$D$121),"-",
IF(AND(M903="05",N903&gt;=L_Conversion!$C$122,N903&lt;=L_Conversion!$D$122),"-",
IF(AND(M903="06",N903&gt;=L_Conversion!$C$123,N903&lt;=L_Conversion!$D$123),"-",
IF(AND(M903="07",N903&gt;=L_Conversion!$C$124,N903&lt;=L_Conversion!$D$124),"-",
IF(AND(M903="08",N903&gt;=L_Conversion!$C$125,N903&lt;=L_Conversion!$D$125),"-",
IF(AND(M903="09",N903&gt;=L_Conversion!$C$126,N903&lt;=L_Conversion!$D$126),"-",
IF(AND(M903="10",N903&gt;=L_Conversion!$C$127,N903&lt;=L_Conversion!$D$127),"-",
IF(AND(M903="11",N903&gt;=L_Conversion!$C$128,N903&lt;=L_Conversion!$D$128),"-",
IF(AND(M903="12",N903&gt;=L_Conversion!$C$129,N903&lt;=L_Conversion!$D$129),"-",
IF(AND(M903="13",N903&gt;=L_Conversion!$C$116,N903&lt;=L_Conversion!$D$116),"-",
IF(AND(M903="14",N903&gt;=L_Conversion!$C$117,N903&lt;=L_Conversion!$D$117),"-",
"PRIMER_DIA fuera de rango")))))))))))))))</f>
        <v>-</v>
      </c>
      <c r="AS903" s="94" t="str">
        <f t="shared" si="401"/>
        <v>-</v>
      </c>
      <c r="AT903" s="94" t="str">
        <f t="shared" si="402"/>
        <v>-</v>
      </c>
      <c r="AU903" s="94" t="str">
        <f t="shared" si="403"/>
        <v>-</v>
      </c>
      <c r="AV903" s="94" t="str">
        <f t="shared" si="404"/>
        <v>-</v>
      </c>
      <c r="AW903" s="94" t="str">
        <f t="shared" si="405"/>
        <v>-</v>
      </c>
      <c r="AX903" s="94" t="str">
        <f t="shared" si="406"/>
        <v>-</v>
      </c>
      <c r="AY903" s="94" t="str">
        <f t="shared" si="407"/>
        <v>-</v>
      </c>
      <c r="AZ903" s="94" t="str">
        <f t="shared" si="408"/>
        <v>-</v>
      </c>
      <c r="BA903" s="94" t="str">
        <f t="shared" si="409"/>
        <v>-</v>
      </c>
      <c r="BB903" s="94" t="str">
        <f t="shared" si="410"/>
        <v>-</v>
      </c>
      <c r="BC903" s="94" t="str">
        <f t="shared" si="411"/>
        <v>-</v>
      </c>
      <c r="BD903" s="94" t="str">
        <f t="shared" si="412"/>
        <v>-</v>
      </c>
      <c r="BE903" s="94" t="str">
        <f t="shared" si="413"/>
        <v>-</v>
      </c>
      <c r="BF903" s="94" t="str">
        <f t="shared" si="414"/>
        <v>-</v>
      </c>
    </row>
    <row r="904" spans="1:58" x14ac:dyDescent="0.2">
      <c r="A904" s="19" t="s">
        <v>1193</v>
      </c>
      <c r="B904" s="19" t="s">
        <v>76</v>
      </c>
      <c r="C904" s="19">
        <v>16340776</v>
      </c>
      <c r="D904" s="19">
        <v>0</v>
      </c>
      <c r="E904" s="19" t="s">
        <v>1355</v>
      </c>
      <c r="F904" s="19" t="s">
        <v>1701</v>
      </c>
      <c r="G904" s="19" t="s">
        <v>1702</v>
      </c>
      <c r="H904" s="19" t="s">
        <v>1018</v>
      </c>
      <c r="I904" s="19" t="s">
        <v>653</v>
      </c>
      <c r="J904" s="19">
        <v>80</v>
      </c>
      <c r="K904" s="19" t="s">
        <v>560</v>
      </c>
      <c r="L904" s="19" t="s">
        <v>495</v>
      </c>
      <c r="M904" s="19" t="s">
        <v>14</v>
      </c>
      <c r="N904" s="19">
        <v>45869</v>
      </c>
      <c r="O904" s="19">
        <v>2</v>
      </c>
      <c r="P904" s="83">
        <v>1</v>
      </c>
      <c r="Q904" s="19" t="s">
        <v>23</v>
      </c>
      <c r="R904" s="19" t="s">
        <v>11</v>
      </c>
      <c r="S904" s="19" t="s">
        <v>23</v>
      </c>
      <c r="T904" s="19">
        <v>2</v>
      </c>
      <c r="U904" s="19" t="s">
        <v>11</v>
      </c>
      <c r="V904" s="19" t="s">
        <v>11</v>
      </c>
      <c r="W904" s="19" t="s">
        <v>11</v>
      </c>
      <c r="X904" s="19">
        <v>0</v>
      </c>
      <c r="Y904" s="19" t="s">
        <v>730</v>
      </c>
      <c r="Z904" s="19">
        <v>0</v>
      </c>
      <c r="AA904" s="19">
        <v>0</v>
      </c>
      <c r="AB904" s="19">
        <v>0</v>
      </c>
      <c r="AC904" s="186" t="str">
        <f>IF(OR(M904="13",M904="14",P904=8),"",IF(     AND(OR(S904="AUTORIZADO", S904="PENDIENTE", S904="REDUCIDO", S904="AMPLIADO"),L904&lt;&gt;"HONORARIO" ), _xlfn.CONCAT(IF(H904="X","H",H904),"_",IF(OR(P904=5,P904=6),_xlfn.CONCAT(P904,"A"),P904),"_",VLOOKUP(T904,Datos!$B$2:$C$5,2,TRUE)),""))</f>
        <v>M_1_[hasta 3]</v>
      </c>
      <c r="AD904" s="186">
        <f t="shared" si="388"/>
        <v>0</v>
      </c>
      <c r="AE904" s="90" t="str">
        <f t="shared" si="389"/>
        <v>-</v>
      </c>
      <c r="AF904" s="91" t="str">
        <f t="shared" si="390"/>
        <v>070601</v>
      </c>
      <c r="AG904" s="92"/>
      <c r="AH904" s="93" t="str">
        <f t="shared" si="391"/>
        <v>Corporación de Fomento de la Producción</v>
      </c>
      <c r="AI904" s="90" t="str">
        <f t="shared" si="392"/>
        <v>-</v>
      </c>
      <c r="AJ904" s="90">
        <f t="shared" si="393"/>
        <v>0</v>
      </c>
      <c r="AK904" s="90" t="str">
        <f t="shared" si="394"/>
        <v>-</v>
      </c>
      <c r="AL904" s="90" t="str">
        <f t="shared" si="395"/>
        <v>Identifica este registro como MUJER</v>
      </c>
      <c r="AM904" s="90" t="str">
        <f t="shared" si="396"/>
        <v>-</v>
      </c>
      <c r="AN904" s="90" t="str">
        <f t="shared" si="397"/>
        <v>-</v>
      </c>
      <c r="AO904" s="90" t="str">
        <f t="shared" si="398"/>
        <v>-</v>
      </c>
      <c r="AP904" s="58" t="str">
        <f t="shared" si="399"/>
        <v>-</v>
      </c>
      <c r="AQ904" s="94" t="str">
        <f t="shared" si="400"/>
        <v>-</v>
      </c>
      <c r="AR904" s="94" t="str">
        <f>IF(N904="","PRIMER_DIA en blanco",
IF(AND(M904="01",N904&gt;=L_Conversion!$C$118,N904&lt;=L_Conversion!$D$118),"-",
IF(AND(M904="02",N904&gt;=L_Conversion!$C$119,N904&lt;=L_Conversion!$D$119),"-",
IF(AND(M904="03",N904&gt;=L_Conversion!$C$120,N904&lt;=L_Conversion!$D$120),"-",
IF(AND(M904="04",N904&gt;=L_Conversion!$C$121,N904&lt;=L_Conversion!$D$121),"-",
IF(AND(M904="05",N904&gt;=L_Conversion!$C$122,N904&lt;=L_Conversion!$D$122),"-",
IF(AND(M904="06",N904&gt;=L_Conversion!$C$123,N904&lt;=L_Conversion!$D$123),"-",
IF(AND(M904="07",N904&gt;=L_Conversion!$C$124,N904&lt;=L_Conversion!$D$124),"-",
IF(AND(M904="08",N904&gt;=L_Conversion!$C$125,N904&lt;=L_Conversion!$D$125),"-",
IF(AND(M904="09",N904&gt;=L_Conversion!$C$126,N904&lt;=L_Conversion!$D$126),"-",
IF(AND(M904="10",N904&gt;=L_Conversion!$C$127,N904&lt;=L_Conversion!$D$127),"-",
IF(AND(M904="11",N904&gt;=L_Conversion!$C$128,N904&lt;=L_Conversion!$D$128),"-",
IF(AND(M904="12",N904&gt;=L_Conversion!$C$129,N904&lt;=L_Conversion!$D$129),"-",
IF(AND(M904="13",N904&gt;=L_Conversion!$C$116,N904&lt;=L_Conversion!$D$116),"-",
IF(AND(M904="14",N904&gt;=L_Conversion!$C$117,N904&lt;=L_Conversion!$D$117),"-",
"PRIMER_DIA fuera de rango")))))))))))))))</f>
        <v>-</v>
      </c>
      <c r="AS904" s="94" t="str">
        <f t="shared" si="401"/>
        <v>-</v>
      </c>
      <c r="AT904" s="94" t="str">
        <f t="shared" si="402"/>
        <v>-</v>
      </c>
      <c r="AU904" s="94" t="str">
        <f t="shared" si="403"/>
        <v>-</v>
      </c>
      <c r="AV904" s="94" t="str">
        <f t="shared" si="404"/>
        <v>-</v>
      </c>
      <c r="AW904" s="94" t="str">
        <f t="shared" si="405"/>
        <v>-</v>
      </c>
      <c r="AX904" s="94" t="str">
        <f t="shared" si="406"/>
        <v>-</v>
      </c>
      <c r="AY904" s="94" t="str">
        <f t="shared" si="407"/>
        <v>-</v>
      </c>
      <c r="AZ904" s="94" t="str">
        <f t="shared" si="408"/>
        <v>-</v>
      </c>
      <c r="BA904" s="94" t="str">
        <f t="shared" si="409"/>
        <v>-</v>
      </c>
      <c r="BB904" s="94" t="str">
        <f t="shared" si="410"/>
        <v>-</v>
      </c>
      <c r="BC904" s="94" t="str">
        <f t="shared" si="411"/>
        <v>-</v>
      </c>
      <c r="BD904" s="94" t="str">
        <f t="shared" si="412"/>
        <v>-</v>
      </c>
      <c r="BE904" s="94" t="str">
        <f t="shared" si="413"/>
        <v>-</v>
      </c>
      <c r="BF904" s="94" t="str">
        <f t="shared" si="414"/>
        <v>-</v>
      </c>
    </row>
    <row r="905" spans="1:58" x14ac:dyDescent="0.2">
      <c r="A905" s="19" t="s">
        <v>1193</v>
      </c>
      <c r="B905" s="19" t="s">
        <v>76</v>
      </c>
      <c r="C905" s="19">
        <v>12869864</v>
      </c>
      <c r="D905" s="19">
        <v>7</v>
      </c>
      <c r="E905" s="19" t="s">
        <v>1227</v>
      </c>
      <c r="F905" s="19" t="s">
        <v>1228</v>
      </c>
      <c r="G905" s="19" t="s">
        <v>1229</v>
      </c>
      <c r="H905" s="19" t="s">
        <v>1018</v>
      </c>
      <c r="I905" s="19" t="s">
        <v>653</v>
      </c>
      <c r="J905" s="19">
        <v>80</v>
      </c>
      <c r="K905" s="19" t="s">
        <v>554</v>
      </c>
      <c r="L905" s="19" t="s">
        <v>495</v>
      </c>
      <c r="M905" s="19" t="s">
        <v>14</v>
      </c>
      <c r="N905" s="19">
        <v>45869</v>
      </c>
      <c r="O905" s="19">
        <v>2</v>
      </c>
      <c r="P905" s="83">
        <v>1</v>
      </c>
      <c r="Q905" s="19" t="s">
        <v>23</v>
      </c>
      <c r="R905" s="19" t="s">
        <v>11</v>
      </c>
      <c r="S905" s="19" t="s">
        <v>23</v>
      </c>
      <c r="T905" s="19">
        <v>2</v>
      </c>
      <c r="U905" s="19" t="s">
        <v>11</v>
      </c>
      <c r="V905" s="19" t="s">
        <v>11</v>
      </c>
      <c r="W905" s="19" t="s">
        <v>11</v>
      </c>
      <c r="X905" s="19">
        <v>0</v>
      </c>
      <c r="Y905" s="19" t="s">
        <v>730</v>
      </c>
      <c r="Z905" s="19">
        <v>0</v>
      </c>
      <c r="AA905" s="19">
        <v>0</v>
      </c>
      <c r="AB905" s="19">
        <v>0</v>
      </c>
      <c r="AC905" s="186" t="str">
        <f>IF(OR(M905="13",M905="14",P905=8),"",IF(     AND(OR(S905="AUTORIZADO", S905="PENDIENTE", S905="REDUCIDO", S905="AMPLIADO"),L905&lt;&gt;"HONORARIO" ), _xlfn.CONCAT(IF(H905="X","H",H905),"_",IF(OR(P905=5,P905=6),_xlfn.CONCAT(P905,"A"),P905),"_",VLOOKUP(T905,Datos!$B$2:$C$5,2,TRUE)),""))</f>
        <v>M_1_[hasta 3]</v>
      </c>
      <c r="AD905" s="186">
        <f t="shared" si="388"/>
        <v>0</v>
      </c>
      <c r="AE905" s="90" t="str">
        <f t="shared" si="389"/>
        <v>-</v>
      </c>
      <c r="AF905" s="91" t="str">
        <f t="shared" si="390"/>
        <v>070601</v>
      </c>
      <c r="AG905" s="92"/>
      <c r="AH905" s="93" t="str">
        <f t="shared" si="391"/>
        <v>Corporación de Fomento de la Producción</v>
      </c>
      <c r="AI905" s="90" t="str">
        <f t="shared" si="392"/>
        <v>-</v>
      </c>
      <c r="AJ905" s="90">
        <f t="shared" si="393"/>
        <v>7</v>
      </c>
      <c r="AK905" s="90" t="str">
        <f t="shared" si="394"/>
        <v>-</v>
      </c>
      <c r="AL905" s="90" t="str">
        <f t="shared" si="395"/>
        <v>Identifica este registro como MUJER</v>
      </c>
      <c r="AM905" s="90" t="str">
        <f t="shared" si="396"/>
        <v>-</v>
      </c>
      <c r="AN905" s="90" t="str">
        <f t="shared" si="397"/>
        <v>-</v>
      </c>
      <c r="AO905" s="90" t="str">
        <f t="shared" si="398"/>
        <v>-</v>
      </c>
      <c r="AP905" s="58" t="str">
        <f t="shared" si="399"/>
        <v>-</v>
      </c>
      <c r="AQ905" s="94" t="str">
        <f t="shared" si="400"/>
        <v>-</v>
      </c>
      <c r="AR905" s="94" t="str">
        <f>IF(N905="","PRIMER_DIA en blanco",
IF(AND(M905="01",N905&gt;=L_Conversion!$C$118,N905&lt;=L_Conversion!$D$118),"-",
IF(AND(M905="02",N905&gt;=L_Conversion!$C$119,N905&lt;=L_Conversion!$D$119),"-",
IF(AND(M905="03",N905&gt;=L_Conversion!$C$120,N905&lt;=L_Conversion!$D$120),"-",
IF(AND(M905="04",N905&gt;=L_Conversion!$C$121,N905&lt;=L_Conversion!$D$121),"-",
IF(AND(M905="05",N905&gt;=L_Conversion!$C$122,N905&lt;=L_Conversion!$D$122),"-",
IF(AND(M905="06",N905&gt;=L_Conversion!$C$123,N905&lt;=L_Conversion!$D$123),"-",
IF(AND(M905="07",N905&gt;=L_Conversion!$C$124,N905&lt;=L_Conversion!$D$124),"-",
IF(AND(M905="08",N905&gt;=L_Conversion!$C$125,N905&lt;=L_Conversion!$D$125),"-",
IF(AND(M905="09",N905&gt;=L_Conversion!$C$126,N905&lt;=L_Conversion!$D$126),"-",
IF(AND(M905="10",N905&gt;=L_Conversion!$C$127,N905&lt;=L_Conversion!$D$127),"-",
IF(AND(M905="11",N905&gt;=L_Conversion!$C$128,N905&lt;=L_Conversion!$D$128),"-",
IF(AND(M905="12",N905&gt;=L_Conversion!$C$129,N905&lt;=L_Conversion!$D$129),"-",
IF(AND(M905="13",N905&gt;=L_Conversion!$C$116,N905&lt;=L_Conversion!$D$116),"-",
IF(AND(M905="14",N905&gt;=L_Conversion!$C$117,N905&lt;=L_Conversion!$D$117),"-",
"PRIMER_DIA fuera de rango")))))))))))))))</f>
        <v>-</v>
      </c>
      <c r="AS905" s="94" t="str">
        <f t="shared" si="401"/>
        <v>-</v>
      </c>
      <c r="AT905" s="94" t="str">
        <f t="shared" si="402"/>
        <v>-</v>
      </c>
      <c r="AU905" s="94" t="str">
        <f t="shared" si="403"/>
        <v>-</v>
      </c>
      <c r="AV905" s="94" t="str">
        <f t="shared" si="404"/>
        <v>-</v>
      </c>
      <c r="AW905" s="94" t="str">
        <f t="shared" si="405"/>
        <v>-</v>
      </c>
      <c r="AX905" s="94" t="str">
        <f t="shared" si="406"/>
        <v>-</v>
      </c>
      <c r="AY905" s="94" t="str">
        <f t="shared" si="407"/>
        <v>-</v>
      </c>
      <c r="AZ905" s="94" t="str">
        <f t="shared" si="408"/>
        <v>-</v>
      </c>
      <c r="BA905" s="94" t="str">
        <f t="shared" si="409"/>
        <v>-</v>
      </c>
      <c r="BB905" s="94" t="str">
        <f t="shared" si="410"/>
        <v>-</v>
      </c>
      <c r="BC905" s="94" t="str">
        <f t="shared" si="411"/>
        <v>-</v>
      </c>
      <c r="BD905" s="94" t="str">
        <f t="shared" si="412"/>
        <v>-</v>
      </c>
      <c r="BE905" s="94" t="str">
        <f t="shared" si="413"/>
        <v>-</v>
      </c>
      <c r="BF905" s="94" t="str">
        <f t="shared" si="414"/>
        <v>-</v>
      </c>
    </row>
    <row r="906" spans="1:58" x14ac:dyDescent="0.2">
      <c r="A906" s="19" t="s">
        <v>1193</v>
      </c>
      <c r="B906" s="19" t="s">
        <v>76</v>
      </c>
      <c r="C906" s="19">
        <v>16192936</v>
      </c>
      <c r="D906" s="19">
        <v>0</v>
      </c>
      <c r="E906" s="19" t="s">
        <v>1334</v>
      </c>
      <c r="F906" s="19" t="s">
        <v>2007</v>
      </c>
      <c r="G906" s="19" t="s">
        <v>2008</v>
      </c>
      <c r="H906" s="19" t="s">
        <v>1018</v>
      </c>
      <c r="I906" s="19" t="s">
        <v>653</v>
      </c>
      <c r="J906" s="19">
        <v>80</v>
      </c>
      <c r="K906" s="19" t="s">
        <v>556</v>
      </c>
      <c r="L906" s="19" t="s">
        <v>495</v>
      </c>
      <c r="M906" s="19" t="s">
        <v>15</v>
      </c>
      <c r="N906" s="19">
        <v>45870</v>
      </c>
      <c r="O906" s="19">
        <v>4</v>
      </c>
      <c r="P906" s="83">
        <v>1</v>
      </c>
      <c r="Q906" s="19" t="s">
        <v>23</v>
      </c>
      <c r="R906" s="19" t="s">
        <v>11</v>
      </c>
      <c r="S906" s="19" t="s">
        <v>23</v>
      </c>
      <c r="T906" s="19">
        <v>4</v>
      </c>
      <c r="U906" s="19" t="s">
        <v>11</v>
      </c>
      <c r="V906" s="19" t="s">
        <v>11</v>
      </c>
      <c r="W906" s="19" t="s">
        <v>11</v>
      </c>
      <c r="X906" s="19">
        <v>0</v>
      </c>
      <c r="Y906" s="19" t="s">
        <v>730</v>
      </c>
      <c r="Z906" s="19">
        <v>0</v>
      </c>
      <c r="AA906" s="19">
        <v>0</v>
      </c>
      <c r="AB906" s="19">
        <v>0</v>
      </c>
      <c r="AC906" s="186" t="str">
        <f>IF(OR(M906="13",M906="14",P906=8),"",IF(     AND(OR(S906="AUTORIZADO", S906="PENDIENTE", S906="REDUCIDO", S906="AMPLIADO"),L906&lt;&gt;"HONORARIO" ), _xlfn.CONCAT(IF(H906="X","H",H906),"_",IF(OR(P906=5,P906=6),_xlfn.CONCAT(P906,"A"),P906),"_",VLOOKUP(T906,Datos!$B$2:$C$5,2,TRUE)),""))</f>
        <v>M_1_[4 a 10]</v>
      </c>
      <c r="AD906" s="186">
        <f t="shared" si="388"/>
        <v>0</v>
      </c>
      <c r="AE906" s="90" t="str">
        <f t="shared" si="389"/>
        <v>-</v>
      </c>
      <c r="AF906" s="91" t="str">
        <f t="shared" si="390"/>
        <v>070601</v>
      </c>
      <c r="AG906" s="92"/>
      <c r="AH906" s="93" t="str">
        <f t="shared" si="391"/>
        <v>Corporación de Fomento de la Producción</v>
      </c>
      <c r="AI906" s="90" t="str">
        <f t="shared" si="392"/>
        <v>-</v>
      </c>
      <c r="AJ906" s="90">
        <f t="shared" si="393"/>
        <v>0</v>
      </c>
      <c r="AK906" s="90" t="str">
        <f t="shared" si="394"/>
        <v>-</v>
      </c>
      <c r="AL906" s="90" t="str">
        <f t="shared" si="395"/>
        <v>Identifica este registro como MUJER</v>
      </c>
      <c r="AM906" s="90" t="str">
        <f t="shared" si="396"/>
        <v>-</v>
      </c>
      <c r="AN906" s="90" t="str">
        <f t="shared" si="397"/>
        <v>-</v>
      </c>
      <c r="AO906" s="90" t="str">
        <f t="shared" si="398"/>
        <v>-</v>
      </c>
      <c r="AP906" s="58" t="str">
        <f t="shared" si="399"/>
        <v>-</v>
      </c>
      <c r="AQ906" s="94" t="str">
        <f t="shared" si="400"/>
        <v>-</v>
      </c>
      <c r="AR906" s="94" t="str">
        <f>IF(N906="","PRIMER_DIA en blanco",
IF(AND(M906="01",N906&gt;=L_Conversion!$C$118,N906&lt;=L_Conversion!$D$118),"-",
IF(AND(M906="02",N906&gt;=L_Conversion!$C$119,N906&lt;=L_Conversion!$D$119),"-",
IF(AND(M906="03",N906&gt;=L_Conversion!$C$120,N906&lt;=L_Conversion!$D$120),"-",
IF(AND(M906="04",N906&gt;=L_Conversion!$C$121,N906&lt;=L_Conversion!$D$121),"-",
IF(AND(M906="05",N906&gt;=L_Conversion!$C$122,N906&lt;=L_Conversion!$D$122),"-",
IF(AND(M906="06",N906&gt;=L_Conversion!$C$123,N906&lt;=L_Conversion!$D$123),"-",
IF(AND(M906="07",N906&gt;=L_Conversion!$C$124,N906&lt;=L_Conversion!$D$124),"-",
IF(AND(M906="08",N906&gt;=L_Conversion!$C$125,N906&lt;=L_Conversion!$D$125),"-",
IF(AND(M906="09",N906&gt;=L_Conversion!$C$126,N906&lt;=L_Conversion!$D$126),"-",
IF(AND(M906="10",N906&gt;=L_Conversion!$C$127,N906&lt;=L_Conversion!$D$127),"-",
IF(AND(M906="11",N906&gt;=L_Conversion!$C$128,N906&lt;=L_Conversion!$D$128),"-",
IF(AND(M906="12",N906&gt;=L_Conversion!$C$129,N906&lt;=L_Conversion!$D$129),"-",
IF(AND(M906="13",N906&gt;=L_Conversion!$C$116,N906&lt;=L_Conversion!$D$116),"-",
IF(AND(M906="14",N906&gt;=L_Conversion!$C$117,N906&lt;=L_Conversion!$D$117),"-",
"PRIMER_DIA fuera de rango")))))))))))))))</f>
        <v>-</v>
      </c>
      <c r="AS906" s="94" t="str">
        <f t="shared" si="401"/>
        <v>-</v>
      </c>
      <c r="AT906" s="94" t="str">
        <f t="shared" si="402"/>
        <v>-</v>
      </c>
      <c r="AU906" s="94" t="str">
        <f t="shared" si="403"/>
        <v>-</v>
      </c>
      <c r="AV906" s="94" t="str">
        <f t="shared" si="404"/>
        <v>-</v>
      </c>
      <c r="AW906" s="94" t="str">
        <f t="shared" si="405"/>
        <v>-</v>
      </c>
      <c r="AX906" s="94" t="str">
        <f t="shared" si="406"/>
        <v>-</v>
      </c>
      <c r="AY906" s="94" t="str">
        <f t="shared" si="407"/>
        <v>-</v>
      </c>
      <c r="AZ906" s="94" t="str">
        <f t="shared" si="408"/>
        <v>-</v>
      </c>
      <c r="BA906" s="94" t="str">
        <f t="shared" si="409"/>
        <v>-</v>
      </c>
      <c r="BB906" s="94" t="str">
        <f t="shared" si="410"/>
        <v>-</v>
      </c>
      <c r="BC906" s="94" t="str">
        <f t="shared" si="411"/>
        <v>-</v>
      </c>
      <c r="BD906" s="94" t="str">
        <f t="shared" si="412"/>
        <v>-</v>
      </c>
      <c r="BE906" s="94" t="str">
        <f t="shared" si="413"/>
        <v>-</v>
      </c>
      <c r="BF906" s="94" t="str">
        <f t="shared" si="414"/>
        <v>-</v>
      </c>
    </row>
    <row r="907" spans="1:58" x14ac:dyDescent="0.2">
      <c r="A907" s="19" t="s">
        <v>1193</v>
      </c>
      <c r="B907" s="19" t="s">
        <v>76</v>
      </c>
      <c r="C907" s="19">
        <v>14178887</v>
      </c>
      <c r="D907" s="19">
        <v>6</v>
      </c>
      <c r="E907" s="19" t="s">
        <v>1337</v>
      </c>
      <c r="F907" s="19" t="s">
        <v>1391</v>
      </c>
      <c r="G907" s="19" t="s">
        <v>1392</v>
      </c>
      <c r="H907" s="19" t="s">
        <v>1018</v>
      </c>
      <c r="I907" s="19" t="s">
        <v>653</v>
      </c>
      <c r="J907" s="19">
        <v>60</v>
      </c>
      <c r="K907" s="19" t="s">
        <v>554</v>
      </c>
      <c r="L907" s="19" t="s">
        <v>490</v>
      </c>
      <c r="M907" s="19" t="s">
        <v>15</v>
      </c>
      <c r="N907" s="19">
        <v>45870</v>
      </c>
      <c r="O907" s="19">
        <v>3</v>
      </c>
      <c r="P907" s="83">
        <v>1</v>
      </c>
      <c r="Q907" s="19" t="s">
        <v>23</v>
      </c>
      <c r="R907" s="19" t="s">
        <v>11</v>
      </c>
      <c r="S907" s="19" t="s">
        <v>23</v>
      </c>
      <c r="T907" s="19">
        <v>3</v>
      </c>
      <c r="U907" s="19" t="s">
        <v>11</v>
      </c>
      <c r="V907" s="19" t="s">
        <v>11</v>
      </c>
      <c r="W907" s="19" t="s">
        <v>11</v>
      </c>
      <c r="X907" s="19">
        <v>0</v>
      </c>
      <c r="Y907" s="19" t="s">
        <v>732</v>
      </c>
      <c r="Z907" s="19">
        <v>0</v>
      </c>
      <c r="AA907" s="19">
        <v>0</v>
      </c>
      <c r="AB907" s="19">
        <v>0</v>
      </c>
      <c r="AC907" s="186" t="str">
        <f>IF(OR(M907="13",M907="14",P907=8),"",IF(     AND(OR(S907="AUTORIZADO", S907="PENDIENTE", S907="REDUCIDO", S907="AMPLIADO"),L907&lt;&gt;"HONORARIO" ), _xlfn.CONCAT(IF(H907="X","H",H907),"_",IF(OR(P907=5,P907=6),_xlfn.CONCAT(P907,"A"),P907),"_",VLOOKUP(T907,Datos!$B$2:$C$5,2,TRUE)),""))</f>
        <v>M_1_[hasta 3]</v>
      </c>
      <c r="AD907" s="186">
        <f t="shared" si="388"/>
        <v>0</v>
      </c>
      <c r="AE907" s="90" t="str">
        <f t="shared" si="389"/>
        <v>-</v>
      </c>
      <c r="AF907" s="91" t="str">
        <f t="shared" si="390"/>
        <v>070601</v>
      </c>
      <c r="AG907" s="92"/>
      <c r="AH907" s="93" t="str">
        <f t="shared" si="391"/>
        <v>Corporación de Fomento de la Producción</v>
      </c>
      <c r="AI907" s="90" t="str">
        <f t="shared" si="392"/>
        <v>-</v>
      </c>
      <c r="AJ907" s="90">
        <f t="shared" si="393"/>
        <v>6</v>
      </c>
      <c r="AK907" s="90" t="str">
        <f t="shared" si="394"/>
        <v>-</v>
      </c>
      <c r="AL907" s="90" t="str">
        <f t="shared" si="395"/>
        <v>Identifica este registro como MUJER</v>
      </c>
      <c r="AM907" s="90" t="str">
        <f t="shared" si="396"/>
        <v>-</v>
      </c>
      <c r="AN907" s="90" t="str">
        <f t="shared" si="397"/>
        <v>-</v>
      </c>
      <c r="AO907" s="90" t="str">
        <f t="shared" si="398"/>
        <v>-</v>
      </c>
      <c r="AP907" s="58" t="str">
        <f t="shared" si="399"/>
        <v>-</v>
      </c>
      <c r="AQ907" s="94" t="str">
        <f t="shared" si="400"/>
        <v>-</v>
      </c>
      <c r="AR907" s="94" t="str">
        <f>IF(N907="","PRIMER_DIA en blanco",
IF(AND(M907="01",N907&gt;=L_Conversion!$C$118,N907&lt;=L_Conversion!$D$118),"-",
IF(AND(M907="02",N907&gt;=L_Conversion!$C$119,N907&lt;=L_Conversion!$D$119),"-",
IF(AND(M907="03",N907&gt;=L_Conversion!$C$120,N907&lt;=L_Conversion!$D$120),"-",
IF(AND(M907="04",N907&gt;=L_Conversion!$C$121,N907&lt;=L_Conversion!$D$121),"-",
IF(AND(M907="05",N907&gt;=L_Conversion!$C$122,N907&lt;=L_Conversion!$D$122),"-",
IF(AND(M907="06",N907&gt;=L_Conversion!$C$123,N907&lt;=L_Conversion!$D$123),"-",
IF(AND(M907="07",N907&gt;=L_Conversion!$C$124,N907&lt;=L_Conversion!$D$124),"-",
IF(AND(M907="08",N907&gt;=L_Conversion!$C$125,N907&lt;=L_Conversion!$D$125),"-",
IF(AND(M907="09",N907&gt;=L_Conversion!$C$126,N907&lt;=L_Conversion!$D$126),"-",
IF(AND(M907="10",N907&gt;=L_Conversion!$C$127,N907&lt;=L_Conversion!$D$127),"-",
IF(AND(M907="11",N907&gt;=L_Conversion!$C$128,N907&lt;=L_Conversion!$D$128),"-",
IF(AND(M907="12",N907&gt;=L_Conversion!$C$129,N907&lt;=L_Conversion!$D$129),"-",
IF(AND(M907="13",N907&gt;=L_Conversion!$C$116,N907&lt;=L_Conversion!$D$116),"-",
IF(AND(M907="14",N907&gt;=L_Conversion!$C$117,N907&lt;=L_Conversion!$D$117),"-",
"PRIMER_DIA fuera de rango")))))))))))))))</f>
        <v>-</v>
      </c>
      <c r="AS907" s="94" t="str">
        <f t="shared" si="401"/>
        <v>-</v>
      </c>
      <c r="AT907" s="94" t="str">
        <f t="shared" si="402"/>
        <v>-</v>
      </c>
      <c r="AU907" s="94" t="str">
        <f t="shared" si="403"/>
        <v>-</v>
      </c>
      <c r="AV907" s="94" t="str">
        <f t="shared" si="404"/>
        <v>-</v>
      </c>
      <c r="AW907" s="94" t="str">
        <f t="shared" si="405"/>
        <v>-</v>
      </c>
      <c r="AX907" s="94" t="str">
        <f t="shared" si="406"/>
        <v>-</v>
      </c>
      <c r="AY907" s="94" t="str">
        <f t="shared" si="407"/>
        <v>-</v>
      </c>
      <c r="AZ907" s="94" t="str">
        <f t="shared" si="408"/>
        <v>-</v>
      </c>
      <c r="BA907" s="94" t="str">
        <f t="shared" si="409"/>
        <v>-</v>
      </c>
      <c r="BB907" s="94" t="str">
        <f t="shared" si="410"/>
        <v>-</v>
      </c>
      <c r="BC907" s="94" t="str">
        <f t="shared" si="411"/>
        <v>-</v>
      </c>
      <c r="BD907" s="94" t="str">
        <f t="shared" si="412"/>
        <v>-</v>
      </c>
      <c r="BE907" s="94" t="str">
        <f t="shared" si="413"/>
        <v>-</v>
      </c>
      <c r="BF907" s="94" t="str">
        <f t="shared" si="414"/>
        <v>-</v>
      </c>
    </row>
    <row r="908" spans="1:58" x14ac:dyDescent="0.2">
      <c r="A908" s="19" t="s">
        <v>1193</v>
      </c>
      <c r="B908" s="19" t="s">
        <v>76</v>
      </c>
      <c r="C908" s="19">
        <v>13483657</v>
      </c>
      <c r="D908" s="19">
        <v>1</v>
      </c>
      <c r="E908" s="19" t="s">
        <v>1782</v>
      </c>
      <c r="F908" s="19" t="s">
        <v>1881</v>
      </c>
      <c r="G908" s="19" t="s">
        <v>1882</v>
      </c>
      <c r="H908" s="19" t="s">
        <v>1018</v>
      </c>
      <c r="I908" s="19" t="s">
        <v>653</v>
      </c>
      <c r="J908" s="19">
        <v>80</v>
      </c>
      <c r="K908" s="19" t="s">
        <v>556</v>
      </c>
      <c r="L908" s="19" t="s">
        <v>495</v>
      </c>
      <c r="M908" s="19" t="s">
        <v>15</v>
      </c>
      <c r="N908" s="19">
        <v>45870</v>
      </c>
      <c r="O908" s="19">
        <v>30</v>
      </c>
      <c r="P908" s="83">
        <v>9</v>
      </c>
      <c r="Q908" s="19" t="s">
        <v>23</v>
      </c>
      <c r="R908" s="19" t="s">
        <v>11</v>
      </c>
      <c r="S908" s="19" t="s">
        <v>23</v>
      </c>
      <c r="T908" s="19">
        <v>30</v>
      </c>
      <c r="U908" s="19" t="s">
        <v>11</v>
      </c>
      <c r="V908" s="19" t="s">
        <v>11</v>
      </c>
      <c r="W908" s="19" t="s">
        <v>11</v>
      </c>
      <c r="X908" s="19">
        <v>0</v>
      </c>
      <c r="Y908" s="19" t="s">
        <v>730</v>
      </c>
      <c r="Z908" s="19">
        <v>0</v>
      </c>
      <c r="AA908" s="19">
        <v>0</v>
      </c>
      <c r="AB908" s="19">
        <v>0</v>
      </c>
      <c r="AC908" s="186" t="str">
        <f>IF(OR(M908="13",M908="14",P908=8),"",IF(     AND(OR(S908="AUTORIZADO", S908="PENDIENTE", S908="REDUCIDO", S908="AMPLIADO"),L908&lt;&gt;"HONORARIO" ), _xlfn.CONCAT(IF(H908="X","H",H908),"_",IF(OR(P908=5,P908=6),_xlfn.CONCAT(P908,"A"),P908),"_",VLOOKUP(T908,Datos!$B$2:$C$5,2,TRUE)),""))</f>
        <v>M_9_[11 +]</v>
      </c>
      <c r="AD908" s="186">
        <f t="shared" si="388"/>
        <v>0</v>
      </c>
      <c r="AE908" s="90" t="str">
        <f t="shared" si="389"/>
        <v>-</v>
      </c>
      <c r="AF908" s="91" t="str">
        <f t="shared" si="390"/>
        <v>070601</v>
      </c>
      <c r="AG908" s="92"/>
      <c r="AH908" s="93" t="str">
        <f t="shared" si="391"/>
        <v>Corporación de Fomento de la Producción</v>
      </c>
      <c r="AI908" s="90" t="str">
        <f t="shared" si="392"/>
        <v>-</v>
      </c>
      <c r="AJ908" s="90">
        <f t="shared" si="393"/>
        <v>1</v>
      </c>
      <c r="AK908" s="90" t="str">
        <f t="shared" si="394"/>
        <v>-</v>
      </c>
      <c r="AL908" s="90" t="str">
        <f t="shared" si="395"/>
        <v>Identifica este registro como MUJER</v>
      </c>
      <c r="AM908" s="90" t="str">
        <f t="shared" si="396"/>
        <v>-</v>
      </c>
      <c r="AN908" s="90" t="str">
        <f t="shared" si="397"/>
        <v>-</v>
      </c>
      <c r="AO908" s="90" t="str">
        <f t="shared" si="398"/>
        <v>-</v>
      </c>
      <c r="AP908" s="58" t="str">
        <f t="shared" si="399"/>
        <v>-</v>
      </c>
      <c r="AQ908" s="94" t="str">
        <f t="shared" si="400"/>
        <v>-</v>
      </c>
      <c r="AR908" s="94" t="str">
        <f>IF(N908="","PRIMER_DIA en blanco",
IF(AND(M908="01",N908&gt;=L_Conversion!$C$118,N908&lt;=L_Conversion!$D$118),"-",
IF(AND(M908="02",N908&gt;=L_Conversion!$C$119,N908&lt;=L_Conversion!$D$119),"-",
IF(AND(M908="03",N908&gt;=L_Conversion!$C$120,N908&lt;=L_Conversion!$D$120),"-",
IF(AND(M908="04",N908&gt;=L_Conversion!$C$121,N908&lt;=L_Conversion!$D$121),"-",
IF(AND(M908="05",N908&gt;=L_Conversion!$C$122,N908&lt;=L_Conversion!$D$122),"-",
IF(AND(M908="06",N908&gt;=L_Conversion!$C$123,N908&lt;=L_Conversion!$D$123),"-",
IF(AND(M908="07",N908&gt;=L_Conversion!$C$124,N908&lt;=L_Conversion!$D$124),"-",
IF(AND(M908="08",N908&gt;=L_Conversion!$C$125,N908&lt;=L_Conversion!$D$125),"-",
IF(AND(M908="09",N908&gt;=L_Conversion!$C$126,N908&lt;=L_Conversion!$D$126),"-",
IF(AND(M908="10",N908&gt;=L_Conversion!$C$127,N908&lt;=L_Conversion!$D$127),"-",
IF(AND(M908="11",N908&gt;=L_Conversion!$C$128,N908&lt;=L_Conversion!$D$128),"-",
IF(AND(M908="12",N908&gt;=L_Conversion!$C$129,N908&lt;=L_Conversion!$D$129),"-",
IF(AND(M908="13",N908&gt;=L_Conversion!$C$116,N908&lt;=L_Conversion!$D$116),"-",
IF(AND(M908="14",N908&gt;=L_Conversion!$C$117,N908&lt;=L_Conversion!$D$117),"-",
"PRIMER_DIA fuera de rango")))))))))))))))</f>
        <v>-</v>
      </c>
      <c r="AS908" s="94" t="str">
        <f t="shared" si="401"/>
        <v>-</v>
      </c>
      <c r="AT908" s="94" t="str">
        <f t="shared" si="402"/>
        <v>-</v>
      </c>
      <c r="AU908" s="94" t="str">
        <f t="shared" si="403"/>
        <v>-</v>
      </c>
      <c r="AV908" s="94" t="str">
        <f t="shared" si="404"/>
        <v>-</v>
      </c>
      <c r="AW908" s="94" t="str">
        <f t="shared" si="405"/>
        <v>-</v>
      </c>
      <c r="AX908" s="94" t="str">
        <f t="shared" si="406"/>
        <v>-</v>
      </c>
      <c r="AY908" s="94" t="str">
        <f t="shared" si="407"/>
        <v>-</v>
      </c>
      <c r="AZ908" s="94" t="str">
        <f t="shared" si="408"/>
        <v>-</v>
      </c>
      <c r="BA908" s="94" t="str">
        <f t="shared" si="409"/>
        <v>-</v>
      </c>
      <c r="BB908" s="94" t="str">
        <f t="shared" si="410"/>
        <v>-</v>
      </c>
      <c r="BC908" s="94" t="str">
        <f t="shared" si="411"/>
        <v>-</v>
      </c>
      <c r="BD908" s="94" t="str">
        <f t="shared" si="412"/>
        <v>-</v>
      </c>
      <c r="BE908" s="94" t="str">
        <f t="shared" si="413"/>
        <v>-</v>
      </c>
      <c r="BF908" s="94" t="str">
        <f t="shared" si="414"/>
        <v>-</v>
      </c>
    </row>
    <row r="909" spans="1:58" x14ac:dyDescent="0.2">
      <c r="A909" s="19" t="s">
        <v>1193</v>
      </c>
      <c r="B909" s="19" t="s">
        <v>669</v>
      </c>
      <c r="C909" s="19">
        <v>8705876</v>
      </c>
      <c r="D909" s="19" t="s">
        <v>1197</v>
      </c>
      <c r="E909" s="19" t="s">
        <v>1562</v>
      </c>
      <c r="F909" s="19" t="s">
        <v>1534</v>
      </c>
      <c r="G909" s="19" t="s">
        <v>1726</v>
      </c>
      <c r="H909" s="19" t="s">
        <v>654</v>
      </c>
      <c r="I909" s="19" t="s">
        <v>654</v>
      </c>
      <c r="J909" s="19">
        <v>80</v>
      </c>
      <c r="K909" s="19" t="s">
        <v>556</v>
      </c>
      <c r="L909" s="19" t="s">
        <v>509</v>
      </c>
      <c r="M909" s="19" t="s">
        <v>15</v>
      </c>
      <c r="N909" s="19">
        <v>45872</v>
      </c>
      <c r="O909" s="19">
        <v>3</v>
      </c>
      <c r="P909" s="83">
        <v>1</v>
      </c>
      <c r="Q909" s="19" t="s">
        <v>23</v>
      </c>
      <c r="R909" s="19" t="s">
        <v>11</v>
      </c>
      <c r="S909" s="19" t="s">
        <v>23</v>
      </c>
      <c r="T909" s="19">
        <v>3</v>
      </c>
      <c r="U909" s="19" t="s">
        <v>11</v>
      </c>
      <c r="V909" s="19" t="s">
        <v>11</v>
      </c>
      <c r="W909" s="19" t="s">
        <v>11</v>
      </c>
      <c r="X909" s="19">
        <v>0</v>
      </c>
      <c r="Y909" s="19" t="s">
        <v>730</v>
      </c>
      <c r="Z909" s="19">
        <v>0</v>
      </c>
      <c r="AA909" s="19">
        <v>0</v>
      </c>
      <c r="AB909" s="19">
        <v>0</v>
      </c>
      <c r="AC909" s="186" t="str">
        <f>IF(OR(M909="13",M909="14",P909=8),"",IF(     AND(OR(S909="AUTORIZADO", S909="PENDIENTE", S909="REDUCIDO", S909="AMPLIADO"),L909&lt;&gt;"HONORARIO" ), _xlfn.CONCAT(IF(H909="X","H",H909),"_",IF(OR(P909=5,P909=6),_xlfn.CONCAT(P909,"A"),P909),"_",VLOOKUP(T909,Datos!$B$2:$C$5,2,TRUE)),""))</f>
        <v>H_1_[hasta 3]</v>
      </c>
      <c r="AD909" s="186">
        <f t="shared" si="388"/>
        <v>0</v>
      </c>
      <c r="AE909" s="90" t="str">
        <f t="shared" si="389"/>
        <v>-</v>
      </c>
      <c r="AF909" s="91" t="str">
        <f t="shared" si="390"/>
        <v>Revisar</v>
      </c>
      <c r="AG909" s="92"/>
      <c r="AH909" s="93" t="str">
        <f t="shared" si="391"/>
        <v>Corporación de Fomento de la Producción</v>
      </c>
      <c r="AI909" s="90" t="str">
        <f t="shared" si="392"/>
        <v>-</v>
      </c>
      <c r="AJ909" s="90" t="str">
        <f t="shared" si="393"/>
        <v>K</v>
      </c>
      <c r="AK909" s="90" t="str">
        <f t="shared" si="394"/>
        <v>-</v>
      </c>
      <c r="AL909" s="90" t="str">
        <f t="shared" si="395"/>
        <v>Identifica este registro como HOMBRE</v>
      </c>
      <c r="AM909" s="90" t="str">
        <f t="shared" si="396"/>
        <v>-</v>
      </c>
      <c r="AN909" s="90" t="str">
        <f t="shared" si="397"/>
        <v>-</v>
      </c>
      <c r="AO909" s="90" t="str">
        <f t="shared" si="398"/>
        <v>-</v>
      </c>
      <c r="AP909" s="58" t="str">
        <f t="shared" si="399"/>
        <v>-</v>
      </c>
      <c r="AQ909" s="94" t="str">
        <f t="shared" si="400"/>
        <v>-</v>
      </c>
      <c r="AR909" s="94" t="str">
        <f>IF(N909="","PRIMER_DIA en blanco",
IF(AND(M909="01",N909&gt;=L_Conversion!$C$118,N909&lt;=L_Conversion!$D$118),"-",
IF(AND(M909="02",N909&gt;=L_Conversion!$C$119,N909&lt;=L_Conversion!$D$119),"-",
IF(AND(M909="03",N909&gt;=L_Conversion!$C$120,N909&lt;=L_Conversion!$D$120),"-",
IF(AND(M909="04",N909&gt;=L_Conversion!$C$121,N909&lt;=L_Conversion!$D$121),"-",
IF(AND(M909="05",N909&gt;=L_Conversion!$C$122,N909&lt;=L_Conversion!$D$122),"-",
IF(AND(M909="06",N909&gt;=L_Conversion!$C$123,N909&lt;=L_Conversion!$D$123),"-",
IF(AND(M909="07",N909&gt;=L_Conversion!$C$124,N909&lt;=L_Conversion!$D$124),"-",
IF(AND(M909="08",N909&gt;=L_Conversion!$C$125,N909&lt;=L_Conversion!$D$125),"-",
IF(AND(M909="09",N909&gt;=L_Conversion!$C$126,N909&lt;=L_Conversion!$D$126),"-",
IF(AND(M909="10",N909&gt;=L_Conversion!$C$127,N909&lt;=L_Conversion!$D$127),"-",
IF(AND(M909="11",N909&gt;=L_Conversion!$C$128,N909&lt;=L_Conversion!$D$128),"-",
IF(AND(M909="12",N909&gt;=L_Conversion!$C$129,N909&lt;=L_Conversion!$D$129),"-",
IF(AND(M909="13",N909&gt;=L_Conversion!$C$116,N909&lt;=L_Conversion!$D$116),"-",
IF(AND(M909="14",N909&gt;=L_Conversion!$C$117,N909&lt;=L_Conversion!$D$117),"-",
"PRIMER_DIA fuera de rango")))))))))))))))</f>
        <v>-</v>
      </c>
      <c r="AS909" s="94" t="str">
        <f t="shared" si="401"/>
        <v>-</v>
      </c>
      <c r="AT909" s="94" t="str">
        <f t="shared" si="402"/>
        <v>-</v>
      </c>
      <c r="AU909" s="94" t="str">
        <f t="shared" si="403"/>
        <v>-</v>
      </c>
      <c r="AV909" s="94" t="str">
        <f t="shared" si="404"/>
        <v>-</v>
      </c>
      <c r="AW909" s="94" t="str">
        <f t="shared" si="405"/>
        <v>-</v>
      </c>
      <c r="AX909" s="94" t="str">
        <f t="shared" si="406"/>
        <v>-</v>
      </c>
      <c r="AY909" s="94" t="str">
        <f t="shared" si="407"/>
        <v>-</v>
      </c>
      <c r="AZ909" s="94" t="str">
        <f t="shared" si="408"/>
        <v>-</v>
      </c>
      <c r="BA909" s="94" t="str">
        <f t="shared" si="409"/>
        <v>-</v>
      </c>
      <c r="BB909" s="94" t="str">
        <f t="shared" si="410"/>
        <v>-</v>
      </c>
      <c r="BC909" s="94" t="str">
        <f t="shared" si="411"/>
        <v>-</v>
      </c>
      <c r="BD909" s="94" t="str">
        <f t="shared" si="412"/>
        <v>-</v>
      </c>
      <c r="BE909" s="94" t="str">
        <f t="shared" si="413"/>
        <v>-</v>
      </c>
      <c r="BF909" s="94" t="str">
        <f t="shared" si="414"/>
        <v>-</v>
      </c>
    </row>
    <row r="910" spans="1:58" x14ac:dyDescent="0.2">
      <c r="A910" s="19" t="s">
        <v>1193</v>
      </c>
      <c r="B910" s="19" t="s">
        <v>76</v>
      </c>
      <c r="C910" s="19">
        <v>13551030</v>
      </c>
      <c r="D910" s="19">
        <v>0</v>
      </c>
      <c r="E910" s="19" t="s">
        <v>1862</v>
      </c>
      <c r="F910" s="19" t="s">
        <v>2098</v>
      </c>
      <c r="G910" s="19" t="s">
        <v>2099</v>
      </c>
      <c r="H910" s="19" t="s">
        <v>1018</v>
      </c>
      <c r="I910" s="19" t="s">
        <v>653</v>
      </c>
      <c r="J910" s="19">
        <v>80</v>
      </c>
      <c r="K910" s="19" t="s">
        <v>556</v>
      </c>
      <c r="L910" s="19" t="s">
        <v>495</v>
      </c>
      <c r="M910" s="19" t="s">
        <v>15</v>
      </c>
      <c r="N910" s="19">
        <v>45873</v>
      </c>
      <c r="O910" s="19">
        <v>3</v>
      </c>
      <c r="P910" s="83">
        <v>1</v>
      </c>
      <c r="Q910" s="19" t="s">
        <v>23</v>
      </c>
      <c r="R910" s="19" t="s">
        <v>11</v>
      </c>
      <c r="S910" s="19" t="s">
        <v>23</v>
      </c>
      <c r="T910" s="19">
        <v>3</v>
      </c>
      <c r="U910" s="19" t="s">
        <v>11</v>
      </c>
      <c r="V910" s="19" t="s">
        <v>11</v>
      </c>
      <c r="W910" s="19" t="s">
        <v>11</v>
      </c>
      <c r="X910" s="19">
        <v>0</v>
      </c>
      <c r="Y910" s="19" t="s">
        <v>730</v>
      </c>
      <c r="Z910" s="19">
        <v>0</v>
      </c>
      <c r="AA910" s="19">
        <v>0</v>
      </c>
      <c r="AB910" s="19">
        <v>0</v>
      </c>
      <c r="AC910" s="186" t="str">
        <f>IF(OR(M910="13",M910="14",P910=8),"",IF(     AND(OR(S910="AUTORIZADO", S910="PENDIENTE", S910="REDUCIDO", S910="AMPLIADO"),L910&lt;&gt;"HONORARIO" ), _xlfn.CONCAT(IF(H910="X","H",H910),"_",IF(OR(P910=5,P910=6),_xlfn.CONCAT(P910,"A"),P910),"_",VLOOKUP(T910,Datos!$B$2:$C$5,2,TRUE)),""))</f>
        <v>M_1_[hasta 3]</v>
      </c>
      <c r="AD910" s="186">
        <f t="shared" si="388"/>
        <v>0</v>
      </c>
      <c r="AE910" s="90" t="str">
        <f t="shared" si="389"/>
        <v>-</v>
      </c>
      <c r="AF910" s="91" t="str">
        <f t="shared" si="390"/>
        <v>070601</v>
      </c>
      <c r="AG910" s="92"/>
      <c r="AH910" s="93" t="str">
        <f t="shared" si="391"/>
        <v>Corporación de Fomento de la Producción</v>
      </c>
      <c r="AI910" s="90" t="str">
        <f t="shared" si="392"/>
        <v>-</v>
      </c>
      <c r="AJ910" s="90">
        <f t="shared" si="393"/>
        <v>0</v>
      </c>
      <c r="AK910" s="90" t="str">
        <f t="shared" si="394"/>
        <v>-</v>
      </c>
      <c r="AL910" s="90" t="str">
        <f t="shared" si="395"/>
        <v>Identifica este registro como MUJER</v>
      </c>
      <c r="AM910" s="90" t="str">
        <f t="shared" si="396"/>
        <v>-</v>
      </c>
      <c r="AN910" s="90" t="str">
        <f t="shared" si="397"/>
        <v>-</v>
      </c>
      <c r="AO910" s="90" t="str">
        <f t="shared" si="398"/>
        <v>-</v>
      </c>
      <c r="AP910" s="58" t="str">
        <f t="shared" si="399"/>
        <v>-</v>
      </c>
      <c r="AQ910" s="94" t="str">
        <f t="shared" si="400"/>
        <v>-</v>
      </c>
      <c r="AR910" s="94" t="str">
        <f>IF(N910="","PRIMER_DIA en blanco",
IF(AND(M910="01",N910&gt;=L_Conversion!$C$118,N910&lt;=L_Conversion!$D$118),"-",
IF(AND(M910="02",N910&gt;=L_Conversion!$C$119,N910&lt;=L_Conversion!$D$119),"-",
IF(AND(M910="03",N910&gt;=L_Conversion!$C$120,N910&lt;=L_Conversion!$D$120),"-",
IF(AND(M910="04",N910&gt;=L_Conversion!$C$121,N910&lt;=L_Conversion!$D$121),"-",
IF(AND(M910="05",N910&gt;=L_Conversion!$C$122,N910&lt;=L_Conversion!$D$122),"-",
IF(AND(M910="06",N910&gt;=L_Conversion!$C$123,N910&lt;=L_Conversion!$D$123),"-",
IF(AND(M910="07",N910&gt;=L_Conversion!$C$124,N910&lt;=L_Conversion!$D$124),"-",
IF(AND(M910="08",N910&gt;=L_Conversion!$C$125,N910&lt;=L_Conversion!$D$125),"-",
IF(AND(M910="09",N910&gt;=L_Conversion!$C$126,N910&lt;=L_Conversion!$D$126),"-",
IF(AND(M910="10",N910&gt;=L_Conversion!$C$127,N910&lt;=L_Conversion!$D$127),"-",
IF(AND(M910="11",N910&gt;=L_Conversion!$C$128,N910&lt;=L_Conversion!$D$128),"-",
IF(AND(M910="12",N910&gt;=L_Conversion!$C$129,N910&lt;=L_Conversion!$D$129),"-",
IF(AND(M910="13",N910&gt;=L_Conversion!$C$116,N910&lt;=L_Conversion!$D$116),"-",
IF(AND(M910="14",N910&gt;=L_Conversion!$C$117,N910&lt;=L_Conversion!$D$117),"-",
"PRIMER_DIA fuera de rango")))))))))))))))</f>
        <v>-</v>
      </c>
      <c r="AS910" s="94" t="str">
        <f t="shared" si="401"/>
        <v>-</v>
      </c>
      <c r="AT910" s="94" t="str">
        <f t="shared" si="402"/>
        <v>-</v>
      </c>
      <c r="AU910" s="94" t="str">
        <f t="shared" si="403"/>
        <v>-</v>
      </c>
      <c r="AV910" s="94" t="str">
        <f t="shared" si="404"/>
        <v>-</v>
      </c>
      <c r="AW910" s="94" t="str">
        <f t="shared" si="405"/>
        <v>-</v>
      </c>
      <c r="AX910" s="94" t="str">
        <f t="shared" si="406"/>
        <v>-</v>
      </c>
      <c r="AY910" s="94" t="str">
        <f t="shared" si="407"/>
        <v>-</v>
      </c>
      <c r="AZ910" s="94" t="str">
        <f t="shared" si="408"/>
        <v>-</v>
      </c>
      <c r="BA910" s="94" t="str">
        <f t="shared" si="409"/>
        <v>-</v>
      </c>
      <c r="BB910" s="94" t="str">
        <f t="shared" si="410"/>
        <v>-</v>
      </c>
      <c r="BC910" s="94" t="str">
        <f t="shared" si="411"/>
        <v>-</v>
      </c>
      <c r="BD910" s="94" t="str">
        <f t="shared" si="412"/>
        <v>-</v>
      </c>
      <c r="BE910" s="94" t="str">
        <f t="shared" si="413"/>
        <v>-</v>
      </c>
      <c r="BF910" s="94" t="str">
        <f t="shared" si="414"/>
        <v>-</v>
      </c>
    </row>
    <row r="911" spans="1:58" x14ac:dyDescent="0.2">
      <c r="A911" s="19" t="s">
        <v>1193</v>
      </c>
      <c r="B911" s="19" t="s">
        <v>76</v>
      </c>
      <c r="C911" s="19">
        <v>16006241</v>
      </c>
      <c r="D911" s="19" t="s">
        <v>1197</v>
      </c>
      <c r="E911" s="19" t="s">
        <v>1732</v>
      </c>
      <c r="F911" s="19" t="s">
        <v>1733</v>
      </c>
      <c r="G911" s="19" t="s">
        <v>1734</v>
      </c>
      <c r="H911" s="19" t="s">
        <v>1018</v>
      </c>
      <c r="I911" s="19" t="s">
        <v>653</v>
      </c>
      <c r="J911" s="19">
        <v>80</v>
      </c>
      <c r="K911" s="19" t="s">
        <v>556</v>
      </c>
      <c r="L911" s="19" t="s">
        <v>495</v>
      </c>
      <c r="M911" s="19" t="s">
        <v>15</v>
      </c>
      <c r="N911" s="19">
        <v>45873</v>
      </c>
      <c r="O911" s="19">
        <v>2</v>
      </c>
      <c r="P911" s="83">
        <v>1</v>
      </c>
      <c r="Q911" s="19" t="s">
        <v>23</v>
      </c>
      <c r="R911" s="19" t="s">
        <v>11</v>
      </c>
      <c r="S911" s="19" t="s">
        <v>23</v>
      </c>
      <c r="T911" s="19">
        <v>2</v>
      </c>
      <c r="U911" s="19" t="s">
        <v>11</v>
      </c>
      <c r="V911" s="19" t="s">
        <v>11</v>
      </c>
      <c r="W911" s="19" t="s">
        <v>11</v>
      </c>
      <c r="X911" s="19">
        <v>0</v>
      </c>
      <c r="Y911" s="19" t="s">
        <v>730</v>
      </c>
      <c r="Z911" s="19">
        <v>0</v>
      </c>
      <c r="AA911" s="19">
        <v>0</v>
      </c>
      <c r="AB911" s="19">
        <v>0</v>
      </c>
      <c r="AC911" s="186" t="str">
        <f>IF(OR(M911="13",M911="14",P911=8),"",IF(     AND(OR(S911="AUTORIZADO", S911="PENDIENTE", S911="REDUCIDO", S911="AMPLIADO"),L911&lt;&gt;"HONORARIO" ), _xlfn.CONCAT(IF(H911="X","H",H911),"_",IF(OR(P911=5,P911=6),_xlfn.CONCAT(P911,"A"),P911),"_",VLOOKUP(T911,Datos!$B$2:$C$5,2,TRUE)),""))</f>
        <v>M_1_[hasta 3]</v>
      </c>
      <c r="AD911" s="186">
        <f t="shared" si="388"/>
        <v>0</v>
      </c>
      <c r="AE911" s="90" t="str">
        <f t="shared" si="389"/>
        <v>-</v>
      </c>
      <c r="AF911" s="91" t="str">
        <f t="shared" si="390"/>
        <v>070601</v>
      </c>
      <c r="AG911" s="92"/>
      <c r="AH911" s="93" t="str">
        <f t="shared" si="391"/>
        <v>Corporación de Fomento de la Producción</v>
      </c>
      <c r="AI911" s="90" t="str">
        <f t="shared" si="392"/>
        <v>-</v>
      </c>
      <c r="AJ911" s="90" t="str">
        <f t="shared" si="393"/>
        <v>K</v>
      </c>
      <c r="AK911" s="90" t="str">
        <f t="shared" si="394"/>
        <v>-</v>
      </c>
      <c r="AL911" s="90" t="str">
        <f t="shared" si="395"/>
        <v>Identifica este registro como MUJER</v>
      </c>
      <c r="AM911" s="90" t="str">
        <f t="shared" si="396"/>
        <v>-</v>
      </c>
      <c r="AN911" s="90" t="str">
        <f t="shared" si="397"/>
        <v>-</v>
      </c>
      <c r="AO911" s="90" t="str">
        <f t="shared" si="398"/>
        <v>-</v>
      </c>
      <c r="AP911" s="58" t="str">
        <f t="shared" si="399"/>
        <v>-</v>
      </c>
      <c r="AQ911" s="94" t="str">
        <f t="shared" si="400"/>
        <v>-</v>
      </c>
      <c r="AR911" s="94" t="str">
        <f>IF(N911="","PRIMER_DIA en blanco",
IF(AND(M911="01",N911&gt;=L_Conversion!$C$118,N911&lt;=L_Conversion!$D$118),"-",
IF(AND(M911="02",N911&gt;=L_Conversion!$C$119,N911&lt;=L_Conversion!$D$119),"-",
IF(AND(M911="03",N911&gt;=L_Conversion!$C$120,N911&lt;=L_Conversion!$D$120),"-",
IF(AND(M911="04",N911&gt;=L_Conversion!$C$121,N911&lt;=L_Conversion!$D$121),"-",
IF(AND(M911="05",N911&gt;=L_Conversion!$C$122,N911&lt;=L_Conversion!$D$122),"-",
IF(AND(M911="06",N911&gt;=L_Conversion!$C$123,N911&lt;=L_Conversion!$D$123),"-",
IF(AND(M911="07",N911&gt;=L_Conversion!$C$124,N911&lt;=L_Conversion!$D$124),"-",
IF(AND(M911="08",N911&gt;=L_Conversion!$C$125,N911&lt;=L_Conversion!$D$125),"-",
IF(AND(M911="09",N911&gt;=L_Conversion!$C$126,N911&lt;=L_Conversion!$D$126),"-",
IF(AND(M911="10",N911&gt;=L_Conversion!$C$127,N911&lt;=L_Conversion!$D$127),"-",
IF(AND(M911="11",N911&gt;=L_Conversion!$C$128,N911&lt;=L_Conversion!$D$128),"-",
IF(AND(M911="12",N911&gt;=L_Conversion!$C$129,N911&lt;=L_Conversion!$D$129),"-",
IF(AND(M911="13",N911&gt;=L_Conversion!$C$116,N911&lt;=L_Conversion!$D$116),"-",
IF(AND(M911="14",N911&gt;=L_Conversion!$C$117,N911&lt;=L_Conversion!$D$117),"-",
"PRIMER_DIA fuera de rango")))))))))))))))</f>
        <v>-</v>
      </c>
      <c r="AS911" s="94" t="str">
        <f t="shared" si="401"/>
        <v>-</v>
      </c>
      <c r="AT911" s="94" t="str">
        <f t="shared" si="402"/>
        <v>-</v>
      </c>
      <c r="AU911" s="94" t="str">
        <f t="shared" si="403"/>
        <v>-</v>
      </c>
      <c r="AV911" s="94" t="str">
        <f t="shared" si="404"/>
        <v>-</v>
      </c>
      <c r="AW911" s="94" t="str">
        <f t="shared" si="405"/>
        <v>-</v>
      </c>
      <c r="AX911" s="94" t="str">
        <f t="shared" si="406"/>
        <v>-</v>
      </c>
      <c r="AY911" s="94" t="str">
        <f t="shared" si="407"/>
        <v>-</v>
      </c>
      <c r="AZ911" s="94" t="str">
        <f t="shared" si="408"/>
        <v>-</v>
      </c>
      <c r="BA911" s="94" t="str">
        <f t="shared" si="409"/>
        <v>-</v>
      </c>
      <c r="BB911" s="94" t="str">
        <f t="shared" si="410"/>
        <v>-</v>
      </c>
      <c r="BC911" s="94" t="str">
        <f t="shared" si="411"/>
        <v>-</v>
      </c>
      <c r="BD911" s="94" t="str">
        <f t="shared" si="412"/>
        <v>-</v>
      </c>
      <c r="BE911" s="94" t="str">
        <f t="shared" si="413"/>
        <v>-</v>
      </c>
      <c r="BF911" s="94" t="str">
        <f t="shared" si="414"/>
        <v>-</v>
      </c>
    </row>
    <row r="912" spans="1:58" x14ac:dyDescent="0.2">
      <c r="A912" s="19" t="s">
        <v>1193</v>
      </c>
      <c r="B912" s="19" t="s">
        <v>76</v>
      </c>
      <c r="C912" s="19">
        <v>10567844</v>
      </c>
      <c r="D912" s="19">
        <v>4</v>
      </c>
      <c r="E912" s="19" t="s">
        <v>2100</v>
      </c>
      <c r="F912" s="19" t="s">
        <v>2101</v>
      </c>
      <c r="G912" s="19" t="s">
        <v>2102</v>
      </c>
      <c r="H912" s="19" t="s">
        <v>654</v>
      </c>
      <c r="I912" s="19" t="s">
        <v>653</v>
      </c>
      <c r="J912" s="19">
        <v>80</v>
      </c>
      <c r="K912" s="19" t="s">
        <v>556</v>
      </c>
      <c r="L912" s="19" t="s">
        <v>495</v>
      </c>
      <c r="M912" s="19" t="s">
        <v>15</v>
      </c>
      <c r="N912" s="19">
        <v>45873</v>
      </c>
      <c r="O912" s="19">
        <v>5</v>
      </c>
      <c r="P912" s="83">
        <v>1</v>
      </c>
      <c r="Q912" s="19" t="s">
        <v>23</v>
      </c>
      <c r="R912" s="19" t="s">
        <v>11</v>
      </c>
      <c r="S912" s="19" t="s">
        <v>23</v>
      </c>
      <c r="T912" s="19">
        <v>5</v>
      </c>
      <c r="U912" s="19" t="s">
        <v>11</v>
      </c>
      <c r="V912" s="19" t="s">
        <v>11</v>
      </c>
      <c r="W912" s="19" t="s">
        <v>11</v>
      </c>
      <c r="X912" s="19">
        <v>0</v>
      </c>
      <c r="Y912" s="19" t="s">
        <v>730</v>
      </c>
      <c r="Z912" s="19">
        <v>0</v>
      </c>
      <c r="AA912" s="19">
        <v>0</v>
      </c>
      <c r="AB912" s="19">
        <v>0</v>
      </c>
      <c r="AC912" s="186" t="str">
        <f>IF(OR(M912="13",M912="14",P912=8),"",IF(     AND(OR(S912="AUTORIZADO", S912="PENDIENTE", S912="REDUCIDO", S912="AMPLIADO"),L912&lt;&gt;"HONORARIO" ), _xlfn.CONCAT(IF(H912="X","H",H912),"_",IF(OR(P912=5,P912=6),_xlfn.CONCAT(P912,"A"),P912),"_",VLOOKUP(T912,Datos!$B$2:$C$5,2,TRUE)),""))</f>
        <v>H_1_[4 a 10]</v>
      </c>
      <c r="AD912" s="186">
        <f t="shared" si="388"/>
        <v>0</v>
      </c>
      <c r="AE912" s="90" t="str">
        <f t="shared" si="389"/>
        <v>-</v>
      </c>
      <c r="AF912" s="91" t="str">
        <f t="shared" si="390"/>
        <v>070601</v>
      </c>
      <c r="AG912" s="92"/>
      <c r="AH912" s="93" t="str">
        <f t="shared" si="391"/>
        <v>Corporación de Fomento de la Producción</v>
      </c>
      <c r="AI912" s="90" t="str">
        <f t="shared" si="392"/>
        <v>-</v>
      </c>
      <c r="AJ912" s="90">
        <f t="shared" si="393"/>
        <v>4</v>
      </c>
      <c r="AK912" s="90" t="str">
        <f t="shared" si="394"/>
        <v>-</v>
      </c>
      <c r="AL912" s="90" t="str">
        <f t="shared" si="395"/>
        <v>Identifica este registro como HOMBRE</v>
      </c>
      <c r="AM912" s="90" t="str">
        <f t="shared" si="396"/>
        <v>-</v>
      </c>
      <c r="AN912" s="90" t="str">
        <f t="shared" si="397"/>
        <v>-</v>
      </c>
      <c r="AO912" s="90" t="str">
        <f t="shared" si="398"/>
        <v>-</v>
      </c>
      <c r="AP912" s="58" t="str">
        <f t="shared" si="399"/>
        <v>-</v>
      </c>
      <c r="AQ912" s="94" t="str">
        <f t="shared" si="400"/>
        <v>-</v>
      </c>
      <c r="AR912" s="94" t="str">
        <f>IF(N912="","PRIMER_DIA en blanco",
IF(AND(M912="01",N912&gt;=L_Conversion!$C$118,N912&lt;=L_Conversion!$D$118),"-",
IF(AND(M912="02",N912&gt;=L_Conversion!$C$119,N912&lt;=L_Conversion!$D$119),"-",
IF(AND(M912="03",N912&gt;=L_Conversion!$C$120,N912&lt;=L_Conversion!$D$120),"-",
IF(AND(M912="04",N912&gt;=L_Conversion!$C$121,N912&lt;=L_Conversion!$D$121),"-",
IF(AND(M912="05",N912&gt;=L_Conversion!$C$122,N912&lt;=L_Conversion!$D$122),"-",
IF(AND(M912="06",N912&gt;=L_Conversion!$C$123,N912&lt;=L_Conversion!$D$123),"-",
IF(AND(M912="07",N912&gt;=L_Conversion!$C$124,N912&lt;=L_Conversion!$D$124),"-",
IF(AND(M912="08",N912&gt;=L_Conversion!$C$125,N912&lt;=L_Conversion!$D$125),"-",
IF(AND(M912="09",N912&gt;=L_Conversion!$C$126,N912&lt;=L_Conversion!$D$126),"-",
IF(AND(M912="10",N912&gt;=L_Conversion!$C$127,N912&lt;=L_Conversion!$D$127),"-",
IF(AND(M912="11",N912&gt;=L_Conversion!$C$128,N912&lt;=L_Conversion!$D$128),"-",
IF(AND(M912="12",N912&gt;=L_Conversion!$C$129,N912&lt;=L_Conversion!$D$129),"-",
IF(AND(M912="13",N912&gt;=L_Conversion!$C$116,N912&lt;=L_Conversion!$D$116),"-",
IF(AND(M912="14",N912&gt;=L_Conversion!$C$117,N912&lt;=L_Conversion!$D$117),"-",
"PRIMER_DIA fuera de rango")))))))))))))))</f>
        <v>-</v>
      </c>
      <c r="AS912" s="94" t="str">
        <f t="shared" si="401"/>
        <v>-</v>
      </c>
      <c r="AT912" s="94" t="str">
        <f t="shared" si="402"/>
        <v>-</v>
      </c>
      <c r="AU912" s="94" t="str">
        <f t="shared" si="403"/>
        <v>-</v>
      </c>
      <c r="AV912" s="94" t="str">
        <f t="shared" si="404"/>
        <v>-</v>
      </c>
      <c r="AW912" s="94" t="str">
        <f t="shared" si="405"/>
        <v>-</v>
      </c>
      <c r="AX912" s="94" t="str">
        <f t="shared" si="406"/>
        <v>-</v>
      </c>
      <c r="AY912" s="94" t="str">
        <f t="shared" si="407"/>
        <v>-</v>
      </c>
      <c r="AZ912" s="94" t="str">
        <f t="shared" si="408"/>
        <v>-</v>
      </c>
      <c r="BA912" s="94" t="str">
        <f t="shared" si="409"/>
        <v>-</v>
      </c>
      <c r="BB912" s="94" t="str">
        <f t="shared" si="410"/>
        <v>-</v>
      </c>
      <c r="BC912" s="94" t="str">
        <f t="shared" si="411"/>
        <v>-</v>
      </c>
      <c r="BD912" s="94" t="str">
        <f t="shared" si="412"/>
        <v>-</v>
      </c>
      <c r="BE912" s="94" t="str">
        <f t="shared" si="413"/>
        <v>-</v>
      </c>
      <c r="BF912" s="94" t="str">
        <f t="shared" si="414"/>
        <v>-</v>
      </c>
    </row>
    <row r="913" spans="1:58" x14ac:dyDescent="0.2">
      <c r="A913" s="19" t="s">
        <v>1193</v>
      </c>
      <c r="B913" s="19" t="s">
        <v>667</v>
      </c>
      <c r="C913" s="19">
        <v>13309565</v>
      </c>
      <c r="D913" s="19">
        <v>9</v>
      </c>
      <c r="E913" s="19" t="s">
        <v>2088</v>
      </c>
      <c r="F913" s="19" t="s">
        <v>1963</v>
      </c>
      <c r="G913" s="19" t="s">
        <v>2089</v>
      </c>
      <c r="H913" s="19" t="s">
        <v>1018</v>
      </c>
      <c r="I913" s="19" t="s">
        <v>654</v>
      </c>
      <c r="J913" s="19">
        <v>80</v>
      </c>
      <c r="K913" s="19" t="s">
        <v>556</v>
      </c>
      <c r="L913" s="19" t="s">
        <v>509</v>
      </c>
      <c r="M913" s="19" t="s">
        <v>15</v>
      </c>
      <c r="N913" s="19">
        <v>45873</v>
      </c>
      <c r="O913" s="19">
        <v>5</v>
      </c>
      <c r="P913" s="83">
        <v>1</v>
      </c>
      <c r="Q913" s="19" t="s">
        <v>23</v>
      </c>
      <c r="R913" s="19" t="s">
        <v>11</v>
      </c>
      <c r="S913" s="19" t="s">
        <v>23</v>
      </c>
      <c r="T913" s="19">
        <v>5</v>
      </c>
      <c r="U913" s="19" t="s">
        <v>11</v>
      </c>
      <c r="V913" s="19" t="s">
        <v>11</v>
      </c>
      <c r="W913" s="19" t="s">
        <v>11</v>
      </c>
      <c r="X913" s="19">
        <v>0</v>
      </c>
      <c r="Y913" s="19" t="s">
        <v>730</v>
      </c>
      <c r="Z913" s="19">
        <v>0</v>
      </c>
      <c r="AA913" s="19">
        <v>0</v>
      </c>
      <c r="AB913" s="19">
        <v>0</v>
      </c>
      <c r="AC913" s="186" t="str">
        <f>IF(OR(M913="13",M913="14",P913=8),"",IF(     AND(OR(S913="AUTORIZADO", S913="PENDIENTE", S913="REDUCIDO", S913="AMPLIADO"),L913&lt;&gt;"HONORARIO" ), _xlfn.CONCAT(IF(H913="X","H",H913),"_",IF(OR(P913=5,P913=6),_xlfn.CONCAT(P913,"A"),P913),"_",VLOOKUP(T913,Datos!$B$2:$C$5,2,TRUE)),""))</f>
        <v>M_1_[4 a 10]</v>
      </c>
      <c r="AD913" s="186">
        <f t="shared" si="388"/>
        <v>0</v>
      </c>
      <c r="AE913" s="90" t="str">
        <f t="shared" si="389"/>
        <v>-</v>
      </c>
      <c r="AF913" s="91" t="str">
        <f t="shared" si="390"/>
        <v>Revisar</v>
      </c>
      <c r="AG913" s="92"/>
      <c r="AH913" s="93" t="str">
        <f t="shared" si="391"/>
        <v>Corporación de Fomento de la Producción</v>
      </c>
      <c r="AI913" s="90" t="str">
        <f t="shared" si="392"/>
        <v>-</v>
      </c>
      <c r="AJ913" s="90">
        <f t="shared" si="393"/>
        <v>9</v>
      </c>
      <c r="AK913" s="90" t="str">
        <f t="shared" si="394"/>
        <v>-</v>
      </c>
      <c r="AL913" s="90" t="str">
        <f t="shared" si="395"/>
        <v>Identifica este registro como MUJER</v>
      </c>
      <c r="AM913" s="90" t="str">
        <f t="shared" si="396"/>
        <v>-</v>
      </c>
      <c r="AN913" s="90" t="str">
        <f t="shared" si="397"/>
        <v>-</v>
      </c>
      <c r="AO913" s="90" t="str">
        <f t="shared" si="398"/>
        <v>-</v>
      </c>
      <c r="AP913" s="58" t="str">
        <f t="shared" si="399"/>
        <v>-</v>
      </c>
      <c r="AQ913" s="94" t="str">
        <f t="shared" si="400"/>
        <v>-</v>
      </c>
      <c r="AR913" s="94" t="str">
        <f>IF(N913="","PRIMER_DIA en blanco",
IF(AND(M913="01",N913&gt;=L_Conversion!$C$118,N913&lt;=L_Conversion!$D$118),"-",
IF(AND(M913="02",N913&gt;=L_Conversion!$C$119,N913&lt;=L_Conversion!$D$119),"-",
IF(AND(M913="03",N913&gt;=L_Conversion!$C$120,N913&lt;=L_Conversion!$D$120),"-",
IF(AND(M913="04",N913&gt;=L_Conversion!$C$121,N913&lt;=L_Conversion!$D$121),"-",
IF(AND(M913="05",N913&gt;=L_Conversion!$C$122,N913&lt;=L_Conversion!$D$122),"-",
IF(AND(M913="06",N913&gt;=L_Conversion!$C$123,N913&lt;=L_Conversion!$D$123),"-",
IF(AND(M913="07",N913&gt;=L_Conversion!$C$124,N913&lt;=L_Conversion!$D$124),"-",
IF(AND(M913="08",N913&gt;=L_Conversion!$C$125,N913&lt;=L_Conversion!$D$125),"-",
IF(AND(M913="09",N913&gt;=L_Conversion!$C$126,N913&lt;=L_Conversion!$D$126),"-",
IF(AND(M913="10",N913&gt;=L_Conversion!$C$127,N913&lt;=L_Conversion!$D$127),"-",
IF(AND(M913="11",N913&gt;=L_Conversion!$C$128,N913&lt;=L_Conversion!$D$128),"-",
IF(AND(M913="12",N913&gt;=L_Conversion!$C$129,N913&lt;=L_Conversion!$D$129),"-",
IF(AND(M913="13",N913&gt;=L_Conversion!$C$116,N913&lt;=L_Conversion!$D$116),"-",
IF(AND(M913="14",N913&gt;=L_Conversion!$C$117,N913&lt;=L_Conversion!$D$117),"-",
"PRIMER_DIA fuera de rango")))))))))))))))</f>
        <v>-</v>
      </c>
      <c r="AS913" s="94" t="str">
        <f t="shared" si="401"/>
        <v>-</v>
      </c>
      <c r="AT913" s="94" t="str">
        <f t="shared" si="402"/>
        <v>-</v>
      </c>
      <c r="AU913" s="94" t="str">
        <f t="shared" si="403"/>
        <v>-</v>
      </c>
      <c r="AV913" s="94" t="str">
        <f t="shared" si="404"/>
        <v>-</v>
      </c>
      <c r="AW913" s="94" t="str">
        <f t="shared" si="405"/>
        <v>-</v>
      </c>
      <c r="AX913" s="94" t="str">
        <f t="shared" si="406"/>
        <v>-</v>
      </c>
      <c r="AY913" s="94" t="str">
        <f t="shared" si="407"/>
        <v>-</v>
      </c>
      <c r="AZ913" s="94" t="str">
        <f t="shared" si="408"/>
        <v>-</v>
      </c>
      <c r="BA913" s="94" t="str">
        <f t="shared" si="409"/>
        <v>-</v>
      </c>
      <c r="BB913" s="94" t="str">
        <f t="shared" si="410"/>
        <v>-</v>
      </c>
      <c r="BC913" s="94" t="str">
        <f t="shared" si="411"/>
        <v>-</v>
      </c>
      <c r="BD913" s="94" t="str">
        <f t="shared" si="412"/>
        <v>-</v>
      </c>
      <c r="BE913" s="94" t="str">
        <f t="shared" si="413"/>
        <v>-</v>
      </c>
      <c r="BF913" s="94" t="str">
        <f t="shared" si="414"/>
        <v>-</v>
      </c>
    </row>
    <row r="914" spans="1:58" x14ac:dyDescent="0.2">
      <c r="A914" s="19" t="s">
        <v>1193</v>
      </c>
      <c r="B914" s="19" t="s">
        <v>76</v>
      </c>
      <c r="C914" s="19">
        <v>12105921</v>
      </c>
      <c r="D914" s="19">
        <v>5</v>
      </c>
      <c r="E914" s="19" t="s">
        <v>1514</v>
      </c>
      <c r="F914" s="19" t="s">
        <v>1578</v>
      </c>
      <c r="G914" s="19" t="s">
        <v>1579</v>
      </c>
      <c r="H914" s="19" t="s">
        <v>1018</v>
      </c>
      <c r="I914" s="19" t="s">
        <v>654</v>
      </c>
      <c r="J914" s="19">
        <v>80</v>
      </c>
      <c r="K914" s="19" t="s">
        <v>556</v>
      </c>
      <c r="L914" s="19" t="s">
        <v>509</v>
      </c>
      <c r="M914" s="19" t="s">
        <v>15</v>
      </c>
      <c r="N914" s="19">
        <v>45873</v>
      </c>
      <c r="O914" s="19">
        <v>3</v>
      </c>
      <c r="P914" s="83">
        <v>1</v>
      </c>
      <c r="Q914" s="19" t="s">
        <v>23</v>
      </c>
      <c r="R914" s="19" t="s">
        <v>11</v>
      </c>
      <c r="S914" s="19" t="s">
        <v>23</v>
      </c>
      <c r="T914" s="19">
        <v>3</v>
      </c>
      <c r="U914" s="19" t="s">
        <v>11</v>
      </c>
      <c r="V914" s="19" t="s">
        <v>11</v>
      </c>
      <c r="W914" s="19" t="s">
        <v>11</v>
      </c>
      <c r="X914" s="19">
        <v>0</v>
      </c>
      <c r="Y914" s="19" t="s">
        <v>730</v>
      </c>
      <c r="Z914" s="19">
        <v>0</v>
      </c>
      <c r="AA914" s="19">
        <v>0</v>
      </c>
      <c r="AB914" s="19">
        <v>0</v>
      </c>
      <c r="AC914" s="186" t="str">
        <f>IF(OR(M914="13",M914="14",P914=8),"",IF(     AND(OR(S914="AUTORIZADO", S914="PENDIENTE", S914="REDUCIDO", S914="AMPLIADO"),L914&lt;&gt;"HONORARIO" ), _xlfn.CONCAT(IF(H914="X","H",H914),"_",IF(OR(P914=5,P914=6),_xlfn.CONCAT(P914,"A"),P914),"_",VLOOKUP(T914,Datos!$B$2:$C$5,2,TRUE)),""))</f>
        <v>M_1_[hasta 3]</v>
      </c>
      <c r="AD914" s="186">
        <f t="shared" si="388"/>
        <v>0</v>
      </c>
      <c r="AE914" s="90" t="str">
        <f t="shared" si="389"/>
        <v>-</v>
      </c>
      <c r="AF914" s="91" t="str">
        <f t="shared" si="390"/>
        <v>070601</v>
      </c>
      <c r="AG914" s="92"/>
      <c r="AH914" s="93" t="str">
        <f t="shared" si="391"/>
        <v>Corporación de Fomento de la Producción</v>
      </c>
      <c r="AI914" s="90" t="str">
        <f t="shared" si="392"/>
        <v>-</v>
      </c>
      <c r="AJ914" s="90">
        <f t="shared" si="393"/>
        <v>5</v>
      </c>
      <c r="AK914" s="90" t="str">
        <f t="shared" si="394"/>
        <v>-</v>
      </c>
      <c r="AL914" s="90" t="str">
        <f t="shared" si="395"/>
        <v>Identifica este registro como MUJER</v>
      </c>
      <c r="AM914" s="90" t="str">
        <f t="shared" si="396"/>
        <v>-</v>
      </c>
      <c r="AN914" s="90" t="str">
        <f t="shared" si="397"/>
        <v>-</v>
      </c>
      <c r="AO914" s="90" t="str">
        <f t="shared" si="398"/>
        <v>-</v>
      </c>
      <c r="AP914" s="58" t="str">
        <f t="shared" si="399"/>
        <v>-</v>
      </c>
      <c r="AQ914" s="94" t="str">
        <f t="shared" si="400"/>
        <v>-</v>
      </c>
      <c r="AR914" s="94" t="str">
        <f>IF(N914="","PRIMER_DIA en blanco",
IF(AND(M914="01",N914&gt;=L_Conversion!$C$118,N914&lt;=L_Conversion!$D$118),"-",
IF(AND(M914="02",N914&gt;=L_Conversion!$C$119,N914&lt;=L_Conversion!$D$119),"-",
IF(AND(M914="03",N914&gt;=L_Conversion!$C$120,N914&lt;=L_Conversion!$D$120),"-",
IF(AND(M914="04",N914&gt;=L_Conversion!$C$121,N914&lt;=L_Conversion!$D$121),"-",
IF(AND(M914="05",N914&gt;=L_Conversion!$C$122,N914&lt;=L_Conversion!$D$122),"-",
IF(AND(M914="06",N914&gt;=L_Conversion!$C$123,N914&lt;=L_Conversion!$D$123),"-",
IF(AND(M914="07",N914&gt;=L_Conversion!$C$124,N914&lt;=L_Conversion!$D$124),"-",
IF(AND(M914="08",N914&gt;=L_Conversion!$C$125,N914&lt;=L_Conversion!$D$125),"-",
IF(AND(M914="09",N914&gt;=L_Conversion!$C$126,N914&lt;=L_Conversion!$D$126),"-",
IF(AND(M914="10",N914&gt;=L_Conversion!$C$127,N914&lt;=L_Conversion!$D$127),"-",
IF(AND(M914="11",N914&gt;=L_Conversion!$C$128,N914&lt;=L_Conversion!$D$128),"-",
IF(AND(M914="12",N914&gt;=L_Conversion!$C$129,N914&lt;=L_Conversion!$D$129),"-",
IF(AND(M914="13",N914&gt;=L_Conversion!$C$116,N914&lt;=L_Conversion!$D$116),"-",
IF(AND(M914="14",N914&gt;=L_Conversion!$C$117,N914&lt;=L_Conversion!$D$117),"-",
"PRIMER_DIA fuera de rango")))))))))))))))</f>
        <v>-</v>
      </c>
      <c r="AS914" s="94" t="str">
        <f t="shared" si="401"/>
        <v>-</v>
      </c>
      <c r="AT914" s="94" t="str">
        <f t="shared" si="402"/>
        <v>-</v>
      </c>
      <c r="AU914" s="94" t="str">
        <f t="shared" si="403"/>
        <v>-</v>
      </c>
      <c r="AV914" s="94" t="str">
        <f t="shared" si="404"/>
        <v>-</v>
      </c>
      <c r="AW914" s="94" t="str">
        <f t="shared" si="405"/>
        <v>-</v>
      </c>
      <c r="AX914" s="94" t="str">
        <f t="shared" si="406"/>
        <v>-</v>
      </c>
      <c r="AY914" s="94" t="str">
        <f t="shared" si="407"/>
        <v>-</v>
      </c>
      <c r="AZ914" s="94" t="str">
        <f t="shared" si="408"/>
        <v>-</v>
      </c>
      <c r="BA914" s="94" t="str">
        <f t="shared" si="409"/>
        <v>-</v>
      </c>
      <c r="BB914" s="94" t="str">
        <f t="shared" si="410"/>
        <v>-</v>
      </c>
      <c r="BC914" s="94" t="str">
        <f t="shared" si="411"/>
        <v>-</v>
      </c>
      <c r="BD914" s="94" t="str">
        <f t="shared" si="412"/>
        <v>-</v>
      </c>
      <c r="BE914" s="94" t="str">
        <f t="shared" si="413"/>
        <v>-</v>
      </c>
      <c r="BF914" s="94" t="str">
        <f t="shared" si="414"/>
        <v>-</v>
      </c>
    </row>
    <row r="915" spans="1:58" x14ac:dyDescent="0.2">
      <c r="A915" s="19" t="s">
        <v>1193</v>
      </c>
      <c r="B915" s="19" t="s">
        <v>76</v>
      </c>
      <c r="C915" s="19">
        <v>8515917</v>
      </c>
      <c r="D915" s="19">
        <v>8</v>
      </c>
      <c r="E915" s="19" t="s">
        <v>1489</v>
      </c>
      <c r="F915" s="19" t="s">
        <v>1401</v>
      </c>
      <c r="G915" s="19" t="s">
        <v>1490</v>
      </c>
      <c r="H915" s="19" t="s">
        <v>1018</v>
      </c>
      <c r="I915" s="19" t="s">
        <v>653</v>
      </c>
      <c r="J915" s="19">
        <v>80</v>
      </c>
      <c r="K915" s="19" t="s">
        <v>560</v>
      </c>
      <c r="L915" s="19" t="s">
        <v>495</v>
      </c>
      <c r="M915" s="19" t="s">
        <v>15</v>
      </c>
      <c r="N915" s="19">
        <v>45873</v>
      </c>
      <c r="O915" s="19">
        <v>90</v>
      </c>
      <c r="P915" s="83">
        <v>1</v>
      </c>
      <c r="Q915" s="19" t="s">
        <v>23</v>
      </c>
      <c r="R915" s="19" t="s">
        <v>11</v>
      </c>
      <c r="S915" s="19" t="s">
        <v>23</v>
      </c>
      <c r="T915" s="19">
        <v>90</v>
      </c>
      <c r="U915" s="19" t="s">
        <v>11</v>
      </c>
      <c r="V915" s="19" t="s">
        <v>11</v>
      </c>
      <c r="W915" s="19" t="s">
        <v>11</v>
      </c>
      <c r="X915" s="19">
        <v>0</v>
      </c>
      <c r="Y915" s="19" t="s">
        <v>730</v>
      </c>
      <c r="Z915" s="19">
        <v>0</v>
      </c>
      <c r="AA915" s="19">
        <v>0</v>
      </c>
      <c r="AB915" s="19">
        <v>0</v>
      </c>
      <c r="AC915" s="186" t="str">
        <f>IF(OR(M915="13",M915="14",P915=8),"",IF(     AND(OR(S915="AUTORIZADO", S915="PENDIENTE", S915="REDUCIDO", S915="AMPLIADO"),L915&lt;&gt;"HONORARIO" ), _xlfn.CONCAT(IF(H915="X","H",H915),"_",IF(OR(P915=5,P915=6),_xlfn.CONCAT(P915,"A"),P915),"_",VLOOKUP(T915,Datos!$B$2:$C$5,2,TRUE)),""))</f>
        <v>M_1_[11 +]</v>
      </c>
      <c r="AD915" s="186">
        <f t="shared" si="388"/>
        <v>0</v>
      </c>
      <c r="AE915" s="90" t="str">
        <f t="shared" si="389"/>
        <v>-</v>
      </c>
      <c r="AF915" s="91" t="str">
        <f t="shared" si="390"/>
        <v>070601</v>
      </c>
      <c r="AG915" s="92"/>
      <c r="AH915" s="93" t="str">
        <f t="shared" si="391"/>
        <v>Corporación de Fomento de la Producción</v>
      </c>
      <c r="AI915" s="90" t="str">
        <f t="shared" si="392"/>
        <v>-</v>
      </c>
      <c r="AJ915" s="90">
        <f t="shared" si="393"/>
        <v>8</v>
      </c>
      <c r="AK915" s="90" t="str">
        <f t="shared" si="394"/>
        <v>-</v>
      </c>
      <c r="AL915" s="90" t="str">
        <f t="shared" si="395"/>
        <v>Identifica este registro como MUJER</v>
      </c>
      <c r="AM915" s="90" t="str">
        <f t="shared" si="396"/>
        <v>-</v>
      </c>
      <c r="AN915" s="90" t="str">
        <f t="shared" si="397"/>
        <v>-</v>
      </c>
      <c r="AO915" s="90" t="str">
        <f t="shared" si="398"/>
        <v>-</v>
      </c>
      <c r="AP915" s="58" t="str">
        <f t="shared" si="399"/>
        <v>-</v>
      </c>
      <c r="AQ915" s="94" t="str">
        <f t="shared" si="400"/>
        <v>-</v>
      </c>
      <c r="AR915" s="94" t="str">
        <f>IF(N915="","PRIMER_DIA en blanco",
IF(AND(M915="01",N915&gt;=L_Conversion!$C$118,N915&lt;=L_Conversion!$D$118),"-",
IF(AND(M915="02",N915&gt;=L_Conversion!$C$119,N915&lt;=L_Conversion!$D$119),"-",
IF(AND(M915="03",N915&gt;=L_Conversion!$C$120,N915&lt;=L_Conversion!$D$120),"-",
IF(AND(M915="04",N915&gt;=L_Conversion!$C$121,N915&lt;=L_Conversion!$D$121),"-",
IF(AND(M915="05",N915&gt;=L_Conversion!$C$122,N915&lt;=L_Conversion!$D$122),"-",
IF(AND(M915="06",N915&gt;=L_Conversion!$C$123,N915&lt;=L_Conversion!$D$123),"-",
IF(AND(M915="07",N915&gt;=L_Conversion!$C$124,N915&lt;=L_Conversion!$D$124),"-",
IF(AND(M915="08",N915&gt;=L_Conversion!$C$125,N915&lt;=L_Conversion!$D$125),"-",
IF(AND(M915="09",N915&gt;=L_Conversion!$C$126,N915&lt;=L_Conversion!$D$126),"-",
IF(AND(M915="10",N915&gt;=L_Conversion!$C$127,N915&lt;=L_Conversion!$D$127),"-",
IF(AND(M915="11",N915&gt;=L_Conversion!$C$128,N915&lt;=L_Conversion!$D$128),"-",
IF(AND(M915="12",N915&gt;=L_Conversion!$C$129,N915&lt;=L_Conversion!$D$129),"-",
IF(AND(M915="13",N915&gt;=L_Conversion!$C$116,N915&lt;=L_Conversion!$D$116),"-",
IF(AND(M915="14",N915&gt;=L_Conversion!$C$117,N915&lt;=L_Conversion!$D$117),"-",
"PRIMER_DIA fuera de rango")))))))))))))))</f>
        <v>-</v>
      </c>
      <c r="AS915" s="94" t="str">
        <f t="shared" si="401"/>
        <v>-</v>
      </c>
      <c r="AT915" s="94" t="str">
        <f t="shared" si="402"/>
        <v>-</v>
      </c>
      <c r="AU915" s="94" t="str">
        <f t="shared" si="403"/>
        <v>-</v>
      </c>
      <c r="AV915" s="94" t="str">
        <f t="shared" si="404"/>
        <v>-</v>
      </c>
      <c r="AW915" s="94" t="str">
        <f t="shared" si="405"/>
        <v>-</v>
      </c>
      <c r="AX915" s="94" t="str">
        <f t="shared" si="406"/>
        <v>-</v>
      </c>
      <c r="AY915" s="94" t="str">
        <f t="shared" si="407"/>
        <v>-</v>
      </c>
      <c r="AZ915" s="94" t="str">
        <f t="shared" si="408"/>
        <v>-</v>
      </c>
      <c r="BA915" s="94" t="str">
        <f t="shared" si="409"/>
        <v>-</v>
      </c>
      <c r="BB915" s="94" t="str">
        <f t="shared" si="410"/>
        <v>-</v>
      </c>
      <c r="BC915" s="94" t="str">
        <f t="shared" si="411"/>
        <v>-</v>
      </c>
      <c r="BD915" s="94" t="str">
        <f t="shared" si="412"/>
        <v>-</v>
      </c>
      <c r="BE915" s="94" t="str">
        <f t="shared" si="413"/>
        <v>-</v>
      </c>
      <c r="BF915" s="94" t="str">
        <f t="shared" si="414"/>
        <v>-</v>
      </c>
    </row>
    <row r="916" spans="1:58" x14ac:dyDescent="0.2">
      <c r="A916" s="19" t="s">
        <v>1193</v>
      </c>
      <c r="B916" s="19" t="s">
        <v>667</v>
      </c>
      <c r="C916" s="19">
        <v>19077662</v>
      </c>
      <c r="D916" s="19" t="s">
        <v>1197</v>
      </c>
      <c r="E916" s="19" t="s">
        <v>1331</v>
      </c>
      <c r="F916" s="19" t="s">
        <v>1332</v>
      </c>
      <c r="G916" s="19" t="s">
        <v>1333</v>
      </c>
      <c r="H916" s="19" t="s">
        <v>1018</v>
      </c>
      <c r="I916" s="19" t="s">
        <v>654</v>
      </c>
      <c r="J916" s="19">
        <v>80</v>
      </c>
      <c r="K916" s="19" t="s">
        <v>556</v>
      </c>
      <c r="L916" s="19" t="s">
        <v>509</v>
      </c>
      <c r="M916" s="19" t="s">
        <v>15</v>
      </c>
      <c r="N916" s="19">
        <v>45873</v>
      </c>
      <c r="O916" s="19">
        <v>3</v>
      </c>
      <c r="P916" s="83">
        <v>1</v>
      </c>
      <c r="Q916" s="19" t="s">
        <v>23</v>
      </c>
      <c r="R916" s="19" t="s">
        <v>11</v>
      </c>
      <c r="S916" s="19" t="s">
        <v>23</v>
      </c>
      <c r="T916" s="19">
        <v>3</v>
      </c>
      <c r="U916" s="19" t="s">
        <v>11</v>
      </c>
      <c r="V916" s="19" t="s">
        <v>11</v>
      </c>
      <c r="W916" s="19" t="s">
        <v>11</v>
      </c>
      <c r="X916" s="19">
        <v>0</v>
      </c>
      <c r="Y916" s="19" t="s">
        <v>730</v>
      </c>
      <c r="Z916" s="19">
        <v>0</v>
      </c>
      <c r="AA916" s="19">
        <v>0</v>
      </c>
      <c r="AB916" s="19">
        <v>0</v>
      </c>
      <c r="AC916" s="186" t="str">
        <f>IF(OR(M916="13",M916="14",P916=8),"",IF(     AND(OR(S916="AUTORIZADO", S916="PENDIENTE", S916="REDUCIDO", S916="AMPLIADO"),L916&lt;&gt;"HONORARIO" ), _xlfn.CONCAT(IF(H916="X","H",H916),"_",IF(OR(P916=5,P916=6),_xlfn.CONCAT(P916,"A"),P916),"_",VLOOKUP(T916,Datos!$B$2:$C$5,2,TRUE)),""))</f>
        <v>M_1_[hasta 3]</v>
      </c>
      <c r="AD916" s="186">
        <f t="shared" si="388"/>
        <v>0</v>
      </c>
      <c r="AE916" s="90" t="str">
        <f t="shared" si="389"/>
        <v>-</v>
      </c>
      <c r="AF916" s="91" t="str">
        <f t="shared" si="390"/>
        <v>Revisar</v>
      </c>
      <c r="AG916" s="92"/>
      <c r="AH916" s="93" t="str">
        <f t="shared" si="391"/>
        <v>Corporación de Fomento de la Producción</v>
      </c>
      <c r="AI916" s="90" t="str">
        <f t="shared" si="392"/>
        <v>-</v>
      </c>
      <c r="AJ916" s="90" t="str">
        <f t="shared" si="393"/>
        <v>K</v>
      </c>
      <c r="AK916" s="90" t="str">
        <f t="shared" si="394"/>
        <v>-</v>
      </c>
      <c r="AL916" s="90" t="str">
        <f t="shared" si="395"/>
        <v>Identifica este registro como MUJER</v>
      </c>
      <c r="AM916" s="90" t="str">
        <f t="shared" si="396"/>
        <v>-</v>
      </c>
      <c r="AN916" s="90" t="str">
        <f t="shared" si="397"/>
        <v>-</v>
      </c>
      <c r="AO916" s="90" t="str">
        <f t="shared" si="398"/>
        <v>-</v>
      </c>
      <c r="AP916" s="58" t="str">
        <f t="shared" si="399"/>
        <v>-</v>
      </c>
      <c r="AQ916" s="94" t="str">
        <f t="shared" si="400"/>
        <v>-</v>
      </c>
      <c r="AR916" s="94" t="str">
        <f>IF(N916="","PRIMER_DIA en blanco",
IF(AND(M916="01",N916&gt;=L_Conversion!$C$118,N916&lt;=L_Conversion!$D$118),"-",
IF(AND(M916="02",N916&gt;=L_Conversion!$C$119,N916&lt;=L_Conversion!$D$119),"-",
IF(AND(M916="03",N916&gt;=L_Conversion!$C$120,N916&lt;=L_Conversion!$D$120),"-",
IF(AND(M916="04",N916&gt;=L_Conversion!$C$121,N916&lt;=L_Conversion!$D$121),"-",
IF(AND(M916="05",N916&gt;=L_Conversion!$C$122,N916&lt;=L_Conversion!$D$122),"-",
IF(AND(M916="06",N916&gt;=L_Conversion!$C$123,N916&lt;=L_Conversion!$D$123),"-",
IF(AND(M916="07",N916&gt;=L_Conversion!$C$124,N916&lt;=L_Conversion!$D$124),"-",
IF(AND(M916="08",N916&gt;=L_Conversion!$C$125,N916&lt;=L_Conversion!$D$125),"-",
IF(AND(M916="09",N916&gt;=L_Conversion!$C$126,N916&lt;=L_Conversion!$D$126),"-",
IF(AND(M916="10",N916&gt;=L_Conversion!$C$127,N916&lt;=L_Conversion!$D$127),"-",
IF(AND(M916="11",N916&gt;=L_Conversion!$C$128,N916&lt;=L_Conversion!$D$128),"-",
IF(AND(M916="12",N916&gt;=L_Conversion!$C$129,N916&lt;=L_Conversion!$D$129),"-",
IF(AND(M916="13",N916&gt;=L_Conversion!$C$116,N916&lt;=L_Conversion!$D$116),"-",
IF(AND(M916="14",N916&gt;=L_Conversion!$C$117,N916&lt;=L_Conversion!$D$117),"-",
"PRIMER_DIA fuera de rango")))))))))))))))</f>
        <v>-</v>
      </c>
      <c r="AS916" s="94" t="str">
        <f t="shared" si="401"/>
        <v>-</v>
      </c>
      <c r="AT916" s="94" t="str">
        <f t="shared" si="402"/>
        <v>-</v>
      </c>
      <c r="AU916" s="94" t="str">
        <f t="shared" si="403"/>
        <v>-</v>
      </c>
      <c r="AV916" s="94" t="str">
        <f t="shared" si="404"/>
        <v>-</v>
      </c>
      <c r="AW916" s="94" t="str">
        <f t="shared" si="405"/>
        <v>-</v>
      </c>
      <c r="AX916" s="94" t="str">
        <f t="shared" si="406"/>
        <v>-</v>
      </c>
      <c r="AY916" s="94" t="str">
        <f t="shared" si="407"/>
        <v>-</v>
      </c>
      <c r="AZ916" s="94" t="str">
        <f t="shared" si="408"/>
        <v>-</v>
      </c>
      <c r="BA916" s="94" t="str">
        <f t="shared" si="409"/>
        <v>-</v>
      </c>
      <c r="BB916" s="94" t="str">
        <f t="shared" si="410"/>
        <v>-</v>
      </c>
      <c r="BC916" s="94" t="str">
        <f t="shared" si="411"/>
        <v>-</v>
      </c>
      <c r="BD916" s="94" t="str">
        <f t="shared" si="412"/>
        <v>-</v>
      </c>
      <c r="BE916" s="94" t="str">
        <f t="shared" si="413"/>
        <v>-</v>
      </c>
      <c r="BF916" s="94" t="str">
        <f t="shared" si="414"/>
        <v>-</v>
      </c>
    </row>
    <row r="917" spans="1:58" x14ac:dyDescent="0.2">
      <c r="A917" s="19" t="s">
        <v>1193</v>
      </c>
      <c r="B917" s="19" t="s">
        <v>875</v>
      </c>
      <c r="C917" s="19">
        <v>19779291</v>
      </c>
      <c r="D917" s="19">
        <v>4</v>
      </c>
      <c r="E917" s="19" t="s">
        <v>1355</v>
      </c>
      <c r="F917" s="19" t="s">
        <v>2103</v>
      </c>
      <c r="G917" s="19" t="s">
        <v>2104</v>
      </c>
      <c r="H917" s="19" t="s">
        <v>654</v>
      </c>
      <c r="I917" s="19" t="s">
        <v>653</v>
      </c>
      <c r="J917" s="19">
        <v>80</v>
      </c>
      <c r="K917" s="19" t="s">
        <v>556</v>
      </c>
      <c r="L917" s="19" t="s">
        <v>495</v>
      </c>
      <c r="M917" s="19" t="s">
        <v>15</v>
      </c>
      <c r="N917" s="19">
        <v>45873</v>
      </c>
      <c r="O917" s="19">
        <v>2</v>
      </c>
      <c r="P917" s="83">
        <v>1</v>
      </c>
      <c r="Q917" s="19" t="s">
        <v>23</v>
      </c>
      <c r="R917" s="19" t="s">
        <v>11</v>
      </c>
      <c r="S917" s="19" t="s">
        <v>23</v>
      </c>
      <c r="T917" s="19">
        <v>2</v>
      </c>
      <c r="U917" s="19" t="s">
        <v>11</v>
      </c>
      <c r="V917" s="19" t="s">
        <v>11</v>
      </c>
      <c r="W917" s="19" t="s">
        <v>11</v>
      </c>
      <c r="X917" s="19">
        <v>0</v>
      </c>
      <c r="Y917" s="19" t="s">
        <v>730</v>
      </c>
      <c r="Z917" s="19">
        <v>0</v>
      </c>
      <c r="AA917" s="19">
        <v>0</v>
      </c>
      <c r="AB917" s="19">
        <v>0</v>
      </c>
      <c r="AC917" s="186" t="str">
        <f>IF(OR(M917="13",M917="14",P917=8),"",IF(     AND(OR(S917="AUTORIZADO", S917="PENDIENTE", S917="REDUCIDO", S917="AMPLIADO"),L917&lt;&gt;"HONORARIO" ), _xlfn.CONCAT(IF(H917="X","H",H917),"_",IF(OR(P917=5,P917=6),_xlfn.CONCAT(P917,"A"),P917),"_",VLOOKUP(T917,Datos!$B$2:$C$5,2,TRUE)),""))</f>
        <v>H_1_[hasta 3]</v>
      </c>
      <c r="AD917" s="186">
        <f t="shared" si="388"/>
        <v>0</v>
      </c>
      <c r="AE917" s="90" t="str">
        <f t="shared" si="389"/>
        <v>-</v>
      </c>
      <c r="AF917" s="91" t="str">
        <f t="shared" si="390"/>
        <v>070606</v>
      </c>
      <c r="AG917" s="92"/>
      <c r="AH917" s="93" t="str">
        <f t="shared" si="391"/>
        <v>Corporación de Fomento de la Producción</v>
      </c>
      <c r="AI917" s="90" t="str">
        <f t="shared" si="392"/>
        <v>-</v>
      </c>
      <c r="AJ917" s="90">
        <f t="shared" si="393"/>
        <v>4</v>
      </c>
      <c r="AK917" s="90" t="str">
        <f t="shared" si="394"/>
        <v>-</v>
      </c>
      <c r="AL917" s="90" t="str">
        <f t="shared" si="395"/>
        <v>Identifica este registro como HOMBRE</v>
      </c>
      <c r="AM917" s="90" t="str">
        <f t="shared" si="396"/>
        <v>-</v>
      </c>
      <c r="AN917" s="90" t="str">
        <f t="shared" si="397"/>
        <v>-</v>
      </c>
      <c r="AO917" s="90" t="str">
        <f t="shared" si="398"/>
        <v>-</v>
      </c>
      <c r="AP917" s="58" t="str">
        <f t="shared" si="399"/>
        <v>-</v>
      </c>
      <c r="AQ917" s="94" t="str">
        <f t="shared" si="400"/>
        <v>-</v>
      </c>
      <c r="AR917" s="94" t="str">
        <f>IF(N917="","PRIMER_DIA en blanco",
IF(AND(M917="01",N917&gt;=L_Conversion!$C$118,N917&lt;=L_Conversion!$D$118),"-",
IF(AND(M917="02",N917&gt;=L_Conversion!$C$119,N917&lt;=L_Conversion!$D$119),"-",
IF(AND(M917="03",N917&gt;=L_Conversion!$C$120,N917&lt;=L_Conversion!$D$120),"-",
IF(AND(M917="04",N917&gt;=L_Conversion!$C$121,N917&lt;=L_Conversion!$D$121),"-",
IF(AND(M917="05",N917&gt;=L_Conversion!$C$122,N917&lt;=L_Conversion!$D$122),"-",
IF(AND(M917="06",N917&gt;=L_Conversion!$C$123,N917&lt;=L_Conversion!$D$123),"-",
IF(AND(M917="07",N917&gt;=L_Conversion!$C$124,N917&lt;=L_Conversion!$D$124),"-",
IF(AND(M917="08",N917&gt;=L_Conversion!$C$125,N917&lt;=L_Conversion!$D$125),"-",
IF(AND(M917="09",N917&gt;=L_Conversion!$C$126,N917&lt;=L_Conversion!$D$126),"-",
IF(AND(M917="10",N917&gt;=L_Conversion!$C$127,N917&lt;=L_Conversion!$D$127),"-",
IF(AND(M917="11",N917&gt;=L_Conversion!$C$128,N917&lt;=L_Conversion!$D$128),"-",
IF(AND(M917="12",N917&gt;=L_Conversion!$C$129,N917&lt;=L_Conversion!$D$129),"-",
IF(AND(M917="13",N917&gt;=L_Conversion!$C$116,N917&lt;=L_Conversion!$D$116),"-",
IF(AND(M917="14",N917&gt;=L_Conversion!$C$117,N917&lt;=L_Conversion!$D$117),"-",
"PRIMER_DIA fuera de rango")))))))))))))))</f>
        <v>-</v>
      </c>
      <c r="AS917" s="94" t="str">
        <f t="shared" si="401"/>
        <v>-</v>
      </c>
      <c r="AT917" s="94" t="str">
        <f t="shared" si="402"/>
        <v>-</v>
      </c>
      <c r="AU917" s="94" t="str">
        <f t="shared" si="403"/>
        <v>-</v>
      </c>
      <c r="AV917" s="94" t="str">
        <f t="shared" si="404"/>
        <v>-</v>
      </c>
      <c r="AW917" s="94" t="str">
        <f t="shared" si="405"/>
        <v>-</v>
      </c>
      <c r="AX917" s="94" t="str">
        <f t="shared" si="406"/>
        <v>-</v>
      </c>
      <c r="AY917" s="94" t="str">
        <f t="shared" si="407"/>
        <v>-</v>
      </c>
      <c r="AZ917" s="94" t="str">
        <f t="shared" si="408"/>
        <v>-</v>
      </c>
      <c r="BA917" s="94" t="str">
        <f t="shared" si="409"/>
        <v>-</v>
      </c>
      <c r="BB917" s="94" t="str">
        <f t="shared" si="410"/>
        <v>-</v>
      </c>
      <c r="BC917" s="94" t="str">
        <f t="shared" si="411"/>
        <v>-</v>
      </c>
      <c r="BD917" s="94" t="str">
        <f t="shared" si="412"/>
        <v>-</v>
      </c>
      <c r="BE917" s="94" t="str">
        <f t="shared" si="413"/>
        <v>-</v>
      </c>
      <c r="BF917" s="94" t="str">
        <f t="shared" si="414"/>
        <v>-</v>
      </c>
    </row>
    <row r="918" spans="1:58" x14ac:dyDescent="0.2">
      <c r="A918" s="19" t="s">
        <v>1193</v>
      </c>
      <c r="B918" s="19" t="s">
        <v>76</v>
      </c>
      <c r="C918" s="19">
        <v>8376358</v>
      </c>
      <c r="D918" s="19">
        <v>2</v>
      </c>
      <c r="E918" s="19" t="s">
        <v>1355</v>
      </c>
      <c r="F918" s="19" t="s">
        <v>1557</v>
      </c>
      <c r="G918" s="19" t="s">
        <v>1558</v>
      </c>
      <c r="H918" s="19" t="s">
        <v>1018</v>
      </c>
      <c r="I918" s="19" t="s">
        <v>653</v>
      </c>
      <c r="J918" s="19">
        <v>60</v>
      </c>
      <c r="K918" s="19" t="s">
        <v>560</v>
      </c>
      <c r="L918" s="19" t="s">
        <v>490</v>
      </c>
      <c r="M918" s="19" t="s">
        <v>15</v>
      </c>
      <c r="N918" s="19">
        <v>45873</v>
      </c>
      <c r="O918" s="19">
        <v>12</v>
      </c>
      <c r="P918" s="83">
        <v>1</v>
      </c>
      <c r="Q918" s="19" t="s">
        <v>23</v>
      </c>
      <c r="R918" s="19" t="s">
        <v>11</v>
      </c>
      <c r="S918" s="19" t="s">
        <v>23</v>
      </c>
      <c r="T918" s="19">
        <v>12</v>
      </c>
      <c r="U918" s="19" t="s">
        <v>11</v>
      </c>
      <c r="V918" s="19" t="s">
        <v>11</v>
      </c>
      <c r="W918" s="19" t="s">
        <v>19</v>
      </c>
      <c r="X918" s="19">
        <v>826770</v>
      </c>
      <c r="Y918" s="19" t="s">
        <v>726</v>
      </c>
      <c r="Z918" s="19">
        <v>12</v>
      </c>
      <c r="AA918" s="19">
        <v>826770</v>
      </c>
      <c r="AB918" s="19">
        <v>826770</v>
      </c>
      <c r="AC918" s="186" t="str">
        <f>IF(OR(M918="13",M918="14",P918=8),"",IF(     AND(OR(S918="AUTORIZADO", S918="PENDIENTE", S918="REDUCIDO", S918="AMPLIADO"),L918&lt;&gt;"HONORARIO" ), _xlfn.CONCAT(IF(H918="X","H",H918),"_",IF(OR(P918=5,P918=6),_xlfn.CONCAT(P918,"A"),P918),"_",VLOOKUP(T918,Datos!$B$2:$C$5,2,TRUE)),""))</f>
        <v>M_1_[11 +]</v>
      </c>
      <c r="AD918" s="186">
        <f t="shared" si="388"/>
        <v>1653540</v>
      </c>
      <c r="AE918" s="90" t="str">
        <f t="shared" si="389"/>
        <v>-</v>
      </c>
      <c r="AF918" s="91" t="str">
        <f t="shared" si="390"/>
        <v>070601</v>
      </c>
      <c r="AG918" s="92"/>
      <c r="AH918" s="93" t="str">
        <f t="shared" si="391"/>
        <v>Corporación de Fomento de la Producción</v>
      </c>
      <c r="AI918" s="90" t="str">
        <f t="shared" si="392"/>
        <v>-</v>
      </c>
      <c r="AJ918" s="90">
        <f t="shared" si="393"/>
        <v>2</v>
      </c>
      <c r="AK918" s="90" t="str">
        <f t="shared" si="394"/>
        <v>-</v>
      </c>
      <c r="AL918" s="90" t="str">
        <f t="shared" si="395"/>
        <v>Identifica este registro como MUJER</v>
      </c>
      <c r="AM918" s="90" t="str">
        <f t="shared" si="396"/>
        <v>-</v>
      </c>
      <c r="AN918" s="90" t="str">
        <f t="shared" si="397"/>
        <v>-</v>
      </c>
      <c r="AO918" s="90" t="str">
        <f t="shared" si="398"/>
        <v>-</v>
      </c>
      <c r="AP918" s="58" t="str">
        <f t="shared" si="399"/>
        <v>-</v>
      </c>
      <c r="AQ918" s="94" t="str">
        <f t="shared" si="400"/>
        <v>-</v>
      </c>
      <c r="AR918" s="94" t="str">
        <f>IF(N918="","PRIMER_DIA en blanco",
IF(AND(M918="01",N918&gt;=L_Conversion!$C$118,N918&lt;=L_Conversion!$D$118),"-",
IF(AND(M918="02",N918&gt;=L_Conversion!$C$119,N918&lt;=L_Conversion!$D$119),"-",
IF(AND(M918="03",N918&gt;=L_Conversion!$C$120,N918&lt;=L_Conversion!$D$120),"-",
IF(AND(M918="04",N918&gt;=L_Conversion!$C$121,N918&lt;=L_Conversion!$D$121),"-",
IF(AND(M918="05",N918&gt;=L_Conversion!$C$122,N918&lt;=L_Conversion!$D$122),"-",
IF(AND(M918="06",N918&gt;=L_Conversion!$C$123,N918&lt;=L_Conversion!$D$123),"-",
IF(AND(M918="07",N918&gt;=L_Conversion!$C$124,N918&lt;=L_Conversion!$D$124),"-",
IF(AND(M918="08",N918&gt;=L_Conversion!$C$125,N918&lt;=L_Conversion!$D$125),"-",
IF(AND(M918="09",N918&gt;=L_Conversion!$C$126,N918&lt;=L_Conversion!$D$126),"-",
IF(AND(M918="10",N918&gt;=L_Conversion!$C$127,N918&lt;=L_Conversion!$D$127),"-",
IF(AND(M918="11",N918&gt;=L_Conversion!$C$128,N918&lt;=L_Conversion!$D$128),"-",
IF(AND(M918="12",N918&gt;=L_Conversion!$C$129,N918&lt;=L_Conversion!$D$129),"-",
IF(AND(M918="13",N918&gt;=L_Conversion!$C$116,N918&lt;=L_Conversion!$D$116),"-",
IF(AND(M918="14",N918&gt;=L_Conversion!$C$117,N918&lt;=L_Conversion!$D$117),"-",
"PRIMER_DIA fuera de rango")))))))))))))))</f>
        <v>-</v>
      </c>
      <c r="AS918" s="94" t="str">
        <f t="shared" si="401"/>
        <v>-</v>
      </c>
      <c r="AT918" s="94" t="str">
        <f t="shared" si="402"/>
        <v>-</v>
      </c>
      <c r="AU918" s="94" t="str">
        <f t="shared" si="403"/>
        <v>-</v>
      </c>
      <c r="AV918" s="94" t="str">
        <f t="shared" si="404"/>
        <v>-</v>
      </c>
      <c r="AW918" s="94" t="str">
        <f t="shared" si="405"/>
        <v>-</v>
      </c>
      <c r="AX918" s="94" t="str">
        <f t="shared" si="406"/>
        <v>-</v>
      </c>
      <c r="AY918" s="94" t="str">
        <f t="shared" si="407"/>
        <v>-</v>
      </c>
      <c r="AZ918" s="94" t="str">
        <f t="shared" si="408"/>
        <v>-</v>
      </c>
      <c r="BA918" s="94" t="str">
        <f t="shared" si="409"/>
        <v>-</v>
      </c>
      <c r="BB918" s="94" t="str">
        <f t="shared" si="410"/>
        <v>-</v>
      </c>
      <c r="BC918" s="94" t="str">
        <f t="shared" si="411"/>
        <v>-</v>
      </c>
      <c r="BD918" s="94" t="str">
        <f t="shared" si="412"/>
        <v>-</v>
      </c>
      <c r="BE918" s="94" t="str">
        <f t="shared" si="413"/>
        <v>-</v>
      </c>
      <c r="BF918" s="94" t="str">
        <f t="shared" si="414"/>
        <v>-</v>
      </c>
    </row>
    <row r="919" spans="1:58" x14ac:dyDescent="0.2">
      <c r="A919" s="19" t="s">
        <v>1193</v>
      </c>
      <c r="B919" s="19" t="s">
        <v>76</v>
      </c>
      <c r="C919" s="19">
        <v>18303226</v>
      </c>
      <c r="D919" s="19">
        <v>7</v>
      </c>
      <c r="E919" s="19" t="s">
        <v>1415</v>
      </c>
      <c r="F919" s="19" t="s">
        <v>1416</v>
      </c>
      <c r="G919" s="19" t="s">
        <v>1417</v>
      </c>
      <c r="H919" s="19" t="s">
        <v>1018</v>
      </c>
      <c r="I919" s="19" t="s">
        <v>653</v>
      </c>
      <c r="J919" s="19">
        <v>80</v>
      </c>
      <c r="K919" s="19" t="s">
        <v>560</v>
      </c>
      <c r="L919" s="19" t="s">
        <v>495</v>
      </c>
      <c r="M919" s="19" t="s">
        <v>15</v>
      </c>
      <c r="N919" s="19">
        <v>45873</v>
      </c>
      <c r="O919" s="19">
        <v>21</v>
      </c>
      <c r="P919" s="83">
        <v>1</v>
      </c>
      <c r="Q919" s="19" t="s">
        <v>23</v>
      </c>
      <c r="R919" s="19" t="s">
        <v>11</v>
      </c>
      <c r="S919" s="19" t="s">
        <v>23</v>
      </c>
      <c r="T919" s="19">
        <v>21</v>
      </c>
      <c r="U919" s="19" t="s">
        <v>11</v>
      </c>
      <c r="V919" s="19" t="s">
        <v>11</v>
      </c>
      <c r="W919" s="19" t="s">
        <v>11</v>
      </c>
      <c r="X919" s="19">
        <v>0</v>
      </c>
      <c r="Y919" s="19" t="s">
        <v>730</v>
      </c>
      <c r="Z919" s="19">
        <v>0</v>
      </c>
      <c r="AA919" s="19">
        <v>0</v>
      </c>
      <c r="AB919" s="19">
        <v>0</v>
      </c>
      <c r="AC919" s="186" t="str">
        <f>IF(OR(M919="13",M919="14",P919=8),"",IF(     AND(OR(S919="AUTORIZADO", S919="PENDIENTE", S919="REDUCIDO", S919="AMPLIADO"),L919&lt;&gt;"HONORARIO" ), _xlfn.CONCAT(IF(H919="X","H",H919),"_",IF(OR(P919=5,P919=6),_xlfn.CONCAT(P919,"A"),P919),"_",VLOOKUP(T919,Datos!$B$2:$C$5,2,TRUE)),""))</f>
        <v>M_1_[11 +]</v>
      </c>
      <c r="AD919" s="186">
        <f t="shared" si="388"/>
        <v>0</v>
      </c>
      <c r="AE919" s="90" t="str">
        <f t="shared" si="389"/>
        <v>-</v>
      </c>
      <c r="AF919" s="91" t="str">
        <f t="shared" si="390"/>
        <v>070601</v>
      </c>
      <c r="AG919" s="92"/>
      <c r="AH919" s="93" t="str">
        <f t="shared" si="391"/>
        <v>Corporación de Fomento de la Producción</v>
      </c>
      <c r="AI919" s="90" t="str">
        <f t="shared" si="392"/>
        <v>-</v>
      </c>
      <c r="AJ919" s="90">
        <f t="shared" si="393"/>
        <v>7</v>
      </c>
      <c r="AK919" s="90" t="str">
        <f t="shared" si="394"/>
        <v>-</v>
      </c>
      <c r="AL919" s="90" t="str">
        <f t="shared" si="395"/>
        <v>Identifica este registro como MUJER</v>
      </c>
      <c r="AM919" s="90" t="str">
        <f t="shared" si="396"/>
        <v>-</v>
      </c>
      <c r="AN919" s="90" t="str">
        <f t="shared" si="397"/>
        <v>-</v>
      </c>
      <c r="AO919" s="90" t="str">
        <f t="shared" si="398"/>
        <v>-</v>
      </c>
      <c r="AP919" s="58" t="str">
        <f t="shared" si="399"/>
        <v>-</v>
      </c>
      <c r="AQ919" s="94" t="str">
        <f t="shared" si="400"/>
        <v>-</v>
      </c>
      <c r="AR919" s="94" t="str">
        <f>IF(N919="","PRIMER_DIA en blanco",
IF(AND(M919="01",N919&gt;=L_Conversion!$C$118,N919&lt;=L_Conversion!$D$118),"-",
IF(AND(M919="02",N919&gt;=L_Conversion!$C$119,N919&lt;=L_Conversion!$D$119),"-",
IF(AND(M919="03",N919&gt;=L_Conversion!$C$120,N919&lt;=L_Conversion!$D$120),"-",
IF(AND(M919="04",N919&gt;=L_Conversion!$C$121,N919&lt;=L_Conversion!$D$121),"-",
IF(AND(M919="05",N919&gt;=L_Conversion!$C$122,N919&lt;=L_Conversion!$D$122),"-",
IF(AND(M919="06",N919&gt;=L_Conversion!$C$123,N919&lt;=L_Conversion!$D$123),"-",
IF(AND(M919="07",N919&gt;=L_Conversion!$C$124,N919&lt;=L_Conversion!$D$124),"-",
IF(AND(M919="08",N919&gt;=L_Conversion!$C$125,N919&lt;=L_Conversion!$D$125),"-",
IF(AND(M919="09",N919&gt;=L_Conversion!$C$126,N919&lt;=L_Conversion!$D$126),"-",
IF(AND(M919="10",N919&gt;=L_Conversion!$C$127,N919&lt;=L_Conversion!$D$127),"-",
IF(AND(M919="11",N919&gt;=L_Conversion!$C$128,N919&lt;=L_Conversion!$D$128),"-",
IF(AND(M919="12",N919&gt;=L_Conversion!$C$129,N919&lt;=L_Conversion!$D$129),"-",
IF(AND(M919="13",N919&gt;=L_Conversion!$C$116,N919&lt;=L_Conversion!$D$116),"-",
IF(AND(M919="14",N919&gt;=L_Conversion!$C$117,N919&lt;=L_Conversion!$D$117),"-",
"PRIMER_DIA fuera de rango")))))))))))))))</f>
        <v>-</v>
      </c>
      <c r="AS919" s="94" t="str">
        <f t="shared" si="401"/>
        <v>-</v>
      </c>
      <c r="AT919" s="94" t="str">
        <f t="shared" si="402"/>
        <v>-</v>
      </c>
      <c r="AU919" s="94" t="str">
        <f t="shared" si="403"/>
        <v>-</v>
      </c>
      <c r="AV919" s="94" t="str">
        <f t="shared" si="404"/>
        <v>-</v>
      </c>
      <c r="AW919" s="94" t="str">
        <f t="shared" si="405"/>
        <v>-</v>
      </c>
      <c r="AX919" s="94" t="str">
        <f t="shared" si="406"/>
        <v>-</v>
      </c>
      <c r="AY919" s="94" t="str">
        <f t="shared" si="407"/>
        <v>-</v>
      </c>
      <c r="AZ919" s="94" t="str">
        <f t="shared" si="408"/>
        <v>-</v>
      </c>
      <c r="BA919" s="94" t="str">
        <f t="shared" si="409"/>
        <v>-</v>
      </c>
      <c r="BB919" s="94" t="str">
        <f t="shared" si="410"/>
        <v>-</v>
      </c>
      <c r="BC919" s="94" t="str">
        <f t="shared" si="411"/>
        <v>-</v>
      </c>
      <c r="BD919" s="94" t="str">
        <f t="shared" si="412"/>
        <v>-</v>
      </c>
      <c r="BE919" s="94" t="str">
        <f t="shared" si="413"/>
        <v>-</v>
      </c>
      <c r="BF919" s="94" t="str">
        <f t="shared" si="414"/>
        <v>-</v>
      </c>
    </row>
    <row r="920" spans="1:58" x14ac:dyDescent="0.2">
      <c r="A920" s="19" t="s">
        <v>1193</v>
      </c>
      <c r="B920" s="19" t="s">
        <v>76</v>
      </c>
      <c r="C920" s="19">
        <v>12869864</v>
      </c>
      <c r="D920" s="19">
        <v>7</v>
      </c>
      <c r="E920" s="19" t="s">
        <v>1227</v>
      </c>
      <c r="F920" s="19" t="s">
        <v>1228</v>
      </c>
      <c r="G920" s="19" t="s">
        <v>1229</v>
      </c>
      <c r="H920" s="19" t="s">
        <v>1018</v>
      </c>
      <c r="I920" s="19" t="s">
        <v>653</v>
      </c>
      <c r="J920" s="19">
        <v>80</v>
      </c>
      <c r="K920" s="19" t="s">
        <v>554</v>
      </c>
      <c r="L920" s="19" t="s">
        <v>495</v>
      </c>
      <c r="M920" s="19" t="s">
        <v>15</v>
      </c>
      <c r="N920" s="19">
        <v>45873</v>
      </c>
      <c r="O920" s="19">
        <v>3</v>
      </c>
      <c r="P920" s="83">
        <v>1</v>
      </c>
      <c r="Q920" s="19" t="s">
        <v>23</v>
      </c>
      <c r="R920" s="19" t="s">
        <v>11</v>
      </c>
      <c r="S920" s="19" t="s">
        <v>23</v>
      </c>
      <c r="T920" s="19">
        <v>3</v>
      </c>
      <c r="U920" s="19" t="s">
        <v>11</v>
      </c>
      <c r="V920" s="19" t="s">
        <v>11</v>
      </c>
      <c r="W920" s="19" t="s">
        <v>11</v>
      </c>
      <c r="X920" s="19">
        <v>0</v>
      </c>
      <c r="Y920" s="19" t="s">
        <v>730</v>
      </c>
      <c r="Z920" s="19">
        <v>0</v>
      </c>
      <c r="AA920" s="19">
        <v>0</v>
      </c>
      <c r="AB920" s="19">
        <v>0</v>
      </c>
      <c r="AC920" s="186" t="str">
        <f>IF(OR(M920="13",M920="14",P920=8),"",IF(     AND(OR(S920="AUTORIZADO", S920="PENDIENTE", S920="REDUCIDO", S920="AMPLIADO"),L920&lt;&gt;"HONORARIO" ), _xlfn.CONCAT(IF(H920="X","H",H920),"_",IF(OR(P920=5,P920=6),_xlfn.CONCAT(P920,"A"),P920),"_",VLOOKUP(T920,Datos!$B$2:$C$5,2,TRUE)),""))</f>
        <v>M_1_[hasta 3]</v>
      </c>
      <c r="AD920" s="186">
        <f t="shared" si="388"/>
        <v>0</v>
      </c>
      <c r="AE920" s="90" t="str">
        <f t="shared" si="389"/>
        <v>-</v>
      </c>
      <c r="AF920" s="91" t="str">
        <f t="shared" si="390"/>
        <v>070601</v>
      </c>
      <c r="AG920" s="92"/>
      <c r="AH920" s="93" t="str">
        <f t="shared" si="391"/>
        <v>Corporación de Fomento de la Producción</v>
      </c>
      <c r="AI920" s="90" t="str">
        <f t="shared" si="392"/>
        <v>-</v>
      </c>
      <c r="AJ920" s="90">
        <f t="shared" si="393"/>
        <v>7</v>
      </c>
      <c r="AK920" s="90" t="str">
        <f t="shared" si="394"/>
        <v>-</v>
      </c>
      <c r="AL920" s="90" t="str">
        <f t="shared" si="395"/>
        <v>Identifica este registro como MUJER</v>
      </c>
      <c r="AM920" s="90" t="str">
        <f t="shared" si="396"/>
        <v>-</v>
      </c>
      <c r="AN920" s="90" t="str">
        <f t="shared" si="397"/>
        <v>-</v>
      </c>
      <c r="AO920" s="90" t="str">
        <f t="shared" si="398"/>
        <v>-</v>
      </c>
      <c r="AP920" s="58" t="str">
        <f t="shared" si="399"/>
        <v>-</v>
      </c>
      <c r="AQ920" s="94" t="str">
        <f t="shared" si="400"/>
        <v>-</v>
      </c>
      <c r="AR920" s="94" t="str">
        <f>IF(N920="","PRIMER_DIA en blanco",
IF(AND(M920="01",N920&gt;=L_Conversion!$C$118,N920&lt;=L_Conversion!$D$118),"-",
IF(AND(M920="02",N920&gt;=L_Conversion!$C$119,N920&lt;=L_Conversion!$D$119),"-",
IF(AND(M920="03",N920&gt;=L_Conversion!$C$120,N920&lt;=L_Conversion!$D$120),"-",
IF(AND(M920="04",N920&gt;=L_Conversion!$C$121,N920&lt;=L_Conversion!$D$121),"-",
IF(AND(M920="05",N920&gt;=L_Conversion!$C$122,N920&lt;=L_Conversion!$D$122),"-",
IF(AND(M920="06",N920&gt;=L_Conversion!$C$123,N920&lt;=L_Conversion!$D$123),"-",
IF(AND(M920="07",N920&gt;=L_Conversion!$C$124,N920&lt;=L_Conversion!$D$124),"-",
IF(AND(M920="08",N920&gt;=L_Conversion!$C$125,N920&lt;=L_Conversion!$D$125),"-",
IF(AND(M920="09",N920&gt;=L_Conversion!$C$126,N920&lt;=L_Conversion!$D$126),"-",
IF(AND(M920="10",N920&gt;=L_Conversion!$C$127,N920&lt;=L_Conversion!$D$127),"-",
IF(AND(M920="11",N920&gt;=L_Conversion!$C$128,N920&lt;=L_Conversion!$D$128),"-",
IF(AND(M920="12",N920&gt;=L_Conversion!$C$129,N920&lt;=L_Conversion!$D$129),"-",
IF(AND(M920="13",N920&gt;=L_Conversion!$C$116,N920&lt;=L_Conversion!$D$116),"-",
IF(AND(M920="14",N920&gt;=L_Conversion!$C$117,N920&lt;=L_Conversion!$D$117),"-",
"PRIMER_DIA fuera de rango")))))))))))))))</f>
        <v>-</v>
      </c>
      <c r="AS920" s="94" t="str">
        <f t="shared" si="401"/>
        <v>-</v>
      </c>
      <c r="AT920" s="94" t="str">
        <f t="shared" si="402"/>
        <v>-</v>
      </c>
      <c r="AU920" s="94" t="str">
        <f t="shared" si="403"/>
        <v>-</v>
      </c>
      <c r="AV920" s="94" t="str">
        <f t="shared" si="404"/>
        <v>-</v>
      </c>
      <c r="AW920" s="94" t="str">
        <f t="shared" si="405"/>
        <v>-</v>
      </c>
      <c r="AX920" s="94" t="str">
        <f t="shared" si="406"/>
        <v>-</v>
      </c>
      <c r="AY920" s="94" t="str">
        <f t="shared" si="407"/>
        <v>-</v>
      </c>
      <c r="AZ920" s="94" t="str">
        <f t="shared" si="408"/>
        <v>-</v>
      </c>
      <c r="BA920" s="94" t="str">
        <f t="shared" si="409"/>
        <v>-</v>
      </c>
      <c r="BB920" s="94" t="str">
        <f t="shared" si="410"/>
        <v>-</v>
      </c>
      <c r="BC920" s="94" t="str">
        <f t="shared" si="411"/>
        <v>-</v>
      </c>
      <c r="BD920" s="94" t="str">
        <f t="shared" si="412"/>
        <v>-</v>
      </c>
      <c r="BE920" s="94" t="str">
        <f t="shared" si="413"/>
        <v>-</v>
      </c>
      <c r="BF920" s="94" t="str">
        <f t="shared" si="414"/>
        <v>-</v>
      </c>
    </row>
    <row r="921" spans="1:58" x14ac:dyDescent="0.2">
      <c r="A921" s="19" t="s">
        <v>1193</v>
      </c>
      <c r="B921" s="19" t="s">
        <v>876</v>
      </c>
      <c r="C921" s="19">
        <v>18956076</v>
      </c>
      <c r="D921" s="19">
        <v>1</v>
      </c>
      <c r="E921" s="19" t="s">
        <v>1791</v>
      </c>
      <c r="F921" s="19" t="s">
        <v>1727</v>
      </c>
      <c r="G921" s="19" t="s">
        <v>1792</v>
      </c>
      <c r="H921" s="19" t="s">
        <v>1018</v>
      </c>
      <c r="I921" s="19" t="s">
        <v>653</v>
      </c>
      <c r="J921" s="19">
        <v>80</v>
      </c>
      <c r="K921" s="19" t="s">
        <v>556</v>
      </c>
      <c r="L921" s="19" t="s">
        <v>495</v>
      </c>
      <c r="M921" s="19" t="s">
        <v>15</v>
      </c>
      <c r="N921" s="19">
        <v>45873</v>
      </c>
      <c r="O921" s="19">
        <v>1</v>
      </c>
      <c r="P921" s="83">
        <v>1</v>
      </c>
      <c r="Q921" s="19" t="s">
        <v>23</v>
      </c>
      <c r="R921" s="19" t="s">
        <v>11</v>
      </c>
      <c r="S921" s="19" t="s">
        <v>23</v>
      </c>
      <c r="T921" s="19">
        <v>1</v>
      </c>
      <c r="U921" s="19" t="s">
        <v>11</v>
      </c>
      <c r="V921" s="19" t="s">
        <v>11</v>
      </c>
      <c r="W921" s="19" t="s">
        <v>11</v>
      </c>
      <c r="X921" s="19">
        <v>0</v>
      </c>
      <c r="Y921" s="19" t="s">
        <v>730</v>
      </c>
      <c r="Z921" s="19">
        <v>0</v>
      </c>
      <c r="AA921" s="19">
        <v>0</v>
      </c>
      <c r="AB921" s="19">
        <v>0</v>
      </c>
      <c r="AC921" s="186" t="str">
        <f>IF(OR(M921="13",M921="14",P921=8),"",IF(     AND(OR(S921="AUTORIZADO", S921="PENDIENTE", S921="REDUCIDO", S921="AMPLIADO"),L921&lt;&gt;"HONORARIO" ), _xlfn.CONCAT(IF(H921="X","H",H921),"_",IF(OR(P921=5,P921=6),_xlfn.CONCAT(P921,"A"),P921),"_",VLOOKUP(T921,Datos!$B$2:$C$5,2,TRUE)),""))</f>
        <v>M_1_[hasta 3]</v>
      </c>
      <c r="AD921" s="186">
        <f t="shared" si="388"/>
        <v>0</v>
      </c>
      <c r="AE921" s="90" t="str">
        <f t="shared" si="389"/>
        <v>-</v>
      </c>
      <c r="AF921" s="91" t="str">
        <f t="shared" si="390"/>
        <v>070607</v>
      </c>
      <c r="AG921" s="92"/>
      <c r="AH921" s="93" t="str">
        <f t="shared" si="391"/>
        <v>Corporación de Fomento de la Producción</v>
      </c>
      <c r="AI921" s="90" t="str">
        <f t="shared" si="392"/>
        <v>-</v>
      </c>
      <c r="AJ921" s="90">
        <f t="shared" si="393"/>
        <v>1</v>
      </c>
      <c r="AK921" s="90" t="str">
        <f t="shared" si="394"/>
        <v>-</v>
      </c>
      <c r="AL921" s="90" t="str">
        <f t="shared" si="395"/>
        <v>Identifica este registro como MUJER</v>
      </c>
      <c r="AM921" s="90" t="str">
        <f t="shared" si="396"/>
        <v>-</v>
      </c>
      <c r="AN921" s="90" t="str">
        <f t="shared" si="397"/>
        <v>-</v>
      </c>
      <c r="AO921" s="90" t="str">
        <f t="shared" si="398"/>
        <v>-</v>
      </c>
      <c r="AP921" s="58" t="str">
        <f t="shared" si="399"/>
        <v>-</v>
      </c>
      <c r="AQ921" s="94" t="str">
        <f t="shared" si="400"/>
        <v>-</v>
      </c>
      <c r="AR921" s="94" t="str">
        <f>IF(N921="","PRIMER_DIA en blanco",
IF(AND(M921="01",N921&gt;=L_Conversion!$C$118,N921&lt;=L_Conversion!$D$118),"-",
IF(AND(M921="02",N921&gt;=L_Conversion!$C$119,N921&lt;=L_Conversion!$D$119),"-",
IF(AND(M921="03",N921&gt;=L_Conversion!$C$120,N921&lt;=L_Conversion!$D$120),"-",
IF(AND(M921="04",N921&gt;=L_Conversion!$C$121,N921&lt;=L_Conversion!$D$121),"-",
IF(AND(M921="05",N921&gt;=L_Conversion!$C$122,N921&lt;=L_Conversion!$D$122),"-",
IF(AND(M921="06",N921&gt;=L_Conversion!$C$123,N921&lt;=L_Conversion!$D$123),"-",
IF(AND(M921="07",N921&gt;=L_Conversion!$C$124,N921&lt;=L_Conversion!$D$124),"-",
IF(AND(M921="08",N921&gt;=L_Conversion!$C$125,N921&lt;=L_Conversion!$D$125),"-",
IF(AND(M921="09",N921&gt;=L_Conversion!$C$126,N921&lt;=L_Conversion!$D$126),"-",
IF(AND(M921="10",N921&gt;=L_Conversion!$C$127,N921&lt;=L_Conversion!$D$127),"-",
IF(AND(M921="11",N921&gt;=L_Conversion!$C$128,N921&lt;=L_Conversion!$D$128),"-",
IF(AND(M921="12",N921&gt;=L_Conversion!$C$129,N921&lt;=L_Conversion!$D$129),"-",
IF(AND(M921="13",N921&gt;=L_Conversion!$C$116,N921&lt;=L_Conversion!$D$116),"-",
IF(AND(M921="14",N921&gt;=L_Conversion!$C$117,N921&lt;=L_Conversion!$D$117),"-",
"PRIMER_DIA fuera de rango")))))))))))))))</f>
        <v>-</v>
      </c>
      <c r="AS921" s="94" t="str">
        <f t="shared" si="401"/>
        <v>-</v>
      </c>
      <c r="AT921" s="94" t="str">
        <f t="shared" si="402"/>
        <v>-</v>
      </c>
      <c r="AU921" s="94" t="str">
        <f t="shared" si="403"/>
        <v>-</v>
      </c>
      <c r="AV921" s="94" t="str">
        <f t="shared" si="404"/>
        <v>-</v>
      </c>
      <c r="AW921" s="94" t="str">
        <f t="shared" si="405"/>
        <v>-</v>
      </c>
      <c r="AX921" s="94" t="str">
        <f t="shared" si="406"/>
        <v>-</v>
      </c>
      <c r="AY921" s="94" t="str">
        <f t="shared" si="407"/>
        <v>-</v>
      </c>
      <c r="AZ921" s="94" t="str">
        <f t="shared" si="408"/>
        <v>-</v>
      </c>
      <c r="BA921" s="94" t="str">
        <f t="shared" si="409"/>
        <v>-</v>
      </c>
      <c r="BB921" s="94" t="str">
        <f t="shared" si="410"/>
        <v>-</v>
      </c>
      <c r="BC921" s="94" t="str">
        <f t="shared" si="411"/>
        <v>-</v>
      </c>
      <c r="BD921" s="94" t="str">
        <f t="shared" si="412"/>
        <v>-</v>
      </c>
      <c r="BE921" s="94" t="str">
        <f t="shared" si="413"/>
        <v>-</v>
      </c>
      <c r="BF921" s="94" t="str">
        <f t="shared" si="414"/>
        <v>-</v>
      </c>
    </row>
    <row r="922" spans="1:58" x14ac:dyDescent="0.2">
      <c r="A922" s="19" t="s">
        <v>1193</v>
      </c>
      <c r="B922" s="19" t="s">
        <v>76</v>
      </c>
      <c r="C922" s="19">
        <v>14444742</v>
      </c>
      <c r="D922" s="19">
        <v>5</v>
      </c>
      <c r="E922" s="19" t="s">
        <v>1377</v>
      </c>
      <c r="F922" s="19" t="s">
        <v>1378</v>
      </c>
      <c r="G922" s="19" t="s">
        <v>1379</v>
      </c>
      <c r="H922" s="19" t="s">
        <v>654</v>
      </c>
      <c r="I922" s="19" t="s">
        <v>653</v>
      </c>
      <c r="J922" s="19">
        <v>80</v>
      </c>
      <c r="K922" s="19" t="s">
        <v>554</v>
      </c>
      <c r="L922" s="19" t="s">
        <v>495</v>
      </c>
      <c r="M922" s="19" t="s">
        <v>15</v>
      </c>
      <c r="N922" s="19">
        <v>45873</v>
      </c>
      <c r="O922" s="19">
        <v>1</v>
      </c>
      <c r="P922" s="83">
        <v>1</v>
      </c>
      <c r="Q922" s="19" t="s">
        <v>23</v>
      </c>
      <c r="R922" s="19" t="s">
        <v>11</v>
      </c>
      <c r="S922" s="19" t="s">
        <v>23</v>
      </c>
      <c r="T922" s="19">
        <v>1</v>
      </c>
      <c r="U922" s="19" t="s">
        <v>11</v>
      </c>
      <c r="V922" s="19" t="s">
        <v>11</v>
      </c>
      <c r="W922" s="19" t="s">
        <v>11</v>
      </c>
      <c r="X922" s="19">
        <v>0</v>
      </c>
      <c r="Y922" s="19" t="s">
        <v>730</v>
      </c>
      <c r="Z922" s="19">
        <v>0</v>
      </c>
      <c r="AA922" s="19">
        <v>0</v>
      </c>
      <c r="AB922" s="19">
        <v>0</v>
      </c>
      <c r="AC922" s="186" t="str">
        <f>IF(OR(M922="13",M922="14",P922=8),"",IF(     AND(OR(S922="AUTORIZADO", S922="PENDIENTE", S922="REDUCIDO", S922="AMPLIADO"),L922&lt;&gt;"HONORARIO" ), _xlfn.CONCAT(IF(H922="X","H",H922),"_",IF(OR(P922=5,P922=6),_xlfn.CONCAT(P922,"A"),P922),"_",VLOOKUP(T922,Datos!$B$2:$C$5,2,TRUE)),""))</f>
        <v>H_1_[hasta 3]</v>
      </c>
      <c r="AD922" s="186">
        <f t="shared" si="388"/>
        <v>0</v>
      </c>
      <c r="AE922" s="90" t="str">
        <f t="shared" si="389"/>
        <v>-</v>
      </c>
      <c r="AF922" s="91" t="str">
        <f t="shared" si="390"/>
        <v>070601</v>
      </c>
      <c r="AG922" s="92"/>
      <c r="AH922" s="93" t="str">
        <f t="shared" si="391"/>
        <v>Corporación de Fomento de la Producción</v>
      </c>
      <c r="AI922" s="90" t="str">
        <f t="shared" si="392"/>
        <v>-</v>
      </c>
      <c r="AJ922" s="90">
        <f t="shared" si="393"/>
        <v>5</v>
      </c>
      <c r="AK922" s="90" t="str">
        <f t="shared" si="394"/>
        <v>-</v>
      </c>
      <c r="AL922" s="90" t="str">
        <f t="shared" si="395"/>
        <v>Identifica este registro como HOMBRE</v>
      </c>
      <c r="AM922" s="90" t="str">
        <f t="shared" si="396"/>
        <v>-</v>
      </c>
      <c r="AN922" s="90" t="str">
        <f t="shared" si="397"/>
        <v>-</v>
      </c>
      <c r="AO922" s="90" t="str">
        <f t="shared" si="398"/>
        <v>-</v>
      </c>
      <c r="AP922" s="58" t="str">
        <f t="shared" si="399"/>
        <v>-</v>
      </c>
      <c r="AQ922" s="94" t="str">
        <f t="shared" si="400"/>
        <v>-</v>
      </c>
      <c r="AR922" s="94" t="str">
        <f>IF(N922="","PRIMER_DIA en blanco",
IF(AND(M922="01",N922&gt;=L_Conversion!$C$118,N922&lt;=L_Conversion!$D$118),"-",
IF(AND(M922="02",N922&gt;=L_Conversion!$C$119,N922&lt;=L_Conversion!$D$119),"-",
IF(AND(M922="03",N922&gt;=L_Conversion!$C$120,N922&lt;=L_Conversion!$D$120),"-",
IF(AND(M922="04",N922&gt;=L_Conversion!$C$121,N922&lt;=L_Conversion!$D$121),"-",
IF(AND(M922="05",N922&gt;=L_Conversion!$C$122,N922&lt;=L_Conversion!$D$122),"-",
IF(AND(M922="06",N922&gt;=L_Conversion!$C$123,N922&lt;=L_Conversion!$D$123),"-",
IF(AND(M922="07",N922&gt;=L_Conversion!$C$124,N922&lt;=L_Conversion!$D$124),"-",
IF(AND(M922="08",N922&gt;=L_Conversion!$C$125,N922&lt;=L_Conversion!$D$125),"-",
IF(AND(M922="09",N922&gt;=L_Conversion!$C$126,N922&lt;=L_Conversion!$D$126),"-",
IF(AND(M922="10",N922&gt;=L_Conversion!$C$127,N922&lt;=L_Conversion!$D$127),"-",
IF(AND(M922="11",N922&gt;=L_Conversion!$C$128,N922&lt;=L_Conversion!$D$128),"-",
IF(AND(M922="12",N922&gt;=L_Conversion!$C$129,N922&lt;=L_Conversion!$D$129),"-",
IF(AND(M922="13",N922&gt;=L_Conversion!$C$116,N922&lt;=L_Conversion!$D$116),"-",
IF(AND(M922="14",N922&gt;=L_Conversion!$C$117,N922&lt;=L_Conversion!$D$117),"-",
"PRIMER_DIA fuera de rango")))))))))))))))</f>
        <v>-</v>
      </c>
      <c r="AS922" s="94" t="str">
        <f t="shared" si="401"/>
        <v>-</v>
      </c>
      <c r="AT922" s="94" t="str">
        <f t="shared" si="402"/>
        <v>-</v>
      </c>
      <c r="AU922" s="94" t="str">
        <f t="shared" si="403"/>
        <v>-</v>
      </c>
      <c r="AV922" s="94" t="str">
        <f t="shared" si="404"/>
        <v>-</v>
      </c>
      <c r="AW922" s="94" t="str">
        <f t="shared" si="405"/>
        <v>-</v>
      </c>
      <c r="AX922" s="94" t="str">
        <f t="shared" si="406"/>
        <v>-</v>
      </c>
      <c r="AY922" s="94" t="str">
        <f t="shared" si="407"/>
        <v>-</v>
      </c>
      <c r="AZ922" s="94" t="str">
        <f t="shared" si="408"/>
        <v>-</v>
      </c>
      <c r="BA922" s="94" t="str">
        <f t="shared" si="409"/>
        <v>-</v>
      </c>
      <c r="BB922" s="94" t="str">
        <f t="shared" si="410"/>
        <v>-</v>
      </c>
      <c r="BC922" s="94" t="str">
        <f t="shared" si="411"/>
        <v>-</v>
      </c>
      <c r="BD922" s="94" t="str">
        <f t="shared" si="412"/>
        <v>-</v>
      </c>
      <c r="BE922" s="94" t="str">
        <f t="shared" si="413"/>
        <v>-</v>
      </c>
      <c r="BF922" s="94" t="str">
        <f t="shared" si="414"/>
        <v>-</v>
      </c>
    </row>
    <row r="923" spans="1:58" x14ac:dyDescent="0.2">
      <c r="A923" s="19" t="s">
        <v>1193</v>
      </c>
      <c r="B923" s="19" t="s">
        <v>76</v>
      </c>
      <c r="C923" s="19">
        <v>17707627</v>
      </c>
      <c r="D923" s="19">
        <v>9</v>
      </c>
      <c r="E923" s="19" t="s">
        <v>1366</v>
      </c>
      <c r="F923" s="19" t="s">
        <v>1265</v>
      </c>
      <c r="G923" s="19" t="s">
        <v>1367</v>
      </c>
      <c r="H923" s="19" t="s">
        <v>1018</v>
      </c>
      <c r="I923" s="19" t="s">
        <v>653</v>
      </c>
      <c r="J923" s="19">
        <v>80</v>
      </c>
      <c r="K923" s="19" t="s">
        <v>560</v>
      </c>
      <c r="L923" s="19" t="s">
        <v>495</v>
      </c>
      <c r="M923" s="19" t="s">
        <v>15</v>
      </c>
      <c r="N923" s="19">
        <v>45874</v>
      </c>
      <c r="O923" s="19">
        <v>7</v>
      </c>
      <c r="P923" s="83">
        <v>4</v>
      </c>
      <c r="Q923" s="19" t="s">
        <v>23</v>
      </c>
      <c r="R923" s="19" t="s">
        <v>11</v>
      </c>
      <c r="S923" s="19" t="s">
        <v>23</v>
      </c>
      <c r="T923" s="19">
        <v>7</v>
      </c>
      <c r="U923" s="19" t="s">
        <v>11</v>
      </c>
      <c r="V923" s="19" t="s">
        <v>11</v>
      </c>
      <c r="W923" s="19" t="s">
        <v>11</v>
      </c>
      <c r="X923" s="19">
        <v>0</v>
      </c>
      <c r="Y923" s="19" t="s">
        <v>730</v>
      </c>
      <c r="Z923" s="19">
        <v>0</v>
      </c>
      <c r="AA923" s="19">
        <v>0</v>
      </c>
      <c r="AB923" s="19">
        <v>0</v>
      </c>
      <c r="AC923" s="186" t="str">
        <f>IF(OR(M923="13",M923="14",P923=8),"",IF(     AND(OR(S923="AUTORIZADO", S923="PENDIENTE", S923="REDUCIDO", S923="AMPLIADO"),L923&lt;&gt;"HONORARIO" ), _xlfn.CONCAT(IF(H923="X","H",H923),"_",IF(OR(P923=5,P923=6),_xlfn.CONCAT(P923,"A"),P923),"_",VLOOKUP(T923,Datos!$B$2:$C$5,2,TRUE)),""))</f>
        <v>M_4_[4 a 10]</v>
      </c>
      <c r="AD923" s="186">
        <f t="shared" si="388"/>
        <v>0</v>
      </c>
      <c r="AE923" s="90" t="str">
        <f t="shared" si="389"/>
        <v>-</v>
      </c>
      <c r="AF923" s="91" t="str">
        <f t="shared" si="390"/>
        <v>070601</v>
      </c>
      <c r="AG923" s="92"/>
      <c r="AH923" s="93" t="str">
        <f t="shared" si="391"/>
        <v>Corporación de Fomento de la Producción</v>
      </c>
      <c r="AI923" s="90" t="str">
        <f t="shared" si="392"/>
        <v>-</v>
      </c>
      <c r="AJ923" s="90">
        <f t="shared" si="393"/>
        <v>9</v>
      </c>
      <c r="AK923" s="90" t="str">
        <f t="shared" si="394"/>
        <v>-</v>
      </c>
      <c r="AL923" s="90" t="str">
        <f t="shared" si="395"/>
        <v>Identifica este registro como MUJER</v>
      </c>
      <c r="AM923" s="90" t="str">
        <f t="shared" si="396"/>
        <v>-</v>
      </c>
      <c r="AN923" s="90" t="str">
        <f t="shared" si="397"/>
        <v>-</v>
      </c>
      <c r="AO923" s="90" t="str">
        <f t="shared" si="398"/>
        <v>-</v>
      </c>
      <c r="AP923" s="58" t="str">
        <f t="shared" si="399"/>
        <v>-</v>
      </c>
      <c r="AQ923" s="94" t="str">
        <f t="shared" si="400"/>
        <v>-</v>
      </c>
      <c r="AR923" s="94" t="str">
        <f>IF(N923="","PRIMER_DIA en blanco",
IF(AND(M923="01",N923&gt;=L_Conversion!$C$118,N923&lt;=L_Conversion!$D$118),"-",
IF(AND(M923="02",N923&gt;=L_Conversion!$C$119,N923&lt;=L_Conversion!$D$119),"-",
IF(AND(M923="03",N923&gt;=L_Conversion!$C$120,N923&lt;=L_Conversion!$D$120),"-",
IF(AND(M923="04",N923&gt;=L_Conversion!$C$121,N923&lt;=L_Conversion!$D$121),"-",
IF(AND(M923="05",N923&gt;=L_Conversion!$C$122,N923&lt;=L_Conversion!$D$122),"-",
IF(AND(M923="06",N923&gt;=L_Conversion!$C$123,N923&lt;=L_Conversion!$D$123),"-",
IF(AND(M923="07",N923&gt;=L_Conversion!$C$124,N923&lt;=L_Conversion!$D$124),"-",
IF(AND(M923="08",N923&gt;=L_Conversion!$C$125,N923&lt;=L_Conversion!$D$125),"-",
IF(AND(M923="09",N923&gt;=L_Conversion!$C$126,N923&lt;=L_Conversion!$D$126),"-",
IF(AND(M923="10",N923&gt;=L_Conversion!$C$127,N923&lt;=L_Conversion!$D$127),"-",
IF(AND(M923="11",N923&gt;=L_Conversion!$C$128,N923&lt;=L_Conversion!$D$128),"-",
IF(AND(M923="12",N923&gt;=L_Conversion!$C$129,N923&lt;=L_Conversion!$D$129),"-",
IF(AND(M923="13",N923&gt;=L_Conversion!$C$116,N923&lt;=L_Conversion!$D$116),"-",
IF(AND(M923="14",N923&gt;=L_Conversion!$C$117,N923&lt;=L_Conversion!$D$117),"-",
"PRIMER_DIA fuera de rango")))))))))))))))</f>
        <v>-</v>
      </c>
      <c r="AS923" s="94" t="str">
        <f t="shared" si="401"/>
        <v>-</v>
      </c>
      <c r="AT923" s="94" t="str">
        <f t="shared" si="402"/>
        <v>-</v>
      </c>
      <c r="AU923" s="94" t="str">
        <f t="shared" si="403"/>
        <v>-</v>
      </c>
      <c r="AV923" s="94" t="str">
        <f t="shared" si="404"/>
        <v>-</v>
      </c>
      <c r="AW923" s="94" t="str">
        <f t="shared" si="405"/>
        <v>-</v>
      </c>
      <c r="AX923" s="94" t="str">
        <f t="shared" si="406"/>
        <v>-</v>
      </c>
      <c r="AY923" s="94" t="str">
        <f t="shared" si="407"/>
        <v>-</v>
      </c>
      <c r="AZ923" s="94" t="str">
        <f t="shared" si="408"/>
        <v>-</v>
      </c>
      <c r="BA923" s="94" t="str">
        <f t="shared" si="409"/>
        <v>-</v>
      </c>
      <c r="BB923" s="94" t="str">
        <f t="shared" si="410"/>
        <v>-</v>
      </c>
      <c r="BC923" s="94" t="str">
        <f t="shared" si="411"/>
        <v>-</v>
      </c>
      <c r="BD923" s="94" t="str">
        <f t="shared" si="412"/>
        <v>-</v>
      </c>
      <c r="BE923" s="94" t="str">
        <f t="shared" si="413"/>
        <v>-</v>
      </c>
      <c r="BF923" s="94" t="str">
        <f t="shared" si="414"/>
        <v>-</v>
      </c>
    </row>
    <row r="924" spans="1:58" x14ac:dyDescent="0.2">
      <c r="A924" s="19" t="s">
        <v>1193</v>
      </c>
      <c r="B924" s="19" t="s">
        <v>76</v>
      </c>
      <c r="C924" s="19">
        <v>16192936</v>
      </c>
      <c r="D924" s="19">
        <v>0</v>
      </c>
      <c r="E924" s="19" t="s">
        <v>1334</v>
      </c>
      <c r="F924" s="19" t="s">
        <v>2007</v>
      </c>
      <c r="G924" s="19" t="s">
        <v>2008</v>
      </c>
      <c r="H924" s="19" t="s">
        <v>1018</v>
      </c>
      <c r="I924" s="19" t="s">
        <v>653</v>
      </c>
      <c r="J924" s="19">
        <v>80</v>
      </c>
      <c r="K924" s="19" t="s">
        <v>556</v>
      </c>
      <c r="L924" s="19" t="s">
        <v>495</v>
      </c>
      <c r="M924" s="19" t="s">
        <v>15</v>
      </c>
      <c r="N924" s="19">
        <v>45874</v>
      </c>
      <c r="O924" s="19">
        <v>7</v>
      </c>
      <c r="P924" s="83">
        <v>1</v>
      </c>
      <c r="Q924" s="19" t="s">
        <v>23</v>
      </c>
      <c r="R924" s="19" t="s">
        <v>11</v>
      </c>
      <c r="S924" s="19" t="s">
        <v>23</v>
      </c>
      <c r="T924" s="19">
        <v>7</v>
      </c>
      <c r="U924" s="19" t="s">
        <v>11</v>
      </c>
      <c r="V924" s="19" t="s">
        <v>11</v>
      </c>
      <c r="W924" s="19" t="s">
        <v>11</v>
      </c>
      <c r="X924" s="19">
        <v>0</v>
      </c>
      <c r="Y924" s="19" t="s">
        <v>730</v>
      </c>
      <c r="Z924" s="19">
        <v>0</v>
      </c>
      <c r="AA924" s="19">
        <v>0</v>
      </c>
      <c r="AB924" s="19">
        <v>0</v>
      </c>
      <c r="AC924" s="186" t="str">
        <f>IF(OR(M924="13",M924="14",P924=8),"",IF(     AND(OR(S924="AUTORIZADO", S924="PENDIENTE", S924="REDUCIDO", S924="AMPLIADO"),L924&lt;&gt;"HONORARIO" ), _xlfn.CONCAT(IF(H924="X","H",H924),"_",IF(OR(P924=5,P924=6),_xlfn.CONCAT(P924,"A"),P924),"_",VLOOKUP(T924,Datos!$B$2:$C$5,2,TRUE)),""))</f>
        <v>M_1_[4 a 10]</v>
      </c>
      <c r="AD924" s="186">
        <f t="shared" si="388"/>
        <v>0</v>
      </c>
      <c r="AE924" s="90" t="str">
        <f t="shared" si="389"/>
        <v>-</v>
      </c>
      <c r="AF924" s="91" t="str">
        <f t="shared" si="390"/>
        <v>070601</v>
      </c>
      <c r="AG924" s="92"/>
      <c r="AH924" s="93" t="str">
        <f t="shared" si="391"/>
        <v>Corporación de Fomento de la Producción</v>
      </c>
      <c r="AI924" s="90" t="str">
        <f t="shared" si="392"/>
        <v>-</v>
      </c>
      <c r="AJ924" s="90">
        <f t="shared" si="393"/>
        <v>0</v>
      </c>
      <c r="AK924" s="90" t="str">
        <f t="shared" si="394"/>
        <v>-</v>
      </c>
      <c r="AL924" s="90" t="str">
        <f t="shared" si="395"/>
        <v>Identifica este registro como MUJER</v>
      </c>
      <c r="AM924" s="90" t="str">
        <f t="shared" si="396"/>
        <v>-</v>
      </c>
      <c r="AN924" s="90" t="str">
        <f t="shared" si="397"/>
        <v>-</v>
      </c>
      <c r="AO924" s="90" t="str">
        <f t="shared" si="398"/>
        <v>-</v>
      </c>
      <c r="AP924" s="58" t="str">
        <f t="shared" si="399"/>
        <v>-</v>
      </c>
      <c r="AQ924" s="94" t="str">
        <f t="shared" si="400"/>
        <v>-</v>
      </c>
      <c r="AR924" s="94" t="str">
        <f>IF(N924="","PRIMER_DIA en blanco",
IF(AND(M924="01",N924&gt;=L_Conversion!$C$118,N924&lt;=L_Conversion!$D$118),"-",
IF(AND(M924="02",N924&gt;=L_Conversion!$C$119,N924&lt;=L_Conversion!$D$119),"-",
IF(AND(M924="03",N924&gt;=L_Conversion!$C$120,N924&lt;=L_Conversion!$D$120),"-",
IF(AND(M924="04",N924&gt;=L_Conversion!$C$121,N924&lt;=L_Conversion!$D$121),"-",
IF(AND(M924="05",N924&gt;=L_Conversion!$C$122,N924&lt;=L_Conversion!$D$122),"-",
IF(AND(M924="06",N924&gt;=L_Conversion!$C$123,N924&lt;=L_Conversion!$D$123),"-",
IF(AND(M924="07",N924&gt;=L_Conversion!$C$124,N924&lt;=L_Conversion!$D$124),"-",
IF(AND(M924="08",N924&gt;=L_Conversion!$C$125,N924&lt;=L_Conversion!$D$125),"-",
IF(AND(M924="09",N924&gt;=L_Conversion!$C$126,N924&lt;=L_Conversion!$D$126),"-",
IF(AND(M924="10",N924&gt;=L_Conversion!$C$127,N924&lt;=L_Conversion!$D$127),"-",
IF(AND(M924="11",N924&gt;=L_Conversion!$C$128,N924&lt;=L_Conversion!$D$128),"-",
IF(AND(M924="12",N924&gt;=L_Conversion!$C$129,N924&lt;=L_Conversion!$D$129),"-",
IF(AND(M924="13",N924&gt;=L_Conversion!$C$116,N924&lt;=L_Conversion!$D$116),"-",
IF(AND(M924="14",N924&gt;=L_Conversion!$C$117,N924&lt;=L_Conversion!$D$117),"-",
"PRIMER_DIA fuera de rango")))))))))))))))</f>
        <v>-</v>
      </c>
      <c r="AS924" s="94" t="str">
        <f t="shared" si="401"/>
        <v>-</v>
      </c>
      <c r="AT924" s="94" t="str">
        <f t="shared" si="402"/>
        <v>-</v>
      </c>
      <c r="AU924" s="94" t="str">
        <f t="shared" si="403"/>
        <v>-</v>
      </c>
      <c r="AV924" s="94" t="str">
        <f t="shared" si="404"/>
        <v>-</v>
      </c>
      <c r="AW924" s="94" t="str">
        <f t="shared" si="405"/>
        <v>-</v>
      </c>
      <c r="AX924" s="94" t="str">
        <f t="shared" si="406"/>
        <v>-</v>
      </c>
      <c r="AY924" s="94" t="str">
        <f t="shared" si="407"/>
        <v>-</v>
      </c>
      <c r="AZ924" s="94" t="str">
        <f t="shared" si="408"/>
        <v>-</v>
      </c>
      <c r="BA924" s="94" t="str">
        <f t="shared" si="409"/>
        <v>-</v>
      </c>
      <c r="BB924" s="94" t="str">
        <f t="shared" si="410"/>
        <v>-</v>
      </c>
      <c r="BC924" s="94" t="str">
        <f t="shared" si="411"/>
        <v>-</v>
      </c>
      <c r="BD924" s="94" t="str">
        <f t="shared" si="412"/>
        <v>-</v>
      </c>
      <c r="BE924" s="94" t="str">
        <f t="shared" si="413"/>
        <v>-</v>
      </c>
      <c r="BF924" s="94" t="str">
        <f t="shared" si="414"/>
        <v>-</v>
      </c>
    </row>
    <row r="925" spans="1:58" x14ac:dyDescent="0.2">
      <c r="A925" s="19" t="s">
        <v>1193</v>
      </c>
      <c r="B925" s="19" t="s">
        <v>76</v>
      </c>
      <c r="C925" s="19">
        <v>8001291</v>
      </c>
      <c r="D925" s="19">
        <v>8</v>
      </c>
      <c r="E925" s="19" t="s">
        <v>1534</v>
      </c>
      <c r="F925" s="19" t="s">
        <v>1312</v>
      </c>
      <c r="G925" s="19" t="s">
        <v>1665</v>
      </c>
      <c r="H925" s="19" t="s">
        <v>654</v>
      </c>
      <c r="I925" s="19" t="s">
        <v>653</v>
      </c>
      <c r="J925" s="19">
        <v>60</v>
      </c>
      <c r="K925" s="19" t="s">
        <v>560</v>
      </c>
      <c r="L925" s="19" t="s">
        <v>490</v>
      </c>
      <c r="M925" s="19" t="s">
        <v>15</v>
      </c>
      <c r="N925" s="19">
        <v>45874</v>
      </c>
      <c r="O925" s="19">
        <v>30</v>
      </c>
      <c r="P925" s="83">
        <v>1</v>
      </c>
      <c r="Q925" s="19" t="s">
        <v>23</v>
      </c>
      <c r="R925" s="19" t="s">
        <v>11</v>
      </c>
      <c r="S925" s="19" t="s">
        <v>23</v>
      </c>
      <c r="T925" s="19">
        <v>30</v>
      </c>
      <c r="U925" s="19" t="s">
        <v>11</v>
      </c>
      <c r="V925" s="19" t="s">
        <v>11</v>
      </c>
      <c r="W925" s="19" t="s">
        <v>19</v>
      </c>
      <c r="X925" s="19">
        <v>2101410</v>
      </c>
      <c r="Y925" s="19" t="s">
        <v>728</v>
      </c>
      <c r="Z925" s="19">
        <v>27</v>
      </c>
      <c r="AA925" s="19">
        <v>2101410</v>
      </c>
      <c r="AB925" s="19">
        <v>2101410</v>
      </c>
      <c r="AC925" s="186" t="str">
        <f>IF(OR(M925="13",M925="14",P925=8),"",IF(     AND(OR(S925="AUTORIZADO", S925="PENDIENTE", S925="REDUCIDO", S925="AMPLIADO"),L925&lt;&gt;"HONORARIO" ), _xlfn.CONCAT(IF(H925="X","H",H925),"_",IF(OR(P925=5,P925=6),_xlfn.CONCAT(P925,"A"),P925),"_",VLOOKUP(T925,Datos!$B$2:$C$5,2,TRUE)),""))</f>
        <v>H_1_[11 +]</v>
      </c>
      <c r="AD925" s="186">
        <f t="shared" si="388"/>
        <v>4202820</v>
      </c>
      <c r="AE925" s="90" t="str">
        <f t="shared" si="389"/>
        <v>-</v>
      </c>
      <c r="AF925" s="91" t="str">
        <f t="shared" si="390"/>
        <v>070601</v>
      </c>
      <c r="AG925" s="92"/>
      <c r="AH925" s="93" t="str">
        <f t="shared" si="391"/>
        <v>Corporación de Fomento de la Producción</v>
      </c>
      <c r="AI925" s="90" t="str">
        <f t="shared" si="392"/>
        <v>-</v>
      </c>
      <c r="AJ925" s="90">
        <f t="shared" si="393"/>
        <v>8</v>
      </c>
      <c r="AK925" s="90" t="str">
        <f t="shared" si="394"/>
        <v>-</v>
      </c>
      <c r="AL925" s="90" t="str">
        <f t="shared" si="395"/>
        <v>Identifica este registro como HOMBRE</v>
      </c>
      <c r="AM925" s="90" t="str">
        <f t="shared" si="396"/>
        <v>-</v>
      </c>
      <c r="AN925" s="90" t="str">
        <f t="shared" si="397"/>
        <v>-</v>
      </c>
      <c r="AO925" s="90" t="str">
        <f t="shared" si="398"/>
        <v>-</v>
      </c>
      <c r="AP925" s="58" t="str">
        <f t="shared" si="399"/>
        <v>-</v>
      </c>
      <c r="AQ925" s="94" t="str">
        <f t="shared" si="400"/>
        <v>-</v>
      </c>
      <c r="AR925" s="94" t="str">
        <f>IF(N925="","PRIMER_DIA en blanco",
IF(AND(M925="01",N925&gt;=L_Conversion!$C$118,N925&lt;=L_Conversion!$D$118),"-",
IF(AND(M925="02",N925&gt;=L_Conversion!$C$119,N925&lt;=L_Conversion!$D$119),"-",
IF(AND(M925="03",N925&gt;=L_Conversion!$C$120,N925&lt;=L_Conversion!$D$120),"-",
IF(AND(M925="04",N925&gt;=L_Conversion!$C$121,N925&lt;=L_Conversion!$D$121),"-",
IF(AND(M925="05",N925&gt;=L_Conversion!$C$122,N925&lt;=L_Conversion!$D$122),"-",
IF(AND(M925="06",N925&gt;=L_Conversion!$C$123,N925&lt;=L_Conversion!$D$123),"-",
IF(AND(M925="07",N925&gt;=L_Conversion!$C$124,N925&lt;=L_Conversion!$D$124),"-",
IF(AND(M925="08",N925&gt;=L_Conversion!$C$125,N925&lt;=L_Conversion!$D$125),"-",
IF(AND(M925="09",N925&gt;=L_Conversion!$C$126,N925&lt;=L_Conversion!$D$126),"-",
IF(AND(M925="10",N925&gt;=L_Conversion!$C$127,N925&lt;=L_Conversion!$D$127),"-",
IF(AND(M925="11",N925&gt;=L_Conversion!$C$128,N925&lt;=L_Conversion!$D$128),"-",
IF(AND(M925="12",N925&gt;=L_Conversion!$C$129,N925&lt;=L_Conversion!$D$129),"-",
IF(AND(M925="13",N925&gt;=L_Conversion!$C$116,N925&lt;=L_Conversion!$D$116),"-",
IF(AND(M925="14",N925&gt;=L_Conversion!$C$117,N925&lt;=L_Conversion!$D$117),"-",
"PRIMER_DIA fuera de rango")))))))))))))))</f>
        <v>-</v>
      </c>
      <c r="AS925" s="94" t="str">
        <f t="shared" si="401"/>
        <v>-</v>
      </c>
      <c r="AT925" s="94" t="str">
        <f t="shared" si="402"/>
        <v>-</v>
      </c>
      <c r="AU925" s="94" t="str">
        <f t="shared" si="403"/>
        <v>-</v>
      </c>
      <c r="AV925" s="94" t="str">
        <f t="shared" si="404"/>
        <v>-</v>
      </c>
      <c r="AW925" s="94" t="str">
        <f t="shared" si="405"/>
        <v>-</v>
      </c>
      <c r="AX925" s="94" t="str">
        <f t="shared" si="406"/>
        <v>-</v>
      </c>
      <c r="AY925" s="94" t="str">
        <f t="shared" si="407"/>
        <v>-</v>
      </c>
      <c r="AZ925" s="94" t="str">
        <f t="shared" si="408"/>
        <v>-</v>
      </c>
      <c r="BA925" s="94" t="str">
        <f t="shared" si="409"/>
        <v>-</v>
      </c>
      <c r="BB925" s="94" t="str">
        <f t="shared" si="410"/>
        <v>-</v>
      </c>
      <c r="BC925" s="94" t="str">
        <f t="shared" si="411"/>
        <v>-</v>
      </c>
      <c r="BD925" s="94" t="str">
        <f t="shared" si="412"/>
        <v>-</v>
      </c>
      <c r="BE925" s="94" t="str">
        <f t="shared" si="413"/>
        <v>-</v>
      </c>
      <c r="BF925" s="94" t="str">
        <f t="shared" si="414"/>
        <v>-</v>
      </c>
    </row>
    <row r="926" spans="1:58" x14ac:dyDescent="0.2">
      <c r="A926" s="19" t="s">
        <v>1193</v>
      </c>
      <c r="B926" s="19" t="s">
        <v>76</v>
      </c>
      <c r="C926" s="19">
        <v>17457296</v>
      </c>
      <c r="D926" s="19">
        <v>8</v>
      </c>
      <c r="E926" s="19" t="s">
        <v>1212</v>
      </c>
      <c r="F926" s="19" t="s">
        <v>1213</v>
      </c>
      <c r="G926" s="19" t="s">
        <v>1214</v>
      </c>
      <c r="H926" s="19" t="s">
        <v>1018</v>
      </c>
      <c r="I926" s="19" t="s">
        <v>654</v>
      </c>
      <c r="J926" s="19">
        <v>80</v>
      </c>
      <c r="K926" s="19" t="s">
        <v>556</v>
      </c>
      <c r="L926" s="19" t="s">
        <v>509</v>
      </c>
      <c r="M926" s="19" t="s">
        <v>15</v>
      </c>
      <c r="N926" s="19">
        <v>45874</v>
      </c>
      <c r="O926" s="19">
        <v>21</v>
      </c>
      <c r="P926" s="83">
        <v>1</v>
      </c>
      <c r="Q926" s="19" t="s">
        <v>23</v>
      </c>
      <c r="R926" s="19" t="s">
        <v>11</v>
      </c>
      <c r="S926" s="19" t="s">
        <v>23</v>
      </c>
      <c r="T926" s="19">
        <v>21</v>
      </c>
      <c r="U926" s="19" t="s">
        <v>11</v>
      </c>
      <c r="V926" s="19" t="s">
        <v>11</v>
      </c>
      <c r="W926" s="19" t="s">
        <v>11</v>
      </c>
      <c r="X926" s="19">
        <v>0</v>
      </c>
      <c r="Y926" s="19" t="s">
        <v>730</v>
      </c>
      <c r="Z926" s="19">
        <v>0</v>
      </c>
      <c r="AA926" s="19">
        <v>0</v>
      </c>
      <c r="AB926" s="19">
        <v>0</v>
      </c>
      <c r="AC926" s="186" t="str">
        <f>IF(OR(M926="13",M926="14",P926=8),"",IF(     AND(OR(S926="AUTORIZADO", S926="PENDIENTE", S926="REDUCIDO", S926="AMPLIADO"),L926&lt;&gt;"HONORARIO" ), _xlfn.CONCAT(IF(H926="X","H",H926),"_",IF(OR(P926=5,P926=6),_xlfn.CONCAT(P926,"A"),P926),"_",VLOOKUP(T926,Datos!$B$2:$C$5,2,TRUE)),""))</f>
        <v>M_1_[11 +]</v>
      </c>
      <c r="AD926" s="186">
        <f t="shared" si="388"/>
        <v>0</v>
      </c>
      <c r="AE926" s="90" t="str">
        <f t="shared" si="389"/>
        <v>-</v>
      </c>
      <c r="AF926" s="91" t="str">
        <f t="shared" si="390"/>
        <v>070601</v>
      </c>
      <c r="AG926" s="92"/>
      <c r="AH926" s="93" t="str">
        <f t="shared" si="391"/>
        <v>Corporación de Fomento de la Producción</v>
      </c>
      <c r="AI926" s="90" t="str">
        <f t="shared" si="392"/>
        <v>-</v>
      </c>
      <c r="AJ926" s="90">
        <f t="shared" si="393"/>
        <v>8</v>
      </c>
      <c r="AK926" s="90" t="str">
        <f t="shared" si="394"/>
        <v>-</v>
      </c>
      <c r="AL926" s="90" t="str">
        <f t="shared" si="395"/>
        <v>Identifica este registro como MUJER</v>
      </c>
      <c r="AM926" s="90" t="str">
        <f t="shared" si="396"/>
        <v>-</v>
      </c>
      <c r="AN926" s="90" t="str">
        <f t="shared" si="397"/>
        <v>-</v>
      </c>
      <c r="AO926" s="90" t="str">
        <f t="shared" si="398"/>
        <v>-</v>
      </c>
      <c r="AP926" s="58" t="str">
        <f t="shared" si="399"/>
        <v>-</v>
      </c>
      <c r="AQ926" s="94" t="str">
        <f t="shared" si="400"/>
        <v>-</v>
      </c>
      <c r="AR926" s="94" t="str">
        <f>IF(N926="","PRIMER_DIA en blanco",
IF(AND(M926="01",N926&gt;=L_Conversion!$C$118,N926&lt;=L_Conversion!$D$118),"-",
IF(AND(M926="02",N926&gt;=L_Conversion!$C$119,N926&lt;=L_Conversion!$D$119),"-",
IF(AND(M926="03",N926&gt;=L_Conversion!$C$120,N926&lt;=L_Conversion!$D$120),"-",
IF(AND(M926="04",N926&gt;=L_Conversion!$C$121,N926&lt;=L_Conversion!$D$121),"-",
IF(AND(M926="05",N926&gt;=L_Conversion!$C$122,N926&lt;=L_Conversion!$D$122),"-",
IF(AND(M926="06",N926&gt;=L_Conversion!$C$123,N926&lt;=L_Conversion!$D$123),"-",
IF(AND(M926="07",N926&gt;=L_Conversion!$C$124,N926&lt;=L_Conversion!$D$124),"-",
IF(AND(M926="08",N926&gt;=L_Conversion!$C$125,N926&lt;=L_Conversion!$D$125),"-",
IF(AND(M926="09",N926&gt;=L_Conversion!$C$126,N926&lt;=L_Conversion!$D$126),"-",
IF(AND(M926="10",N926&gt;=L_Conversion!$C$127,N926&lt;=L_Conversion!$D$127),"-",
IF(AND(M926="11",N926&gt;=L_Conversion!$C$128,N926&lt;=L_Conversion!$D$128),"-",
IF(AND(M926="12",N926&gt;=L_Conversion!$C$129,N926&lt;=L_Conversion!$D$129),"-",
IF(AND(M926="13",N926&gt;=L_Conversion!$C$116,N926&lt;=L_Conversion!$D$116),"-",
IF(AND(M926="14",N926&gt;=L_Conversion!$C$117,N926&lt;=L_Conversion!$D$117),"-",
"PRIMER_DIA fuera de rango")))))))))))))))</f>
        <v>-</v>
      </c>
      <c r="AS926" s="94" t="str">
        <f t="shared" si="401"/>
        <v>-</v>
      </c>
      <c r="AT926" s="94" t="str">
        <f t="shared" si="402"/>
        <v>-</v>
      </c>
      <c r="AU926" s="94" t="str">
        <f t="shared" si="403"/>
        <v>-</v>
      </c>
      <c r="AV926" s="94" t="str">
        <f t="shared" si="404"/>
        <v>-</v>
      </c>
      <c r="AW926" s="94" t="str">
        <f t="shared" si="405"/>
        <v>-</v>
      </c>
      <c r="AX926" s="94" t="str">
        <f t="shared" si="406"/>
        <v>-</v>
      </c>
      <c r="AY926" s="94" t="str">
        <f t="shared" si="407"/>
        <v>-</v>
      </c>
      <c r="AZ926" s="94" t="str">
        <f t="shared" si="408"/>
        <v>-</v>
      </c>
      <c r="BA926" s="94" t="str">
        <f t="shared" si="409"/>
        <v>-</v>
      </c>
      <c r="BB926" s="94" t="str">
        <f t="shared" si="410"/>
        <v>-</v>
      </c>
      <c r="BC926" s="94" t="str">
        <f t="shared" si="411"/>
        <v>-</v>
      </c>
      <c r="BD926" s="94" t="str">
        <f t="shared" si="412"/>
        <v>-</v>
      </c>
      <c r="BE926" s="94" t="str">
        <f t="shared" si="413"/>
        <v>-</v>
      </c>
      <c r="BF926" s="94" t="str">
        <f t="shared" si="414"/>
        <v>-</v>
      </c>
    </row>
    <row r="927" spans="1:58" x14ac:dyDescent="0.2">
      <c r="A927" s="19" t="s">
        <v>1193</v>
      </c>
      <c r="B927" s="19" t="s">
        <v>667</v>
      </c>
      <c r="C927" s="19">
        <v>15945569</v>
      </c>
      <c r="D927" s="19">
        <v>6</v>
      </c>
      <c r="E927" s="19" t="s">
        <v>1312</v>
      </c>
      <c r="F927" s="19" t="s">
        <v>2029</v>
      </c>
      <c r="G927" s="19" t="s">
        <v>2030</v>
      </c>
      <c r="H927" s="19" t="s">
        <v>1018</v>
      </c>
      <c r="I927" s="19" t="s">
        <v>654</v>
      </c>
      <c r="J927" s="19">
        <v>80</v>
      </c>
      <c r="K927" s="19" t="s">
        <v>556</v>
      </c>
      <c r="L927" s="19" t="s">
        <v>509</v>
      </c>
      <c r="M927" s="19" t="s">
        <v>15</v>
      </c>
      <c r="N927" s="19">
        <v>45874</v>
      </c>
      <c r="O927" s="19">
        <v>3</v>
      </c>
      <c r="P927" s="83">
        <v>1</v>
      </c>
      <c r="Q927" s="19" t="s">
        <v>23</v>
      </c>
      <c r="R927" s="19" t="s">
        <v>11</v>
      </c>
      <c r="S927" s="19" t="s">
        <v>23</v>
      </c>
      <c r="T927" s="19">
        <v>3</v>
      </c>
      <c r="U927" s="19" t="s">
        <v>11</v>
      </c>
      <c r="V927" s="19" t="s">
        <v>11</v>
      </c>
      <c r="W927" s="19" t="s">
        <v>11</v>
      </c>
      <c r="X927" s="19">
        <v>0</v>
      </c>
      <c r="Y927" s="19" t="s">
        <v>730</v>
      </c>
      <c r="Z927" s="19">
        <v>0</v>
      </c>
      <c r="AA927" s="19">
        <v>0</v>
      </c>
      <c r="AB927" s="19">
        <v>0</v>
      </c>
      <c r="AC927" s="186" t="str">
        <f>IF(OR(M927="13",M927="14",P927=8),"",IF(     AND(OR(S927="AUTORIZADO", S927="PENDIENTE", S927="REDUCIDO", S927="AMPLIADO"),L927&lt;&gt;"HONORARIO" ), _xlfn.CONCAT(IF(H927="X","H",H927),"_",IF(OR(P927=5,P927=6),_xlfn.CONCAT(P927,"A"),P927),"_",VLOOKUP(T927,Datos!$B$2:$C$5,2,TRUE)),""))</f>
        <v>M_1_[hasta 3]</v>
      </c>
      <c r="AD927" s="186">
        <f t="shared" si="388"/>
        <v>0</v>
      </c>
      <c r="AE927" s="90" t="str">
        <f t="shared" si="389"/>
        <v>-</v>
      </c>
      <c r="AF927" s="91" t="str">
        <f t="shared" si="390"/>
        <v>Revisar</v>
      </c>
      <c r="AG927" s="92"/>
      <c r="AH927" s="93" t="str">
        <f t="shared" si="391"/>
        <v>Corporación de Fomento de la Producción</v>
      </c>
      <c r="AI927" s="90" t="str">
        <f t="shared" si="392"/>
        <v>-</v>
      </c>
      <c r="AJ927" s="90">
        <f t="shared" si="393"/>
        <v>6</v>
      </c>
      <c r="AK927" s="90" t="str">
        <f t="shared" si="394"/>
        <v>-</v>
      </c>
      <c r="AL927" s="90" t="str">
        <f t="shared" si="395"/>
        <v>Identifica este registro como MUJER</v>
      </c>
      <c r="AM927" s="90" t="str">
        <f t="shared" si="396"/>
        <v>-</v>
      </c>
      <c r="AN927" s="90" t="str">
        <f t="shared" si="397"/>
        <v>-</v>
      </c>
      <c r="AO927" s="90" t="str">
        <f t="shared" si="398"/>
        <v>-</v>
      </c>
      <c r="AP927" s="58" t="str">
        <f t="shared" si="399"/>
        <v>-</v>
      </c>
      <c r="AQ927" s="94" t="str">
        <f t="shared" si="400"/>
        <v>-</v>
      </c>
      <c r="AR927" s="94" t="str">
        <f>IF(N927="","PRIMER_DIA en blanco",
IF(AND(M927="01",N927&gt;=L_Conversion!$C$118,N927&lt;=L_Conversion!$D$118),"-",
IF(AND(M927="02",N927&gt;=L_Conversion!$C$119,N927&lt;=L_Conversion!$D$119),"-",
IF(AND(M927="03",N927&gt;=L_Conversion!$C$120,N927&lt;=L_Conversion!$D$120),"-",
IF(AND(M927="04",N927&gt;=L_Conversion!$C$121,N927&lt;=L_Conversion!$D$121),"-",
IF(AND(M927="05",N927&gt;=L_Conversion!$C$122,N927&lt;=L_Conversion!$D$122),"-",
IF(AND(M927="06",N927&gt;=L_Conversion!$C$123,N927&lt;=L_Conversion!$D$123),"-",
IF(AND(M927="07",N927&gt;=L_Conversion!$C$124,N927&lt;=L_Conversion!$D$124),"-",
IF(AND(M927="08",N927&gt;=L_Conversion!$C$125,N927&lt;=L_Conversion!$D$125),"-",
IF(AND(M927="09",N927&gt;=L_Conversion!$C$126,N927&lt;=L_Conversion!$D$126),"-",
IF(AND(M927="10",N927&gt;=L_Conversion!$C$127,N927&lt;=L_Conversion!$D$127),"-",
IF(AND(M927="11",N927&gt;=L_Conversion!$C$128,N927&lt;=L_Conversion!$D$128),"-",
IF(AND(M927="12",N927&gt;=L_Conversion!$C$129,N927&lt;=L_Conversion!$D$129),"-",
IF(AND(M927="13",N927&gt;=L_Conversion!$C$116,N927&lt;=L_Conversion!$D$116),"-",
IF(AND(M927="14",N927&gt;=L_Conversion!$C$117,N927&lt;=L_Conversion!$D$117),"-",
"PRIMER_DIA fuera de rango")))))))))))))))</f>
        <v>-</v>
      </c>
      <c r="AS927" s="94" t="str">
        <f t="shared" si="401"/>
        <v>-</v>
      </c>
      <c r="AT927" s="94" t="str">
        <f t="shared" si="402"/>
        <v>-</v>
      </c>
      <c r="AU927" s="94" t="str">
        <f t="shared" si="403"/>
        <v>-</v>
      </c>
      <c r="AV927" s="94" t="str">
        <f t="shared" si="404"/>
        <v>-</v>
      </c>
      <c r="AW927" s="94" t="str">
        <f t="shared" si="405"/>
        <v>-</v>
      </c>
      <c r="AX927" s="94" t="str">
        <f t="shared" si="406"/>
        <v>-</v>
      </c>
      <c r="AY927" s="94" t="str">
        <f t="shared" si="407"/>
        <v>-</v>
      </c>
      <c r="AZ927" s="94" t="str">
        <f t="shared" si="408"/>
        <v>-</v>
      </c>
      <c r="BA927" s="94" t="str">
        <f t="shared" si="409"/>
        <v>-</v>
      </c>
      <c r="BB927" s="94" t="str">
        <f t="shared" si="410"/>
        <v>-</v>
      </c>
      <c r="BC927" s="94" t="str">
        <f t="shared" si="411"/>
        <v>-</v>
      </c>
      <c r="BD927" s="94" t="str">
        <f t="shared" si="412"/>
        <v>-</v>
      </c>
      <c r="BE927" s="94" t="str">
        <f t="shared" si="413"/>
        <v>-</v>
      </c>
      <c r="BF927" s="94" t="str">
        <f t="shared" si="414"/>
        <v>-</v>
      </c>
    </row>
    <row r="928" spans="1:58" x14ac:dyDescent="0.2">
      <c r="A928" s="19" t="s">
        <v>1193</v>
      </c>
      <c r="B928" s="19" t="s">
        <v>876</v>
      </c>
      <c r="C928" s="19">
        <v>18956076</v>
      </c>
      <c r="D928" s="19">
        <v>1</v>
      </c>
      <c r="E928" s="19" t="s">
        <v>1791</v>
      </c>
      <c r="F928" s="19" t="s">
        <v>1727</v>
      </c>
      <c r="G928" s="19" t="s">
        <v>1792</v>
      </c>
      <c r="H928" s="19" t="s">
        <v>1018</v>
      </c>
      <c r="I928" s="19" t="s">
        <v>653</v>
      </c>
      <c r="J928" s="19">
        <v>80</v>
      </c>
      <c r="K928" s="19" t="s">
        <v>556</v>
      </c>
      <c r="L928" s="19" t="s">
        <v>495</v>
      </c>
      <c r="M928" s="19" t="s">
        <v>15</v>
      </c>
      <c r="N928" s="19">
        <v>45874</v>
      </c>
      <c r="O928" s="19">
        <v>1</v>
      </c>
      <c r="P928" s="83">
        <v>1</v>
      </c>
      <c r="Q928" s="19" t="s">
        <v>23</v>
      </c>
      <c r="R928" s="19" t="s">
        <v>11</v>
      </c>
      <c r="S928" s="19" t="s">
        <v>23</v>
      </c>
      <c r="T928" s="19">
        <v>1</v>
      </c>
      <c r="U928" s="19" t="s">
        <v>11</v>
      </c>
      <c r="V928" s="19" t="s">
        <v>11</v>
      </c>
      <c r="W928" s="19" t="s">
        <v>11</v>
      </c>
      <c r="X928" s="19">
        <v>0</v>
      </c>
      <c r="Y928" s="19" t="s">
        <v>730</v>
      </c>
      <c r="Z928" s="19">
        <v>0</v>
      </c>
      <c r="AA928" s="19">
        <v>0</v>
      </c>
      <c r="AB928" s="19">
        <v>0</v>
      </c>
      <c r="AC928" s="186" t="str">
        <f>IF(OR(M928="13",M928="14",P928=8),"",IF(     AND(OR(S928="AUTORIZADO", S928="PENDIENTE", S928="REDUCIDO", S928="AMPLIADO"),L928&lt;&gt;"HONORARIO" ), _xlfn.CONCAT(IF(H928="X","H",H928),"_",IF(OR(P928=5,P928=6),_xlfn.CONCAT(P928,"A"),P928),"_",VLOOKUP(T928,Datos!$B$2:$C$5,2,TRUE)),""))</f>
        <v>M_1_[hasta 3]</v>
      </c>
      <c r="AD928" s="186">
        <f t="shared" si="388"/>
        <v>0</v>
      </c>
      <c r="AE928" s="90" t="str">
        <f t="shared" si="389"/>
        <v>-</v>
      </c>
      <c r="AF928" s="91" t="str">
        <f t="shared" si="390"/>
        <v>070607</v>
      </c>
      <c r="AG928" s="92"/>
      <c r="AH928" s="93" t="str">
        <f t="shared" si="391"/>
        <v>Corporación de Fomento de la Producción</v>
      </c>
      <c r="AI928" s="90" t="str">
        <f t="shared" si="392"/>
        <v>-</v>
      </c>
      <c r="AJ928" s="90">
        <f t="shared" si="393"/>
        <v>1</v>
      </c>
      <c r="AK928" s="90" t="str">
        <f t="shared" si="394"/>
        <v>-</v>
      </c>
      <c r="AL928" s="90" t="str">
        <f t="shared" si="395"/>
        <v>Identifica este registro como MUJER</v>
      </c>
      <c r="AM928" s="90" t="str">
        <f t="shared" si="396"/>
        <v>-</v>
      </c>
      <c r="AN928" s="90" t="str">
        <f t="shared" si="397"/>
        <v>-</v>
      </c>
      <c r="AO928" s="90" t="str">
        <f t="shared" si="398"/>
        <v>-</v>
      </c>
      <c r="AP928" s="58" t="str">
        <f t="shared" si="399"/>
        <v>-</v>
      </c>
      <c r="AQ928" s="94" t="str">
        <f t="shared" si="400"/>
        <v>-</v>
      </c>
      <c r="AR928" s="94" t="str">
        <f>IF(N928="","PRIMER_DIA en blanco",
IF(AND(M928="01",N928&gt;=L_Conversion!$C$118,N928&lt;=L_Conversion!$D$118),"-",
IF(AND(M928="02",N928&gt;=L_Conversion!$C$119,N928&lt;=L_Conversion!$D$119),"-",
IF(AND(M928="03",N928&gt;=L_Conversion!$C$120,N928&lt;=L_Conversion!$D$120),"-",
IF(AND(M928="04",N928&gt;=L_Conversion!$C$121,N928&lt;=L_Conversion!$D$121),"-",
IF(AND(M928="05",N928&gt;=L_Conversion!$C$122,N928&lt;=L_Conversion!$D$122),"-",
IF(AND(M928="06",N928&gt;=L_Conversion!$C$123,N928&lt;=L_Conversion!$D$123),"-",
IF(AND(M928="07",N928&gt;=L_Conversion!$C$124,N928&lt;=L_Conversion!$D$124),"-",
IF(AND(M928="08",N928&gt;=L_Conversion!$C$125,N928&lt;=L_Conversion!$D$125),"-",
IF(AND(M928="09",N928&gt;=L_Conversion!$C$126,N928&lt;=L_Conversion!$D$126),"-",
IF(AND(M928="10",N928&gt;=L_Conversion!$C$127,N928&lt;=L_Conversion!$D$127),"-",
IF(AND(M928="11",N928&gt;=L_Conversion!$C$128,N928&lt;=L_Conversion!$D$128),"-",
IF(AND(M928="12",N928&gt;=L_Conversion!$C$129,N928&lt;=L_Conversion!$D$129),"-",
IF(AND(M928="13",N928&gt;=L_Conversion!$C$116,N928&lt;=L_Conversion!$D$116),"-",
IF(AND(M928="14",N928&gt;=L_Conversion!$C$117,N928&lt;=L_Conversion!$D$117),"-",
"PRIMER_DIA fuera de rango")))))))))))))))</f>
        <v>-</v>
      </c>
      <c r="AS928" s="94" t="str">
        <f t="shared" si="401"/>
        <v>-</v>
      </c>
      <c r="AT928" s="94" t="str">
        <f t="shared" si="402"/>
        <v>-</v>
      </c>
      <c r="AU928" s="94" t="str">
        <f t="shared" si="403"/>
        <v>-</v>
      </c>
      <c r="AV928" s="94" t="str">
        <f t="shared" si="404"/>
        <v>-</v>
      </c>
      <c r="AW928" s="94" t="str">
        <f t="shared" si="405"/>
        <v>-</v>
      </c>
      <c r="AX928" s="94" t="str">
        <f t="shared" si="406"/>
        <v>-</v>
      </c>
      <c r="AY928" s="94" t="str">
        <f t="shared" si="407"/>
        <v>-</v>
      </c>
      <c r="AZ928" s="94" t="str">
        <f t="shared" si="408"/>
        <v>-</v>
      </c>
      <c r="BA928" s="94" t="str">
        <f t="shared" si="409"/>
        <v>-</v>
      </c>
      <c r="BB928" s="94" t="str">
        <f t="shared" si="410"/>
        <v>-</v>
      </c>
      <c r="BC928" s="94" t="str">
        <f t="shared" si="411"/>
        <v>-</v>
      </c>
      <c r="BD928" s="94" t="str">
        <f t="shared" si="412"/>
        <v>-</v>
      </c>
      <c r="BE928" s="94" t="str">
        <f t="shared" si="413"/>
        <v>-</v>
      </c>
      <c r="BF928" s="94" t="str">
        <f t="shared" si="414"/>
        <v>-</v>
      </c>
    </row>
    <row r="929" spans="1:58" x14ac:dyDescent="0.2">
      <c r="A929" s="19" t="s">
        <v>1193</v>
      </c>
      <c r="B929" s="19" t="s">
        <v>76</v>
      </c>
      <c r="C929" s="19">
        <v>16911977</v>
      </c>
      <c r="D929" s="19">
        <v>5</v>
      </c>
      <c r="E929" s="19" t="s">
        <v>1769</v>
      </c>
      <c r="F929" s="19" t="s">
        <v>1383</v>
      </c>
      <c r="G929" s="19" t="s">
        <v>1314</v>
      </c>
      <c r="H929" s="19" t="s">
        <v>1018</v>
      </c>
      <c r="I929" s="19" t="s">
        <v>653</v>
      </c>
      <c r="J929" s="19">
        <v>80</v>
      </c>
      <c r="K929" s="19" t="s">
        <v>556</v>
      </c>
      <c r="L929" s="19" t="s">
        <v>495</v>
      </c>
      <c r="M929" s="19" t="s">
        <v>15</v>
      </c>
      <c r="N929" s="19">
        <v>45875</v>
      </c>
      <c r="O929" s="19">
        <v>28</v>
      </c>
      <c r="P929" s="83">
        <v>3</v>
      </c>
      <c r="Q929" s="19" t="s">
        <v>23</v>
      </c>
      <c r="R929" s="19" t="s">
        <v>11</v>
      </c>
      <c r="S929" s="19" t="s">
        <v>23</v>
      </c>
      <c r="T929" s="19">
        <v>28</v>
      </c>
      <c r="U929" s="19" t="s">
        <v>11</v>
      </c>
      <c r="V929" s="19" t="s">
        <v>11</v>
      </c>
      <c r="W929" s="19" t="s">
        <v>11</v>
      </c>
      <c r="X929" s="19">
        <v>0</v>
      </c>
      <c r="Y929" s="19" t="s">
        <v>730</v>
      </c>
      <c r="Z929" s="19">
        <v>0</v>
      </c>
      <c r="AA929" s="19">
        <v>0</v>
      </c>
      <c r="AB929" s="19">
        <v>0</v>
      </c>
      <c r="AC929" s="186" t="str">
        <f>IF(OR(M929="13",M929="14",P929=8),"",IF(     AND(OR(S929="AUTORIZADO", S929="PENDIENTE", S929="REDUCIDO", S929="AMPLIADO"),L929&lt;&gt;"HONORARIO" ), _xlfn.CONCAT(IF(H929="X","H",H929),"_",IF(OR(P929=5,P929=6),_xlfn.CONCAT(P929,"A"),P929),"_",VLOOKUP(T929,Datos!$B$2:$C$5,2,TRUE)),""))</f>
        <v>M_3_[11 +]</v>
      </c>
      <c r="AD929" s="186">
        <f t="shared" si="388"/>
        <v>0</v>
      </c>
      <c r="AE929" s="90" t="str">
        <f t="shared" si="389"/>
        <v>-</v>
      </c>
      <c r="AF929" s="91" t="str">
        <f t="shared" si="390"/>
        <v>070601</v>
      </c>
      <c r="AG929" s="92"/>
      <c r="AH929" s="93" t="str">
        <f t="shared" si="391"/>
        <v>Corporación de Fomento de la Producción</v>
      </c>
      <c r="AI929" s="90" t="str">
        <f t="shared" si="392"/>
        <v>-</v>
      </c>
      <c r="AJ929" s="90">
        <f t="shared" si="393"/>
        <v>5</v>
      </c>
      <c r="AK929" s="90" t="str">
        <f t="shared" si="394"/>
        <v>-</v>
      </c>
      <c r="AL929" s="90" t="str">
        <f t="shared" si="395"/>
        <v>Identifica este registro como MUJER</v>
      </c>
      <c r="AM929" s="90" t="str">
        <f t="shared" si="396"/>
        <v>-</v>
      </c>
      <c r="AN929" s="90" t="str">
        <f t="shared" si="397"/>
        <v>-</v>
      </c>
      <c r="AO929" s="90" t="str">
        <f t="shared" si="398"/>
        <v>-</v>
      </c>
      <c r="AP929" s="58" t="str">
        <f t="shared" si="399"/>
        <v>-</v>
      </c>
      <c r="AQ929" s="94" t="str">
        <f t="shared" si="400"/>
        <v>-</v>
      </c>
      <c r="AR929" s="94" t="str">
        <f>IF(N929="","PRIMER_DIA en blanco",
IF(AND(M929="01",N929&gt;=L_Conversion!$C$118,N929&lt;=L_Conversion!$D$118),"-",
IF(AND(M929="02",N929&gt;=L_Conversion!$C$119,N929&lt;=L_Conversion!$D$119),"-",
IF(AND(M929="03",N929&gt;=L_Conversion!$C$120,N929&lt;=L_Conversion!$D$120),"-",
IF(AND(M929="04",N929&gt;=L_Conversion!$C$121,N929&lt;=L_Conversion!$D$121),"-",
IF(AND(M929="05",N929&gt;=L_Conversion!$C$122,N929&lt;=L_Conversion!$D$122),"-",
IF(AND(M929="06",N929&gt;=L_Conversion!$C$123,N929&lt;=L_Conversion!$D$123),"-",
IF(AND(M929="07",N929&gt;=L_Conversion!$C$124,N929&lt;=L_Conversion!$D$124),"-",
IF(AND(M929="08",N929&gt;=L_Conversion!$C$125,N929&lt;=L_Conversion!$D$125),"-",
IF(AND(M929="09",N929&gt;=L_Conversion!$C$126,N929&lt;=L_Conversion!$D$126),"-",
IF(AND(M929="10",N929&gt;=L_Conversion!$C$127,N929&lt;=L_Conversion!$D$127),"-",
IF(AND(M929="11",N929&gt;=L_Conversion!$C$128,N929&lt;=L_Conversion!$D$128),"-",
IF(AND(M929="12",N929&gt;=L_Conversion!$C$129,N929&lt;=L_Conversion!$D$129),"-",
IF(AND(M929="13",N929&gt;=L_Conversion!$C$116,N929&lt;=L_Conversion!$D$116),"-",
IF(AND(M929="14",N929&gt;=L_Conversion!$C$117,N929&lt;=L_Conversion!$D$117),"-",
"PRIMER_DIA fuera de rango")))))))))))))))</f>
        <v>-</v>
      </c>
      <c r="AS929" s="94" t="str">
        <f t="shared" si="401"/>
        <v>-</v>
      </c>
      <c r="AT929" s="94" t="str">
        <f t="shared" si="402"/>
        <v>-</v>
      </c>
      <c r="AU929" s="94" t="str">
        <f t="shared" si="403"/>
        <v>-</v>
      </c>
      <c r="AV929" s="94" t="str">
        <f t="shared" si="404"/>
        <v>-</v>
      </c>
      <c r="AW929" s="94" t="str">
        <f t="shared" si="405"/>
        <v>-</v>
      </c>
      <c r="AX929" s="94" t="str">
        <f t="shared" si="406"/>
        <v>-</v>
      </c>
      <c r="AY929" s="94" t="str">
        <f t="shared" si="407"/>
        <v>-</v>
      </c>
      <c r="AZ929" s="94" t="str">
        <f t="shared" si="408"/>
        <v>-</v>
      </c>
      <c r="BA929" s="94" t="str">
        <f t="shared" si="409"/>
        <v>-</v>
      </c>
      <c r="BB929" s="94" t="str">
        <f t="shared" si="410"/>
        <v>-</v>
      </c>
      <c r="BC929" s="94" t="str">
        <f t="shared" si="411"/>
        <v>-</v>
      </c>
      <c r="BD929" s="94" t="str">
        <f t="shared" si="412"/>
        <v>-</v>
      </c>
      <c r="BE929" s="94" t="str">
        <f t="shared" si="413"/>
        <v>-</v>
      </c>
      <c r="BF929" s="94" t="str">
        <f t="shared" si="414"/>
        <v>-</v>
      </c>
    </row>
    <row r="930" spans="1:58" x14ac:dyDescent="0.2">
      <c r="A930" s="19" t="s">
        <v>1193</v>
      </c>
      <c r="B930" s="19" t="s">
        <v>76</v>
      </c>
      <c r="C930" s="19">
        <v>11806180</v>
      </c>
      <c r="D930" s="19">
        <v>2</v>
      </c>
      <c r="E930" s="19" t="s">
        <v>1260</v>
      </c>
      <c r="F930" s="19" t="s">
        <v>2105</v>
      </c>
      <c r="G930" s="19" t="s">
        <v>2106</v>
      </c>
      <c r="H930" s="19" t="s">
        <v>654</v>
      </c>
      <c r="I930" s="19" t="s">
        <v>653</v>
      </c>
      <c r="J930" s="19">
        <v>80</v>
      </c>
      <c r="K930" s="19" t="s">
        <v>556</v>
      </c>
      <c r="L930" s="19" t="s">
        <v>495</v>
      </c>
      <c r="M930" s="19" t="s">
        <v>15</v>
      </c>
      <c r="N930" s="19">
        <v>45875</v>
      </c>
      <c r="O930" s="19">
        <v>3</v>
      </c>
      <c r="P930" s="83">
        <v>1</v>
      </c>
      <c r="Q930" s="19" t="s">
        <v>23</v>
      </c>
      <c r="R930" s="19" t="s">
        <v>11</v>
      </c>
      <c r="S930" s="19" t="s">
        <v>23</v>
      </c>
      <c r="T930" s="19">
        <v>3</v>
      </c>
      <c r="U930" s="19" t="s">
        <v>11</v>
      </c>
      <c r="V930" s="19" t="s">
        <v>11</v>
      </c>
      <c r="W930" s="19" t="s">
        <v>11</v>
      </c>
      <c r="X930" s="19">
        <v>0</v>
      </c>
      <c r="Y930" s="19" t="s">
        <v>730</v>
      </c>
      <c r="Z930" s="19">
        <v>0</v>
      </c>
      <c r="AA930" s="19">
        <v>0</v>
      </c>
      <c r="AB930" s="19">
        <v>0</v>
      </c>
      <c r="AC930" s="186" t="str">
        <f>IF(OR(M930="13",M930="14",P930=8),"",IF(     AND(OR(S930="AUTORIZADO", S930="PENDIENTE", S930="REDUCIDO", S930="AMPLIADO"),L930&lt;&gt;"HONORARIO" ), _xlfn.CONCAT(IF(H930="X","H",H930),"_",IF(OR(P930=5,P930=6),_xlfn.CONCAT(P930,"A"),P930),"_",VLOOKUP(T930,Datos!$B$2:$C$5,2,TRUE)),""))</f>
        <v>H_1_[hasta 3]</v>
      </c>
      <c r="AD930" s="186">
        <f t="shared" si="388"/>
        <v>0</v>
      </c>
      <c r="AE930" s="90" t="str">
        <f t="shared" si="389"/>
        <v>-</v>
      </c>
      <c r="AF930" s="91" t="str">
        <f t="shared" si="390"/>
        <v>070601</v>
      </c>
      <c r="AG930" s="92"/>
      <c r="AH930" s="93" t="str">
        <f t="shared" si="391"/>
        <v>Corporación de Fomento de la Producción</v>
      </c>
      <c r="AI930" s="90" t="str">
        <f t="shared" si="392"/>
        <v>-</v>
      </c>
      <c r="AJ930" s="90">
        <f t="shared" si="393"/>
        <v>2</v>
      </c>
      <c r="AK930" s="90" t="str">
        <f t="shared" si="394"/>
        <v>-</v>
      </c>
      <c r="AL930" s="90" t="str">
        <f t="shared" si="395"/>
        <v>Identifica este registro como HOMBRE</v>
      </c>
      <c r="AM930" s="90" t="str">
        <f t="shared" si="396"/>
        <v>-</v>
      </c>
      <c r="AN930" s="90" t="str">
        <f t="shared" si="397"/>
        <v>-</v>
      </c>
      <c r="AO930" s="90" t="str">
        <f t="shared" si="398"/>
        <v>-</v>
      </c>
      <c r="AP930" s="58" t="str">
        <f t="shared" si="399"/>
        <v>-</v>
      </c>
      <c r="AQ930" s="94" t="str">
        <f t="shared" si="400"/>
        <v>-</v>
      </c>
      <c r="AR930" s="94" t="str">
        <f>IF(N930="","PRIMER_DIA en blanco",
IF(AND(M930="01",N930&gt;=L_Conversion!$C$118,N930&lt;=L_Conversion!$D$118),"-",
IF(AND(M930="02",N930&gt;=L_Conversion!$C$119,N930&lt;=L_Conversion!$D$119),"-",
IF(AND(M930="03",N930&gt;=L_Conversion!$C$120,N930&lt;=L_Conversion!$D$120),"-",
IF(AND(M930="04",N930&gt;=L_Conversion!$C$121,N930&lt;=L_Conversion!$D$121),"-",
IF(AND(M930="05",N930&gt;=L_Conversion!$C$122,N930&lt;=L_Conversion!$D$122),"-",
IF(AND(M930="06",N930&gt;=L_Conversion!$C$123,N930&lt;=L_Conversion!$D$123),"-",
IF(AND(M930="07",N930&gt;=L_Conversion!$C$124,N930&lt;=L_Conversion!$D$124),"-",
IF(AND(M930="08",N930&gt;=L_Conversion!$C$125,N930&lt;=L_Conversion!$D$125),"-",
IF(AND(M930="09",N930&gt;=L_Conversion!$C$126,N930&lt;=L_Conversion!$D$126),"-",
IF(AND(M930="10",N930&gt;=L_Conversion!$C$127,N930&lt;=L_Conversion!$D$127),"-",
IF(AND(M930="11",N930&gt;=L_Conversion!$C$128,N930&lt;=L_Conversion!$D$128),"-",
IF(AND(M930="12",N930&gt;=L_Conversion!$C$129,N930&lt;=L_Conversion!$D$129),"-",
IF(AND(M930="13",N930&gt;=L_Conversion!$C$116,N930&lt;=L_Conversion!$D$116),"-",
IF(AND(M930="14",N930&gt;=L_Conversion!$C$117,N930&lt;=L_Conversion!$D$117),"-",
"PRIMER_DIA fuera de rango")))))))))))))))</f>
        <v>-</v>
      </c>
      <c r="AS930" s="94" t="str">
        <f t="shared" si="401"/>
        <v>-</v>
      </c>
      <c r="AT930" s="94" t="str">
        <f t="shared" si="402"/>
        <v>-</v>
      </c>
      <c r="AU930" s="94" t="str">
        <f t="shared" si="403"/>
        <v>-</v>
      </c>
      <c r="AV930" s="94" t="str">
        <f t="shared" si="404"/>
        <v>-</v>
      </c>
      <c r="AW930" s="94" t="str">
        <f t="shared" si="405"/>
        <v>-</v>
      </c>
      <c r="AX930" s="94" t="str">
        <f t="shared" si="406"/>
        <v>-</v>
      </c>
      <c r="AY930" s="94" t="str">
        <f t="shared" si="407"/>
        <v>-</v>
      </c>
      <c r="AZ930" s="94" t="str">
        <f t="shared" si="408"/>
        <v>-</v>
      </c>
      <c r="BA930" s="94" t="str">
        <f t="shared" si="409"/>
        <v>-</v>
      </c>
      <c r="BB930" s="94" t="str">
        <f t="shared" si="410"/>
        <v>-</v>
      </c>
      <c r="BC930" s="94" t="str">
        <f t="shared" si="411"/>
        <v>-</v>
      </c>
      <c r="BD930" s="94" t="str">
        <f t="shared" si="412"/>
        <v>-</v>
      </c>
      <c r="BE930" s="94" t="str">
        <f t="shared" si="413"/>
        <v>-</v>
      </c>
      <c r="BF930" s="94" t="str">
        <f t="shared" si="414"/>
        <v>-</v>
      </c>
    </row>
    <row r="931" spans="1:58" x14ac:dyDescent="0.2">
      <c r="A931" s="19" t="s">
        <v>1193</v>
      </c>
      <c r="B931" s="19" t="s">
        <v>76</v>
      </c>
      <c r="C931" s="19">
        <v>12514458</v>
      </c>
      <c r="D931" s="19">
        <v>6</v>
      </c>
      <c r="E931" s="19" t="s">
        <v>2107</v>
      </c>
      <c r="F931" s="19" t="s">
        <v>1456</v>
      </c>
      <c r="G931" s="19" t="s">
        <v>2108</v>
      </c>
      <c r="H931" s="19" t="s">
        <v>654</v>
      </c>
      <c r="I931" s="19" t="s">
        <v>653</v>
      </c>
      <c r="J931" s="19">
        <v>80</v>
      </c>
      <c r="K931" s="19" t="s">
        <v>556</v>
      </c>
      <c r="L931" s="19" t="s">
        <v>495</v>
      </c>
      <c r="M931" s="19" t="s">
        <v>15</v>
      </c>
      <c r="N931" s="19">
        <v>45875</v>
      </c>
      <c r="O931" s="19">
        <v>1</v>
      </c>
      <c r="P931" s="83">
        <v>1</v>
      </c>
      <c r="Q931" s="19" t="s">
        <v>23</v>
      </c>
      <c r="R931" s="19" t="s">
        <v>11</v>
      </c>
      <c r="S931" s="19" t="s">
        <v>23</v>
      </c>
      <c r="T931" s="19">
        <v>1</v>
      </c>
      <c r="U931" s="19" t="s">
        <v>11</v>
      </c>
      <c r="V931" s="19" t="s">
        <v>11</v>
      </c>
      <c r="W931" s="19" t="s">
        <v>11</v>
      </c>
      <c r="X931" s="19">
        <v>0</v>
      </c>
      <c r="Y931" s="19" t="s">
        <v>730</v>
      </c>
      <c r="Z931" s="19">
        <v>0</v>
      </c>
      <c r="AA931" s="19">
        <v>0</v>
      </c>
      <c r="AB931" s="19">
        <v>0</v>
      </c>
      <c r="AC931" s="186" t="str">
        <f>IF(OR(M931="13",M931="14",P931=8),"",IF(     AND(OR(S931="AUTORIZADO", S931="PENDIENTE", S931="REDUCIDO", S931="AMPLIADO"),L931&lt;&gt;"HONORARIO" ), _xlfn.CONCAT(IF(H931="X","H",H931),"_",IF(OR(P931=5,P931=6),_xlfn.CONCAT(P931,"A"),P931),"_",VLOOKUP(T931,Datos!$B$2:$C$5,2,TRUE)),""))</f>
        <v>H_1_[hasta 3]</v>
      </c>
      <c r="AD931" s="186">
        <f t="shared" si="388"/>
        <v>0</v>
      </c>
      <c r="AE931" s="90" t="str">
        <f t="shared" si="389"/>
        <v>-</v>
      </c>
      <c r="AF931" s="91" t="str">
        <f t="shared" si="390"/>
        <v>070601</v>
      </c>
      <c r="AG931" s="92"/>
      <c r="AH931" s="93" t="str">
        <f t="shared" si="391"/>
        <v>Corporación de Fomento de la Producción</v>
      </c>
      <c r="AI931" s="90" t="str">
        <f t="shared" si="392"/>
        <v>-</v>
      </c>
      <c r="AJ931" s="90">
        <f t="shared" si="393"/>
        <v>6</v>
      </c>
      <c r="AK931" s="90" t="str">
        <f t="shared" si="394"/>
        <v>-</v>
      </c>
      <c r="AL931" s="90" t="str">
        <f t="shared" si="395"/>
        <v>Identifica este registro como HOMBRE</v>
      </c>
      <c r="AM931" s="90" t="str">
        <f t="shared" si="396"/>
        <v>-</v>
      </c>
      <c r="AN931" s="90" t="str">
        <f t="shared" si="397"/>
        <v>-</v>
      </c>
      <c r="AO931" s="90" t="str">
        <f t="shared" si="398"/>
        <v>-</v>
      </c>
      <c r="AP931" s="58" t="str">
        <f t="shared" si="399"/>
        <v>-</v>
      </c>
      <c r="AQ931" s="94" t="str">
        <f t="shared" si="400"/>
        <v>-</v>
      </c>
      <c r="AR931" s="94" t="str">
        <f>IF(N931="","PRIMER_DIA en blanco",
IF(AND(M931="01",N931&gt;=L_Conversion!$C$118,N931&lt;=L_Conversion!$D$118),"-",
IF(AND(M931="02",N931&gt;=L_Conversion!$C$119,N931&lt;=L_Conversion!$D$119),"-",
IF(AND(M931="03",N931&gt;=L_Conversion!$C$120,N931&lt;=L_Conversion!$D$120),"-",
IF(AND(M931="04",N931&gt;=L_Conversion!$C$121,N931&lt;=L_Conversion!$D$121),"-",
IF(AND(M931="05",N931&gt;=L_Conversion!$C$122,N931&lt;=L_Conversion!$D$122),"-",
IF(AND(M931="06",N931&gt;=L_Conversion!$C$123,N931&lt;=L_Conversion!$D$123),"-",
IF(AND(M931="07",N931&gt;=L_Conversion!$C$124,N931&lt;=L_Conversion!$D$124),"-",
IF(AND(M931="08",N931&gt;=L_Conversion!$C$125,N931&lt;=L_Conversion!$D$125),"-",
IF(AND(M931="09",N931&gt;=L_Conversion!$C$126,N931&lt;=L_Conversion!$D$126),"-",
IF(AND(M931="10",N931&gt;=L_Conversion!$C$127,N931&lt;=L_Conversion!$D$127),"-",
IF(AND(M931="11",N931&gt;=L_Conversion!$C$128,N931&lt;=L_Conversion!$D$128),"-",
IF(AND(M931="12",N931&gt;=L_Conversion!$C$129,N931&lt;=L_Conversion!$D$129),"-",
IF(AND(M931="13",N931&gt;=L_Conversion!$C$116,N931&lt;=L_Conversion!$D$116),"-",
IF(AND(M931="14",N931&gt;=L_Conversion!$C$117,N931&lt;=L_Conversion!$D$117),"-",
"PRIMER_DIA fuera de rango")))))))))))))))</f>
        <v>-</v>
      </c>
      <c r="AS931" s="94" t="str">
        <f t="shared" si="401"/>
        <v>-</v>
      </c>
      <c r="AT931" s="94" t="str">
        <f t="shared" si="402"/>
        <v>-</v>
      </c>
      <c r="AU931" s="94" t="str">
        <f t="shared" si="403"/>
        <v>-</v>
      </c>
      <c r="AV931" s="94" t="str">
        <f t="shared" si="404"/>
        <v>-</v>
      </c>
      <c r="AW931" s="94" t="str">
        <f t="shared" si="405"/>
        <v>-</v>
      </c>
      <c r="AX931" s="94" t="str">
        <f t="shared" si="406"/>
        <v>-</v>
      </c>
      <c r="AY931" s="94" t="str">
        <f t="shared" si="407"/>
        <v>-</v>
      </c>
      <c r="AZ931" s="94" t="str">
        <f t="shared" si="408"/>
        <v>-</v>
      </c>
      <c r="BA931" s="94" t="str">
        <f t="shared" si="409"/>
        <v>-</v>
      </c>
      <c r="BB931" s="94" t="str">
        <f t="shared" si="410"/>
        <v>-</v>
      </c>
      <c r="BC931" s="94" t="str">
        <f t="shared" si="411"/>
        <v>-</v>
      </c>
      <c r="BD931" s="94" t="str">
        <f t="shared" si="412"/>
        <v>-</v>
      </c>
      <c r="BE931" s="94" t="str">
        <f t="shared" si="413"/>
        <v>-</v>
      </c>
      <c r="BF931" s="94" t="str">
        <f t="shared" si="414"/>
        <v>-</v>
      </c>
    </row>
    <row r="932" spans="1:58" x14ac:dyDescent="0.2">
      <c r="A932" s="19" t="s">
        <v>1193</v>
      </c>
      <c r="B932" s="19" t="s">
        <v>669</v>
      </c>
      <c r="C932" s="19">
        <v>16366337</v>
      </c>
      <c r="D932" s="19">
        <v>6</v>
      </c>
      <c r="E932" s="19" t="s">
        <v>1347</v>
      </c>
      <c r="F932" s="19" t="s">
        <v>1348</v>
      </c>
      <c r="G932" s="19" t="s">
        <v>1349</v>
      </c>
      <c r="H932" s="19" t="s">
        <v>1018</v>
      </c>
      <c r="I932" s="19" t="s">
        <v>654</v>
      </c>
      <c r="J932" s="19">
        <v>80</v>
      </c>
      <c r="K932" s="19" t="s">
        <v>556</v>
      </c>
      <c r="L932" s="19" t="s">
        <v>509</v>
      </c>
      <c r="M932" s="19" t="s">
        <v>15</v>
      </c>
      <c r="N932" s="19">
        <v>45876</v>
      </c>
      <c r="O932" s="19">
        <v>30</v>
      </c>
      <c r="P932" s="83">
        <v>4</v>
      </c>
      <c r="Q932" s="19" t="s">
        <v>23</v>
      </c>
      <c r="R932" s="19" t="s">
        <v>11</v>
      </c>
      <c r="S932" s="19" t="s">
        <v>23</v>
      </c>
      <c r="T932" s="19">
        <v>30</v>
      </c>
      <c r="U932" s="19" t="s">
        <v>11</v>
      </c>
      <c r="V932" s="19" t="s">
        <v>11</v>
      </c>
      <c r="W932" s="19" t="s">
        <v>11</v>
      </c>
      <c r="X932" s="19">
        <v>0</v>
      </c>
      <c r="Y932" s="19" t="s">
        <v>730</v>
      </c>
      <c r="Z932" s="19">
        <v>0</v>
      </c>
      <c r="AA932" s="19">
        <v>0</v>
      </c>
      <c r="AB932" s="19">
        <v>0</v>
      </c>
      <c r="AC932" s="186" t="str">
        <f>IF(OR(M932="13",M932="14",P932=8),"",IF(     AND(OR(S932="AUTORIZADO", S932="PENDIENTE", S932="REDUCIDO", S932="AMPLIADO"),L932&lt;&gt;"HONORARIO" ), _xlfn.CONCAT(IF(H932="X","H",H932),"_",IF(OR(P932=5,P932=6),_xlfn.CONCAT(P932,"A"),P932),"_",VLOOKUP(T932,Datos!$B$2:$C$5,2,TRUE)),""))</f>
        <v>M_4_[11 +]</v>
      </c>
      <c r="AD932" s="186">
        <f t="shared" si="388"/>
        <v>0</v>
      </c>
      <c r="AE932" s="90" t="str">
        <f t="shared" si="389"/>
        <v>-</v>
      </c>
      <c r="AF932" s="91" t="str">
        <f t="shared" si="390"/>
        <v>Revisar</v>
      </c>
      <c r="AG932" s="92"/>
      <c r="AH932" s="93" t="str">
        <f t="shared" si="391"/>
        <v>Corporación de Fomento de la Producción</v>
      </c>
      <c r="AI932" s="90" t="str">
        <f t="shared" si="392"/>
        <v>-</v>
      </c>
      <c r="AJ932" s="90">
        <f t="shared" si="393"/>
        <v>6</v>
      </c>
      <c r="AK932" s="90" t="str">
        <f t="shared" si="394"/>
        <v>-</v>
      </c>
      <c r="AL932" s="90" t="str">
        <f t="shared" si="395"/>
        <v>Identifica este registro como MUJER</v>
      </c>
      <c r="AM932" s="90" t="str">
        <f t="shared" si="396"/>
        <v>-</v>
      </c>
      <c r="AN932" s="90" t="str">
        <f t="shared" si="397"/>
        <v>-</v>
      </c>
      <c r="AO932" s="90" t="str">
        <f t="shared" si="398"/>
        <v>-</v>
      </c>
      <c r="AP932" s="58" t="str">
        <f t="shared" si="399"/>
        <v>-</v>
      </c>
      <c r="AQ932" s="94" t="str">
        <f t="shared" si="400"/>
        <v>-</v>
      </c>
      <c r="AR932" s="94" t="str">
        <f>IF(N932="","PRIMER_DIA en blanco",
IF(AND(M932="01",N932&gt;=L_Conversion!$C$118,N932&lt;=L_Conversion!$D$118),"-",
IF(AND(M932="02",N932&gt;=L_Conversion!$C$119,N932&lt;=L_Conversion!$D$119),"-",
IF(AND(M932="03",N932&gt;=L_Conversion!$C$120,N932&lt;=L_Conversion!$D$120),"-",
IF(AND(M932="04",N932&gt;=L_Conversion!$C$121,N932&lt;=L_Conversion!$D$121),"-",
IF(AND(M932="05",N932&gt;=L_Conversion!$C$122,N932&lt;=L_Conversion!$D$122),"-",
IF(AND(M932="06",N932&gt;=L_Conversion!$C$123,N932&lt;=L_Conversion!$D$123),"-",
IF(AND(M932="07",N932&gt;=L_Conversion!$C$124,N932&lt;=L_Conversion!$D$124),"-",
IF(AND(M932="08",N932&gt;=L_Conversion!$C$125,N932&lt;=L_Conversion!$D$125),"-",
IF(AND(M932="09",N932&gt;=L_Conversion!$C$126,N932&lt;=L_Conversion!$D$126),"-",
IF(AND(M932="10",N932&gt;=L_Conversion!$C$127,N932&lt;=L_Conversion!$D$127),"-",
IF(AND(M932="11",N932&gt;=L_Conversion!$C$128,N932&lt;=L_Conversion!$D$128),"-",
IF(AND(M932="12",N932&gt;=L_Conversion!$C$129,N932&lt;=L_Conversion!$D$129),"-",
IF(AND(M932="13",N932&gt;=L_Conversion!$C$116,N932&lt;=L_Conversion!$D$116),"-",
IF(AND(M932="14",N932&gt;=L_Conversion!$C$117,N932&lt;=L_Conversion!$D$117),"-",
"PRIMER_DIA fuera de rango")))))))))))))))</f>
        <v>-</v>
      </c>
      <c r="AS932" s="94" t="str">
        <f t="shared" si="401"/>
        <v>-</v>
      </c>
      <c r="AT932" s="94" t="str">
        <f t="shared" si="402"/>
        <v>-</v>
      </c>
      <c r="AU932" s="94" t="str">
        <f t="shared" si="403"/>
        <v>-</v>
      </c>
      <c r="AV932" s="94" t="str">
        <f t="shared" si="404"/>
        <v>-</v>
      </c>
      <c r="AW932" s="94" t="str">
        <f t="shared" si="405"/>
        <v>-</v>
      </c>
      <c r="AX932" s="94" t="str">
        <f t="shared" si="406"/>
        <v>-</v>
      </c>
      <c r="AY932" s="94" t="str">
        <f t="shared" si="407"/>
        <v>-</v>
      </c>
      <c r="AZ932" s="94" t="str">
        <f t="shared" si="408"/>
        <v>-</v>
      </c>
      <c r="BA932" s="94" t="str">
        <f t="shared" si="409"/>
        <v>-</v>
      </c>
      <c r="BB932" s="94" t="str">
        <f t="shared" si="410"/>
        <v>-</v>
      </c>
      <c r="BC932" s="94" t="str">
        <f t="shared" si="411"/>
        <v>-</v>
      </c>
      <c r="BD932" s="94" t="str">
        <f t="shared" si="412"/>
        <v>-</v>
      </c>
      <c r="BE932" s="94" t="str">
        <f t="shared" si="413"/>
        <v>-</v>
      </c>
      <c r="BF932" s="94" t="str">
        <f t="shared" si="414"/>
        <v>-</v>
      </c>
    </row>
    <row r="933" spans="1:58" x14ac:dyDescent="0.2">
      <c r="A933" s="19" t="s">
        <v>1193</v>
      </c>
      <c r="B933" s="19" t="s">
        <v>667</v>
      </c>
      <c r="C933" s="19">
        <v>19077662</v>
      </c>
      <c r="D933" s="19" t="s">
        <v>1197</v>
      </c>
      <c r="E933" s="19" t="s">
        <v>1331</v>
      </c>
      <c r="F933" s="19" t="s">
        <v>1332</v>
      </c>
      <c r="G933" s="19" t="s">
        <v>1333</v>
      </c>
      <c r="H933" s="19" t="s">
        <v>1018</v>
      </c>
      <c r="I933" s="19" t="s">
        <v>654</v>
      </c>
      <c r="J933" s="19">
        <v>80</v>
      </c>
      <c r="K933" s="19" t="s">
        <v>556</v>
      </c>
      <c r="L933" s="19" t="s">
        <v>509</v>
      </c>
      <c r="M933" s="19" t="s">
        <v>15</v>
      </c>
      <c r="N933" s="19">
        <v>45876</v>
      </c>
      <c r="O933" s="19">
        <v>2</v>
      </c>
      <c r="P933" s="83">
        <v>1</v>
      </c>
      <c r="Q933" s="19" t="s">
        <v>23</v>
      </c>
      <c r="R933" s="19" t="s">
        <v>11</v>
      </c>
      <c r="S933" s="19" t="s">
        <v>23</v>
      </c>
      <c r="T933" s="19">
        <v>2</v>
      </c>
      <c r="U933" s="19" t="s">
        <v>11</v>
      </c>
      <c r="V933" s="19" t="s">
        <v>11</v>
      </c>
      <c r="W933" s="19" t="s">
        <v>11</v>
      </c>
      <c r="X933" s="19">
        <v>0</v>
      </c>
      <c r="Y933" s="19" t="s">
        <v>730</v>
      </c>
      <c r="Z933" s="19">
        <v>0</v>
      </c>
      <c r="AA933" s="19">
        <v>0</v>
      </c>
      <c r="AB933" s="19">
        <v>0</v>
      </c>
      <c r="AC933" s="186" t="str">
        <f>IF(OR(M933="13",M933="14",P933=8),"",IF(     AND(OR(S933="AUTORIZADO", S933="PENDIENTE", S933="REDUCIDO", S933="AMPLIADO"),L933&lt;&gt;"HONORARIO" ), _xlfn.CONCAT(IF(H933="X","H",H933),"_",IF(OR(P933=5,P933=6),_xlfn.CONCAT(P933,"A"),P933),"_",VLOOKUP(T933,Datos!$B$2:$C$5,2,TRUE)),""))</f>
        <v>M_1_[hasta 3]</v>
      </c>
      <c r="AD933" s="186">
        <f t="shared" si="388"/>
        <v>0</v>
      </c>
      <c r="AE933" s="90" t="str">
        <f t="shared" si="389"/>
        <v>-</v>
      </c>
      <c r="AF933" s="91" t="str">
        <f t="shared" si="390"/>
        <v>Revisar</v>
      </c>
      <c r="AG933" s="92"/>
      <c r="AH933" s="93" t="str">
        <f t="shared" si="391"/>
        <v>Corporación de Fomento de la Producción</v>
      </c>
      <c r="AI933" s="90" t="str">
        <f t="shared" si="392"/>
        <v>-</v>
      </c>
      <c r="AJ933" s="90" t="str">
        <f t="shared" si="393"/>
        <v>K</v>
      </c>
      <c r="AK933" s="90" t="str">
        <f t="shared" si="394"/>
        <v>-</v>
      </c>
      <c r="AL933" s="90" t="str">
        <f t="shared" si="395"/>
        <v>Identifica este registro como MUJER</v>
      </c>
      <c r="AM933" s="90" t="str">
        <f t="shared" si="396"/>
        <v>-</v>
      </c>
      <c r="AN933" s="90" t="str">
        <f t="shared" si="397"/>
        <v>-</v>
      </c>
      <c r="AO933" s="90" t="str">
        <f t="shared" si="398"/>
        <v>-</v>
      </c>
      <c r="AP933" s="58" t="str">
        <f t="shared" si="399"/>
        <v>-</v>
      </c>
      <c r="AQ933" s="94" t="str">
        <f t="shared" si="400"/>
        <v>-</v>
      </c>
      <c r="AR933" s="94" t="str">
        <f>IF(N933="","PRIMER_DIA en blanco",
IF(AND(M933="01",N933&gt;=L_Conversion!$C$118,N933&lt;=L_Conversion!$D$118),"-",
IF(AND(M933="02",N933&gt;=L_Conversion!$C$119,N933&lt;=L_Conversion!$D$119),"-",
IF(AND(M933="03",N933&gt;=L_Conversion!$C$120,N933&lt;=L_Conversion!$D$120),"-",
IF(AND(M933="04",N933&gt;=L_Conversion!$C$121,N933&lt;=L_Conversion!$D$121),"-",
IF(AND(M933="05",N933&gt;=L_Conversion!$C$122,N933&lt;=L_Conversion!$D$122),"-",
IF(AND(M933="06",N933&gt;=L_Conversion!$C$123,N933&lt;=L_Conversion!$D$123),"-",
IF(AND(M933="07",N933&gt;=L_Conversion!$C$124,N933&lt;=L_Conversion!$D$124),"-",
IF(AND(M933="08",N933&gt;=L_Conversion!$C$125,N933&lt;=L_Conversion!$D$125),"-",
IF(AND(M933="09",N933&gt;=L_Conversion!$C$126,N933&lt;=L_Conversion!$D$126),"-",
IF(AND(M933="10",N933&gt;=L_Conversion!$C$127,N933&lt;=L_Conversion!$D$127),"-",
IF(AND(M933="11",N933&gt;=L_Conversion!$C$128,N933&lt;=L_Conversion!$D$128),"-",
IF(AND(M933="12",N933&gt;=L_Conversion!$C$129,N933&lt;=L_Conversion!$D$129),"-",
IF(AND(M933="13",N933&gt;=L_Conversion!$C$116,N933&lt;=L_Conversion!$D$116),"-",
IF(AND(M933="14",N933&gt;=L_Conversion!$C$117,N933&lt;=L_Conversion!$D$117),"-",
"PRIMER_DIA fuera de rango")))))))))))))))</f>
        <v>-</v>
      </c>
      <c r="AS933" s="94" t="str">
        <f t="shared" si="401"/>
        <v>-</v>
      </c>
      <c r="AT933" s="94" t="str">
        <f t="shared" si="402"/>
        <v>-</v>
      </c>
      <c r="AU933" s="94" t="str">
        <f t="shared" si="403"/>
        <v>-</v>
      </c>
      <c r="AV933" s="94" t="str">
        <f t="shared" si="404"/>
        <v>-</v>
      </c>
      <c r="AW933" s="94" t="str">
        <f t="shared" si="405"/>
        <v>-</v>
      </c>
      <c r="AX933" s="94" t="str">
        <f t="shared" si="406"/>
        <v>-</v>
      </c>
      <c r="AY933" s="94" t="str">
        <f t="shared" si="407"/>
        <v>-</v>
      </c>
      <c r="AZ933" s="94" t="str">
        <f t="shared" si="408"/>
        <v>-</v>
      </c>
      <c r="BA933" s="94" t="str">
        <f t="shared" si="409"/>
        <v>-</v>
      </c>
      <c r="BB933" s="94" t="str">
        <f t="shared" si="410"/>
        <v>-</v>
      </c>
      <c r="BC933" s="94" t="str">
        <f t="shared" si="411"/>
        <v>-</v>
      </c>
      <c r="BD933" s="94" t="str">
        <f t="shared" si="412"/>
        <v>-</v>
      </c>
      <c r="BE933" s="94" t="str">
        <f t="shared" si="413"/>
        <v>-</v>
      </c>
      <c r="BF933" s="94" t="str">
        <f t="shared" si="414"/>
        <v>-</v>
      </c>
    </row>
    <row r="934" spans="1:58" x14ac:dyDescent="0.2">
      <c r="A934" s="19" t="s">
        <v>1193</v>
      </c>
      <c r="B934" s="19" t="s">
        <v>76</v>
      </c>
      <c r="C934" s="19">
        <v>13478781</v>
      </c>
      <c r="D934" s="19">
        <v>3</v>
      </c>
      <c r="E934" s="19" t="s">
        <v>1531</v>
      </c>
      <c r="F934" s="19" t="s">
        <v>1318</v>
      </c>
      <c r="G934" s="19" t="s">
        <v>1744</v>
      </c>
      <c r="H934" s="19" t="s">
        <v>1018</v>
      </c>
      <c r="I934" s="19" t="s">
        <v>653</v>
      </c>
      <c r="J934" s="19">
        <v>80</v>
      </c>
      <c r="K934" s="19" t="s">
        <v>556</v>
      </c>
      <c r="L934" s="19" t="s">
        <v>495</v>
      </c>
      <c r="M934" s="19" t="s">
        <v>15</v>
      </c>
      <c r="N934" s="19">
        <v>45876</v>
      </c>
      <c r="O934" s="19">
        <v>2</v>
      </c>
      <c r="P934" s="83">
        <v>1</v>
      </c>
      <c r="Q934" s="19" t="s">
        <v>23</v>
      </c>
      <c r="R934" s="19" t="s">
        <v>11</v>
      </c>
      <c r="S934" s="19" t="s">
        <v>23</v>
      </c>
      <c r="T934" s="19">
        <v>2</v>
      </c>
      <c r="U934" s="19" t="s">
        <v>11</v>
      </c>
      <c r="V934" s="19" t="s">
        <v>11</v>
      </c>
      <c r="W934" s="19" t="s">
        <v>11</v>
      </c>
      <c r="X934" s="19">
        <v>0</v>
      </c>
      <c r="Y934" s="19" t="s">
        <v>730</v>
      </c>
      <c r="Z934" s="19">
        <v>0</v>
      </c>
      <c r="AA934" s="19">
        <v>0</v>
      </c>
      <c r="AB934" s="19">
        <v>0</v>
      </c>
      <c r="AC934" s="186" t="str">
        <f>IF(OR(M934="13",M934="14",P934=8),"",IF(     AND(OR(S934="AUTORIZADO", S934="PENDIENTE", S934="REDUCIDO", S934="AMPLIADO"),L934&lt;&gt;"HONORARIO" ), _xlfn.CONCAT(IF(H934="X","H",H934),"_",IF(OR(P934=5,P934=6),_xlfn.CONCAT(P934,"A"),P934),"_",VLOOKUP(T934,Datos!$B$2:$C$5,2,TRUE)),""))</f>
        <v>M_1_[hasta 3]</v>
      </c>
      <c r="AD934" s="186">
        <f t="shared" si="388"/>
        <v>0</v>
      </c>
      <c r="AE934" s="90" t="str">
        <f t="shared" si="389"/>
        <v>-</v>
      </c>
      <c r="AF934" s="91" t="str">
        <f t="shared" si="390"/>
        <v>070601</v>
      </c>
      <c r="AG934" s="92"/>
      <c r="AH934" s="93" t="str">
        <f t="shared" si="391"/>
        <v>Corporación de Fomento de la Producción</v>
      </c>
      <c r="AI934" s="90" t="str">
        <f t="shared" si="392"/>
        <v>-</v>
      </c>
      <c r="AJ934" s="90">
        <f t="shared" si="393"/>
        <v>3</v>
      </c>
      <c r="AK934" s="90" t="str">
        <f t="shared" si="394"/>
        <v>-</v>
      </c>
      <c r="AL934" s="90" t="str">
        <f t="shared" si="395"/>
        <v>Identifica este registro como MUJER</v>
      </c>
      <c r="AM934" s="90" t="str">
        <f t="shared" si="396"/>
        <v>-</v>
      </c>
      <c r="AN934" s="90" t="str">
        <f t="shared" si="397"/>
        <v>-</v>
      </c>
      <c r="AO934" s="90" t="str">
        <f t="shared" si="398"/>
        <v>-</v>
      </c>
      <c r="AP934" s="58" t="str">
        <f t="shared" si="399"/>
        <v>-</v>
      </c>
      <c r="AQ934" s="94" t="str">
        <f t="shared" si="400"/>
        <v>-</v>
      </c>
      <c r="AR934" s="94" t="str">
        <f>IF(N934="","PRIMER_DIA en blanco",
IF(AND(M934="01",N934&gt;=L_Conversion!$C$118,N934&lt;=L_Conversion!$D$118),"-",
IF(AND(M934="02",N934&gt;=L_Conversion!$C$119,N934&lt;=L_Conversion!$D$119),"-",
IF(AND(M934="03",N934&gt;=L_Conversion!$C$120,N934&lt;=L_Conversion!$D$120),"-",
IF(AND(M934="04",N934&gt;=L_Conversion!$C$121,N934&lt;=L_Conversion!$D$121),"-",
IF(AND(M934="05",N934&gt;=L_Conversion!$C$122,N934&lt;=L_Conversion!$D$122),"-",
IF(AND(M934="06",N934&gt;=L_Conversion!$C$123,N934&lt;=L_Conversion!$D$123),"-",
IF(AND(M934="07",N934&gt;=L_Conversion!$C$124,N934&lt;=L_Conversion!$D$124),"-",
IF(AND(M934="08",N934&gt;=L_Conversion!$C$125,N934&lt;=L_Conversion!$D$125),"-",
IF(AND(M934="09",N934&gt;=L_Conversion!$C$126,N934&lt;=L_Conversion!$D$126),"-",
IF(AND(M934="10",N934&gt;=L_Conversion!$C$127,N934&lt;=L_Conversion!$D$127),"-",
IF(AND(M934="11",N934&gt;=L_Conversion!$C$128,N934&lt;=L_Conversion!$D$128),"-",
IF(AND(M934="12",N934&gt;=L_Conversion!$C$129,N934&lt;=L_Conversion!$D$129),"-",
IF(AND(M934="13",N934&gt;=L_Conversion!$C$116,N934&lt;=L_Conversion!$D$116),"-",
IF(AND(M934="14",N934&gt;=L_Conversion!$C$117,N934&lt;=L_Conversion!$D$117),"-",
"PRIMER_DIA fuera de rango")))))))))))))))</f>
        <v>-</v>
      </c>
      <c r="AS934" s="94" t="str">
        <f t="shared" si="401"/>
        <v>-</v>
      </c>
      <c r="AT934" s="94" t="str">
        <f t="shared" si="402"/>
        <v>-</v>
      </c>
      <c r="AU934" s="94" t="str">
        <f t="shared" si="403"/>
        <v>-</v>
      </c>
      <c r="AV934" s="94" t="str">
        <f t="shared" si="404"/>
        <v>-</v>
      </c>
      <c r="AW934" s="94" t="str">
        <f t="shared" si="405"/>
        <v>-</v>
      </c>
      <c r="AX934" s="94" t="str">
        <f t="shared" si="406"/>
        <v>-</v>
      </c>
      <c r="AY934" s="94" t="str">
        <f t="shared" si="407"/>
        <v>-</v>
      </c>
      <c r="AZ934" s="94" t="str">
        <f t="shared" si="408"/>
        <v>-</v>
      </c>
      <c r="BA934" s="94" t="str">
        <f t="shared" si="409"/>
        <v>-</v>
      </c>
      <c r="BB934" s="94" t="str">
        <f t="shared" si="410"/>
        <v>-</v>
      </c>
      <c r="BC934" s="94" t="str">
        <f t="shared" si="411"/>
        <v>-</v>
      </c>
      <c r="BD934" s="94" t="str">
        <f t="shared" si="412"/>
        <v>-</v>
      </c>
      <c r="BE934" s="94" t="str">
        <f t="shared" si="413"/>
        <v>-</v>
      </c>
      <c r="BF934" s="94" t="str">
        <f t="shared" si="414"/>
        <v>-</v>
      </c>
    </row>
    <row r="935" spans="1:58" x14ac:dyDescent="0.2">
      <c r="A935" s="19" t="s">
        <v>1193</v>
      </c>
      <c r="B935" s="19" t="s">
        <v>76</v>
      </c>
      <c r="C935" s="19">
        <v>16624463</v>
      </c>
      <c r="D935" s="19">
        <v>3</v>
      </c>
      <c r="E935" s="19" t="s">
        <v>1239</v>
      </c>
      <c r="F935" s="19" t="s">
        <v>1240</v>
      </c>
      <c r="G935" s="19" t="s">
        <v>1241</v>
      </c>
      <c r="H935" s="19" t="s">
        <v>1018</v>
      </c>
      <c r="I935" s="19" t="s">
        <v>653</v>
      </c>
      <c r="J935" s="19">
        <v>80</v>
      </c>
      <c r="K935" s="19" t="s">
        <v>560</v>
      </c>
      <c r="L935" s="19" t="s">
        <v>495</v>
      </c>
      <c r="M935" s="19" t="s">
        <v>15</v>
      </c>
      <c r="N935" s="19">
        <v>45876</v>
      </c>
      <c r="O935" s="19">
        <v>2</v>
      </c>
      <c r="P935" s="83">
        <v>1</v>
      </c>
      <c r="Q935" s="19" t="s">
        <v>23</v>
      </c>
      <c r="R935" s="19" t="s">
        <v>11</v>
      </c>
      <c r="S935" s="19" t="s">
        <v>23</v>
      </c>
      <c r="T935" s="19">
        <v>2</v>
      </c>
      <c r="U935" s="19" t="s">
        <v>11</v>
      </c>
      <c r="V935" s="19" t="s">
        <v>11</v>
      </c>
      <c r="W935" s="19" t="s">
        <v>11</v>
      </c>
      <c r="X935" s="19">
        <v>0</v>
      </c>
      <c r="Y935" s="19" t="s">
        <v>730</v>
      </c>
      <c r="Z935" s="19">
        <v>0</v>
      </c>
      <c r="AA935" s="19">
        <v>0</v>
      </c>
      <c r="AB935" s="19">
        <v>0</v>
      </c>
      <c r="AC935" s="186" t="str">
        <f>IF(OR(M935="13",M935="14",P935=8),"",IF(     AND(OR(S935="AUTORIZADO", S935="PENDIENTE", S935="REDUCIDO", S935="AMPLIADO"),L935&lt;&gt;"HONORARIO" ), _xlfn.CONCAT(IF(H935="X","H",H935),"_",IF(OR(P935=5,P935=6),_xlfn.CONCAT(P935,"A"),P935),"_",VLOOKUP(T935,Datos!$B$2:$C$5,2,TRUE)),""))</f>
        <v>M_1_[hasta 3]</v>
      </c>
      <c r="AD935" s="186">
        <f t="shared" si="388"/>
        <v>0</v>
      </c>
      <c r="AE935" s="90" t="str">
        <f t="shared" si="389"/>
        <v>-</v>
      </c>
      <c r="AF935" s="91" t="str">
        <f t="shared" si="390"/>
        <v>070601</v>
      </c>
      <c r="AG935" s="92"/>
      <c r="AH935" s="93" t="str">
        <f t="shared" si="391"/>
        <v>Corporación de Fomento de la Producción</v>
      </c>
      <c r="AI935" s="90" t="str">
        <f t="shared" si="392"/>
        <v>-</v>
      </c>
      <c r="AJ935" s="90">
        <f t="shared" si="393"/>
        <v>3</v>
      </c>
      <c r="AK935" s="90" t="str">
        <f t="shared" si="394"/>
        <v>-</v>
      </c>
      <c r="AL935" s="90" t="str">
        <f t="shared" si="395"/>
        <v>Identifica este registro como MUJER</v>
      </c>
      <c r="AM935" s="90" t="str">
        <f t="shared" si="396"/>
        <v>-</v>
      </c>
      <c r="AN935" s="90" t="str">
        <f t="shared" si="397"/>
        <v>-</v>
      </c>
      <c r="AO935" s="90" t="str">
        <f t="shared" si="398"/>
        <v>-</v>
      </c>
      <c r="AP935" s="58" t="str">
        <f t="shared" si="399"/>
        <v>-</v>
      </c>
      <c r="AQ935" s="94" t="str">
        <f t="shared" si="400"/>
        <v>-</v>
      </c>
      <c r="AR935" s="94" t="str">
        <f>IF(N935="","PRIMER_DIA en blanco",
IF(AND(M935="01",N935&gt;=L_Conversion!$C$118,N935&lt;=L_Conversion!$D$118),"-",
IF(AND(M935="02",N935&gt;=L_Conversion!$C$119,N935&lt;=L_Conversion!$D$119),"-",
IF(AND(M935="03",N935&gt;=L_Conversion!$C$120,N935&lt;=L_Conversion!$D$120),"-",
IF(AND(M935="04",N935&gt;=L_Conversion!$C$121,N935&lt;=L_Conversion!$D$121),"-",
IF(AND(M935="05",N935&gt;=L_Conversion!$C$122,N935&lt;=L_Conversion!$D$122),"-",
IF(AND(M935="06",N935&gt;=L_Conversion!$C$123,N935&lt;=L_Conversion!$D$123),"-",
IF(AND(M935="07",N935&gt;=L_Conversion!$C$124,N935&lt;=L_Conversion!$D$124),"-",
IF(AND(M935="08",N935&gt;=L_Conversion!$C$125,N935&lt;=L_Conversion!$D$125),"-",
IF(AND(M935="09",N935&gt;=L_Conversion!$C$126,N935&lt;=L_Conversion!$D$126),"-",
IF(AND(M935="10",N935&gt;=L_Conversion!$C$127,N935&lt;=L_Conversion!$D$127),"-",
IF(AND(M935="11",N935&gt;=L_Conversion!$C$128,N935&lt;=L_Conversion!$D$128),"-",
IF(AND(M935="12",N935&gt;=L_Conversion!$C$129,N935&lt;=L_Conversion!$D$129),"-",
IF(AND(M935="13",N935&gt;=L_Conversion!$C$116,N935&lt;=L_Conversion!$D$116),"-",
IF(AND(M935="14",N935&gt;=L_Conversion!$C$117,N935&lt;=L_Conversion!$D$117),"-",
"PRIMER_DIA fuera de rango")))))))))))))))</f>
        <v>-</v>
      </c>
      <c r="AS935" s="94" t="str">
        <f t="shared" si="401"/>
        <v>-</v>
      </c>
      <c r="AT935" s="94" t="str">
        <f t="shared" si="402"/>
        <v>-</v>
      </c>
      <c r="AU935" s="94" t="str">
        <f t="shared" si="403"/>
        <v>-</v>
      </c>
      <c r="AV935" s="94" t="str">
        <f t="shared" si="404"/>
        <v>-</v>
      </c>
      <c r="AW935" s="94" t="str">
        <f t="shared" si="405"/>
        <v>-</v>
      </c>
      <c r="AX935" s="94" t="str">
        <f t="shared" si="406"/>
        <v>-</v>
      </c>
      <c r="AY935" s="94" t="str">
        <f t="shared" si="407"/>
        <v>-</v>
      </c>
      <c r="AZ935" s="94" t="str">
        <f t="shared" si="408"/>
        <v>-</v>
      </c>
      <c r="BA935" s="94" t="str">
        <f t="shared" si="409"/>
        <v>-</v>
      </c>
      <c r="BB935" s="94" t="str">
        <f t="shared" si="410"/>
        <v>-</v>
      </c>
      <c r="BC935" s="94" t="str">
        <f t="shared" si="411"/>
        <v>-</v>
      </c>
      <c r="BD935" s="94" t="str">
        <f t="shared" si="412"/>
        <v>-</v>
      </c>
      <c r="BE935" s="94" t="str">
        <f t="shared" si="413"/>
        <v>-</v>
      </c>
      <c r="BF935" s="94" t="str">
        <f t="shared" si="414"/>
        <v>-</v>
      </c>
    </row>
    <row r="936" spans="1:58" x14ac:dyDescent="0.2">
      <c r="A936" s="19" t="s">
        <v>1193</v>
      </c>
      <c r="B936" s="19" t="s">
        <v>76</v>
      </c>
      <c r="C936" s="19">
        <v>17598473</v>
      </c>
      <c r="D936" s="19">
        <v>9</v>
      </c>
      <c r="E936" s="19" t="s">
        <v>2095</v>
      </c>
      <c r="F936" s="19" t="s">
        <v>2001</v>
      </c>
      <c r="G936" s="19" t="s">
        <v>2012</v>
      </c>
      <c r="H936" s="19" t="s">
        <v>654</v>
      </c>
      <c r="I936" s="19" t="s">
        <v>653</v>
      </c>
      <c r="J936" s="19">
        <v>80</v>
      </c>
      <c r="K936" s="19" t="s">
        <v>556</v>
      </c>
      <c r="L936" s="19" t="s">
        <v>495</v>
      </c>
      <c r="M936" s="19" t="s">
        <v>15</v>
      </c>
      <c r="N936" s="19">
        <v>45876</v>
      </c>
      <c r="O936" s="19">
        <v>2</v>
      </c>
      <c r="P936" s="83">
        <v>1</v>
      </c>
      <c r="Q936" s="19" t="s">
        <v>23</v>
      </c>
      <c r="R936" s="19" t="s">
        <v>11</v>
      </c>
      <c r="S936" s="19" t="s">
        <v>23</v>
      </c>
      <c r="T936" s="19">
        <v>2</v>
      </c>
      <c r="U936" s="19" t="s">
        <v>11</v>
      </c>
      <c r="V936" s="19" t="s">
        <v>11</v>
      </c>
      <c r="W936" s="19" t="s">
        <v>11</v>
      </c>
      <c r="X936" s="19">
        <v>0</v>
      </c>
      <c r="Y936" s="19" t="s">
        <v>730</v>
      </c>
      <c r="Z936" s="19">
        <v>0</v>
      </c>
      <c r="AA936" s="19">
        <v>0</v>
      </c>
      <c r="AB936" s="19">
        <v>0</v>
      </c>
      <c r="AC936" s="186" t="str">
        <f>IF(OR(M936="13",M936="14",P936=8),"",IF(     AND(OR(S936="AUTORIZADO", S936="PENDIENTE", S936="REDUCIDO", S936="AMPLIADO"),L936&lt;&gt;"HONORARIO" ), _xlfn.CONCAT(IF(H936="X","H",H936),"_",IF(OR(P936=5,P936=6),_xlfn.CONCAT(P936,"A"),P936),"_",VLOOKUP(T936,Datos!$B$2:$C$5,2,TRUE)),""))</f>
        <v>H_1_[hasta 3]</v>
      </c>
      <c r="AD936" s="186">
        <f t="shared" si="388"/>
        <v>0</v>
      </c>
      <c r="AE936" s="90" t="str">
        <f t="shared" si="389"/>
        <v>-</v>
      </c>
      <c r="AF936" s="91" t="str">
        <f t="shared" si="390"/>
        <v>070601</v>
      </c>
      <c r="AG936" s="92"/>
      <c r="AH936" s="93" t="str">
        <f t="shared" si="391"/>
        <v>Corporación de Fomento de la Producción</v>
      </c>
      <c r="AI936" s="90" t="str">
        <f t="shared" si="392"/>
        <v>-</v>
      </c>
      <c r="AJ936" s="90">
        <f t="shared" si="393"/>
        <v>9</v>
      </c>
      <c r="AK936" s="90" t="str">
        <f t="shared" si="394"/>
        <v>-</v>
      </c>
      <c r="AL936" s="90" t="str">
        <f t="shared" si="395"/>
        <v>Identifica este registro como HOMBRE</v>
      </c>
      <c r="AM936" s="90" t="str">
        <f t="shared" si="396"/>
        <v>-</v>
      </c>
      <c r="AN936" s="90" t="str">
        <f t="shared" si="397"/>
        <v>-</v>
      </c>
      <c r="AO936" s="90" t="str">
        <f t="shared" si="398"/>
        <v>-</v>
      </c>
      <c r="AP936" s="58" t="str">
        <f t="shared" si="399"/>
        <v>-</v>
      </c>
      <c r="AQ936" s="94" t="str">
        <f t="shared" si="400"/>
        <v>-</v>
      </c>
      <c r="AR936" s="94" t="str">
        <f>IF(N936="","PRIMER_DIA en blanco",
IF(AND(M936="01",N936&gt;=L_Conversion!$C$118,N936&lt;=L_Conversion!$D$118),"-",
IF(AND(M936="02",N936&gt;=L_Conversion!$C$119,N936&lt;=L_Conversion!$D$119),"-",
IF(AND(M936="03",N936&gt;=L_Conversion!$C$120,N936&lt;=L_Conversion!$D$120),"-",
IF(AND(M936="04",N936&gt;=L_Conversion!$C$121,N936&lt;=L_Conversion!$D$121),"-",
IF(AND(M936="05",N936&gt;=L_Conversion!$C$122,N936&lt;=L_Conversion!$D$122),"-",
IF(AND(M936="06",N936&gt;=L_Conversion!$C$123,N936&lt;=L_Conversion!$D$123),"-",
IF(AND(M936="07",N936&gt;=L_Conversion!$C$124,N936&lt;=L_Conversion!$D$124),"-",
IF(AND(M936="08",N936&gt;=L_Conversion!$C$125,N936&lt;=L_Conversion!$D$125),"-",
IF(AND(M936="09",N936&gt;=L_Conversion!$C$126,N936&lt;=L_Conversion!$D$126),"-",
IF(AND(M936="10",N936&gt;=L_Conversion!$C$127,N936&lt;=L_Conversion!$D$127),"-",
IF(AND(M936="11",N936&gt;=L_Conversion!$C$128,N936&lt;=L_Conversion!$D$128),"-",
IF(AND(M936="12",N936&gt;=L_Conversion!$C$129,N936&lt;=L_Conversion!$D$129),"-",
IF(AND(M936="13",N936&gt;=L_Conversion!$C$116,N936&lt;=L_Conversion!$D$116),"-",
IF(AND(M936="14",N936&gt;=L_Conversion!$C$117,N936&lt;=L_Conversion!$D$117),"-",
"PRIMER_DIA fuera de rango")))))))))))))))</f>
        <v>-</v>
      </c>
      <c r="AS936" s="94" t="str">
        <f t="shared" si="401"/>
        <v>-</v>
      </c>
      <c r="AT936" s="94" t="str">
        <f t="shared" si="402"/>
        <v>-</v>
      </c>
      <c r="AU936" s="94" t="str">
        <f t="shared" si="403"/>
        <v>-</v>
      </c>
      <c r="AV936" s="94" t="str">
        <f t="shared" si="404"/>
        <v>-</v>
      </c>
      <c r="AW936" s="94" t="str">
        <f t="shared" si="405"/>
        <v>-</v>
      </c>
      <c r="AX936" s="94" t="str">
        <f t="shared" si="406"/>
        <v>-</v>
      </c>
      <c r="AY936" s="94" t="str">
        <f t="shared" si="407"/>
        <v>-</v>
      </c>
      <c r="AZ936" s="94" t="str">
        <f t="shared" si="408"/>
        <v>-</v>
      </c>
      <c r="BA936" s="94" t="str">
        <f t="shared" si="409"/>
        <v>-</v>
      </c>
      <c r="BB936" s="94" t="str">
        <f t="shared" si="410"/>
        <v>-</v>
      </c>
      <c r="BC936" s="94" t="str">
        <f t="shared" si="411"/>
        <v>-</v>
      </c>
      <c r="BD936" s="94" t="str">
        <f t="shared" si="412"/>
        <v>-</v>
      </c>
      <c r="BE936" s="94" t="str">
        <f t="shared" si="413"/>
        <v>-</v>
      </c>
      <c r="BF936" s="94" t="str">
        <f t="shared" si="414"/>
        <v>-</v>
      </c>
    </row>
    <row r="937" spans="1:58" x14ac:dyDescent="0.2">
      <c r="A937" s="19" t="s">
        <v>1193</v>
      </c>
      <c r="B937" s="19" t="s">
        <v>875</v>
      </c>
      <c r="C937" s="19">
        <v>17009993</v>
      </c>
      <c r="D937" s="19">
        <v>1</v>
      </c>
      <c r="E937" s="19" t="s">
        <v>1262</v>
      </c>
      <c r="F937" s="19" t="s">
        <v>1263</v>
      </c>
      <c r="G937" s="19" t="s">
        <v>1264</v>
      </c>
      <c r="H937" s="19" t="s">
        <v>1018</v>
      </c>
      <c r="I937" s="19" t="s">
        <v>653</v>
      </c>
      <c r="J937" s="19">
        <v>80</v>
      </c>
      <c r="K937" s="19" t="s">
        <v>556</v>
      </c>
      <c r="L937" s="19" t="s">
        <v>495</v>
      </c>
      <c r="M937" s="19" t="s">
        <v>15</v>
      </c>
      <c r="N937" s="19">
        <v>45876</v>
      </c>
      <c r="O937" s="19">
        <v>15</v>
      </c>
      <c r="P937" s="83">
        <v>1</v>
      </c>
      <c r="Q937" s="19" t="s">
        <v>23</v>
      </c>
      <c r="R937" s="19" t="s">
        <v>11</v>
      </c>
      <c r="S937" s="19" t="s">
        <v>23</v>
      </c>
      <c r="T937" s="19">
        <v>15</v>
      </c>
      <c r="U937" s="19" t="s">
        <v>11</v>
      </c>
      <c r="V937" s="19" t="s">
        <v>11</v>
      </c>
      <c r="W937" s="19" t="s">
        <v>11</v>
      </c>
      <c r="X937" s="19">
        <v>0</v>
      </c>
      <c r="Y937" s="19" t="s">
        <v>730</v>
      </c>
      <c r="Z937" s="19">
        <v>0</v>
      </c>
      <c r="AA937" s="19">
        <v>0</v>
      </c>
      <c r="AB937" s="19">
        <v>0</v>
      </c>
      <c r="AC937" s="186" t="str">
        <f>IF(OR(M937="13",M937="14",P937=8),"",IF(     AND(OR(S937="AUTORIZADO", S937="PENDIENTE", S937="REDUCIDO", S937="AMPLIADO"),L937&lt;&gt;"HONORARIO" ), _xlfn.CONCAT(IF(H937="X","H",H937),"_",IF(OR(P937=5,P937=6),_xlfn.CONCAT(P937,"A"),P937),"_",VLOOKUP(T937,Datos!$B$2:$C$5,2,TRUE)),""))</f>
        <v>M_1_[11 +]</v>
      </c>
      <c r="AD937" s="186">
        <f t="shared" si="388"/>
        <v>0</v>
      </c>
      <c r="AE937" s="90" t="str">
        <f t="shared" si="389"/>
        <v>-</v>
      </c>
      <c r="AF937" s="91" t="str">
        <f t="shared" si="390"/>
        <v>070606</v>
      </c>
      <c r="AG937" s="92"/>
      <c r="AH937" s="93" t="str">
        <f t="shared" si="391"/>
        <v>Corporación de Fomento de la Producción</v>
      </c>
      <c r="AI937" s="90" t="str">
        <f t="shared" si="392"/>
        <v>-</v>
      </c>
      <c r="AJ937" s="90">
        <f t="shared" si="393"/>
        <v>1</v>
      </c>
      <c r="AK937" s="90" t="str">
        <f t="shared" si="394"/>
        <v>-</v>
      </c>
      <c r="AL937" s="90" t="str">
        <f t="shared" si="395"/>
        <v>Identifica este registro como MUJER</v>
      </c>
      <c r="AM937" s="90" t="str">
        <f t="shared" si="396"/>
        <v>-</v>
      </c>
      <c r="AN937" s="90" t="str">
        <f t="shared" si="397"/>
        <v>-</v>
      </c>
      <c r="AO937" s="90" t="str">
        <f t="shared" si="398"/>
        <v>-</v>
      </c>
      <c r="AP937" s="58" t="str">
        <f t="shared" si="399"/>
        <v>-</v>
      </c>
      <c r="AQ937" s="94" t="str">
        <f t="shared" si="400"/>
        <v>-</v>
      </c>
      <c r="AR937" s="94" t="str">
        <f>IF(N937="","PRIMER_DIA en blanco",
IF(AND(M937="01",N937&gt;=L_Conversion!$C$118,N937&lt;=L_Conversion!$D$118),"-",
IF(AND(M937="02",N937&gt;=L_Conversion!$C$119,N937&lt;=L_Conversion!$D$119),"-",
IF(AND(M937="03",N937&gt;=L_Conversion!$C$120,N937&lt;=L_Conversion!$D$120),"-",
IF(AND(M937="04",N937&gt;=L_Conversion!$C$121,N937&lt;=L_Conversion!$D$121),"-",
IF(AND(M937="05",N937&gt;=L_Conversion!$C$122,N937&lt;=L_Conversion!$D$122),"-",
IF(AND(M937="06",N937&gt;=L_Conversion!$C$123,N937&lt;=L_Conversion!$D$123),"-",
IF(AND(M937="07",N937&gt;=L_Conversion!$C$124,N937&lt;=L_Conversion!$D$124),"-",
IF(AND(M937="08",N937&gt;=L_Conversion!$C$125,N937&lt;=L_Conversion!$D$125),"-",
IF(AND(M937="09",N937&gt;=L_Conversion!$C$126,N937&lt;=L_Conversion!$D$126),"-",
IF(AND(M937="10",N937&gt;=L_Conversion!$C$127,N937&lt;=L_Conversion!$D$127),"-",
IF(AND(M937="11",N937&gt;=L_Conversion!$C$128,N937&lt;=L_Conversion!$D$128),"-",
IF(AND(M937="12",N937&gt;=L_Conversion!$C$129,N937&lt;=L_Conversion!$D$129),"-",
IF(AND(M937="13",N937&gt;=L_Conversion!$C$116,N937&lt;=L_Conversion!$D$116),"-",
IF(AND(M937="14",N937&gt;=L_Conversion!$C$117,N937&lt;=L_Conversion!$D$117),"-",
"PRIMER_DIA fuera de rango")))))))))))))))</f>
        <v>-</v>
      </c>
      <c r="AS937" s="94" t="str">
        <f t="shared" si="401"/>
        <v>-</v>
      </c>
      <c r="AT937" s="94" t="str">
        <f t="shared" si="402"/>
        <v>-</v>
      </c>
      <c r="AU937" s="94" t="str">
        <f t="shared" si="403"/>
        <v>-</v>
      </c>
      <c r="AV937" s="94" t="str">
        <f t="shared" si="404"/>
        <v>-</v>
      </c>
      <c r="AW937" s="94" t="str">
        <f t="shared" si="405"/>
        <v>-</v>
      </c>
      <c r="AX937" s="94" t="str">
        <f t="shared" si="406"/>
        <v>-</v>
      </c>
      <c r="AY937" s="94" t="str">
        <f t="shared" si="407"/>
        <v>-</v>
      </c>
      <c r="AZ937" s="94" t="str">
        <f t="shared" si="408"/>
        <v>-</v>
      </c>
      <c r="BA937" s="94" t="str">
        <f t="shared" si="409"/>
        <v>-</v>
      </c>
      <c r="BB937" s="94" t="str">
        <f t="shared" si="410"/>
        <v>-</v>
      </c>
      <c r="BC937" s="94" t="str">
        <f t="shared" si="411"/>
        <v>-</v>
      </c>
      <c r="BD937" s="94" t="str">
        <f t="shared" si="412"/>
        <v>-</v>
      </c>
      <c r="BE937" s="94" t="str">
        <f t="shared" si="413"/>
        <v>-</v>
      </c>
      <c r="BF937" s="94" t="str">
        <f t="shared" si="414"/>
        <v>-</v>
      </c>
    </row>
    <row r="938" spans="1:58" x14ac:dyDescent="0.2">
      <c r="A938" s="19" t="s">
        <v>1193</v>
      </c>
      <c r="B938" s="19" t="s">
        <v>76</v>
      </c>
      <c r="C938" s="19">
        <v>16497142</v>
      </c>
      <c r="D938" s="19">
        <v>2</v>
      </c>
      <c r="E938" s="19" t="s">
        <v>1375</v>
      </c>
      <c r="F938" s="19" t="s">
        <v>1411</v>
      </c>
      <c r="G938" s="19" t="s">
        <v>1412</v>
      </c>
      <c r="H938" s="19" t="s">
        <v>654</v>
      </c>
      <c r="I938" s="19" t="s">
        <v>653</v>
      </c>
      <c r="J938" s="19">
        <v>80</v>
      </c>
      <c r="K938" s="19" t="s">
        <v>560</v>
      </c>
      <c r="L938" s="19" t="s">
        <v>495</v>
      </c>
      <c r="M938" s="19" t="s">
        <v>15</v>
      </c>
      <c r="N938" s="19">
        <v>45877</v>
      </c>
      <c r="O938" s="19">
        <v>10</v>
      </c>
      <c r="P938" s="83">
        <v>1</v>
      </c>
      <c r="Q938" s="19" t="s">
        <v>23</v>
      </c>
      <c r="R938" s="19" t="s">
        <v>11</v>
      </c>
      <c r="S938" s="19" t="s">
        <v>23</v>
      </c>
      <c r="T938" s="19">
        <v>10</v>
      </c>
      <c r="U938" s="19" t="s">
        <v>11</v>
      </c>
      <c r="V938" s="19" t="s">
        <v>11</v>
      </c>
      <c r="W938" s="19" t="s">
        <v>11</v>
      </c>
      <c r="X938" s="19">
        <v>0</v>
      </c>
      <c r="Y938" s="19" t="s">
        <v>730</v>
      </c>
      <c r="Z938" s="19">
        <v>0</v>
      </c>
      <c r="AA938" s="19">
        <v>0</v>
      </c>
      <c r="AB938" s="19">
        <v>0</v>
      </c>
      <c r="AC938" s="186" t="str">
        <f>IF(OR(M938="13",M938="14",P938=8),"",IF(     AND(OR(S938="AUTORIZADO", S938="PENDIENTE", S938="REDUCIDO", S938="AMPLIADO"),L938&lt;&gt;"HONORARIO" ), _xlfn.CONCAT(IF(H938="X","H",H938),"_",IF(OR(P938=5,P938=6),_xlfn.CONCAT(P938,"A"),P938),"_",VLOOKUP(T938,Datos!$B$2:$C$5,2,TRUE)),""))</f>
        <v>H_1_[4 a 10]</v>
      </c>
      <c r="AD938" s="186">
        <f t="shared" si="388"/>
        <v>0</v>
      </c>
      <c r="AE938" s="90" t="str">
        <f t="shared" si="389"/>
        <v>-</v>
      </c>
      <c r="AF938" s="91" t="str">
        <f t="shared" si="390"/>
        <v>070601</v>
      </c>
      <c r="AG938" s="92"/>
      <c r="AH938" s="93" t="str">
        <f t="shared" si="391"/>
        <v>Corporación de Fomento de la Producción</v>
      </c>
      <c r="AI938" s="90" t="str">
        <f t="shared" si="392"/>
        <v>-</v>
      </c>
      <c r="AJ938" s="90">
        <f t="shared" si="393"/>
        <v>2</v>
      </c>
      <c r="AK938" s="90" t="str">
        <f t="shared" si="394"/>
        <v>-</v>
      </c>
      <c r="AL938" s="90" t="str">
        <f t="shared" si="395"/>
        <v>Identifica este registro como HOMBRE</v>
      </c>
      <c r="AM938" s="90" t="str">
        <f t="shared" si="396"/>
        <v>-</v>
      </c>
      <c r="AN938" s="90" t="str">
        <f t="shared" si="397"/>
        <v>-</v>
      </c>
      <c r="AO938" s="90" t="str">
        <f t="shared" si="398"/>
        <v>-</v>
      </c>
      <c r="AP938" s="58" t="str">
        <f t="shared" si="399"/>
        <v>-</v>
      </c>
      <c r="AQ938" s="94" t="str">
        <f t="shared" si="400"/>
        <v>-</v>
      </c>
      <c r="AR938" s="94" t="str">
        <f>IF(N938="","PRIMER_DIA en blanco",
IF(AND(M938="01",N938&gt;=L_Conversion!$C$118,N938&lt;=L_Conversion!$D$118),"-",
IF(AND(M938="02",N938&gt;=L_Conversion!$C$119,N938&lt;=L_Conversion!$D$119),"-",
IF(AND(M938="03",N938&gt;=L_Conversion!$C$120,N938&lt;=L_Conversion!$D$120),"-",
IF(AND(M938="04",N938&gt;=L_Conversion!$C$121,N938&lt;=L_Conversion!$D$121),"-",
IF(AND(M938="05",N938&gt;=L_Conversion!$C$122,N938&lt;=L_Conversion!$D$122),"-",
IF(AND(M938="06",N938&gt;=L_Conversion!$C$123,N938&lt;=L_Conversion!$D$123),"-",
IF(AND(M938="07",N938&gt;=L_Conversion!$C$124,N938&lt;=L_Conversion!$D$124),"-",
IF(AND(M938="08",N938&gt;=L_Conversion!$C$125,N938&lt;=L_Conversion!$D$125),"-",
IF(AND(M938="09",N938&gt;=L_Conversion!$C$126,N938&lt;=L_Conversion!$D$126),"-",
IF(AND(M938="10",N938&gt;=L_Conversion!$C$127,N938&lt;=L_Conversion!$D$127),"-",
IF(AND(M938="11",N938&gt;=L_Conversion!$C$128,N938&lt;=L_Conversion!$D$128),"-",
IF(AND(M938="12",N938&gt;=L_Conversion!$C$129,N938&lt;=L_Conversion!$D$129),"-",
IF(AND(M938="13",N938&gt;=L_Conversion!$C$116,N938&lt;=L_Conversion!$D$116),"-",
IF(AND(M938="14",N938&gt;=L_Conversion!$C$117,N938&lt;=L_Conversion!$D$117),"-",
"PRIMER_DIA fuera de rango")))))))))))))))</f>
        <v>-</v>
      </c>
      <c r="AS938" s="94" t="str">
        <f t="shared" si="401"/>
        <v>-</v>
      </c>
      <c r="AT938" s="94" t="str">
        <f t="shared" si="402"/>
        <v>-</v>
      </c>
      <c r="AU938" s="94" t="str">
        <f t="shared" si="403"/>
        <v>-</v>
      </c>
      <c r="AV938" s="94" t="str">
        <f t="shared" si="404"/>
        <v>-</v>
      </c>
      <c r="AW938" s="94" t="str">
        <f t="shared" si="405"/>
        <v>-</v>
      </c>
      <c r="AX938" s="94" t="str">
        <f t="shared" si="406"/>
        <v>-</v>
      </c>
      <c r="AY938" s="94" t="str">
        <f t="shared" si="407"/>
        <v>-</v>
      </c>
      <c r="AZ938" s="94" t="str">
        <f t="shared" si="408"/>
        <v>-</v>
      </c>
      <c r="BA938" s="94" t="str">
        <f t="shared" si="409"/>
        <v>-</v>
      </c>
      <c r="BB938" s="94" t="str">
        <f t="shared" si="410"/>
        <v>-</v>
      </c>
      <c r="BC938" s="94" t="str">
        <f t="shared" si="411"/>
        <v>-</v>
      </c>
      <c r="BD938" s="94" t="str">
        <f t="shared" si="412"/>
        <v>-</v>
      </c>
      <c r="BE938" s="94" t="str">
        <f t="shared" si="413"/>
        <v>-</v>
      </c>
      <c r="BF938" s="94" t="str">
        <f t="shared" si="414"/>
        <v>-</v>
      </c>
    </row>
    <row r="939" spans="1:58" x14ac:dyDescent="0.2">
      <c r="A939" s="19" t="s">
        <v>1193</v>
      </c>
      <c r="B939" s="19" t="s">
        <v>875</v>
      </c>
      <c r="C939" s="19">
        <v>15930529</v>
      </c>
      <c r="D939" s="19">
        <v>5</v>
      </c>
      <c r="E939" s="19" t="s">
        <v>1237</v>
      </c>
      <c r="F939" s="19" t="s">
        <v>1701</v>
      </c>
      <c r="G939" s="19" t="s">
        <v>2109</v>
      </c>
      <c r="H939" s="19" t="s">
        <v>1018</v>
      </c>
      <c r="I939" s="19" t="s">
        <v>653</v>
      </c>
      <c r="J939" s="19">
        <v>80</v>
      </c>
      <c r="K939" s="19" t="s">
        <v>556</v>
      </c>
      <c r="L939" s="19" t="s">
        <v>495</v>
      </c>
      <c r="M939" s="19" t="s">
        <v>15</v>
      </c>
      <c r="N939" s="19">
        <v>45877</v>
      </c>
      <c r="O939" s="19">
        <v>1</v>
      </c>
      <c r="P939" s="83">
        <v>1</v>
      </c>
      <c r="Q939" s="19" t="s">
        <v>23</v>
      </c>
      <c r="R939" s="19" t="s">
        <v>11</v>
      </c>
      <c r="S939" s="19" t="s">
        <v>23</v>
      </c>
      <c r="T939" s="19">
        <v>1</v>
      </c>
      <c r="U939" s="19" t="s">
        <v>11</v>
      </c>
      <c r="V939" s="19" t="s">
        <v>11</v>
      </c>
      <c r="W939" s="19" t="s">
        <v>11</v>
      </c>
      <c r="X939" s="19">
        <v>0</v>
      </c>
      <c r="Y939" s="19" t="s">
        <v>730</v>
      </c>
      <c r="Z939" s="19">
        <v>0</v>
      </c>
      <c r="AA939" s="19">
        <v>0</v>
      </c>
      <c r="AB939" s="19">
        <v>0</v>
      </c>
      <c r="AC939" s="186" t="str">
        <f>IF(OR(M939="13",M939="14",P939=8),"",IF(     AND(OR(S939="AUTORIZADO", S939="PENDIENTE", S939="REDUCIDO", S939="AMPLIADO"),L939&lt;&gt;"HONORARIO" ), _xlfn.CONCAT(IF(H939="X","H",H939),"_",IF(OR(P939=5,P939=6),_xlfn.CONCAT(P939,"A"),P939),"_",VLOOKUP(T939,Datos!$B$2:$C$5,2,TRUE)),""))</f>
        <v>M_1_[hasta 3]</v>
      </c>
      <c r="AD939" s="186">
        <f t="shared" si="388"/>
        <v>0</v>
      </c>
      <c r="AE939" s="90" t="str">
        <f t="shared" si="389"/>
        <v>-</v>
      </c>
      <c r="AF939" s="91" t="str">
        <f t="shared" si="390"/>
        <v>070606</v>
      </c>
      <c r="AG939" s="92"/>
      <c r="AH939" s="93" t="str">
        <f t="shared" si="391"/>
        <v>Corporación de Fomento de la Producción</v>
      </c>
      <c r="AI939" s="90" t="str">
        <f t="shared" si="392"/>
        <v>-</v>
      </c>
      <c r="AJ939" s="90">
        <f t="shared" si="393"/>
        <v>5</v>
      </c>
      <c r="AK939" s="90" t="str">
        <f t="shared" si="394"/>
        <v>-</v>
      </c>
      <c r="AL939" s="90" t="str">
        <f t="shared" si="395"/>
        <v>Identifica este registro como MUJER</v>
      </c>
      <c r="AM939" s="90" t="str">
        <f t="shared" si="396"/>
        <v>-</v>
      </c>
      <c r="AN939" s="90" t="str">
        <f t="shared" si="397"/>
        <v>-</v>
      </c>
      <c r="AO939" s="90" t="str">
        <f t="shared" si="398"/>
        <v>-</v>
      </c>
      <c r="AP939" s="58" t="str">
        <f t="shared" si="399"/>
        <v>-</v>
      </c>
      <c r="AQ939" s="94" t="str">
        <f t="shared" si="400"/>
        <v>-</v>
      </c>
      <c r="AR939" s="94" t="str">
        <f>IF(N939="","PRIMER_DIA en blanco",
IF(AND(M939="01",N939&gt;=L_Conversion!$C$118,N939&lt;=L_Conversion!$D$118),"-",
IF(AND(M939="02",N939&gt;=L_Conversion!$C$119,N939&lt;=L_Conversion!$D$119),"-",
IF(AND(M939="03",N939&gt;=L_Conversion!$C$120,N939&lt;=L_Conversion!$D$120),"-",
IF(AND(M939="04",N939&gt;=L_Conversion!$C$121,N939&lt;=L_Conversion!$D$121),"-",
IF(AND(M939="05",N939&gt;=L_Conversion!$C$122,N939&lt;=L_Conversion!$D$122),"-",
IF(AND(M939="06",N939&gt;=L_Conversion!$C$123,N939&lt;=L_Conversion!$D$123),"-",
IF(AND(M939="07",N939&gt;=L_Conversion!$C$124,N939&lt;=L_Conversion!$D$124),"-",
IF(AND(M939="08",N939&gt;=L_Conversion!$C$125,N939&lt;=L_Conversion!$D$125),"-",
IF(AND(M939="09",N939&gt;=L_Conversion!$C$126,N939&lt;=L_Conversion!$D$126),"-",
IF(AND(M939="10",N939&gt;=L_Conversion!$C$127,N939&lt;=L_Conversion!$D$127),"-",
IF(AND(M939="11",N939&gt;=L_Conversion!$C$128,N939&lt;=L_Conversion!$D$128),"-",
IF(AND(M939="12",N939&gt;=L_Conversion!$C$129,N939&lt;=L_Conversion!$D$129),"-",
IF(AND(M939="13",N939&gt;=L_Conversion!$C$116,N939&lt;=L_Conversion!$D$116),"-",
IF(AND(M939="14",N939&gt;=L_Conversion!$C$117,N939&lt;=L_Conversion!$D$117),"-",
"PRIMER_DIA fuera de rango")))))))))))))))</f>
        <v>-</v>
      </c>
      <c r="AS939" s="94" t="str">
        <f t="shared" si="401"/>
        <v>-</v>
      </c>
      <c r="AT939" s="94" t="str">
        <f t="shared" si="402"/>
        <v>-</v>
      </c>
      <c r="AU939" s="94" t="str">
        <f t="shared" si="403"/>
        <v>-</v>
      </c>
      <c r="AV939" s="94" t="str">
        <f t="shared" si="404"/>
        <v>-</v>
      </c>
      <c r="AW939" s="94" t="str">
        <f t="shared" si="405"/>
        <v>-</v>
      </c>
      <c r="AX939" s="94" t="str">
        <f t="shared" si="406"/>
        <v>-</v>
      </c>
      <c r="AY939" s="94" t="str">
        <f t="shared" si="407"/>
        <v>-</v>
      </c>
      <c r="AZ939" s="94" t="str">
        <f t="shared" si="408"/>
        <v>-</v>
      </c>
      <c r="BA939" s="94" t="str">
        <f t="shared" si="409"/>
        <v>-</v>
      </c>
      <c r="BB939" s="94" t="str">
        <f t="shared" si="410"/>
        <v>-</v>
      </c>
      <c r="BC939" s="94" t="str">
        <f t="shared" si="411"/>
        <v>-</v>
      </c>
      <c r="BD939" s="94" t="str">
        <f t="shared" si="412"/>
        <v>-</v>
      </c>
      <c r="BE939" s="94" t="str">
        <f t="shared" si="413"/>
        <v>-</v>
      </c>
      <c r="BF939" s="94" t="str">
        <f t="shared" si="414"/>
        <v>-</v>
      </c>
    </row>
    <row r="940" spans="1:58" x14ac:dyDescent="0.2">
      <c r="A940" s="19" t="s">
        <v>1193</v>
      </c>
      <c r="B940" s="19" t="s">
        <v>875</v>
      </c>
      <c r="C940" s="19">
        <v>19779291</v>
      </c>
      <c r="D940" s="19">
        <v>4</v>
      </c>
      <c r="E940" s="19" t="s">
        <v>1355</v>
      </c>
      <c r="F940" s="19" t="s">
        <v>2103</v>
      </c>
      <c r="G940" s="19" t="s">
        <v>2104</v>
      </c>
      <c r="H940" s="19" t="s">
        <v>654</v>
      </c>
      <c r="I940" s="19" t="s">
        <v>653</v>
      </c>
      <c r="J940" s="19">
        <v>80</v>
      </c>
      <c r="K940" s="19" t="s">
        <v>556</v>
      </c>
      <c r="L940" s="19" t="s">
        <v>495</v>
      </c>
      <c r="M940" s="19" t="s">
        <v>15</v>
      </c>
      <c r="N940" s="19">
        <v>45877</v>
      </c>
      <c r="O940" s="19">
        <v>1</v>
      </c>
      <c r="P940" s="83">
        <v>1</v>
      </c>
      <c r="Q940" s="19" t="s">
        <v>23</v>
      </c>
      <c r="R940" s="19" t="s">
        <v>11</v>
      </c>
      <c r="S940" s="19" t="s">
        <v>23</v>
      </c>
      <c r="T940" s="19">
        <v>1</v>
      </c>
      <c r="U940" s="19" t="s">
        <v>11</v>
      </c>
      <c r="V940" s="19" t="s">
        <v>11</v>
      </c>
      <c r="W940" s="19" t="s">
        <v>11</v>
      </c>
      <c r="X940" s="19">
        <v>0</v>
      </c>
      <c r="Y940" s="19" t="s">
        <v>730</v>
      </c>
      <c r="Z940" s="19">
        <v>0</v>
      </c>
      <c r="AA940" s="19">
        <v>0</v>
      </c>
      <c r="AB940" s="19">
        <v>0</v>
      </c>
      <c r="AC940" s="186" t="str">
        <f>IF(OR(M940="13",M940="14",P940=8),"",IF(     AND(OR(S940="AUTORIZADO", S940="PENDIENTE", S940="REDUCIDO", S940="AMPLIADO"),L940&lt;&gt;"HONORARIO" ), _xlfn.CONCAT(IF(H940="X","H",H940),"_",IF(OR(P940=5,P940=6),_xlfn.CONCAT(P940,"A"),P940),"_",VLOOKUP(T940,Datos!$B$2:$C$5,2,TRUE)),""))</f>
        <v>H_1_[hasta 3]</v>
      </c>
      <c r="AD940" s="186">
        <f t="shared" si="388"/>
        <v>0</v>
      </c>
      <c r="AE940" s="90" t="str">
        <f t="shared" si="389"/>
        <v>-</v>
      </c>
      <c r="AF940" s="91" t="str">
        <f t="shared" si="390"/>
        <v>070606</v>
      </c>
      <c r="AG940" s="92"/>
      <c r="AH940" s="93" t="str">
        <f t="shared" si="391"/>
        <v>Corporación de Fomento de la Producción</v>
      </c>
      <c r="AI940" s="90" t="str">
        <f t="shared" si="392"/>
        <v>-</v>
      </c>
      <c r="AJ940" s="90">
        <f t="shared" si="393"/>
        <v>4</v>
      </c>
      <c r="AK940" s="90" t="str">
        <f t="shared" si="394"/>
        <v>-</v>
      </c>
      <c r="AL940" s="90" t="str">
        <f t="shared" si="395"/>
        <v>Identifica este registro como HOMBRE</v>
      </c>
      <c r="AM940" s="90" t="str">
        <f t="shared" si="396"/>
        <v>-</v>
      </c>
      <c r="AN940" s="90" t="str">
        <f t="shared" si="397"/>
        <v>-</v>
      </c>
      <c r="AO940" s="90" t="str">
        <f t="shared" si="398"/>
        <v>-</v>
      </c>
      <c r="AP940" s="58" t="str">
        <f t="shared" si="399"/>
        <v>-</v>
      </c>
      <c r="AQ940" s="94" t="str">
        <f t="shared" si="400"/>
        <v>-</v>
      </c>
      <c r="AR940" s="94" t="str">
        <f>IF(N940="","PRIMER_DIA en blanco",
IF(AND(M940="01",N940&gt;=L_Conversion!$C$118,N940&lt;=L_Conversion!$D$118),"-",
IF(AND(M940="02",N940&gt;=L_Conversion!$C$119,N940&lt;=L_Conversion!$D$119),"-",
IF(AND(M940="03",N940&gt;=L_Conversion!$C$120,N940&lt;=L_Conversion!$D$120),"-",
IF(AND(M940="04",N940&gt;=L_Conversion!$C$121,N940&lt;=L_Conversion!$D$121),"-",
IF(AND(M940="05",N940&gt;=L_Conversion!$C$122,N940&lt;=L_Conversion!$D$122),"-",
IF(AND(M940="06",N940&gt;=L_Conversion!$C$123,N940&lt;=L_Conversion!$D$123),"-",
IF(AND(M940="07",N940&gt;=L_Conversion!$C$124,N940&lt;=L_Conversion!$D$124),"-",
IF(AND(M940="08",N940&gt;=L_Conversion!$C$125,N940&lt;=L_Conversion!$D$125),"-",
IF(AND(M940="09",N940&gt;=L_Conversion!$C$126,N940&lt;=L_Conversion!$D$126),"-",
IF(AND(M940="10",N940&gt;=L_Conversion!$C$127,N940&lt;=L_Conversion!$D$127),"-",
IF(AND(M940="11",N940&gt;=L_Conversion!$C$128,N940&lt;=L_Conversion!$D$128),"-",
IF(AND(M940="12",N940&gt;=L_Conversion!$C$129,N940&lt;=L_Conversion!$D$129),"-",
IF(AND(M940="13",N940&gt;=L_Conversion!$C$116,N940&lt;=L_Conversion!$D$116),"-",
IF(AND(M940="14",N940&gt;=L_Conversion!$C$117,N940&lt;=L_Conversion!$D$117),"-",
"PRIMER_DIA fuera de rango")))))))))))))))</f>
        <v>-</v>
      </c>
      <c r="AS940" s="94" t="str">
        <f t="shared" si="401"/>
        <v>-</v>
      </c>
      <c r="AT940" s="94" t="str">
        <f t="shared" si="402"/>
        <v>-</v>
      </c>
      <c r="AU940" s="94" t="str">
        <f t="shared" si="403"/>
        <v>-</v>
      </c>
      <c r="AV940" s="94" t="str">
        <f t="shared" si="404"/>
        <v>-</v>
      </c>
      <c r="AW940" s="94" t="str">
        <f t="shared" si="405"/>
        <v>-</v>
      </c>
      <c r="AX940" s="94" t="str">
        <f t="shared" si="406"/>
        <v>-</v>
      </c>
      <c r="AY940" s="94" t="str">
        <f t="shared" si="407"/>
        <v>-</v>
      </c>
      <c r="AZ940" s="94" t="str">
        <f t="shared" si="408"/>
        <v>-</v>
      </c>
      <c r="BA940" s="94" t="str">
        <f t="shared" si="409"/>
        <v>-</v>
      </c>
      <c r="BB940" s="94" t="str">
        <f t="shared" si="410"/>
        <v>-</v>
      </c>
      <c r="BC940" s="94" t="str">
        <f t="shared" si="411"/>
        <v>-</v>
      </c>
      <c r="BD940" s="94" t="str">
        <f t="shared" si="412"/>
        <v>-</v>
      </c>
      <c r="BE940" s="94" t="str">
        <f t="shared" si="413"/>
        <v>-</v>
      </c>
      <c r="BF940" s="94" t="str">
        <f t="shared" si="414"/>
        <v>-</v>
      </c>
    </row>
    <row r="941" spans="1:58" x14ac:dyDescent="0.2">
      <c r="A941" s="19" t="s">
        <v>1193</v>
      </c>
      <c r="B941" s="19" t="s">
        <v>76</v>
      </c>
      <c r="C941" s="19">
        <v>13759538</v>
      </c>
      <c r="D941" s="19">
        <v>9</v>
      </c>
      <c r="E941" s="19" t="s">
        <v>1475</v>
      </c>
      <c r="F941" s="19" t="s">
        <v>1265</v>
      </c>
      <c r="G941" s="19" t="s">
        <v>1897</v>
      </c>
      <c r="H941" s="19" t="s">
        <v>1018</v>
      </c>
      <c r="I941" s="19" t="s">
        <v>654</v>
      </c>
      <c r="J941" s="19">
        <v>80</v>
      </c>
      <c r="K941" s="19" t="s">
        <v>556</v>
      </c>
      <c r="L941" s="19" t="s">
        <v>509</v>
      </c>
      <c r="M941" s="19" t="s">
        <v>15</v>
      </c>
      <c r="N941" s="19">
        <v>45879</v>
      </c>
      <c r="O941" s="19">
        <v>30</v>
      </c>
      <c r="P941" s="83">
        <v>1</v>
      </c>
      <c r="Q941" s="19" t="s">
        <v>23</v>
      </c>
      <c r="R941" s="19" t="s">
        <v>11</v>
      </c>
      <c r="S941" s="19" t="s">
        <v>23</v>
      </c>
      <c r="T941" s="19">
        <v>30</v>
      </c>
      <c r="U941" s="19" t="s">
        <v>11</v>
      </c>
      <c r="V941" s="19" t="s">
        <v>11</v>
      </c>
      <c r="W941" s="19" t="s">
        <v>11</v>
      </c>
      <c r="X941" s="19">
        <v>0</v>
      </c>
      <c r="Y941" s="19" t="s">
        <v>730</v>
      </c>
      <c r="Z941" s="19">
        <v>0</v>
      </c>
      <c r="AA941" s="19">
        <v>0</v>
      </c>
      <c r="AB941" s="19">
        <v>0</v>
      </c>
      <c r="AC941" s="186" t="str">
        <f>IF(OR(M941="13",M941="14",P941=8),"",IF(     AND(OR(S941="AUTORIZADO", S941="PENDIENTE", S941="REDUCIDO", S941="AMPLIADO"),L941&lt;&gt;"HONORARIO" ), _xlfn.CONCAT(IF(H941="X","H",H941),"_",IF(OR(P941=5,P941=6),_xlfn.CONCAT(P941,"A"),P941),"_",VLOOKUP(T941,Datos!$B$2:$C$5,2,TRUE)),""))</f>
        <v>M_1_[11 +]</v>
      </c>
      <c r="AD941" s="186">
        <f t="shared" si="388"/>
        <v>0</v>
      </c>
      <c r="AE941" s="90" t="str">
        <f t="shared" si="389"/>
        <v>-</v>
      </c>
      <c r="AF941" s="91" t="str">
        <f t="shared" si="390"/>
        <v>070601</v>
      </c>
      <c r="AG941" s="92"/>
      <c r="AH941" s="93" t="str">
        <f t="shared" si="391"/>
        <v>Corporación de Fomento de la Producción</v>
      </c>
      <c r="AI941" s="90" t="str">
        <f t="shared" si="392"/>
        <v>-</v>
      </c>
      <c r="AJ941" s="90">
        <f t="shared" si="393"/>
        <v>9</v>
      </c>
      <c r="AK941" s="90" t="str">
        <f t="shared" si="394"/>
        <v>-</v>
      </c>
      <c r="AL941" s="90" t="str">
        <f t="shared" si="395"/>
        <v>Identifica este registro como MUJER</v>
      </c>
      <c r="AM941" s="90" t="str">
        <f t="shared" si="396"/>
        <v>-</v>
      </c>
      <c r="AN941" s="90" t="str">
        <f t="shared" si="397"/>
        <v>-</v>
      </c>
      <c r="AO941" s="90" t="str">
        <f t="shared" si="398"/>
        <v>-</v>
      </c>
      <c r="AP941" s="58" t="str">
        <f t="shared" si="399"/>
        <v>-</v>
      </c>
      <c r="AQ941" s="94" t="str">
        <f t="shared" si="400"/>
        <v>-</v>
      </c>
      <c r="AR941" s="94" t="str">
        <f>IF(N941="","PRIMER_DIA en blanco",
IF(AND(M941="01",N941&gt;=L_Conversion!$C$118,N941&lt;=L_Conversion!$D$118),"-",
IF(AND(M941="02",N941&gt;=L_Conversion!$C$119,N941&lt;=L_Conversion!$D$119),"-",
IF(AND(M941="03",N941&gt;=L_Conversion!$C$120,N941&lt;=L_Conversion!$D$120),"-",
IF(AND(M941="04",N941&gt;=L_Conversion!$C$121,N941&lt;=L_Conversion!$D$121),"-",
IF(AND(M941="05",N941&gt;=L_Conversion!$C$122,N941&lt;=L_Conversion!$D$122),"-",
IF(AND(M941="06",N941&gt;=L_Conversion!$C$123,N941&lt;=L_Conversion!$D$123),"-",
IF(AND(M941="07",N941&gt;=L_Conversion!$C$124,N941&lt;=L_Conversion!$D$124),"-",
IF(AND(M941="08",N941&gt;=L_Conversion!$C$125,N941&lt;=L_Conversion!$D$125),"-",
IF(AND(M941="09",N941&gt;=L_Conversion!$C$126,N941&lt;=L_Conversion!$D$126),"-",
IF(AND(M941="10",N941&gt;=L_Conversion!$C$127,N941&lt;=L_Conversion!$D$127),"-",
IF(AND(M941="11",N941&gt;=L_Conversion!$C$128,N941&lt;=L_Conversion!$D$128),"-",
IF(AND(M941="12",N941&gt;=L_Conversion!$C$129,N941&lt;=L_Conversion!$D$129),"-",
IF(AND(M941="13",N941&gt;=L_Conversion!$C$116,N941&lt;=L_Conversion!$D$116),"-",
IF(AND(M941="14",N941&gt;=L_Conversion!$C$117,N941&lt;=L_Conversion!$D$117),"-",
"PRIMER_DIA fuera de rango")))))))))))))))</f>
        <v>-</v>
      </c>
      <c r="AS941" s="94" t="str">
        <f t="shared" si="401"/>
        <v>-</v>
      </c>
      <c r="AT941" s="94" t="str">
        <f t="shared" si="402"/>
        <v>-</v>
      </c>
      <c r="AU941" s="94" t="str">
        <f t="shared" si="403"/>
        <v>-</v>
      </c>
      <c r="AV941" s="94" t="str">
        <f t="shared" si="404"/>
        <v>-</v>
      </c>
      <c r="AW941" s="94" t="str">
        <f t="shared" si="405"/>
        <v>-</v>
      </c>
      <c r="AX941" s="94" t="str">
        <f t="shared" si="406"/>
        <v>-</v>
      </c>
      <c r="AY941" s="94" t="str">
        <f t="shared" si="407"/>
        <v>-</v>
      </c>
      <c r="AZ941" s="94" t="str">
        <f t="shared" si="408"/>
        <v>-</v>
      </c>
      <c r="BA941" s="94" t="str">
        <f t="shared" si="409"/>
        <v>-</v>
      </c>
      <c r="BB941" s="94" t="str">
        <f t="shared" si="410"/>
        <v>-</v>
      </c>
      <c r="BC941" s="94" t="str">
        <f t="shared" si="411"/>
        <v>-</v>
      </c>
      <c r="BD941" s="94" t="str">
        <f t="shared" si="412"/>
        <v>-</v>
      </c>
      <c r="BE941" s="94" t="str">
        <f t="shared" si="413"/>
        <v>-</v>
      </c>
      <c r="BF941" s="94" t="str">
        <f t="shared" si="414"/>
        <v>-</v>
      </c>
    </row>
    <row r="942" spans="1:58" x14ac:dyDescent="0.2">
      <c r="A942" s="19" t="s">
        <v>1193</v>
      </c>
      <c r="B942" s="19" t="s">
        <v>76</v>
      </c>
      <c r="C942" s="19">
        <v>9212310</v>
      </c>
      <c r="D942" s="19">
        <v>3</v>
      </c>
      <c r="E942" s="19" t="s">
        <v>1631</v>
      </c>
      <c r="F942" s="19" t="s">
        <v>1212</v>
      </c>
      <c r="G942" s="19" t="s">
        <v>1632</v>
      </c>
      <c r="H942" s="19" t="s">
        <v>654</v>
      </c>
      <c r="I942" s="19" t="s">
        <v>653</v>
      </c>
      <c r="J942" s="19">
        <v>60</v>
      </c>
      <c r="K942" s="19" t="s">
        <v>560</v>
      </c>
      <c r="L942" s="19" t="s">
        <v>490</v>
      </c>
      <c r="M942" s="19" t="s">
        <v>15</v>
      </c>
      <c r="N942" s="19">
        <v>45879</v>
      </c>
      <c r="O942" s="19">
        <v>29</v>
      </c>
      <c r="P942" s="83">
        <v>1</v>
      </c>
      <c r="Q942" s="19" t="s">
        <v>23</v>
      </c>
      <c r="R942" s="19" t="s">
        <v>11</v>
      </c>
      <c r="S942" s="19" t="s">
        <v>23</v>
      </c>
      <c r="T942" s="19">
        <v>29</v>
      </c>
      <c r="U942" s="19" t="s">
        <v>11</v>
      </c>
      <c r="V942" s="19" t="s">
        <v>11</v>
      </c>
      <c r="W942" s="19" t="s">
        <v>19</v>
      </c>
      <c r="X942" s="19">
        <v>1640885</v>
      </c>
      <c r="Y942" s="19" t="s">
        <v>726</v>
      </c>
      <c r="Z942" s="19">
        <v>29</v>
      </c>
      <c r="AA942" s="19">
        <v>1640885</v>
      </c>
      <c r="AB942" s="19">
        <v>1640885</v>
      </c>
      <c r="AC942" s="186" t="str">
        <f>IF(OR(M942="13",M942="14",P942=8),"",IF(     AND(OR(S942="AUTORIZADO", S942="PENDIENTE", S942="REDUCIDO", S942="AMPLIADO"),L942&lt;&gt;"HONORARIO" ), _xlfn.CONCAT(IF(H942="X","H",H942),"_",IF(OR(P942=5,P942=6),_xlfn.CONCAT(P942,"A"),P942),"_",VLOOKUP(T942,Datos!$B$2:$C$5,2,TRUE)),""))</f>
        <v>H_1_[11 +]</v>
      </c>
      <c r="AD942" s="186">
        <f t="shared" si="388"/>
        <v>3281770</v>
      </c>
      <c r="AE942" s="90" t="str">
        <f t="shared" si="389"/>
        <v>-</v>
      </c>
      <c r="AF942" s="91" t="str">
        <f t="shared" si="390"/>
        <v>070601</v>
      </c>
      <c r="AG942" s="92"/>
      <c r="AH942" s="93" t="str">
        <f t="shared" si="391"/>
        <v>Corporación de Fomento de la Producción</v>
      </c>
      <c r="AI942" s="90" t="str">
        <f t="shared" si="392"/>
        <v>-</v>
      </c>
      <c r="AJ942" s="90">
        <f t="shared" si="393"/>
        <v>3</v>
      </c>
      <c r="AK942" s="90" t="str">
        <f t="shared" si="394"/>
        <v>-</v>
      </c>
      <c r="AL942" s="90" t="str">
        <f t="shared" si="395"/>
        <v>Identifica este registro como HOMBRE</v>
      </c>
      <c r="AM942" s="90" t="str">
        <f t="shared" si="396"/>
        <v>-</v>
      </c>
      <c r="AN942" s="90" t="str">
        <f t="shared" si="397"/>
        <v>-</v>
      </c>
      <c r="AO942" s="90" t="str">
        <f t="shared" si="398"/>
        <v>-</v>
      </c>
      <c r="AP942" s="58" t="str">
        <f t="shared" si="399"/>
        <v>-</v>
      </c>
      <c r="AQ942" s="94" t="str">
        <f t="shared" si="400"/>
        <v>-</v>
      </c>
      <c r="AR942" s="94" t="str">
        <f>IF(N942="","PRIMER_DIA en blanco",
IF(AND(M942="01",N942&gt;=L_Conversion!$C$118,N942&lt;=L_Conversion!$D$118),"-",
IF(AND(M942="02",N942&gt;=L_Conversion!$C$119,N942&lt;=L_Conversion!$D$119),"-",
IF(AND(M942="03",N942&gt;=L_Conversion!$C$120,N942&lt;=L_Conversion!$D$120),"-",
IF(AND(M942="04",N942&gt;=L_Conversion!$C$121,N942&lt;=L_Conversion!$D$121),"-",
IF(AND(M942="05",N942&gt;=L_Conversion!$C$122,N942&lt;=L_Conversion!$D$122),"-",
IF(AND(M942="06",N942&gt;=L_Conversion!$C$123,N942&lt;=L_Conversion!$D$123),"-",
IF(AND(M942="07",N942&gt;=L_Conversion!$C$124,N942&lt;=L_Conversion!$D$124),"-",
IF(AND(M942="08",N942&gt;=L_Conversion!$C$125,N942&lt;=L_Conversion!$D$125),"-",
IF(AND(M942="09",N942&gt;=L_Conversion!$C$126,N942&lt;=L_Conversion!$D$126),"-",
IF(AND(M942="10",N942&gt;=L_Conversion!$C$127,N942&lt;=L_Conversion!$D$127),"-",
IF(AND(M942="11",N942&gt;=L_Conversion!$C$128,N942&lt;=L_Conversion!$D$128),"-",
IF(AND(M942="12",N942&gt;=L_Conversion!$C$129,N942&lt;=L_Conversion!$D$129),"-",
IF(AND(M942="13",N942&gt;=L_Conversion!$C$116,N942&lt;=L_Conversion!$D$116),"-",
IF(AND(M942="14",N942&gt;=L_Conversion!$C$117,N942&lt;=L_Conversion!$D$117),"-",
"PRIMER_DIA fuera de rango")))))))))))))))</f>
        <v>-</v>
      </c>
      <c r="AS942" s="94" t="str">
        <f t="shared" si="401"/>
        <v>-</v>
      </c>
      <c r="AT942" s="94" t="str">
        <f t="shared" si="402"/>
        <v>-</v>
      </c>
      <c r="AU942" s="94" t="str">
        <f t="shared" si="403"/>
        <v>-</v>
      </c>
      <c r="AV942" s="94" t="str">
        <f t="shared" si="404"/>
        <v>-</v>
      </c>
      <c r="AW942" s="94" t="str">
        <f t="shared" si="405"/>
        <v>-</v>
      </c>
      <c r="AX942" s="94" t="str">
        <f t="shared" si="406"/>
        <v>-</v>
      </c>
      <c r="AY942" s="94" t="str">
        <f t="shared" si="407"/>
        <v>-</v>
      </c>
      <c r="AZ942" s="94" t="str">
        <f t="shared" si="408"/>
        <v>-</v>
      </c>
      <c r="BA942" s="94" t="str">
        <f t="shared" si="409"/>
        <v>-</v>
      </c>
      <c r="BB942" s="94" t="str">
        <f t="shared" si="410"/>
        <v>-</v>
      </c>
      <c r="BC942" s="94" t="str">
        <f t="shared" si="411"/>
        <v>-</v>
      </c>
      <c r="BD942" s="94" t="str">
        <f t="shared" si="412"/>
        <v>-</v>
      </c>
      <c r="BE942" s="94" t="str">
        <f t="shared" si="413"/>
        <v>-</v>
      </c>
      <c r="BF942" s="94" t="str">
        <f t="shared" si="414"/>
        <v>-</v>
      </c>
    </row>
    <row r="943" spans="1:58" x14ac:dyDescent="0.2">
      <c r="A943" s="19" t="s">
        <v>1193</v>
      </c>
      <c r="B943" s="19" t="s">
        <v>76</v>
      </c>
      <c r="C943" s="19">
        <v>14122527</v>
      </c>
      <c r="D943" s="19">
        <v>8</v>
      </c>
      <c r="E943" s="19" t="s">
        <v>2110</v>
      </c>
      <c r="F943" s="19" t="s">
        <v>2111</v>
      </c>
      <c r="G943" s="19" t="s">
        <v>2112</v>
      </c>
      <c r="H943" s="19" t="s">
        <v>654</v>
      </c>
      <c r="I943" s="19" t="s">
        <v>653</v>
      </c>
      <c r="J943" s="19">
        <v>60</v>
      </c>
      <c r="K943" s="19" t="s">
        <v>554</v>
      </c>
      <c r="L943" s="19" t="s">
        <v>490</v>
      </c>
      <c r="M943" s="19" t="s">
        <v>15</v>
      </c>
      <c r="N943" s="19">
        <v>45880</v>
      </c>
      <c r="O943" s="19">
        <v>5</v>
      </c>
      <c r="P943" s="83">
        <v>1</v>
      </c>
      <c r="Q943" s="19" t="s">
        <v>23</v>
      </c>
      <c r="R943" s="19" t="s">
        <v>11</v>
      </c>
      <c r="S943" s="19" t="s">
        <v>23</v>
      </c>
      <c r="T943" s="19">
        <v>5</v>
      </c>
      <c r="U943" s="19" t="s">
        <v>11</v>
      </c>
      <c r="V943" s="19" t="s">
        <v>11</v>
      </c>
      <c r="W943" s="19" t="s">
        <v>19</v>
      </c>
      <c r="X943" s="19">
        <v>306444</v>
      </c>
      <c r="Y943" s="19" t="s">
        <v>726</v>
      </c>
      <c r="Z943" s="19">
        <v>5</v>
      </c>
      <c r="AA943" s="19">
        <v>306444</v>
      </c>
      <c r="AB943" s="19">
        <v>306444</v>
      </c>
      <c r="AC943" s="186" t="str">
        <f>IF(OR(M943="13",M943="14",P943=8),"",IF(     AND(OR(S943="AUTORIZADO", S943="PENDIENTE", S943="REDUCIDO", S943="AMPLIADO"),L943&lt;&gt;"HONORARIO" ), _xlfn.CONCAT(IF(H943="X","H",H943),"_",IF(OR(P943=5,P943=6),_xlfn.CONCAT(P943,"A"),P943),"_",VLOOKUP(T943,Datos!$B$2:$C$5,2,TRUE)),""))</f>
        <v>H_1_[4 a 10]</v>
      </c>
      <c r="AD943" s="186">
        <f t="shared" si="388"/>
        <v>612888</v>
      </c>
      <c r="AE943" s="90" t="str">
        <f t="shared" si="389"/>
        <v>-</v>
      </c>
      <c r="AF943" s="91" t="str">
        <f t="shared" si="390"/>
        <v>070601</v>
      </c>
      <c r="AG943" s="92"/>
      <c r="AH943" s="93" t="str">
        <f t="shared" si="391"/>
        <v>Corporación de Fomento de la Producción</v>
      </c>
      <c r="AI943" s="90" t="str">
        <f t="shared" si="392"/>
        <v>-</v>
      </c>
      <c r="AJ943" s="90">
        <f t="shared" si="393"/>
        <v>8</v>
      </c>
      <c r="AK943" s="90" t="str">
        <f t="shared" si="394"/>
        <v>-</v>
      </c>
      <c r="AL943" s="90" t="str">
        <f t="shared" si="395"/>
        <v>Identifica este registro como HOMBRE</v>
      </c>
      <c r="AM943" s="90" t="str">
        <f t="shared" si="396"/>
        <v>-</v>
      </c>
      <c r="AN943" s="90" t="str">
        <f t="shared" si="397"/>
        <v>-</v>
      </c>
      <c r="AO943" s="90" t="str">
        <f t="shared" si="398"/>
        <v>-</v>
      </c>
      <c r="AP943" s="58" t="str">
        <f t="shared" si="399"/>
        <v>-</v>
      </c>
      <c r="AQ943" s="94" t="str">
        <f t="shared" si="400"/>
        <v>-</v>
      </c>
      <c r="AR943" s="94" t="str">
        <f>IF(N943="","PRIMER_DIA en blanco",
IF(AND(M943="01",N943&gt;=L_Conversion!$C$118,N943&lt;=L_Conversion!$D$118),"-",
IF(AND(M943="02",N943&gt;=L_Conversion!$C$119,N943&lt;=L_Conversion!$D$119),"-",
IF(AND(M943="03",N943&gt;=L_Conversion!$C$120,N943&lt;=L_Conversion!$D$120),"-",
IF(AND(M943="04",N943&gt;=L_Conversion!$C$121,N943&lt;=L_Conversion!$D$121),"-",
IF(AND(M943="05",N943&gt;=L_Conversion!$C$122,N943&lt;=L_Conversion!$D$122),"-",
IF(AND(M943="06",N943&gt;=L_Conversion!$C$123,N943&lt;=L_Conversion!$D$123),"-",
IF(AND(M943="07",N943&gt;=L_Conversion!$C$124,N943&lt;=L_Conversion!$D$124),"-",
IF(AND(M943="08",N943&gt;=L_Conversion!$C$125,N943&lt;=L_Conversion!$D$125),"-",
IF(AND(M943="09",N943&gt;=L_Conversion!$C$126,N943&lt;=L_Conversion!$D$126),"-",
IF(AND(M943="10",N943&gt;=L_Conversion!$C$127,N943&lt;=L_Conversion!$D$127),"-",
IF(AND(M943="11",N943&gt;=L_Conversion!$C$128,N943&lt;=L_Conversion!$D$128),"-",
IF(AND(M943="12",N943&gt;=L_Conversion!$C$129,N943&lt;=L_Conversion!$D$129),"-",
IF(AND(M943="13",N943&gt;=L_Conversion!$C$116,N943&lt;=L_Conversion!$D$116),"-",
IF(AND(M943="14",N943&gt;=L_Conversion!$C$117,N943&lt;=L_Conversion!$D$117),"-",
"PRIMER_DIA fuera de rango")))))))))))))))</f>
        <v>-</v>
      </c>
      <c r="AS943" s="94" t="str">
        <f t="shared" si="401"/>
        <v>-</v>
      </c>
      <c r="AT943" s="94" t="str">
        <f t="shared" si="402"/>
        <v>-</v>
      </c>
      <c r="AU943" s="94" t="str">
        <f t="shared" si="403"/>
        <v>-</v>
      </c>
      <c r="AV943" s="94" t="str">
        <f t="shared" si="404"/>
        <v>-</v>
      </c>
      <c r="AW943" s="94" t="str">
        <f t="shared" si="405"/>
        <v>-</v>
      </c>
      <c r="AX943" s="94" t="str">
        <f t="shared" si="406"/>
        <v>-</v>
      </c>
      <c r="AY943" s="94" t="str">
        <f t="shared" si="407"/>
        <v>-</v>
      </c>
      <c r="AZ943" s="94" t="str">
        <f t="shared" si="408"/>
        <v>-</v>
      </c>
      <c r="BA943" s="94" t="str">
        <f t="shared" si="409"/>
        <v>-</v>
      </c>
      <c r="BB943" s="94" t="str">
        <f t="shared" si="410"/>
        <v>-</v>
      </c>
      <c r="BC943" s="94" t="str">
        <f t="shared" si="411"/>
        <v>-</v>
      </c>
      <c r="BD943" s="94" t="str">
        <f t="shared" si="412"/>
        <v>-</v>
      </c>
      <c r="BE943" s="94" t="str">
        <f t="shared" si="413"/>
        <v>-</v>
      </c>
      <c r="BF943" s="94" t="str">
        <f t="shared" si="414"/>
        <v>-</v>
      </c>
    </row>
    <row r="944" spans="1:58" x14ac:dyDescent="0.2">
      <c r="A944" s="19" t="s">
        <v>1193</v>
      </c>
      <c r="B944" s="19" t="s">
        <v>76</v>
      </c>
      <c r="C944" s="19">
        <v>11861404</v>
      </c>
      <c r="D944" s="19">
        <v>6</v>
      </c>
      <c r="E944" s="19" t="s">
        <v>1260</v>
      </c>
      <c r="F944" s="19" t="s">
        <v>2113</v>
      </c>
      <c r="G944" s="19" t="s">
        <v>1220</v>
      </c>
      <c r="H944" s="19" t="s">
        <v>1018</v>
      </c>
      <c r="I944" s="19" t="s">
        <v>653</v>
      </c>
      <c r="J944" s="19">
        <v>80</v>
      </c>
      <c r="K944" s="19" t="s">
        <v>556</v>
      </c>
      <c r="L944" s="19" t="s">
        <v>495</v>
      </c>
      <c r="M944" s="19" t="s">
        <v>15</v>
      </c>
      <c r="N944" s="19">
        <v>45880</v>
      </c>
      <c r="O944" s="19">
        <v>1</v>
      </c>
      <c r="P944" s="83">
        <v>1</v>
      </c>
      <c r="Q944" s="19" t="s">
        <v>23</v>
      </c>
      <c r="R944" s="19" t="s">
        <v>11</v>
      </c>
      <c r="S944" s="19" t="s">
        <v>23</v>
      </c>
      <c r="T944" s="19">
        <v>1</v>
      </c>
      <c r="U944" s="19" t="s">
        <v>11</v>
      </c>
      <c r="V944" s="19" t="s">
        <v>11</v>
      </c>
      <c r="W944" s="19" t="s">
        <v>11</v>
      </c>
      <c r="X944" s="19">
        <v>0</v>
      </c>
      <c r="Y944" s="19" t="s">
        <v>730</v>
      </c>
      <c r="Z944" s="19">
        <v>0</v>
      </c>
      <c r="AA944" s="19">
        <v>0</v>
      </c>
      <c r="AB944" s="19">
        <v>0</v>
      </c>
      <c r="AC944" s="186" t="str">
        <f>IF(OR(M944="13",M944="14",P944=8),"",IF(     AND(OR(S944="AUTORIZADO", S944="PENDIENTE", S944="REDUCIDO", S944="AMPLIADO"),L944&lt;&gt;"HONORARIO" ), _xlfn.CONCAT(IF(H944="X","H",H944),"_",IF(OR(P944=5,P944=6),_xlfn.CONCAT(P944,"A"),P944),"_",VLOOKUP(T944,Datos!$B$2:$C$5,2,TRUE)),""))</f>
        <v>M_1_[hasta 3]</v>
      </c>
      <c r="AD944" s="186">
        <f t="shared" si="388"/>
        <v>0</v>
      </c>
      <c r="AE944" s="90" t="str">
        <f t="shared" si="389"/>
        <v>-</v>
      </c>
      <c r="AF944" s="91" t="str">
        <f t="shared" si="390"/>
        <v>070601</v>
      </c>
      <c r="AG944" s="92"/>
      <c r="AH944" s="93" t="str">
        <f t="shared" si="391"/>
        <v>Corporación de Fomento de la Producción</v>
      </c>
      <c r="AI944" s="90" t="str">
        <f t="shared" si="392"/>
        <v>-</v>
      </c>
      <c r="AJ944" s="90">
        <f t="shared" si="393"/>
        <v>6</v>
      </c>
      <c r="AK944" s="90" t="str">
        <f t="shared" si="394"/>
        <v>-</v>
      </c>
      <c r="AL944" s="90" t="str">
        <f t="shared" si="395"/>
        <v>Identifica este registro como MUJER</v>
      </c>
      <c r="AM944" s="90" t="str">
        <f t="shared" si="396"/>
        <v>-</v>
      </c>
      <c r="AN944" s="90" t="str">
        <f t="shared" si="397"/>
        <v>-</v>
      </c>
      <c r="AO944" s="90" t="str">
        <f t="shared" si="398"/>
        <v>-</v>
      </c>
      <c r="AP944" s="58" t="str">
        <f t="shared" si="399"/>
        <v>-</v>
      </c>
      <c r="AQ944" s="94" t="str">
        <f t="shared" si="400"/>
        <v>-</v>
      </c>
      <c r="AR944" s="94" t="str">
        <f>IF(N944="","PRIMER_DIA en blanco",
IF(AND(M944="01",N944&gt;=L_Conversion!$C$118,N944&lt;=L_Conversion!$D$118),"-",
IF(AND(M944="02",N944&gt;=L_Conversion!$C$119,N944&lt;=L_Conversion!$D$119),"-",
IF(AND(M944="03",N944&gt;=L_Conversion!$C$120,N944&lt;=L_Conversion!$D$120),"-",
IF(AND(M944="04",N944&gt;=L_Conversion!$C$121,N944&lt;=L_Conversion!$D$121),"-",
IF(AND(M944="05",N944&gt;=L_Conversion!$C$122,N944&lt;=L_Conversion!$D$122),"-",
IF(AND(M944="06",N944&gt;=L_Conversion!$C$123,N944&lt;=L_Conversion!$D$123),"-",
IF(AND(M944="07",N944&gt;=L_Conversion!$C$124,N944&lt;=L_Conversion!$D$124),"-",
IF(AND(M944="08",N944&gt;=L_Conversion!$C$125,N944&lt;=L_Conversion!$D$125),"-",
IF(AND(M944="09",N944&gt;=L_Conversion!$C$126,N944&lt;=L_Conversion!$D$126),"-",
IF(AND(M944="10",N944&gt;=L_Conversion!$C$127,N944&lt;=L_Conversion!$D$127),"-",
IF(AND(M944="11",N944&gt;=L_Conversion!$C$128,N944&lt;=L_Conversion!$D$128),"-",
IF(AND(M944="12",N944&gt;=L_Conversion!$C$129,N944&lt;=L_Conversion!$D$129),"-",
IF(AND(M944="13",N944&gt;=L_Conversion!$C$116,N944&lt;=L_Conversion!$D$116),"-",
IF(AND(M944="14",N944&gt;=L_Conversion!$C$117,N944&lt;=L_Conversion!$D$117),"-",
"PRIMER_DIA fuera de rango")))))))))))))))</f>
        <v>-</v>
      </c>
      <c r="AS944" s="94" t="str">
        <f t="shared" si="401"/>
        <v>-</v>
      </c>
      <c r="AT944" s="94" t="str">
        <f t="shared" si="402"/>
        <v>-</v>
      </c>
      <c r="AU944" s="94" t="str">
        <f t="shared" si="403"/>
        <v>-</v>
      </c>
      <c r="AV944" s="94" t="str">
        <f t="shared" si="404"/>
        <v>-</v>
      </c>
      <c r="AW944" s="94" t="str">
        <f t="shared" si="405"/>
        <v>-</v>
      </c>
      <c r="AX944" s="94" t="str">
        <f t="shared" si="406"/>
        <v>-</v>
      </c>
      <c r="AY944" s="94" t="str">
        <f t="shared" si="407"/>
        <v>-</v>
      </c>
      <c r="AZ944" s="94" t="str">
        <f t="shared" si="408"/>
        <v>-</v>
      </c>
      <c r="BA944" s="94" t="str">
        <f t="shared" si="409"/>
        <v>-</v>
      </c>
      <c r="BB944" s="94" t="str">
        <f t="shared" si="410"/>
        <v>-</v>
      </c>
      <c r="BC944" s="94" t="str">
        <f t="shared" si="411"/>
        <v>-</v>
      </c>
      <c r="BD944" s="94" t="str">
        <f t="shared" si="412"/>
        <v>-</v>
      </c>
      <c r="BE944" s="94" t="str">
        <f t="shared" si="413"/>
        <v>-</v>
      </c>
      <c r="BF944" s="94" t="str">
        <f t="shared" si="414"/>
        <v>-</v>
      </c>
    </row>
    <row r="945" spans="1:58" x14ac:dyDescent="0.2">
      <c r="A945" s="19" t="s">
        <v>1193</v>
      </c>
      <c r="B945" s="19" t="s">
        <v>876</v>
      </c>
      <c r="C945" s="19">
        <v>15636401</v>
      </c>
      <c r="D945" s="19">
        <v>0</v>
      </c>
      <c r="E945" s="19" t="s">
        <v>2038</v>
      </c>
      <c r="F945" s="19" t="s">
        <v>1436</v>
      </c>
      <c r="G945" s="19" t="s">
        <v>2039</v>
      </c>
      <c r="H945" s="19" t="s">
        <v>1018</v>
      </c>
      <c r="I945" s="19" t="s">
        <v>653</v>
      </c>
      <c r="J945" s="19">
        <v>80</v>
      </c>
      <c r="K945" s="19" t="s">
        <v>556</v>
      </c>
      <c r="L945" s="19" t="s">
        <v>495</v>
      </c>
      <c r="M945" s="19" t="s">
        <v>15</v>
      </c>
      <c r="N945" s="19">
        <v>45880</v>
      </c>
      <c r="O945" s="19">
        <v>1</v>
      </c>
      <c r="P945" s="83">
        <v>1</v>
      </c>
      <c r="Q945" s="19" t="s">
        <v>23</v>
      </c>
      <c r="R945" s="19" t="s">
        <v>11</v>
      </c>
      <c r="S945" s="19" t="s">
        <v>23</v>
      </c>
      <c r="T945" s="19">
        <v>1</v>
      </c>
      <c r="U945" s="19" t="s">
        <v>11</v>
      </c>
      <c r="V945" s="19" t="s">
        <v>11</v>
      </c>
      <c r="W945" s="19" t="s">
        <v>11</v>
      </c>
      <c r="X945" s="19">
        <v>0</v>
      </c>
      <c r="Y945" s="19" t="s">
        <v>730</v>
      </c>
      <c r="Z945" s="19">
        <v>0</v>
      </c>
      <c r="AA945" s="19">
        <v>0</v>
      </c>
      <c r="AB945" s="19">
        <v>0</v>
      </c>
      <c r="AC945" s="186" t="str">
        <f>IF(OR(M945="13",M945="14",P945=8),"",IF(     AND(OR(S945="AUTORIZADO", S945="PENDIENTE", S945="REDUCIDO", S945="AMPLIADO"),L945&lt;&gt;"HONORARIO" ), _xlfn.CONCAT(IF(H945="X","H",H945),"_",IF(OR(P945=5,P945=6),_xlfn.CONCAT(P945,"A"),P945),"_",VLOOKUP(T945,Datos!$B$2:$C$5,2,TRUE)),""))</f>
        <v>M_1_[hasta 3]</v>
      </c>
      <c r="AD945" s="186">
        <f t="shared" si="388"/>
        <v>0</v>
      </c>
      <c r="AE945" s="90" t="str">
        <f t="shared" si="389"/>
        <v>-</v>
      </c>
      <c r="AF945" s="91" t="str">
        <f t="shared" si="390"/>
        <v>070607</v>
      </c>
      <c r="AG945" s="92"/>
      <c r="AH945" s="93" t="str">
        <f t="shared" si="391"/>
        <v>Corporación de Fomento de la Producción</v>
      </c>
      <c r="AI945" s="90" t="str">
        <f t="shared" si="392"/>
        <v>-</v>
      </c>
      <c r="AJ945" s="90">
        <f t="shared" si="393"/>
        <v>0</v>
      </c>
      <c r="AK945" s="90" t="str">
        <f t="shared" si="394"/>
        <v>-</v>
      </c>
      <c r="AL945" s="90" t="str">
        <f t="shared" si="395"/>
        <v>Identifica este registro como MUJER</v>
      </c>
      <c r="AM945" s="90" t="str">
        <f t="shared" si="396"/>
        <v>-</v>
      </c>
      <c r="AN945" s="90" t="str">
        <f t="shared" si="397"/>
        <v>-</v>
      </c>
      <c r="AO945" s="90" t="str">
        <f t="shared" si="398"/>
        <v>-</v>
      </c>
      <c r="AP945" s="58" t="str">
        <f t="shared" si="399"/>
        <v>-</v>
      </c>
      <c r="AQ945" s="94" t="str">
        <f t="shared" si="400"/>
        <v>-</v>
      </c>
      <c r="AR945" s="94" t="str">
        <f>IF(N945="","PRIMER_DIA en blanco",
IF(AND(M945="01",N945&gt;=L_Conversion!$C$118,N945&lt;=L_Conversion!$D$118),"-",
IF(AND(M945="02",N945&gt;=L_Conversion!$C$119,N945&lt;=L_Conversion!$D$119),"-",
IF(AND(M945="03",N945&gt;=L_Conversion!$C$120,N945&lt;=L_Conversion!$D$120),"-",
IF(AND(M945="04",N945&gt;=L_Conversion!$C$121,N945&lt;=L_Conversion!$D$121),"-",
IF(AND(M945="05",N945&gt;=L_Conversion!$C$122,N945&lt;=L_Conversion!$D$122),"-",
IF(AND(M945="06",N945&gt;=L_Conversion!$C$123,N945&lt;=L_Conversion!$D$123),"-",
IF(AND(M945="07",N945&gt;=L_Conversion!$C$124,N945&lt;=L_Conversion!$D$124),"-",
IF(AND(M945="08",N945&gt;=L_Conversion!$C$125,N945&lt;=L_Conversion!$D$125),"-",
IF(AND(M945="09",N945&gt;=L_Conversion!$C$126,N945&lt;=L_Conversion!$D$126),"-",
IF(AND(M945="10",N945&gt;=L_Conversion!$C$127,N945&lt;=L_Conversion!$D$127),"-",
IF(AND(M945="11",N945&gt;=L_Conversion!$C$128,N945&lt;=L_Conversion!$D$128),"-",
IF(AND(M945="12",N945&gt;=L_Conversion!$C$129,N945&lt;=L_Conversion!$D$129),"-",
IF(AND(M945="13",N945&gt;=L_Conversion!$C$116,N945&lt;=L_Conversion!$D$116),"-",
IF(AND(M945="14",N945&gt;=L_Conversion!$C$117,N945&lt;=L_Conversion!$D$117),"-",
"PRIMER_DIA fuera de rango")))))))))))))))</f>
        <v>-</v>
      </c>
      <c r="AS945" s="94" t="str">
        <f t="shared" si="401"/>
        <v>-</v>
      </c>
      <c r="AT945" s="94" t="str">
        <f t="shared" si="402"/>
        <v>-</v>
      </c>
      <c r="AU945" s="94" t="str">
        <f t="shared" si="403"/>
        <v>-</v>
      </c>
      <c r="AV945" s="94" t="str">
        <f t="shared" si="404"/>
        <v>-</v>
      </c>
      <c r="AW945" s="94" t="str">
        <f t="shared" si="405"/>
        <v>-</v>
      </c>
      <c r="AX945" s="94" t="str">
        <f t="shared" si="406"/>
        <v>-</v>
      </c>
      <c r="AY945" s="94" t="str">
        <f t="shared" si="407"/>
        <v>-</v>
      </c>
      <c r="AZ945" s="94" t="str">
        <f t="shared" si="408"/>
        <v>-</v>
      </c>
      <c r="BA945" s="94" t="str">
        <f t="shared" si="409"/>
        <v>-</v>
      </c>
      <c r="BB945" s="94" t="str">
        <f t="shared" si="410"/>
        <v>-</v>
      </c>
      <c r="BC945" s="94" t="str">
        <f t="shared" si="411"/>
        <v>-</v>
      </c>
      <c r="BD945" s="94" t="str">
        <f t="shared" si="412"/>
        <v>-</v>
      </c>
      <c r="BE945" s="94" t="str">
        <f t="shared" si="413"/>
        <v>-</v>
      </c>
      <c r="BF945" s="94" t="str">
        <f t="shared" si="414"/>
        <v>-</v>
      </c>
    </row>
    <row r="946" spans="1:58" x14ac:dyDescent="0.2">
      <c r="A946" s="19" t="s">
        <v>1193</v>
      </c>
      <c r="B946" s="19" t="s">
        <v>76</v>
      </c>
      <c r="C946" s="19">
        <v>12630178</v>
      </c>
      <c r="D946" s="19">
        <v>2</v>
      </c>
      <c r="E946" s="19" t="s">
        <v>1302</v>
      </c>
      <c r="F946" s="19" t="s">
        <v>1303</v>
      </c>
      <c r="G946" s="19" t="s">
        <v>1304</v>
      </c>
      <c r="H946" s="19" t="s">
        <v>1018</v>
      </c>
      <c r="I946" s="19" t="s">
        <v>653</v>
      </c>
      <c r="J946" s="19">
        <v>80</v>
      </c>
      <c r="K946" s="19" t="s">
        <v>556</v>
      </c>
      <c r="L946" s="19" t="s">
        <v>495</v>
      </c>
      <c r="M946" s="19" t="s">
        <v>15</v>
      </c>
      <c r="N946" s="19">
        <v>45880</v>
      </c>
      <c r="O946" s="19">
        <v>30</v>
      </c>
      <c r="P946" s="83">
        <v>1</v>
      </c>
      <c r="Q946" s="19" t="s">
        <v>23</v>
      </c>
      <c r="R946" s="19" t="s">
        <v>11</v>
      </c>
      <c r="S946" s="19" t="s">
        <v>23</v>
      </c>
      <c r="T946" s="19">
        <v>30</v>
      </c>
      <c r="U946" s="19" t="s">
        <v>11</v>
      </c>
      <c r="V946" s="19" t="s">
        <v>11</v>
      </c>
      <c r="W946" s="19" t="s">
        <v>11</v>
      </c>
      <c r="X946" s="19">
        <v>0</v>
      </c>
      <c r="Y946" s="19" t="s">
        <v>730</v>
      </c>
      <c r="Z946" s="19">
        <v>0</v>
      </c>
      <c r="AA946" s="19">
        <v>0</v>
      </c>
      <c r="AB946" s="19">
        <v>0</v>
      </c>
      <c r="AC946" s="186" t="str">
        <f>IF(OR(M946="13",M946="14",P946=8),"",IF(     AND(OR(S946="AUTORIZADO", S946="PENDIENTE", S946="REDUCIDO", S946="AMPLIADO"),L946&lt;&gt;"HONORARIO" ), _xlfn.CONCAT(IF(H946="X","H",H946),"_",IF(OR(P946=5,P946=6),_xlfn.CONCAT(P946,"A"),P946),"_",VLOOKUP(T946,Datos!$B$2:$C$5,2,TRUE)),""))</f>
        <v>M_1_[11 +]</v>
      </c>
      <c r="AD946" s="186">
        <f t="shared" si="388"/>
        <v>0</v>
      </c>
      <c r="AE946" s="90" t="str">
        <f t="shared" si="389"/>
        <v>-</v>
      </c>
      <c r="AF946" s="91" t="str">
        <f t="shared" si="390"/>
        <v>070601</v>
      </c>
      <c r="AG946" s="92"/>
      <c r="AH946" s="93" t="str">
        <f t="shared" si="391"/>
        <v>Corporación de Fomento de la Producción</v>
      </c>
      <c r="AI946" s="90" t="str">
        <f t="shared" si="392"/>
        <v>-</v>
      </c>
      <c r="AJ946" s="90">
        <f t="shared" si="393"/>
        <v>2</v>
      </c>
      <c r="AK946" s="90" t="str">
        <f t="shared" si="394"/>
        <v>-</v>
      </c>
      <c r="AL946" s="90" t="str">
        <f t="shared" si="395"/>
        <v>Identifica este registro como MUJER</v>
      </c>
      <c r="AM946" s="90" t="str">
        <f t="shared" si="396"/>
        <v>-</v>
      </c>
      <c r="AN946" s="90" t="str">
        <f t="shared" si="397"/>
        <v>-</v>
      </c>
      <c r="AO946" s="90" t="str">
        <f t="shared" si="398"/>
        <v>-</v>
      </c>
      <c r="AP946" s="58" t="str">
        <f t="shared" si="399"/>
        <v>-</v>
      </c>
      <c r="AQ946" s="94" t="str">
        <f t="shared" si="400"/>
        <v>-</v>
      </c>
      <c r="AR946" s="94" t="str">
        <f>IF(N946="","PRIMER_DIA en blanco",
IF(AND(M946="01",N946&gt;=L_Conversion!$C$118,N946&lt;=L_Conversion!$D$118),"-",
IF(AND(M946="02",N946&gt;=L_Conversion!$C$119,N946&lt;=L_Conversion!$D$119),"-",
IF(AND(M946="03",N946&gt;=L_Conversion!$C$120,N946&lt;=L_Conversion!$D$120),"-",
IF(AND(M946="04",N946&gt;=L_Conversion!$C$121,N946&lt;=L_Conversion!$D$121),"-",
IF(AND(M946="05",N946&gt;=L_Conversion!$C$122,N946&lt;=L_Conversion!$D$122),"-",
IF(AND(M946="06",N946&gt;=L_Conversion!$C$123,N946&lt;=L_Conversion!$D$123),"-",
IF(AND(M946="07",N946&gt;=L_Conversion!$C$124,N946&lt;=L_Conversion!$D$124),"-",
IF(AND(M946="08",N946&gt;=L_Conversion!$C$125,N946&lt;=L_Conversion!$D$125),"-",
IF(AND(M946="09",N946&gt;=L_Conversion!$C$126,N946&lt;=L_Conversion!$D$126),"-",
IF(AND(M946="10",N946&gt;=L_Conversion!$C$127,N946&lt;=L_Conversion!$D$127),"-",
IF(AND(M946="11",N946&gt;=L_Conversion!$C$128,N946&lt;=L_Conversion!$D$128),"-",
IF(AND(M946="12",N946&gt;=L_Conversion!$C$129,N946&lt;=L_Conversion!$D$129),"-",
IF(AND(M946="13",N946&gt;=L_Conversion!$C$116,N946&lt;=L_Conversion!$D$116),"-",
IF(AND(M946="14",N946&gt;=L_Conversion!$C$117,N946&lt;=L_Conversion!$D$117),"-",
"PRIMER_DIA fuera de rango")))))))))))))))</f>
        <v>-</v>
      </c>
      <c r="AS946" s="94" t="str">
        <f t="shared" si="401"/>
        <v>-</v>
      </c>
      <c r="AT946" s="94" t="str">
        <f t="shared" si="402"/>
        <v>-</v>
      </c>
      <c r="AU946" s="94" t="str">
        <f t="shared" si="403"/>
        <v>-</v>
      </c>
      <c r="AV946" s="94" t="str">
        <f t="shared" si="404"/>
        <v>-</v>
      </c>
      <c r="AW946" s="94" t="str">
        <f t="shared" si="405"/>
        <v>-</v>
      </c>
      <c r="AX946" s="94" t="str">
        <f t="shared" si="406"/>
        <v>-</v>
      </c>
      <c r="AY946" s="94" t="str">
        <f t="shared" si="407"/>
        <v>-</v>
      </c>
      <c r="AZ946" s="94" t="str">
        <f t="shared" si="408"/>
        <v>-</v>
      </c>
      <c r="BA946" s="94" t="str">
        <f t="shared" si="409"/>
        <v>-</v>
      </c>
      <c r="BB946" s="94" t="str">
        <f t="shared" si="410"/>
        <v>-</v>
      </c>
      <c r="BC946" s="94" t="str">
        <f t="shared" si="411"/>
        <v>-</v>
      </c>
      <c r="BD946" s="94" t="str">
        <f t="shared" si="412"/>
        <v>-</v>
      </c>
      <c r="BE946" s="94" t="str">
        <f t="shared" si="413"/>
        <v>-</v>
      </c>
      <c r="BF946" s="94" t="str">
        <f t="shared" si="414"/>
        <v>-</v>
      </c>
    </row>
    <row r="947" spans="1:58" x14ac:dyDescent="0.2">
      <c r="A947" s="19" t="s">
        <v>1193</v>
      </c>
      <c r="B947" s="19" t="s">
        <v>76</v>
      </c>
      <c r="C947" s="19">
        <v>12674245</v>
      </c>
      <c r="D947" s="19">
        <v>2</v>
      </c>
      <c r="E947" s="19" t="s">
        <v>1336</v>
      </c>
      <c r="F947" s="19" t="s">
        <v>1265</v>
      </c>
      <c r="G947" s="19" t="s">
        <v>1883</v>
      </c>
      <c r="H947" s="19" t="s">
        <v>1018</v>
      </c>
      <c r="I947" s="19" t="s">
        <v>653</v>
      </c>
      <c r="J947" s="19">
        <v>80</v>
      </c>
      <c r="K947" s="19" t="s">
        <v>556</v>
      </c>
      <c r="L947" s="19" t="s">
        <v>495</v>
      </c>
      <c r="M947" s="19" t="s">
        <v>15</v>
      </c>
      <c r="N947" s="19">
        <v>45880</v>
      </c>
      <c r="O947" s="19">
        <v>3</v>
      </c>
      <c r="P947" s="83">
        <v>1</v>
      </c>
      <c r="Q947" s="19" t="s">
        <v>23</v>
      </c>
      <c r="R947" s="19" t="s">
        <v>11</v>
      </c>
      <c r="S947" s="19" t="s">
        <v>23</v>
      </c>
      <c r="T947" s="19">
        <v>3</v>
      </c>
      <c r="U947" s="19" t="s">
        <v>11</v>
      </c>
      <c r="V947" s="19" t="s">
        <v>11</v>
      </c>
      <c r="W947" s="19" t="s">
        <v>11</v>
      </c>
      <c r="X947" s="19">
        <v>0</v>
      </c>
      <c r="Y947" s="19" t="s">
        <v>730</v>
      </c>
      <c r="Z947" s="19">
        <v>0</v>
      </c>
      <c r="AA947" s="19">
        <v>0</v>
      </c>
      <c r="AB947" s="19">
        <v>0</v>
      </c>
      <c r="AC947" s="186" t="str">
        <f>IF(OR(M947="13",M947="14",P947=8),"",IF(     AND(OR(S947="AUTORIZADO", S947="PENDIENTE", S947="REDUCIDO", S947="AMPLIADO"),L947&lt;&gt;"HONORARIO" ), _xlfn.CONCAT(IF(H947="X","H",H947),"_",IF(OR(P947=5,P947=6),_xlfn.CONCAT(P947,"A"),P947),"_",VLOOKUP(T947,Datos!$B$2:$C$5,2,TRUE)),""))</f>
        <v>M_1_[hasta 3]</v>
      </c>
      <c r="AD947" s="186">
        <f t="shared" si="388"/>
        <v>0</v>
      </c>
      <c r="AE947" s="90" t="str">
        <f t="shared" si="389"/>
        <v>-</v>
      </c>
      <c r="AF947" s="91" t="str">
        <f t="shared" si="390"/>
        <v>070601</v>
      </c>
      <c r="AG947" s="92"/>
      <c r="AH947" s="93" t="str">
        <f t="shared" si="391"/>
        <v>Corporación de Fomento de la Producción</v>
      </c>
      <c r="AI947" s="90" t="str">
        <f t="shared" si="392"/>
        <v>-</v>
      </c>
      <c r="AJ947" s="90">
        <f t="shared" si="393"/>
        <v>2</v>
      </c>
      <c r="AK947" s="90" t="str">
        <f t="shared" si="394"/>
        <v>-</v>
      </c>
      <c r="AL947" s="90" t="str">
        <f t="shared" si="395"/>
        <v>Identifica este registro como MUJER</v>
      </c>
      <c r="AM947" s="90" t="str">
        <f t="shared" si="396"/>
        <v>-</v>
      </c>
      <c r="AN947" s="90" t="str">
        <f t="shared" si="397"/>
        <v>-</v>
      </c>
      <c r="AO947" s="90" t="str">
        <f t="shared" si="398"/>
        <v>-</v>
      </c>
      <c r="AP947" s="58" t="str">
        <f t="shared" si="399"/>
        <v>-</v>
      </c>
      <c r="AQ947" s="94" t="str">
        <f t="shared" si="400"/>
        <v>-</v>
      </c>
      <c r="AR947" s="94" t="str">
        <f>IF(N947="","PRIMER_DIA en blanco",
IF(AND(M947="01",N947&gt;=L_Conversion!$C$118,N947&lt;=L_Conversion!$D$118),"-",
IF(AND(M947="02",N947&gt;=L_Conversion!$C$119,N947&lt;=L_Conversion!$D$119),"-",
IF(AND(M947="03",N947&gt;=L_Conversion!$C$120,N947&lt;=L_Conversion!$D$120),"-",
IF(AND(M947="04",N947&gt;=L_Conversion!$C$121,N947&lt;=L_Conversion!$D$121),"-",
IF(AND(M947="05",N947&gt;=L_Conversion!$C$122,N947&lt;=L_Conversion!$D$122),"-",
IF(AND(M947="06",N947&gt;=L_Conversion!$C$123,N947&lt;=L_Conversion!$D$123),"-",
IF(AND(M947="07",N947&gt;=L_Conversion!$C$124,N947&lt;=L_Conversion!$D$124),"-",
IF(AND(M947="08",N947&gt;=L_Conversion!$C$125,N947&lt;=L_Conversion!$D$125),"-",
IF(AND(M947="09",N947&gt;=L_Conversion!$C$126,N947&lt;=L_Conversion!$D$126),"-",
IF(AND(M947="10",N947&gt;=L_Conversion!$C$127,N947&lt;=L_Conversion!$D$127),"-",
IF(AND(M947="11",N947&gt;=L_Conversion!$C$128,N947&lt;=L_Conversion!$D$128),"-",
IF(AND(M947="12",N947&gt;=L_Conversion!$C$129,N947&lt;=L_Conversion!$D$129),"-",
IF(AND(M947="13",N947&gt;=L_Conversion!$C$116,N947&lt;=L_Conversion!$D$116),"-",
IF(AND(M947="14",N947&gt;=L_Conversion!$C$117,N947&lt;=L_Conversion!$D$117),"-",
"PRIMER_DIA fuera de rango")))))))))))))))</f>
        <v>-</v>
      </c>
      <c r="AS947" s="94" t="str">
        <f t="shared" si="401"/>
        <v>-</v>
      </c>
      <c r="AT947" s="94" t="str">
        <f t="shared" si="402"/>
        <v>-</v>
      </c>
      <c r="AU947" s="94" t="str">
        <f t="shared" si="403"/>
        <v>-</v>
      </c>
      <c r="AV947" s="94" t="str">
        <f t="shared" si="404"/>
        <v>-</v>
      </c>
      <c r="AW947" s="94" t="str">
        <f t="shared" si="405"/>
        <v>-</v>
      </c>
      <c r="AX947" s="94" t="str">
        <f t="shared" si="406"/>
        <v>-</v>
      </c>
      <c r="AY947" s="94" t="str">
        <f t="shared" si="407"/>
        <v>-</v>
      </c>
      <c r="AZ947" s="94" t="str">
        <f t="shared" si="408"/>
        <v>-</v>
      </c>
      <c r="BA947" s="94" t="str">
        <f t="shared" si="409"/>
        <v>-</v>
      </c>
      <c r="BB947" s="94" t="str">
        <f t="shared" si="410"/>
        <v>-</v>
      </c>
      <c r="BC947" s="94" t="str">
        <f t="shared" si="411"/>
        <v>-</v>
      </c>
      <c r="BD947" s="94" t="str">
        <f t="shared" si="412"/>
        <v>-</v>
      </c>
      <c r="BE947" s="94" t="str">
        <f t="shared" si="413"/>
        <v>-</v>
      </c>
      <c r="BF947" s="94" t="str">
        <f t="shared" si="414"/>
        <v>-</v>
      </c>
    </row>
    <row r="948" spans="1:58" x14ac:dyDescent="0.2">
      <c r="A948" s="19" t="s">
        <v>1193</v>
      </c>
      <c r="B948" s="19" t="s">
        <v>76</v>
      </c>
      <c r="C948" s="19">
        <v>17707627</v>
      </c>
      <c r="D948" s="19">
        <v>9</v>
      </c>
      <c r="E948" s="19" t="s">
        <v>1366</v>
      </c>
      <c r="F948" s="19" t="s">
        <v>1265</v>
      </c>
      <c r="G948" s="19" t="s">
        <v>1367</v>
      </c>
      <c r="H948" s="19" t="s">
        <v>1018</v>
      </c>
      <c r="I948" s="19" t="s">
        <v>653</v>
      </c>
      <c r="J948" s="19">
        <v>80</v>
      </c>
      <c r="K948" s="19" t="s">
        <v>560</v>
      </c>
      <c r="L948" s="19" t="s">
        <v>495</v>
      </c>
      <c r="M948" s="19" t="s">
        <v>15</v>
      </c>
      <c r="N948" s="19">
        <v>45881</v>
      </c>
      <c r="O948" s="19">
        <v>5</v>
      </c>
      <c r="P948" s="83">
        <v>4</v>
      </c>
      <c r="Q948" s="19" t="s">
        <v>23</v>
      </c>
      <c r="R948" s="19" t="s">
        <v>11</v>
      </c>
      <c r="S948" s="19" t="s">
        <v>23</v>
      </c>
      <c r="T948" s="19">
        <v>5</v>
      </c>
      <c r="U948" s="19" t="s">
        <v>11</v>
      </c>
      <c r="V948" s="19" t="s">
        <v>11</v>
      </c>
      <c r="W948" s="19" t="s">
        <v>11</v>
      </c>
      <c r="X948" s="19">
        <v>0</v>
      </c>
      <c r="Y948" s="19" t="s">
        <v>730</v>
      </c>
      <c r="Z948" s="19">
        <v>0</v>
      </c>
      <c r="AA948" s="19">
        <v>0</v>
      </c>
      <c r="AB948" s="19">
        <v>0</v>
      </c>
      <c r="AC948" s="186" t="str">
        <f>IF(OR(M948="13",M948="14",P948=8),"",IF(     AND(OR(S948="AUTORIZADO", S948="PENDIENTE", S948="REDUCIDO", S948="AMPLIADO"),L948&lt;&gt;"HONORARIO" ), _xlfn.CONCAT(IF(H948="X","H",H948),"_",IF(OR(P948=5,P948=6),_xlfn.CONCAT(P948,"A"),P948),"_",VLOOKUP(T948,Datos!$B$2:$C$5,2,TRUE)),""))</f>
        <v>M_4_[4 a 10]</v>
      </c>
      <c r="AD948" s="186">
        <f t="shared" si="388"/>
        <v>0</v>
      </c>
      <c r="AE948" s="90" t="str">
        <f t="shared" si="389"/>
        <v>-</v>
      </c>
      <c r="AF948" s="91" t="str">
        <f t="shared" si="390"/>
        <v>070601</v>
      </c>
      <c r="AG948" s="92"/>
      <c r="AH948" s="93" t="str">
        <f t="shared" si="391"/>
        <v>Corporación de Fomento de la Producción</v>
      </c>
      <c r="AI948" s="90" t="str">
        <f t="shared" si="392"/>
        <v>-</v>
      </c>
      <c r="AJ948" s="90">
        <f t="shared" si="393"/>
        <v>9</v>
      </c>
      <c r="AK948" s="90" t="str">
        <f t="shared" si="394"/>
        <v>-</v>
      </c>
      <c r="AL948" s="90" t="str">
        <f t="shared" si="395"/>
        <v>Identifica este registro como MUJER</v>
      </c>
      <c r="AM948" s="90" t="str">
        <f t="shared" si="396"/>
        <v>-</v>
      </c>
      <c r="AN948" s="90" t="str">
        <f t="shared" si="397"/>
        <v>-</v>
      </c>
      <c r="AO948" s="90" t="str">
        <f t="shared" si="398"/>
        <v>-</v>
      </c>
      <c r="AP948" s="58" t="str">
        <f t="shared" si="399"/>
        <v>-</v>
      </c>
      <c r="AQ948" s="94" t="str">
        <f t="shared" si="400"/>
        <v>-</v>
      </c>
      <c r="AR948" s="94" t="str">
        <f>IF(N948="","PRIMER_DIA en blanco",
IF(AND(M948="01",N948&gt;=L_Conversion!$C$118,N948&lt;=L_Conversion!$D$118),"-",
IF(AND(M948="02",N948&gt;=L_Conversion!$C$119,N948&lt;=L_Conversion!$D$119),"-",
IF(AND(M948="03",N948&gt;=L_Conversion!$C$120,N948&lt;=L_Conversion!$D$120),"-",
IF(AND(M948="04",N948&gt;=L_Conversion!$C$121,N948&lt;=L_Conversion!$D$121),"-",
IF(AND(M948="05",N948&gt;=L_Conversion!$C$122,N948&lt;=L_Conversion!$D$122),"-",
IF(AND(M948="06",N948&gt;=L_Conversion!$C$123,N948&lt;=L_Conversion!$D$123),"-",
IF(AND(M948="07",N948&gt;=L_Conversion!$C$124,N948&lt;=L_Conversion!$D$124),"-",
IF(AND(M948="08",N948&gt;=L_Conversion!$C$125,N948&lt;=L_Conversion!$D$125),"-",
IF(AND(M948="09",N948&gt;=L_Conversion!$C$126,N948&lt;=L_Conversion!$D$126),"-",
IF(AND(M948="10",N948&gt;=L_Conversion!$C$127,N948&lt;=L_Conversion!$D$127),"-",
IF(AND(M948="11",N948&gt;=L_Conversion!$C$128,N948&lt;=L_Conversion!$D$128),"-",
IF(AND(M948="12",N948&gt;=L_Conversion!$C$129,N948&lt;=L_Conversion!$D$129),"-",
IF(AND(M948="13",N948&gt;=L_Conversion!$C$116,N948&lt;=L_Conversion!$D$116),"-",
IF(AND(M948="14",N948&gt;=L_Conversion!$C$117,N948&lt;=L_Conversion!$D$117),"-",
"PRIMER_DIA fuera de rango")))))))))))))))</f>
        <v>-</v>
      </c>
      <c r="AS948" s="94" t="str">
        <f t="shared" si="401"/>
        <v>-</v>
      </c>
      <c r="AT948" s="94" t="str">
        <f t="shared" si="402"/>
        <v>-</v>
      </c>
      <c r="AU948" s="94" t="str">
        <f t="shared" si="403"/>
        <v>-</v>
      </c>
      <c r="AV948" s="94" t="str">
        <f t="shared" si="404"/>
        <v>-</v>
      </c>
      <c r="AW948" s="94" t="str">
        <f t="shared" si="405"/>
        <v>-</v>
      </c>
      <c r="AX948" s="94" t="str">
        <f t="shared" si="406"/>
        <v>-</v>
      </c>
      <c r="AY948" s="94" t="str">
        <f t="shared" si="407"/>
        <v>-</v>
      </c>
      <c r="AZ948" s="94" t="str">
        <f t="shared" si="408"/>
        <v>-</v>
      </c>
      <c r="BA948" s="94" t="str">
        <f t="shared" si="409"/>
        <v>-</v>
      </c>
      <c r="BB948" s="94" t="str">
        <f t="shared" si="410"/>
        <v>-</v>
      </c>
      <c r="BC948" s="94" t="str">
        <f t="shared" si="411"/>
        <v>-</v>
      </c>
      <c r="BD948" s="94" t="str">
        <f t="shared" si="412"/>
        <v>-</v>
      </c>
      <c r="BE948" s="94" t="str">
        <f t="shared" si="413"/>
        <v>-</v>
      </c>
      <c r="BF948" s="94" t="str">
        <f t="shared" si="414"/>
        <v>-</v>
      </c>
    </row>
    <row r="949" spans="1:58" x14ac:dyDescent="0.2">
      <c r="A949" s="19" t="s">
        <v>1193</v>
      </c>
      <c r="B949" s="19" t="s">
        <v>76</v>
      </c>
      <c r="C949" s="19">
        <v>17707627</v>
      </c>
      <c r="D949" s="19">
        <v>9</v>
      </c>
      <c r="E949" s="19" t="s">
        <v>1366</v>
      </c>
      <c r="F949" s="19" t="s">
        <v>1265</v>
      </c>
      <c r="G949" s="19" t="s">
        <v>1367</v>
      </c>
      <c r="H949" s="19" t="s">
        <v>1018</v>
      </c>
      <c r="I949" s="19" t="s">
        <v>653</v>
      </c>
      <c r="J949" s="19">
        <v>80</v>
      </c>
      <c r="K949" s="19" t="s">
        <v>560</v>
      </c>
      <c r="L949" s="19" t="s">
        <v>495</v>
      </c>
      <c r="M949" s="19" t="s">
        <v>15</v>
      </c>
      <c r="N949" s="19">
        <v>45881</v>
      </c>
      <c r="O949" s="19">
        <v>5</v>
      </c>
      <c r="P949" s="83">
        <v>4</v>
      </c>
      <c r="Q949" s="19" t="s">
        <v>23</v>
      </c>
      <c r="R949" s="19" t="s">
        <v>11</v>
      </c>
      <c r="S949" s="19" t="s">
        <v>23</v>
      </c>
      <c r="T949" s="19">
        <v>5</v>
      </c>
      <c r="U949" s="19" t="s">
        <v>11</v>
      </c>
      <c r="V949" s="19" t="s">
        <v>11</v>
      </c>
      <c r="W949" s="19" t="s">
        <v>11</v>
      </c>
      <c r="X949" s="19">
        <v>0</v>
      </c>
      <c r="Y949" s="19" t="s">
        <v>730</v>
      </c>
      <c r="Z949" s="19">
        <v>0</v>
      </c>
      <c r="AA949" s="19">
        <v>0</v>
      </c>
      <c r="AB949" s="19">
        <v>0</v>
      </c>
      <c r="AC949" s="186" t="str">
        <f>IF(OR(M949="13",M949="14",P949=8),"",IF(     AND(OR(S949="AUTORIZADO", S949="PENDIENTE", S949="REDUCIDO", S949="AMPLIADO"),L949&lt;&gt;"HONORARIO" ), _xlfn.CONCAT(IF(H949="X","H",H949),"_",IF(OR(P949=5,P949=6),_xlfn.CONCAT(P949,"A"),P949),"_",VLOOKUP(T949,Datos!$B$2:$C$5,2,TRUE)),""))</f>
        <v>M_4_[4 a 10]</v>
      </c>
      <c r="AD949" s="186">
        <f t="shared" si="388"/>
        <v>0</v>
      </c>
      <c r="AE949" s="90" t="str">
        <f t="shared" si="389"/>
        <v>-</v>
      </c>
      <c r="AF949" s="91" t="str">
        <f t="shared" si="390"/>
        <v>070601</v>
      </c>
      <c r="AG949" s="92"/>
      <c r="AH949" s="93" t="str">
        <f t="shared" si="391"/>
        <v>Corporación de Fomento de la Producción</v>
      </c>
      <c r="AI949" s="90" t="str">
        <f t="shared" si="392"/>
        <v>-</v>
      </c>
      <c r="AJ949" s="90">
        <f t="shared" si="393"/>
        <v>9</v>
      </c>
      <c r="AK949" s="90" t="str">
        <f t="shared" si="394"/>
        <v>-</v>
      </c>
      <c r="AL949" s="90" t="str">
        <f t="shared" si="395"/>
        <v>Identifica este registro como MUJER</v>
      </c>
      <c r="AM949" s="90" t="str">
        <f t="shared" si="396"/>
        <v>-</v>
      </c>
      <c r="AN949" s="90" t="str">
        <f t="shared" si="397"/>
        <v>-</v>
      </c>
      <c r="AO949" s="90" t="str">
        <f t="shared" si="398"/>
        <v>-</v>
      </c>
      <c r="AP949" s="58" t="str">
        <f t="shared" si="399"/>
        <v>-</v>
      </c>
      <c r="AQ949" s="94" t="str">
        <f t="shared" si="400"/>
        <v>-</v>
      </c>
      <c r="AR949" s="94" t="str">
        <f>IF(N949="","PRIMER_DIA en blanco",
IF(AND(M949="01",N949&gt;=L_Conversion!$C$118,N949&lt;=L_Conversion!$D$118),"-",
IF(AND(M949="02",N949&gt;=L_Conversion!$C$119,N949&lt;=L_Conversion!$D$119),"-",
IF(AND(M949="03",N949&gt;=L_Conversion!$C$120,N949&lt;=L_Conversion!$D$120),"-",
IF(AND(M949="04",N949&gt;=L_Conversion!$C$121,N949&lt;=L_Conversion!$D$121),"-",
IF(AND(M949="05",N949&gt;=L_Conversion!$C$122,N949&lt;=L_Conversion!$D$122),"-",
IF(AND(M949="06",N949&gt;=L_Conversion!$C$123,N949&lt;=L_Conversion!$D$123),"-",
IF(AND(M949="07",N949&gt;=L_Conversion!$C$124,N949&lt;=L_Conversion!$D$124),"-",
IF(AND(M949="08",N949&gt;=L_Conversion!$C$125,N949&lt;=L_Conversion!$D$125),"-",
IF(AND(M949="09",N949&gt;=L_Conversion!$C$126,N949&lt;=L_Conversion!$D$126),"-",
IF(AND(M949="10",N949&gt;=L_Conversion!$C$127,N949&lt;=L_Conversion!$D$127),"-",
IF(AND(M949="11",N949&gt;=L_Conversion!$C$128,N949&lt;=L_Conversion!$D$128),"-",
IF(AND(M949="12",N949&gt;=L_Conversion!$C$129,N949&lt;=L_Conversion!$D$129),"-",
IF(AND(M949="13",N949&gt;=L_Conversion!$C$116,N949&lt;=L_Conversion!$D$116),"-",
IF(AND(M949="14",N949&gt;=L_Conversion!$C$117,N949&lt;=L_Conversion!$D$117),"-",
"PRIMER_DIA fuera de rango")))))))))))))))</f>
        <v>-</v>
      </c>
      <c r="AS949" s="94" t="str">
        <f t="shared" si="401"/>
        <v>-</v>
      </c>
      <c r="AT949" s="94" t="str">
        <f t="shared" si="402"/>
        <v>-</v>
      </c>
      <c r="AU949" s="94" t="str">
        <f t="shared" si="403"/>
        <v>-</v>
      </c>
      <c r="AV949" s="94" t="str">
        <f t="shared" si="404"/>
        <v>-</v>
      </c>
      <c r="AW949" s="94" t="str">
        <f t="shared" si="405"/>
        <v>-</v>
      </c>
      <c r="AX949" s="94" t="str">
        <f t="shared" si="406"/>
        <v>-</v>
      </c>
      <c r="AY949" s="94" t="str">
        <f t="shared" si="407"/>
        <v>-</v>
      </c>
      <c r="AZ949" s="94" t="str">
        <f t="shared" si="408"/>
        <v>-</v>
      </c>
      <c r="BA949" s="94" t="str">
        <f t="shared" si="409"/>
        <v>-</v>
      </c>
      <c r="BB949" s="94" t="str">
        <f t="shared" si="410"/>
        <v>-</v>
      </c>
      <c r="BC949" s="94" t="str">
        <f t="shared" si="411"/>
        <v>-</v>
      </c>
      <c r="BD949" s="94" t="str">
        <f t="shared" si="412"/>
        <v>-</v>
      </c>
      <c r="BE949" s="94" t="str">
        <f t="shared" si="413"/>
        <v>-</v>
      </c>
      <c r="BF949" s="94" t="str">
        <f t="shared" si="414"/>
        <v>-</v>
      </c>
    </row>
    <row r="950" spans="1:58" x14ac:dyDescent="0.2">
      <c r="A950" s="19" t="s">
        <v>1193</v>
      </c>
      <c r="B950" s="19" t="s">
        <v>76</v>
      </c>
      <c r="C950" s="19">
        <v>19825701</v>
      </c>
      <c r="D950" s="19" t="s">
        <v>1197</v>
      </c>
      <c r="E950" s="19" t="s">
        <v>1636</v>
      </c>
      <c r="F950" s="19" t="s">
        <v>1926</v>
      </c>
      <c r="G950" s="19" t="s">
        <v>1927</v>
      </c>
      <c r="H950" s="19" t="s">
        <v>1018</v>
      </c>
      <c r="I950" s="19" t="s">
        <v>653</v>
      </c>
      <c r="J950" s="19">
        <v>60</v>
      </c>
      <c r="K950" s="19" t="s">
        <v>560</v>
      </c>
      <c r="L950" s="19" t="s">
        <v>492</v>
      </c>
      <c r="M950" s="19" t="s">
        <v>15</v>
      </c>
      <c r="N950" s="19">
        <v>45881</v>
      </c>
      <c r="O950" s="19">
        <v>3</v>
      </c>
      <c r="P950" s="83">
        <v>1</v>
      </c>
      <c r="Q950" s="19" t="s">
        <v>23</v>
      </c>
      <c r="R950" s="19" t="s">
        <v>11</v>
      </c>
      <c r="S950" s="19" t="s">
        <v>23</v>
      </c>
      <c r="T950" s="19">
        <v>3</v>
      </c>
      <c r="U950" s="19" t="s">
        <v>11</v>
      </c>
      <c r="V950" s="19" t="s">
        <v>11</v>
      </c>
      <c r="W950" s="19" t="s">
        <v>11</v>
      </c>
      <c r="X950" s="19">
        <v>0</v>
      </c>
      <c r="Y950" s="19" t="s">
        <v>732</v>
      </c>
      <c r="Z950" s="19">
        <v>0</v>
      </c>
      <c r="AA950" s="19">
        <v>0</v>
      </c>
      <c r="AB950" s="19">
        <v>0</v>
      </c>
      <c r="AC950" s="186" t="str">
        <f>IF(OR(M950="13",M950="14",P950=8),"",IF(     AND(OR(S950="AUTORIZADO", S950="PENDIENTE", S950="REDUCIDO", S950="AMPLIADO"),L950&lt;&gt;"HONORARIO" ), _xlfn.CONCAT(IF(H950="X","H",H950),"_",IF(OR(P950=5,P950=6),_xlfn.CONCAT(P950,"A"),P950),"_",VLOOKUP(T950,Datos!$B$2:$C$5,2,TRUE)),""))</f>
        <v>M_1_[hasta 3]</v>
      </c>
      <c r="AD950" s="186">
        <f t="shared" si="388"/>
        <v>0</v>
      </c>
      <c r="AE950" s="90" t="str">
        <f t="shared" si="389"/>
        <v>-</v>
      </c>
      <c r="AF950" s="91" t="str">
        <f t="shared" si="390"/>
        <v>070601</v>
      </c>
      <c r="AG950" s="92"/>
      <c r="AH950" s="93" t="str">
        <f t="shared" si="391"/>
        <v>Corporación de Fomento de la Producción</v>
      </c>
      <c r="AI950" s="90" t="str">
        <f t="shared" si="392"/>
        <v>-</v>
      </c>
      <c r="AJ950" s="90" t="str">
        <f t="shared" si="393"/>
        <v>K</v>
      </c>
      <c r="AK950" s="90" t="str">
        <f t="shared" si="394"/>
        <v>-</v>
      </c>
      <c r="AL950" s="90" t="str">
        <f t="shared" si="395"/>
        <v>Identifica este registro como MUJER</v>
      </c>
      <c r="AM950" s="90" t="str">
        <f t="shared" si="396"/>
        <v>-</v>
      </c>
      <c r="AN950" s="90" t="str">
        <f t="shared" si="397"/>
        <v>-</v>
      </c>
      <c r="AO950" s="90" t="str">
        <f t="shared" si="398"/>
        <v>-</v>
      </c>
      <c r="AP950" s="58" t="str">
        <f t="shared" si="399"/>
        <v>-</v>
      </c>
      <c r="AQ950" s="94" t="str">
        <f t="shared" si="400"/>
        <v>-</v>
      </c>
      <c r="AR950" s="94" t="str">
        <f>IF(N950="","PRIMER_DIA en blanco",
IF(AND(M950="01",N950&gt;=L_Conversion!$C$118,N950&lt;=L_Conversion!$D$118),"-",
IF(AND(M950="02",N950&gt;=L_Conversion!$C$119,N950&lt;=L_Conversion!$D$119),"-",
IF(AND(M950="03",N950&gt;=L_Conversion!$C$120,N950&lt;=L_Conversion!$D$120),"-",
IF(AND(M950="04",N950&gt;=L_Conversion!$C$121,N950&lt;=L_Conversion!$D$121),"-",
IF(AND(M950="05",N950&gt;=L_Conversion!$C$122,N950&lt;=L_Conversion!$D$122),"-",
IF(AND(M950="06",N950&gt;=L_Conversion!$C$123,N950&lt;=L_Conversion!$D$123),"-",
IF(AND(M950="07",N950&gt;=L_Conversion!$C$124,N950&lt;=L_Conversion!$D$124),"-",
IF(AND(M950="08",N950&gt;=L_Conversion!$C$125,N950&lt;=L_Conversion!$D$125),"-",
IF(AND(M950="09",N950&gt;=L_Conversion!$C$126,N950&lt;=L_Conversion!$D$126),"-",
IF(AND(M950="10",N950&gt;=L_Conversion!$C$127,N950&lt;=L_Conversion!$D$127),"-",
IF(AND(M950="11",N950&gt;=L_Conversion!$C$128,N950&lt;=L_Conversion!$D$128),"-",
IF(AND(M950="12",N950&gt;=L_Conversion!$C$129,N950&lt;=L_Conversion!$D$129),"-",
IF(AND(M950="13",N950&gt;=L_Conversion!$C$116,N950&lt;=L_Conversion!$D$116),"-",
IF(AND(M950="14",N950&gt;=L_Conversion!$C$117,N950&lt;=L_Conversion!$D$117),"-",
"PRIMER_DIA fuera de rango")))))))))))))))</f>
        <v>-</v>
      </c>
      <c r="AS950" s="94" t="str">
        <f t="shared" si="401"/>
        <v>-</v>
      </c>
      <c r="AT950" s="94" t="str">
        <f t="shared" si="402"/>
        <v>-</v>
      </c>
      <c r="AU950" s="94" t="str">
        <f t="shared" si="403"/>
        <v>-</v>
      </c>
      <c r="AV950" s="94" t="str">
        <f t="shared" si="404"/>
        <v>-</v>
      </c>
      <c r="AW950" s="94" t="str">
        <f t="shared" si="405"/>
        <v>-</v>
      </c>
      <c r="AX950" s="94" t="str">
        <f t="shared" si="406"/>
        <v>-</v>
      </c>
      <c r="AY950" s="94" t="str">
        <f t="shared" si="407"/>
        <v>-</v>
      </c>
      <c r="AZ950" s="94" t="str">
        <f t="shared" si="408"/>
        <v>-</v>
      </c>
      <c r="BA950" s="94" t="str">
        <f t="shared" si="409"/>
        <v>-</v>
      </c>
      <c r="BB950" s="94" t="str">
        <f t="shared" si="410"/>
        <v>-</v>
      </c>
      <c r="BC950" s="94" t="str">
        <f t="shared" si="411"/>
        <v>-</v>
      </c>
      <c r="BD950" s="94" t="str">
        <f t="shared" si="412"/>
        <v>-</v>
      </c>
      <c r="BE950" s="94" t="str">
        <f t="shared" si="413"/>
        <v>-</v>
      </c>
      <c r="BF950" s="94" t="str">
        <f t="shared" si="414"/>
        <v>-</v>
      </c>
    </row>
    <row r="951" spans="1:58" x14ac:dyDescent="0.2">
      <c r="A951" s="19" t="s">
        <v>1193</v>
      </c>
      <c r="B951" s="19" t="s">
        <v>76</v>
      </c>
      <c r="C951" s="19">
        <v>17404717</v>
      </c>
      <c r="D951" s="19">
        <v>0</v>
      </c>
      <c r="E951" s="19" t="s">
        <v>1582</v>
      </c>
      <c r="F951" s="19" t="s">
        <v>1583</v>
      </c>
      <c r="G951" s="19" t="s">
        <v>1584</v>
      </c>
      <c r="H951" s="19" t="s">
        <v>1018</v>
      </c>
      <c r="I951" s="19" t="s">
        <v>653</v>
      </c>
      <c r="J951" s="19">
        <v>80</v>
      </c>
      <c r="K951" s="19" t="s">
        <v>556</v>
      </c>
      <c r="L951" s="19" t="s">
        <v>495</v>
      </c>
      <c r="M951" s="19" t="s">
        <v>15</v>
      </c>
      <c r="N951" s="19">
        <v>45881</v>
      </c>
      <c r="O951" s="19">
        <v>3</v>
      </c>
      <c r="P951" s="83">
        <v>4</v>
      </c>
      <c r="Q951" s="19" t="s">
        <v>23</v>
      </c>
      <c r="R951" s="19" t="s">
        <v>11</v>
      </c>
      <c r="S951" s="19" t="s">
        <v>23</v>
      </c>
      <c r="T951" s="19">
        <v>3</v>
      </c>
      <c r="U951" s="19" t="s">
        <v>11</v>
      </c>
      <c r="V951" s="19" t="s">
        <v>11</v>
      </c>
      <c r="W951" s="19" t="s">
        <v>11</v>
      </c>
      <c r="X951" s="19">
        <v>0</v>
      </c>
      <c r="Y951" s="19" t="s">
        <v>730</v>
      </c>
      <c r="Z951" s="19">
        <v>0</v>
      </c>
      <c r="AA951" s="19">
        <v>0</v>
      </c>
      <c r="AB951" s="19">
        <v>0</v>
      </c>
      <c r="AC951" s="186" t="str">
        <f>IF(OR(M951="13",M951="14",P951=8),"",IF(     AND(OR(S951="AUTORIZADO", S951="PENDIENTE", S951="REDUCIDO", S951="AMPLIADO"),L951&lt;&gt;"HONORARIO" ), _xlfn.CONCAT(IF(H951="X","H",H951),"_",IF(OR(P951=5,P951=6),_xlfn.CONCAT(P951,"A"),P951),"_",VLOOKUP(T951,Datos!$B$2:$C$5,2,TRUE)),""))</f>
        <v>M_4_[hasta 3]</v>
      </c>
      <c r="AD951" s="186">
        <f t="shared" si="388"/>
        <v>0</v>
      </c>
      <c r="AE951" s="90" t="str">
        <f t="shared" si="389"/>
        <v>-</v>
      </c>
      <c r="AF951" s="91" t="str">
        <f t="shared" si="390"/>
        <v>070601</v>
      </c>
      <c r="AG951" s="92"/>
      <c r="AH951" s="93" t="str">
        <f t="shared" si="391"/>
        <v>Corporación de Fomento de la Producción</v>
      </c>
      <c r="AI951" s="90" t="str">
        <f t="shared" si="392"/>
        <v>-</v>
      </c>
      <c r="AJ951" s="90">
        <f t="shared" si="393"/>
        <v>0</v>
      </c>
      <c r="AK951" s="90" t="str">
        <f t="shared" si="394"/>
        <v>-</v>
      </c>
      <c r="AL951" s="90" t="str">
        <f t="shared" si="395"/>
        <v>Identifica este registro como MUJER</v>
      </c>
      <c r="AM951" s="90" t="str">
        <f t="shared" si="396"/>
        <v>-</v>
      </c>
      <c r="AN951" s="90" t="str">
        <f t="shared" si="397"/>
        <v>-</v>
      </c>
      <c r="AO951" s="90" t="str">
        <f t="shared" si="398"/>
        <v>-</v>
      </c>
      <c r="AP951" s="58" t="str">
        <f t="shared" si="399"/>
        <v>-</v>
      </c>
      <c r="AQ951" s="94" t="str">
        <f t="shared" si="400"/>
        <v>-</v>
      </c>
      <c r="AR951" s="94" t="str">
        <f>IF(N951="","PRIMER_DIA en blanco",
IF(AND(M951="01",N951&gt;=L_Conversion!$C$118,N951&lt;=L_Conversion!$D$118),"-",
IF(AND(M951="02",N951&gt;=L_Conversion!$C$119,N951&lt;=L_Conversion!$D$119),"-",
IF(AND(M951="03",N951&gt;=L_Conversion!$C$120,N951&lt;=L_Conversion!$D$120),"-",
IF(AND(M951="04",N951&gt;=L_Conversion!$C$121,N951&lt;=L_Conversion!$D$121),"-",
IF(AND(M951="05",N951&gt;=L_Conversion!$C$122,N951&lt;=L_Conversion!$D$122),"-",
IF(AND(M951="06",N951&gt;=L_Conversion!$C$123,N951&lt;=L_Conversion!$D$123),"-",
IF(AND(M951="07",N951&gt;=L_Conversion!$C$124,N951&lt;=L_Conversion!$D$124),"-",
IF(AND(M951="08",N951&gt;=L_Conversion!$C$125,N951&lt;=L_Conversion!$D$125),"-",
IF(AND(M951="09",N951&gt;=L_Conversion!$C$126,N951&lt;=L_Conversion!$D$126),"-",
IF(AND(M951="10",N951&gt;=L_Conversion!$C$127,N951&lt;=L_Conversion!$D$127),"-",
IF(AND(M951="11",N951&gt;=L_Conversion!$C$128,N951&lt;=L_Conversion!$D$128),"-",
IF(AND(M951="12",N951&gt;=L_Conversion!$C$129,N951&lt;=L_Conversion!$D$129),"-",
IF(AND(M951="13",N951&gt;=L_Conversion!$C$116,N951&lt;=L_Conversion!$D$116),"-",
IF(AND(M951="14",N951&gt;=L_Conversion!$C$117,N951&lt;=L_Conversion!$D$117),"-",
"PRIMER_DIA fuera de rango")))))))))))))))</f>
        <v>-</v>
      </c>
      <c r="AS951" s="94" t="str">
        <f t="shared" si="401"/>
        <v>-</v>
      </c>
      <c r="AT951" s="94" t="str">
        <f t="shared" si="402"/>
        <v>-</v>
      </c>
      <c r="AU951" s="94" t="str">
        <f t="shared" si="403"/>
        <v>-</v>
      </c>
      <c r="AV951" s="94" t="str">
        <f t="shared" si="404"/>
        <v>-</v>
      </c>
      <c r="AW951" s="94" t="str">
        <f t="shared" si="405"/>
        <v>-</v>
      </c>
      <c r="AX951" s="94" t="str">
        <f t="shared" si="406"/>
        <v>-</v>
      </c>
      <c r="AY951" s="94" t="str">
        <f t="shared" si="407"/>
        <v>-</v>
      </c>
      <c r="AZ951" s="94" t="str">
        <f t="shared" si="408"/>
        <v>-</v>
      </c>
      <c r="BA951" s="94" t="str">
        <f t="shared" si="409"/>
        <v>-</v>
      </c>
      <c r="BB951" s="94" t="str">
        <f t="shared" si="410"/>
        <v>-</v>
      </c>
      <c r="BC951" s="94" t="str">
        <f t="shared" si="411"/>
        <v>-</v>
      </c>
      <c r="BD951" s="94" t="str">
        <f t="shared" si="412"/>
        <v>-</v>
      </c>
      <c r="BE951" s="94" t="str">
        <f t="shared" si="413"/>
        <v>-</v>
      </c>
      <c r="BF951" s="94" t="str">
        <f t="shared" si="414"/>
        <v>-</v>
      </c>
    </row>
    <row r="952" spans="1:58" x14ac:dyDescent="0.2">
      <c r="A952" s="19" t="s">
        <v>1193</v>
      </c>
      <c r="B952" s="19" t="s">
        <v>76</v>
      </c>
      <c r="C952" s="19">
        <v>16932657</v>
      </c>
      <c r="D952" s="19">
        <v>6</v>
      </c>
      <c r="E952" s="19" t="s">
        <v>1534</v>
      </c>
      <c r="F952" s="19" t="s">
        <v>1784</v>
      </c>
      <c r="G952" s="19" t="s">
        <v>1843</v>
      </c>
      <c r="H952" s="19" t="s">
        <v>1018</v>
      </c>
      <c r="I952" s="19" t="s">
        <v>653</v>
      </c>
      <c r="J952" s="19">
        <v>80</v>
      </c>
      <c r="K952" s="19" t="s">
        <v>556</v>
      </c>
      <c r="L952" s="19" t="s">
        <v>495</v>
      </c>
      <c r="M952" s="19" t="s">
        <v>15</v>
      </c>
      <c r="N952" s="19">
        <v>45881</v>
      </c>
      <c r="O952" s="19">
        <v>1</v>
      </c>
      <c r="P952" s="83">
        <v>1</v>
      </c>
      <c r="Q952" s="19" t="s">
        <v>23</v>
      </c>
      <c r="R952" s="19" t="s">
        <v>11</v>
      </c>
      <c r="S952" s="19" t="s">
        <v>23</v>
      </c>
      <c r="T952" s="19">
        <v>1</v>
      </c>
      <c r="U952" s="19" t="s">
        <v>11</v>
      </c>
      <c r="V952" s="19" t="s">
        <v>11</v>
      </c>
      <c r="W952" s="19" t="s">
        <v>11</v>
      </c>
      <c r="X952" s="19">
        <v>0</v>
      </c>
      <c r="Y952" s="19" t="s">
        <v>730</v>
      </c>
      <c r="Z952" s="19">
        <v>0</v>
      </c>
      <c r="AA952" s="19">
        <v>0</v>
      </c>
      <c r="AB952" s="19">
        <v>0</v>
      </c>
      <c r="AC952" s="186" t="str">
        <f>IF(OR(M952="13",M952="14",P952=8),"",IF(     AND(OR(S952="AUTORIZADO", S952="PENDIENTE", S952="REDUCIDO", S952="AMPLIADO"),L952&lt;&gt;"HONORARIO" ), _xlfn.CONCAT(IF(H952="X","H",H952),"_",IF(OR(P952=5,P952=6),_xlfn.CONCAT(P952,"A"),P952),"_",VLOOKUP(T952,Datos!$B$2:$C$5,2,TRUE)),""))</f>
        <v>M_1_[hasta 3]</v>
      </c>
      <c r="AD952" s="186">
        <f t="shared" si="388"/>
        <v>0</v>
      </c>
      <c r="AE952" s="90" t="str">
        <f t="shared" si="389"/>
        <v>-</v>
      </c>
      <c r="AF952" s="91" t="str">
        <f t="shared" si="390"/>
        <v>070601</v>
      </c>
      <c r="AG952" s="92"/>
      <c r="AH952" s="93" t="str">
        <f t="shared" si="391"/>
        <v>Corporación de Fomento de la Producción</v>
      </c>
      <c r="AI952" s="90" t="str">
        <f t="shared" si="392"/>
        <v>-</v>
      </c>
      <c r="AJ952" s="90">
        <f t="shared" si="393"/>
        <v>6</v>
      </c>
      <c r="AK952" s="90" t="str">
        <f t="shared" si="394"/>
        <v>-</v>
      </c>
      <c r="AL952" s="90" t="str">
        <f t="shared" si="395"/>
        <v>Identifica este registro como MUJER</v>
      </c>
      <c r="AM952" s="90" t="str">
        <f t="shared" si="396"/>
        <v>-</v>
      </c>
      <c r="AN952" s="90" t="str">
        <f t="shared" si="397"/>
        <v>-</v>
      </c>
      <c r="AO952" s="90" t="str">
        <f t="shared" si="398"/>
        <v>-</v>
      </c>
      <c r="AP952" s="58" t="str">
        <f t="shared" si="399"/>
        <v>-</v>
      </c>
      <c r="AQ952" s="94" t="str">
        <f t="shared" si="400"/>
        <v>-</v>
      </c>
      <c r="AR952" s="94" t="str">
        <f>IF(N952="","PRIMER_DIA en blanco",
IF(AND(M952="01",N952&gt;=L_Conversion!$C$118,N952&lt;=L_Conversion!$D$118),"-",
IF(AND(M952="02",N952&gt;=L_Conversion!$C$119,N952&lt;=L_Conversion!$D$119),"-",
IF(AND(M952="03",N952&gt;=L_Conversion!$C$120,N952&lt;=L_Conversion!$D$120),"-",
IF(AND(M952="04",N952&gt;=L_Conversion!$C$121,N952&lt;=L_Conversion!$D$121),"-",
IF(AND(M952="05",N952&gt;=L_Conversion!$C$122,N952&lt;=L_Conversion!$D$122),"-",
IF(AND(M952="06",N952&gt;=L_Conversion!$C$123,N952&lt;=L_Conversion!$D$123),"-",
IF(AND(M952="07",N952&gt;=L_Conversion!$C$124,N952&lt;=L_Conversion!$D$124),"-",
IF(AND(M952="08",N952&gt;=L_Conversion!$C$125,N952&lt;=L_Conversion!$D$125),"-",
IF(AND(M952="09",N952&gt;=L_Conversion!$C$126,N952&lt;=L_Conversion!$D$126),"-",
IF(AND(M952="10",N952&gt;=L_Conversion!$C$127,N952&lt;=L_Conversion!$D$127),"-",
IF(AND(M952="11",N952&gt;=L_Conversion!$C$128,N952&lt;=L_Conversion!$D$128),"-",
IF(AND(M952="12",N952&gt;=L_Conversion!$C$129,N952&lt;=L_Conversion!$D$129),"-",
IF(AND(M952="13",N952&gt;=L_Conversion!$C$116,N952&lt;=L_Conversion!$D$116),"-",
IF(AND(M952="14",N952&gt;=L_Conversion!$C$117,N952&lt;=L_Conversion!$D$117),"-",
"PRIMER_DIA fuera de rango")))))))))))))))</f>
        <v>-</v>
      </c>
      <c r="AS952" s="94" t="str">
        <f t="shared" si="401"/>
        <v>-</v>
      </c>
      <c r="AT952" s="94" t="str">
        <f t="shared" si="402"/>
        <v>-</v>
      </c>
      <c r="AU952" s="94" t="str">
        <f t="shared" si="403"/>
        <v>-</v>
      </c>
      <c r="AV952" s="94" t="str">
        <f t="shared" si="404"/>
        <v>-</v>
      </c>
      <c r="AW952" s="94" t="str">
        <f t="shared" si="405"/>
        <v>-</v>
      </c>
      <c r="AX952" s="94" t="str">
        <f t="shared" si="406"/>
        <v>-</v>
      </c>
      <c r="AY952" s="94" t="str">
        <f t="shared" si="407"/>
        <v>-</v>
      </c>
      <c r="AZ952" s="94" t="str">
        <f t="shared" si="408"/>
        <v>-</v>
      </c>
      <c r="BA952" s="94" t="str">
        <f t="shared" si="409"/>
        <v>-</v>
      </c>
      <c r="BB952" s="94" t="str">
        <f t="shared" si="410"/>
        <v>-</v>
      </c>
      <c r="BC952" s="94" t="str">
        <f t="shared" si="411"/>
        <v>-</v>
      </c>
      <c r="BD952" s="94" t="str">
        <f t="shared" si="412"/>
        <v>-</v>
      </c>
      <c r="BE952" s="94" t="str">
        <f t="shared" si="413"/>
        <v>-</v>
      </c>
      <c r="BF952" s="94" t="str">
        <f t="shared" si="414"/>
        <v>-</v>
      </c>
    </row>
    <row r="953" spans="1:58" x14ac:dyDescent="0.2">
      <c r="A953" s="19" t="s">
        <v>1193</v>
      </c>
      <c r="B953" s="19" t="s">
        <v>76</v>
      </c>
      <c r="C953" s="19">
        <v>13133772</v>
      </c>
      <c r="D953" s="19">
        <v>8</v>
      </c>
      <c r="E953" s="19" t="s">
        <v>1499</v>
      </c>
      <c r="F953" s="19" t="s">
        <v>1443</v>
      </c>
      <c r="G953" s="19" t="s">
        <v>1500</v>
      </c>
      <c r="H953" s="19" t="s">
        <v>654</v>
      </c>
      <c r="I953" s="19" t="s">
        <v>653</v>
      </c>
      <c r="J953" s="19">
        <v>80</v>
      </c>
      <c r="K953" s="19" t="s">
        <v>560</v>
      </c>
      <c r="L953" s="19" t="s">
        <v>495</v>
      </c>
      <c r="M953" s="19" t="s">
        <v>15</v>
      </c>
      <c r="N953" s="19">
        <v>45881</v>
      </c>
      <c r="O953" s="19">
        <v>6</v>
      </c>
      <c r="P953" s="83">
        <v>1</v>
      </c>
      <c r="Q953" s="19" t="s">
        <v>23</v>
      </c>
      <c r="R953" s="19" t="s">
        <v>11</v>
      </c>
      <c r="S953" s="19" t="s">
        <v>23</v>
      </c>
      <c r="T953" s="19">
        <v>6</v>
      </c>
      <c r="U953" s="19" t="s">
        <v>11</v>
      </c>
      <c r="V953" s="19" t="s">
        <v>11</v>
      </c>
      <c r="W953" s="19" t="s">
        <v>11</v>
      </c>
      <c r="X953" s="19">
        <v>0</v>
      </c>
      <c r="Y953" s="19" t="s">
        <v>730</v>
      </c>
      <c r="Z953" s="19">
        <v>0</v>
      </c>
      <c r="AA953" s="19">
        <v>0</v>
      </c>
      <c r="AB953" s="19">
        <v>0</v>
      </c>
      <c r="AC953" s="186" t="str">
        <f>IF(OR(M953="13",M953="14",P953=8),"",IF(     AND(OR(S953="AUTORIZADO", S953="PENDIENTE", S953="REDUCIDO", S953="AMPLIADO"),L953&lt;&gt;"HONORARIO" ), _xlfn.CONCAT(IF(H953="X","H",H953),"_",IF(OR(P953=5,P953=6),_xlfn.CONCAT(P953,"A"),P953),"_",VLOOKUP(T953,Datos!$B$2:$C$5,2,TRUE)),""))</f>
        <v>H_1_[4 a 10]</v>
      </c>
      <c r="AD953" s="186">
        <f t="shared" si="388"/>
        <v>0</v>
      </c>
      <c r="AE953" s="90" t="str">
        <f t="shared" si="389"/>
        <v>-</v>
      </c>
      <c r="AF953" s="91" t="str">
        <f t="shared" si="390"/>
        <v>070601</v>
      </c>
      <c r="AG953" s="92"/>
      <c r="AH953" s="93" t="str">
        <f t="shared" si="391"/>
        <v>Corporación de Fomento de la Producción</v>
      </c>
      <c r="AI953" s="90" t="str">
        <f t="shared" si="392"/>
        <v>-</v>
      </c>
      <c r="AJ953" s="90">
        <f t="shared" si="393"/>
        <v>8</v>
      </c>
      <c r="AK953" s="90" t="str">
        <f t="shared" si="394"/>
        <v>-</v>
      </c>
      <c r="AL953" s="90" t="str">
        <f t="shared" si="395"/>
        <v>Identifica este registro como HOMBRE</v>
      </c>
      <c r="AM953" s="90" t="str">
        <f t="shared" si="396"/>
        <v>-</v>
      </c>
      <c r="AN953" s="90" t="str">
        <f t="shared" si="397"/>
        <v>-</v>
      </c>
      <c r="AO953" s="90" t="str">
        <f t="shared" si="398"/>
        <v>-</v>
      </c>
      <c r="AP953" s="58" t="str">
        <f t="shared" si="399"/>
        <v>-</v>
      </c>
      <c r="AQ953" s="94" t="str">
        <f t="shared" si="400"/>
        <v>-</v>
      </c>
      <c r="AR953" s="94" t="str">
        <f>IF(N953="","PRIMER_DIA en blanco",
IF(AND(M953="01",N953&gt;=L_Conversion!$C$118,N953&lt;=L_Conversion!$D$118),"-",
IF(AND(M953="02",N953&gt;=L_Conversion!$C$119,N953&lt;=L_Conversion!$D$119),"-",
IF(AND(M953="03",N953&gt;=L_Conversion!$C$120,N953&lt;=L_Conversion!$D$120),"-",
IF(AND(M953="04",N953&gt;=L_Conversion!$C$121,N953&lt;=L_Conversion!$D$121),"-",
IF(AND(M953="05",N953&gt;=L_Conversion!$C$122,N953&lt;=L_Conversion!$D$122),"-",
IF(AND(M953="06",N953&gt;=L_Conversion!$C$123,N953&lt;=L_Conversion!$D$123),"-",
IF(AND(M953="07",N953&gt;=L_Conversion!$C$124,N953&lt;=L_Conversion!$D$124),"-",
IF(AND(M953="08",N953&gt;=L_Conversion!$C$125,N953&lt;=L_Conversion!$D$125),"-",
IF(AND(M953="09",N953&gt;=L_Conversion!$C$126,N953&lt;=L_Conversion!$D$126),"-",
IF(AND(M953="10",N953&gt;=L_Conversion!$C$127,N953&lt;=L_Conversion!$D$127),"-",
IF(AND(M953="11",N953&gt;=L_Conversion!$C$128,N953&lt;=L_Conversion!$D$128),"-",
IF(AND(M953="12",N953&gt;=L_Conversion!$C$129,N953&lt;=L_Conversion!$D$129),"-",
IF(AND(M953="13",N953&gt;=L_Conversion!$C$116,N953&lt;=L_Conversion!$D$116),"-",
IF(AND(M953="14",N953&gt;=L_Conversion!$C$117,N953&lt;=L_Conversion!$D$117),"-",
"PRIMER_DIA fuera de rango")))))))))))))))</f>
        <v>-</v>
      </c>
      <c r="AS953" s="94" t="str">
        <f t="shared" si="401"/>
        <v>-</v>
      </c>
      <c r="AT953" s="94" t="str">
        <f t="shared" si="402"/>
        <v>-</v>
      </c>
      <c r="AU953" s="94" t="str">
        <f t="shared" si="403"/>
        <v>-</v>
      </c>
      <c r="AV953" s="94" t="str">
        <f t="shared" si="404"/>
        <v>-</v>
      </c>
      <c r="AW953" s="94" t="str">
        <f t="shared" si="405"/>
        <v>-</v>
      </c>
      <c r="AX953" s="94" t="str">
        <f t="shared" si="406"/>
        <v>-</v>
      </c>
      <c r="AY953" s="94" t="str">
        <f t="shared" si="407"/>
        <v>-</v>
      </c>
      <c r="AZ953" s="94" t="str">
        <f t="shared" si="408"/>
        <v>-</v>
      </c>
      <c r="BA953" s="94" t="str">
        <f t="shared" si="409"/>
        <v>-</v>
      </c>
      <c r="BB953" s="94" t="str">
        <f t="shared" si="410"/>
        <v>-</v>
      </c>
      <c r="BC953" s="94" t="str">
        <f t="shared" si="411"/>
        <v>-</v>
      </c>
      <c r="BD953" s="94" t="str">
        <f t="shared" si="412"/>
        <v>-</v>
      </c>
      <c r="BE953" s="94" t="str">
        <f t="shared" si="413"/>
        <v>-</v>
      </c>
      <c r="BF953" s="94" t="str">
        <f t="shared" si="414"/>
        <v>-</v>
      </c>
    </row>
    <row r="954" spans="1:58" x14ac:dyDescent="0.2">
      <c r="A954" s="19" t="s">
        <v>1193</v>
      </c>
      <c r="B954" s="19" t="s">
        <v>76</v>
      </c>
      <c r="C954" s="19">
        <v>12869864</v>
      </c>
      <c r="D954" s="19">
        <v>7</v>
      </c>
      <c r="E954" s="19" t="s">
        <v>1227</v>
      </c>
      <c r="F954" s="19" t="s">
        <v>1228</v>
      </c>
      <c r="G954" s="19" t="s">
        <v>1229</v>
      </c>
      <c r="H954" s="19" t="s">
        <v>1018</v>
      </c>
      <c r="I954" s="19" t="s">
        <v>653</v>
      </c>
      <c r="J954" s="19">
        <v>80</v>
      </c>
      <c r="K954" s="19" t="s">
        <v>554</v>
      </c>
      <c r="L954" s="19" t="s">
        <v>495</v>
      </c>
      <c r="M954" s="19" t="s">
        <v>15</v>
      </c>
      <c r="N954" s="19">
        <v>45881</v>
      </c>
      <c r="O954" s="19">
        <v>3</v>
      </c>
      <c r="P954" s="83">
        <v>1</v>
      </c>
      <c r="Q954" s="19" t="s">
        <v>23</v>
      </c>
      <c r="R954" s="19" t="s">
        <v>11</v>
      </c>
      <c r="S954" s="19" t="s">
        <v>23</v>
      </c>
      <c r="T954" s="19">
        <v>3</v>
      </c>
      <c r="U954" s="19" t="s">
        <v>11</v>
      </c>
      <c r="V954" s="19" t="s">
        <v>11</v>
      </c>
      <c r="W954" s="19" t="s">
        <v>11</v>
      </c>
      <c r="X954" s="19">
        <v>0</v>
      </c>
      <c r="Y954" s="19" t="s">
        <v>730</v>
      </c>
      <c r="Z954" s="19">
        <v>0</v>
      </c>
      <c r="AA954" s="19">
        <v>0</v>
      </c>
      <c r="AB954" s="19">
        <v>0</v>
      </c>
      <c r="AC954" s="186" t="str">
        <f>IF(OR(M954="13",M954="14",P954=8),"",IF(     AND(OR(S954="AUTORIZADO", S954="PENDIENTE", S954="REDUCIDO", S954="AMPLIADO"),L954&lt;&gt;"HONORARIO" ), _xlfn.CONCAT(IF(H954="X","H",H954),"_",IF(OR(P954=5,P954=6),_xlfn.CONCAT(P954,"A"),P954),"_",VLOOKUP(T954,Datos!$B$2:$C$5,2,TRUE)),""))</f>
        <v>M_1_[hasta 3]</v>
      </c>
      <c r="AD954" s="186">
        <f t="shared" si="388"/>
        <v>0</v>
      </c>
      <c r="AE954" s="90" t="str">
        <f t="shared" si="389"/>
        <v>-</v>
      </c>
      <c r="AF954" s="91" t="str">
        <f t="shared" si="390"/>
        <v>070601</v>
      </c>
      <c r="AG954" s="92"/>
      <c r="AH954" s="93" t="str">
        <f t="shared" si="391"/>
        <v>Corporación de Fomento de la Producción</v>
      </c>
      <c r="AI954" s="90" t="str">
        <f t="shared" si="392"/>
        <v>-</v>
      </c>
      <c r="AJ954" s="90">
        <f t="shared" si="393"/>
        <v>7</v>
      </c>
      <c r="AK954" s="90" t="str">
        <f t="shared" si="394"/>
        <v>-</v>
      </c>
      <c r="AL954" s="90" t="str">
        <f t="shared" si="395"/>
        <v>Identifica este registro como MUJER</v>
      </c>
      <c r="AM954" s="90" t="str">
        <f t="shared" si="396"/>
        <v>-</v>
      </c>
      <c r="AN954" s="90" t="str">
        <f t="shared" si="397"/>
        <v>-</v>
      </c>
      <c r="AO954" s="90" t="str">
        <f t="shared" si="398"/>
        <v>-</v>
      </c>
      <c r="AP954" s="58" t="str">
        <f t="shared" si="399"/>
        <v>-</v>
      </c>
      <c r="AQ954" s="94" t="str">
        <f t="shared" si="400"/>
        <v>-</v>
      </c>
      <c r="AR954" s="94" t="str">
        <f>IF(N954="","PRIMER_DIA en blanco",
IF(AND(M954="01",N954&gt;=L_Conversion!$C$118,N954&lt;=L_Conversion!$D$118),"-",
IF(AND(M954="02",N954&gt;=L_Conversion!$C$119,N954&lt;=L_Conversion!$D$119),"-",
IF(AND(M954="03",N954&gt;=L_Conversion!$C$120,N954&lt;=L_Conversion!$D$120),"-",
IF(AND(M954="04",N954&gt;=L_Conversion!$C$121,N954&lt;=L_Conversion!$D$121),"-",
IF(AND(M954="05",N954&gt;=L_Conversion!$C$122,N954&lt;=L_Conversion!$D$122),"-",
IF(AND(M954="06",N954&gt;=L_Conversion!$C$123,N954&lt;=L_Conversion!$D$123),"-",
IF(AND(M954="07",N954&gt;=L_Conversion!$C$124,N954&lt;=L_Conversion!$D$124),"-",
IF(AND(M954="08",N954&gt;=L_Conversion!$C$125,N954&lt;=L_Conversion!$D$125),"-",
IF(AND(M954="09",N954&gt;=L_Conversion!$C$126,N954&lt;=L_Conversion!$D$126),"-",
IF(AND(M954="10",N954&gt;=L_Conversion!$C$127,N954&lt;=L_Conversion!$D$127),"-",
IF(AND(M954="11",N954&gt;=L_Conversion!$C$128,N954&lt;=L_Conversion!$D$128),"-",
IF(AND(M954="12",N954&gt;=L_Conversion!$C$129,N954&lt;=L_Conversion!$D$129),"-",
IF(AND(M954="13",N954&gt;=L_Conversion!$C$116,N954&lt;=L_Conversion!$D$116),"-",
IF(AND(M954="14",N954&gt;=L_Conversion!$C$117,N954&lt;=L_Conversion!$D$117),"-",
"PRIMER_DIA fuera de rango")))))))))))))))</f>
        <v>-</v>
      </c>
      <c r="AS954" s="94" t="str">
        <f t="shared" si="401"/>
        <v>-</v>
      </c>
      <c r="AT954" s="94" t="str">
        <f t="shared" si="402"/>
        <v>-</v>
      </c>
      <c r="AU954" s="94" t="str">
        <f t="shared" si="403"/>
        <v>-</v>
      </c>
      <c r="AV954" s="94" t="str">
        <f t="shared" si="404"/>
        <v>-</v>
      </c>
      <c r="AW954" s="94" t="str">
        <f t="shared" si="405"/>
        <v>-</v>
      </c>
      <c r="AX954" s="94" t="str">
        <f t="shared" si="406"/>
        <v>-</v>
      </c>
      <c r="AY954" s="94" t="str">
        <f t="shared" si="407"/>
        <v>-</v>
      </c>
      <c r="AZ954" s="94" t="str">
        <f t="shared" si="408"/>
        <v>-</v>
      </c>
      <c r="BA954" s="94" t="str">
        <f t="shared" si="409"/>
        <v>-</v>
      </c>
      <c r="BB954" s="94" t="str">
        <f t="shared" si="410"/>
        <v>-</v>
      </c>
      <c r="BC954" s="94" t="str">
        <f t="shared" si="411"/>
        <v>-</v>
      </c>
      <c r="BD954" s="94" t="str">
        <f t="shared" si="412"/>
        <v>-</v>
      </c>
      <c r="BE954" s="94" t="str">
        <f t="shared" si="413"/>
        <v>-</v>
      </c>
      <c r="BF954" s="94" t="str">
        <f t="shared" si="414"/>
        <v>-</v>
      </c>
    </row>
    <row r="955" spans="1:58" x14ac:dyDescent="0.2">
      <c r="A955" s="19" t="s">
        <v>1193</v>
      </c>
      <c r="B955" s="19" t="s">
        <v>76</v>
      </c>
      <c r="C955" s="19">
        <v>13687239</v>
      </c>
      <c r="D955" s="19">
        <v>7</v>
      </c>
      <c r="E955" s="19" t="s">
        <v>1601</v>
      </c>
      <c r="F955" s="19" t="s">
        <v>1602</v>
      </c>
      <c r="G955" s="19" t="s">
        <v>1603</v>
      </c>
      <c r="H955" s="19" t="s">
        <v>1018</v>
      </c>
      <c r="I955" s="19" t="s">
        <v>653</v>
      </c>
      <c r="J955" s="19">
        <v>80</v>
      </c>
      <c r="K955" s="19" t="s">
        <v>556</v>
      </c>
      <c r="L955" s="19" t="s">
        <v>495</v>
      </c>
      <c r="M955" s="19" t="s">
        <v>15</v>
      </c>
      <c r="N955" s="19">
        <v>45881</v>
      </c>
      <c r="O955" s="19">
        <v>2</v>
      </c>
      <c r="P955" s="83">
        <v>1</v>
      </c>
      <c r="Q955" s="19" t="s">
        <v>23</v>
      </c>
      <c r="R955" s="19" t="s">
        <v>11</v>
      </c>
      <c r="S955" s="19" t="s">
        <v>23</v>
      </c>
      <c r="T955" s="19">
        <v>2</v>
      </c>
      <c r="U955" s="19" t="s">
        <v>11</v>
      </c>
      <c r="V955" s="19" t="s">
        <v>11</v>
      </c>
      <c r="W955" s="19" t="s">
        <v>11</v>
      </c>
      <c r="X955" s="19">
        <v>0</v>
      </c>
      <c r="Y955" s="19" t="s">
        <v>730</v>
      </c>
      <c r="Z955" s="19">
        <v>0</v>
      </c>
      <c r="AA955" s="19">
        <v>0</v>
      </c>
      <c r="AB955" s="19">
        <v>0</v>
      </c>
      <c r="AC955" s="186" t="str">
        <f>IF(OR(M955="13",M955="14",P955=8),"",IF(     AND(OR(S955="AUTORIZADO", S955="PENDIENTE", S955="REDUCIDO", S955="AMPLIADO"),L955&lt;&gt;"HONORARIO" ), _xlfn.CONCAT(IF(H955="X","H",H955),"_",IF(OR(P955=5,P955=6),_xlfn.CONCAT(P955,"A"),P955),"_",VLOOKUP(T955,Datos!$B$2:$C$5,2,TRUE)),""))</f>
        <v>M_1_[hasta 3]</v>
      </c>
      <c r="AD955" s="186">
        <f t="shared" si="388"/>
        <v>0</v>
      </c>
      <c r="AE955" s="90" t="str">
        <f t="shared" si="389"/>
        <v>-</v>
      </c>
      <c r="AF955" s="91" t="str">
        <f t="shared" si="390"/>
        <v>070601</v>
      </c>
      <c r="AG955" s="92"/>
      <c r="AH955" s="93" t="str">
        <f t="shared" si="391"/>
        <v>Corporación de Fomento de la Producción</v>
      </c>
      <c r="AI955" s="90" t="str">
        <f t="shared" si="392"/>
        <v>-</v>
      </c>
      <c r="AJ955" s="90">
        <f t="shared" si="393"/>
        <v>7</v>
      </c>
      <c r="AK955" s="90" t="str">
        <f t="shared" si="394"/>
        <v>-</v>
      </c>
      <c r="AL955" s="90" t="str">
        <f t="shared" si="395"/>
        <v>Identifica este registro como MUJER</v>
      </c>
      <c r="AM955" s="90" t="str">
        <f t="shared" si="396"/>
        <v>-</v>
      </c>
      <c r="AN955" s="90" t="str">
        <f t="shared" si="397"/>
        <v>-</v>
      </c>
      <c r="AO955" s="90" t="str">
        <f t="shared" si="398"/>
        <v>-</v>
      </c>
      <c r="AP955" s="58" t="str">
        <f t="shared" si="399"/>
        <v>-</v>
      </c>
      <c r="AQ955" s="94" t="str">
        <f t="shared" si="400"/>
        <v>-</v>
      </c>
      <c r="AR955" s="94" t="str">
        <f>IF(N955="","PRIMER_DIA en blanco",
IF(AND(M955="01",N955&gt;=L_Conversion!$C$118,N955&lt;=L_Conversion!$D$118),"-",
IF(AND(M955="02",N955&gt;=L_Conversion!$C$119,N955&lt;=L_Conversion!$D$119),"-",
IF(AND(M955="03",N955&gt;=L_Conversion!$C$120,N955&lt;=L_Conversion!$D$120),"-",
IF(AND(M955="04",N955&gt;=L_Conversion!$C$121,N955&lt;=L_Conversion!$D$121),"-",
IF(AND(M955="05",N955&gt;=L_Conversion!$C$122,N955&lt;=L_Conversion!$D$122),"-",
IF(AND(M955="06",N955&gt;=L_Conversion!$C$123,N955&lt;=L_Conversion!$D$123),"-",
IF(AND(M955="07",N955&gt;=L_Conversion!$C$124,N955&lt;=L_Conversion!$D$124),"-",
IF(AND(M955="08",N955&gt;=L_Conversion!$C$125,N955&lt;=L_Conversion!$D$125),"-",
IF(AND(M955="09",N955&gt;=L_Conversion!$C$126,N955&lt;=L_Conversion!$D$126),"-",
IF(AND(M955="10",N955&gt;=L_Conversion!$C$127,N955&lt;=L_Conversion!$D$127),"-",
IF(AND(M955="11",N955&gt;=L_Conversion!$C$128,N955&lt;=L_Conversion!$D$128),"-",
IF(AND(M955="12",N955&gt;=L_Conversion!$C$129,N955&lt;=L_Conversion!$D$129),"-",
IF(AND(M955="13",N955&gt;=L_Conversion!$C$116,N955&lt;=L_Conversion!$D$116),"-",
IF(AND(M955="14",N955&gt;=L_Conversion!$C$117,N955&lt;=L_Conversion!$D$117),"-",
"PRIMER_DIA fuera de rango")))))))))))))))</f>
        <v>-</v>
      </c>
      <c r="AS955" s="94" t="str">
        <f t="shared" si="401"/>
        <v>-</v>
      </c>
      <c r="AT955" s="94" t="str">
        <f t="shared" si="402"/>
        <v>-</v>
      </c>
      <c r="AU955" s="94" t="str">
        <f t="shared" si="403"/>
        <v>-</v>
      </c>
      <c r="AV955" s="94" t="str">
        <f t="shared" si="404"/>
        <v>-</v>
      </c>
      <c r="AW955" s="94" t="str">
        <f t="shared" si="405"/>
        <v>-</v>
      </c>
      <c r="AX955" s="94" t="str">
        <f t="shared" si="406"/>
        <v>-</v>
      </c>
      <c r="AY955" s="94" t="str">
        <f t="shared" si="407"/>
        <v>-</v>
      </c>
      <c r="AZ955" s="94" t="str">
        <f t="shared" si="408"/>
        <v>-</v>
      </c>
      <c r="BA955" s="94" t="str">
        <f t="shared" si="409"/>
        <v>-</v>
      </c>
      <c r="BB955" s="94" t="str">
        <f t="shared" si="410"/>
        <v>-</v>
      </c>
      <c r="BC955" s="94" t="str">
        <f t="shared" si="411"/>
        <v>-</v>
      </c>
      <c r="BD955" s="94" t="str">
        <f t="shared" si="412"/>
        <v>-</v>
      </c>
      <c r="BE955" s="94" t="str">
        <f t="shared" si="413"/>
        <v>-</v>
      </c>
      <c r="BF955" s="94" t="str">
        <f t="shared" si="414"/>
        <v>-</v>
      </c>
    </row>
    <row r="956" spans="1:58" x14ac:dyDescent="0.2">
      <c r="A956" s="19" t="s">
        <v>1193</v>
      </c>
      <c r="B956" s="19" t="s">
        <v>76</v>
      </c>
      <c r="C956" s="19">
        <v>15338094</v>
      </c>
      <c r="D956" s="19">
        <v>5</v>
      </c>
      <c r="E956" s="19" t="s">
        <v>1857</v>
      </c>
      <c r="F956" s="19" t="s">
        <v>1858</v>
      </c>
      <c r="G956" s="19" t="s">
        <v>1859</v>
      </c>
      <c r="H956" s="19" t="s">
        <v>1018</v>
      </c>
      <c r="I956" s="19" t="s">
        <v>653</v>
      </c>
      <c r="J956" s="19">
        <v>80</v>
      </c>
      <c r="K956" s="19" t="s">
        <v>556</v>
      </c>
      <c r="L956" s="19" t="s">
        <v>495</v>
      </c>
      <c r="M956" s="19" t="s">
        <v>15</v>
      </c>
      <c r="N956" s="19">
        <v>45882</v>
      </c>
      <c r="O956" s="19">
        <v>2</v>
      </c>
      <c r="P956" s="83">
        <v>1</v>
      </c>
      <c r="Q956" s="19" t="s">
        <v>23</v>
      </c>
      <c r="R956" s="19" t="s">
        <v>11</v>
      </c>
      <c r="S956" s="19" t="s">
        <v>23</v>
      </c>
      <c r="T956" s="19">
        <v>2</v>
      </c>
      <c r="U956" s="19" t="s">
        <v>11</v>
      </c>
      <c r="V956" s="19" t="s">
        <v>11</v>
      </c>
      <c r="W956" s="19" t="s">
        <v>11</v>
      </c>
      <c r="X956" s="19">
        <v>0</v>
      </c>
      <c r="Y956" s="19" t="s">
        <v>730</v>
      </c>
      <c r="Z956" s="19">
        <v>0</v>
      </c>
      <c r="AA956" s="19">
        <v>0</v>
      </c>
      <c r="AB956" s="19">
        <v>0</v>
      </c>
      <c r="AC956" s="186" t="str">
        <f>IF(OR(M956="13",M956="14",P956=8),"",IF(     AND(OR(S956="AUTORIZADO", S956="PENDIENTE", S956="REDUCIDO", S956="AMPLIADO"),L956&lt;&gt;"HONORARIO" ), _xlfn.CONCAT(IF(H956="X","H",H956),"_",IF(OR(P956=5,P956=6),_xlfn.CONCAT(P956,"A"),P956),"_",VLOOKUP(T956,Datos!$B$2:$C$5,2,TRUE)),""))</f>
        <v>M_1_[hasta 3]</v>
      </c>
      <c r="AD956" s="186">
        <f t="shared" si="388"/>
        <v>0</v>
      </c>
      <c r="AE956" s="90" t="str">
        <f t="shared" si="389"/>
        <v>-</v>
      </c>
      <c r="AF956" s="91" t="str">
        <f t="shared" si="390"/>
        <v>070601</v>
      </c>
      <c r="AG956" s="92"/>
      <c r="AH956" s="93" t="str">
        <f t="shared" si="391"/>
        <v>Corporación de Fomento de la Producción</v>
      </c>
      <c r="AI956" s="90" t="str">
        <f t="shared" si="392"/>
        <v>-</v>
      </c>
      <c r="AJ956" s="90">
        <f t="shared" si="393"/>
        <v>5</v>
      </c>
      <c r="AK956" s="90" t="str">
        <f t="shared" si="394"/>
        <v>-</v>
      </c>
      <c r="AL956" s="90" t="str">
        <f t="shared" si="395"/>
        <v>Identifica este registro como MUJER</v>
      </c>
      <c r="AM956" s="90" t="str">
        <f t="shared" si="396"/>
        <v>-</v>
      </c>
      <c r="AN956" s="90" t="str">
        <f t="shared" si="397"/>
        <v>-</v>
      </c>
      <c r="AO956" s="90" t="str">
        <f t="shared" si="398"/>
        <v>-</v>
      </c>
      <c r="AP956" s="58" t="str">
        <f t="shared" si="399"/>
        <v>-</v>
      </c>
      <c r="AQ956" s="94" t="str">
        <f t="shared" si="400"/>
        <v>-</v>
      </c>
      <c r="AR956" s="94" t="str">
        <f>IF(N956="","PRIMER_DIA en blanco",
IF(AND(M956="01",N956&gt;=L_Conversion!$C$118,N956&lt;=L_Conversion!$D$118),"-",
IF(AND(M956="02",N956&gt;=L_Conversion!$C$119,N956&lt;=L_Conversion!$D$119),"-",
IF(AND(M956="03",N956&gt;=L_Conversion!$C$120,N956&lt;=L_Conversion!$D$120),"-",
IF(AND(M956="04",N956&gt;=L_Conversion!$C$121,N956&lt;=L_Conversion!$D$121),"-",
IF(AND(M956="05",N956&gt;=L_Conversion!$C$122,N956&lt;=L_Conversion!$D$122),"-",
IF(AND(M956="06",N956&gt;=L_Conversion!$C$123,N956&lt;=L_Conversion!$D$123),"-",
IF(AND(M956="07",N956&gt;=L_Conversion!$C$124,N956&lt;=L_Conversion!$D$124),"-",
IF(AND(M956="08",N956&gt;=L_Conversion!$C$125,N956&lt;=L_Conversion!$D$125),"-",
IF(AND(M956="09",N956&gt;=L_Conversion!$C$126,N956&lt;=L_Conversion!$D$126),"-",
IF(AND(M956="10",N956&gt;=L_Conversion!$C$127,N956&lt;=L_Conversion!$D$127),"-",
IF(AND(M956="11",N956&gt;=L_Conversion!$C$128,N956&lt;=L_Conversion!$D$128),"-",
IF(AND(M956="12",N956&gt;=L_Conversion!$C$129,N956&lt;=L_Conversion!$D$129),"-",
IF(AND(M956="13",N956&gt;=L_Conversion!$C$116,N956&lt;=L_Conversion!$D$116),"-",
IF(AND(M956="14",N956&gt;=L_Conversion!$C$117,N956&lt;=L_Conversion!$D$117),"-",
"PRIMER_DIA fuera de rango")))))))))))))))</f>
        <v>-</v>
      </c>
      <c r="AS956" s="94" t="str">
        <f t="shared" si="401"/>
        <v>-</v>
      </c>
      <c r="AT956" s="94" t="str">
        <f t="shared" si="402"/>
        <v>-</v>
      </c>
      <c r="AU956" s="94" t="str">
        <f t="shared" si="403"/>
        <v>-</v>
      </c>
      <c r="AV956" s="94" t="str">
        <f t="shared" si="404"/>
        <v>-</v>
      </c>
      <c r="AW956" s="94" t="str">
        <f t="shared" si="405"/>
        <v>-</v>
      </c>
      <c r="AX956" s="94" t="str">
        <f t="shared" si="406"/>
        <v>-</v>
      </c>
      <c r="AY956" s="94" t="str">
        <f t="shared" si="407"/>
        <v>-</v>
      </c>
      <c r="AZ956" s="94" t="str">
        <f t="shared" si="408"/>
        <v>-</v>
      </c>
      <c r="BA956" s="94" t="str">
        <f t="shared" si="409"/>
        <v>-</v>
      </c>
      <c r="BB956" s="94" t="str">
        <f t="shared" si="410"/>
        <v>-</v>
      </c>
      <c r="BC956" s="94" t="str">
        <f t="shared" si="411"/>
        <v>-</v>
      </c>
      <c r="BD956" s="94" t="str">
        <f t="shared" si="412"/>
        <v>-</v>
      </c>
      <c r="BE956" s="94" t="str">
        <f t="shared" si="413"/>
        <v>-</v>
      </c>
      <c r="BF956" s="94" t="str">
        <f t="shared" si="414"/>
        <v>-</v>
      </c>
    </row>
    <row r="957" spans="1:58" x14ac:dyDescent="0.2">
      <c r="A957" s="19" t="s">
        <v>1193</v>
      </c>
      <c r="B957" s="19" t="s">
        <v>76</v>
      </c>
      <c r="C957" s="19">
        <v>16035770</v>
      </c>
      <c r="D957" s="19">
        <v>3</v>
      </c>
      <c r="E957" s="19" t="s">
        <v>1685</v>
      </c>
      <c r="F957" s="19" t="s">
        <v>1337</v>
      </c>
      <c r="G957" s="19" t="s">
        <v>2114</v>
      </c>
      <c r="H957" s="19" t="s">
        <v>1018</v>
      </c>
      <c r="I957" s="19" t="s">
        <v>653</v>
      </c>
      <c r="J957" s="19">
        <v>80</v>
      </c>
      <c r="K957" s="19" t="s">
        <v>556</v>
      </c>
      <c r="L957" s="19" t="s">
        <v>495</v>
      </c>
      <c r="M957" s="19" t="s">
        <v>15</v>
      </c>
      <c r="N957" s="19">
        <v>45882</v>
      </c>
      <c r="O957" s="19">
        <v>30</v>
      </c>
      <c r="P957" s="83">
        <v>1</v>
      </c>
      <c r="Q957" s="19" t="s">
        <v>23</v>
      </c>
      <c r="R957" s="19" t="s">
        <v>11</v>
      </c>
      <c r="S957" s="19" t="s">
        <v>23</v>
      </c>
      <c r="T957" s="19">
        <v>30</v>
      </c>
      <c r="U957" s="19" t="s">
        <v>11</v>
      </c>
      <c r="V957" s="19" t="s">
        <v>11</v>
      </c>
      <c r="W957" s="19" t="s">
        <v>11</v>
      </c>
      <c r="X957" s="19">
        <v>0</v>
      </c>
      <c r="Y957" s="19" t="s">
        <v>730</v>
      </c>
      <c r="Z957" s="19">
        <v>0</v>
      </c>
      <c r="AA957" s="19">
        <v>0</v>
      </c>
      <c r="AB957" s="19">
        <v>0</v>
      </c>
      <c r="AC957" s="186" t="str">
        <f>IF(OR(M957="13",M957="14",P957=8),"",IF(     AND(OR(S957="AUTORIZADO", S957="PENDIENTE", S957="REDUCIDO", S957="AMPLIADO"),L957&lt;&gt;"HONORARIO" ), _xlfn.CONCAT(IF(H957="X","H",H957),"_",IF(OR(P957=5,P957=6),_xlfn.CONCAT(P957,"A"),P957),"_",VLOOKUP(T957,Datos!$B$2:$C$5,2,TRUE)),""))</f>
        <v>M_1_[11 +]</v>
      </c>
      <c r="AD957" s="186">
        <f t="shared" si="388"/>
        <v>0</v>
      </c>
      <c r="AE957" s="90" t="str">
        <f t="shared" si="389"/>
        <v>-</v>
      </c>
      <c r="AF957" s="91" t="str">
        <f t="shared" si="390"/>
        <v>070601</v>
      </c>
      <c r="AG957" s="92"/>
      <c r="AH957" s="93" t="str">
        <f t="shared" si="391"/>
        <v>Corporación de Fomento de la Producción</v>
      </c>
      <c r="AI957" s="90" t="str">
        <f t="shared" si="392"/>
        <v>-</v>
      </c>
      <c r="AJ957" s="90">
        <f t="shared" si="393"/>
        <v>3</v>
      </c>
      <c r="AK957" s="90" t="str">
        <f t="shared" si="394"/>
        <v>-</v>
      </c>
      <c r="AL957" s="90" t="str">
        <f t="shared" si="395"/>
        <v>Identifica este registro como MUJER</v>
      </c>
      <c r="AM957" s="90" t="str">
        <f t="shared" si="396"/>
        <v>-</v>
      </c>
      <c r="AN957" s="90" t="str">
        <f t="shared" si="397"/>
        <v>-</v>
      </c>
      <c r="AO957" s="90" t="str">
        <f t="shared" si="398"/>
        <v>-</v>
      </c>
      <c r="AP957" s="58" t="str">
        <f t="shared" si="399"/>
        <v>-</v>
      </c>
      <c r="AQ957" s="94" t="str">
        <f t="shared" si="400"/>
        <v>-</v>
      </c>
      <c r="AR957" s="94" t="str">
        <f>IF(N957="","PRIMER_DIA en blanco",
IF(AND(M957="01",N957&gt;=L_Conversion!$C$118,N957&lt;=L_Conversion!$D$118),"-",
IF(AND(M957="02",N957&gt;=L_Conversion!$C$119,N957&lt;=L_Conversion!$D$119),"-",
IF(AND(M957="03",N957&gt;=L_Conversion!$C$120,N957&lt;=L_Conversion!$D$120),"-",
IF(AND(M957="04",N957&gt;=L_Conversion!$C$121,N957&lt;=L_Conversion!$D$121),"-",
IF(AND(M957="05",N957&gt;=L_Conversion!$C$122,N957&lt;=L_Conversion!$D$122),"-",
IF(AND(M957="06",N957&gt;=L_Conversion!$C$123,N957&lt;=L_Conversion!$D$123),"-",
IF(AND(M957="07",N957&gt;=L_Conversion!$C$124,N957&lt;=L_Conversion!$D$124),"-",
IF(AND(M957="08",N957&gt;=L_Conversion!$C$125,N957&lt;=L_Conversion!$D$125),"-",
IF(AND(M957="09",N957&gt;=L_Conversion!$C$126,N957&lt;=L_Conversion!$D$126),"-",
IF(AND(M957="10",N957&gt;=L_Conversion!$C$127,N957&lt;=L_Conversion!$D$127),"-",
IF(AND(M957="11",N957&gt;=L_Conversion!$C$128,N957&lt;=L_Conversion!$D$128),"-",
IF(AND(M957="12",N957&gt;=L_Conversion!$C$129,N957&lt;=L_Conversion!$D$129),"-",
IF(AND(M957="13",N957&gt;=L_Conversion!$C$116,N957&lt;=L_Conversion!$D$116),"-",
IF(AND(M957="14",N957&gt;=L_Conversion!$C$117,N957&lt;=L_Conversion!$D$117),"-",
"PRIMER_DIA fuera de rango")))))))))))))))</f>
        <v>-</v>
      </c>
      <c r="AS957" s="94" t="str">
        <f t="shared" si="401"/>
        <v>-</v>
      </c>
      <c r="AT957" s="94" t="str">
        <f t="shared" si="402"/>
        <v>-</v>
      </c>
      <c r="AU957" s="94" t="str">
        <f t="shared" si="403"/>
        <v>-</v>
      </c>
      <c r="AV957" s="94" t="str">
        <f t="shared" si="404"/>
        <v>-</v>
      </c>
      <c r="AW957" s="94" t="str">
        <f t="shared" si="405"/>
        <v>-</v>
      </c>
      <c r="AX957" s="94" t="str">
        <f t="shared" si="406"/>
        <v>-</v>
      </c>
      <c r="AY957" s="94" t="str">
        <f t="shared" si="407"/>
        <v>-</v>
      </c>
      <c r="AZ957" s="94" t="str">
        <f t="shared" si="408"/>
        <v>-</v>
      </c>
      <c r="BA957" s="94" t="str">
        <f t="shared" si="409"/>
        <v>-</v>
      </c>
      <c r="BB957" s="94" t="str">
        <f t="shared" si="410"/>
        <v>-</v>
      </c>
      <c r="BC957" s="94" t="str">
        <f t="shared" si="411"/>
        <v>-</v>
      </c>
      <c r="BD957" s="94" t="str">
        <f t="shared" si="412"/>
        <v>-</v>
      </c>
      <c r="BE957" s="94" t="str">
        <f t="shared" si="413"/>
        <v>-</v>
      </c>
      <c r="BF957" s="94" t="str">
        <f t="shared" si="414"/>
        <v>-</v>
      </c>
    </row>
    <row r="958" spans="1:58" x14ac:dyDescent="0.2">
      <c r="A958" s="19" t="s">
        <v>1193</v>
      </c>
      <c r="B958" s="19" t="s">
        <v>76</v>
      </c>
      <c r="C958" s="19">
        <v>12677305</v>
      </c>
      <c r="D958" s="19">
        <v>6</v>
      </c>
      <c r="E958" s="19" t="s">
        <v>1508</v>
      </c>
      <c r="F958" s="19" t="s">
        <v>1538</v>
      </c>
      <c r="G958" s="19" t="s">
        <v>1539</v>
      </c>
      <c r="H958" s="19" t="s">
        <v>1018</v>
      </c>
      <c r="I958" s="19" t="s">
        <v>653</v>
      </c>
      <c r="J958" s="19">
        <v>80</v>
      </c>
      <c r="K958" s="19" t="s">
        <v>556</v>
      </c>
      <c r="L958" s="19" t="s">
        <v>495</v>
      </c>
      <c r="M958" s="19" t="s">
        <v>15</v>
      </c>
      <c r="N958" s="19">
        <v>45883</v>
      </c>
      <c r="O958" s="19">
        <v>1</v>
      </c>
      <c r="P958" s="83">
        <v>1</v>
      </c>
      <c r="Q958" s="19" t="s">
        <v>23</v>
      </c>
      <c r="R958" s="19" t="s">
        <v>11</v>
      </c>
      <c r="S958" s="19" t="s">
        <v>23</v>
      </c>
      <c r="T958" s="19">
        <v>1</v>
      </c>
      <c r="U958" s="19" t="s">
        <v>11</v>
      </c>
      <c r="V958" s="19" t="s">
        <v>11</v>
      </c>
      <c r="W958" s="19" t="s">
        <v>11</v>
      </c>
      <c r="X958" s="19">
        <v>0</v>
      </c>
      <c r="Y958" s="19" t="s">
        <v>730</v>
      </c>
      <c r="Z958" s="19">
        <v>0</v>
      </c>
      <c r="AA958" s="19">
        <v>0</v>
      </c>
      <c r="AB958" s="19">
        <v>0</v>
      </c>
      <c r="AC958" s="186" t="str">
        <f>IF(OR(M958="13",M958="14",P958=8),"",IF(     AND(OR(S958="AUTORIZADO", S958="PENDIENTE", S958="REDUCIDO", S958="AMPLIADO"),L958&lt;&gt;"HONORARIO" ), _xlfn.CONCAT(IF(H958="X","H",H958),"_",IF(OR(P958=5,P958=6),_xlfn.CONCAT(P958,"A"),P958),"_",VLOOKUP(T958,Datos!$B$2:$C$5,2,TRUE)),""))</f>
        <v>M_1_[hasta 3]</v>
      </c>
      <c r="AD958" s="186">
        <f t="shared" si="388"/>
        <v>0</v>
      </c>
      <c r="AE958" s="90" t="str">
        <f t="shared" si="389"/>
        <v>-</v>
      </c>
      <c r="AF958" s="91" t="str">
        <f t="shared" si="390"/>
        <v>070601</v>
      </c>
      <c r="AG958" s="92"/>
      <c r="AH958" s="93" t="str">
        <f t="shared" si="391"/>
        <v>Corporación de Fomento de la Producción</v>
      </c>
      <c r="AI958" s="90" t="str">
        <f t="shared" si="392"/>
        <v>-</v>
      </c>
      <c r="AJ958" s="90">
        <f t="shared" si="393"/>
        <v>6</v>
      </c>
      <c r="AK958" s="90" t="str">
        <f t="shared" si="394"/>
        <v>-</v>
      </c>
      <c r="AL958" s="90" t="str">
        <f t="shared" si="395"/>
        <v>Identifica este registro como MUJER</v>
      </c>
      <c r="AM958" s="90" t="str">
        <f t="shared" si="396"/>
        <v>-</v>
      </c>
      <c r="AN958" s="90" t="str">
        <f t="shared" si="397"/>
        <v>-</v>
      </c>
      <c r="AO958" s="90" t="str">
        <f t="shared" si="398"/>
        <v>-</v>
      </c>
      <c r="AP958" s="58" t="str">
        <f t="shared" si="399"/>
        <v>-</v>
      </c>
      <c r="AQ958" s="94" t="str">
        <f t="shared" si="400"/>
        <v>-</v>
      </c>
      <c r="AR958" s="94" t="str">
        <f>IF(N958="","PRIMER_DIA en blanco",
IF(AND(M958="01",N958&gt;=L_Conversion!$C$118,N958&lt;=L_Conversion!$D$118),"-",
IF(AND(M958="02",N958&gt;=L_Conversion!$C$119,N958&lt;=L_Conversion!$D$119),"-",
IF(AND(M958="03",N958&gt;=L_Conversion!$C$120,N958&lt;=L_Conversion!$D$120),"-",
IF(AND(M958="04",N958&gt;=L_Conversion!$C$121,N958&lt;=L_Conversion!$D$121),"-",
IF(AND(M958="05",N958&gt;=L_Conversion!$C$122,N958&lt;=L_Conversion!$D$122),"-",
IF(AND(M958="06",N958&gt;=L_Conversion!$C$123,N958&lt;=L_Conversion!$D$123),"-",
IF(AND(M958="07",N958&gt;=L_Conversion!$C$124,N958&lt;=L_Conversion!$D$124),"-",
IF(AND(M958="08",N958&gt;=L_Conversion!$C$125,N958&lt;=L_Conversion!$D$125),"-",
IF(AND(M958="09",N958&gt;=L_Conversion!$C$126,N958&lt;=L_Conversion!$D$126),"-",
IF(AND(M958="10",N958&gt;=L_Conversion!$C$127,N958&lt;=L_Conversion!$D$127),"-",
IF(AND(M958="11",N958&gt;=L_Conversion!$C$128,N958&lt;=L_Conversion!$D$128),"-",
IF(AND(M958="12",N958&gt;=L_Conversion!$C$129,N958&lt;=L_Conversion!$D$129),"-",
IF(AND(M958="13",N958&gt;=L_Conversion!$C$116,N958&lt;=L_Conversion!$D$116),"-",
IF(AND(M958="14",N958&gt;=L_Conversion!$C$117,N958&lt;=L_Conversion!$D$117),"-",
"PRIMER_DIA fuera de rango")))))))))))))))</f>
        <v>-</v>
      </c>
      <c r="AS958" s="94" t="str">
        <f t="shared" si="401"/>
        <v>-</v>
      </c>
      <c r="AT958" s="94" t="str">
        <f t="shared" si="402"/>
        <v>-</v>
      </c>
      <c r="AU958" s="94" t="str">
        <f t="shared" si="403"/>
        <v>-</v>
      </c>
      <c r="AV958" s="94" t="str">
        <f t="shared" si="404"/>
        <v>-</v>
      </c>
      <c r="AW958" s="94" t="str">
        <f t="shared" si="405"/>
        <v>-</v>
      </c>
      <c r="AX958" s="94" t="str">
        <f t="shared" si="406"/>
        <v>-</v>
      </c>
      <c r="AY958" s="94" t="str">
        <f t="shared" si="407"/>
        <v>-</v>
      </c>
      <c r="AZ958" s="94" t="str">
        <f t="shared" si="408"/>
        <v>-</v>
      </c>
      <c r="BA958" s="94" t="str">
        <f t="shared" si="409"/>
        <v>-</v>
      </c>
      <c r="BB958" s="94" t="str">
        <f t="shared" si="410"/>
        <v>-</v>
      </c>
      <c r="BC958" s="94" t="str">
        <f t="shared" si="411"/>
        <v>-</v>
      </c>
      <c r="BD958" s="94" t="str">
        <f t="shared" si="412"/>
        <v>-</v>
      </c>
      <c r="BE958" s="94" t="str">
        <f t="shared" si="413"/>
        <v>-</v>
      </c>
      <c r="BF958" s="94" t="str">
        <f t="shared" si="414"/>
        <v>-</v>
      </c>
    </row>
    <row r="959" spans="1:58" x14ac:dyDescent="0.2">
      <c r="A959" s="19" t="s">
        <v>1193</v>
      </c>
      <c r="B959" s="19" t="s">
        <v>76</v>
      </c>
      <c r="C959" s="19">
        <v>10027670</v>
      </c>
      <c r="D959" s="19">
        <v>4</v>
      </c>
      <c r="E959" s="19" t="s">
        <v>1358</v>
      </c>
      <c r="F959" s="19" t="s">
        <v>1359</v>
      </c>
      <c r="G959" s="19" t="s">
        <v>1360</v>
      </c>
      <c r="H959" s="19" t="s">
        <v>654</v>
      </c>
      <c r="I959" s="19" t="s">
        <v>653</v>
      </c>
      <c r="J959" s="19">
        <v>80</v>
      </c>
      <c r="K959" s="19" t="s">
        <v>560</v>
      </c>
      <c r="L959" s="19" t="s">
        <v>495</v>
      </c>
      <c r="M959" s="19" t="s">
        <v>15</v>
      </c>
      <c r="N959" s="19">
        <v>45883</v>
      </c>
      <c r="O959" s="19">
        <v>30</v>
      </c>
      <c r="P959" s="83">
        <v>1</v>
      </c>
      <c r="Q959" s="19" t="s">
        <v>23</v>
      </c>
      <c r="R959" s="19" t="s">
        <v>11</v>
      </c>
      <c r="S959" s="19" t="s">
        <v>23</v>
      </c>
      <c r="T959" s="19">
        <v>30</v>
      </c>
      <c r="U959" s="19" t="s">
        <v>11</v>
      </c>
      <c r="V959" s="19" t="s">
        <v>11</v>
      </c>
      <c r="W959" s="19" t="s">
        <v>11</v>
      </c>
      <c r="X959" s="19">
        <v>0</v>
      </c>
      <c r="Y959" s="19" t="s">
        <v>730</v>
      </c>
      <c r="Z959" s="19">
        <v>0</v>
      </c>
      <c r="AA959" s="19">
        <v>0</v>
      </c>
      <c r="AB959" s="19">
        <v>0</v>
      </c>
      <c r="AC959" s="186" t="str">
        <f>IF(OR(M959="13",M959="14",P959=8),"",IF(     AND(OR(S959="AUTORIZADO", S959="PENDIENTE", S959="REDUCIDO", S959="AMPLIADO"),L959&lt;&gt;"HONORARIO" ), _xlfn.CONCAT(IF(H959="X","H",H959),"_",IF(OR(P959=5,P959=6),_xlfn.CONCAT(P959,"A"),P959),"_",VLOOKUP(T959,Datos!$B$2:$C$5,2,TRUE)),""))</f>
        <v>H_1_[11 +]</v>
      </c>
      <c r="AD959" s="186">
        <f t="shared" si="388"/>
        <v>0</v>
      </c>
      <c r="AE959" s="90" t="str">
        <f t="shared" si="389"/>
        <v>-</v>
      </c>
      <c r="AF959" s="91" t="str">
        <f t="shared" si="390"/>
        <v>070601</v>
      </c>
      <c r="AG959" s="92"/>
      <c r="AH959" s="93" t="str">
        <f t="shared" si="391"/>
        <v>Corporación de Fomento de la Producción</v>
      </c>
      <c r="AI959" s="90" t="str">
        <f t="shared" si="392"/>
        <v>-</v>
      </c>
      <c r="AJ959" s="90">
        <f t="shared" si="393"/>
        <v>4</v>
      </c>
      <c r="AK959" s="90" t="str">
        <f t="shared" si="394"/>
        <v>-</v>
      </c>
      <c r="AL959" s="90" t="str">
        <f t="shared" si="395"/>
        <v>Identifica este registro como HOMBRE</v>
      </c>
      <c r="AM959" s="90" t="str">
        <f t="shared" si="396"/>
        <v>-</v>
      </c>
      <c r="AN959" s="90" t="str">
        <f t="shared" si="397"/>
        <v>-</v>
      </c>
      <c r="AO959" s="90" t="str">
        <f t="shared" si="398"/>
        <v>-</v>
      </c>
      <c r="AP959" s="58" t="str">
        <f t="shared" si="399"/>
        <v>-</v>
      </c>
      <c r="AQ959" s="94" t="str">
        <f t="shared" si="400"/>
        <v>-</v>
      </c>
      <c r="AR959" s="94" t="str">
        <f>IF(N959="","PRIMER_DIA en blanco",
IF(AND(M959="01",N959&gt;=L_Conversion!$C$118,N959&lt;=L_Conversion!$D$118),"-",
IF(AND(M959="02",N959&gt;=L_Conversion!$C$119,N959&lt;=L_Conversion!$D$119),"-",
IF(AND(M959="03",N959&gt;=L_Conversion!$C$120,N959&lt;=L_Conversion!$D$120),"-",
IF(AND(M959="04",N959&gt;=L_Conversion!$C$121,N959&lt;=L_Conversion!$D$121),"-",
IF(AND(M959="05",N959&gt;=L_Conversion!$C$122,N959&lt;=L_Conversion!$D$122),"-",
IF(AND(M959="06",N959&gt;=L_Conversion!$C$123,N959&lt;=L_Conversion!$D$123),"-",
IF(AND(M959="07",N959&gt;=L_Conversion!$C$124,N959&lt;=L_Conversion!$D$124),"-",
IF(AND(M959="08",N959&gt;=L_Conversion!$C$125,N959&lt;=L_Conversion!$D$125),"-",
IF(AND(M959="09",N959&gt;=L_Conversion!$C$126,N959&lt;=L_Conversion!$D$126),"-",
IF(AND(M959="10",N959&gt;=L_Conversion!$C$127,N959&lt;=L_Conversion!$D$127),"-",
IF(AND(M959="11",N959&gt;=L_Conversion!$C$128,N959&lt;=L_Conversion!$D$128),"-",
IF(AND(M959="12",N959&gt;=L_Conversion!$C$129,N959&lt;=L_Conversion!$D$129),"-",
IF(AND(M959="13",N959&gt;=L_Conversion!$C$116,N959&lt;=L_Conversion!$D$116),"-",
IF(AND(M959="14",N959&gt;=L_Conversion!$C$117,N959&lt;=L_Conversion!$D$117),"-",
"PRIMER_DIA fuera de rango")))))))))))))))</f>
        <v>-</v>
      </c>
      <c r="AS959" s="94" t="str">
        <f t="shared" si="401"/>
        <v>-</v>
      </c>
      <c r="AT959" s="94" t="str">
        <f t="shared" si="402"/>
        <v>-</v>
      </c>
      <c r="AU959" s="94" t="str">
        <f t="shared" si="403"/>
        <v>-</v>
      </c>
      <c r="AV959" s="94" t="str">
        <f t="shared" si="404"/>
        <v>-</v>
      </c>
      <c r="AW959" s="94" t="str">
        <f t="shared" si="405"/>
        <v>-</v>
      </c>
      <c r="AX959" s="94" t="str">
        <f t="shared" si="406"/>
        <v>-</v>
      </c>
      <c r="AY959" s="94" t="str">
        <f t="shared" si="407"/>
        <v>-</v>
      </c>
      <c r="AZ959" s="94" t="str">
        <f t="shared" si="408"/>
        <v>-</v>
      </c>
      <c r="BA959" s="94" t="str">
        <f t="shared" si="409"/>
        <v>-</v>
      </c>
      <c r="BB959" s="94" t="str">
        <f t="shared" si="410"/>
        <v>-</v>
      </c>
      <c r="BC959" s="94" t="str">
        <f t="shared" si="411"/>
        <v>-</v>
      </c>
      <c r="BD959" s="94" t="str">
        <f t="shared" si="412"/>
        <v>-</v>
      </c>
      <c r="BE959" s="94" t="str">
        <f t="shared" si="413"/>
        <v>-</v>
      </c>
      <c r="BF959" s="94" t="str">
        <f t="shared" si="414"/>
        <v>-</v>
      </c>
    </row>
    <row r="960" spans="1:58" x14ac:dyDescent="0.2">
      <c r="A960" s="19" t="s">
        <v>1193</v>
      </c>
      <c r="B960" s="19" t="s">
        <v>76</v>
      </c>
      <c r="C960" s="19">
        <v>12720190</v>
      </c>
      <c r="D960" s="19">
        <v>0</v>
      </c>
      <c r="E960" s="19" t="s">
        <v>1943</v>
      </c>
      <c r="F960" s="19" t="s">
        <v>1903</v>
      </c>
      <c r="G960" s="19" t="s">
        <v>2115</v>
      </c>
      <c r="H960" s="19" t="s">
        <v>654</v>
      </c>
      <c r="I960" s="19" t="s">
        <v>653</v>
      </c>
      <c r="J960" s="19">
        <v>80</v>
      </c>
      <c r="K960" s="19" t="s">
        <v>556</v>
      </c>
      <c r="L960" s="19" t="s">
        <v>495</v>
      </c>
      <c r="M960" s="19" t="s">
        <v>15</v>
      </c>
      <c r="N960" s="19">
        <v>45883</v>
      </c>
      <c r="O960" s="19">
        <v>1</v>
      </c>
      <c r="P960" s="83">
        <v>1</v>
      </c>
      <c r="Q960" s="19" t="s">
        <v>23</v>
      </c>
      <c r="R960" s="19" t="s">
        <v>11</v>
      </c>
      <c r="S960" s="19" t="s">
        <v>23</v>
      </c>
      <c r="T960" s="19">
        <v>1</v>
      </c>
      <c r="U960" s="19" t="s">
        <v>11</v>
      </c>
      <c r="V960" s="19" t="s">
        <v>11</v>
      </c>
      <c r="W960" s="19" t="s">
        <v>11</v>
      </c>
      <c r="X960" s="19">
        <v>0</v>
      </c>
      <c r="Y960" s="19" t="s">
        <v>730</v>
      </c>
      <c r="Z960" s="19">
        <v>0</v>
      </c>
      <c r="AA960" s="19">
        <v>0</v>
      </c>
      <c r="AB960" s="19">
        <v>0</v>
      </c>
      <c r="AC960" s="186" t="str">
        <f>IF(OR(M960="13",M960="14",P960=8),"",IF(     AND(OR(S960="AUTORIZADO", S960="PENDIENTE", S960="REDUCIDO", S960="AMPLIADO"),L960&lt;&gt;"HONORARIO" ), _xlfn.CONCAT(IF(H960="X","H",H960),"_",IF(OR(P960=5,P960=6),_xlfn.CONCAT(P960,"A"),P960),"_",VLOOKUP(T960,Datos!$B$2:$C$5,2,TRUE)),""))</f>
        <v>H_1_[hasta 3]</v>
      </c>
      <c r="AD960" s="186">
        <f t="shared" si="388"/>
        <v>0</v>
      </c>
      <c r="AE960" s="90" t="str">
        <f t="shared" si="389"/>
        <v>-</v>
      </c>
      <c r="AF960" s="91" t="str">
        <f t="shared" si="390"/>
        <v>070601</v>
      </c>
      <c r="AG960" s="92"/>
      <c r="AH960" s="93" t="str">
        <f t="shared" si="391"/>
        <v>Corporación de Fomento de la Producción</v>
      </c>
      <c r="AI960" s="90" t="str">
        <f t="shared" si="392"/>
        <v>-</v>
      </c>
      <c r="AJ960" s="90">
        <f t="shared" si="393"/>
        <v>0</v>
      </c>
      <c r="AK960" s="90" t="str">
        <f t="shared" si="394"/>
        <v>-</v>
      </c>
      <c r="AL960" s="90" t="str">
        <f t="shared" si="395"/>
        <v>Identifica este registro como HOMBRE</v>
      </c>
      <c r="AM960" s="90" t="str">
        <f t="shared" si="396"/>
        <v>-</v>
      </c>
      <c r="AN960" s="90" t="str">
        <f t="shared" si="397"/>
        <v>-</v>
      </c>
      <c r="AO960" s="90" t="str">
        <f t="shared" si="398"/>
        <v>-</v>
      </c>
      <c r="AP960" s="58" t="str">
        <f t="shared" si="399"/>
        <v>-</v>
      </c>
      <c r="AQ960" s="94" t="str">
        <f t="shared" si="400"/>
        <v>-</v>
      </c>
      <c r="AR960" s="94" t="str">
        <f>IF(N960="","PRIMER_DIA en blanco",
IF(AND(M960="01",N960&gt;=L_Conversion!$C$118,N960&lt;=L_Conversion!$D$118),"-",
IF(AND(M960="02",N960&gt;=L_Conversion!$C$119,N960&lt;=L_Conversion!$D$119),"-",
IF(AND(M960="03",N960&gt;=L_Conversion!$C$120,N960&lt;=L_Conversion!$D$120),"-",
IF(AND(M960="04",N960&gt;=L_Conversion!$C$121,N960&lt;=L_Conversion!$D$121),"-",
IF(AND(M960="05",N960&gt;=L_Conversion!$C$122,N960&lt;=L_Conversion!$D$122),"-",
IF(AND(M960="06",N960&gt;=L_Conversion!$C$123,N960&lt;=L_Conversion!$D$123),"-",
IF(AND(M960="07",N960&gt;=L_Conversion!$C$124,N960&lt;=L_Conversion!$D$124),"-",
IF(AND(M960="08",N960&gt;=L_Conversion!$C$125,N960&lt;=L_Conversion!$D$125),"-",
IF(AND(M960="09",N960&gt;=L_Conversion!$C$126,N960&lt;=L_Conversion!$D$126),"-",
IF(AND(M960="10",N960&gt;=L_Conversion!$C$127,N960&lt;=L_Conversion!$D$127),"-",
IF(AND(M960="11",N960&gt;=L_Conversion!$C$128,N960&lt;=L_Conversion!$D$128),"-",
IF(AND(M960="12",N960&gt;=L_Conversion!$C$129,N960&lt;=L_Conversion!$D$129),"-",
IF(AND(M960="13",N960&gt;=L_Conversion!$C$116,N960&lt;=L_Conversion!$D$116),"-",
IF(AND(M960="14",N960&gt;=L_Conversion!$C$117,N960&lt;=L_Conversion!$D$117),"-",
"PRIMER_DIA fuera de rango")))))))))))))))</f>
        <v>-</v>
      </c>
      <c r="AS960" s="94" t="str">
        <f t="shared" si="401"/>
        <v>-</v>
      </c>
      <c r="AT960" s="94" t="str">
        <f t="shared" si="402"/>
        <v>-</v>
      </c>
      <c r="AU960" s="94" t="str">
        <f t="shared" si="403"/>
        <v>-</v>
      </c>
      <c r="AV960" s="94" t="str">
        <f t="shared" si="404"/>
        <v>-</v>
      </c>
      <c r="AW960" s="94" t="str">
        <f t="shared" si="405"/>
        <v>-</v>
      </c>
      <c r="AX960" s="94" t="str">
        <f t="shared" si="406"/>
        <v>-</v>
      </c>
      <c r="AY960" s="94" t="str">
        <f t="shared" si="407"/>
        <v>-</v>
      </c>
      <c r="AZ960" s="94" t="str">
        <f t="shared" si="408"/>
        <v>-</v>
      </c>
      <c r="BA960" s="94" t="str">
        <f t="shared" si="409"/>
        <v>-</v>
      </c>
      <c r="BB960" s="94" t="str">
        <f t="shared" si="410"/>
        <v>-</v>
      </c>
      <c r="BC960" s="94" t="str">
        <f t="shared" si="411"/>
        <v>-</v>
      </c>
      <c r="BD960" s="94" t="str">
        <f t="shared" si="412"/>
        <v>-</v>
      </c>
      <c r="BE960" s="94" t="str">
        <f t="shared" si="413"/>
        <v>-</v>
      </c>
      <c r="BF960" s="94" t="str">
        <f t="shared" si="414"/>
        <v>-</v>
      </c>
    </row>
    <row r="961" spans="1:58" x14ac:dyDescent="0.2">
      <c r="A961" s="19" t="s">
        <v>1193</v>
      </c>
      <c r="B961" s="19" t="s">
        <v>669</v>
      </c>
      <c r="C961" s="19">
        <v>15339554</v>
      </c>
      <c r="D961" s="19">
        <v>3</v>
      </c>
      <c r="E961" s="19" t="s">
        <v>1290</v>
      </c>
      <c r="F961" s="19" t="s">
        <v>1380</v>
      </c>
      <c r="G961" s="19" t="s">
        <v>1896</v>
      </c>
      <c r="H961" s="19" t="s">
        <v>654</v>
      </c>
      <c r="I961" s="19" t="s">
        <v>654</v>
      </c>
      <c r="J961" s="19">
        <v>80</v>
      </c>
      <c r="K961" s="19" t="s">
        <v>556</v>
      </c>
      <c r="L961" s="19" t="s">
        <v>509</v>
      </c>
      <c r="M961" s="19" t="s">
        <v>15</v>
      </c>
      <c r="N961" s="19">
        <v>45885</v>
      </c>
      <c r="O961" s="19">
        <v>21</v>
      </c>
      <c r="P961" s="83">
        <v>1</v>
      </c>
      <c r="Q961" s="19" t="s">
        <v>23</v>
      </c>
      <c r="R961" s="19" t="s">
        <v>11</v>
      </c>
      <c r="S961" s="19" t="s">
        <v>23</v>
      </c>
      <c r="T961" s="19">
        <v>21</v>
      </c>
      <c r="U961" s="19" t="s">
        <v>11</v>
      </c>
      <c r="V961" s="19" t="s">
        <v>11</v>
      </c>
      <c r="W961" s="19" t="s">
        <v>11</v>
      </c>
      <c r="X961" s="19">
        <v>0</v>
      </c>
      <c r="Y961" s="19" t="s">
        <v>730</v>
      </c>
      <c r="Z961" s="19">
        <v>0</v>
      </c>
      <c r="AA961" s="19">
        <v>0</v>
      </c>
      <c r="AB961" s="19">
        <v>0</v>
      </c>
      <c r="AC961" s="186" t="str">
        <f>IF(OR(M961="13",M961="14",P961=8),"",IF(     AND(OR(S961="AUTORIZADO", S961="PENDIENTE", S961="REDUCIDO", S961="AMPLIADO"),L961&lt;&gt;"HONORARIO" ), _xlfn.CONCAT(IF(H961="X","H",H961),"_",IF(OR(P961=5,P961=6),_xlfn.CONCAT(P961,"A"),P961),"_",VLOOKUP(T961,Datos!$B$2:$C$5,2,TRUE)),""))</f>
        <v>H_1_[11 +]</v>
      </c>
      <c r="AD961" s="186">
        <f t="shared" si="388"/>
        <v>0</v>
      </c>
      <c r="AE961" s="90" t="str">
        <f t="shared" si="389"/>
        <v>-</v>
      </c>
      <c r="AF961" s="91" t="str">
        <f t="shared" si="390"/>
        <v>Revisar</v>
      </c>
      <c r="AG961" s="92"/>
      <c r="AH961" s="93" t="str">
        <f t="shared" si="391"/>
        <v>Corporación de Fomento de la Producción</v>
      </c>
      <c r="AI961" s="90" t="str">
        <f t="shared" si="392"/>
        <v>-</v>
      </c>
      <c r="AJ961" s="90">
        <f t="shared" si="393"/>
        <v>3</v>
      </c>
      <c r="AK961" s="90" t="str">
        <f t="shared" si="394"/>
        <v>-</v>
      </c>
      <c r="AL961" s="90" t="str">
        <f t="shared" si="395"/>
        <v>Identifica este registro como HOMBRE</v>
      </c>
      <c r="AM961" s="90" t="str">
        <f t="shared" si="396"/>
        <v>-</v>
      </c>
      <c r="AN961" s="90" t="str">
        <f t="shared" si="397"/>
        <v>-</v>
      </c>
      <c r="AO961" s="90" t="str">
        <f t="shared" si="398"/>
        <v>-</v>
      </c>
      <c r="AP961" s="58" t="str">
        <f t="shared" si="399"/>
        <v>-</v>
      </c>
      <c r="AQ961" s="94" t="str">
        <f t="shared" si="400"/>
        <v>-</v>
      </c>
      <c r="AR961" s="94" t="str">
        <f>IF(N961="","PRIMER_DIA en blanco",
IF(AND(M961="01",N961&gt;=L_Conversion!$C$118,N961&lt;=L_Conversion!$D$118),"-",
IF(AND(M961="02",N961&gt;=L_Conversion!$C$119,N961&lt;=L_Conversion!$D$119),"-",
IF(AND(M961="03",N961&gt;=L_Conversion!$C$120,N961&lt;=L_Conversion!$D$120),"-",
IF(AND(M961="04",N961&gt;=L_Conversion!$C$121,N961&lt;=L_Conversion!$D$121),"-",
IF(AND(M961="05",N961&gt;=L_Conversion!$C$122,N961&lt;=L_Conversion!$D$122),"-",
IF(AND(M961="06",N961&gt;=L_Conversion!$C$123,N961&lt;=L_Conversion!$D$123),"-",
IF(AND(M961="07",N961&gt;=L_Conversion!$C$124,N961&lt;=L_Conversion!$D$124),"-",
IF(AND(M961="08",N961&gt;=L_Conversion!$C$125,N961&lt;=L_Conversion!$D$125),"-",
IF(AND(M961="09",N961&gt;=L_Conversion!$C$126,N961&lt;=L_Conversion!$D$126),"-",
IF(AND(M961="10",N961&gt;=L_Conversion!$C$127,N961&lt;=L_Conversion!$D$127),"-",
IF(AND(M961="11",N961&gt;=L_Conversion!$C$128,N961&lt;=L_Conversion!$D$128),"-",
IF(AND(M961="12",N961&gt;=L_Conversion!$C$129,N961&lt;=L_Conversion!$D$129),"-",
IF(AND(M961="13",N961&gt;=L_Conversion!$C$116,N961&lt;=L_Conversion!$D$116),"-",
IF(AND(M961="14",N961&gt;=L_Conversion!$C$117,N961&lt;=L_Conversion!$D$117),"-",
"PRIMER_DIA fuera de rango")))))))))))))))</f>
        <v>-</v>
      </c>
      <c r="AS961" s="94" t="str">
        <f t="shared" si="401"/>
        <v>-</v>
      </c>
      <c r="AT961" s="94" t="str">
        <f t="shared" si="402"/>
        <v>-</v>
      </c>
      <c r="AU961" s="94" t="str">
        <f t="shared" si="403"/>
        <v>-</v>
      </c>
      <c r="AV961" s="94" t="str">
        <f t="shared" si="404"/>
        <v>-</v>
      </c>
      <c r="AW961" s="94" t="str">
        <f t="shared" si="405"/>
        <v>-</v>
      </c>
      <c r="AX961" s="94" t="str">
        <f t="shared" si="406"/>
        <v>-</v>
      </c>
      <c r="AY961" s="94" t="str">
        <f t="shared" si="407"/>
        <v>-</v>
      </c>
      <c r="AZ961" s="94" t="str">
        <f t="shared" si="408"/>
        <v>-</v>
      </c>
      <c r="BA961" s="94" t="str">
        <f t="shared" si="409"/>
        <v>-</v>
      </c>
      <c r="BB961" s="94" t="str">
        <f t="shared" si="410"/>
        <v>-</v>
      </c>
      <c r="BC961" s="94" t="str">
        <f t="shared" si="411"/>
        <v>-</v>
      </c>
      <c r="BD961" s="94" t="str">
        <f t="shared" si="412"/>
        <v>-</v>
      </c>
      <c r="BE961" s="94" t="str">
        <f t="shared" si="413"/>
        <v>-</v>
      </c>
      <c r="BF961" s="94" t="str">
        <f t="shared" si="414"/>
        <v>-</v>
      </c>
    </row>
    <row r="962" spans="1:58" x14ac:dyDescent="0.2">
      <c r="A962" s="19" t="s">
        <v>1193</v>
      </c>
      <c r="B962" s="19" t="s">
        <v>76</v>
      </c>
      <c r="C962" s="19">
        <v>8376358</v>
      </c>
      <c r="D962" s="19">
        <v>2</v>
      </c>
      <c r="E962" s="19" t="s">
        <v>1355</v>
      </c>
      <c r="F962" s="19" t="s">
        <v>1557</v>
      </c>
      <c r="G962" s="19" t="s">
        <v>1558</v>
      </c>
      <c r="H962" s="19" t="s">
        <v>1018</v>
      </c>
      <c r="I962" s="19" t="s">
        <v>653</v>
      </c>
      <c r="J962" s="19">
        <v>60</v>
      </c>
      <c r="K962" s="19" t="s">
        <v>560</v>
      </c>
      <c r="L962" s="19" t="s">
        <v>490</v>
      </c>
      <c r="M962" s="19" t="s">
        <v>15</v>
      </c>
      <c r="N962" s="19">
        <v>45885</v>
      </c>
      <c r="O962" s="19">
        <v>15</v>
      </c>
      <c r="P962" s="83">
        <v>1</v>
      </c>
      <c r="Q962" s="19" t="s">
        <v>23</v>
      </c>
      <c r="R962" s="19" t="s">
        <v>11</v>
      </c>
      <c r="S962" s="19" t="s">
        <v>23</v>
      </c>
      <c r="T962" s="19">
        <v>15</v>
      </c>
      <c r="U962" s="19" t="s">
        <v>11</v>
      </c>
      <c r="V962" s="19" t="s">
        <v>11</v>
      </c>
      <c r="W962" s="19" t="s">
        <v>11</v>
      </c>
      <c r="X962" s="19">
        <v>0</v>
      </c>
      <c r="Y962" s="19" t="s">
        <v>732</v>
      </c>
      <c r="Z962" s="19">
        <v>0</v>
      </c>
      <c r="AA962" s="19">
        <v>0</v>
      </c>
      <c r="AB962" s="19">
        <v>0</v>
      </c>
      <c r="AC962" s="186" t="str">
        <f>IF(OR(M962="13",M962="14",P962=8),"",IF(     AND(OR(S962="AUTORIZADO", S962="PENDIENTE", S962="REDUCIDO", S962="AMPLIADO"),L962&lt;&gt;"HONORARIO" ), _xlfn.CONCAT(IF(H962="X","H",H962),"_",IF(OR(P962=5,P962=6),_xlfn.CONCAT(P962,"A"),P962),"_",VLOOKUP(T962,Datos!$B$2:$C$5,2,TRUE)),""))</f>
        <v>M_1_[11 +]</v>
      </c>
      <c r="AD962" s="186">
        <f t="shared" si="388"/>
        <v>0</v>
      </c>
      <c r="AE962" s="90" t="str">
        <f t="shared" si="389"/>
        <v>-</v>
      </c>
      <c r="AF962" s="91" t="str">
        <f t="shared" si="390"/>
        <v>070601</v>
      </c>
      <c r="AG962" s="92"/>
      <c r="AH962" s="93" t="str">
        <f t="shared" si="391"/>
        <v>Corporación de Fomento de la Producción</v>
      </c>
      <c r="AI962" s="90" t="str">
        <f t="shared" si="392"/>
        <v>-</v>
      </c>
      <c r="AJ962" s="90">
        <f t="shared" si="393"/>
        <v>2</v>
      </c>
      <c r="AK962" s="90" t="str">
        <f t="shared" si="394"/>
        <v>-</v>
      </c>
      <c r="AL962" s="90" t="str">
        <f t="shared" si="395"/>
        <v>Identifica este registro como MUJER</v>
      </c>
      <c r="AM962" s="90" t="str">
        <f t="shared" si="396"/>
        <v>-</v>
      </c>
      <c r="AN962" s="90" t="str">
        <f t="shared" si="397"/>
        <v>-</v>
      </c>
      <c r="AO962" s="90" t="str">
        <f t="shared" si="398"/>
        <v>-</v>
      </c>
      <c r="AP962" s="58" t="str">
        <f t="shared" si="399"/>
        <v>-</v>
      </c>
      <c r="AQ962" s="94" t="str">
        <f t="shared" si="400"/>
        <v>-</v>
      </c>
      <c r="AR962" s="94" t="str">
        <f>IF(N962="","PRIMER_DIA en blanco",
IF(AND(M962="01",N962&gt;=L_Conversion!$C$118,N962&lt;=L_Conversion!$D$118),"-",
IF(AND(M962="02",N962&gt;=L_Conversion!$C$119,N962&lt;=L_Conversion!$D$119),"-",
IF(AND(M962="03",N962&gt;=L_Conversion!$C$120,N962&lt;=L_Conversion!$D$120),"-",
IF(AND(M962="04",N962&gt;=L_Conversion!$C$121,N962&lt;=L_Conversion!$D$121),"-",
IF(AND(M962="05",N962&gt;=L_Conversion!$C$122,N962&lt;=L_Conversion!$D$122),"-",
IF(AND(M962="06",N962&gt;=L_Conversion!$C$123,N962&lt;=L_Conversion!$D$123),"-",
IF(AND(M962="07",N962&gt;=L_Conversion!$C$124,N962&lt;=L_Conversion!$D$124),"-",
IF(AND(M962="08",N962&gt;=L_Conversion!$C$125,N962&lt;=L_Conversion!$D$125),"-",
IF(AND(M962="09",N962&gt;=L_Conversion!$C$126,N962&lt;=L_Conversion!$D$126),"-",
IF(AND(M962="10",N962&gt;=L_Conversion!$C$127,N962&lt;=L_Conversion!$D$127),"-",
IF(AND(M962="11",N962&gt;=L_Conversion!$C$128,N962&lt;=L_Conversion!$D$128),"-",
IF(AND(M962="12",N962&gt;=L_Conversion!$C$129,N962&lt;=L_Conversion!$D$129),"-",
IF(AND(M962="13",N962&gt;=L_Conversion!$C$116,N962&lt;=L_Conversion!$D$116),"-",
IF(AND(M962="14",N962&gt;=L_Conversion!$C$117,N962&lt;=L_Conversion!$D$117),"-",
"PRIMER_DIA fuera de rango")))))))))))))))</f>
        <v>-</v>
      </c>
      <c r="AS962" s="94" t="str">
        <f t="shared" si="401"/>
        <v>-</v>
      </c>
      <c r="AT962" s="94" t="str">
        <f t="shared" si="402"/>
        <v>-</v>
      </c>
      <c r="AU962" s="94" t="str">
        <f t="shared" si="403"/>
        <v>-</v>
      </c>
      <c r="AV962" s="94" t="str">
        <f t="shared" si="404"/>
        <v>-</v>
      </c>
      <c r="AW962" s="94" t="str">
        <f t="shared" si="405"/>
        <v>-</v>
      </c>
      <c r="AX962" s="94" t="str">
        <f t="shared" si="406"/>
        <v>-</v>
      </c>
      <c r="AY962" s="94" t="str">
        <f t="shared" si="407"/>
        <v>-</v>
      </c>
      <c r="AZ962" s="94" t="str">
        <f t="shared" si="408"/>
        <v>-</v>
      </c>
      <c r="BA962" s="94" t="str">
        <f t="shared" si="409"/>
        <v>-</v>
      </c>
      <c r="BB962" s="94" t="str">
        <f t="shared" si="410"/>
        <v>-</v>
      </c>
      <c r="BC962" s="94" t="str">
        <f t="shared" si="411"/>
        <v>-</v>
      </c>
      <c r="BD962" s="94" t="str">
        <f t="shared" si="412"/>
        <v>-</v>
      </c>
      <c r="BE962" s="94" t="str">
        <f t="shared" si="413"/>
        <v>-</v>
      </c>
      <c r="BF962" s="94" t="str">
        <f t="shared" si="414"/>
        <v>-</v>
      </c>
    </row>
    <row r="963" spans="1:58" x14ac:dyDescent="0.2">
      <c r="A963" s="19" t="s">
        <v>1193</v>
      </c>
      <c r="B963" s="19" t="s">
        <v>76</v>
      </c>
      <c r="C963" s="19">
        <v>17707627</v>
      </c>
      <c r="D963" s="19">
        <v>9</v>
      </c>
      <c r="E963" s="19" t="s">
        <v>1366</v>
      </c>
      <c r="F963" s="19" t="s">
        <v>1265</v>
      </c>
      <c r="G963" s="19" t="s">
        <v>1367</v>
      </c>
      <c r="H963" s="19" t="s">
        <v>1018</v>
      </c>
      <c r="I963" s="19" t="s">
        <v>653</v>
      </c>
      <c r="J963" s="19">
        <v>80</v>
      </c>
      <c r="K963" s="19" t="s">
        <v>560</v>
      </c>
      <c r="L963" s="19" t="s">
        <v>495</v>
      </c>
      <c r="M963" s="19" t="s">
        <v>15</v>
      </c>
      <c r="N963" s="19">
        <v>45886</v>
      </c>
      <c r="O963" s="19">
        <v>2</v>
      </c>
      <c r="P963" s="83">
        <v>4</v>
      </c>
      <c r="Q963" s="19" t="s">
        <v>23</v>
      </c>
      <c r="R963" s="19" t="s">
        <v>11</v>
      </c>
      <c r="S963" s="19" t="s">
        <v>23</v>
      </c>
      <c r="T963" s="19">
        <v>2</v>
      </c>
      <c r="U963" s="19" t="s">
        <v>11</v>
      </c>
      <c r="V963" s="19" t="s">
        <v>11</v>
      </c>
      <c r="W963" s="19" t="s">
        <v>11</v>
      </c>
      <c r="X963" s="19">
        <v>0</v>
      </c>
      <c r="Y963" s="19" t="s">
        <v>730</v>
      </c>
      <c r="Z963" s="19">
        <v>0</v>
      </c>
      <c r="AA963" s="19">
        <v>0</v>
      </c>
      <c r="AB963" s="19">
        <v>0</v>
      </c>
      <c r="AC963" s="186" t="str">
        <f>IF(OR(M963="13",M963="14",P963=8),"",IF(     AND(OR(S963="AUTORIZADO", S963="PENDIENTE", S963="REDUCIDO", S963="AMPLIADO"),L963&lt;&gt;"HONORARIO" ), _xlfn.CONCAT(IF(H963="X","H",H963),"_",IF(OR(P963=5,P963=6),_xlfn.CONCAT(P963,"A"),P963),"_",VLOOKUP(T963,Datos!$B$2:$C$5,2,TRUE)),""))</f>
        <v>M_4_[hasta 3]</v>
      </c>
      <c r="AD963" s="186">
        <f t="shared" ref="AD963:AD1026" si="415">IF(AC963="",0,AA963+AB963)</f>
        <v>0</v>
      </c>
      <c r="AE963" s="90" t="str">
        <f t="shared" ref="AE963:AE1026" si="416">IF(A963="","Celda vacía",IF(A963="L","-","Revisar"))</f>
        <v>-</v>
      </c>
      <c r="AF963" s="91" t="str">
        <f t="shared" ref="AF963:AF1026" si="417">IF(B963="","Celda vacía",IF(LEN(B963)=4,REPLACE(B963,1,6,CONCATENATE("00",B963)),IF(LEN(B963)=5,REPLACE(B963,1,6,CONCATENATE("0",B963)),IF(LEN(B963)=6,REPLACE(B963,1,6,B963),IF(AND(LEN(B963)&gt;6,OR(LEFT(B963,4)="1202", LEFT(B963,4)="1703")),REPLACE(B963,1,LEN(B963),B963),"Revisar")))))</f>
        <v>070601</v>
      </c>
      <c r="AG963" s="92"/>
      <c r="AH963" s="93" t="str">
        <f t="shared" ref="AH963:AH1026" si="418">IF(B963="","Celda Vacía",IF(ISERROR(IF(B963="","",VLOOKUP(B963,Codigo,3,0))),"Corregir código servicio",IF(B963="","",VLOOKUP(B963,Codigo,3,0))))</f>
        <v>Corporación de Fomento de la Producción</v>
      </c>
      <c r="AI963" s="90" t="str">
        <f t="shared" ref="AI963:AI1026" si="419">IF(C963="","Celda vacía",IF(C963&gt;1000000,"-","Revisar con Edad"))</f>
        <v>-</v>
      </c>
      <c r="AJ963" s="90">
        <f t="shared" ref="AJ963:AJ1026" si="420">IF(D963="","Celda vacía",IF(IF(IF(LEN(C963)=6,(11-((RIGHT(C963,1)*2+MID(C963,5,1)*3+MID(C963,4,1)*4+MID(C963,3,1)*5+MID(C963,2,1)*6+LEFT(C963,1)*7)-(INT((RIGHT(C963,1)*2+MID(C963,5,1)*3+MID(C963,4,1)*4+MID(C963,3,1)*5+MID(C963,2,1)*6+LEFT(C963,1)*7)/11)*11))),IF(LEN(C963)=7,(11-((RIGHT(C963,1)*2+MID(C963,6,1)*3+MID(C963,5,1)*4+MID(C963,4,1)*5+MID(C963,3,1)*6+MID(C963,2,1)*7+LEFT(C963,1)*2)-(INT((RIGHT(C963,1)*2+MID(C963,6,1)*3+MID(C963,5,1)*4+MID(C963,4,1)*5+MID(C963,3,1)*6+MID(C963,2,1)*7+LEFT(C963,1)*2)/11)*11))),(11-((RIGHT(C963,1)*2+MID(C963,7,1)*3+MID(C963,6,1)*4+MID(C963,5,1)*5+MID(C963,4,1)*6+MID(C963,3,1)*7+MID(C963,2,1)*2+LEFT(C963,1)*3)-(INT((RIGHT(C963,1)*2+MID(C963,7,1)*3+MID(C963,6,1)*4+MID(C963,5,1)*5+MID(C963,4,1)*6+MID(C963,3,1)*7+MID(C963,2,1)*2+LEFT(C963,1)*3)/11)*11)))))=11,0,IF(LEN(C963)=6,(11-((RIGHT(C963,1)*2+MID(C963,5,1)*3+MID(C963,4,1)*4+MID(C963,3,1)*5+MID(C963,2,1)*6+LEFT(C963,1)*7)-(INT((RIGHT(C963,1)*2+MID(C963,5,1)*3+MID(C963,4,1)*4+MID(C963,3,1)*5+MID(C963,2,1)*6+LEFT(C963,1)*7)/11)*11))),IF(LEN(C963)=7,(11-((RIGHT(C963,1)*2+MID(C963,6,1)*3+MID(C963,5,1)*4+MID(C963,4,1)*5+MID(C963,3,1)*6+MID(C963,2,1)*7+LEFT(C963,1)*2)-(INT((RIGHT(C963,1)*2+MID(C963,6,1)*3+MID(C963,5,1)*4+MID(C963,4,1)*5+MID(C963,3,1)*6+MID(C963,2,1)*7+LEFT(C963,1)*2)/11)*11))),(11-((RIGHT(C963,1)*2+MID(C963,7,1)*3+MID(C963,6,1)*4+MID(C963,5,1)*5+MID(C963,4,1)*6+MID(C963,3,1)*7+MID(C963,2,1)*2+LEFT(C963,1)*3)-(INT((RIGHT(C963,1)*2+MID(C963,7,1)*3+MID(C963,6,1)*4+MID(C963,5,1)*5+MID(C963,4,1)*6+MID(C963,3,1)*7+MID(C963,2,1)*2+LEFT(C963,1)*3)/11)*11))))))=10,"K",IF(IF(LEN(C963)=6,(11-((RIGHT(C963,1)*2+MID(C963,5,1)*3+MID(C963,4,1)*4+MID(C963,3,1)*5+MID(C963,2,1)*6+LEFT(C963,1)*7)-(INT((RIGHT(C963,1)*2+MID(C963,5,1)*3+MID(C963,4,1)*4+MID(C963,3,1)*5+MID(C963,2,1)*6+LEFT(C963,1)*7)/11)*11))),IF(LEN(C963)=7,(11-((RIGHT(C963,1)*2+MID(C963,6,1)*3+MID(C963,5,1)*4+MID(C963,4,1)*5+MID(C963,3,1)*6+MID(C963,2,1)*7+LEFT(C963,1)*2)-(INT((RIGHT(C963,1)*2+MID(C963,6,1)*3+MID(C963,5,1)*4+MID(C963,4,1)*5+MID(C963,3,1)*6+MID(C963,2,1)*7+LEFT(C963,1)*2)/11)*11))),(11-((RIGHT(C963,1)*2+MID(C963,7,1)*3+MID(C963,6,1)*4+MID(C963,5,1)*5+MID(C963,4,1)*6+MID(C963,3,1)*7+MID(C963,2,1)*2+LEFT(C963,1)*3)-(INT((RIGHT(C963,1)*2+MID(C963,7,1)*3+MID(C963,6,1)*4+MID(C963,5,1)*5+MID(C963,4,1)*6+MID(C963,3,1)*7+MID(C963,2,1)*2+LEFT(C963,1)*3)/11)*11)))))=11,0,IF(LEN(C963)=6,(11-((RIGHT(C963,1)*2+MID(C963,5,1)*3+MID(C963,4,1)*4+MID(C963,3,1)*5+MID(C963,2,1)*6+LEFT(C963,1)*7)-(INT((RIGHT(C963,1)*2+MID(C963,5,1)*3+MID(C963,4,1)*4+MID(C963,3,1)*5+MID(C963,2,1)*6+LEFT(C963,1)*7)/11)*11))),IF(LEN(C963)=7,(11-((RIGHT(C963,1)*2+MID(C963,6,1)*3+MID(C963,5,1)*4+MID(C963,4,1)*5+MID(C963,3,1)*6+MID(C963,2,1)*7+LEFT(C963,1)*2)-(INT((RIGHT(C963,1)*2+MID(C963,6,1)*3+MID(C963,5,1)*4+MID(C963,4,1)*5+MID(C963,3,1)*6+MID(C963,2,1)*7+LEFT(C963,1)*2)/11)*11))),(11-((RIGHT(C963,1)*2+MID(C963,7,1)*3+MID(C963,6,1)*4+MID(C963,5,1)*5+MID(C963,4,1)*6+MID(C963,3,1)*7+MID(C963,2,1)*2+LEFT(C963,1)*3)-(INT((RIGHT(C963,1)*2+MID(C963,7,1)*3+MID(C963,6,1)*4+MID(C963,5,1)*5+MID(C963,4,1)*6+MID(C963,3,1)*7+MID(C963,2,1)*2+LEFT(C963,1)*3)/11)*11))))))))</f>
        <v>9</v>
      </c>
      <c r="AK963" s="90" t="str">
        <f t="shared" ref="AK963:AK1026" si="421">IF(C963="","Celda vacía",IF(C963="E","-",IF(IF(AJ963=11,0,IF(AJ963=10,"K",AJ963))=D963,"-","Corregir RUN")))</f>
        <v>-</v>
      </c>
      <c r="AL963" s="90" t="str">
        <f t="shared" ref="AL963:AL1026" si="422">IF(H963="","Celda vacía",IF(OR(H963="M",H963="H",H963="X"),  IF(H963="M", "Identifica este registro como MUJER",  IF(H963="H","Identifica este registro como HOMBRE", IF(H963="X","Identifica este registro como NO BINARIO"))),  "Validar con Tabla N°01")   )</f>
        <v>Identifica este registro como MUJER</v>
      </c>
      <c r="AM963" s="90" t="str">
        <f t="shared" ref="AM963:AM1026" si="423">IF(I963="","Celda vacía",IF(ISERROR(VLOOKUP(I963,Tabla_27_Matriz_Base,1,0)),"Revisar","-"))</f>
        <v>-</v>
      </c>
      <c r="AN963" s="90" t="str">
        <f t="shared" ref="AN963:AN1026" si="424">IF(J963="","Celda vacía",IF(ISERROR(VLOOKUP(J963,Tabla_04_Sist.Rem,1,0)),"Revisar","-"))</f>
        <v>-</v>
      </c>
      <c r="AO963" s="90" t="str">
        <f t="shared" ref="AO963:AO1026" si="425">IF(J963="","SIST_REM vacío, no permite validar estamento",IF(OR(J963=10,J963=40,J963=60,J963=70),IF(ISERROR(VLOOKUP(K963,Tabla_06_10_40_60_70_EUS,1,0)),"Revisar. Estamento no corresponde a sist. Rem.","-"),
IF(AND(A963="l",J963=11,K963="DIRECTIVO"),"Dual",
IF(OR(J963=11,J963=12),IF(ISERROR(VLOOKUP(K963,Tabla_06_11_12_15076_19664,1,0)),"Revisar. Estamento no corresponde a sist. Rem.","-"),
IF(J963=13,IF(ISERROR(VLOOKUP(K963,Tabla_06_13,1,0)),"Revisar. Estamento no corresponde a sist. Rem.","-"),
IF(J963=14,IF(ISERROR(VLOOKUP(K963,Tabla_06_14,1,0)),"Revisar. Estamento no corresponde a sist. Rem.","-"),
IF(J963=15,IF(ISERROR(VLOOKUP(K963,Tabla_06_15,1,0)),"Revisar. Estamento no corresponde a sist. Rem.","-"),
IF(OR(J963=90),IF(ISERROR(VLOOKUP(K963,Tabla_06_90_Personal_Fuera_de_Dotacion,1,0)),"Revisar. Estamento no corresponde a sist. Rem.","-"),
IF(J963=61,IF(ISERROR(VLOOKUP(K963,Tabla_06_DFL29_61_Experimentales,1,0)),"Revisar. Estamento no corresponde a sist. Rem.","-"),IF(J963=20,IF(ISERROR(VLOOKUP(K963,Tabla_06_20_Fiscalizadores,1,0)),"Revisar. Estamento no corresponde a sist. Rem.","-"),IF(J963=80,IF(ISERROR(VLOOKUP(K963,Tabla_06_80_Codigo_del_Trabajo,1,0)),"Revisar. Estamento no corresponde a sist. Rem.","-"),                    IF(J963=30,IF(ISERROR(VLOOKUP(K963,Tabla_06_30_Poder_Judicial,1,0)),"Revisar. Estamento no corresponde a sist. Rem.","-"),IF(ISERROR(VLOOKUP(K963,Tabla_06_50_Ministerio_Publico,1,0)),"Revisar","-")))))))))))))</f>
        <v>-</v>
      </c>
      <c r="AP963" s="58" t="str">
        <f t="shared" ref="AP963:AP1026" si="426">IF(L963="","Celda vacía",IF(ISERROR(VLOOKUP(L963,Tabla_Personal,1,0)),"Revisar","-"))</f>
        <v>-</v>
      </c>
      <c r="AQ963" s="94" t="str">
        <f t="shared" ref="AQ963:AQ1026" si="427">IF(M963="","Celda vacía",IF(ISERROR(VLOOKUP(M963,Tabla_01_Mes,1,0)),"Revisar","-"))</f>
        <v>-</v>
      </c>
      <c r="AR963" s="94" t="str">
        <f>IF(N963="","PRIMER_DIA en blanco",
IF(AND(M963="01",N963&gt;=L_Conversion!$C$118,N963&lt;=L_Conversion!$D$118),"-",
IF(AND(M963="02",N963&gt;=L_Conversion!$C$119,N963&lt;=L_Conversion!$D$119),"-",
IF(AND(M963="03",N963&gt;=L_Conversion!$C$120,N963&lt;=L_Conversion!$D$120),"-",
IF(AND(M963="04",N963&gt;=L_Conversion!$C$121,N963&lt;=L_Conversion!$D$121),"-",
IF(AND(M963="05",N963&gt;=L_Conversion!$C$122,N963&lt;=L_Conversion!$D$122),"-",
IF(AND(M963="06",N963&gt;=L_Conversion!$C$123,N963&lt;=L_Conversion!$D$123),"-",
IF(AND(M963="07",N963&gt;=L_Conversion!$C$124,N963&lt;=L_Conversion!$D$124),"-",
IF(AND(M963="08",N963&gt;=L_Conversion!$C$125,N963&lt;=L_Conversion!$D$125),"-",
IF(AND(M963="09",N963&gt;=L_Conversion!$C$126,N963&lt;=L_Conversion!$D$126),"-",
IF(AND(M963="10",N963&gt;=L_Conversion!$C$127,N963&lt;=L_Conversion!$D$127),"-",
IF(AND(M963="11",N963&gt;=L_Conversion!$C$128,N963&lt;=L_Conversion!$D$128),"-",
IF(AND(M963="12",N963&gt;=L_Conversion!$C$129,N963&lt;=L_Conversion!$D$129),"-",
IF(AND(M963="13",N963&gt;=L_Conversion!$C$116,N963&lt;=L_Conversion!$D$116),"-",
IF(AND(M963="14",N963&gt;=L_Conversion!$C$117,N963&lt;=L_Conversion!$D$117),"-",
"PRIMER_DIA fuera de rango")))))))))))))))</f>
        <v>-</v>
      </c>
      <c r="AS963" s="94" t="str">
        <f t="shared" ref="AS963:AS1026" si="428">IF(O963="","Celda vacía",IF(AND(ISERROR(VLOOKUP(P963,Tabla_18_Tipos_licencias,1,FALSE))=FALSE,O963&gt;=0,O963&lt;=365),IF(P963=8,IF(H963="M",IF(ISERROR(VLOOKUP(O963,Dias_Licencia_Tipo_8_M,1,0)),"Revisar días licencia tipo 8","-"),IF(ISERROR(VLOOKUP(O963,Dias_licencia_tipo_8_H,1,0)),"Revisar días licencia tipo 8","-")),"-"),"Se debe revisar los campos TIPO_LM y N_DIAS"))</f>
        <v>-</v>
      </c>
      <c r="AT963" s="94" t="str">
        <f t="shared" ref="AT963:AT1026" si="429">IF(P963="","Celda vacía",IF(ISERROR(VLOOKUP(P963,Tabla_18_Tipos_licencias,1,FALSE))=FALSE,IF(H963="M","-",IF(P963=7,"Revisar","-")),"Revisar"))</f>
        <v>-</v>
      </c>
      <c r="AU963" s="94" t="str">
        <f t="shared" ref="AU963:AU1026" si="430">IF(Q963="","Celda vacía",IF(AND(OR(L963="HAG",L963="HONORARIO"),OR(Q963="AUTORIZADO",Q963="REDUCIDO",Q963="RECHAZADO",Q963="PENDIENTE",Q963="AMPLIADO")),"Revisar Calidad Jurídica",IF(AND(OR(L963="HAG",L963="HONORARIO"),Q963="NC"),"-",IF(ISERROR(VLOOKUP(Q963,Tabla_04_Estado_Resolucion,1,0)),"Revisar",IF(AND(Q963="PENDIENTE",($BG$1-N963)&gt;60),"Validar estado PENDIENTE",  IF(AND(OR(L963="CONTRATA",L963="PLANTA", L963="CT", L963="JP", L963="JORNAL", L963="CONTRATA_FD", L963="CT_FD", L963="ADSCRITO", L963="LGN", L963="VIGILANTE", L963="BECARIOS", L963="PLANTA_FD"),Q963&lt;&gt;"NC"),"-","Revisar Calidad Jurídica"))))))</f>
        <v>-</v>
      </c>
      <c r="AV963" s="94" t="str">
        <f t="shared" ref="AV963:AV1026" si="431">IF(R963="","Celda vacía",IF(AND(OR(Q963="AUTORIZADO",Q963="PENDIENTE",Q963="NC",Q963="AMPLIADO"),R963="N"),"-",IF(AND(OR(Q963="REDUCIDO",Q963="RECHAZADO"),OR(R963="S",R963="N")),"-","Revisar")))</f>
        <v>-</v>
      </c>
      <c r="AW963" s="94" t="str">
        <f t="shared" ref="AW963:AW1026" si="432">IF(Q963="","Celda vacía",IF(AND(R963="N",Q963=S963),"-",IF(AND(S963="PENDIENTE",($BG$1-N963)&gt;60),"Validar estado PENDIENTE",IF(AND(R963="S",OR(S963="AUTORIZADO",S963="PENDIENTE"),T963=O963),"-",IF(AND(R963="S",S963="REDUCIDO",T963&lt;O963,T963&gt;0),"-",IF(AND(R963="S",S963="RECHAZADO",T963=0),"-",IF(AND(Q963="NC",S963="NC",T963=O963),"-","Revisar")))))))</f>
        <v>-</v>
      </c>
      <c r="AX963" s="94" t="str">
        <f t="shared" ref="AX963:AX1026" si="433">IF(T963="","Celda Vacía",IF(AND(OR(S963="AUTORIZADO",S963="PENDIENTE",S963="NC"),O963=T963),"-",IF(AND(S963="REDUCIDO",T963&gt;0,T963&lt;O963),"-",IF(AND(S963="RECHAZADO",T963=0),"-",   IF(AND(S963="AMPLIADO",T963&gt;O963),"-",       "Revisar" )))))</f>
        <v>-</v>
      </c>
      <c r="AY963" s="94" t="str">
        <f t="shared" ref="AY963:AY1026" si="434">IF(U963="","Celda vacía",IF(OR(U963="S",U963="N"),"-","Revisar"))</f>
        <v>-</v>
      </c>
      <c r="AZ963" s="94" t="str">
        <f t="shared" ref="AZ963:AZ1026" si="435">IF(V963="","Celda vacía",IF(OR(V963="S",V963="N"),"-","Revisar"))</f>
        <v>-</v>
      </c>
      <c r="BA963" s="94" t="str">
        <f t="shared" ref="BA963:BA1026" si="436">IF(W963="","Celda vacía",IF(OR(W963="S",W963="N"),"-","Revisar"))</f>
        <v>-</v>
      </c>
      <c r="BB963" s="94" t="str">
        <f t="shared" ref="BB963:BB1026" si="437">IF(X963="","Celda Vacia",IF(  OR(          AND(X963=0,W963="S"),AND(X963&lt;&gt;0,W963="N")),"Revisar valor del campo MONTO_SUB","-"))</f>
        <v>-</v>
      </c>
      <c r="BC963" s="94" t="str">
        <f t="shared" ref="BC963:BC1026" si="438">IF(Y963="","Celda Vacia",IF(ISERROR(VLOOKUP(Y963,Tabla_33_estado_recuperacion,1,FALSE)),"Se debe corregir el valor según Tabla Nro 33",IF(Y963="SDR",IF(OR(S963="RECHAZADO",W963="N"),"-","Se debe revisar  ESTADO SDR"),IF(Y963="PEN",IF(OR(S963="AUTORIZADO",S963="REDUCIDO",S963="PENDIENTE"),"-","Se debe revisar ESTADO PEN"),IF(AND(OR(W963="S",W963="N"),OR(Y963="TOT",Y963="PAR"),OR(S963="AUTORIZADO",S963="REDUCIDO")),"-","Revisar ER2 Y ESTADO_REC")))))</f>
        <v>-</v>
      </c>
      <c r="BD963" s="94" t="str">
        <f t="shared" ref="BD963:BD1026" si="439">IF(Z963="","Celda Vacia", IF(Z963&gt;T963,"Dias recuperados no puede ser mayor a dias autorizados", IF(ISNUMBER(Z963)=TRUE,IF(Z963=0,IF(OR(Y963="SDR",Y963="PEN"),"-",IF(AND(T963&lt;4,OR(Y963="TOT",Y963="PAR")),"-","Se debe revisar los Campos N_DIAS_REC y ESTADO_REC")),IF(AND(Z963&gt;0,Z963&lt;366,OR(Y963="TOT",Y963="PAR")),"-","Se debe revisar los campos ESTADO_REC y N_DIAS_REC")),"Valor del campo N_DIAS_REC no es numérico"))    )</f>
        <v>-</v>
      </c>
      <c r="BE963" s="94" t="str">
        <f t="shared" ref="BE963:BE1026" si="440">IF(AA963="","Celda vacia",
IF( AND(AA963=0,(OR(Y963="PEN",Y963="SDR"))),"-",
IF(AND(T963&lt;4,OR(P963="5A",P963="5B",P963="6A",P963="6B"),AA963&gt;=0),"-",
IF(AND(T963&lt;4,P963&lt;&gt;"5A",P963&lt;&gt;"5B",P963&lt;&gt;"6A",P963&lt;&gt;"6B",AA963=0),"-",
IF(AND(T963&lt;4,P963&lt;&gt;"5A",P963&lt;&gt;"5B",P963&lt;&gt;"6A",P963&lt;&gt;"6B",V963="S",AA963&gt;=0),"-",
IF(AND(T963&gt;=4,AA963&gt;0, OR(Y963="TOT",Y963="PAR")),"-",
"Revisar el tipo de licencia medica, dias de licencia para el monto de recuperación declarado"))))))</f>
        <v>-</v>
      </c>
      <c r="BF963" s="94" t="str">
        <f t="shared" ref="BF963:BF1026" si="441">IF(AB963="","Celda vacia",IF(ISNUMBER(AB963)=TRUE,IF(AB963=0,IF(OR(Y963="PEN",Y963="SDR"),"-","revisar "),IF(OR(Y963="TOT",Y963="PAR"),"-","Revisar")),"Valor del campo no es numérico"))</f>
        <v>-</v>
      </c>
    </row>
    <row r="964" spans="1:58" x14ac:dyDescent="0.2">
      <c r="A964" s="19" t="s">
        <v>1193</v>
      </c>
      <c r="B964" s="19" t="s">
        <v>76</v>
      </c>
      <c r="C964" s="19">
        <v>15377552</v>
      </c>
      <c r="D964" s="19">
        <v>4</v>
      </c>
      <c r="E964" s="19" t="s">
        <v>1829</v>
      </c>
      <c r="F964" s="19" t="s">
        <v>1830</v>
      </c>
      <c r="G964" s="19" t="s">
        <v>1831</v>
      </c>
      <c r="H964" s="19" t="s">
        <v>654</v>
      </c>
      <c r="I964" s="19" t="s">
        <v>653</v>
      </c>
      <c r="J964" s="19">
        <v>80</v>
      </c>
      <c r="K964" s="19" t="s">
        <v>556</v>
      </c>
      <c r="L964" s="19" t="s">
        <v>495</v>
      </c>
      <c r="M964" s="19" t="s">
        <v>15</v>
      </c>
      <c r="N964" s="19">
        <v>45887</v>
      </c>
      <c r="O964" s="19">
        <v>3</v>
      </c>
      <c r="P964" s="83">
        <v>1</v>
      </c>
      <c r="Q964" s="19" t="s">
        <v>23</v>
      </c>
      <c r="R964" s="19" t="s">
        <v>11</v>
      </c>
      <c r="S964" s="19" t="s">
        <v>23</v>
      </c>
      <c r="T964" s="19">
        <v>3</v>
      </c>
      <c r="U964" s="19" t="s">
        <v>11</v>
      </c>
      <c r="V964" s="19" t="s">
        <v>11</v>
      </c>
      <c r="W964" s="19" t="s">
        <v>11</v>
      </c>
      <c r="X964" s="19">
        <v>0</v>
      </c>
      <c r="Y964" s="19" t="s">
        <v>730</v>
      </c>
      <c r="Z964" s="19">
        <v>0</v>
      </c>
      <c r="AA964" s="19">
        <v>0</v>
      </c>
      <c r="AB964" s="19">
        <v>0</v>
      </c>
      <c r="AC964" s="186" t="str">
        <f>IF(OR(M964="13",M964="14",P964=8),"",IF(     AND(OR(S964="AUTORIZADO", S964="PENDIENTE", S964="REDUCIDO", S964="AMPLIADO"),L964&lt;&gt;"HONORARIO" ), _xlfn.CONCAT(IF(H964="X","H",H964),"_",IF(OR(P964=5,P964=6),_xlfn.CONCAT(P964,"A"),P964),"_",VLOOKUP(T964,Datos!$B$2:$C$5,2,TRUE)),""))</f>
        <v>H_1_[hasta 3]</v>
      </c>
      <c r="AD964" s="186">
        <f t="shared" si="415"/>
        <v>0</v>
      </c>
      <c r="AE964" s="90" t="str">
        <f t="shared" si="416"/>
        <v>-</v>
      </c>
      <c r="AF964" s="91" t="str">
        <f t="shared" si="417"/>
        <v>070601</v>
      </c>
      <c r="AG964" s="92"/>
      <c r="AH964" s="93" t="str">
        <f t="shared" si="418"/>
        <v>Corporación de Fomento de la Producción</v>
      </c>
      <c r="AI964" s="90" t="str">
        <f t="shared" si="419"/>
        <v>-</v>
      </c>
      <c r="AJ964" s="90">
        <f t="shared" si="420"/>
        <v>4</v>
      </c>
      <c r="AK964" s="90" t="str">
        <f t="shared" si="421"/>
        <v>-</v>
      </c>
      <c r="AL964" s="90" t="str">
        <f t="shared" si="422"/>
        <v>Identifica este registro como HOMBRE</v>
      </c>
      <c r="AM964" s="90" t="str">
        <f t="shared" si="423"/>
        <v>-</v>
      </c>
      <c r="AN964" s="90" t="str">
        <f t="shared" si="424"/>
        <v>-</v>
      </c>
      <c r="AO964" s="90" t="str">
        <f t="shared" si="425"/>
        <v>-</v>
      </c>
      <c r="AP964" s="58" t="str">
        <f t="shared" si="426"/>
        <v>-</v>
      </c>
      <c r="AQ964" s="94" t="str">
        <f t="shared" si="427"/>
        <v>-</v>
      </c>
      <c r="AR964" s="94" t="str">
        <f>IF(N964="","PRIMER_DIA en blanco",
IF(AND(M964="01",N964&gt;=L_Conversion!$C$118,N964&lt;=L_Conversion!$D$118),"-",
IF(AND(M964="02",N964&gt;=L_Conversion!$C$119,N964&lt;=L_Conversion!$D$119),"-",
IF(AND(M964="03",N964&gt;=L_Conversion!$C$120,N964&lt;=L_Conversion!$D$120),"-",
IF(AND(M964="04",N964&gt;=L_Conversion!$C$121,N964&lt;=L_Conversion!$D$121),"-",
IF(AND(M964="05",N964&gt;=L_Conversion!$C$122,N964&lt;=L_Conversion!$D$122),"-",
IF(AND(M964="06",N964&gt;=L_Conversion!$C$123,N964&lt;=L_Conversion!$D$123),"-",
IF(AND(M964="07",N964&gt;=L_Conversion!$C$124,N964&lt;=L_Conversion!$D$124),"-",
IF(AND(M964="08",N964&gt;=L_Conversion!$C$125,N964&lt;=L_Conversion!$D$125),"-",
IF(AND(M964="09",N964&gt;=L_Conversion!$C$126,N964&lt;=L_Conversion!$D$126),"-",
IF(AND(M964="10",N964&gt;=L_Conversion!$C$127,N964&lt;=L_Conversion!$D$127),"-",
IF(AND(M964="11",N964&gt;=L_Conversion!$C$128,N964&lt;=L_Conversion!$D$128),"-",
IF(AND(M964="12",N964&gt;=L_Conversion!$C$129,N964&lt;=L_Conversion!$D$129),"-",
IF(AND(M964="13",N964&gt;=L_Conversion!$C$116,N964&lt;=L_Conversion!$D$116),"-",
IF(AND(M964="14",N964&gt;=L_Conversion!$C$117,N964&lt;=L_Conversion!$D$117),"-",
"PRIMER_DIA fuera de rango")))))))))))))))</f>
        <v>-</v>
      </c>
      <c r="AS964" s="94" t="str">
        <f t="shared" si="428"/>
        <v>-</v>
      </c>
      <c r="AT964" s="94" t="str">
        <f t="shared" si="429"/>
        <v>-</v>
      </c>
      <c r="AU964" s="94" t="str">
        <f t="shared" si="430"/>
        <v>-</v>
      </c>
      <c r="AV964" s="94" t="str">
        <f t="shared" si="431"/>
        <v>-</v>
      </c>
      <c r="AW964" s="94" t="str">
        <f t="shared" si="432"/>
        <v>-</v>
      </c>
      <c r="AX964" s="94" t="str">
        <f t="shared" si="433"/>
        <v>-</v>
      </c>
      <c r="AY964" s="94" t="str">
        <f t="shared" si="434"/>
        <v>-</v>
      </c>
      <c r="AZ964" s="94" t="str">
        <f t="shared" si="435"/>
        <v>-</v>
      </c>
      <c r="BA964" s="94" t="str">
        <f t="shared" si="436"/>
        <v>-</v>
      </c>
      <c r="BB964" s="94" t="str">
        <f t="shared" si="437"/>
        <v>-</v>
      </c>
      <c r="BC964" s="94" t="str">
        <f t="shared" si="438"/>
        <v>-</v>
      </c>
      <c r="BD964" s="94" t="str">
        <f t="shared" si="439"/>
        <v>-</v>
      </c>
      <c r="BE964" s="94" t="str">
        <f t="shared" si="440"/>
        <v>-</v>
      </c>
      <c r="BF964" s="94" t="str">
        <f t="shared" si="441"/>
        <v>-</v>
      </c>
    </row>
    <row r="965" spans="1:58" x14ac:dyDescent="0.2">
      <c r="A965" s="19" t="s">
        <v>1193</v>
      </c>
      <c r="B965" s="19" t="s">
        <v>76</v>
      </c>
      <c r="C965" s="19">
        <v>12431825</v>
      </c>
      <c r="D965" s="19">
        <v>4</v>
      </c>
      <c r="E965" s="19" t="s">
        <v>1201</v>
      </c>
      <c r="F965" s="19" t="s">
        <v>1642</v>
      </c>
      <c r="G965" s="19" t="s">
        <v>1643</v>
      </c>
      <c r="H965" s="19" t="s">
        <v>1018</v>
      </c>
      <c r="I965" s="19" t="s">
        <v>653</v>
      </c>
      <c r="J965" s="19">
        <v>80</v>
      </c>
      <c r="K965" s="19" t="s">
        <v>560</v>
      </c>
      <c r="L965" s="19" t="s">
        <v>495</v>
      </c>
      <c r="M965" s="19" t="s">
        <v>15</v>
      </c>
      <c r="N965" s="19">
        <v>45887</v>
      </c>
      <c r="O965" s="19">
        <v>3</v>
      </c>
      <c r="P965" s="83">
        <v>1</v>
      </c>
      <c r="Q965" s="19" t="s">
        <v>23</v>
      </c>
      <c r="R965" s="19" t="s">
        <v>11</v>
      </c>
      <c r="S965" s="19" t="s">
        <v>23</v>
      </c>
      <c r="T965" s="19">
        <v>3</v>
      </c>
      <c r="U965" s="19" t="s">
        <v>11</v>
      </c>
      <c r="V965" s="19" t="s">
        <v>11</v>
      </c>
      <c r="W965" s="19" t="s">
        <v>11</v>
      </c>
      <c r="X965" s="19">
        <v>0</v>
      </c>
      <c r="Y965" s="19" t="s">
        <v>730</v>
      </c>
      <c r="Z965" s="19">
        <v>0</v>
      </c>
      <c r="AA965" s="19">
        <v>0</v>
      </c>
      <c r="AB965" s="19">
        <v>0</v>
      </c>
      <c r="AC965" s="186" t="str">
        <f>IF(OR(M965="13",M965="14",P965=8),"",IF(     AND(OR(S965="AUTORIZADO", S965="PENDIENTE", S965="REDUCIDO", S965="AMPLIADO"),L965&lt;&gt;"HONORARIO" ), _xlfn.CONCAT(IF(H965="X","H",H965),"_",IF(OR(P965=5,P965=6),_xlfn.CONCAT(P965,"A"),P965),"_",VLOOKUP(T965,Datos!$B$2:$C$5,2,TRUE)),""))</f>
        <v>M_1_[hasta 3]</v>
      </c>
      <c r="AD965" s="186">
        <f t="shared" si="415"/>
        <v>0</v>
      </c>
      <c r="AE965" s="90" t="str">
        <f t="shared" si="416"/>
        <v>-</v>
      </c>
      <c r="AF965" s="91" t="str">
        <f t="shared" si="417"/>
        <v>070601</v>
      </c>
      <c r="AG965" s="92"/>
      <c r="AH965" s="93" t="str">
        <f t="shared" si="418"/>
        <v>Corporación de Fomento de la Producción</v>
      </c>
      <c r="AI965" s="90" t="str">
        <f t="shared" si="419"/>
        <v>-</v>
      </c>
      <c r="AJ965" s="90">
        <f t="shared" si="420"/>
        <v>4</v>
      </c>
      <c r="AK965" s="90" t="str">
        <f t="shared" si="421"/>
        <v>-</v>
      </c>
      <c r="AL965" s="90" t="str">
        <f t="shared" si="422"/>
        <v>Identifica este registro como MUJER</v>
      </c>
      <c r="AM965" s="90" t="str">
        <f t="shared" si="423"/>
        <v>-</v>
      </c>
      <c r="AN965" s="90" t="str">
        <f t="shared" si="424"/>
        <v>-</v>
      </c>
      <c r="AO965" s="90" t="str">
        <f t="shared" si="425"/>
        <v>-</v>
      </c>
      <c r="AP965" s="58" t="str">
        <f t="shared" si="426"/>
        <v>-</v>
      </c>
      <c r="AQ965" s="94" t="str">
        <f t="shared" si="427"/>
        <v>-</v>
      </c>
      <c r="AR965" s="94" t="str">
        <f>IF(N965="","PRIMER_DIA en blanco",
IF(AND(M965="01",N965&gt;=L_Conversion!$C$118,N965&lt;=L_Conversion!$D$118),"-",
IF(AND(M965="02",N965&gt;=L_Conversion!$C$119,N965&lt;=L_Conversion!$D$119),"-",
IF(AND(M965="03",N965&gt;=L_Conversion!$C$120,N965&lt;=L_Conversion!$D$120),"-",
IF(AND(M965="04",N965&gt;=L_Conversion!$C$121,N965&lt;=L_Conversion!$D$121),"-",
IF(AND(M965="05",N965&gt;=L_Conversion!$C$122,N965&lt;=L_Conversion!$D$122),"-",
IF(AND(M965="06",N965&gt;=L_Conversion!$C$123,N965&lt;=L_Conversion!$D$123),"-",
IF(AND(M965="07",N965&gt;=L_Conversion!$C$124,N965&lt;=L_Conversion!$D$124),"-",
IF(AND(M965="08",N965&gt;=L_Conversion!$C$125,N965&lt;=L_Conversion!$D$125),"-",
IF(AND(M965="09",N965&gt;=L_Conversion!$C$126,N965&lt;=L_Conversion!$D$126),"-",
IF(AND(M965="10",N965&gt;=L_Conversion!$C$127,N965&lt;=L_Conversion!$D$127),"-",
IF(AND(M965="11",N965&gt;=L_Conversion!$C$128,N965&lt;=L_Conversion!$D$128),"-",
IF(AND(M965="12",N965&gt;=L_Conversion!$C$129,N965&lt;=L_Conversion!$D$129),"-",
IF(AND(M965="13",N965&gt;=L_Conversion!$C$116,N965&lt;=L_Conversion!$D$116),"-",
IF(AND(M965="14",N965&gt;=L_Conversion!$C$117,N965&lt;=L_Conversion!$D$117),"-",
"PRIMER_DIA fuera de rango")))))))))))))))</f>
        <v>-</v>
      </c>
      <c r="AS965" s="94" t="str">
        <f t="shared" si="428"/>
        <v>-</v>
      </c>
      <c r="AT965" s="94" t="str">
        <f t="shared" si="429"/>
        <v>-</v>
      </c>
      <c r="AU965" s="94" t="str">
        <f t="shared" si="430"/>
        <v>-</v>
      </c>
      <c r="AV965" s="94" t="str">
        <f t="shared" si="431"/>
        <v>-</v>
      </c>
      <c r="AW965" s="94" t="str">
        <f t="shared" si="432"/>
        <v>-</v>
      </c>
      <c r="AX965" s="94" t="str">
        <f t="shared" si="433"/>
        <v>-</v>
      </c>
      <c r="AY965" s="94" t="str">
        <f t="shared" si="434"/>
        <v>-</v>
      </c>
      <c r="AZ965" s="94" t="str">
        <f t="shared" si="435"/>
        <v>-</v>
      </c>
      <c r="BA965" s="94" t="str">
        <f t="shared" si="436"/>
        <v>-</v>
      </c>
      <c r="BB965" s="94" t="str">
        <f t="shared" si="437"/>
        <v>-</v>
      </c>
      <c r="BC965" s="94" t="str">
        <f t="shared" si="438"/>
        <v>-</v>
      </c>
      <c r="BD965" s="94" t="str">
        <f t="shared" si="439"/>
        <v>-</v>
      </c>
      <c r="BE965" s="94" t="str">
        <f t="shared" si="440"/>
        <v>-</v>
      </c>
      <c r="BF965" s="94" t="str">
        <f t="shared" si="441"/>
        <v>-</v>
      </c>
    </row>
    <row r="966" spans="1:58" x14ac:dyDescent="0.2">
      <c r="A966" s="19" t="s">
        <v>1193</v>
      </c>
      <c r="B966" s="19" t="s">
        <v>76</v>
      </c>
      <c r="C966" s="19">
        <v>7040833</v>
      </c>
      <c r="D966" s="19">
        <v>3</v>
      </c>
      <c r="E966" s="19" t="s">
        <v>1795</v>
      </c>
      <c r="F966" s="19" t="s">
        <v>1337</v>
      </c>
      <c r="G966" s="19" t="s">
        <v>1476</v>
      </c>
      <c r="H966" s="19" t="s">
        <v>1018</v>
      </c>
      <c r="I966" s="19" t="s">
        <v>653</v>
      </c>
      <c r="J966" s="19">
        <v>60</v>
      </c>
      <c r="K966" s="19" t="s">
        <v>560</v>
      </c>
      <c r="L966" s="19" t="s">
        <v>490</v>
      </c>
      <c r="M966" s="19" t="s">
        <v>15</v>
      </c>
      <c r="N966" s="19">
        <v>45887</v>
      </c>
      <c r="O966" s="19">
        <v>5</v>
      </c>
      <c r="P966" s="83">
        <v>1</v>
      </c>
      <c r="Q966" s="19" t="s">
        <v>23</v>
      </c>
      <c r="R966" s="19" t="s">
        <v>11</v>
      </c>
      <c r="S966" s="19" t="s">
        <v>23</v>
      </c>
      <c r="T966" s="19">
        <v>5</v>
      </c>
      <c r="U966" s="19" t="s">
        <v>11</v>
      </c>
      <c r="V966" s="19" t="s">
        <v>11</v>
      </c>
      <c r="W966" s="19" t="s">
        <v>19</v>
      </c>
      <c r="X966" s="19">
        <v>216503</v>
      </c>
      <c r="Y966" s="19" t="s">
        <v>726</v>
      </c>
      <c r="Z966" s="19">
        <v>5</v>
      </c>
      <c r="AA966" s="19">
        <v>216503</v>
      </c>
      <c r="AB966" s="19">
        <v>216503</v>
      </c>
      <c r="AC966" s="186" t="str">
        <f>IF(OR(M966="13",M966="14",P966=8),"",IF(     AND(OR(S966="AUTORIZADO", S966="PENDIENTE", S966="REDUCIDO", S966="AMPLIADO"),L966&lt;&gt;"HONORARIO" ), _xlfn.CONCAT(IF(H966="X","H",H966),"_",IF(OR(P966=5,P966=6),_xlfn.CONCAT(P966,"A"),P966),"_",VLOOKUP(T966,Datos!$B$2:$C$5,2,TRUE)),""))</f>
        <v>M_1_[4 a 10]</v>
      </c>
      <c r="AD966" s="186">
        <f t="shared" si="415"/>
        <v>433006</v>
      </c>
      <c r="AE966" s="90" t="str">
        <f t="shared" si="416"/>
        <v>-</v>
      </c>
      <c r="AF966" s="91" t="str">
        <f t="shared" si="417"/>
        <v>070601</v>
      </c>
      <c r="AG966" s="92"/>
      <c r="AH966" s="93" t="str">
        <f t="shared" si="418"/>
        <v>Corporación de Fomento de la Producción</v>
      </c>
      <c r="AI966" s="90" t="str">
        <f t="shared" si="419"/>
        <v>-</v>
      </c>
      <c r="AJ966" s="90">
        <f t="shared" si="420"/>
        <v>3</v>
      </c>
      <c r="AK966" s="90" t="str">
        <f t="shared" si="421"/>
        <v>-</v>
      </c>
      <c r="AL966" s="90" t="str">
        <f t="shared" si="422"/>
        <v>Identifica este registro como MUJER</v>
      </c>
      <c r="AM966" s="90" t="str">
        <f t="shared" si="423"/>
        <v>-</v>
      </c>
      <c r="AN966" s="90" t="str">
        <f t="shared" si="424"/>
        <v>-</v>
      </c>
      <c r="AO966" s="90" t="str">
        <f t="shared" si="425"/>
        <v>-</v>
      </c>
      <c r="AP966" s="58" t="str">
        <f t="shared" si="426"/>
        <v>-</v>
      </c>
      <c r="AQ966" s="94" t="str">
        <f t="shared" si="427"/>
        <v>-</v>
      </c>
      <c r="AR966" s="94" t="str">
        <f>IF(N966="","PRIMER_DIA en blanco",
IF(AND(M966="01",N966&gt;=L_Conversion!$C$118,N966&lt;=L_Conversion!$D$118),"-",
IF(AND(M966="02",N966&gt;=L_Conversion!$C$119,N966&lt;=L_Conversion!$D$119),"-",
IF(AND(M966="03",N966&gt;=L_Conversion!$C$120,N966&lt;=L_Conversion!$D$120),"-",
IF(AND(M966="04",N966&gt;=L_Conversion!$C$121,N966&lt;=L_Conversion!$D$121),"-",
IF(AND(M966="05",N966&gt;=L_Conversion!$C$122,N966&lt;=L_Conversion!$D$122),"-",
IF(AND(M966="06",N966&gt;=L_Conversion!$C$123,N966&lt;=L_Conversion!$D$123),"-",
IF(AND(M966="07",N966&gt;=L_Conversion!$C$124,N966&lt;=L_Conversion!$D$124),"-",
IF(AND(M966="08",N966&gt;=L_Conversion!$C$125,N966&lt;=L_Conversion!$D$125),"-",
IF(AND(M966="09",N966&gt;=L_Conversion!$C$126,N966&lt;=L_Conversion!$D$126),"-",
IF(AND(M966="10",N966&gt;=L_Conversion!$C$127,N966&lt;=L_Conversion!$D$127),"-",
IF(AND(M966="11",N966&gt;=L_Conversion!$C$128,N966&lt;=L_Conversion!$D$128),"-",
IF(AND(M966="12",N966&gt;=L_Conversion!$C$129,N966&lt;=L_Conversion!$D$129),"-",
IF(AND(M966="13",N966&gt;=L_Conversion!$C$116,N966&lt;=L_Conversion!$D$116),"-",
IF(AND(M966="14",N966&gt;=L_Conversion!$C$117,N966&lt;=L_Conversion!$D$117),"-",
"PRIMER_DIA fuera de rango")))))))))))))))</f>
        <v>-</v>
      </c>
      <c r="AS966" s="94" t="str">
        <f t="shared" si="428"/>
        <v>-</v>
      </c>
      <c r="AT966" s="94" t="str">
        <f t="shared" si="429"/>
        <v>-</v>
      </c>
      <c r="AU966" s="94" t="str">
        <f t="shared" si="430"/>
        <v>-</v>
      </c>
      <c r="AV966" s="94" t="str">
        <f t="shared" si="431"/>
        <v>-</v>
      </c>
      <c r="AW966" s="94" t="str">
        <f t="shared" si="432"/>
        <v>-</v>
      </c>
      <c r="AX966" s="94" t="str">
        <f t="shared" si="433"/>
        <v>-</v>
      </c>
      <c r="AY966" s="94" t="str">
        <f t="shared" si="434"/>
        <v>-</v>
      </c>
      <c r="AZ966" s="94" t="str">
        <f t="shared" si="435"/>
        <v>-</v>
      </c>
      <c r="BA966" s="94" t="str">
        <f t="shared" si="436"/>
        <v>-</v>
      </c>
      <c r="BB966" s="94" t="str">
        <f t="shared" si="437"/>
        <v>-</v>
      </c>
      <c r="BC966" s="94" t="str">
        <f t="shared" si="438"/>
        <v>-</v>
      </c>
      <c r="BD966" s="94" t="str">
        <f t="shared" si="439"/>
        <v>-</v>
      </c>
      <c r="BE966" s="94" t="str">
        <f t="shared" si="440"/>
        <v>-</v>
      </c>
      <c r="BF966" s="94" t="str">
        <f t="shared" si="441"/>
        <v>-</v>
      </c>
    </row>
    <row r="967" spans="1:58" x14ac:dyDescent="0.2">
      <c r="A967" s="19" t="s">
        <v>1193</v>
      </c>
      <c r="B967" s="19" t="s">
        <v>76</v>
      </c>
      <c r="C967" s="19">
        <v>17594431</v>
      </c>
      <c r="D967" s="19">
        <v>1</v>
      </c>
      <c r="E967" s="19" t="s">
        <v>1669</v>
      </c>
      <c r="F967" s="19" t="s">
        <v>1550</v>
      </c>
      <c r="G967" s="19" t="s">
        <v>1670</v>
      </c>
      <c r="H967" s="19" t="s">
        <v>1018</v>
      </c>
      <c r="I967" s="19" t="s">
        <v>654</v>
      </c>
      <c r="J967" s="19">
        <v>80</v>
      </c>
      <c r="K967" s="19" t="s">
        <v>556</v>
      </c>
      <c r="L967" s="19" t="s">
        <v>509</v>
      </c>
      <c r="M967" s="19" t="s">
        <v>15</v>
      </c>
      <c r="N967" s="19">
        <v>45887</v>
      </c>
      <c r="O967" s="19">
        <v>30</v>
      </c>
      <c r="P967" s="83">
        <v>4</v>
      </c>
      <c r="Q967" s="19" t="s">
        <v>23</v>
      </c>
      <c r="R967" s="19" t="s">
        <v>11</v>
      </c>
      <c r="S967" s="19" t="s">
        <v>23</v>
      </c>
      <c r="T967" s="19">
        <v>30</v>
      </c>
      <c r="U967" s="19" t="s">
        <v>11</v>
      </c>
      <c r="V967" s="19" t="s">
        <v>11</v>
      </c>
      <c r="W967" s="19" t="s">
        <v>11</v>
      </c>
      <c r="X967" s="19">
        <v>0</v>
      </c>
      <c r="Y967" s="19" t="s">
        <v>730</v>
      </c>
      <c r="Z967" s="19">
        <v>0</v>
      </c>
      <c r="AA967" s="19">
        <v>0</v>
      </c>
      <c r="AB967" s="19">
        <v>0</v>
      </c>
      <c r="AC967" s="186" t="str">
        <f>IF(OR(M967="13",M967="14",P967=8),"",IF(     AND(OR(S967="AUTORIZADO", S967="PENDIENTE", S967="REDUCIDO", S967="AMPLIADO"),L967&lt;&gt;"HONORARIO" ), _xlfn.CONCAT(IF(H967="X","H",H967),"_",IF(OR(P967=5,P967=6),_xlfn.CONCAT(P967,"A"),P967),"_",VLOOKUP(T967,Datos!$B$2:$C$5,2,TRUE)),""))</f>
        <v>M_4_[11 +]</v>
      </c>
      <c r="AD967" s="186">
        <f t="shared" si="415"/>
        <v>0</v>
      </c>
      <c r="AE967" s="90" t="str">
        <f t="shared" si="416"/>
        <v>-</v>
      </c>
      <c r="AF967" s="91" t="str">
        <f t="shared" si="417"/>
        <v>070601</v>
      </c>
      <c r="AG967" s="92"/>
      <c r="AH967" s="93" t="str">
        <f t="shared" si="418"/>
        <v>Corporación de Fomento de la Producción</v>
      </c>
      <c r="AI967" s="90" t="str">
        <f t="shared" si="419"/>
        <v>-</v>
      </c>
      <c r="AJ967" s="90">
        <f t="shared" si="420"/>
        <v>1</v>
      </c>
      <c r="AK967" s="90" t="str">
        <f t="shared" si="421"/>
        <v>-</v>
      </c>
      <c r="AL967" s="90" t="str">
        <f t="shared" si="422"/>
        <v>Identifica este registro como MUJER</v>
      </c>
      <c r="AM967" s="90" t="str">
        <f t="shared" si="423"/>
        <v>-</v>
      </c>
      <c r="AN967" s="90" t="str">
        <f t="shared" si="424"/>
        <v>-</v>
      </c>
      <c r="AO967" s="90" t="str">
        <f t="shared" si="425"/>
        <v>-</v>
      </c>
      <c r="AP967" s="58" t="str">
        <f t="shared" si="426"/>
        <v>-</v>
      </c>
      <c r="AQ967" s="94" t="str">
        <f t="shared" si="427"/>
        <v>-</v>
      </c>
      <c r="AR967" s="94" t="str">
        <f>IF(N967="","PRIMER_DIA en blanco",
IF(AND(M967="01",N967&gt;=L_Conversion!$C$118,N967&lt;=L_Conversion!$D$118),"-",
IF(AND(M967="02",N967&gt;=L_Conversion!$C$119,N967&lt;=L_Conversion!$D$119),"-",
IF(AND(M967="03",N967&gt;=L_Conversion!$C$120,N967&lt;=L_Conversion!$D$120),"-",
IF(AND(M967="04",N967&gt;=L_Conversion!$C$121,N967&lt;=L_Conversion!$D$121),"-",
IF(AND(M967="05",N967&gt;=L_Conversion!$C$122,N967&lt;=L_Conversion!$D$122),"-",
IF(AND(M967="06",N967&gt;=L_Conversion!$C$123,N967&lt;=L_Conversion!$D$123),"-",
IF(AND(M967="07",N967&gt;=L_Conversion!$C$124,N967&lt;=L_Conversion!$D$124),"-",
IF(AND(M967="08",N967&gt;=L_Conversion!$C$125,N967&lt;=L_Conversion!$D$125),"-",
IF(AND(M967="09",N967&gt;=L_Conversion!$C$126,N967&lt;=L_Conversion!$D$126),"-",
IF(AND(M967="10",N967&gt;=L_Conversion!$C$127,N967&lt;=L_Conversion!$D$127),"-",
IF(AND(M967="11",N967&gt;=L_Conversion!$C$128,N967&lt;=L_Conversion!$D$128),"-",
IF(AND(M967="12",N967&gt;=L_Conversion!$C$129,N967&lt;=L_Conversion!$D$129),"-",
IF(AND(M967="13",N967&gt;=L_Conversion!$C$116,N967&lt;=L_Conversion!$D$116),"-",
IF(AND(M967="14",N967&gt;=L_Conversion!$C$117,N967&lt;=L_Conversion!$D$117),"-",
"PRIMER_DIA fuera de rango")))))))))))))))</f>
        <v>-</v>
      </c>
      <c r="AS967" s="94" t="str">
        <f t="shared" si="428"/>
        <v>-</v>
      </c>
      <c r="AT967" s="94" t="str">
        <f t="shared" si="429"/>
        <v>-</v>
      </c>
      <c r="AU967" s="94" t="str">
        <f t="shared" si="430"/>
        <v>-</v>
      </c>
      <c r="AV967" s="94" t="str">
        <f t="shared" si="431"/>
        <v>-</v>
      </c>
      <c r="AW967" s="94" t="str">
        <f t="shared" si="432"/>
        <v>-</v>
      </c>
      <c r="AX967" s="94" t="str">
        <f t="shared" si="433"/>
        <v>-</v>
      </c>
      <c r="AY967" s="94" t="str">
        <f t="shared" si="434"/>
        <v>-</v>
      </c>
      <c r="AZ967" s="94" t="str">
        <f t="shared" si="435"/>
        <v>-</v>
      </c>
      <c r="BA967" s="94" t="str">
        <f t="shared" si="436"/>
        <v>-</v>
      </c>
      <c r="BB967" s="94" t="str">
        <f t="shared" si="437"/>
        <v>-</v>
      </c>
      <c r="BC967" s="94" t="str">
        <f t="shared" si="438"/>
        <v>-</v>
      </c>
      <c r="BD967" s="94" t="str">
        <f t="shared" si="439"/>
        <v>-</v>
      </c>
      <c r="BE967" s="94" t="str">
        <f t="shared" si="440"/>
        <v>-</v>
      </c>
      <c r="BF967" s="94" t="str">
        <f t="shared" si="441"/>
        <v>-</v>
      </c>
    </row>
    <row r="968" spans="1:58" x14ac:dyDescent="0.2">
      <c r="A968" s="19" t="s">
        <v>1193</v>
      </c>
      <c r="B968" s="19" t="s">
        <v>76</v>
      </c>
      <c r="C968" s="19">
        <v>14104719</v>
      </c>
      <c r="D968" s="19">
        <v>1</v>
      </c>
      <c r="E968" s="19" t="s">
        <v>1568</v>
      </c>
      <c r="F968" s="19" t="s">
        <v>1403</v>
      </c>
      <c r="G968" s="19" t="s">
        <v>1569</v>
      </c>
      <c r="H968" s="19" t="s">
        <v>1018</v>
      </c>
      <c r="I968" s="19" t="s">
        <v>653</v>
      </c>
      <c r="J968" s="19">
        <v>80</v>
      </c>
      <c r="K968" s="19" t="s">
        <v>556</v>
      </c>
      <c r="L968" s="19" t="s">
        <v>495</v>
      </c>
      <c r="M968" s="19" t="s">
        <v>15</v>
      </c>
      <c r="N968" s="19">
        <v>45887</v>
      </c>
      <c r="O968" s="19">
        <v>1</v>
      </c>
      <c r="P968" s="83">
        <v>1</v>
      </c>
      <c r="Q968" s="19" t="s">
        <v>23</v>
      </c>
      <c r="R968" s="19" t="s">
        <v>11</v>
      </c>
      <c r="S968" s="19" t="s">
        <v>23</v>
      </c>
      <c r="T968" s="19">
        <v>1</v>
      </c>
      <c r="U968" s="19" t="s">
        <v>11</v>
      </c>
      <c r="V968" s="19" t="s">
        <v>11</v>
      </c>
      <c r="W968" s="19" t="s">
        <v>11</v>
      </c>
      <c r="X968" s="19">
        <v>0</v>
      </c>
      <c r="Y968" s="19" t="s">
        <v>730</v>
      </c>
      <c r="Z968" s="19">
        <v>0</v>
      </c>
      <c r="AA968" s="19">
        <v>0</v>
      </c>
      <c r="AB968" s="19">
        <v>0</v>
      </c>
      <c r="AC968" s="186" t="str">
        <f>IF(OR(M968="13",M968="14",P968=8),"",IF(     AND(OR(S968="AUTORIZADO", S968="PENDIENTE", S968="REDUCIDO", S968="AMPLIADO"),L968&lt;&gt;"HONORARIO" ), _xlfn.CONCAT(IF(H968="X","H",H968),"_",IF(OR(P968=5,P968=6),_xlfn.CONCAT(P968,"A"),P968),"_",VLOOKUP(T968,Datos!$B$2:$C$5,2,TRUE)),""))</f>
        <v>M_1_[hasta 3]</v>
      </c>
      <c r="AD968" s="186">
        <f t="shared" si="415"/>
        <v>0</v>
      </c>
      <c r="AE968" s="90" t="str">
        <f t="shared" si="416"/>
        <v>-</v>
      </c>
      <c r="AF968" s="91" t="str">
        <f t="shared" si="417"/>
        <v>070601</v>
      </c>
      <c r="AG968" s="92"/>
      <c r="AH968" s="93" t="str">
        <f t="shared" si="418"/>
        <v>Corporación de Fomento de la Producción</v>
      </c>
      <c r="AI968" s="90" t="str">
        <f t="shared" si="419"/>
        <v>-</v>
      </c>
      <c r="AJ968" s="90">
        <f t="shared" si="420"/>
        <v>1</v>
      </c>
      <c r="AK968" s="90" t="str">
        <f t="shared" si="421"/>
        <v>-</v>
      </c>
      <c r="AL968" s="90" t="str">
        <f t="shared" si="422"/>
        <v>Identifica este registro como MUJER</v>
      </c>
      <c r="AM968" s="90" t="str">
        <f t="shared" si="423"/>
        <v>-</v>
      </c>
      <c r="AN968" s="90" t="str">
        <f t="shared" si="424"/>
        <v>-</v>
      </c>
      <c r="AO968" s="90" t="str">
        <f t="shared" si="425"/>
        <v>-</v>
      </c>
      <c r="AP968" s="58" t="str">
        <f t="shared" si="426"/>
        <v>-</v>
      </c>
      <c r="AQ968" s="94" t="str">
        <f t="shared" si="427"/>
        <v>-</v>
      </c>
      <c r="AR968" s="94" t="str">
        <f>IF(N968="","PRIMER_DIA en blanco",
IF(AND(M968="01",N968&gt;=L_Conversion!$C$118,N968&lt;=L_Conversion!$D$118),"-",
IF(AND(M968="02",N968&gt;=L_Conversion!$C$119,N968&lt;=L_Conversion!$D$119),"-",
IF(AND(M968="03",N968&gt;=L_Conversion!$C$120,N968&lt;=L_Conversion!$D$120),"-",
IF(AND(M968="04",N968&gt;=L_Conversion!$C$121,N968&lt;=L_Conversion!$D$121),"-",
IF(AND(M968="05",N968&gt;=L_Conversion!$C$122,N968&lt;=L_Conversion!$D$122),"-",
IF(AND(M968="06",N968&gt;=L_Conversion!$C$123,N968&lt;=L_Conversion!$D$123),"-",
IF(AND(M968="07",N968&gt;=L_Conversion!$C$124,N968&lt;=L_Conversion!$D$124),"-",
IF(AND(M968="08",N968&gt;=L_Conversion!$C$125,N968&lt;=L_Conversion!$D$125),"-",
IF(AND(M968="09",N968&gt;=L_Conversion!$C$126,N968&lt;=L_Conversion!$D$126),"-",
IF(AND(M968="10",N968&gt;=L_Conversion!$C$127,N968&lt;=L_Conversion!$D$127),"-",
IF(AND(M968="11",N968&gt;=L_Conversion!$C$128,N968&lt;=L_Conversion!$D$128),"-",
IF(AND(M968="12",N968&gt;=L_Conversion!$C$129,N968&lt;=L_Conversion!$D$129),"-",
IF(AND(M968="13",N968&gt;=L_Conversion!$C$116,N968&lt;=L_Conversion!$D$116),"-",
IF(AND(M968="14",N968&gt;=L_Conversion!$C$117,N968&lt;=L_Conversion!$D$117),"-",
"PRIMER_DIA fuera de rango")))))))))))))))</f>
        <v>-</v>
      </c>
      <c r="AS968" s="94" t="str">
        <f t="shared" si="428"/>
        <v>-</v>
      </c>
      <c r="AT968" s="94" t="str">
        <f t="shared" si="429"/>
        <v>-</v>
      </c>
      <c r="AU968" s="94" t="str">
        <f t="shared" si="430"/>
        <v>-</v>
      </c>
      <c r="AV968" s="94" t="str">
        <f t="shared" si="431"/>
        <v>-</v>
      </c>
      <c r="AW968" s="94" t="str">
        <f t="shared" si="432"/>
        <v>-</v>
      </c>
      <c r="AX968" s="94" t="str">
        <f t="shared" si="433"/>
        <v>-</v>
      </c>
      <c r="AY968" s="94" t="str">
        <f t="shared" si="434"/>
        <v>-</v>
      </c>
      <c r="AZ968" s="94" t="str">
        <f t="shared" si="435"/>
        <v>-</v>
      </c>
      <c r="BA968" s="94" t="str">
        <f t="shared" si="436"/>
        <v>-</v>
      </c>
      <c r="BB968" s="94" t="str">
        <f t="shared" si="437"/>
        <v>-</v>
      </c>
      <c r="BC968" s="94" t="str">
        <f t="shared" si="438"/>
        <v>-</v>
      </c>
      <c r="BD968" s="94" t="str">
        <f t="shared" si="439"/>
        <v>-</v>
      </c>
      <c r="BE968" s="94" t="str">
        <f t="shared" si="440"/>
        <v>-</v>
      </c>
      <c r="BF968" s="94" t="str">
        <f t="shared" si="441"/>
        <v>-</v>
      </c>
    </row>
    <row r="969" spans="1:58" x14ac:dyDescent="0.2">
      <c r="A969" s="19" t="s">
        <v>1193</v>
      </c>
      <c r="B969" s="19" t="s">
        <v>76</v>
      </c>
      <c r="C969" s="19">
        <v>8235853</v>
      </c>
      <c r="D969" s="19">
        <v>6</v>
      </c>
      <c r="E969" s="19" t="s">
        <v>1409</v>
      </c>
      <c r="F969" s="19" t="s">
        <v>1701</v>
      </c>
      <c r="G969" s="19" t="s">
        <v>1942</v>
      </c>
      <c r="H969" s="19" t="s">
        <v>1018</v>
      </c>
      <c r="I969" s="19" t="s">
        <v>653</v>
      </c>
      <c r="J969" s="19">
        <v>60</v>
      </c>
      <c r="K969" s="19" t="s">
        <v>554</v>
      </c>
      <c r="L969" s="19" t="s">
        <v>490</v>
      </c>
      <c r="M969" s="19" t="s">
        <v>15</v>
      </c>
      <c r="N969" s="19">
        <v>45887</v>
      </c>
      <c r="O969" s="19">
        <v>12</v>
      </c>
      <c r="P969" s="83">
        <v>1</v>
      </c>
      <c r="Q969" s="19" t="s">
        <v>23</v>
      </c>
      <c r="R969" s="19" t="s">
        <v>11</v>
      </c>
      <c r="S969" s="19" t="s">
        <v>23</v>
      </c>
      <c r="T969" s="19">
        <v>12</v>
      </c>
      <c r="U969" s="19" t="s">
        <v>11</v>
      </c>
      <c r="V969" s="19" t="s">
        <v>11</v>
      </c>
      <c r="W969" s="19" t="s">
        <v>19</v>
      </c>
      <c r="X969" s="19">
        <v>1336936</v>
      </c>
      <c r="Y969" s="19" t="s">
        <v>726</v>
      </c>
      <c r="Z969" s="19">
        <v>12</v>
      </c>
      <c r="AA969" s="19">
        <v>1336936</v>
      </c>
      <c r="AB969" s="19">
        <v>1336936</v>
      </c>
      <c r="AC969" s="186" t="str">
        <f>IF(OR(M969="13",M969="14",P969=8),"",IF(     AND(OR(S969="AUTORIZADO", S969="PENDIENTE", S969="REDUCIDO", S969="AMPLIADO"),L969&lt;&gt;"HONORARIO" ), _xlfn.CONCAT(IF(H969="X","H",H969),"_",IF(OR(P969=5,P969=6),_xlfn.CONCAT(P969,"A"),P969),"_",VLOOKUP(T969,Datos!$B$2:$C$5,2,TRUE)),""))</f>
        <v>M_1_[11 +]</v>
      </c>
      <c r="AD969" s="186">
        <f t="shared" si="415"/>
        <v>2673872</v>
      </c>
      <c r="AE969" s="90" t="str">
        <f t="shared" si="416"/>
        <v>-</v>
      </c>
      <c r="AF969" s="91" t="str">
        <f t="shared" si="417"/>
        <v>070601</v>
      </c>
      <c r="AG969" s="92"/>
      <c r="AH969" s="93" t="str">
        <f t="shared" si="418"/>
        <v>Corporación de Fomento de la Producción</v>
      </c>
      <c r="AI969" s="90" t="str">
        <f t="shared" si="419"/>
        <v>-</v>
      </c>
      <c r="AJ969" s="90">
        <f t="shared" si="420"/>
        <v>6</v>
      </c>
      <c r="AK969" s="90" t="str">
        <f t="shared" si="421"/>
        <v>-</v>
      </c>
      <c r="AL969" s="90" t="str">
        <f t="shared" si="422"/>
        <v>Identifica este registro como MUJER</v>
      </c>
      <c r="AM969" s="90" t="str">
        <f t="shared" si="423"/>
        <v>-</v>
      </c>
      <c r="AN969" s="90" t="str">
        <f t="shared" si="424"/>
        <v>-</v>
      </c>
      <c r="AO969" s="90" t="str">
        <f t="shared" si="425"/>
        <v>-</v>
      </c>
      <c r="AP969" s="58" t="str">
        <f t="shared" si="426"/>
        <v>-</v>
      </c>
      <c r="AQ969" s="94" t="str">
        <f t="shared" si="427"/>
        <v>-</v>
      </c>
      <c r="AR969" s="94" t="str">
        <f>IF(N969="","PRIMER_DIA en blanco",
IF(AND(M969="01",N969&gt;=L_Conversion!$C$118,N969&lt;=L_Conversion!$D$118),"-",
IF(AND(M969="02",N969&gt;=L_Conversion!$C$119,N969&lt;=L_Conversion!$D$119),"-",
IF(AND(M969="03",N969&gt;=L_Conversion!$C$120,N969&lt;=L_Conversion!$D$120),"-",
IF(AND(M969="04",N969&gt;=L_Conversion!$C$121,N969&lt;=L_Conversion!$D$121),"-",
IF(AND(M969="05",N969&gt;=L_Conversion!$C$122,N969&lt;=L_Conversion!$D$122),"-",
IF(AND(M969="06",N969&gt;=L_Conversion!$C$123,N969&lt;=L_Conversion!$D$123),"-",
IF(AND(M969="07",N969&gt;=L_Conversion!$C$124,N969&lt;=L_Conversion!$D$124),"-",
IF(AND(M969="08",N969&gt;=L_Conversion!$C$125,N969&lt;=L_Conversion!$D$125),"-",
IF(AND(M969="09",N969&gt;=L_Conversion!$C$126,N969&lt;=L_Conversion!$D$126),"-",
IF(AND(M969="10",N969&gt;=L_Conversion!$C$127,N969&lt;=L_Conversion!$D$127),"-",
IF(AND(M969="11",N969&gt;=L_Conversion!$C$128,N969&lt;=L_Conversion!$D$128),"-",
IF(AND(M969="12",N969&gt;=L_Conversion!$C$129,N969&lt;=L_Conversion!$D$129),"-",
IF(AND(M969="13",N969&gt;=L_Conversion!$C$116,N969&lt;=L_Conversion!$D$116),"-",
IF(AND(M969="14",N969&gt;=L_Conversion!$C$117,N969&lt;=L_Conversion!$D$117),"-",
"PRIMER_DIA fuera de rango")))))))))))))))</f>
        <v>-</v>
      </c>
      <c r="AS969" s="94" t="str">
        <f t="shared" si="428"/>
        <v>-</v>
      </c>
      <c r="AT969" s="94" t="str">
        <f t="shared" si="429"/>
        <v>-</v>
      </c>
      <c r="AU969" s="94" t="str">
        <f t="shared" si="430"/>
        <v>-</v>
      </c>
      <c r="AV969" s="94" t="str">
        <f t="shared" si="431"/>
        <v>-</v>
      </c>
      <c r="AW969" s="94" t="str">
        <f t="shared" si="432"/>
        <v>-</v>
      </c>
      <c r="AX969" s="94" t="str">
        <f t="shared" si="433"/>
        <v>-</v>
      </c>
      <c r="AY969" s="94" t="str">
        <f t="shared" si="434"/>
        <v>-</v>
      </c>
      <c r="AZ969" s="94" t="str">
        <f t="shared" si="435"/>
        <v>-</v>
      </c>
      <c r="BA969" s="94" t="str">
        <f t="shared" si="436"/>
        <v>-</v>
      </c>
      <c r="BB969" s="94" t="str">
        <f t="shared" si="437"/>
        <v>-</v>
      </c>
      <c r="BC969" s="94" t="str">
        <f t="shared" si="438"/>
        <v>-</v>
      </c>
      <c r="BD969" s="94" t="str">
        <f t="shared" si="439"/>
        <v>-</v>
      </c>
      <c r="BE969" s="94" t="str">
        <f t="shared" si="440"/>
        <v>-</v>
      </c>
      <c r="BF969" s="94" t="str">
        <f t="shared" si="441"/>
        <v>-</v>
      </c>
    </row>
    <row r="970" spans="1:58" x14ac:dyDescent="0.2">
      <c r="A970" s="19" t="s">
        <v>1193</v>
      </c>
      <c r="B970" s="19" t="s">
        <v>669</v>
      </c>
      <c r="C970" s="19">
        <v>16614791</v>
      </c>
      <c r="D970" s="19">
        <v>3</v>
      </c>
      <c r="E970" s="19" t="s">
        <v>1355</v>
      </c>
      <c r="F970" s="19" t="s">
        <v>1588</v>
      </c>
      <c r="G970" s="19" t="s">
        <v>1589</v>
      </c>
      <c r="H970" s="19" t="s">
        <v>1018</v>
      </c>
      <c r="I970" s="19" t="s">
        <v>654</v>
      </c>
      <c r="J970" s="19">
        <v>80</v>
      </c>
      <c r="K970" s="19" t="s">
        <v>560</v>
      </c>
      <c r="L970" s="19" t="s">
        <v>509</v>
      </c>
      <c r="M970" s="19" t="s">
        <v>15</v>
      </c>
      <c r="N970" s="19">
        <v>45887</v>
      </c>
      <c r="O970" s="19">
        <v>3</v>
      </c>
      <c r="P970" s="83">
        <v>1</v>
      </c>
      <c r="Q970" s="19" t="s">
        <v>23</v>
      </c>
      <c r="R970" s="19" t="s">
        <v>11</v>
      </c>
      <c r="S970" s="19" t="s">
        <v>23</v>
      </c>
      <c r="T970" s="19">
        <v>3</v>
      </c>
      <c r="U970" s="19" t="s">
        <v>11</v>
      </c>
      <c r="V970" s="19" t="s">
        <v>11</v>
      </c>
      <c r="W970" s="19" t="s">
        <v>11</v>
      </c>
      <c r="X970" s="19">
        <v>0</v>
      </c>
      <c r="Y970" s="19" t="s">
        <v>730</v>
      </c>
      <c r="Z970" s="19">
        <v>0</v>
      </c>
      <c r="AA970" s="19">
        <v>0</v>
      </c>
      <c r="AB970" s="19">
        <v>0</v>
      </c>
      <c r="AC970" s="186" t="str">
        <f>IF(OR(M970="13",M970="14",P970=8),"",IF(     AND(OR(S970="AUTORIZADO", S970="PENDIENTE", S970="REDUCIDO", S970="AMPLIADO"),L970&lt;&gt;"HONORARIO" ), _xlfn.CONCAT(IF(H970="X","H",H970),"_",IF(OR(P970=5,P970=6),_xlfn.CONCAT(P970,"A"),P970),"_",VLOOKUP(T970,Datos!$B$2:$C$5,2,TRUE)),""))</f>
        <v>M_1_[hasta 3]</v>
      </c>
      <c r="AD970" s="186">
        <f t="shared" si="415"/>
        <v>0</v>
      </c>
      <c r="AE970" s="90" t="str">
        <f t="shared" si="416"/>
        <v>-</v>
      </c>
      <c r="AF970" s="91" t="str">
        <f t="shared" si="417"/>
        <v>Revisar</v>
      </c>
      <c r="AG970" s="92"/>
      <c r="AH970" s="93" t="str">
        <f t="shared" si="418"/>
        <v>Corporación de Fomento de la Producción</v>
      </c>
      <c r="AI970" s="90" t="str">
        <f t="shared" si="419"/>
        <v>-</v>
      </c>
      <c r="AJ970" s="90">
        <f t="shared" si="420"/>
        <v>3</v>
      </c>
      <c r="AK970" s="90" t="str">
        <f t="shared" si="421"/>
        <v>-</v>
      </c>
      <c r="AL970" s="90" t="str">
        <f t="shared" si="422"/>
        <v>Identifica este registro como MUJER</v>
      </c>
      <c r="AM970" s="90" t="str">
        <f t="shared" si="423"/>
        <v>-</v>
      </c>
      <c r="AN970" s="90" t="str">
        <f t="shared" si="424"/>
        <v>-</v>
      </c>
      <c r="AO970" s="90" t="str">
        <f t="shared" si="425"/>
        <v>-</v>
      </c>
      <c r="AP970" s="58" t="str">
        <f t="shared" si="426"/>
        <v>-</v>
      </c>
      <c r="AQ970" s="94" t="str">
        <f t="shared" si="427"/>
        <v>-</v>
      </c>
      <c r="AR970" s="94" t="str">
        <f>IF(N970="","PRIMER_DIA en blanco",
IF(AND(M970="01",N970&gt;=L_Conversion!$C$118,N970&lt;=L_Conversion!$D$118),"-",
IF(AND(M970="02",N970&gt;=L_Conversion!$C$119,N970&lt;=L_Conversion!$D$119),"-",
IF(AND(M970="03",N970&gt;=L_Conversion!$C$120,N970&lt;=L_Conversion!$D$120),"-",
IF(AND(M970="04",N970&gt;=L_Conversion!$C$121,N970&lt;=L_Conversion!$D$121),"-",
IF(AND(M970="05",N970&gt;=L_Conversion!$C$122,N970&lt;=L_Conversion!$D$122),"-",
IF(AND(M970="06",N970&gt;=L_Conversion!$C$123,N970&lt;=L_Conversion!$D$123),"-",
IF(AND(M970="07",N970&gt;=L_Conversion!$C$124,N970&lt;=L_Conversion!$D$124),"-",
IF(AND(M970="08",N970&gt;=L_Conversion!$C$125,N970&lt;=L_Conversion!$D$125),"-",
IF(AND(M970="09",N970&gt;=L_Conversion!$C$126,N970&lt;=L_Conversion!$D$126),"-",
IF(AND(M970="10",N970&gt;=L_Conversion!$C$127,N970&lt;=L_Conversion!$D$127),"-",
IF(AND(M970="11",N970&gt;=L_Conversion!$C$128,N970&lt;=L_Conversion!$D$128),"-",
IF(AND(M970="12",N970&gt;=L_Conversion!$C$129,N970&lt;=L_Conversion!$D$129),"-",
IF(AND(M970="13",N970&gt;=L_Conversion!$C$116,N970&lt;=L_Conversion!$D$116),"-",
IF(AND(M970="14",N970&gt;=L_Conversion!$C$117,N970&lt;=L_Conversion!$D$117),"-",
"PRIMER_DIA fuera de rango")))))))))))))))</f>
        <v>-</v>
      </c>
      <c r="AS970" s="94" t="str">
        <f t="shared" si="428"/>
        <v>-</v>
      </c>
      <c r="AT970" s="94" t="str">
        <f t="shared" si="429"/>
        <v>-</v>
      </c>
      <c r="AU970" s="94" t="str">
        <f t="shared" si="430"/>
        <v>-</v>
      </c>
      <c r="AV970" s="94" t="str">
        <f t="shared" si="431"/>
        <v>-</v>
      </c>
      <c r="AW970" s="94" t="str">
        <f t="shared" si="432"/>
        <v>-</v>
      </c>
      <c r="AX970" s="94" t="str">
        <f t="shared" si="433"/>
        <v>-</v>
      </c>
      <c r="AY970" s="94" t="str">
        <f t="shared" si="434"/>
        <v>-</v>
      </c>
      <c r="AZ970" s="94" t="str">
        <f t="shared" si="435"/>
        <v>-</v>
      </c>
      <c r="BA970" s="94" t="str">
        <f t="shared" si="436"/>
        <v>-</v>
      </c>
      <c r="BB970" s="94" t="str">
        <f t="shared" si="437"/>
        <v>-</v>
      </c>
      <c r="BC970" s="94" t="str">
        <f t="shared" si="438"/>
        <v>-</v>
      </c>
      <c r="BD970" s="94" t="str">
        <f t="shared" si="439"/>
        <v>-</v>
      </c>
      <c r="BE970" s="94" t="str">
        <f t="shared" si="440"/>
        <v>-</v>
      </c>
      <c r="BF970" s="94" t="str">
        <f t="shared" si="441"/>
        <v>-</v>
      </c>
    </row>
    <row r="971" spans="1:58" x14ac:dyDescent="0.2">
      <c r="A971" s="19" t="s">
        <v>1193</v>
      </c>
      <c r="B971" s="19" t="s">
        <v>76</v>
      </c>
      <c r="C971" s="19">
        <v>12348161</v>
      </c>
      <c r="D971" s="19">
        <v>5</v>
      </c>
      <c r="E971" s="19" t="s">
        <v>2096</v>
      </c>
      <c r="F971" s="19" t="s">
        <v>1458</v>
      </c>
      <c r="G971" s="19" t="s">
        <v>1958</v>
      </c>
      <c r="H971" s="19" t="s">
        <v>1018</v>
      </c>
      <c r="I971" s="19" t="s">
        <v>653</v>
      </c>
      <c r="J971" s="19">
        <v>80</v>
      </c>
      <c r="K971" s="19" t="s">
        <v>556</v>
      </c>
      <c r="L971" s="19" t="s">
        <v>495</v>
      </c>
      <c r="M971" s="19" t="s">
        <v>15</v>
      </c>
      <c r="N971" s="19">
        <v>45887</v>
      </c>
      <c r="O971" s="19">
        <v>5</v>
      </c>
      <c r="P971" s="83">
        <v>1</v>
      </c>
      <c r="Q971" s="19" t="s">
        <v>23</v>
      </c>
      <c r="R971" s="19" t="s">
        <v>11</v>
      </c>
      <c r="S971" s="19" t="s">
        <v>23</v>
      </c>
      <c r="T971" s="19">
        <v>5</v>
      </c>
      <c r="U971" s="19" t="s">
        <v>11</v>
      </c>
      <c r="V971" s="19" t="s">
        <v>11</v>
      </c>
      <c r="W971" s="19" t="s">
        <v>11</v>
      </c>
      <c r="X971" s="19">
        <v>0</v>
      </c>
      <c r="Y971" s="19" t="s">
        <v>730</v>
      </c>
      <c r="Z971" s="19">
        <v>0</v>
      </c>
      <c r="AA971" s="19">
        <v>0</v>
      </c>
      <c r="AB971" s="19">
        <v>0</v>
      </c>
      <c r="AC971" s="186" t="str">
        <f>IF(OR(M971="13",M971="14",P971=8),"",IF(     AND(OR(S971="AUTORIZADO", S971="PENDIENTE", S971="REDUCIDO", S971="AMPLIADO"),L971&lt;&gt;"HONORARIO" ), _xlfn.CONCAT(IF(H971="X","H",H971),"_",IF(OR(P971=5,P971=6),_xlfn.CONCAT(P971,"A"),P971),"_",VLOOKUP(T971,Datos!$B$2:$C$5,2,TRUE)),""))</f>
        <v>M_1_[4 a 10]</v>
      </c>
      <c r="AD971" s="186">
        <f t="shared" si="415"/>
        <v>0</v>
      </c>
      <c r="AE971" s="90" t="str">
        <f t="shared" si="416"/>
        <v>-</v>
      </c>
      <c r="AF971" s="91" t="str">
        <f t="shared" si="417"/>
        <v>070601</v>
      </c>
      <c r="AG971" s="92"/>
      <c r="AH971" s="93" t="str">
        <f t="shared" si="418"/>
        <v>Corporación de Fomento de la Producción</v>
      </c>
      <c r="AI971" s="90" t="str">
        <f t="shared" si="419"/>
        <v>-</v>
      </c>
      <c r="AJ971" s="90">
        <f t="shared" si="420"/>
        <v>5</v>
      </c>
      <c r="AK971" s="90" t="str">
        <f t="shared" si="421"/>
        <v>-</v>
      </c>
      <c r="AL971" s="90" t="str">
        <f t="shared" si="422"/>
        <v>Identifica este registro como MUJER</v>
      </c>
      <c r="AM971" s="90" t="str">
        <f t="shared" si="423"/>
        <v>-</v>
      </c>
      <c r="AN971" s="90" t="str">
        <f t="shared" si="424"/>
        <v>-</v>
      </c>
      <c r="AO971" s="90" t="str">
        <f t="shared" si="425"/>
        <v>-</v>
      </c>
      <c r="AP971" s="58" t="str">
        <f t="shared" si="426"/>
        <v>-</v>
      </c>
      <c r="AQ971" s="94" t="str">
        <f t="shared" si="427"/>
        <v>-</v>
      </c>
      <c r="AR971" s="94" t="str">
        <f>IF(N971="","PRIMER_DIA en blanco",
IF(AND(M971="01",N971&gt;=L_Conversion!$C$118,N971&lt;=L_Conversion!$D$118),"-",
IF(AND(M971="02",N971&gt;=L_Conversion!$C$119,N971&lt;=L_Conversion!$D$119),"-",
IF(AND(M971="03",N971&gt;=L_Conversion!$C$120,N971&lt;=L_Conversion!$D$120),"-",
IF(AND(M971="04",N971&gt;=L_Conversion!$C$121,N971&lt;=L_Conversion!$D$121),"-",
IF(AND(M971="05",N971&gt;=L_Conversion!$C$122,N971&lt;=L_Conversion!$D$122),"-",
IF(AND(M971="06",N971&gt;=L_Conversion!$C$123,N971&lt;=L_Conversion!$D$123),"-",
IF(AND(M971="07",N971&gt;=L_Conversion!$C$124,N971&lt;=L_Conversion!$D$124),"-",
IF(AND(M971="08",N971&gt;=L_Conversion!$C$125,N971&lt;=L_Conversion!$D$125),"-",
IF(AND(M971="09",N971&gt;=L_Conversion!$C$126,N971&lt;=L_Conversion!$D$126),"-",
IF(AND(M971="10",N971&gt;=L_Conversion!$C$127,N971&lt;=L_Conversion!$D$127),"-",
IF(AND(M971="11",N971&gt;=L_Conversion!$C$128,N971&lt;=L_Conversion!$D$128),"-",
IF(AND(M971="12",N971&gt;=L_Conversion!$C$129,N971&lt;=L_Conversion!$D$129),"-",
IF(AND(M971="13",N971&gt;=L_Conversion!$C$116,N971&lt;=L_Conversion!$D$116),"-",
IF(AND(M971="14",N971&gt;=L_Conversion!$C$117,N971&lt;=L_Conversion!$D$117),"-",
"PRIMER_DIA fuera de rango")))))))))))))))</f>
        <v>-</v>
      </c>
      <c r="AS971" s="94" t="str">
        <f t="shared" si="428"/>
        <v>-</v>
      </c>
      <c r="AT971" s="94" t="str">
        <f t="shared" si="429"/>
        <v>-</v>
      </c>
      <c r="AU971" s="94" t="str">
        <f t="shared" si="430"/>
        <v>-</v>
      </c>
      <c r="AV971" s="94" t="str">
        <f t="shared" si="431"/>
        <v>-</v>
      </c>
      <c r="AW971" s="94" t="str">
        <f t="shared" si="432"/>
        <v>-</v>
      </c>
      <c r="AX971" s="94" t="str">
        <f t="shared" si="433"/>
        <v>-</v>
      </c>
      <c r="AY971" s="94" t="str">
        <f t="shared" si="434"/>
        <v>-</v>
      </c>
      <c r="AZ971" s="94" t="str">
        <f t="shared" si="435"/>
        <v>-</v>
      </c>
      <c r="BA971" s="94" t="str">
        <f t="shared" si="436"/>
        <v>-</v>
      </c>
      <c r="BB971" s="94" t="str">
        <f t="shared" si="437"/>
        <v>-</v>
      </c>
      <c r="BC971" s="94" t="str">
        <f t="shared" si="438"/>
        <v>-</v>
      </c>
      <c r="BD971" s="94" t="str">
        <f t="shared" si="439"/>
        <v>-</v>
      </c>
      <c r="BE971" s="94" t="str">
        <f t="shared" si="440"/>
        <v>-</v>
      </c>
      <c r="BF971" s="94" t="str">
        <f t="shared" si="441"/>
        <v>-</v>
      </c>
    </row>
    <row r="972" spans="1:58" x14ac:dyDescent="0.2">
      <c r="A972" s="19" t="s">
        <v>1193</v>
      </c>
      <c r="B972" s="19" t="s">
        <v>76</v>
      </c>
      <c r="C972" s="19">
        <v>17707627</v>
      </c>
      <c r="D972" s="19">
        <v>9</v>
      </c>
      <c r="E972" s="19" t="s">
        <v>1366</v>
      </c>
      <c r="F972" s="19" t="s">
        <v>1265</v>
      </c>
      <c r="G972" s="19" t="s">
        <v>1367</v>
      </c>
      <c r="H972" s="19" t="s">
        <v>1018</v>
      </c>
      <c r="I972" s="19" t="s">
        <v>653</v>
      </c>
      <c r="J972" s="19">
        <v>80</v>
      </c>
      <c r="K972" s="19" t="s">
        <v>560</v>
      </c>
      <c r="L972" s="19" t="s">
        <v>495</v>
      </c>
      <c r="M972" s="19" t="s">
        <v>15</v>
      </c>
      <c r="N972" s="19">
        <v>45888</v>
      </c>
      <c r="O972" s="19">
        <v>15</v>
      </c>
      <c r="P972" s="83">
        <v>1</v>
      </c>
      <c r="Q972" s="19" t="s">
        <v>23</v>
      </c>
      <c r="R972" s="19" t="s">
        <v>11</v>
      </c>
      <c r="S972" s="19" t="s">
        <v>23</v>
      </c>
      <c r="T972" s="19">
        <v>15</v>
      </c>
      <c r="U972" s="19" t="s">
        <v>11</v>
      </c>
      <c r="V972" s="19" t="s">
        <v>11</v>
      </c>
      <c r="W972" s="19" t="s">
        <v>11</v>
      </c>
      <c r="X972" s="19">
        <v>0</v>
      </c>
      <c r="Y972" s="19" t="s">
        <v>730</v>
      </c>
      <c r="Z972" s="19">
        <v>0</v>
      </c>
      <c r="AA972" s="19">
        <v>0</v>
      </c>
      <c r="AB972" s="19">
        <v>0</v>
      </c>
      <c r="AC972" s="186" t="str">
        <f>IF(OR(M972="13",M972="14",P972=8),"",IF(     AND(OR(S972="AUTORIZADO", S972="PENDIENTE", S972="REDUCIDO", S972="AMPLIADO"),L972&lt;&gt;"HONORARIO" ), _xlfn.CONCAT(IF(H972="X","H",H972),"_",IF(OR(P972=5,P972=6),_xlfn.CONCAT(P972,"A"),P972),"_",VLOOKUP(T972,Datos!$B$2:$C$5,2,TRUE)),""))</f>
        <v>M_1_[11 +]</v>
      </c>
      <c r="AD972" s="186">
        <f t="shared" si="415"/>
        <v>0</v>
      </c>
      <c r="AE972" s="90" t="str">
        <f t="shared" si="416"/>
        <v>-</v>
      </c>
      <c r="AF972" s="91" t="str">
        <f t="shared" si="417"/>
        <v>070601</v>
      </c>
      <c r="AG972" s="92"/>
      <c r="AH972" s="93" t="str">
        <f t="shared" si="418"/>
        <v>Corporación de Fomento de la Producción</v>
      </c>
      <c r="AI972" s="90" t="str">
        <f t="shared" si="419"/>
        <v>-</v>
      </c>
      <c r="AJ972" s="90">
        <f t="shared" si="420"/>
        <v>9</v>
      </c>
      <c r="AK972" s="90" t="str">
        <f t="shared" si="421"/>
        <v>-</v>
      </c>
      <c r="AL972" s="90" t="str">
        <f t="shared" si="422"/>
        <v>Identifica este registro como MUJER</v>
      </c>
      <c r="AM972" s="90" t="str">
        <f t="shared" si="423"/>
        <v>-</v>
      </c>
      <c r="AN972" s="90" t="str">
        <f t="shared" si="424"/>
        <v>-</v>
      </c>
      <c r="AO972" s="90" t="str">
        <f t="shared" si="425"/>
        <v>-</v>
      </c>
      <c r="AP972" s="58" t="str">
        <f t="shared" si="426"/>
        <v>-</v>
      </c>
      <c r="AQ972" s="94" t="str">
        <f t="shared" si="427"/>
        <v>-</v>
      </c>
      <c r="AR972" s="94" t="str">
        <f>IF(N972="","PRIMER_DIA en blanco",
IF(AND(M972="01",N972&gt;=L_Conversion!$C$118,N972&lt;=L_Conversion!$D$118),"-",
IF(AND(M972="02",N972&gt;=L_Conversion!$C$119,N972&lt;=L_Conversion!$D$119),"-",
IF(AND(M972="03",N972&gt;=L_Conversion!$C$120,N972&lt;=L_Conversion!$D$120),"-",
IF(AND(M972="04",N972&gt;=L_Conversion!$C$121,N972&lt;=L_Conversion!$D$121),"-",
IF(AND(M972="05",N972&gt;=L_Conversion!$C$122,N972&lt;=L_Conversion!$D$122),"-",
IF(AND(M972="06",N972&gt;=L_Conversion!$C$123,N972&lt;=L_Conversion!$D$123),"-",
IF(AND(M972="07",N972&gt;=L_Conversion!$C$124,N972&lt;=L_Conversion!$D$124),"-",
IF(AND(M972="08",N972&gt;=L_Conversion!$C$125,N972&lt;=L_Conversion!$D$125),"-",
IF(AND(M972="09",N972&gt;=L_Conversion!$C$126,N972&lt;=L_Conversion!$D$126),"-",
IF(AND(M972="10",N972&gt;=L_Conversion!$C$127,N972&lt;=L_Conversion!$D$127),"-",
IF(AND(M972="11",N972&gt;=L_Conversion!$C$128,N972&lt;=L_Conversion!$D$128),"-",
IF(AND(M972="12",N972&gt;=L_Conversion!$C$129,N972&lt;=L_Conversion!$D$129),"-",
IF(AND(M972="13",N972&gt;=L_Conversion!$C$116,N972&lt;=L_Conversion!$D$116),"-",
IF(AND(M972="14",N972&gt;=L_Conversion!$C$117,N972&lt;=L_Conversion!$D$117),"-",
"PRIMER_DIA fuera de rango")))))))))))))))</f>
        <v>-</v>
      </c>
      <c r="AS972" s="94" t="str">
        <f t="shared" si="428"/>
        <v>-</v>
      </c>
      <c r="AT972" s="94" t="str">
        <f t="shared" si="429"/>
        <v>-</v>
      </c>
      <c r="AU972" s="94" t="str">
        <f t="shared" si="430"/>
        <v>-</v>
      </c>
      <c r="AV972" s="94" t="str">
        <f t="shared" si="431"/>
        <v>-</v>
      </c>
      <c r="AW972" s="94" t="str">
        <f t="shared" si="432"/>
        <v>-</v>
      </c>
      <c r="AX972" s="94" t="str">
        <f t="shared" si="433"/>
        <v>-</v>
      </c>
      <c r="AY972" s="94" t="str">
        <f t="shared" si="434"/>
        <v>-</v>
      </c>
      <c r="AZ972" s="94" t="str">
        <f t="shared" si="435"/>
        <v>-</v>
      </c>
      <c r="BA972" s="94" t="str">
        <f t="shared" si="436"/>
        <v>-</v>
      </c>
      <c r="BB972" s="94" t="str">
        <f t="shared" si="437"/>
        <v>-</v>
      </c>
      <c r="BC972" s="94" t="str">
        <f t="shared" si="438"/>
        <v>-</v>
      </c>
      <c r="BD972" s="94" t="str">
        <f t="shared" si="439"/>
        <v>-</v>
      </c>
      <c r="BE972" s="94" t="str">
        <f t="shared" si="440"/>
        <v>-</v>
      </c>
      <c r="BF972" s="94" t="str">
        <f t="shared" si="441"/>
        <v>-</v>
      </c>
    </row>
    <row r="973" spans="1:58" x14ac:dyDescent="0.2">
      <c r="A973" s="19" t="s">
        <v>1193</v>
      </c>
      <c r="B973" s="19" t="s">
        <v>76</v>
      </c>
      <c r="C973" s="19">
        <v>13551030</v>
      </c>
      <c r="D973" s="19">
        <v>0</v>
      </c>
      <c r="E973" s="19" t="s">
        <v>1862</v>
      </c>
      <c r="F973" s="19" t="s">
        <v>2098</v>
      </c>
      <c r="G973" s="19" t="s">
        <v>2099</v>
      </c>
      <c r="H973" s="19" t="s">
        <v>1018</v>
      </c>
      <c r="I973" s="19" t="s">
        <v>653</v>
      </c>
      <c r="J973" s="19">
        <v>80</v>
      </c>
      <c r="K973" s="19" t="s">
        <v>556</v>
      </c>
      <c r="L973" s="19" t="s">
        <v>495</v>
      </c>
      <c r="M973" s="19" t="s">
        <v>15</v>
      </c>
      <c r="N973" s="19">
        <v>45888</v>
      </c>
      <c r="O973" s="19">
        <v>3</v>
      </c>
      <c r="P973" s="83">
        <v>1</v>
      </c>
      <c r="Q973" s="19" t="s">
        <v>23</v>
      </c>
      <c r="R973" s="19" t="s">
        <v>11</v>
      </c>
      <c r="S973" s="19" t="s">
        <v>23</v>
      </c>
      <c r="T973" s="19">
        <v>3</v>
      </c>
      <c r="U973" s="19" t="s">
        <v>11</v>
      </c>
      <c r="V973" s="19" t="s">
        <v>11</v>
      </c>
      <c r="W973" s="19" t="s">
        <v>11</v>
      </c>
      <c r="X973" s="19">
        <v>0</v>
      </c>
      <c r="Y973" s="19" t="s">
        <v>730</v>
      </c>
      <c r="Z973" s="19">
        <v>0</v>
      </c>
      <c r="AA973" s="19">
        <v>0</v>
      </c>
      <c r="AB973" s="19">
        <v>0</v>
      </c>
      <c r="AC973" s="186" t="str">
        <f>IF(OR(M973="13",M973="14",P973=8),"",IF(     AND(OR(S973="AUTORIZADO", S973="PENDIENTE", S973="REDUCIDO", S973="AMPLIADO"),L973&lt;&gt;"HONORARIO" ), _xlfn.CONCAT(IF(H973="X","H",H973),"_",IF(OR(P973=5,P973=6),_xlfn.CONCAT(P973,"A"),P973),"_",VLOOKUP(T973,Datos!$B$2:$C$5,2,TRUE)),""))</f>
        <v>M_1_[hasta 3]</v>
      </c>
      <c r="AD973" s="186">
        <f t="shared" si="415"/>
        <v>0</v>
      </c>
      <c r="AE973" s="90" t="str">
        <f t="shared" si="416"/>
        <v>-</v>
      </c>
      <c r="AF973" s="91" t="str">
        <f t="shared" si="417"/>
        <v>070601</v>
      </c>
      <c r="AG973" s="92"/>
      <c r="AH973" s="93" t="str">
        <f t="shared" si="418"/>
        <v>Corporación de Fomento de la Producción</v>
      </c>
      <c r="AI973" s="90" t="str">
        <f t="shared" si="419"/>
        <v>-</v>
      </c>
      <c r="AJ973" s="90">
        <f t="shared" si="420"/>
        <v>0</v>
      </c>
      <c r="AK973" s="90" t="str">
        <f t="shared" si="421"/>
        <v>-</v>
      </c>
      <c r="AL973" s="90" t="str">
        <f t="shared" si="422"/>
        <v>Identifica este registro como MUJER</v>
      </c>
      <c r="AM973" s="90" t="str">
        <f t="shared" si="423"/>
        <v>-</v>
      </c>
      <c r="AN973" s="90" t="str">
        <f t="shared" si="424"/>
        <v>-</v>
      </c>
      <c r="AO973" s="90" t="str">
        <f t="shared" si="425"/>
        <v>-</v>
      </c>
      <c r="AP973" s="58" t="str">
        <f t="shared" si="426"/>
        <v>-</v>
      </c>
      <c r="AQ973" s="94" t="str">
        <f t="shared" si="427"/>
        <v>-</v>
      </c>
      <c r="AR973" s="94" t="str">
        <f>IF(N973="","PRIMER_DIA en blanco",
IF(AND(M973="01",N973&gt;=L_Conversion!$C$118,N973&lt;=L_Conversion!$D$118),"-",
IF(AND(M973="02",N973&gt;=L_Conversion!$C$119,N973&lt;=L_Conversion!$D$119),"-",
IF(AND(M973="03",N973&gt;=L_Conversion!$C$120,N973&lt;=L_Conversion!$D$120),"-",
IF(AND(M973="04",N973&gt;=L_Conversion!$C$121,N973&lt;=L_Conversion!$D$121),"-",
IF(AND(M973="05",N973&gt;=L_Conversion!$C$122,N973&lt;=L_Conversion!$D$122),"-",
IF(AND(M973="06",N973&gt;=L_Conversion!$C$123,N973&lt;=L_Conversion!$D$123),"-",
IF(AND(M973="07",N973&gt;=L_Conversion!$C$124,N973&lt;=L_Conversion!$D$124),"-",
IF(AND(M973="08",N973&gt;=L_Conversion!$C$125,N973&lt;=L_Conversion!$D$125),"-",
IF(AND(M973="09",N973&gt;=L_Conversion!$C$126,N973&lt;=L_Conversion!$D$126),"-",
IF(AND(M973="10",N973&gt;=L_Conversion!$C$127,N973&lt;=L_Conversion!$D$127),"-",
IF(AND(M973="11",N973&gt;=L_Conversion!$C$128,N973&lt;=L_Conversion!$D$128),"-",
IF(AND(M973="12",N973&gt;=L_Conversion!$C$129,N973&lt;=L_Conversion!$D$129),"-",
IF(AND(M973="13",N973&gt;=L_Conversion!$C$116,N973&lt;=L_Conversion!$D$116),"-",
IF(AND(M973="14",N973&gt;=L_Conversion!$C$117,N973&lt;=L_Conversion!$D$117),"-",
"PRIMER_DIA fuera de rango")))))))))))))))</f>
        <v>-</v>
      </c>
      <c r="AS973" s="94" t="str">
        <f t="shared" si="428"/>
        <v>-</v>
      </c>
      <c r="AT973" s="94" t="str">
        <f t="shared" si="429"/>
        <v>-</v>
      </c>
      <c r="AU973" s="94" t="str">
        <f t="shared" si="430"/>
        <v>-</v>
      </c>
      <c r="AV973" s="94" t="str">
        <f t="shared" si="431"/>
        <v>-</v>
      </c>
      <c r="AW973" s="94" t="str">
        <f t="shared" si="432"/>
        <v>-</v>
      </c>
      <c r="AX973" s="94" t="str">
        <f t="shared" si="433"/>
        <v>-</v>
      </c>
      <c r="AY973" s="94" t="str">
        <f t="shared" si="434"/>
        <v>-</v>
      </c>
      <c r="AZ973" s="94" t="str">
        <f t="shared" si="435"/>
        <v>-</v>
      </c>
      <c r="BA973" s="94" t="str">
        <f t="shared" si="436"/>
        <v>-</v>
      </c>
      <c r="BB973" s="94" t="str">
        <f t="shared" si="437"/>
        <v>-</v>
      </c>
      <c r="BC973" s="94" t="str">
        <f t="shared" si="438"/>
        <v>-</v>
      </c>
      <c r="BD973" s="94" t="str">
        <f t="shared" si="439"/>
        <v>-</v>
      </c>
      <c r="BE973" s="94" t="str">
        <f t="shared" si="440"/>
        <v>-</v>
      </c>
      <c r="BF973" s="94" t="str">
        <f t="shared" si="441"/>
        <v>-</v>
      </c>
    </row>
    <row r="974" spans="1:58" x14ac:dyDescent="0.2">
      <c r="A974" s="19" t="s">
        <v>1193</v>
      </c>
      <c r="B974" s="19" t="s">
        <v>669</v>
      </c>
      <c r="C974" s="19">
        <v>16710774</v>
      </c>
      <c r="D974" s="19">
        <v>5</v>
      </c>
      <c r="E974" s="19" t="s">
        <v>1615</v>
      </c>
      <c r="F974" s="19" t="s">
        <v>1915</v>
      </c>
      <c r="G974" s="19" t="s">
        <v>1961</v>
      </c>
      <c r="H974" s="19" t="s">
        <v>654</v>
      </c>
      <c r="I974" s="19" t="s">
        <v>654</v>
      </c>
      <c r="J974" s="19">
        <v>80</v>
      </c>
      <c r="K974" s="19" t="s">
        <v>556</v>
      </c>
      <c r="L974" s="19" t="s">
        <v>509</v>
      </c>
      <c r="M974" s="19" t="s">
        <v>15</v>
      </c>
      <c r="N974" s="19">
        <v>45888</v>
      </c>
      <c r="O974" s="19">
        <v>21</v>
      </c>
      <c r="P974" s="83">
        <v>1</v>
      </c>
      <c r="Q974" s="19" t="s">
        <v>23</v>
      </c>
      <c r="R974" s="19" t="s">
        <v>11</v>
      </c>
      <c r="S974" s="19" t="s">
        <v>23</v>
      </c>
      <c r="T974" s="19">
        <v>21</v>
      </c>
      <c r="U974" s="19" t="s">
        <v>11</v>
      </c>
      <c r="V974" s="19" t="s">
        <v>11</v>
      </c>
      <c r="W974" s="19" t="s">
        <v>11</v>
      </c>
      <c r="X974" s="19">
        <v>0</v>
      </c>
      <c r="Y974" s="19" t="s">
        <v>730</v>
      </c>
      <c r="Z974" s="19">
        <v>0</v>
      </c>
      <c r="AA974" s="19">
        <v>0</v>
      </c>
      <c r="AB974" s="19">
        <v>0</v>
      </c>
      <c r="AC974" s="186" t="str">
        <f>IF(OR(M974="13",M974="14",P974=8),"",IF(     AND(OR(S974="AUTORIZADO", S974="PENDIENTE", S974="REDUCIDO", S974="AMPLIADO"),L974&lt;&gt;"HONORARIO" ), _xlfn.CONCAT(IF(H974="X","H",H974),"_",IF(OR(P974=5,P974=6),_xlfn.CONCAT(P974,"A"),P974),"_",VLOOKUP(T974,Datos!$B$2:$C$5,2,TRUE)),""))</f>
        <v>H_1_[11 +]</v>
      </c>
      <c r="AD974" s="186">
        <f t="shared" si="415"/>
        <v>0</v>
      </c>
      <c r="AE974" s="90" t="str">
        <f t="shared" si="416"/>
        <v>-</v>
      </c>
      <c r="AF974" s="91" t="str">
        <f t="shared" si="417"/>
        <v>Revisar</v>
      </c>
      <c r="AG974" s="92"/>
      <c r="AH974" s="93" t="str">
        <f t="shared" si="418"/>
        <v>Corporación de Fomento de la Producción</v>
      </c>
      <c r="AI974" s="90" t="str">
        <f t="shared" si="419"/>
        <v>-</v>
      </c>
      <c r="AJ974" s="90">
        <f t="shared" si="420"/>
        <v>5</v>
      </c>
      <c r="AK974" s="90" t="str">
        <f t="shared" si="421"/>
        <v>-</v>
      </c>
      <c r="AL974" s="90" t="str">
        <f t="shared" si="422"/>
        <v>Identifica este registro como HOMBRE</v>
      </c>
      <c r="AM974" s="90" t="str">
        <f t="shared" si="423"/>
        <v>-</v>
      </c>
      <c r="AN974" s="90" t="str">
        <f t="shared" si="424"/>
        <v>-</v>
      </c>
      <c r="AO974" s="90" t="str">
        <f t="shared" si="425"/>
        <v>-</v>
      </c>
      <c r="AP974" s="58" t="str">
        <f t="shared" si="426"/>
        <v>-</v>
      </c>
      <c r="AQ974" s="94" t="str">
        <f t="shared" si="427"/>
        <v>-</v>
      </c>
      <c r="AR974" s="94" t="str">
        <f>IF(N974="","PRIMER_DIA en blanco",
IF(AND(M974="01",N974&gt;=L_Conversion!$C$118,N974&lt;=L_Conversion!$D$118),"-",
IF(AND(M974="02",N974&gt;=L_Conversion!$C$119,N974&lt;=L_Conversion!$D$119),"-",
IF(AND(M974="03",N974&gt;=L_Conversion!$C$120,N974&lt;=L_Conversion!$D$120),"-",
IF(AND(M974="04",N974&gt;=L_Conversion!$C$121,N974&lt;=L_Conversion!$D$121),"-",
IF(AND(M974="05",N974&gt;=L_Conversion!$C$122,N974&lt;=L_Conversion!$D$122),"-",
IF(AND(M974="06",N974&gt;=L_Conversion!$C$123,N974&lt;=L_Conversion!$D$123),"-",
IF(AND(M974="07",N974&gt;=L_Conversion!$C$124,N974&lt;=L_Conversion!$D$124),"-",
IF(AND(M974="08",N974&gt;=L_Conversion!$C$125,N974&lt;=L_Conversion!$D$125),"-",
IF(AND(M974="09",N974&gt;=L_Conversion!$C$126,N974&lt;=L_Conversion!$D$126),"-",
IF(AND(M974="10",N974&gt;=L_Conversion!$C$127,N974&lt;=L_Conversion!$D$127),"-",
IF(AND(M974="11",N974&gt;=L_Conversion!$C$128,N974&lt;=L_Conversion!$D$128),"-",
IF(AND(M974="12",N974&gt;=L_Conversion!$C$129,N974&lt;=L_Conversion!$D$129),"-",
IF(AND(M974="13",N974&gt;=L_Conversion!$C$116,N974&lt;=L_Conversion!$D$116),"-",
IF(AND(M974="14",N974&gt;=L_Conversion!$C$117,N974&lt;=L_Conversion!$D$117),"-",
"PRIMER_DIA fuera de rango")))))))))))))))</f>
        <v>-</v>
      </c>
      <c r="AS974" s="94" t="str">
        <f t="shared" si="428"/>
        <v>-</v>
      </c>
      <c r="AT974" s="94" t="str">
        <f t="shared" si="429"/>
        <v>-</v>
      </c>
      <c r="AU974" s="94" t="str">
        <f t="shared" si="430"/>
        <v>-</v>
      </c>
      <c r="AV974" s="94" t="str">
        <f t="shared" si="431"/>
        <v>-</v>
      </c>
      <c r="AW974" s="94" t="str">
        <f t="shared" si="432"/>
        <v>-</v>
      </c>
      <c r="AX974" s="94" t="str">
        <f t="shared" si="433"/>
        <v>-</v>
      </c>
      <c r="AY974" s="94" t="str">
        <f t="shared" si="434"/>
        <v>-</v>
      </c>
      <c r="AZ974" s="94" t="str">
        <f t="shared" si="435"/>
        <v>-</v>
      </c>
      <c r="BA974" s="94" t="str">
        <f t="shared" si="436"/>
        <v>-</v>
      </c>
      <c r="BB974" s="94" t="str">
        <f t="shared" si="437"/>
        <v>-</v>
      </c>
      <c r="BC974" s="94" t="str">
        <f t="shared" si="438"/>
        <v>-</v>
      </c>
      <c r="BD974" s="94" t="str">
        <f t="shared" si="439"/>
        <v>-</v>
      </c>
      <c r="BE974" s="94" t="str">
        <f t="shared" si="440"/>
        <v>-</v>
      </c>
      <c r="BF974" s="94" t="str">
        <f t="shared" si="441"/>
        <v>-</v>
      </c>
    </row>
    <row r="975" spans="1:58" x14ac:dyDescent="0.2">
      <c r="A975" s="19" t="s">
        <v>1193</v>
      </c>
      <c r="B975" s="19" t="s">
        <v>76</v>
      </c>
      <c r="C975" s="19">
        <v>15067102</v>
      </c>
      <c r="D975" s="19">
        <v>7</v>
      </c>
      <c r="E975" s="19" t="s">
        <v>1300</v>
      </c>
      <c r="F975" s="19" t="s">
        <v>1443</v>
      </c>
      <c r="G975" s="19" t="s">
        <v>2116</v>
      </c>
      <c r="H975" s="19" t="s">
        <v>654</v>
      </c>
      <c r="I975" s="19" t="s">
        <v>653</v>
      </c>
      <c r="J975" s="19">
        <v>80</v>
      </c>
      <c r="K975" s="19" t="s">
        <v>554</v>
      </c>
      <c r="L975" s="19" t="s">
        <v>495</v>
      </c>
      <c r="M975" s="19" t="s">
        <v>15</v>
      </c>
      <c r="N975" s="19">
        <v>45888</v>
      </c>
      <c r="O975" s="19">
        <v>2</v>
      </c>
      <c r="P975" s="83">
        <v>1</v>
      </c>
      <c r="Q975" s="19" t="s">
        <v>23</v>
      </c>
      <c r="R975" s="19" t="s">
        <v>11</v>
      </c>
      <c r="S975" s="19" t="s">
        <v>23</v>
      </c>
      <c r="T975" s="19">
        <v>2</v>
      </c>
      <c r="U975" s="19" t="s">
        <v>11</v>
      </c>
      <c r="V975" s="19" t="s">
        <v>11</v>
      </c>
      <c r="W975" s="19" t="s">
        <v>11</v>
      </c>
      <c r="X975" s="19">
        <v>0</v>
      </c>
      <c r="Y975" s="19" t="s">
        <v>730</v>
      </c>
      <c r="Z975" s="19">
        <v>0</v>
      </c>
      <c r="AA975" s="19">
        <v>0</v>
      </c>
      <c r="AB975" s="19">
        <v>0</v>
      </c>
      <c r="AC975" s="186" t="str">
        <f>IF(OR(M975="13",M975="14",P975=8),"",IF(     AND(OR(S975="AUTORIZADO", S975="PENDIENTE", S975="REDUCIDO", S975="AMPLIADO"),L975&lt;&gt;"HONORARIO" ), _xlfn.CONCAT(IF(H975="X","H",H975),"_",IF(OR(P975=5,P975=6),_xlfn.CONCAT(P975,"A"),P975),"_",VLOOKUP(T975,Datos!$B$2:$C$5,2,TRUE)),""))</f>
        <v>H_1_[hasta 3]</v>
      </c>
      <c r="AD975" s="186">
        <f t="shared" si="415"/>
        <v>0</v>
      </c>
      <c r="AE975" s="90" t="str">
        <f t="shared" si="416"/>
        <v>-</v>
      </c>
      <c r="AF975" s="91" t="str">
        <f t="shared" si="417"/>
        <v>070601</v>
      </c>
      <c r="AG975" s="92"/>
      <c r="AH975" s="93" t="str">
        <f t="shared" si="418"/>
        <v>Corporación de Fomento de la Producción</v>
      </c>
      <c r="AI975" s="90" t="str">
        <f t="shared" si="419"/>
        <v>-</v>
      </c>
      <c r="AJ975" s="90">
        <f t="shared" si="420"/>
        <v>7</v>
      </c>
      <c r="AK975" s="90" t="str">
        <f t="shared" si="421"/>
        <v>-</v>
      </c>
      <c r="AL975" s="90" t="str">
        <f t="shared" si="422"/>
        <v>Identifica este registro como HOMBRE</v>
      </c>
      <c r="AM975" s="90" t="str">
        <f t="shared" si="423"/>
        <v>-</v>
      </c>
      <c r="AN975" s="90" t="str">
        <f t="shared" si="424"/>
        <v>-</v>
      </c>
      <c r="AO975" s="90" t="str">
        <f t="shared" si="425"/>
        <v>-</v>
      </c>
      <c r="AP975" s="58" t="str">
        <f t="shared" si="426"/>
        <v>-</v>
      </c>
      <c r="AQ975" s="94" t="str">
        <f t="shared" si="427"/>
        <v>-</v>
      </c>
      <c r="AR975" s="94" t="str">
        <f>IF(N975="","PRIMER_DIA en blanco",
IF(AND(M975="01",N975&gt;=L_Conversion!$C$118,N975&lt;=L_Conversion!$D$118),"-",
IF(AND(M975="02",N975&gt;=L_Conversion!$C$119,N975&lt;=L_Conversion!$D$119),"-",
IF(AND(M975="03",N975&gt;=L_Conversion!$C$120,N975&lt;=L_Conversion!$D$120),"-",
IF(AND(M975="04",N975&gt;=L_Conversion!$C$121,N975&lt;=L_Conversion!$D$121),"-",
IF(AND(M975="05",N975&gt;=L_Conversion!$C$122,N975&lt;=L_Conversion!$D$122),"-",
IF(AND(M975="06",N975&gt;=L_Conversion!$C$123,N975&lt;=L_Conversion!$D$123),"-",
IF(AND(M975="07",N975&gt;=L_Conversion!$C$124,N975&lt;=L_Conversion!$D$124),"-",
IF(AND(M975="08",N975&gt;=L_Conversion!$C$125,N975&lt;=L_Conversion!$D$125),"-",
IF(AND(M975="09",N975&gt;=L_Conversion!$C$126,N975&lt;=L_Conversion!$D$126),"-",
IF(AND(M975="10",N975&gt;=L_Conversion!$C$127,N975&lt;=L_Conversion!$D$127),"-",
IF(AND(M975="11",N975&gt;=L_Conversion!$C$128,N975&lt;=L_Conversion!$D$128),"-",
IF(AND(M975="12",N975&gt;=L_Conversion!$C$129,N975&lt;=L_Conversion!$D$129),"-",
IF(AND(M975="13",N975&gt;=L_Conversion!$C$116,N975&lt;=L_Conversion!$D$116),"-",
IF(AND(M975="14",N975&gt;=L_Conversion!$C$117,N975&lt;=L_Conversion!$D$117),"-",
"PRIMER_DIA fuera de rango")))))))))))))))</f>
        <v>-</v>
      </c>
      <c r="AS975" s="94" t="str">
        <f t="shared" si="428"/>
        <v>-</v>
      </c>
      <c r="AT975" s="94" t="str">
        <f t="shared" si="429"/>
        <v>-</v>
      </c>
      <c r="AU975" s="94" t="str">
        <f t="shared" si="430"/>
        <v>-</v>
      </c>
      <c r="AV975" s="94" t="str">
        <f t="shared" si="431"/>
        <v>-</v>
      </c>
      <c r="AW975" s="94" t="str">
        <f t="shared" si="432"/>
        <v>-</v>
      </c>
      <c r="AX975" s="94" t="str">
        <f t="shared" si="433"/>
        <v>-</v>
      </c>
      <c r="AY975" s="94" t="str">
        <f t="shared" si="434"/>
        <v>-</v>
      </c>
      <c r="AZ975" s="94" t="str">
        <f t="shared" si="435"/>
        <v>-</v>
      </c>
      <c r="BA975" s="94" t="str">
        <f t="shared" si="436"/>
        <v>-</v>
      </c>
      <c r="BB975" s="94" t="str">
        <f t="shared" si="437"/>
        <v>-</v>
      </c>
      <c r="BC975" s="94" t="str">
        <f t="shared" si="438"/>
        <v>-</v>
      </c>
      <c r="BD975" s="94" t="str">
        <f t="shared" si="439"/>
        <v>-</v>
      </c>
      <c r="BE975" s="94" t="str">
        <f t="shared" si="440"/>
        <v>-</v>
      </c>
      <c r="BF975" s="94" t="str">
        <f t="shared" si="441"/>
        <v>-</v>
      </c>
    </row>
    <row r="976" spans="1:58" x14ac:dyDescent="0.2">
      <c r="A976" s="19" t="s">
        <v>1193</v>
      </c>
      <c r="B976" s="19" t="s">
        <v>668</v>
      </c>
      <c r="C976" s="19">
        <v>13847307</v>
      </c>
      <c r="D976" s="19">
        <v>4</v>
      </c>
      <c r="E976" s="19" t="s">
        <v>1430</v>
      </c>
      <c r="F976" s="19" t="s">
        <v>2086</v>
      </c>
      <c r="G976" s="19" t="s">
        <v>2087</v>
      </c>
      <c r="H976" s="19" t="s">
        <v>1018</v>
      </c>
      <c r="I976" s="19" t="s">
        <v>654</v>
      </c>
      <c r="J976" s="19">
        <v>80</v>
      </c>
      <c r="K976" s="19" t="s">
        <v>554</v>
      </c>
      <c r="L976" s="19" t="s">
        <v>509</v>
      </c>
      <c r="M976" s="19" t="s">
        <v>15</v>
      </c>
      <c r="N976" s="19">
        <v>45888</v>
      </c>
      <c r="O976" s="19">
        <v>9</v>
      </c>
      <c r="P976" s="83" t="s">
        <v>736</v>
      </c>
      <c r="Q976" s="19" t="s">
        <v>23</v>
      </c>
      <c r="R976" s="19" t="s">
        <v>11</v>
      </c>
      <c r="S976" s="19" t="s">
        <v>23</v>
      </c>
      <c r="T976" s="19">
        <v>9</v>
      </c>
      <c r="U976" s="19" t="s">
        <v>11</v>
      </c>
      <c r="V976" s="19" t="s">
        <v>11</v>
      </c>
      <c r="W976" s="19" t="s">
        <v>11</v>
      </c>
      <c r="X976" s="19">
        <v>0</v>
      </c>
      <c r="Y976" s="19" t="s">
        <v>730</v>
      </c>
      <c r="Z976" s="19">
        <v>0</v>
      </c>
      <c r="AA976" s="19">
        <v>0</v>
      </c>
      <c r="AB976" s="19">
        <v>0</v>
      </c>
      <c r="AC976" s="186" t="str">
        <f>IF(OR(M976="13",M976="14",P976=8),"",IF(     AND(OR(S976="AUTORIZADO", S976="PENDIENTE", S976="REDUCIDO", S976="AMPLIADO"),L976&lt;&gt;"HONORARIO" ), _xlfn.CONCAT(IF(H976="X","H",H976),"_",IF(OR(P976=5,P976=6),_xlfn.CONCAT(P976,"A"),P976),"_",VLOOKUP(T976,Datos!$B$2:$C$5,2,TRUE)),""))</f>
        <v>M_5B_[4 a 10]</v>
      </c>
      <c r="AD976" s="186">
        <f t="shared" si="415"/>
        <v>0</v>
      </c>
      <c r="AE976" s="90" t="str">
        <f t="shared" si="416"/>
        <v>-</v>
      </c>
      <c r="AF976" s="91" t="str">
        <f t="shared" si="417"/>
        <v>Revisar</v>
      </c>
      <c r="AG976" s="92"/>
      <c r="AH976" s="93" t="str">
        <f t="shared" si="418"/>
        <v>Corporación de Fomento de la Producción</v>
      </c>
      <c r="AI976" s="90" t="str">
        <f t="shared" si="419"/>
        <v>-</v>
      </c>
      <c r="AJ976" s="90">
        <f t="shared" si="420"/>
        <v>4</v>
      </c>
      <c r="AK976" s="90" t="str">
        <f t="shared" si="421"/>
        <v>-</v>
      </c>
      <c r="AL976" s="90" t="str">
        <f t="shared" si="422"/>
        <v>Identifica este registro como MUJER</v>
      </c>
      <c r="AM976" s="90" t="str">
        <f t="shared" si="423"/>
        <v>-</v>
      </c>
      <c r="AN976" s="90" t="str">
        <f t="shared" si="424"/>
        <v>-</v>
      </c>
      <c r="AO976" s="90" t="str">
        <f t="shared" si="425"/>
        <v>-</v>
      </c>
      <c r="AP976" s="58" t="str">
        <f t="shared" si="426"/>
        <v>-</v>
      </c>
      <c r="AQ976" s="94" t="str">
        <f t="shared" si="427"/>
        <v>-</v>
      </c>
      <c r="AR976" s="94" t="str">
        <f>IF(N976="","PRIMER_DIA en blanco",
IF(AND(M976="01",N976&gt;=L_Conversion!$C$118,N976&lt;=L_Conversion!$D$118),"-",
IF(AND(M976="02",N976&gt;=L_Conversion!$C$119,N976&lt;=L_Conversion!$D$119),"-",
IF(AND(M976="03",N976&gt;=L_Conversion!$C$120,N976&lt;=L_Conversion!$D$120),"-",
IF(AND(M976="04",N976&gt;=L_Conversion!$C$121,N976&lt;=L_Conversion!$D$121),"-",
IF(AND(M976="05",N976&gt;=L_Conversion!$C$122,N976&lt;=L_Conversion!$D$122),"-",
IF(AND(M976="06",N976&gt;=L_Conversion!$C$123,N976&lt;=L_Conversion!$D$123),"-",
IF(AND(M976="07",N976&gt;=L_Conversion!$C$124,N976&lt;=L_Conversion!$D$124),"-",
IF(AND(M976="08",N976&gt;=L_Conversion!$C$125,N976&lt;=L_Conversion!$D$125),"-",
IF(AND(M976="09",N976&gt;=L_Conversion!$C$126,N976&lt;=L_Conversion!$D$126),"-",
IF(AND(M976="10",N976&gt;=L_Conversion!$C$127,N976&lt;=L_Conversion!$D$127),"-",
IF(AND(M976="11",N976&gt;=L_Conversion!$C$128,N976&lt;=L_Conversion!$D$128),"-",
IF(AND(M976="12",N976&gt;=L_Conversion!$C$129,N976&lt;=L_Conversion!$D$129),"-",
IF(AND(M976="13",N976&gt;=L_Conversion!$C$116,N976&lt;=L_Conversion!$D$116),"-",
IF(AND(M976="14",N976&gt;=L_Conversion!$C$117,N976&lt;=L_Conversion!$D$117),"-",
"PRIMER_DIA fuera de rango")))))))))))))))</f>
        <v>-</v>
      </c>
      <c r="AS976" s="94" t="str">
        <f t="shared" si="428"/>
        <v>-</v>
      </c>
      <c r="AT976" s="94" t="str">
        <f t="shared" si="429"/>
        <v>-</v>
      </c>
      <c r="AU976" s="94" t="str">
        <f t="shared" si="430"/>
        <v>-</v>
      </c>
      <c r="AV976" s="94" t="str">
        <f t="shared" si="431"/>
        <v>-</v>
      </c>
      <c r="AW976" s="94" t="str">
        <f t="shared" si="432"/>
        <v>-</v>
      </c>
      <c r="AX976" s="94" t="str">
        <f t="shared" si="433"/>
        <v>-</v>
      </c>
      <c r="AY976" s="94" t="str">
        <f t="shared" si="434"/>
        <v>-</v>
      </c>
      <c r="AZ976" s="94" t="str">
        <f t="shared" si="435"/>
        <v>-</v>
      </c>
      <c r="BA976" s="94" t="str">
        <f t="shared" si="436"/>
        <v>-</v>
      </c>
      <c r="BB976" s="94" t="str">
        <f t="shared" si="437"/>
        <v>-</v>
      </c>
      <c r="BC976" s="94" t="str">
        <f t="shared" si="438"/>
        <v>-</v>
      </c>
      <c r="BD976" s="94" t="str">
        <f t="shared" si="439"/>
        <v>-</v>
      </c>
      <c r="BE976" s="94" t="str">
        <f t="shared" si="440"/>
        <v>-</v>
      </c>
      <c r="BF976" s="94" t="str">
        <f t="shared" si="441"/>
        <v>-</v>
      </c>
    </row>
    <row r="977" spans="1:58" x14ac:dyDescent="0.2">
      <c r="A977" s="19" t="s">
        <v>1193</v>
      </c>
      <c r="B977" s="19" t="s">
        <v>76</v>
      </c>
      <c r="C977" s="19">
        <v>17866262</v>
      </c>
      <c r="D977" s="19">
        <v>7</v>
      </c>
      <c r="E977" s="19" t="s">
        <v>2074</v>
      </c>
      <c r="F977" s="19" t="s">
        <v>1625</v>
      </c>
      <c r="G977" s="19" t="s">
        <v>2075</v>
      </c>
      <c r="H977" s="19" t="s">
        <v>1018</v>
      </c>
      <c r="I977" s="19" t="s">
        <v>653</v>
      </c>
      <c r="J977" s="19">
        <v>80</v>
      </c>
      <c r="K977" s="19" t="s">
        <v>556</v>
      </c>
      <c r="L977" s="19" t="s">
        <v>495</v>
      </c>
      <c r="M977" s="19" t="s">
        <v>15</v>
      </c>
      <c r="N977" s="19">
        <v>45888</v>
      </c>
      <c r="O977" s="19">
        <v>84</v>
      </c>
      <c r="P977" s="83">
        <v>3</v>
      </c>
      <c r="Q977" s="19" t="s">
        <v>23</v>
      </c>
      <c r="R977" s="19" t="s">
        <v>11</v>
      </c>
      <c r="S977" s="19" t="s">
        <v>23</v>
      </c>
      <c r="T977" s="19">
        <v>84</v>
      </c>
      <c r="U977" s="19" t="s">
        <v>11</v>
      </c>
      <c r="V977" s="19" t="s">
        <v>11</v>
      </c>
      <c r="W977" s="19" t="s">
        <v>11</v>
      </c>
      <c r="X977" s="19">
        <v>0</v>
      </c>
      <c r="Y977" s="19" t="s">
        <v>730</v>
      </c>
      <c r="Z977" s="19">
        <v>0</v>
      </c>
      <c r="AA977" s="19">
        <v>0</v>
      </c>
      <c r="AB977" s="19">
        <v>0</v>
      </c>
      <c r="AC977" s="186" t="str">
        <f>IF(OR(M977="13",M977="14",P977=8),"",IF(     AND(OR(S977="AUTORIZADO", S977="PENDIENTE", S977="REDUCIDO", S977="AMPLIADO"),L977&lt;&gt;"HONORARIO" ), _xlfn.CONCAT(IF(H977="X","H",H977),"_",IF(OR(P977=5,P977=6),_xlfn.CONCAT(P977,"A"),P977),"_",VLOOKUP(T977,Datos!$B$2:$C$5,2,TRUE)),""))</f>
        <v>M_3_[11 +]</v>
      </c>
      <c r="AD977" s="186">
        <f t="shared" si="415"/>
        <v>0</v>
      </c>
      <c r="AE977" s="90" t="str">
        <f t="shared" si="416"/>
        <v>-</v>
      </c>
      <c r="AF977" s="91" t="str">
        <f t="shared" si="417"/>
        <v>070601</v>
      </c>
      <c r="AG977" s="92"/>
      <c r="AH977" s="93" t="str">
        <f t="shared" si="418"/>
        <v>Corporación de Fomento de la Producción</v>
      </c>
      <c r="AI977" s="90" t="str">
        <f t="shared" si="419"/>
        <v>-</v>
      </c>
      <c r="AJ977" s="90">
        <f t="shared" si="420"/>
        <v>7</v>
      </c>
      <c r="AK977" s="90" t="str">
        <f t="shared" si="421"/>
        <v>-</v>
      </c>
      <c r="AL977" s="90" t="str">
        <f t="shared" si="422"/>
        <v>Identifica este registro como MUJER</v>
      </c>
      <c r="AM977" s="90" t="str">
        <f t="shared" si="423"/>
        <v>-</v>
      </c>
      <c r="AN977" s="90" t="str">
        <f t="shared" si="424"/>
        <v>-</v>
      </c>
      <c r="AO977" s="90" t="str">
        <f t="shared" si="425"/>
        <v>-</v>
      </c>
      <c r="AP977" s="58" t="str">
        <f t="shared" si="426"/>
        <v>-</v>
      </c>
      <c r="AQ977" s="94" t="str">
        <f t="shared" si="427"/>
        <v>-</v>
      </c>
      <c r="AR977" s="94" t="str">
        <f>IF(N977="","PRIMER_DIA en blanco",
IF(AND(M977="01",N977&gt;=L_Conversion!$C$118,N977&lt;=L_Conversion!$D$118),"-",
IF(AND(M977="02",N977&gt;=L_Conversion!$C$119,N977&lt;=L_Conversion!$D$119),"-",
IF(AND(M977="03",N977&gt;=L_Conversion!$C$120,N977&lt;=L_Conversion!$D$120),"-",
IF(AND(M977="04",N977&gt;=L_Conversion!$C$121,N977&lt;=L_Conversion!$D$121),"-",
IF(AND(M977="05",N977&gt;=L_Conversion!$C$122,N977&lt;=L_Conversion!$D$122),"-",
IF(AND(M977="06",N977&gt;=L_Conversion!$C$123,N977&lt;=L_Conversion!$D$123),"-",
IF(AND(M977="07",N977&gt;=L_Conversion!$C$124,N977&lt;=L_Conversion!$D$124),"-",
IF(AND(M977="08",N977&gt;=L_Conversion!$C$125,N977&lt;=L_Conversion!$D$125),"-",
IF(AND(M977="09",N977&gt;=L_Conversion!$C$126,N977&lt;=L_Conversion!$D$126),"-",
IF(AND(M977="10",N977&gt;=L_Conversion!$C$127,N977&lt;=L_Conversion!$D$127),"-",
IF(AND(M977="11",N977&gt;=L_Conversion!$C$128,N977&lt;=L_Conversion!$D$128),"-",
IF(AND(M977="12",N977&gt;=L_Conversion!$C$129,N977&lt;=L_Conversion!$D$129),"-",
IF(AND(M977="13",N977&gt;=L_Conversion!$C$116,N977&lt;=L_Conversion!$D$116),"-",
IF(AND(M977="14",N977&gt;=L_Conversion!$C$117,N977&lt;=L_Conversion!$D$117),"-",
"PRIMER_DIA fuera de rango")))))))))))))))</f>
        <v>-</v>
      </c>
      <c r="AS977" s="94" t="str">
        <f t="shared" si="428"/>
        <v>-</v>
      </c>
      <c r="AT977" s="94" t="str">
        <f t="shared" si="429"/>
        <v>-</v>
      </c>
      <c r="AU977" s="94" t="str">
        <f t="shared" si="430"/>
        <v>-</v>
      </c>
      <c r="AV977" s="94" t="str">
        <f t="shared" si="431"/>
        <v>-</v>
      </c>
      <c r="AW977" s="94" t="str">
        <f t="shared" si="432"/>
        <v>-</v>
      </c>
      <c r="AX977" s="94" t="str">
        <f t="shared" si="433"/>
        <v>-</v>
      </c>
      <c r="AY977" s="94" t="str">
        <f t="shared" si="434"/>
        <v>-</v>
      </c>
      <c r="AZ977" s="94" t="str">
        <f t="shared" si="435"/>
        <v>-</v>
      </c>
      <c r="BA977" s="94" t="str">
        <f t="shared" si="436"/>
        <v>-</v>
      </c>
      <c r="BB977" s="94" t="str">
        <f t="shared" si="437"/>
        <v>-</v>
      </c>
      <c r="BC977" s="94" t="str">
        <f t="shared" si="438"/>
        <v>-</v>
      </c>
      <c r="BD977" s="94" t="str">
        <f t="shared" si="439"/>
        <v>-</v>
      </c>
      <c r="BE977" s="94" t="str">
        <f t="shared" si="440"/>
        <v>-</v>
      </c>
      <c r="BF977" s="94" t="str">
        <f t="shared" si="441"/>
        <v>-</v>
      </c>
    </row>
    <row r="978" spans="1:58" x14ac:dyDescent="0.2">
      <c r="A978" s="19" t="s">
        <v>1193</v>
      </c>
      <c r="B978" s="19" t="s">
        <v>76</v>
      </c>
      <c r="C978" s="19">
        <v>12514458</v>
      </c>
      <c r="D978" s="19">
        <v>6</v>
      </c>
      <c r="E978" s="19" t="s">
        <v>2107</v>
      </c>
      <c r="F978" s="19" t="s">
        <v>1456</v>
      </c>
      <c r="G978" s="19" t="s">
        <v>2108</v>
      </c>
      <c r="H978" s="19" t="s">
        <v>654</v>
      </c>
      <c r="I978" s="19" t="s">
        <v>653</v>
      </c>
      <c r="J978" s="19">
        <v>80</v>
      </c>
      <c r="K978" s="19" t="s">
        <v>556</v>
      </c>
      <c r="L978" s="19" t="s">
        <v>495</v>
      </c>
      <c r="M978" s="19" t="s">
        <v>15</v>
      </c>
      <c r="N978" s="19">
        <v>45888</v>
      </c>
      <c r="O978" s="19">
        <v>4</v>
      </c>
      <c r="P978" s="83">
        <v>1</v>
      </c>
      <c r="Q978" s="19" t="s">
        <v>23</v>
      </c>
      <c r="R978" s="19" t="s">
        <v>11</v>
      </c>
      <c r="S978" s="19" t="s">
        <v>23</v>
      </c>
      <c r="T978" s="19">
        <v>4</v>
      </c>
      <c r="U978" s="19" t="s">
        <v>11</v>
      </c>
      <c r="V978" s="19" t="s">
        <v>11</v>
      </c>
      <c r="W978" s="19" t="s">
        <v>11</v>
      </c>
      <c r="X978" s="19">
        <v>0</v>
      </c>
      <c r="Y978" s="19" t="s">
        <v>730</v>
      </c>
      <c r="Z978" s="19">
        <v>0</v>
      </c>
      <c r="AA978" s="19">
        <v>0</v>
      </c>
      <c r="AB978" s="19">
        <v>0</v>
      </c>
      <c r="AC978" s="186" t="str">
        <f>IF(OR(M978="13",M978="14",P978=8),"",IF(     AND(OR(S978="AUTORIZADO", S978="PENDIENTE", S978="REDUCIDO", S978="AMPLIADO"),L978&lt;&gt;"HONORARIO" ), _xlfn.CONCAT(IF(H978="X","H",H978),"_",IF(OR(P978=5,P978=6),_xlfn.CONCAT(P978,"A"),P978),"_",VLOOKUP(T978,Datos!$B$2:$C$5,2,TRUE)),""))</f>
        <v>H_1_[4 a 10]</v>
      </c>
      <c r="AD978" s="186">
        <f t="shared" si="415"/>
        <v>0</v>
      </c>
      <c r="AE978" s="90" t="str">
        <f t="shared" si="416"/>
        <v>-</v>
      </c>
      <c r="AF978" s="91" t="str">
        <f t="shared" si="417"/>
        <v>070601</v>
      </c>
      <c r="AG978" s="92"/>
      <c r="AH978" s="93" t="str">
        <f t="shared" si="418"/>
        <v>Corporación de Fomento de la Producción</v>
      </c>
      <c r="AI978" s="90" t="str">
        <f t="shared" si="419"/>
        <v>-</v>
      </c>
      <c r="AJ978" s="90">
        <f t="shared" si="420"/>
        <v>6</v>
      </c>
      <c r="AK978" s="90" t="str">
        <f t="shared" si="421"/>
        <v>-</v>
      </c>
      <c r="AL978" s="90" t="str">
        <f t="shared" si="422"/>
        <v>Identifica este registro como HOMBRE</v>
      </c>
      <c r="AM978" s="90" t="str">
        <f t="shared" si="423"/>
        <v>-</v>
      </c>
      <c r="AN978" s="90" t="str">
        <f t="shared" si="424"/>
        <v>-</v>
      </c>
      <c r="AO978" s="90" t="str">
        <f t="shared" si="425"/>
        <v>-</v>
      </c>
      <c r="AP978" s="58" t="str">
        <f t="shared" si="426"/>
        <v>-</v>
      </c>
      <c r="AQ978" s="94" t="str">
        <f t="shared" si="427"/>
        <v>-</v>
      </c>
      <c r="AR978" s="94" t="str">
        <f>IF(N978="","PRIMER_DIA en blanco",
IF(AND(M978="01",N978&gt;=L_Conversion!$C$118,N978&lt;=L_Conversion!$D$118),"-",
IF(AND(M978="02",N978&gt;=L_Conversion!$C$119,N978&lt;=L_Conversion!$D$119),"-",
IF(AND(M978="03",N978&gt;=L_Conversion!$C$120,N978&lt;=L_Conversion!$D$120),"-",
IF(AND(M978="04",N978&gt;=L_Conversion!$C$121,N978&lt;=L_Conversion!$D$121),"-",
IF(AND(M978="05",N978&gt;=L_Conversion!$C$122,N978&lt;=L_Conversion!$D$122),"-",
IF(AND(M978="06",N978&gt;=L_Conversion!$C$123,N978&lt;=L_Conversion!$D$123),"-",
IF(AND(M978="07",N978&gt;=L_Conversion!$C$124,N978&lt;=L_Conversion!$D$124),"-",
IF(AND(M978="08",N978&gt;=L_Conversion!$C$125,N978&lt;=L_Conversion!$D$125),"-",
IF(AND(M978="09",N978&gt;=L_Conversion!$C$126,N978&lt;=L_Conversion!$D$126),"-",
IF(AND(M978="10",N978&gt;=L_Conversion!$C$127,N978&lt;=L_Conversion!$D$127),"-",
IF(AND(M978="11",N978&gt;=L_Conversion!$C$128,N978&lt;=L_Conversion!$D$128),"-",
IF(AND(M978="12",N978&gt;=L_Conversion!$C$129,N978&lt;=L_Conversion!$D$129),"-",
IF(AND(M978="13",N978&gt;=L_Conversion!$C$116,N978&lt;=L_Conversion!$D$116),"-",
IF(AND(M978="14",N978&gt;=L_Conversion!$C$117,N978&lt;=L_Conversion!$D$117),"-",
"PRIMER_DIA fuera de rango")))))))))))))))</f>
        <v>-</v>
      </c>
      <c r="AS978" s="94" t="str">
        <f t="shared" si="428"/>
        <v>-</v>
      </c>
      <c r="AT978" s="94" t="str">
        <f t="shared" si="429"/>
        <v>-</v>
      </c>
      <c r="AU978" s="94" t="str">
        <f t="shared" si="430"/>
        <v>-</v>
      </c>
      <c r="AV978" s="94" t="str">
        <f t="shared" si="431"/>
        <v>-</v>
      </c>
      <c r="AW978" s="94" t="str">
        <f t="shared" si="432"/>
        <v>-</v>
      </c>
      <c r="AX978" s="94" t="str">
        <f t="shared" si="433"/>
        <v>-</v>
      </c>
      <c r="AY978" s="94" t="str">
        <f t="shared" si="434"/>
        <v>-</v>
      </c>
      <c r="AZ978" s="94" t="str">
        <f t="shared" si="435"/>
        <v>-</v>
      </c>
      <c r="BA978" s="94" t="str">
        <f t="shared" si="436"/>
        <v>-</v>
      </c>
      <c r="BB978" s="94" t="str">
        <f t="shared" si="437"/>
        <v>-</v>
      </c>
      <c r="BC978" s="94" t="str">
        <f t="shared" si="438"/>
        <v>-</v>
      </c>
      <c r="BD978" s="94" t="str">
        <f t="shared" si="439"/>
        <v>-</v>
      </c>
      <c r="BE978" s="94" t="str">
        <f t="shared" si="440"/>
        <v>-</v>
      </c>
      <c r="BF978" s="94" t="str">
        <f t="shared" si="441"/>
        <v>-</v>
      </c>
    </row>
    <row r="979" spans="1:58" x14ac:dyDescent="0.2">
      <c r="A979" s="19" t="s">
        <v>1193</v>
      </c>
      <c r="B979" s="19" t="s">
        <v>76</v>
      </c>
      <c r="C979" s="19">
        <v>10219404</v>
      </c>
      <c r="D979" s="19">
        <v>7</v>
      </c>
      <c r="E979" s="19" t="s">
        <v>1388</v>
      </c>
      <c r="F979" s="19" t="s">
        <v>1389</v>
      </c>
      <c r="G979" s="19" t="s">
        <v>1390</v>
      </c>
      <c r="H979" s="19" t="s">
        <v>1018</v>
      </c>
      <c r="I979" s="19" t="s">
        <v>653</v>
      </c>
      <c r="J979" s="19">
        <v>80</v>
      </c>
      <c r="K979" s="19" t="s">
        <v>556</v>
      </c>
      <c r="L979" s="19" t="s">
        <v>495</v>
      </c>
      <c r="M979" s="19" t="s">
        <v>15</v>
      </c>
      <c r="N979" s="19">
        <v>45889</v>
      </c>
      <c r="O979" s="19">
        <v>3</v>
      </c>
      <c r="P979" s="83">
        <v>1</v>
      </c>
      <c r="Q979" s="19" t="s">
        <v>23</v>
      </c>
      <c r="R979" s="19" t="s">
        <v>11</v>
      </c>
      <c r="S979" s="19" t="s">
        <v>23</v>
      </c>
      <c r="T979" s="19">
        <v>3</v>
      </c>
      <c r="U979" s="19" t="s">
        <v>11</v>
      </c>
      <c r="V979" s="19" t="s">
        <v>11</v>
      </c>
      <c r="W979" s="19" t="s">
        <v>11</v>
      </c>
      <c r="X979" s="19">
        <v>0</v>
      </c>
      <c r="Y979" s="19" t="s">
        <v>730</v>
      </c>
      <c r="Z979" s="19">
        <v>0</v>
      </c>
      <c r="AA979" s="19">
        <v>0</v>
      </c>
      <c r="AB979" s="19">
        <v>0</v>
      </c>
      <c r="AC979" s="186" t="str">
        <f>IF(OR(M979="13",M979="14",P979=8),"",IF(     AND(OR(S979="AUTORIZADO", S979="PENDIENTE", S979="REDUCIDO", S979="AMPLIADO"),L979&lt;&gt;"HONORARIO" ), _xlfn.CONCAT(IF(H979="X","H",H979),"_",IF(OR(P979=5,P979=6),_xlfn.CONCAT(P979,"A"),P979),"_",VLOOKUP(T979,Datos!$B$2:$C$5,2,TRUE)),""))</f>
        <v>M_1_[hasta 3]</v>
      </c>
      <c r="AD979" s="186">
        <f t="shared" si="415"/>
        <v>0</v>
      </c>
      <c r="AE979" s="90" t="str">
        <f t="shared" si="416"/>
        <v>-</v>
      </c>
      <c r="AF979" s="91" t="str">
        <f t="shared" si="417"/>
        <v>070601</v>
      </c>
      <c r="AG979" s="92"/>
      <c r="AH979" s="93" t="str">
        <f t="shared" si="418"/>
        <v>Corporación de Fomento de la Producción</v>
      </c>
      <c r="AI979" s="90" t="str">
        <f t="shared" si="419"/>
        <v>-</v>
      </c>
      <c r="AJ979" s="90">
        <f t="shared" si="420"/>
        <v>7</v>
      </c>
      <c r="AK979" s="90" t="str">
        <f t="shared" si="421"/>
        <v>-</v>
      </c>
      <c r="AL979" s="90" t="str">
        <f t="shared" si="422"/>
        <v>Identifica este registro como MUJER</v>
      </c>
      <c r="AM979" s="90" t="str">
        <f t="shared" si="423"/>
        <v>-</v>
      </c>
      <c r="AN979" s="90" t="str">
        <f t="shared" si="424"/>
        <v>-</v>
      </c>
      <c r="AO979" s="90" t="str">
        <f t="shared" si="425"/>
        <v>-</v>
      </c>
      <c r="AP979" s="58" t="str">
        <f t="shared" si="426"/>
        <v>-</v>
      </c>
      <c r="AQ979" s="94" t="str">
        <f t="shared" si="427"/>
        <v>-</v>
      </c>
      <c r="AR979" s="94" t="str">
        <f>IF(N979="","PRIMER_DIA en blanco",
IF(AND(M979="01",N979&gt;=L_Conversion!$C$118,N979&lt;=L_Conversion!$D$118),"-",
IF(AND(M979="02",N979&gt;=L_Conversion!$C$119,N979&lt;=L_Conversion!$D$119),"-",
IF(AND(M979="03",N979&gt;=L_Conversion!$C$120,N979&lt;=L_Conversion!$D$120),"-",
IF(AND(M979="04",N979&gt;=L_Conversion!$C$121,N979&lt;=L_Conversion!$D$121),"-",
IF(AND(M979="05",N979&gt;=L_Conversion!$C$122,N979&lt;=L_Conversion!$D$122),"-",
IF(AND(M979="06",N979&gt;=L_Conversion!$C$123,N979&lt;=L_Conversion!$D$123),"-",
IF(AND(M979="07",N979&gt;=L_Conversion!$C$124,N979&lt;=L_Conversion!$D$124),"-",
IF(AND(M979="08",N979&gt;=L_Conversion!$C$125,N979&lt;=L_Conversion!$D$125),"-",
IF(AND(M979="09",N979&gt;=L_Conversion!$C$126,N979&lt;=L_Conversion!$D$126),"-",
IF(AND(M979="10",N979&gt;=L_Conversion!$C$127,N979&lt;=L_Conversion!$D$127),"-",
IF(AND(M979="11",N979&gt;=L_Conversion!$C$128,N979&lt;=L_Conversion!$D$128),"-",
IF(AND(M979="12",N979&gt;=L_Conversion!$C$129,N979&lt;=L_Conversion!$D$129),"-",
IF(AND(M979="13",N979&gt;=L_Conversion!$C$116,N979&lt;=L_Conversion!$D$116),"-",
IF(AND(M979="14",N979&gt;=L_Conversion!$C$117,N979&lt;=L_Conversion!$D$117),"-",
"PRIMER_DIA fuera de rango")))))))))))))))</f>
        <v>-</v>
      </c>
      <c r="AS979" s="94" t="str">
        <f t="shared" si="428"/>
        <v>-</v>
      </c>
      <c r="AT979" s="94" t="str">
        <f t="shared" si="429"/>
        <v>-</v>
      </c>
      <c r="AU979" s="94" t="str">
        <f t="shared" si="430"/>
        <v>-</v>
      </c>
      <c r="AV979" s="94" t="str">
        <f t="shared" si="431"/>
        <v>-</v>
      </c>
      <c r="AW979" s="94" t="str">
        <f t="shared" si="432"/>
        <v>-</v>
      </c>
      <c r="AX979" s="94" t="str">
        <f t="shared" si="433"/>
        <v>-</v>
      </c>
      <c r="AY979" s="94" t="str">
        <f t="shared" si="434"/>
        <v>-</v>
      </c>
      <c r="AZ979" s="94" t="str">
        <f t="shared" si="435"/>
        <v>-</v>
      </c>
      <c r="BA979" s="94" t="str">
        <f t="shared" si="436"/>
        <v>-</v>
      </c>
      <c r="BB979" s="94" t="str">
        <f t="shared" si="437"/>
        <v>-</v>
      </c>
      <c r="BC979" s="94" t="str">
        <f t="shared" si="438"/>
        <v>-</v>
      </c>
      <c r="BD979" s="94" t="str">
        <f t="shared" si="439"/>
        <v>-</v>
      </c>
      <c r="BE979" s="94" t="str">
        <f t="shared" si="440"/>
        <v>-</v>
      </c>
      <c r="BF979" s="94" t="str">
        <f t="shared" si="441"/>
        <v>-</v>
      </c>
    </row>
    <row r="980" spans="1:58" x14ac:dyDescent="0.2">
      <c r="A980" s="19" t="s">
        <v>1193</v>
      </c>
      <c r="B980" s="19" t="s">
        <v>1136</v>
      </c>
      <c r="C980" s="19">
        <v>16525948</v>
      </c>
      <c r="D980" s="19">
        <v>3</v>
      </c>
      <c r="E980" s="19" t="s">
        <v>1599</v>
      </c>
      <c r="F980" s="19" t="s">
        <v>1909</v>
      </c>
      <c r="G980" s="19" t="s">
        <v>1273</v>
      </c>
      <c r="H980" s="19" t="s">
        <v>654</v>
      </c>
      <c r="I980" s="19" t="s">
        <v>654</v>
      </c>
      <c r="J980" s="19">
        <v>80</v>
      </c>
      <c r="K980" s="19" t="s">
        <v>556</v>
      </c>
      <c r="L980" s="19" t="s">
        <v>509</v>
      </c>
      <c r="M980" s="19" t="s">
        <v>15</v>
      </c>
      <c r="N980" s="19">
        <v>45889</v>
      </c>
      <c r="O980" s="19">
        <v>3</v>
      </c>
      <c r="P980" s="83">
        <v>1</v>
      </c>
      <c r="Q980" s="19" t="s">
        <v>23</v>
      </c>
      <c r="R980" s="19" t="s">
        <v>11</v>
      </c>
      <c r="S980" s="19" t="s">
        <v>23</v>
      </c>
      <c r="T980" s="19">
        <v>3</v>
      </c>
      <c r="U980" s="19" t="s">
        <v>11</v>
      </c>
      <c r="V980" s="19" t="s">
        <v>11</v>
      </c>
      <c r="W980" s="19" t="s">
        <v>11</v>
      </c>
      <c r="X980" s="19">
        <v>0</v>
      </c>
      <c r="Y980" s="19" t="s">
        <v>730</v>
      </c>
      <c r="Z980" s="19">
        <v>0</v>
      </c>
      <c r="AA980" s="19">
        <v>0</v>
      </c>
      <c r="AB980" s="19">
        <v>0</v>
      </c>
      <c r="AC980" s="186" t="str">
        <f>IF(OR(M980="13",M980="14",P980=8),"",IF(     AND(OR(S980="AUTORIZADO", S980="PENDIENTE", S980="REDUCIDO", S980="AMPLIADO"),L980&lt;&gt;"HONORARIO" ), _xlfn.CONCAT(IF(H980="X","H",H980),"_",IF(OR(P980=5,P980=6),_xlfn.CONCAT(P980,"A"),P980),"_",VLOOKUP(T980,Datos!$B$2:$C$5,2,TRUE)),""))</f>
        <v>H_1_[hasta 3]</v>
      </c>
      <c r="AD980" s="186">
        <f t="shared" si="415"/>
        <v>0</v>
      </c>
      <c r="AE980" s="90" t="str">
        <f t="shared" si="416"/>
        <v>-</v>
      </c>
      <c r="AF980" s="91" t="str">
        <f t="shared" si="417"/>
        <v>Revisar</v>
      </c>
      <c r="AG980" s="92"/>
      <c r="AH980" s="93" t="str">
        <f t="shared" si="418"/>
        <v>Corporación de Fomento de la Producción</v>
      </c>
      <c r="AI980" s="90" t="str">
        <f t="shared" si="419"/>
        <v>-</v>
      </c>
      <c r="AJ980" s="90">
        <f t="shared" si="420"/>
        <v>3</v>
      </c>
      <c r="AK980" s="90" t="str">
        <f t="shared" si="421"/>
        <v>-</v>
      </c>
      <c r="AL980" s="90" t="str">
        <f t="shared" si="422"/>
        <v>Identifica este registro como HOMBRE</v>
      </c>
      <c r="AM980" s="90" t="str">
        <f t="shared" si="423"/>
        <v>-</v>
      </c>
      <c r="AN980" s="90" t="str">
        <f t="shared" si="424"/>
        <v>-</v>
      </c>
      <c r="AO980" s="90" t="str">
        <f t="shared" si="425"/>
        <v>-</v>
      </c>
      <c r="AP980" s="58" t="str">
        <f t="shared" si="426"/>
        <v>-</v>
      </c>
      <c r="AQ980" s="94" t="str">
        <f t="shared" si="427"/>
        <v>-</v>
      </c>
      <c r="AR980" s="94" t="str">
        <f>IF(N980="","PRIMER_DIA en blanco",
IF(AND(M980="01",N980&gt;=L_Conversion!$C$118,N980&lt;=L_Conversion!$D$118),"-",
IF(AND(M980="02",N980&gt;=L_Conversion!$C$119,N980&lt;=L_Conversion!$D$119),"-",
IF(AND(M980="03",N980&gt;=L_Conversion!$C$120,N980&lt;=L_Conversion!$D$120),"-",
IF(AND(M980="04",N980&gt;=L_Conversion!$C$121,N980&lt;=L_Conversion!$D$121),"-",
IF(AND(M980="05",N980&gt;=L_Conversion!$C$122,N980&lt;=L_Conversion!$D$122),"-",
IF(AND(M980="06",N980&gt;=L_Conversion!$C$123,N980&lt;=L_Conversion!$D$123),"-",
IF(AND(M980="07",N980&gt;=L_Conversion!$C$124,N980&lt;=L_Conversion!$D$124),"-",
IF(AND(M980="08",N980&gt;=L_Conversion!$C$125,N980&lt;=L_Conversion!$D$125),"-",
IF(AND(M980="09",N980&gt;=L_Conversion!$C$126,N980&lt;=L_Conversion!$D$126),"-",
IF(AND(M980="10",N980&gt;=L_Conversion!$C$127,N980&lt;=L_Conversion!$D$127),"-",
IF(AND(M980="11",N980&gt;=L_Conversion!$C$128,N980&lt;=L_Conversion!$D$128),"-",
IF(AND(M980="12",N980&gt;=L_Conversion!$C$129,N980&lt;=L_Conversion!$D$129),"-",
IF(AND(M980="13",N980&gt;=L_Conversion!$C$116,N980&lt;=L_Conversion!$D$116),"-",
IF(AND(M980="14",N980&gt;=L_Conversion!$C$117,N980&lt;=L_Conversion!$D$117),"-",
"PRIMER_DIA fuera de rango")))))))))))))))</f>
        <v>-</v>
      </c>
      <c r="AS980" s="94" t="str">
        <f t="shared" si="428"/>
        <v>-</v>
      </c>
      <c r="AT980" s="94" t="str">
        <f t="shared" si="429"/>
        <v>-</v>
      </c>
      <c r="AU980" s="94" t="str">
        <f t="shared" si="430"/>
        <v>-</v>
      </c>
      <c r="AV980" s="94" t="str">
        <f t="shared" si="431"/>
        <v>-</v>
      </c>
      <c r="AW980" s="94" t="str">
        <f t="shared" si="432"/>
        <v>-</v>
      </c>
      <c r="AX980" s="94" t="str">
        <f t="shared" si="433"/>
        <v>-</v>
      </c>
      <c r="AY980" s="94" t="str">
        <f t="shared" si="434"/>
        <v>-</v>
      </c>
      <c r="AZ980" s="94" t="str">
        <f t="shared" si="435"/>
        <v>-</v>
      </c>
      <c r="BA980" s="94" t="str">
        <f t="shared" si="436"/>
        <v>-</v>
      </c>
      <c r="BB980" s="94" t="str">
        <f t="shared" si="437"/>
        <v>-</v>
      </c>
      <c r="BC980" s="94" t="str">
        <f t="shared" si="438"/>
        <v>-</v>
      </c>
      <c r="BD980" s="94" t="str">
        <f t="shared" si="439"/>
        <v>-</v>
      </c>
      <c r="BE980" s="94" t="str">
        <f t="shared" si="440"/>
        <v>-</v>
      </c>
      <c r="BF980" s="94" t="str">
        <f t="shared" si="441"/>
        <v>-</v>
      </c>
    </row>
    <row r="981" spans="1:58" x14ac:dyDescent="0.2">
      <c r="A981" s="19" t="s">
        <v>1193</v>
      </c>
      <c r="B981" s="19" t="s">
        <v>76</v>
      </c>
      <c r="C981" s="19">
        <v>15929926</v>
      </c>
      <c r="D981" s="19">
        <v>0</v>
      </c>
      <c r="E981" s="19" t="s">
        <v>1626</v>
      </c>
      <c r="F981" s="19" t="s">
        <v>1373</v>
      </c>
      <c r="G981" s="19" t="s">
        <v>1627</v>
      </c>
      <c r="H981" s="19" t="s">
        <v>1018</v>
      </c>
      <c r="I981" s="19" t="s">
        <v>653</v>
      </c>
      <c r="J981" s="19">
        <v>80</v>
      </c>
      <c r="K981" s="19" t="s">
        <v>556</v>
      </c>
      <c r="L981" s="19" t="s">
        <v>495</v>
      </c>
      <c r="M981" s="19" t="s">
        <v>15</v>
      </c>
      <c r="N981" s="19">
        <v>45889</v>
      </c>
      <c r="O981" s="19">
        <v>15</v>
      </c>
      <c r="P981" s="83">
        <v>1</v>
      </c>
      <c r="Q981" s="19" t="s">
        <v>23</v>
      </c>
      <c r="R981" s="19" t="s">
        <v>11</v>
      </c>
      <c r="S981" s="19" t="s">
        <v>23</v>
      </c>
      <c r="T981" s="19">
        <v>15</v>
      </c>
      <c r="U981" s="19" t="s">
        <v>11</v>
      </c>
      <c r="V981" s="19" t="s">
        <v>11</v>
      </c>
      <c r="W981" s="19" t="s">
        <v>11</v>
      </c>
      <c r="X981" s="19">
        <v>0</v>
      </c>
      <c r="Y981" s="19" t="s">
        <v>730</v>
      </c>
      <c r="Z981" s="19">
        <v>0</v>
      </c>
      <c r="AA981" s="19">
        <v>0</v>
      </c>
      <c r="AB981" s="19">
        <v>0</v>
      </c>
      <c r="AC981" s="186" t="str">
        <f>IF(OR(M981="13",M981="14",P981=8),"",IF(     AND(OR(S981="AUTORIZADO", S981="PENDIENTE", S981="REDUCIDO", S981="AMPLIADO"),L981&lt;&gt;"HONORARIO" ), _xlfn.CONCAT(IF(H981="X","H",H981),"_",IF(OR(P981=5,P981=6),_xlfn.CONCAT(P981,"A"),P981),"_",VLOOKUP(T981,Datos!$B$2:$C$5,2,TRUE)),""))</f>
        <v>M_1_[11 +]</v>
      </c>
      <c r="AD981" s="186">
        <f t="shared" si="415"/>
        <v>0</v>
      </c>
      <c r="AE981" s="90" t="str">
        <f t="shared" si="416"/>
        <v>-</v>
      </c>
      <c r="AF981" s="91" t="str">
        <f t="shared" si="417"/>
        <v>070601</v>
      </c>
      <c r="AG981" s="92"/>
      <c r="AH981" s="93" t="str">
        <f t="shared" si="418"/>
        <v>Corporación de Fomento de la Producción</v>
      </c>
      <c r="AI981" s="90" t="str">
        <f t="shared" si="419"/>
        <v>-</v>
      </c>
      <c r="AJ981" s="90">
        <f t="shared" si="420"/>
        <v>0</v>
      </c>
      <c r="AK981" s="90" t="str">
        <f t="shared" si="421"/>
        <v>-</v>
      </c>
      <c r="AL981" s="90" t="str">
        <f t="shared" si="422"/>
        <v>Identifica este registro como MUJER</v>
      </c>
      <c r="AM981" s="90" t="str">
        <f t="shared" si="423"/>
        <v>-</v>
      </c>
      <c r="AN981" s="90" t="str">
        <f t="shared" si="424"/>
        <v>-</v>
      </c>
      <c r="AO981" s="90" t="str">
        <f t="shared" si="425"/>
        <v>-</v>
      </c>
      <c r="AP981" s="58" t="str">
        <f t="shared" si="426"/>
        <v>-</v>
      </c>
      <c r="AQ981" s="94" t="str">
        <f t="shared" si="427"/>
        <v>-</v>
      </c>
      <c r="AR981" s="94" t="str">
        <f>IF(N981="","PRIMER_DIA en blanco",
IF(AND(M981="01",N981&gt;=L_Conversion!$C$118,N981&lt;=L_Conversion!$D$118),"-",
IF(AND(M981="02",N981&gt;=L_Conversion!$C$119,N981&lt;=L_Conversion!$D$119),"-",
IF(AND(M981="03",N981&gt;=L_Conversion!$C$120,N981&lt;=L_Conversion!$D$120),"-",
IF(AND(M981="04",N981&gt;=L_Conversion!$C$121,N981&lt;=L_Conversion!$D$121),"-",
IF(AND(M981="05",N981&gt;=L_Conversion!$C$122,N981&lt;=L_Conversion!$D$122),"-",
IF(AND(M981="06",N981&gt;=L_Conversion!$C$123,N981&lt;=L_Conversion!$D$123),"-",
IF(AND(M981="07",N981&gt;=L_Conversion!$C$124,N981&lt;=L_Conversion!$D$124),"-",
IF(AND(M981="08",N981&gt;=L_Conversion!$C$125,N981&lt;=L_Conversion!$D$125),"-",
IF(AND(M981="09",N981&gt;=L_Conversion!$C$126,N981&lt;=L_Conversion!$D$126),"-",
IF(AND(M981="10",N981&gt;=L_Conversion!$C$127,N981&lt;=L_Conversion!$D$127),"-",
IF(AND(M981="11",N981&gt;=L_Conversion!$C$128,N981&lt;=L_Conversion!$D$128),"-",
IF(AND(M981="12",N981&gt;=L_Conversion!$C$129,N981&lt;=L_Conversion!$D$129),"-",
IF(AND(M981="13",N981&gt;=L_Conversion!$C$116,N981&lt;=L_Conversion!$D$116),"-",
IF(AND(M981="14",N981&gt;=L_Conversion!$C$117,N981&lt;=L_Conversion!$D$117),"-",
"PRIMER_DIA fuera de rango")))))))))))))))</f>
        <v>-</v>
      </c>
      <c r="AS981" s="94" t="str">
        <f t="shared" si="428"/>
        <v>-</v>
      </c>
      <c r="AT981" s="94" t="str">
        <f t="shared" si="429"/>
        <v>-</v>
      </c>
      <c r="AU981" s="94" t="str">
        <f t="shared" si="430"/>
        <v>-</v>
      </c>
      <c r="AV981" s="94" t="str">
        <f t="shared" si="431"/>
        <v>-</v>
      </c>
      <c r="AW981" s="94" t="str">
        <f t="shared" si="432"/>
        <v>-</v>
      </c>
      <c r="AX981" s="94" t="str">
        <f t="shared" si="433"/>
        <v>-</v>
      </c>
      <c r="AY981" s="94" t="str">
        <f t="shared" si="434"/>
        <v>-</v>
      </c>
      <c r="AZ981" s="94" t="str">
        <f t="shared" si="435"/>
        <v>-</v>
      </c>
      <c r="BA981" s="94" t="str">
        <f t="shared" si="436"/>
        <v>-</v>
      </c>
      <c r="BB981" s="94" t="str">
        <f t="shared" si="437"/>
        <v>-</v>
      </c>
      <c r="BC981" s="94" t="str">
        <f t="shared" si="438"/>
        <v>-</v>
      </c>
      <c r="BD981" s="94" t="str">
        <f t="shared" si="439"/>
        <v>-</v>
      </c>
      <c r="BE981" s="94" t="str">
        <f t="shared" si="440"/>
        <v>-</v>
      </c>
      <c r="BF981" s="94" t="str">
        <f t="shared" si="441"/>
        <v>-</v>
      </c>
    </row>
    <row r="982" spans="1:58" x14ac:dyDescent="0.2">
      <c r="A982" s="19" t="s">
        <v>1193</v>
      </c>
      <c r="B982" s="19" t="s">
        <v>76</v>
      </c>
      <c r="C982" s="19">
        <v>10461438</v>
      </c>
      <c r="D982" s="19">
        <v>8</v>
      </c>
      <c r="E982" s="19" t="s">
        <v>1219</v>
      </c>
      <c r="F982" s="19" t="s">
        <v>2003</v>
      </c>
      <c r="G982" s="19" t="s">
        <v>2004</v>
      </c>
      <c r="H982" s="19" t="s">
        <v>1018</v>
      </c>
      <c r="I982" s="19" t="s">
        <v>653</v>
      </c>
      <c r="J982" s="19">
        <v>80</v>
      </c>
      <c r="K982" s="19" t="s">
        <v>556</v>
      </c>
      <c r="L982" s="19" t="s">
        <v>495</v>
      </c>
      <c r="M982" s="19" t="s">
        <v>15</v>
      </c>
      <c r="N982" s="19">
        <v>45889</v>
      </c>
      <c r="O982" s="19">
        <v>7</v>
      </c>
      <c r="P982" s="83">
        <v>1</v>
      </c>
      <c r="Q982" s="19" t="s">
        <v>23</v>
      </c>
      <c r="R982" s="19" t="s">
        <v>11</v>
      </c>
      <c r="S982" s="19" t="s">
        <v>23</v>
      </c>
      <c r="T982" s="19">
        <v>7</v>
      </c>
      <c r="U982" s="19" t="s">
        <v>11</v>
      </c>
      <c r="V982" s="19" t="s">
        <v>11</v>
      </c>
      <c r="W982" s="19" t="s">
        <v>11</v>
      </c>
      <c r="X982" s="19">
        <v>0</v>
      </c>
      <c r="Y982" s="19" t="s">
        <v>730</v>
      </c>
      <c r="Z982" s="19">
        <v>0</v>
      </c>
      <c r="AA982" s="19">
        <v>0</v>
      </c>
      <c r="AB982" s="19">
        <v>0</v>
      </c>
      <c r="AC982" s="186" t="str">
        <f>IF(OR(M982="13",M982="14",P982=8),"",IF(     AND(OR(S982="AUTORIZADO", S982="PENDIENTE", S982="REDUCIDO", S982="AMPLIADO"),L982&lt;&gt;"HONORARIO" ), _xlfn.CONCAT(IF(H982="X","H",H982),"_",IF(OR(P982=5,P982=6),_xlfn.CONCAT(P982,"A"),P982),"_",VLOOKUP(T982,Datos!$B$2:$C$5,2,TRUE)),""))</f>
        <v>M_1_[4 a 10]</v>
      </c>
      <c r="AD982" s="186">
        <f t="shared" si="415"/>
        <v>0</v>
      </c>
      <c r="AE982" s="90" t="str">
        <f t="shared" si="416"/>
        <v>-</v>
      </c>
      <c r="AF982" s="91" t="str">
        <f t="shared" si="417"/>
        <v>070601</v>
      </c>
      <c r="AG982" s="92"/>
      <c r="AH982" s="93" t="str">
        <f t="shared" si="418"/>
        <v>Corporación de Fomento de la Producción</v>
      </c>
      <c r="AI982" s="90" t="str">
        <f t="shared" si="419"/>
        <v>-</v>
      </c>
      <c r="AJ982" s="90">
        <f t="shared" si="420"/>
        <v>8</v>
      </c>
      <c r="AK982" s="90" t="str">
        <f t="shared" si="421"/>
        <v>-</v>
      </c>
      <c r="AL982" s="90" t="str">
        <f t="shared" si="422"/>
        <v>Identifica este registro como MUJER</v>
      </c>
      <c r="AM982" s="90" t="str">
        <f t="shared" si="423"/>
        <v>-</v>
      </c>
      <c r="AN982" s="90" t="str">
        <f t="shared" si="424"/>
        <v>-</v>
      </c>
      <c r="AO982" s="90" t="str">
        <f t="shared" si="425"/>
        <v>-</v>
      </c>
      <c r="AP982" s="58" t="str">
        <f t="shared" si="426"/>
        <v>-</v>
      </c>
      <c r="AQ982" s="94" t="str">
        <f t="shared" si="427"/>
        <v>-</v>
      </c>
      <c r="AR982" s="94" t="str">
        <f>IF(N982="","PRIMER_DIA en blanco",
IF(AND(M982="01",N982&gt;=L_Conversion!$C$118,N982&lt;=L_Conversion!$D$118),"-",
IF(AND(M982="02",N982&gt;=L_Conversion!$C$119,N982&lt;=L_Conversion!$D$119),"-",
IF(AND(M982="03",N982&gt;=L_Conversion!$C$120,N982&lt;=L_Conversion!$D$120),"-",
IF(AND(M982="04",N982&gt;=L_Conversion!$C$121,N982&lt;=L_Conversion!$D$121),"-",
IF(AND(M982="05",N982&gt;=L_Conversion!$C$122,N982&lt;=L_Conversion!$D$122),"-",
IF(AND(M982="06",N982&gt;=L_Conversion!$C$123,N982&lt;=L_Conversion!$D$123),"-",
IF(AND(M982="07",N982&gt;=L_Conversion!$C$124,N982&lt;=L_Conversion!$D$124),"-",
IF(AND(M982="08",N982&gt;=L_Conversion!$C$125,N982&lt;=L_Conversion!$D$125),"-",
IF(AND(M982="09",N982&gt;=L_Conversion!$C$126,N982&lt;=L_Conversion!$D$126),"-",
IF(AND(M982="10",N982&gt;=L_Conversion!$C$127,N982&lt;=L_Conversion!$D$127),"-",
IF(AND(M982="11",N982&gt;=L_Conversion!$C$128,N982&lt;=L_Conversion!$D$128),"-",
IF(AND(M982="12",N982&gt;=L_Conversion!$C$129,N982&lt;=L_Conversion!$D$129),"-",
IF(AND(M982="13",N982&gt;=L_Conversion!$C$116,N982&lt;=L_Conversion!$D$116),"-",
IF(AND(M982="14",N982&gt;=L_Conversion!$C$117,N982&lt;=L_Conversion!$D$117),"-",
"PRIMER_DIA fuera de rango")))))))))))))))</f>
        <v>-</v>
      </c>
      <c r="AS982" s="94" t="str">
        <f t="shared" si="428"/>
        <v>-</v>
      </c>
      <c r="AT982" s="94" t="str">
        <f t="shared" si="429"/>
        <v>-</v>
      </c>
      <c r="AU982" s="94" t="str">
        <f t="shared" si="430"/>
        <v>-</v>
      </c>
      <c r="AV982" s="94" t="str">
        <f t="shared" si="431"/>
        <v>-</v>
      </c>
      <c r="AW982" s="94" t="str">
        <f t="shared" si="432"/>
        <v>-</v>
      </c>
      <c r="AX982" s="94" t="str">
        <f t="shared" si="433"/>
        <v>-</v>
      </c>
      <c r="AY982" s="94" t="str">
        <f t="shared" si="434"/>
        <v>-</v>
      </c>
      <c r="AZ982" s="94" t="str">
        <f t="shared" si="435"/>
        <v>-</v>
      </c>
      <c r="BA982" s="94" t="str">
        <f t="shared" si="436"/>
        <v>-</v>
      </c>
      <c r="BB982" s="94" t="str">
        <f t="shared" si="437"/>
        <v>-</v>
      </c>
      <c r="BC982" s="94" t="str">
        <f t="shared" si="438"/>
        <v>-</v>
      </c>
      <c r="BD982" s="94" t="str">
        <f t="shared" si="439"/>
        <v>-</v>
      </c>
      <c r="BE982" s="94" t="str">
        <f t="shared" si="440"/>
        <v>-</v>
      </c>
      <c r="BF982" s="94" t="str">
        <f t="shared" si="441"/>
        <v>-</v>
      </c>
    </row>
    <row r="983" spans="1:58" x14ac:dyDescent="0.2">
      <c r="A983" s="19" t="s">
        <v>1193</v>
      </c>
      <c r="B983" s="19" t="s">
        <v>76</v>
      </c>
      <c r="C983" s="19">
        <v>17311708</v>
      </c>
      <c r="D983" s="19">
        <v>6</v>
      </c>
      <c r="E983" s="19" t="s">
        <v>1723</v>
      </c>
      <c r="F983" s="19" t="s">
        <v>1724</v>
      </c>
      <c r="G983" s="19" t="s">
        <v>1725</v>
      </c>
      <c r="H983" s="19" t="s">
        <v>1018</v>
      </c>
      <c r="I983" s="19" t="s">
        <v>653</v>
      </c>
      <c r="J983" s="19">
        <v>80</v>
      </c>
      <c r="K983" s="19" t="s">
        <v>556</v>
      </c>
      <c r="L983" s="19" t="s">
        <v>495</v>
      </c>
      <c r="M983" s="19" t="s">
        <v>15</v>
      </c>
      <c r="N983" s="19">
        <v>45889</v>
      </c>
      <c r="O983" s="19">
        <v>1</v>
      </c>
      <c r="P983" s="83">
        <v>1</v>
      </c>
      <c r="Q983" s="19" t="s">
        <v>23</v>
      </c>
      <c r="R983" s="19" t="s">
        <v>11</v>
      </c>
      <c r="S983" s="19" t="s">
        <v>23</v>
      </c>
      <c r="T983" s="19">
        <v>1</v>
      </c>
      <c r="U983" s="19" t="s">
        <v>11</v>
      </c>
      <c r="V983" s="19" t="s">
        <v>11</v>
      </c>
      <c r="W983" s="19" t="s">
        <v>11</v>
      </c>
      <c r="X983" s="19">
        <v>0</v>
      </c>
      <c r="Y983" s="19" t="s">
        <v>730</v>
      </c>
      <c r="Z983" s="19">
        <v>0</v>
      </c>
      <c r="AA983" s="19">
        <v>0</v>
      </c>
      <c r="AB983" s="19">
        <v>0</v>
      </c>
      <c r="AC983" s="186" t="str">
        <f>IF(OR(M983="13",M983="14",P983=8),"",IF(     AND(OR(S983="AUTORIZADO", S983="PENDIENTE", S983="REDUCIDO", S983="AMPLIADO"),L983&lt;&gt;"HONORARIO" ), _xlfn.CONCAT(IF(H983="X","H",H983),"_",IF(OR(P983=5,P983=6),_xlfn.CONCAT(P983,"A"),P983),"_",VLOOKUP(T983,Datos!$B$2:$C$5,2,TRUE)),""))</f>
        <v>M_1_[hasta 3]</v>
      </c>
      <c r="AD983" s="186">
        <f t="shared" si="415"/>
        <v>0</v>
      </c>
      <c r="AE983" s="90" t="str">
        <f t="shared" si="416"/>
        <v>-</v>
      </c>
      <c r="AF983" s="91" t="str">
        <f t="shared" si="417"/>
        <v>070601</v>
      </c>
      <c r="AG983" s="92"/>
      <c r="AH983" s="93" t="str">
        <f t="shared" si="418"/>
        <v>Corporación de Fomento de la Producción</v>
      </c>
      <c r="AI983" s="90" t="str">
        <f t="shared" si="419"/>
        <v>-</v>
      </c>
      <c r="AJ983" s="90">
        <f t="shared" si="420"/>
        <v>6</v>
      </c>
      <c r="AK983" s="90" t="str">
        <f t="shared" si="421"/>
        <v>-</v>
      </c>
      <c r="AL983" s="90" t="str">
        <f t="shared" si="422"/>
        <v>Identifica este registro como MUJER</v>
      </c>
      <c r="AM983" s="90" t="str">
        <f t="shared" si="423"/>
        <v>-</v>
      </c>
      <c r="AN983" s="90" t="str">
        <f t="shared" si="424"/>
        <v>-</v>
      </c>
      <c r="AO983" s="90" t="str">
        <f t="shared" si="425"/>
        <v>-</v>
      </c>
      <c r="AP983" s="58" t="str">
        <f t="shared" si="426"/>
        <v>-</v>
      </c>
      <c r="AQ983" s="94" t="str">
        <f t="shared" si="427"/>
        <v>-</v>
      </c>
      <c r="AR983" s="94" t="str">
        <f>IF(N983="","PRIMER_DIA en blanco",
IF(AND(M983="01",N983&gt;=L_Conversion!$C$118,N983&lt;=L_Conversion!$D$118),"-",
IF(AND(M983="02",N983&gt;=L_Conversion!$C$119,N983&lt;=L_Conversion!$D$119),"-",
IF(AND(M983="03",N983&gt;=L_Conversion!$C$120,N983&lt;=L_Conversion!$D$120),"-",
IF(AND(M983="04",N983&gt;=L_Conversion!$C$121,N983&lt;=L_Conversion!$D$121),"-",
IF(AND(M983="05",N983&gt;=L_Conversion!$C$122,N983&lt;=L_Conversion!$D$122),"-",
IF(AND(M983="06",N983&gt;=L_Conversion!$C$123,N983&lt;=L_Conversion!$D$123),"-",
IF(AND(M983="07",N983&gt;=L_Conversion!$C$124,N983&lt;=L_Conversion!$D$124),"-",
IF(AND(M983="08",N983&gt;=L_Conversion!$C$125,N983&lt;=L_Conversion!$D$125),"-",
IF(AND(M983="09",N983&gt;=L_Conversion!$C$126,N983&lt;=L_Conversion!$D$126),"-",
IF(AND(M983="10",N983&gt;=L_Conversion!$C$127,N983&lt;=L_Conversion!$D$127),"-",
IF(AND(M983="11",N983&gt;=L_Conversion!$C$128,N983&lt;=L_Conversion!$D$128),"-",
IF(AND(M983="12",N983&gt;=L_Conversion!$C$129,N983&lt;=L_Conversion!$D$129),"-",
IF(AND(M983="13",N983&gt;=L_Conversion!$C$116,N983&lt;=L_Conversion!$D$116),"-",
IF(AND(M983="14",N983&gt;=L_Conversion!$C$117,N983&lt;=L_Conversion!$D$117),"-",
"PRIMER_DIA fuera de rango")))))))))))))))</f>
        <v>-</v>
      </c>
      <c r="AS983" s="94" t="str">
        <f t="shared" si="428"/>
        <v>-</v>
      </c>
      <c r="AT983" s="94" t="str">
        <f t="shared" si="429"/>
        <v>-</v>
      </c>
      <c r="AU983" s="94" t="str">
        <f t="shared" si="430"/>
        <v>-</v>
      </c>
      <c r="AV983" s="94" t="str">
        <f t="shared" si="431"/>
        <v>-</v>
      </c>
      <c r="AW983" s="94" t="str">
        <f t="shared" si="432"/>
        <v>-</v>
      </c>
      <c r="AX983" s="94" t="str">
        <f t="shared" si="433"/>
        <v>-</v>
      </c>
      <c r="AY983" s="94" t="str">
        <f t="shared" si="434"/>
        <v>-</v>
      </c>
      <c r="AZ983" s="94" t="str">
        <f t="shared" si="435"/>
        <v>-</v>
      </c>
      <c r="BA983" s="94" t="str">
        <f t="shared" si="436"/>
        <v>-</v>
      </c>
      <c r="BB983" s="94" t="str">
        <f t="shared" si="437"/>
        <v>-</v>
      </c>
      <c r="BC983" s="94" t="str">
        <f t="shared" si="438"/>
        <v>-</v>
      </c>
      <c r="BD983" s="94" t="str">
        <f t="shared" si="439"/>
        <v>-</v>
      </c>
      <c r="BE983" s="94" t="str">
        <f t="shared" si="440"/>
        <v>-</v>
      </c>
      <c r="BF983" s="94" t="str">
        <f t="shared" si="441"/>
        <v>-</v>
      </c>
    </row>
    <row r="984" spans="1:58" x14ac:dyDescent="0.2">
      <c r="A984" s="19" t="s">
        <v>1193</v>
      </c>
      <c r="B984" s="19" t="s">
        <v>76</v>
      </c>
      <c r="C984" s="19">
        <v>12677305</v>
      </c>
      <c r="D984" s="19">
        <v>6</v>
      </c>
      <c r="E984" s="19" t="s">
        <v>1508</v>
      </c>
      <c r="F984" s="19" t="s">
        <v>1538</v>
      </c>
      <c r="G984" s="19" t="s">
        <v>1539</v>
      </c>
      <c r="H984" s="19" t="s">
        <v>1018</v>
      </c>
      <c r="I984" s="19" t="s">
        <v>653</v>
      </c>
      <c r="J984" s="19">
        <v>80</v>
      </c>
      <c r="K984" s="19" t="s">
        <v>556</v>
      </c>
      <c r="L984" s="19" t="s">
        <v>495</v>
      </c>
      <c r="M984" s="19" t="s">
        <v>15</v>
      </c>
      <c r="N984" s="19">
        <v>45890</v>
      </c>
      <c r="O984" s="19">
        <v>2</v>
      </c>
      <c r="P984" s="83">
        <v>1</v>
      </c>
      <c r="Q984" s="19" t="s">
        <v>23</v>
      </c>
      <c r="R984" s="19" t="s">
        <v>11</v>
      </c>
      <c r="S984" s="19" t="s">
        <v>23</v>
      </c>
      <c r="T984" s="19">
        <v>2</v>
      </c>
      <c r="U984" s="19" t="s">
        <v>11</v>
      </c>
      <c r="V984" s="19" t="s">
        <v>11</v>
      </c>
      <c r="W984" s="19" t="s">
        <v>11</v>
      </c>
      <c r="X984" s="19">
        <v>0</v>
      </c>
      <c r="Y984" s="19" t="s">
        <v>730</v>
      </c>
      <c r="Z984" s="19">
        <v>0</v>
      </c>
      <c r="AA984" s="19">
        <v>0</v>
      </c>
      <c r="AB984" s="19">
        <v>0</v>
      </c>
      <c r="AC984" s="186" t="str">
        <f>IF(OR(M984="13",M984="14",P984=8),"",IF(     AND(OR(S984="AUTORIZADO", S984="PENDIENTE", S984="REDUCIDO", S984="AMPLIADO"),L984&lt;&gt;"HONORARIO" ), _xlfn.CONCAT(IF(H984="X","H",H984),"_",IF(OR(P984=5,P984=6),_xlfn.CONCAT(P984,"A"),P984),"_",VLOOKUP(T984,Datos!$B$2:$C$5,2,TRUE)),""))</f>
        <v>M_1_[hasta 3]</v>
      </c>
      <c r="AD984" s="186">
        <f t="shared" si="415"/>
        <v>0</v>
      </c>
      <c r="AE984" s="90" t="str">
        <f t="shared" si="416"/>
        <v>-</v>
      </c>
      <c r="AF984" s="91" t="str">
        <f t="shared" si="417"/>
        <v>070601</v>
      </c>
      <c r="AG984" s="92"/>
      <c r="AH984" s="93" t="str">
        <f t="shared" si="418"/>
        <v>Corporación de Fomento de la Producción</v>
      </c>
      <c r="AI984" s="90" t="str">
        <f t="shared" si="419"/>
        <v>-</v>
      </c>
      <c r="AJ984" s="90">
        <f t="shared" si="420"/>
        <v>6</v>
      </c>
      <c r="AK984" s="90" t="str">
        <f t="shared" si="421"/>
        <v>-</v>
      </c>
      <c r="AL984" s="90" t="str">
        <f t="shared" si="422"/>
        <v>Identifica este registro como MUJER</v>
      </c>
      <c r="AM984" s="90" t="str">
        <f t="shared" si="423"/>
        <v>-</v>
      </c>
      <c r="AN984" s="90" t="str">
        <f t="shared" si="424"/>
        <v>-</v>
      </c>
      <c r="AO984" s="90" t="str">
        <f t="shared" si="425"/>
        <v>-</v>
      </c>
      <c r="AP984" s="58" t="str">
        <f t="shared" si="426"/>
        <v>-</v>
      </c>
      <c r="AQ984" s="94" t="str">
        <f t="shared" si="427"/>
        <v>-</v>
      </c>
      <c r="AR984" s="94" t="str">
        <f>IF(N984="","PRIMER_DIA en blanco",
IF(AND(M984="01",N984&gt;=L_Conversion!$C$118,N984&lt;=L_Conversion!$D$118),"-",
IF(AND(M984="02",N984&gt;=L_Conversion!$C$119,N984&lt;=L_Conversion!$D$119),"-",
IF(AND(M984="03",N984&gt;=L_Conversion!$C$120,N984&lt;=L_Conversion!$D$120),"-",
IF(AND(M984="04",N984&gt;=L_Conversion!$C$121,N984&lt;=L_Conversion!$D$121),"-",
IF(AND(M984="05",N984&gt;=L_Conversion!$C$122,N984&lt;=L_Conversion!$D$122),"-",
IF(AND(M984="06",N984&gt;=L_Conversion!$C$123,N984&lt;=L_Conversion!$D$123),"-",
IF(AND(M984="07",N984&gt;=L_Conversion!$C$124,N984&lt;=L_Conversion!$D$124),"-",
IF(AND(M984="08",N984&gt;=L_Conversion!$C$125,N984&lt;=L_Conversion!$D$125),"-",
IF(AND(M984="09",N984&gt;=L_Conversion!$C$126,N984&lt;=L_Conversion!$D$126),"-",
IF(AND(M984="10",N984&gt;=L_Conversion!$C$127,N984&lt;=L_Conversion!$D$127),"-",
IF(AND(M984="11",N984&gt;=L_Conversion!$C$128,N984&lt;=L_Conversion!$D$128),"-",
IF(AND(M984="12",N984&gt;=L_Conversion!$C$129,N984&lt;=L_Conversion!$D$129),"-",
IF(AND(M984="13",N984&gt;=L_Conversion!$C$116,N984&lt;=L_Conversion!$D$116),"-",
IF(AND(M984="14",N984&gt;=L_Conversion!$C$117,N984&lt;=L_Conversion!$D$117),"-",
"PRIMER_DIA fuera de rango")))))))))))))))</f>
        <v>-</v>
      </c>
      <c r="AS984" s="94" t="str">
        <f t="shared" si="428"/>
        <v>-</v>
      </c>
      <c r="AT984" s="94" t="str">
        <f t="shared" si="429"/>
        <v>-</v>
      </c>
      <c r="AU984" s="94" t="str">
        <f t="shared" si="430"/>
        <v>-</v>
      </c>
      <c r="AV984" s="94" t="str">
        <f t="shared" si="431"/>
        <v>-</v>
      </c>
      <c r="AW984" s="94" t="str">
        <f t="shared" si="432"/>
        <v>-</v>
      </c>
      <c r="AX984" s="94" t="str">
        <f t="shared" si="433"/>
        <v>-</v>
      </c>
      <c r="AY984" s="94" t="str">
        <f t="shared" si="434"/>
        <v>-</v>
      </c>
      <c r="AZ984" s="94" t="str">
        <f t="shared" si="435"/>
        <v>-</v>
      </c>
      <c r="BA984" s="94" t="str">
        <f t="shared" si="436"/>
        <v>-</v>
      </c>
      <c r="BB984" s="94" t="str">
        <f t="shared" si="437"/>
        <v>-</v>
      </c>
      <c r="BC984" s="94" t="str">
        <f t="shared" si="438"/>
        <v>-</v>
      </c>
      <c r="BD984" s="94" t="str">
        <f t="shared" si="439"/>
        <v>-</v>
      </c>
      <c r="BE984" s="94" t="str">
        <f t="shared" si="440"/>
        <v>-</v>
      </c>
      <c r="BF984" s="94" t="str">
        <f t="shared" si="441"/>
        <v>-</v>
      </c>
    </row>
    <row r="985" spans="1:58" x14ac:dyDescent="0.2">
      <c r="A985" s="19" t="s">
        <v>1193</v>
      </c>
      <c r="B985" s="19" t="s">
        <v>76</v>
      </c>
      <c r="C985" s="19">
        <v>8396904</v>
      </c>
      <c r="D985" s="19">
        <v>0</v>
      </c>
      <c r="E985" s="19" t="s">
        <v>1628</v>
      </c>
      <c r="F985" s="19" t="s">
        <v>1629</v>
      </c>
      <c r="G985" s="19" t="s">
        <v>1630</v>
      </c>
      <c r="H985" s="19" t="s">
        <v>1018</v>
      </c>
      <c r="I985" s="19" t="s">
        <v>653</v>
      </c>
      <c r="J985" s="19">
        <v>80</v>
      </c>
      <c r="K985" s="19" t="s">
        <v>556</v>
      </c>
      <c r="L985" s="19" t="s">
        <v>495</v>
      </c>
      <c r="M985" s="19" t="s">
        <v>15</v>
      </c>
      <c r="N985" s="19">
        <v>45890</v>
      </c>
      <c r="O985" s="19">
        <v>2</v>
      </c>
      <c r="P985" s="83">
        <v>1</v>
      </c>
      <c r="Q985" s="19" t="s">
        <v>23</v>
      </c>
      <c r="R985" s="19" t="s">
        <v>11</v>
      </c>
      <c r="S985" s="19" t="s">
        <v>23</v>
      </c>
      <c r="T985" s="19">
        <v>2</v>
      </c>
      <c r="U985" s="19" t="s">
        <v>11</v>
      </c>
      <c r="V985" s="19" t="s">
        <v>11</v>
      </c>
      <c r="W985" s="19" t="s">
        <v>11</v>
      </c>
      <c r="X985" s="19">
        <v>0</v>
      </c>
      <c r="Y985" s="19" t="s">
        <v>730</v>
      </c>
      <c r="Z985" s="19">
        <v>0</v>
      </c>
      <c r="AA985" s="19">
        <v>0</v>
      </c>
      <c r="AB985" s="19">
        <v>0</v>
      </c>
      <c r="AC985" s="186" t="str">
        <f>IF(OR(M985="13",M985="14",P985=8),"",IF(     AND(OR(S985="AUTORIZADO", S985="PENDIENTE", S985="REDUCIDO", S985="AMPLIADO"),L985&lt;&gt;"HONORARIO" ), _xlfn.CONCAT(IF(H985="X","H",H985),"_",IF(OR(P985=5,P985=6),_xlfn.CONCAT(P985,"A"),P985),"_",VLOOKUP(T985,Datos!$B$2:$C$5,2,TRUE)),""))</f>
        <v>M_1_[hasta 3]</v>
      </c>
      <c r="AD985" s="186">
        <f t="shared" si="415"/>
        <v>0</v>
      </c>
      <c r="AE985" s="90" t="str">
        <f t="shared" si="416"/>
        <v>-</v>
      </c>
      <c r="AF985" s="91" t="str">
        <f t="shared" si="417"/>
        <v>070601</v>
      </c>
      <c r="AG985" s="92"/>
      <c r="AH985" s="93" t="str">
        <f t="shared" si="418"/>
        <v>Corporación de Fomento de la Producción</v>
      </c>
      <c r="AI985" s="90" t="str">
        <f t="shared" si="419"/>
        <v>-</v>
      </c>
      <c r="AJ985" s="90">
        <f t="shared" si="420"/>
        <v>0</v>
      </c>
      <c r="AK985" s="90" t="str">
        <f t="shared" si="421"/>
        <v>-</v>
      </c>
      <c r="AL985" s="90" t="str">
        <f t="shared" si="422"/>
        <v>Identifica este registro como MUJER</v>
      </c>
      <c r="AM985" s="90" t="str">
        <f t="shared" si="423"/>
        <v>-</v>
      </c>
      <c r="AN985" s="90" t="str">
        <f t="shared" si="424"/>
        <v>-</v>
      </c>
      <c r="AO985" s="90" t="str">
        <f t="shared" si="425"/>
        <v>-</v>
      </c>
      <c r="AP985" s="58" t="str">
        <f t="shared" si="426"/>
        <v>-</v>
      </c>
      <c r="AQ985" s="94" t="str">
        <f t="shared" si="427"/>
        <v>-</v>
      </c>
      <c r="AR985" s="94" t="str">
        <f>IF(N985="","PRIMER_DIA en blanco",
IF(AND(M985="01",N985&gt;=L_Conversion!$C$118,N985&lt;=L_Conversion!$D$118),"-",
IF(AND(M985="02",N985&gt;=L_Conversion!$C$119,N985&lt;=L_Conversion!$D$119),"-",
IF(AND(M985="03",N985&gt;=L_Conversion!$C$120,N985&lt;=L_Conversion!$D$120),"-",
IF(AND(M985="04",N985&gt;=L_Conversion!$C$121,N985&lt;=L_Conversion!$D$121),"-",
IF(AND(M985="05",N985&gt;=L_Conversion!$C$122,N985&lt;=L_Conversion!$D$122),"-",
IF(AND(M985="06",N985&gt;=L_Conversion!$C$123,N985&lt;=L_Conversion!$D$123),"-",
IF(AND(M985="07",N985&gt;=L_Conversion!$C$124,N985&lt;=L_Conversion!$D$124),"-",
IF(AND(M985="08",N985&gt;=L_Conversion!$C$125,N985&lt;=L_Conversion!$D$125),"-",
IF(AND(M985="09",N985&gt;=L_Conversion!$C$126,N985&lt;=L_Conversion!$D$126),"-",
IF(AND(M985="10",N985&gt;=L_Conversion!$C$127,N985&lt;=L_Conversion!$D$127),"-",
IF(AND(M985="11",N985&gt;=L_Conversion!$C$128,N985&lt;=L_Conversion!$D$128),"-",
IF(AND(M985="12",N985&gt;=L_Conversion!$C$129,N985&lt;=L_Conversion!$D$129),"-",
IF(AND(M985="13",N985&gt;=L_Conversion!$C$116,N985&lt;=L_Conversion!$D$116),"-",
IF(AND(M985="14",N985&gt;=L_Conversion!$C$117,N985&lt;=L_Conversion!$D$117),"-",
"PRIMER_DIA fuera de rango")))))))))))))))</f>
        <v>-</v>
      </c>
      <c r="AS985" s="94" t="str">
        <f t="shared" si="428"/>
        <v>-</v>
      </c>
      <c r="AT985" s="94" t="str">
        <f t="shared" si="429"/>
        <v>-</v>
      </c>
      <c r="AU985" s="94" t="str">
        <f t="shared" si="430"/>
        <v>-</v>
      </c>
      <c r="AV985" s="94" t="str">
        <f t="shared" si="431"/>
        <v>-</v>
      </c>
      <c r="AW985" s="94" t="str">
        <f t="shared" si="432"/>
        <v>-</v>
      </c>
      <c r="AX985" s="94" t="str">
        <f t="shared" si="433"/>
        <v>-</v>
      </c>
      <c r="AY985" s="94" t="str">
        <f t="shared" si="434"/>
        <v>-</v>
      </c>
      <c r="AZ985" s="94" t="str">
        <f t="shared" si="435"/>
        <v>-</v>
      </c>
      <c r="BA985" s="94" t="str">
        <f t="shared" si="436"/>
        <v>-</v>
      </c>
      <c r="BB985" s="94" t="str">
        <f t="shared" si="437"/>
        <v>-</v>
      </c>
      <c r="BC985" s="94" t="str">
        <f t="shared" si="438"/>
        <v>-</v>
      </c>
      <c r="BD985" s="94" t="str">
        <f t="shared" si="439"/>
        <v>-</v>
      </c>
      <c r="BE985" s="94" t="str">
        <f t="shared" si="440"/>
        <v>-</v>
      </c>
      <c r="BF985" s="94" t="str">
        <f t="shared" si="441"/>
        <v>-</v>
      </c>
    </row>
    <row r="986" spans="1:58" x14ac:dyDescent="0.2">
      <c r="A986" s="19" t="s">
        <v>1193</v>
      </c>
      <c r="B986" s="19" t="s">
        <v>76</v>
      </c>
      <c r="C986" s="19">
        <v>9402658</v>
      </c>
      <c r="D986" s="19" t="s">
        <v>1197</v>
      </c>
      <c r="E986" s="19" t="s">
        <v>1544</v>
      </c>
      <c r="F986" s="19" t="s">
        <v>2068</v>
      </c>
      <c r="G986" s="19" t="s">
        <v>2069</v>
      </c>
      <c r="H986" s="19" t="s">
        <v>1018</v>
      </c>
      <c r="I986" s="19" t="s">
        <v>654</v>
      </c>
      <c r="J986" s="19">
        <v>80</v>
      </c>
      <c r="K986" s="19" t="s">
        <v>560</v>
      </c>
      <c r="L986" s="19" t="s">
        <v>509</v>
      </c>
      <c r="M986" s="19" t="s">
        <v>15</v>
      </c>
      <c r="N986" s="19">
        <v>45890</v>
      </c>
      <c r="O986" s="19">
        <v>30</v>
      </c>
      <c r="P986" s="83">
        <v>1</v>
      </c>
      <c r="Q986" s="19" t="s">
        <v>23</v>
      </c>
      <c r="R986" s="19" t="s">
        <v>11</v>
      </c>
      <c r="S986" s="19" t="s">
        <v>23</v>
      </c>
      <c r="T986" s="19">
        <v>30</v>
      </c>
      <c r="U986" s="19" t="s">
        <v>11</v>
      </c>
      <c r="V986" s="19" t="s">
        <v>11</v>
      </c>
      <c r="W986" s="19" t="s">
        <v>11</v>
      </c>
      <c r="X986" s="19">
        <v>0</v>
      </c>
      <c r="Y986" s="19" t="s">
        <v>730</v>
      </c>
      <c r="Z986" s="19">
        <v>0</v>
      </c>
      <c r="AA986" s="19">
        <v>0</v>
      </c>
      <c r="AB986" s="19">
        <v>0</v>
      </c>
      <c r="AC986" s="186" t="str">
        <f>IF(OR(M986="13",M986="14",P986=8),"",IF(     AND(OR(S986="AUTORIZADO", S986="PENDIENTE", S986="REDUCIDO", S986="AMPLIADO"),L986&lt;&gt;"HONORARIO" ), _xlfn.CONCAT(IF(H986="X","H",H986),"_",IF(OR(P986=5,P986=6),_xlfn.CONCAT(P986,"A"),P986),"_",VLOOKUP(T986,Datos!$B$2:$C$5,2,TRUE)),""))</f>
        <v>M_1_[11 +]</v>
      </c>
      <c r="AD986" s="186">
        <f t="shared" si="415"/>
        <v>0</v>
      </c>
      <c r="AE986" s="90" t="str">
        <f t="shared" si="416"/>
        <v>-</v>
      </c>
      <c r="AF986" s="91" t="str">
        <f t="shared" si="417"/>
        <v>070601</v>
      </c>
      <c r="AG986" s="92"/>
      <c r="AH986" s="93" t="str">
        <f t="shared" si="418"/>
        <v>Corporación de Fomento de la Producción</v>
      </c>
      <c r="AI986" s="90" t="str">
        <f t="shared" si="419"/>
        <v>-</v>
      </c>
      <c r="AJ986" s="90" t="str">
        <f t="shared" si="420"/>
        <v>K</v>
      </c>
      <c r="AK986" s="90" t="str">
        <f t="shared" si="421"/>
        <v>-</v>
      </c>
      <c r="AL986" s="90" t="str">
        <f t="shared" si="422"/>
        <v>Identifica este registro como MUJER</v>
      </c>
      <c r="AM986" s="90" t="str">
        <f t="shared" si="423"/>
        <v>-</v>
      </c>
      <c r="AN986" s="90" t="str">
        <f t="shared" si="424"/>
        <v>-</v>
      </c>
      <c r="AO986" s="90" t="str">
        <f t="shared" si="425"/>
        <v>-</v>
      </c>
      <c r="AP986" s="58" t="str">
        <f t="shared" si="426"/>
        <v>-</v>
      </c>
      <c r="AQ986" s="94" t="str">
        <f t="shared" si="427"/>
        <v>-</v>
      </c>
      <c r="AR986" s="94" t="str">
        <f>IF(N986="","PRIMER_DIA en blanco",
IF(AND(M986="01",N986&gt;=L_Conversion!$C$118,N986&lt;=L_Conversion!$D$118),"-",
IF(AND(M986="02",N986&gt;=L_Conversion!$C$119,N986&lt;=L_Conversion!$D$119),"-",
IF(AND(M986="03",N986&gt;=L_Conversion!$C$120,N986&lt;=L_Conversion!$D$120),"-",
IF(AND(M986="04",N986&gt;=L_Conversion!$C$121,N986&lt;=L_Conversion!$D$121),"-",
IF(AND(M986="05",N986&gt;=L_Conversion!$C$122,N986&lt;=L_Conversion!$D$122),"-",
IF(AND(M986="06",N986&gt;=L_Conversion!$C$123,N986&lt;=L_Conversion!$D$123),"-",
IF(AND(M986="07",N986&gt;=L_Conversion!$C$124,N986&lt;=L_Conversion!$D$124),"-",
IF(AND(M986="08",N986&gt;=L_Conversion!$C$125,N986&lt;=L_Conversion!$D$125),"-",
IF(AND(M986="09",N986&gt;=L_Conversion!$C$126,N986&lt;=L_Conversion!$D$126),"-",
IF(AND(M986="10",N986&gt;=L_Conversion!$C$127,N986&lt;=L_Conversion!$D$127),"-",
IF(AND(M986="11",N986&gt;=L_Conversion!$C$128,N986&lt;=L_Conversion!$D$128),"-",
IF(AND(M986="12",N986&gt;=L_Conversion!$C$129,N986&lt;=L_Conversion!$D$129),"-",
IF(AND(M986="13",N986&gt;=L_Conversion!$C$116,N986&lt;=L_Conversion!$D$116),"-",
IF(AND(M986="14",N986&gt;=L_Conversion!$C$117,N986&lt;=L_Conversion!$D$117),"-",
"PRIMER_DIA fuera de rango")))))))))))))))</f>
        <v>-</v>
      </c>
      <c r="AS986" s="94" t="str">
        <f t="shared" si="428"/>
        <v>-</v>
      </c>
      <c r="AT986" s="94" t="str">
        <f t="shared" si="429"/>
        <v>-</v>
      </c>
      <c r="AU986" s="94" t="str">
        <f t="shared" si="430"/>
        <v>-</v>
      </c>
      <c r="AV986" s="94" t="str">
        <f t="shared" si="431"/>
        <v>-</v>
      </c>
      <c r="AW986" s="94" t="str">
        <f t="shared" si="432"/>
        <v>-</v>
      </c>
      <c r="AX986" s="94" t="str">
        <f t="shared" si="433"/>
        <v>-</v>
      </c>
      <c r="AY986" s="94" t="str">
        <f t="shared" si="434"/>
        <v>-</v>
      </c>
      <c r="AZ986" s="94" t="str">
        <f t="shared" si="435"/>
        <v>-</v>
      </c>
      <c r="BA986" s="94" t="str">
        <f t="shared" si="436"/>
        <v>-</v>
      </c>
      <c r="BB986" s="94" t="str">
        <f t="shared" si="437"/>
        <v>-</v>
      </c>
      <c r="BC986" s="94" t="str">
        <f t="shared" si="438"/>
        <v>-</v>
      </c>
      <c r="BD986" s="94" t="str">
        <f t="shared" si="439"/>
        <v>-</v>
      </c>
      <c r="BE986" s="94" t="str">
        <f t="shared" si="440"/>
        <v>-</v>
      </c>
      <c r="BF986" s="94" t="str">
        <f t="shared" si="441"/>
        <v>-</v>
      </c>
    </row>
    <row r="987" spans="1:58" x14ac:dyDescent="0.2">
      <c r="A987" s="19" t="s">
        <v>1193</v>
      </c>
      <c r="B987" s="19" t="s">
        <v>76</v>
      </c>
      <c r="C987" s="19">
        <v>15385426</v>
      </c>
      <c r="D987" s="19">
        <v>2</v>
      </c>
      <c r="E987" s="19" t="s">
        <v>1478</v>
      </c>
      <c r="F987" s="19" t="s">
        <v>1694</v>
      </c>
      <c r="G987" s="19" t="s">
        <v>1292</v>
      </c>
      <c r="H987" s="19" t="s">
        <v>1018</v>
      </c>
      <c r="I987" s="19" t="s">
        <v>653</v>
      </c>
      <c r="J987" s="19">
        <v>60</v>
      </c>
      <c r="K987" s="19" t="s">
        <v>554</v>
      </c>
      <c r="L987" s="19" t="s">
        <v>490</v>
      </c>
      <c r="M987" s="19" t="s">
        <v>15</v>
      </c>
      <c r="N987" s="19">
        <v>45890</v>
      </c>
      <c r="O987" s="19">
        <v>2</v>
      </c>
      <c r="P987" s="83">
        <v>1</v>
      </c>
      <c r="Q987" s="19" t="s">
        <v>23</v>
      </c>
      <c r="R987" s="19" t="s">
        <v>11</v>
      </c>
      <c r="S987" s="19" t="s">
        <v>23</v>
      </c>
      <c r="T987" s="19">
        <v>2</v>
      </c>
      <c r="U987" s="19" t="s">
        <v>11</v>
      </c>
      <c r="V987" s="19" t="s">
        <v>19</v>
      </c>
      <c r="W987" s="19" t="s">
        <v>19</v>
      </c>
      <c r="X987" s="19">
        <v>45192</v>
      </c>
      <c r="Y987" s="19" t="s">
        <v>726</v>
      </c>
      <c r="Z987" s="19">
        <v>2</v>
      </c>
      <c r="AA987" s="19">
        <v>45192</v>
      </c>
      <c r="AB987" s="19">
        <v>45192</v>
      </c>
      <c r="AC987" s="186" t="str">
        <f>IF(OR(M987="13",M987="14",P987=8),"",IF(     AND(OR(S987="AUTORIZADO", S987="PENDIENTE", S987="REDUCIDO", S987="AMPLIADO"),L987&lt;&gt;"HONORARIO" ), _xlfn.CONCAT(IF(H987="X","H",H987),"_",IF(OR(P987=5,P987=6),_xlfn.CONCAT(P987,"A"),P987),"_",VLOOKUP(T987,Datos!$B$2:$C$5,2,TRUE)),""))</f>
        <v>M_1_[hasta 3]</v>
      </c>
      <c r="AD987" s="186">
        <f t="shared" si="415"/>
        <v>90384</v>
      </c>
      <c r="AE987" s="90" t="str">
        <f t="shared" si="416"/>
        <v>-</v>
      </c>
      <c r="AF987" s="91" t="str">
        <f t="shared" si="417"/>
        <v>070601</v>
      </c>
      <c r="AG987" s="92"/>
      <c r="AH987" s="93" t="str">
        <f t="shared" si="418"/>
        <v>Corporación de Fomento de la Producción</v>
      </c>
      <c r="AI987" s="90" t="str">
        <f t="shared" si="419"/>
        <v>-</v>
      </c>
      <c r="AJ987" s="90">
        <f t="shared" si="420"/>
        <v>2</v>
      </c>
      <c r="AK987" s="90" t="str">
        <f t="shared" si="421"/>
        <v>-</v>
      </c>
      <c r="AL987" s="90" t="str">
        <f t="shared" si="422"/>
        <v>Identifica este registro como MUJER</v>
      </c>
      <c r="AM987" s="90" t="str">
        <f t="shared" si="423"/>
        <v>-</v>
      </c>
      <c r="AN987" s="90" t="str">
        <f t="shared" si="424"/>
        <v>-</v>
      </c>
      <c r="AO987" s="90" t="str">
        <f t="shared" si="425"/>
        <v>-</v>
      </c>
      <c r="AP987" s="58" t="str">
        <f t="shared" si="426"/>
        <v>-</v>
      </c>
      <c r="AQ987" s="94" t="str">
        <f t="shared" si="427"/>
        <v>-</v>
      </c>
      <c r="AR987" s="94" t="str">
        <f>IF(N987="","PRIMER_DIA en blanco",
IF(AND(M987="01",N987&gt;=L_Conversion!$C$118,N987&lt;=L_Conversion!$D$118),"-",
IF(AND(M987="02",N987&gt;=L_Conversion!$C$119,N987&lt;=L_Conversion!$D$119),"-",
IF(AND(M987="03",N987&gt;=L_Conversion!$C$120,N987&lt;=L_Conversion!$D$120),"-",
IF(AND(M987="04",N987&gt;=L_Conversion!$C$121,N987&lt;=L_Conversion!$D$121),"-",
IF(AND(M987="05",N987&gt;=L_Conversion!$C$122,N987&lt;=L_Conversion!$D$122),"-",
IF(AND(M987="06",N987&gt;=L_Conversion!$C$123,N987&lt;=L_Conversion!$D$123),"-",
IF(AND(M987="07",N987&gt;=L_Conversion!$C$124,N987&lt;=L_Conversion!$D$124),"-",
IF(AND(M987="08",N987&gt;=L_Conversion!$C$125,N987&lt;=L_Conversion!$D$125),"-",
IF(AND(M987="09",N987&gt;=L_Conversion!$C$126,N987&lt;=L_Conversion!$D$126),"-",
IF(AND(M987="10",N987&gt;=L_Conversion!$C$127,N987&lt;=L_Conversion!$D$127),"-",
IF(AND(M987="11",N987&gt;=L_Conversion!$C$128,N987&lt;=L_Conversion!$D$128),"-",
IF(AND(M987="12",N987&gt;=L_Conversion!$C$129,N987&lt;=L_Conversion!$D$129),"-",
IF(AND(M987="13",N987&gt;=L_Conversion!$C$116,N987&lt;=L_Conversion!$D$116),"-",
IF(AND(M987="14",N987&gt;=L_Conversion!$C$117,N987&lt;=L_Conversion!$D$117),"-",
"PRIMER_DIA fuera de rango")))))))))))))))</f>
        <v>-</v>
      </c>
      <c r="AS987" s="94" t="str">
        <f t="shared" si="428"/>
        <v>-</v>
      </c>
      <c r="AT987" s="94" t="str">
        <f t="shared" si="429"/>
        <v>-</v>
      </c>
      <c r="AU987" s="94" t="str">
        <f t="shared" si="430"/>
        <v>-</v>
      </c>
      <c r="AV987" s="94" t="str">
        <f t="shared" si="431"/>
        <v>-</v>
      </c>
      <c r="AW987" s="94" t="str">
        <f t="shared" si="432"/>
        <v>-</v>
      </c>
      <c r="AX987" s="94" t="str">
        <f t="shared" si="433"/>
        <v>-</v>
      </c>
      <c r="AY987" s="94" t="str">
        <f t="shared" si="434"/>
        <v>-</v>
      </c>
      <c r="AZ987" s="94" t="str">
        <f t="shared" si="435"/>
        <v>-</v>
      </c>
      <c r="BA987" s="94" t="str">
        <f t="shared" si="436"/>
        <v>-</v>
      </c>
      <c r="BB987" s="94" t="str">
        <f t="shared" si="437"/>
        <v>-</v>
      </c>
      <c r="BC987" s="94" t="str">
        <f t="shared" si="438"/>
        <v>-</v>
      </c>
      <c r="BD987" s="94" t="str">
        <f t="shared" si="439"/>
        <v>-</v>
      </c>
      <c r="BE987" s="94" t="str">
        <f t="shared" si="440"/>
        <v>-</v>
      </c>
      <c r="BF987" s="94" t="str">
        <f t="shared" si="441"/>
        <v>-</v>
      </c>
    </row>
    <row r="988" spans="1:58" x14ac:dyDescent="0.2">
      <c r="A988" s="19" t="s">
        <v>1193</v>
      </c>
      <c r="B988" s="19" t="s">
        <v>76</v>
      </c>
      <c r="C988" s="19">
        <v>14244068</v>
      </c>
      <c r="D988" s="19">
        <v>7</v>
      </c>
      <c r="E988" s="19" t="s">
        <v>1242</v>
      </c>
      <c r="F988" s="19" t="s">
        <v>1265</v>
      </c>
      <c r="G988" s="19" t="s">
        <v>1423</v>
      </c>
      <c r="H988" s="19" t="s">
        <v>1018</v>
      </c>
      <c r="I988" s="19" t="s">
        <v>653</v>
      </c>
      <c r="J988" s="19">
        <v>60</v>
      </c>
      <c r="K988" s="19" t="s">
        <v>556</v>
      </c>
      <c r="L988" s="19" t="s">
        <v>492</v>
      </c>
      <c r="M988" s="19" t="s">
        <v>15</v>
      </c>
      <c r="N988" s="19">
        <v>45890</v>
      </c>
      <c r="O988" s="19">
        <v>2</v>
      </c>
      <c r="P988" s="83">
        <v>1</v>
      </c>
      <c r="Q988" s="19" t="s">
        <v>23</v>
      </c>
      <c r="R988" s="19" t="s">
        <v>11</v>
      </c>
      <c r="S988" s="19" t="s">
        <v>23</v>
      </c>
      <c r="T988" s="19">
        <v>2</v>
      </c>
      <c r="U988" s="19" t="s">
        <v>11</v>
      </c>
      <c r="V988" s="19" t="s">
        <v>11</v>
      </c>
      <c r="W988" s="19" t="s">
        <v>11</v>
      </c>
      <c r="X988" s="19">
        <v>0</v>
      </c>
      <c r="Y988" s="19" t="s">
        <v>732</v>
      </c>
      <c r="Z988" s="19">
        <v>0</v>
      </c>
      <c r="AA988" s="19">
        <v>0</v>
      </c>
      <c r="AB988" s="19">
        <v>0</v>
      </c>
      <c r="AC988" s="186" t="str">
        <f>IF(OR(M988="13",M988="14",P988=8),"",IF(     AND(OR(S988="AUTORIZADO", S988="PENDIENTE", S988="REDUCIDO", S988="AMPLIADO"),L988&lt;&gt;"HONORARIO" ), _xlfn.CONCAT(IF(H988="X","H",H988),"_",IF(OR(P988=5,P988=6),_xlfn.CONCAT(P988,"A"),P988),"_",VLOOKUP(T988,Datos!$B$2:$C$5,2,TRUE)),""))</f>
        <v>M_1_[hasta 3]</v>
      </c>
      <c r="AD988" s="186">
        <f t="shared" si="415"/>
        <v>0</v>
      </c>
      <c r="AE988" s="90" t="str">
        <f t="shared" si="416"/>
        <v>-</v>
      </c>
      <c r="AF988" s="91" t="str">
        <f t="shared" si="417"/>
        <v>070601</v>
      </c>
      <c r="AG988" s="92"/>
      <c r="AH988" s="93" t="str">
        <f t="shared" si="418"/>
        <v>Corporación de Fomento de la Producción</v>
      </c>
      <c r="AI988" s="90" t="str">
        <f t="shared" si="419"/>
        <v>-</v>
      </c>
      <c r="AJ988" s="90">
        <f t="shared" si="420"/>
        <v>7</v>
      </c>
      <c r="AK988" s="90" t="str">
        <f t="shared" si="421"/>
        <v>-</v>
      </c>
      <c r="AL988" s="90" t="str">
        <f t="shared" si="422"/>
        <v>Identifica este registro como MUJER</v>
      </c>
      <c r="AM988" s="90" t="str">
        <f t="shared" si="423"/>
        <v>-</v>
      </c>
      <c r="AN988" s="90" t="str">
        <f t="shared" si="424"/>
        <v>-</v>
      </c>
      <c r="AO988" s="90" t="str">
        <f t="shared" si="425"/>
        <v>-</v>
      </c>
      <c r="AP988" s="58" t="str">
        <f t="shared" si="426"/>
        <v>-</v>
      </c>
      <c r="AQ988" s="94" t="str">
        <f t="shared" si="427"/>
        <v>-</v>
      </c>
      <c r="AR988" s="94" t="str">
        <f>IF(N988="","PRIMER_DIA en blanco",
IF(AND(M988="01",N988&gt;=L_Conversion!$C$118,N988&lt;=L_Conversion!$D$118),"-",
IF(AND(M988="02",N988&gt;=L_Conversion!$C$119,N988&lt;=L_Conversion!$D$119),"-",
IF(AND(M988="03",N988&gt;=L_Conversion!$C$120,N988&lt;=L_Conversion!$D$120),"-",
IF(AND(M988="04",N988&gt;=L_Conversion!$C$121,N988&lt;=L_Conversion!$D$121),"-",
IF(AND(M988="05",N988&gt;=L_Conversion!$C$122,N988&lt;=L_Conversion!$D$122),"-",
IF(AND(M988="06",N988&gt;=L_Conversion!$C$123,N988&lt;=L_Conversion!$D$123),"-",
IF(AND(M988="07",N988&gt;=L_Conversion!$C$124,N988&lt;=L_Conversion!$D$124),"-",
IF(AND(M988="08",N988&gt;=L_Conversion!$C$125,N988&lt;=L_Conversion!$D$125),"-",
IF(AND(M988="09",N988&gt;=L_Conversion!$C$126,N988&lt;=L_Conversion!$D$126),"-",
IF(AND(M988="10",N988&gt;=L_Conversion!$C$127,N988&lt;=L_Conversion!$D$127),"-",
IF(AND(M988="11",N988&gt;=L_Conversion!$C$128,N988&lt;=L_Conversion!$D$128),"-",
IF(AND(M988="12",N988&gt;=L_Conversion!$C$129,N988&lt;=L_Conversion!$D$129),"-",
IF(AND(M988="13",N988&gt;=L_Conversion!$C$116,N988&lt;=L_Conversion!$D$116),"-",
IF(AND(M988="14",N988&gt;=L_Conversion!$C$117,N988&lt;=L_Conversion!$D$117),"-",
"PRIMER_DIA fuera de rango")))))))))))))))</f>
        <v>-</v>
      </c>
      <c r="AS988" s="94" t="str">
        <f t="shared" si="428"/>
        <v>-</v>
      </c>
      <c r="AT988" s="94" t="str">
        <f t="shared" si="429"/>
        <v>-</v>
      </c>
      <c r="AU988" s="94" t="str">
        <f t="shared" si="430"/>
        <v>-</v>
      </c>
      <c r="AV988" s="94" t="str">
        <f t="shared" si="431"/>
        <v>-</v>
      </c>
      <c r="AW988" s="94" t="str">
        <f t="shared" si="432"/>
        <v>-</v>
      </c>
      <c r="AX988" s="94" t="str">
        <f t="shared" si="433"/>
        <v>-</v>
      </c>
      <c r="AY988" s="94" t="str">
        <f t="shared" si="434"/>
        <v>-</v>
      </c>
      <c r="AZ988" s="94" t="str">
        <f t="shared" si="435"/>
        <v>-</v>
      </c>
      <c r="BA988" s="94" t="str">
        <f t="shared" si="436"/>
        <v>-</v>
      </c>
      <c r="BB988" s="94" t="str">
        <f t="shared" si="437"/>
        <v>-</v>
      </c>
      <c r="BC988" s="94" t="str">
        <f t="shared" si="438"/>
        <v>-</v>
      </c>
      <c r="BD988" s="94" t="str">
        <f t="shared" si="439"/>
        <v>-</v>
      </c>
      <c r="BE988" s="94" t="str">
        <f t="shared" si="440"/>
        <v>-</v>
      </c>
      <c r="BF988" s="94" t="str">
        <f t="shared" si="441"/>
        <v>-</v>
      </c>
    </row>
    <row r="989" spans="1:58" x14ac:dyDescent="0.2">
      <c r="A989" s="19" t="s">
        <v>1193</v>
      </c>
      <c r="B989" s="19" t="s">
        <v>76</v>
      </c>
      <c r="C989" s="19">
        <v>16624463</v>
      </c>
      <c r="D989" s="19">
        <v>3</v>
      </c>
      <c r="E989" s="19" t="s">
        <v>1239</v>
      </c>
      <c r="F989" s="19" t="s">
        <v>1240</v>
      </c>
      <c r="G989" s="19" t="s">
        <v>1241</v>
      </c>
      <c r="H989" s="19" t="s">
        <v>1018</v>
      </c>
      <c r="I989" s="19" t="s">
        <v>653</v>
      </c>
      <c r="J989" s="19">
        <v>80</v>
      </c>
      <c r="K989" s="19" t="s">
        <v>560</v>
      </c>
      <c r="L989" s="19" t="s">
        <v>495</v>
      </c>
      <c r="M989" s="19" t="s">
        <v>15</v>
      </c>
      <c r="N989" s="19">
        <v>45891</v>
      </c>
      <c r="O989" s="19">
        <v>1</v>
      </c>
      <c r="P989" s="83">
        <v>1</v>
      </c>
      <c r="Q989" s="19" t="s">
        <v>23</v>
      </c>
      <c r="R989" s="19" t="s">
        <v>11</v>
      </c>
      <c r="S989" s="19" t="s">
        <v>23</v>
      </c>
      <c r="T989" s="19">
        <v>1</v>
      </c>
      <c r="U989" s="19" t="s">
        <v>11</v>
      </c>
      <c r="V989" s="19" t="s">
        <v>11</v>
      </c>
      <c r="W989" s="19" t="s">
        <v>11</v>
      </c>
      <c r="X989" s="19">
        <v>0</v>
      </c>
      <c r="Y989" s="19" t="s">
        <v>730</v>
      </c>
      <c r="Z989" s="19">
        <v>0</v>
      </c>
      <c r="AA989" s="19">
        <v>0</v>
      </c>
      <c r="AB989" s="19">
        <v>0</v>
      </c>
      <c r="AC989" s="186" t="str">
        <f>IF(OR(M989="13",M989="14",P989=8),"",IF(     AND(OR(S989="AUTORIZADO", S989="PENDIENTE", S989="REDUCIDO", S989="AMPLIADO"),L989&lt;&gt;"HONORARIO" ), _xlfn.CONCAT(IF(H989="X","H",H989),"_",IF(OR(P989=5,P989=6),_xlfn.CONCAT(P989,"A"),P989),"_",VLOOKUP(T989,Datos!$B$2:$C$5,2,TRUE)),""))</f>
        <v>M_1_[hasta 3]</v>
      </c>
      <c r="AD989" s="186">
        <f t="shared" si="415"/>
        <v>0</v>
      </c>
      <c r="AE989" s="90" t="str">
        <f t="shared" si="416"/>
        <v>-</v>
      </c>
      <c r="AF989" s="91" t="str">
        <f t="shared" si="417"/>
        <v>070601</v>
      </c>
      <c r="AG989" s="92"/>
      <c r="AH989" s="93" t="str">
        <f t="shared" si="418"/>
        <v>Corporación de Fomento de la Producción</v>
      </c>
      <c r="AI989" s="90" t="str">
        <f t="shared" si="419"/>
        <v>-</v>
      </c>
      <c r="AJ989" s="90">
        <f t="shared" si="420"/>
        <v>3</v>
      </c>
      <c r="AK989" s="90" t="str">
        <f t="shared" si="421"/>
        <v>-</v>
      </c>
      <c r="AL989" s="90" t="str">
        <f t="shared" si="422"/>
        <v>Identifica este registro como MUJER</v>
      </c>
      <c r="AM989" s="90" t="str">
        <f t="shared" si="423"/>
        <v>-</v>
      </c>
      <c r="AN989" s="90" t="str">
        <f t="shared" si="424"/>
        <v>-</v>
      </c>
      <c r="AO989" s="90" t="str">
        <f t="shared" si="425"/>
        <v>-</v>
      </c>
      <c r="AP989" s="58" t="str">
        <f t="shared" si="426"/>
        <v>-</v>
      </c>
      <c r="AQ989" s="94" t="str">
        <f t="shared" si="427"/>
        <v>-</v>
      </c>
      <c r="AR989" s="94" t="str">
        <f>IF(N989="","PRIMER_DIA en blanco",
IF(AND(M989="01",N989&gt;=L_Conversion!$C$118,N989&lt;=L_Conversion!$D$118),"-",
IF(AND(M989="02",N989&gt;=L_Conversion!$C$119,N989&lt;=L_Conversion!$D$119),"-",
IF(AND(M989="03",N989&gt;=L_Conversion!$C$120,N989&lt;=L_Conversion!$D$120),"-",
IF(AND(M989="04",N989&gt;=L_Conversion!$C$121,N989&lt;=L_Conversion!$D$121),"-",
IF(AND(M989="05",N989&gt;=L_Conversion!$C$122,N989&lt;=L_Conversion!$D$122),"-",
IF(AND(M989="06",N989&gt;=L_Conversion!$C$123,N989&lt;=L_Conversion!$D$123),"-",
IF(AND(M989="07",N989&gt;=L_Conversion!$C$124,N989&lt;=L_Conversion!$D$124),"-",
IF(AND(M989="08",N989&gt;=L_Conversion!$C$125,N989&lt;=L_Conversion!$D$125),"-",
IF(AND(M989="09",N989&gt;=L_Conversion!$C$126,N989&lt;=L_Conversion!$D$126),"-",
IF(AND(M989="10",N989&gt;=L_Conversion!$C$127,N989&lt;=L_Conversion!$D$127),"-",
IF(AND(M989="11",N989&gt;=L_Conversion!$C$128,N989&lt;=L_Conversion!$D$128),"-",
IF(AND(M989="12",N989&gt;=L_Conversion!$C$129,N989&lt;=L_Conversion!$D$129),"-",
IF(AND(M989="13",N989&gt;=L_Conversion!$C$116,N989&lt;=L_Conversion!$D$116),"-",
IF(AND(M989="14",N989&gt;=L_Conversion!$C$117,N989&lt;=L_Conversion!$D$117),"-",
"PRIMER_DIA fuera de rango")))))))))))))))</f>
        <v>-</v>
      </c>
      <c r="AS989" s="94" t="str">
        <f t="shared" si="428"/>
        <v>-</v>
      </c>
      <c r="AT989" s="94" t="str">
        <f t="shared" si="429"/>
        <v>-</v>
      </c>
      <c r="AU989" s="94" t="str">
        <f t="shared" si="430"/>
        <v>-</v>
      </c>
      <c r="AV989" s="94" t="str">
        <f t="shared" si="431"/>
        <v>-</v>
      </c>
      <c r="AW989" s="94" t="str">
        <f t="shared" si="432"/>
        <v>-</v>
      </c>
      <c r="AX989" s="94" t="str">
        <f t="shared" si="433"/>
        <v>-</v>
      </c>
      <c r="AY989" s="94" t="str">
        <f t="shared" si="434"/>
        <v>-</v>
      </c>
      <c r="AZ989" s="94" t="str">
        <f t="shared" si="435"/>
        <v>-</v>
      </c>
      <c r="BA989" s="94" t="str">
        <f t="shared" si="436"/>
        <v>-</v>
      </c>
      <c r="BB989" s="94" t="str">
        <f t="shared" si="437"/>
        <v>-</v>
      </c>
      <c r="BC989" s="94" t="str">
        <f t="shared" si="438"/>
        <v>-</v>
      </c>
      <c r="BD989" s="94" t="str">
        <f t="shared" si="439"/>
        <v>-</v>
      </c>
      <c r="BE989" s="94" t="str">
        <f t="shared" si="440"/>
        <v>-</v>
      </c>
      <c r="BF989" s="94" t="str">
        <f t="shared" si="441"/>
        <v>-</v>
      </c>
    </row>
    <row r="990" spans="1:58" x14ac:dyDescent="0.2">
      <c r="A990" s="19" t="s">
        <v>1193</v>
      </c>
      <c r="B990" s="19" t="s">
        <v>875</v>
      </c>
      <c r="C990" s="19">
        <v>17009993</v>
      </c>
      <c r="D990" s="19">
        <v>1</v>
      </c>
      <c r="E990" s="19" t="s">
        <v>1262</v>
      </c>
      <c r="F990" s="19" t="s">
        <v>1263</v>
      </c>
      <c r="G990" s="19" t="s">
        <v>1264</v>
      </c>
      <c r="H990" s="19" t="s">
        <v>1018</v>
      </c>
      <c r="I990" s="19" t="s">
        <v>653</v>
      </c>
      <c r="J990" s="19">
        <v>80</v>
      </c>
      <c r="K990" s="19" t="s">
        <v>556</v>
      </c>
      <c r="L990" s="19" t="s">
        <v>495</v>
      </c>
      <c r="M990" s="19" t="s">
        <v>15</v>
      </c>
      <c r="N990" s="19">
        <v>45891</v>
      </c>
      <c r="O990" s="19">
        <v>15</v>
      </c>
      <c r="P990" s="83">
        <v>1</v>
      </c>
      <c r="Q990" s="19" t="s">
        <v>23</v>
      </c>
      <c r="R990" s="19" t="s">
        <v>11</v>
      </c>
      <c r="S990" s="19" t="s">
        <v>23</v>
      </c>
      <c r="T990" s="19">
        <v>15</v>
      </c>
      <c r="U990" s="19" t="s">
        <v>11</v>
      </c>
      <c r="V990" s="19" t="s">
        <v>11</v>
      </c>
      <c r="W990" s="19" t="s">
        <v>11</v>
      </c>
      <c r="X990" s="19">
        <v>0</v>
      </c>
      <c r="Y990" s="19" t="s">
        <v>730</v>
      </c>
      <c r="Z990" s="19">
        <v>0</v>
      </c>
      <c r="AA990" s="19">
        <v>0</v>
      </c>
      <c r="AB990" s="19">
        <v>0</v>
      </c>
      <c r="AC990" s="186" t="str">
        <f>IF(OR(M990="13",M990="14",P990=8),"",IF(     AND(OR(S990="AUTORIZADO", S990="PENDIENTE", S990="REDUCIDO", S990="AMPLIADO"),L990&lt;&gt;"HONORARIO" ), _xlfn.CONCAT(IF(H990="X","H",H990),"_",IF(OR(P990=5,P990=6),_xlfn.CONCAT(P990,"A"),P990),"_",VLOOKUP(T990,Datos!$B$2:$C$5,2,TRUE)),""))</f>
        <v>M_1_[11 +]</v>
      </c>
      <c r="AD990" s="186">
        <f t="shared" si="415"/>
        <v>0</v>
      </c>
      <c r="AE990" s="90" t="str">
        <f t="shared" si="416"/>
        <v>-</v>
      </c>
      <c r="AF990" s="91" t="str">
        <f t="shared" si="417"/>
        <v>070606</v>
      </c>
      <c r="AG990" s="92"/>
      <c r="AH990" s="93" t="str">
        <f t="shared" si="418"/>
        <v>Corporación de Fomento de la Producción</v>
      </c>
      <c r="AI990" s="90" t="str">
        <f t="shared" si="419"/>
        <v>-</v>
      </c>
      <c r="AJ990" s="90">
        <f t="shared" si="420"/>
        <v>1</v>
      </c>
      <c r="AK990" s="90" t="str">
        <f t="shared" si="421"/>
        <v>-</v>
      </c>
      <c r="AL990" s="90" t="str">
        <f t="shared" si="422"/>
        <v>Identifica este registro como MUJER</v>
      </c>
      <c r="AM990" s="90" t="str">
        <f t="shared" si="423"/>
        <v>-</v>
      </c>
      <c r="AN990" s="90" t="str">
        <f t="shared" si="424"/>
        <v>-</v>
      </c>
      <c r="AO990" s="90" t="str">
        <f t="shared" si="425"/>
        <v>-</v>
      </c>
      <c r="AP990" s="58" t="str">
        <f t="shared" si="426"/>
        <v>-</v>
      </c>
      <c r="AQ990" s="94" t="str">
        <f t="shared" si="427"/>
        <v>-</v>
      </c>
      <c r="AR990" s="94" t="str">
        <f>IF(N990="","PRIMER_DIA en blanco",
IF(AND(M990="01",N990&gt;=L_Conversion!$C$118,N990&lt;=L_Conversion!$D$118),"-",
IF(AND(M990="02",N990&gt;=L_Conversion!$C$119,N990&lt;=L_Conversion!$D$119),"-",
IF(AND(M990="03",N990&gt;=L_Conversion!$C$120,N990&lt;=L_Conversion!$D$120),"-",
IF(AND(M990="04",N990&gt;=L_Conversion!$C$121,N990&lt;=L_Conversion!$D$121),"-",
IF(AND(M990="05",N990&gt;=L_Conversion!$C$122,N990&lt;=L_Conversion!$D$122),"-",
IF(AND(M990="06",N990&gt;=L_Conversion!$C$123,N990&lt;=L_Conversion!$D$123),"-",
IF(AND(M990="07",N990&gt;=L_Conversion!$C$124,N990&lt;=L_Conversion!$D$124),"-",
IF(AND(M990="08",N990&gt;=L_Conversion!$C$125,N990&lt;=L_Conversion!$D$125),"-",
IF(AND(M990="09",N990&gt;=L_Conversion!$C$126,N990&lt;=L_Conversion!$D$126),"-",
IF(AND(M990="10",N990&gt;=L_Conversion!$C$127,N990&lt;=L_Conversion!$D$127),"-",
IF(AND(M990="11",N990&gt;=L_Conversion!$C$128,N990&lt;=L_Conversion!$D$128),"-",
IF(AND(M990="12",N990&gt;=L_Conversion!$C$129,N990&lt;=L_Conversion!$D$129),"-",
IF(AND(M990="13",N990&gt;=L_Conversion!$C$116,N990&lt;=L_Conversion!$D$116),"-",
IF(AND(M990="14",N990&gt;=L_Conversion!$C$117,N990&lt;=L_Conversion!$D$117),"-",
"PRIMER_DIA fuera de rango")))))))))))))))</f>
        <v>-</v>
      </c>
      <c r="AS990" s="94" t="str">
        <f t="shared" si="428"/>
        <v>-</v>
      </c>
      <c r="AT990" s="94" t="str">
        <f t="shared" si="429"/>
        <v>-</v>
      </c>
      <c r="AU990" s="94" t="str">
        <f t="shared" si="430"/>
        <v>-</v>
      </c>
      <c r="AV990" s="94" t="str">
        <f t="shared" si="431"/>
        <v>-</v>
      </c>
      <c r="AW990" s="94" t="str">
        <f t="shared" si="432"/>
        <v>-</v>
      </c>
      <c r="AX990" s="94" t="str">
        <f t="shared" si="433"/>
        <v>-</v>
      </c>
      <c r="AY990" s="94" t="str">
        <f t="shared" si="434"/>
        <v>-</v>
      </c>
      <c r="AZ990" s="94" t="str">
        <f t="shared" si="435"/>
        <v>-</v>
      </c>
      <c r="BA990" s="94" t="str">
        <f t="shared" si="436"/>
        <v>-</v>
      </c>
      <c r="BB990" s="94" t="str">
        <f t="shared" si="437"/>
        <v>-</v>
      </c>
      <c r="BC990" s="94" t="str">
        <f t="shared" si="438"/>
        <v>-</v>
      </c>
      <c r="BD990" s="94" t="str">
        <f t="shared" si="439"/>
        <v>-</v>
      </c>
      <c r="BE990" s="94" t="str">
        <f t="shared" si="440"/>
        <v>-</v>
      </c>
      <c r="BF990" s="94" t="str">
        <f t="shared" si="441"/>
        <v>-</v>
      </c>
    </row>
    <row r="991" spans="1:58" x14ac:dyDescent="0.2">
      <c r="A991" s="19" t="s">
        <v>1193</v>
      </c>
      <c r="B991" s="19" t="s">
        <v>876</v>
      </c>
      <c r="C991" s="19">
        <v>15988048</v>
      </c>
      <c r="D991" s="19">
        <v>6</v>
      </c>
      <c r="E991" s="19" t="s">
        <v>1795</v>
      </c>
      <c r="F991" s="19" t="s">
        <v>1198</v>
      </c>
      <c r="G991" s="19" t="s">
        <v>2023</v>
      </c>
      <c r="H991" s="19" t="s">
        <v>1018</v>
      </c>
      <c r="I991" s="19" t="s">
        <v>654</v>
      </c>
      <c r="J991" s="19">
        <v>80</v>
      </c>
      <c r="K991" s="19" t="s">
        <v>554</v>
      </c>
      <c r="L991" s="19" t="s">
        <v>509</v>
      </c>
      <c r="M991" s="19" t="s">
        <v>15</v>
      </c>
      <c r="N991" s="19">
        <v>45893</v>
      </c>
      <c r="O991" s="19">
        <v>30</v>
      </c>
      <c r="P991" s="83">
        <v>1</v>
      </c>
      <c r="Q991" s="19" t="s">
        <v>23</v>
      </c>
      <c r="R991" s="19" t="s">
        <v>11</v>
      </c>
      <c r="S991" s="19" t="s">
        <v>23</v>
      </c>
      <c r="T991" s="19">
        <v>30</v>
      </c>
      <c r="U991" s="19" t="s">
        <v>11</v>
      </c>
      <c r="V991" s="19" t="s">
        <v>11</v>
      </c>
      <c r="W991" s="19" t="s">
        <v>11</v>
      </c>
      <c r="X991" s="19">
        <v>0</v>
      </c>
      <c r="Y991" s="19" t="s">
        <v>730</v>
      </c>
      <c r="Z991" s="19">
        <v>0</v>
      </c>
      <c r="AA991" s="19">
        <v>0</v>
      </c>
      <c r="AB991" s="19">
        <v>0</v>
      </c>
      <c r="AC991" s="186" t="str">
        <f>IF(OR(M991="13",M991="14",P991=8),"",IF(     AND(OR(S991="AUTORIZADO", S991="PENDIENTE", S991="REDUCIDO", S991="AMPLIADO"),L991&lt;&gt;"HONORARIO" ), _xlfn.CONCAT(IF(H991="X","H",H991),"_",IF(OR(P991=5,P991=6),_xlfn.CONCAT(P991,"A"),P991),"_",VLOOKUP(T991,Datos!$B$2:$C$5,2,TRUE)),""))</f>
        <v>M_1_[11 +]</v>
      </c>
      <c r="AD991" s="186">
        <f t="shared" si="415"/>
        <v>0</v>
      </c>
      <c r="AE991" s="90" t="str">
        <f t="shared" si="416"/>
        <v>-</v>
      </c>
      <c r="AF991" s="91" t="str">
        <f t="shared" si="417"/>
        <v>070607</v>
      </c>
      <c r="AG991" s="92"/>
      <c r="AH991" s="93" t="str">
        <f t="shared" si="418"/>
        <v>Corporación de Fomento de la Producción</v>
      </c>
      <c r="AI991" s="90" t="str">
        <f t="shared" si="419"/>
        <v>-</v>
      </c>
      <c r="AJ991" s="90">
        <f t="shared" si="420"/>
        <v>6</v>
      </c>
      <c r="AK991" s="90" t="str">
        <f t="shared" si="421"/>
        <v>-</v>
      </c>
      <c r="AL991" s="90" t="str">
        <f t="shared" si="422"/>
        <v>Identifica este registro como MUJER</v>
      </c>
      <c r="AM991" s="90" t="str">
        <f t="shared" si="423"/>
        <v>-</v>
      </c>
      <c r="AN991" s="90" t="str">
        <f t="shared" si="424"/>
        <v>-</v>
      </c>
      <c r="AO991" s="90" t="str">
        <f t="shared" si="425"/>
        <v>-</v>
      </c>
      <c r="AP991" s="58" t="str">
        <f t="shared" si="426"/>
        <v>-</v>
      </c>
      <c r="AQ991" s="94" t="str">
        <f t="shared" si="427"/>
        <v>-</v>
      </c>
      <c r="AR991" s="94" t="str">
        <f>IF(N991="","PRIMER_DIA en blanco",
IF(AND(M991="01",N991&gt;=L_Conversion!$C$118,N991&lt;=L_Conversion!$D$118),"-",
IF(AND(M991="02",N991&gt;=L_Conversion!$C$119,N991&lt;=L_Conversion!$D$119),"-",
IF(AND(M991="03",N991&gt;=L_Conversion!$C$120,N991&lt;=L_Conversion!$D$120),"-",
IF(AND(M991="04",N991&gt;=L_Conversion!$C$121,N991&lt;=L_Conversion!$D$121),"-",
IF(AND(M991="05",N991&gt;=L_Conversion!$C$122,N991&lt;=L_Conversion!$D$122),"-",
IF(AND(M991="06",N991&gt;=L_Conversion!$C$123,N991&lt;=L_Conversion!$D$123),"-",
IF(AND(M991="07",N991&gt;=L_Conversion!$C$124,N991&lt;=L_Conversion!$D$124),"-",
IF(AND(M991="08",N991&gt;=L_Conversion!$C$125,N991&lt;=L_Conversion!$D$125),"-",
IF(AND(M991="09",N991&gt;=L_Conversion!$C$126,N991&lt;=L_Conversion!$D$126),"-",
IF(AND(M991="10",N991&gt;=L_Conversion!$C$127,N991&lt;=L_Conversion!$D$127),"-",
IF(AND(M991="11",N991&gt;=L_Conversion!$C$128,N991&lt;=L_Conversion!$D$128),"-",
IF(AND(M991="12",N991&gt;=L_Conversion!$C$129,N991&lt;=L_Conversion!$D$129),"-",
IF(AND(M991="13",N991&gt;=L_Conversion!$C$116,N991&lt;=L_Conversion!$D$116),"-",
IF(AND(M991="14",N991&gt;=L_Conversion!$C$117,N991&lt;=L_Conversion!$D$117),"-",
"PRIMER_DIA fuera de rango")))))))))))))))</f>
        <v>-</v>
      </c>
      <c r="AS991" s="94" t="str">
        <f t="shared" si="428"/>
        <v>-</v>
      </c>
      <c r="AT991" s="94" t="str">
        <f t="shared" si="429"/>
        <v>-</v>
      </c>
      <c r="AU991" s="94" t="str">
        <f t="shared" si="430"/>
        <v>-</v>
      </c>
      <c r="AV991" s="94" t="str">
        <f t="shared" si="431"/>
        <v>-</v>
      </c>
      <c r="AW991" s="94" t="str">
        <f t="shared" si="432"/>
        <v>-</v>
      </c>
      <c r="AX991" s="94" t="str">
        <f t="shared" si="433"/>
        <v>-</v>
      </c>
      <c r="AY991" s="94" t="str">
        <f t="shared" si="434"/>
        <v>-</v>
      </c>
      <c r="AZ991" s="94" t="str">
        <f t="shared" si="435"/>
        <v>-</v>
      </c>
      <c r="BA991" s="94" t="str">
        <f t="shared" si="436"/>
        <v>-</v>
      </c>
      <c r="BB991" s="94" t="str">
        <f t="shared" si="437"/>
        <v>-</v>
      </c>
      <c r="BC991" s="94" t="str">
        <f t="shared" si="438"/>
        <v>-</v>
      </c>
      <c r="BD991" s="94" t="str">
        <f t="shared" si="439"/>
        <v>-</v>
      </c>
      <c r="BE991" s="94" t="str">
        <f t="shared" si="440"/>
        <v>-</v>
      </c>
      <c r="BF991" s="94" t="str">
        <f t="shared" si="441"/>
        <v>-</v>
      </c>
    </row>
    <row r="992" spans="1:58" x14ac:dyDescent="0.2">
      <c r="A992" s="19" t="s">
        <v>1193</v>
      </c>
      <c r="B992" s="19" t="s">
        <v>876</v>
      </c>
      <c r="C992" s="19">
        <v>15804728</v>
      </c>
      <c r="D992" s="19">
        <v>4</v>
      </c>
      <c r="E992" s="19" t="s">
        <v>1713</v>
      </c>
      <c r="F992" s="19" t="s">
        <v>1714</v>
      </c>
      <c r="G992" s="19" t="s">
        <v>1715</v>
      </c>
      <c r="H992" s="19" t="s">
        <v>1018</v>
      </c>
      <c r="I992" s="19" t="s">
        <v>653</v>
      </c>
      <c r="J992" s="19">
        <v>80</v>
      </c>
      <c r="K992" s="19" t="s">
        <v>556</v>
      </c>
      <c r="L992" s="19" t="s">
        <v>495</v>
      </c>
      <c r="M992" s="19" t="s">
        <v>15</v>
      </c>
      <c r="N992" s="19">
        <v>45893</v>
      </c>
      <c r="O992" s="19">
        <v>30</v>
      </c>
      <c r="P992" s="83">
        <v>1</v>
      </c>
      <c r="Q992" s="19" t="s">
        <v>23</v>
      </c>
      <c r="R992" s="19" t="s">
        <v>11</v>
      </c>
      <c r="S992" s="19" t="s">
        <v>23</v>
      </c>
      <c r="T992" s="19">
        <v>30</v>
      </c>
      <c r="U992" s="19" t="s">
        <v>11</v>
      </c>
      <c r="V992" s="19" t="s">
        <v>11</v>
      </c>
      <c r="W992" s="19" t="s">
        <v>11</v>
      </c>
      <c r="X992" s="19">
        <v>0</v>
      </c>
      <c r="Y992" s="19" t="s">
        <v>730</v>
      </c>
      <c r="Z992" s="19">
        <v>0</v>
      </c>
      <c r="AA992" s="19">
        <v>0</v>
      </c>
      <c r="AB992" s="19">
        <v>0</v>
      </c>
      <c r="AC992" s="186" t="str">
        <f>IF(OR(M992="13",M992="14",P992=8),"",IF(     AND(OR(S992="AUTORIZADO", S992="PENDIENTE", S992="REDUCIDO", S992="AMPLIADO"),L992&lt;&gt;"HONORARIO" ), _xlfn.CONCAT(IF(H992="X","H",H992),"_",IF(OR(P992=5,P992=6),_xlfn.CONCAT(P992,"A"),P992),"_",VLOOKUP(T992,Datos!$B$2:$C$5,2,TRUE)),""))</f>
        <v>M_1_[11 +]</v>
      </c>
      <c r="AD992" s="186">
        <f t="shared" si="415"/>
        <v>0</v>
      </c>
      <c r="AE992" s="90" t="str">
        <f t="shared" si="416"/>
        <v>-</v>
      </c>
      <c r="AF992" s="91" t="str">
        <f t="shared" si="417"/>
        <v>070607</v>
      </c>
      <c r="AG992" s="92"/>
      <c r="AH992" s="93" t="str">
        <f t="shared" si="418"/>
        <v>Corporación de Fomento de la Producción</v>
      </c>
      <c r="AI992" s="90" t="str">
        <f t="shared" si="419"/>
        <v>-</v>
      </c>
      <c r="AJ992" s="90">
        <f t="shared" si="420"/>
        <v>4</v>
      </c>
      <c r="AK992" s="90" t="str">
        <f t="shared" si="421"/>
        <v>-</v>
      </c>
      <c r="AL992" s="90" t="str">
        <f t="shared" si="422"/>
        <v>Identifica este registro como MUJER</v>
      </c>
      <c r="AM992" s="90" t="str">
        <f t="shared" si="423"/>
        <v>-</v>
      </c>
      <c r="AN992" s="90" t="str">
        <f t="shared" si="424"/>
        <v>-</v>
      </c>
      <c r="AO992" s="90" t="str">
        <f t="shared" si="425"/>
        <v>-</v>
      </c>
      <c r="AP992" s="58" t="str">
        <f t="shared" si="426"/>
        <v>-</v>
      </c>
      <c r="AQ992" s="94" t="str">
        <f t="shared" si="427"/>
        <v>-</v>
      </c>
      <c r="AR992" s="94" t="str">
        <f>IF(N992="","PRIMER_DIA en blanco",
IF(AND(M992="01",N992&gt;=L_Conversion!$C$118,N992&lt;=L_Conversion!$D$118),"-",
IF(AND(M992="02",N992&gt;=L_Conversion!$C$119,N992&lt;=L_Conversion!$D$119),"-",
IF(AND(M992="03",N992&gt;=L_Conversion!$C$120,N992&lt;=L_Conversion!$D$120),"-",
IF(AND(M992="04",N992&gt;=L_Conversion!$C$121,N992&lt;=L_Conversion!$D$121),"-",
IF(AND(M992="05",N992&gt;=L_Conversion!$C$122,N992&lt;=L_Conversion!$D$122),"-",
IF(AND(M992="06",N992&gt;=L_Conversion!$C$123,N992&lt;=L_Conversion!$D$123),"-",
IF(AND(M992="07",N992&gt;=L_Conversion!$C$124,N992&lt;=L_Conversion!$D$124),"-",
IF(AND(M992="08",N992&gt;=L_Conversion!$C$125,N992&lt;=L_Conversion!$D$125),"-",
IF(AND(M992="09",N992&gt;=L_Conversion!$C$126,N992&lt;=L_Conversion!$D$126),"-",
IF(AND(M992="10",N992&gt;=L_Conversion!$C$127,N992&lt;=L_Conversion!$D$127),"-",
IF(AND(M992="11",N992&gt;=L_Conversion!$C$128,N992&lt;=L_Conversion!$D$128),"-",
IF(AND(M992="12",N992&gt;=L_Conversion!$C$129,N992&lt;=L_Conversion!$D$129),"-",
IF(AND(M992="13",N992&gt;=L_Conversion!$C$116,N992&lt;=L_Conversion!$D$116),"-",
IF(AND(M992="14",N992&gt;=L_Conversion!$C$117,N992&lt;=L_Conversion!$D$117),"-",
"PRIMER_DIA fuera de rango")))))))))))))))</f>
        <v>-</v>
      </c>
      <c r="AS992" s="94" t="str">
        <f t="shared" si="428"/>
        <v>-</v>
      </c>
      <c r="AT992" s="94" t="str">
        <f t="shared" si="429"/>
        <v>-</v>
      </c>
      <c r="AU992" s="94" t="str">
        <f t="shared" si="430"/>
        <v>-</v>
      </c>
      <c r="AV992" s="94" t="str">
        <f t="shared" si="431"/>
        <v>-</v>
      </c>
      <c r="AW992" s="94" t="str">
        <f t="shared" si="432"/>
        <v>-</v>
      </c>
      <c r="AX992" s="94" t="str">
        <f t="shared" si="433"/>
        <v>-</v>
      </c>
      <c r="AY992" s="94" t="str">
        <f t="shared" si="434"/>
        <v>-</v>
      </c>
      <c r="AZ992" s="94" t="str">
        <f t="shared" si="435"/>
        <v>-</v>
      </c>
      <c r="BA992" s="94" t="str">
        <f t="shared" si="436"/>
        <v>-</v>
      </c>
      <c r="BB992" s="94" t="str">
        <f t="shared" si="437"/>
        <v>-</v>
      </c>
      <c r="BC992" s="94" t="str">
        <f t="shared" si="438"/>
        <v>-</v>
      </c>
      <c r="BD992" s="94" t="str">
        <f t="shared" si="439"/>
        <v>-</v>
      </c>
      <c r="BE992" s="94" t="str">
        <f t="shared" si="440"/>
        <v>-</v>
      </c>
      <c r="BF992" s="94" t="str">
        <f t="shared" si="441"/>
        <v>-</v>
      </c>
    </row>
    <row r="993" spans="1:58" x14ac:dyDescent="0.2">
      <c r="A993" s="19" t="s">
        <v>1193</v>
      </c>
      <c r="B993" s="19" t="s">
        <v>76</v>
      </c>
      <c r="C993" s="19">
        <v>13551030</v>
      </c>
      <c r="D993" s="19">
        <v>0</v>
      </c>
      <c r="E993" s="19" t="s">
        <v>1862</v>
      </c>
      <c r="F993" s="19" t="s">
        <v>2098</v>
      </c>
      <c r="G993" s="19" t="s">
        <v>2099</v>
      </c>
      <c r="H993" s="19" t="s">
        <v>1018</v>
      </c>
      <c r="I993" s="19" t="s">
        <v>653</v>
      </c>
      <c r="J993" s="19">
        <v>80</v>
      </c>
      <c r="K993" s="19" t="s">
        <v>556</v>
      </c>
      <c r="L993" s="19" t="s">
        <v>495</v>
      </c>
      <c r="M993" s="19" t="s">
        <v>15</v>
      </c>
      <c r="N993" s="19">
        <v>45894</v>
      </c>
      <c r="O993" s="19">
        <v>2</v>
      </c>
      <c r="P993" s="83">
        <v>1</v>
      </c>
      <c r="Q993" s="19" t="s">
        <v>23</v>
      </c>
      <c r="R993" s="19" t="s">
        <v>11</v>
      </c>
      <c r="S993" s="19" t="s">
        <v>23</v>
      </c>
      <c r="T993" s="19">
        <v>2</v>
      </c>
      <c r="U993" s="19" t="s">
        <v>11</v>
      </c>
      <c r="V993" s="19" t="s">
        <v>11</v>
      </c>
      <c r="W993" s="19" t="s">
        <v>11</v>
      </c>
      <c r="X993" s="19">
        <v>0</v>
      </c>
      <c r="Y993" s="19" t="s">
        <v>730</v>
      </c>
      <c r="Z993" s="19">
        <v>0</v>
      </c>
      <c r="AA993" s="19">
        <v>0</v>
      </c>
      <c r="AB993" s="19">
        <v>0</v>
      </c>
      <c r="AC993" s="186" t="str">
        <f>IF(OR(M993="13",M993="14",P993=8),"",IF(     AND(OR(S993="AUTORIZADO", S993="PENDIENTE", S993="REDUCIDO", S993="AMPLIADO"),L993&lt;&gt;"HONORARIO" ), _xlfn.CONCAT(IF(H993="X","H",H993),"_",IF(OR(P993=5,P993=6),_xlfn.CONCAT(P993,"A"),P993),"_",VLOOKUP(T993,Datos!$B$2:$C$5,2,TRUE)),""))</f>
        <v>M_1_[hasta 3]</v>
      </c>
      <c r="AD993" s="186">
        <f t="shared" si="415"/>
        <v>0</v>
      </c>
      <c r="AE993" s="90" t="str">
        <f t="shared" si="416"/>
        <v>-</v>
      </c>
      <c r="AF993" s="91" t="str">
        <f t="shared" si="417"/>
        <v>070601</v>
      </c>
      <c r="AG993" s="92"/>
      <c r="AH993" s="93" t="str">
        <f t="shared" si="418"/>
        <v>Corporación de Fomento de la Producción</v>
      </c>
      <c r="AI993" s="90" t="str">
        <f t="shared" si="419"/>
        <v>-</v>
      </c>
      <c r="AJ993" s="90">
        <f t="shared" si="420"/>
        <v>0</v>
      </c>
      <c r="AK993" s="90" t="str">
        <f t="shared" si="421"/>
        <v>-</v>
      </c>
      <c r="AL993" s="90" t="str">
        <f t="shared" si="422"/>
        <v>Identifica este registro como MUJER</v>
      </c>
      <c r="AM993" s="90" t="str">
        <f t="shared" si="423"/>
        <v>-</v>
      </c>
      <c r="AN993" s="90" t="str">
        <f t="shared" si="424"/>
        <v>-</v>
      </c>
      <c r="AO993" s="90" t="str">
        <f t="shared" si="425"/>
        <v>-</v>
      </c>
      <c r="AP993" s="58" t="str">
        <f t="shared" si="426"/>
        <v>-</v>
      </c>
      <c r="AQ993" s="94" t="str">
        <f t="shared" si="427"/>
        <v>-</v>
      </c>
      <c r="AR993" s="94" t="str">
        <f>IF(N993="","PRIMER_DIA en blanco",
IF(AND(M993="01",N993&gt;=L_Conversion!$C$118,N993&lt;=L_Conversion!$D$118),"-",
IF(AND(M993="02",N993&gt;=L_Conversion!$C$119,N993&lt;=L_Conversion!$D$119),"-",
IF(AND(M993="03",N993&gt;=L_Conversion!$C$120,N993&lt;=L_Conversion!$D$120),"-",
IF(AND(M993="04",N993&gt;=L_Conversion!$C$121,N993&lt;=L_Conversion!$D$121),"-",
IF(AND(M993="05",N993&gt;=L_Conversion!$C$122,N993&lt;=L_Conversion!$D$122),"-",
IF(AND(M993="06",N993&gt;=L_Conversion!$C$123,N993&lt;=L_Conversion!$D$123),"-",
IF(AND(M993="07",N993&gt;=L_Conversion!$C$124,N993&lt;=L_Conversion!$D$124),"-",
IF(AND(M993="08",N993&gt;=L_Conversion!$C$125,N993&lt;=L_Conversion!$D$125),"-",
IF(AND(M993="09",N993&gt;=L_Conversion!$C$126,N993&lt;=L_Conversion!$D$126),"-",
IF(AND(M993="10",N993&gt;=L_Conversion!$C$127,N993&lt;=L_Conversion!$D$127),"-",
IF(AND(M993="11",N993&gt;=L_Conversion!$C$128,N993&lt;=L_Conversion!$D$128),"-",
IF(AND(M993="12",N993&gt;=L_Conversion!$C$129,N993&lt;=L_Conversion!$D$129),"-",
IF(AND(M993="13",N993&gt;=L_Conversion!$C$116,N993&lt;=L_Conversion!$D$116),"-",
IF(AND(M993="14",N993&gt;=L_Conversion!$C$117,N993&lt;=L_Conversion!$D$117),"-",
"PRIMER_DIA fuera de rango")))))))))))))))</f>
        <v>-</v>
      </c>
      <c r="AS993" s="94" t="str">
        <f t="shared" si="428"/>
        <v>-</v>
      </c>
      <c r="AT993" s="94" t="str">
        <f t="shared" si="429"/>
        <v>-</v>
      </c>
      <c r="AU993" s="94" t="str">
        <f t="shared" si="430"/>
        <v>-</v>
      </c>
      <c r="AV993" s="94" t="str">
        <f t="shared" si="431"/>
        <v>-</v>
      </c>
      <c r="AW993" s="94" t="str">
        <f t="shared" si="432"/>
        <v>-</v>
      </c>
      <c r="AX993" s="94" t="str">
        <f t="shared" si="433"/>
        <v>-</v>
      </c>
      <c r="AY993" s="94" t="str">
        <f t="shared" si="434"/>
        <v>-</v>
      </c>
      <c r="AZ993" s="94" t="str">
        <f t="shared" si="435"/>
        <v>-</v>
      </c>
      <c r="BA993" s="94" t="str">
        <f t="shared" si="436"/>
        <v>-</v>
      </c>
      <c r="BB993" s="94" t="str">
        <f t="shared" si="437"/>
        <v>-</v>
      </c>
      <c r="BC993" s="94" t="str">
        <f t="shared" si="438"/>
        <v>-</v>
      </c>
      <c r="BD993" s="94" t="str">
        <f t="shared" si="439"/>
        <v>-</v>
      </c>
      <c r="BE993" s="94" t="str">
        <f t="shared" si="440"/>
        <v>-</v>
      </c>
      <c r="BF993" s="94" t="str">
        <f t="shared" si="441"/>
        <v>-</v>
      </c>
    </row>
    <row r="994" spans="1:58" x14ac:dyDescent="0.2">
      <c r="A994" s="19" t="s">
        <v>1193</v>
      </c>
      <c r="B994" s="19" t="s">
        <v>76</v>
      </c>
      <c r="C994" s="19">
        <v>9189859</v>
      </c>
      <c r="D994" s="19">
        <v>4</v>
      </c>
      <c r="E994" s="19" t="s">
        <v>1294</v>
      </c>
      <c r="F994" s="19" t="s">
        <v>1945</v>
      </c>
      <c r="G994" s="19" t="s">
        <v>1946</v>
      </c>
      <c r="H994" s="19" t="s">
        <v>654</v>
      </c>
      <c r="I994" s="19" t="s">
        <v>653</v>
      </c>
      <c r="J994" s="19">
        <v>60</v>
      </c>
      <c r="K994" s="19" t="s">
        <v>562</v>
      </c>
      <c r="L994" s="19" t="s">
        <v>490</v>
      </c>
      <c r="M994" s="19" t="s">
        <v>15</v>
      </c>
      <c r="N994" s="19">
        <v>45894</v>
      </c>
      <c r="O994" s="19">
        <v>30</v>
      </c>
      <c r="P994" s="83">
        <v>1</v>
      </c>
      <c r="Q994" s="19" t="s">
        <v>23</v>
      </c>
      <c r="R994" s="19" t="s">
        <v>11</v>
      </c>
      <c r="S994" s="19" t="s">
        <v>23</v>
      </c>
      <c r="T994" s="19">
        <v>30</v>
      </c>
      <c r="U994" s="19" t="s">
        <v>11</v>
      </c>
      <c r="V994" s="19" t="s">
        <v>11</v>
      </c>
      <c r="W994" s="19" t="s">
        <v>11</v>
      </c>
      <c r="X994" s="19">
        <v>0</v>
      </c>
      <c r="Y994" s="19" t="s">
        <v>732</v>
      </c>
      <c r="Z994" s="19">
        <v>0</v>
      </c>
      <c r="AA994" s="19">
        <v>0</v>
      </c>
      <c r="AB994" s="19">
        <v>0</v>
      </c>
      <c r="AC994" s="186" t="str">
        <f>IF(OR(M994="13",M994="14",P994=8),"",IF(     AND(OR(S994="AUTORIZADO", S994="PENDIENTE", S994="REDUCIDO", S994="AMPLIADO"),L994&lt;&gt;"HONORARIO" ), _xlfn.CONCAT(IF(H994="X","H",H994),"_",IF(OR(P994=5,P994=6),_xlfn.CONCAT(P994,"A"),P994),"_",VLOOKUP(T994,Datos!$B$2:$C$5,2,TRUE)),""))</f>
        <v>H_1_[11 +]</v>
      </c>
      <c r="AD994" s="186">
        <f t="shared" si="415"/>
        <v>0</v>
      </c>
      <c r="AE994" s="90" t="str">
        <f t="shared" si="416"/>
        <v>-</v>
      </c>
      <c r="AF994" s="91" t="str">
        <f t="shared" si="417"/>
        <v>070601</v>
      </c>
      <c r="AG994" s="92"/>
      <c r="AH994" s="93" t="str">
        <f t="shared" si="418"/>
        <v>Corporación de Fomento de la Producción</v>
      </c>
      <c r="AI994" s="90" t="str">
        <f t="shared" si="419"/>
        <v>-</v>
      </c>
      <c r="AJ994" s="90">
        <f t="shared" si="420"/>
        <v>4</v>
      </c>
      <c r="AK994" s="90" t="str">
        <f t="shared" si="421"/>
        <v>-</v>
      </c>
      <c r="AL994" s="90" t="str">
        <f t="shared" si="422"/>
        <v>Identifica este registro como HOMBRE</v>
      </c>
      <c r="AM994" s="90" t="str">
        <f t="shared" si="423"/>
        <v>-</v>
      </c>
      <c r="AN994" s="90" t="str">
        <f t="shared" si="424"/>
        <v>-</v>
      </c>
      <c r="AO994" s="90" t="str">
        <f t="shared" si="425"/>
        <v>-</v>
      </c>
      <c r="AP994" s="58" t="str">
        <f t="shared" si="426"/>
        <v>-</v>
      </c>
      <c r="AQ994" s="94" t="str">
        <f t="shared" si="427"/>
        <v>-</v>
      </c>
      <c r="AR994" s="94" t="str">
        <f>IF(N994="","PRIMER_DIA en blanco",
IF(AND(M994="01",N994&gt;=L_Conversion!$C$118,N994&lt;=L_Conversion!$D$118),"-",
IF(AND(M994="02",N994&gt;=L_Conversion!$C$119,N994&lt;=L_Conversion!$D$119),"-",
IF(AND(M994="03",N994&gt;=L_Conversion!$C$120,N994&lt;=L_Conversion!$D$120),"-",
IF(AND(M994="04",N994&gt;=L_Conversion!$C$121,N994&lt;=L_Conversion!$D$121),"-",
IF(AND(M994="05",N994&gt;=L_Conversion!$C$122,N994&lt;=L_Conversion!$D$122),"-",
IF(AND(M994="06",N994&gt;=L_Conversion!$C$123,N994&lt;=L_Conversion!$D$123),"-",
IF(AND(M994="07",N994&gt;=L_Conversion!$C$124,N994&lt;=L_Conversion!$D$124),"-",
IF(AND(M994="08",N994&gt;=L_Conversion!$C$125,N994&lt;=L_Conversion!$D$125),"-",
IF(AND(M994="09",N994&gt;=L_Conversion!$C$126,N994&lt;=L_Conversion!$D$126),"-",
IF(AND(M994="10",N994&gt;=L_Conversion!$C$127,N994&lt;=L_Conversion!$D$127),"-",
IF(AND(M994="11",N994&gt;=L_Conversion!$C$128,N994&lt;=L_Conversion!$D$128),"-",
IF(AND(M994="12",N994&gt;=L_Conversion!$C$129,N994&lt;=L_Conversion!$D$129),"-",
IF(AND(M994="13",N994&gt;=L_Conversion!$C$116,N994&lt;=L_Conversion!$D$116),"-",
IF(AND(M994="14",N994&gt;=L_Conversion!$C$117,N994&lt;=L_Conversion!$D$117),"-",
"PRIMER_DIA fuera de rango")))))))))))))))</f>
        <v>-</v>
      </c>
      <c r="AS994" s="94" t="str">
        <f t="shared" si="428"/>
        <v>-</v>
      </c>
      <c r="AT994" s="94" t="str">
        <f t="shared" si="429"/>
        <v>-</v>
      </c>
      <c r="AU994" s="94" t="str">
        <f t="shared" si="430"/>
        <v>-</v>
      </c>
      <c r="AV994" s="94" t="str">
        <f t="shared" si="431"/>
        <v>-</v>
      </c>
      <c r="AW994" s="94" t="str">
        <f t="shared" si="432"/>
        <v>-</v>
      </c>
      <c r="AX994" s="94" t="str">
        <f t="shared" si="433"/>
        <v>-</v>
      </c>
      <c r="AY994" s="94" t="str">
        <f t="shared" si="434"/>
        <v>-</v>
      </c>
      <c r="AZ994" s="94" t="str">
        <f t="shared" si="435"/>
        <v>-</v>
      </c>
      <c r="BA994" s="94" t="str">
        <f t="shared" si="436"/>
        <v>-</v>
      </c>
      <c r="BB994" s="94" t="str">
        <f t="shared" si="437"/>
        <v>-</v>
      </c>
      <c r="BC994" s="94" t="str">
        <f t="shared" si="438"/>
        <v>-</v>
      </c>
      <c r="BD994" s="94" t="str">
        <f t="shared" si="439"/>
        <v>-</v>
      </c>
      <c r="BE994" s="94" t="str">
        <f t="shared" si="440"/>
        <v>-</v>
      </c>
      <c r="BF994" s="94" t="str">
        <f t="shared" si="441"/>
        <v>-</v>
      </c>
    </row>
    <row r="995" spans="1:58" x14ac:dyDescent="0.2">
      <c r="A995" s="19" t="s">
        <v>1193</v>
      </c>
      <c r="B995" s="19" t="s">
        <v>76</v>
      </c>
      <c r="C995" s="19">
        <v>10016752</v>
      </c>
      <c r="D995" s="19">
        <v>2</v>
      </c>
      <c r="E995" s="19" t="s">
        <v>2117</v>
      </c>
      <c r="F995" s="19" t="s">
        <v>1515</v>
      </c>
      <c r="G995" s="19" t="s">
        <v>1705</v>
      </c>
      <c r="H995" s="19" t="s">
        <v>654</v>
      </c>
      <c r="I995" s="19" t="s">
        <v>653</v>
      </c>
      <c r="J995" s="19">
        <v>80</v>
      </c>
      <c r="K995" s="19" t="s">
        <v>556</v>
      </c>
      <c r="L995" s="19" t="s">
        <v>495</v>
      </c>
      <c r="M995" s="19" t="s">
        <v>15</v>
      </c>
      <c r="N995" s="19">
        <v>45894</v>
      </c>
      <c r="O995" s="19">
        <v>24</v>
      </c>
      <c r="P995" s="83">
        <v>1</v>
      </c>
      <c r="Q995" s="19" t="s">
        <v>23</v>
      </c>
      <c r="R995" s="19" t="s">
        <v>11</v>
      </c>
      <c r="S995" s="19" t="s">
        <v>23</v>
      </c>
      <c r="T995" s="19">
        <v>24</v>
      </c>
      <c r="U995" s="19" t="s">
        <v>11</v>
      </c>
      <c r="V995" s="19" t="s">
        <v>11</v>
      </c>
      <c r="W995" s="19" t="s">
        <v>11</v>
      </c>
      <c r="X995" s="19">
        <v>0</v>
      </c>
      <c r="Y995" s="19" t="s">
        <v>730</v>
      </c>
      <c r="Z995" s="19">
        <v>0</v>
      </c>
      <c r="AA995" s="19">
        <v>0</v>
      </c>
      <c r="AB995" s="19">
        <v>0</v>
      </c>
      <c r="AC995" s="186" t="str">
        <f>IF(OR(M995="13",M995="14",P995=8),"",IF(     AND(OR(S995="AUTORIZADO", S995="PENDIENTE", S995="REDUCIDO", S995="AMPLIADO"),L995&lt;&gt;"HONORARIO" ), _xlfn.CONCAT(IF(H995="X","H",H995),"_",IF(OR(P995=5,P995=6),_xlfn.CONCAT(P995,"A"),P995),"_",VLOOKUP(T995,Datos!$B$2:$C$5,2,TRUE)),""))</f>
        <v>H_1_[11 +]</v>
      </c>
      <c r="AD995" s="186">
        <f t="shared" si="415"/>
        <v>0</v>
      </c>
      <c r="AE995" s="90" t="str">
        <f t="shared" si="416"/>
        <v>-</v>
      </c>
      <c r="AF995" s="91" t="str">
        <f t="shared" si="417"/>
        <v>070601</v>
      </c>
      <c r="AG995" s="92"/>
      <c r="AH995" s="93" t="str">
        <f t="shared" si="418"/>
        <v>Corporación de Fomento de la Producción</v>
      </c>
      <c r="AI995" s="90" t="str">
        <f t="shared" si="419"/>
        <v>-</v>
      </c>
      <c r="AJ995" s="90">
        <f t="shared" si="420"/>
        <v>2</v>
      </c>
      <c r="AK995" s="90" t="str">
        <f t="shared" si="421"/>
        <v>-</v>
      </c>
      <c r="AL995" s="90" t="str">
        <f t="shared" si="422"/>
        <v>Identifica este registro como HOMBRE</v>
      </c>
      <c r="AM995" s="90" t="str">
        <f t="shared" si="423"/>
        <v>-</v>
      </c>
      <c r="AN995" s="90" t="str">
        <f t="shared" si="424"/>
        <v>-</v>
      </c>
      <c r="AO995" s="90" t="str">
        <f t="shared" si="425"/>
        <v>-</v>
      </c>
      <c r="AP995" s="58" t="str">
        <f t="shared" si="426"/>
        <v>-</v>
      </c>
      <c r="AQ995" s="94" t="str">
        <f t="shared" si="427"/>
        <v>-</v>
      </c>
      <c r="AR995" s="94" t="str">
        <f>IF(N995="","PRIMER_DIA en blanco",
IF(AND(M995="01",N995&gt;=L_Conversion!$C$118,N995&lt;=L_Conversion!$D$118),"-",
IF(AND(M995="02",N995&gt;=L_Conversion!$C$119,N995&lt;=L_Conversion!$D$119),"-",
IF(AND(M995="03",N995&gt;=L_Conversion!$C$120,N995&lt;=L_Conversion!$D$120),"-",
IF(AND(M995="04",N995&gt;=L_Conversion!$C$121,N995&lt;=L_Conversion!$D$121),"-",
IF(AND(M995="05",N995&gt;=L_Conversion!$C$122,N995&lt;=L_Conversion!$D$122),"-",
IF(AND(M995="06",N995&gt;=L_Conversion!$C$123,N995&lt;=L_Conversion!$D$123),"-",
IF(AND(M995="07",N995&gt;=L_Conversion!$C$124,N995&lt;=L_Conversion!$D$124),"-",
IF(AND(M995="08",N995&gt;=L_Conversion!$C$125,N995&lt;=L_Conversion!$D$125),"-",
IF(AND(M995="09",N995&gt;=L_Conversion!$C$126,N995&lt;=L_Conversion!$D$126),"-",
IF(AND(M995="10",N995&gt;=L_Conversion!$C$127,N995&lt;=L_Conversion!$D$127),"-",
IF(AND(M995="11",N995&gt;=L_Conversion!$C$128,N995&lt;=L_Conversion!$D$128),"-",
IF(AND(M995="12",N995&gt;=L_Conversion!$C$129,N995&lt;=L_Conversion!$D$129),"-",
IF(AND(M995="13",N995&gt;=L_Conversion!$C$116,N995&lt;=L_Conversion!$D$116),"-",
IF(AND(M995="14",N995&gt;=L_Conversion!$C$117,N995&lt;=L_Conversion!$D$117),"-",
"PRIMER_DIA fuera de rango")))))))))))))))</f>
        <v>-</v>
      </c>
      <c r="AS995" s="94" t="str">
        <f t="shared" si="428"/>
        <v>-</v>
      </c>
      <c r="AT995" s="94" t="str">
        <f t="shared" si="429"/>
        <v>-</v>
      </c>
      <c r="AU995" s="94" t="str">
        <f t="shared" si="430"/>
        <v>-</v>
      </c>
      <c r="AV995" s="94" t="str">
        <f t="shared" si="431"/>
        <v>-</v>
      </c>
      <c r="AW995" s="94" t="str">
        <f t="shared" si="432"/>
        <v>-</v>
      </c>
      <c r="AX995" s="94" t="str">
        <f t="shared" si="433"/>
        <v>-</v>
      </c>
      <c r="AY995" s="94" t="str">
        <f t="shared" si="434"/>
        <v>-</v>
      </c>
      <c r="AZ995" s="94" t="str">
        <f t="shared" si="435"/>
        <v>-</v>
      </c>
      <c r="BA995" s="94" t="str">
        <f t="shared" si="436"/>
        <v>-</v>
      </c>
      <c r="BB995" s="94" t="str">
        <f t="shared" si="437"/>
        <v>-</v>
      </c>
      <c r="BC995" s="94" t="str">
        <f t="shared" si="438"/>
        <v>-</v>
      </c>
      <c r="BD995" s="94" t="str">
        <f t="shared" si="439"/>
        <v>-</v>
      </c>
      <c r="BE995" s="94" t="str">
        <f t="shared" si="440"/>
        <v>-</v>
      </c>
      <c r="BF995" s="94" t="str">
        <f t="shared" si="441"/>
        <v>-</v>
      </c>
    </row>
    <row r="996" spans="1:58" x14ac:dyDescent="0.2">
      <c r="A996" s="19" t="s">
        <v>1193</v>
      </c>
      <c r="B996" s="19" t="s">
        <v>76</v>
      </c>
      <c r="C996" s="19">
        <v>13450578</v>
      </c>
      <c r="D996" s="19">
        <v>8</v>
      </c>
      <c r="E996" s="19" t="s">
        <v>1413</v>
      </c>
      <c r="F996" s="19" t="s">
        <v>1414</v>
      </c>
      <c r="G996" s="19" t="s">
        <v>1314</v>
      </c>
      <c r="H996" s="19" t="s">
        <v>1018</v>
      </c>
      <c r="I996" s="19" t="s">
        <v>653</v>
      </c>
      <c r="J996" s="19">
        <v>80</v>
      </c>
      <c r="K996" s="19" t="s">
        <v>560</v>
      </c>
      <c r="L996" s="19" t="s">
        <v>495</v>
      </c>
      <c r="M996" s="19" t="s">
        <v>15</v>
      </c>
      <c r="N996" s="19">
        <v>45894</v>
      </c>
      <c r="O996" s="19">
        <v>3</v>
      </c>
      <c r="P996" s="83">
        <v>1</v>
      </c>
      <c r="Q996" s="19" t="s">
        <v>23</v>
      </c>
      <c r="R996" s="19" t="s">
        <v>11</v>
      </c>
      <c r="S996" s="19" t="s">
        <v>23</v>
      </c>
      <c r="T996" s="19">
        <v>3</v>
      </c>
      <c r="U996" s="19" t="s">
        <v>11</v>
      </c>
      <c r="V996" s="19" t="s">
        <v>11</v>
      </c>
      <c r="W996" s="19" t="s">
        <v>11</v>
      </c>
      <c r="X996" s="19">
        <v>0</v>
      </c>
      <c r="Y996" s="19" t="s">
        <v>730</v>
      </c>
      <c r="Z996" s="19">
        <v>0</v>
      </c>
      <c r="AA996" s="19">
        <v>0</v>
      </c>
      <c r="AB996" s="19">
        <v>0</v>
      </c>
      <c r="AC996" s="186" t="str">
        <f>IF(OR(M996="13",M996="14",P996=8),"",IF(     AND(OR(S996="AUTORIZADO", S996="PENDIENTE", S996="REDUCIDO", S996="AMPLIADO"),L996&lt;&gt;"HONORARIO" ), _xlfn.CONCAT(IF(H996="X","H",H996),"_",IF(OR(P996=5,P996=6),_xlfn.CONCAT(P996,"A"),P996),"_",VLOOKUP(T996,Datos!$B$2:$C$5,2,TRUE)),""))</f>
        <v>M_1_[hasta 3]</v>
      </c>
      <c r="AD996" s="186">
        <f t="shared" si="415"/>
        <v>0</v>
      </c>
      <c r="AE996" s="90" t="str">
        <f t="shared" si="416"/>
        <v>-</v>
      </c>
      <c r="AF996" s="91" t="str">
        <f t="shared" si="417"/>
        <v>070601</v>
      </c>
      <c r="AG996" s="92"/>
      <c r="AH996" s="93" t="str">
        <f t="shared" si="418"/>
        <v>Corporación de Fomento de la Producción</v>
      </c>
      <c r="AI996" s="90" t="str">
        <f t="shared" si="419"/>
        <v>-</v>
      </c>
      <c r="AJ996" s="90">
        <f t="shared" si="420"/>
        <v>8</v>
      </c>
      <c r="AK996" s="90" t="str">
        <f t="shared" si="421"/>
        <v>-</v>
      </c>
      <c r="AL996" s="90" t="str">
        <f t="shared" si="422"/>
        <v>Identifica este registro como MUJER</v>
      </c>
      <c r="AM996" s="90" t="str">
        <f t="shared" si="423"/>
        <v>-</v>
      </c>
      <c r="AN996" s="90" t="str">
        <f t="shared" si="424"/>
        <v>-</v>
      </c>
      <c r="AO996" s="90" t="str">
        <f t="shared" si="425"/>
        <v>-</v>
      </c>
      <c r="AP996" s="58" t="str">
        <f t="shared" si="426"/>
        <v>-</v>
      </c>
      <c r="AQ996" s="94" t="str">
        <f t="shared" si="427"/>
        <v>-</v>
      </c>
      <c r="AR996" s="94" t="str">
        <f>IF(N996="","PRIMER_DIA en blanco",
IF(AND(M996="01",N996&gt;=L_Conversion!$C$118,N996&lt;=L_Conversion!$D$118),"-",
IF(AND(M996="02",N996&gt;=L_Conversion!$C$119,N996&lt;=L_Conversion!$D$119),"-",
IF(AND(M996="03",N996&gt;=L_Conversion!$C$120,N996&lt;=L_Conversion!$D$120),"-",
IF(AND(M996="04",N996&gt;=L_Conversion!$C$121,N996&lt;=L_Conversion!$D$121),"-",
IF(AND(M996="05",N996&gt;=L_Conversion!$C$122,N996&lt;=L_Conversion!$D$122),"-",
IF(AND(M996="06",N996&gt;=L_Conversion!$C$123,N996&lt;=L_Conversion!$D$123),"-",
IF(AND(M996="07",N996&gt;=L_Conversion!$C$124,N996&lt;=L_Conversion!$D$124),"-",
IF(AND(M996="08",N996&gt;=L_Conversion!$C$125,N996&lt;=L_Conversion!$D$125),"-",
IF(AND(M996="09",N996&gt;=L_Conversion!$C$126,N996&lt;=L_Conversion!$D$126),"-",
IF(AND(M996="10",N996&gt;=L_Conversion!$C$127,N996&lt;=L_Conversion!$D$127),"-",
IF(AND(M996="11",N996&gt;=L_Conversion!$C$128,N996&lt;=L_Conversion!$D$128),"-",
IF(AND(M996="12",N996&gt;=L_Conversion!$C$129,N996&lt;=L_Conversion!$D$129),"-",
IF(AND(M996="13",N996&gt;=L_Conversion!$C$116,N996&lt;=L_Conversion!$D$116),"-",
IF(AND(M996="14",N996&gt;=L_Conversion!$C$117,N996&lt;=L_Conversion!$D$117),"-",
"PRIMER_DIA fuera de rango")))))))))))))))</f>
        <v>-</v>
      </c>
      <c r="AS996" s="94" t="str">
        <f t="shared" si="428"/>
        <v>-</v>
      </c>
      <c r="AT996" s="94" t="str">
        <f t="shared" si="429"/>
        <v>-</v>
      </c>
      <c r="AU996" s="94" t="str">
        <f t="shared" si="430"/>
        <v>-</v>
      </c>
      <c r="AV996" s="94" t="str">
        <f t="shared" si="431"/>
        <v>-</v>
      </c>
      <c r="AW996" s="94" t="str">
        <f t="shared" si="432"/>
        <v>-</v>
      </c>
      <c r="AX996" s="94" t="str">
        <f t="shared" si="433"/>
        <v>-</v>
      </c>
      <c r="AY996" s="94" t="str">
        <f t="shared" si="434"/>
        <v>-</v>
      </c>
      <c r="AZ996" s="94" t="str">
        <f t="shared" si="435"/>
        <v>-</v>
      </c>
      <c r="BA996" s="94" t="str">
        <f t="shared" si="436"/>
        <v>-</v>
      </c>
      <c r="BB996" s="94" t="str">
        <f t="shared" si="437"/>
        <v>-</v>
      </c>
      <c r="BC996" s="94" t="str">
        <f t="shared" si="438"/>
        <v>-</v>
      </c>
      <c r="BD996" s="94" t="str">
        <f t="shared" si="439"/>
        <v>-</v>
      </c>
      <c r="BE996" s="94" t="str">
        <f t="shared" si="440"/>
        <v>-</v>
      </c>
      <c r="BF996" s="94" t="str">
        <f t="shared" si="441"/>
        <v>-</v>
      </c>
    </row>
    <row r="997" spans="1:58" x14ac:dyDescent="0.2">
      <c r="A997" s="19" t="s">
        <v>1193</v>
      </c>
      <c r="B997" s="19" t="s">
        <v>76</v>
      </c>
      <c r="C997" s="19">
        <v>12696729</v>
      </c>
      <c r="D997" s="19">
        <v>2</v>
      </c>
      <c r="E997" s="19" t="s">
        <v>2118</v>
      </c>
      <c r="F997" s="19" t="s">
        <v>1294</v>
      </c>
      <c r="G997" s="19" t="s">
        <v>2119</v>
      </c>
      <c r="H997" s="19" t="s">
        <v>1018</v>
      </c>
      <c r="I997" s="19" t="s">
        <v>653</v>
      </c>
      <c r="J997" s="19">
        <v>60</v>
      </c>
      <c r="K997" s="19" t="s">
        <v>554</v>
      </c>
      <c r="L997" s="19" t="s">
        <v>490</v>
      </c>
      <c r="M997" s="19" t="s">
        <v>15</v>
      </c>
      <c r="N997" s="19">
        <v>45894</v>
      </c>
      <c r="O997" s="19">
        <v>2</v>
      </c>
      <c r="P997" s="83">
        <v>1</v>
      </c>
      <c r="Q997" s="19" t="s">
        <v>23</v>
      </c>
      <c r="R997" s="19" t="s">
        <v>11</v>
      </c>
      <c r="S997" s="19" t="s">
        <v>23</v>
      </c>
      <c r="T997" s="19">
        <v>2</v>
      </c>
      <c r="U997" s="19" t="s">
        <v>11</v>
      </c>
      <c r="V997" s="19" t="s">
        <v>19</v>
      </c>
      <c r="W997" s="19" t="s">
        <v>19</v>
      </c>
      <c r="X997" s="19">
        <v>43551</v>
      </c>
      <c r="Y997" s="19" t="s">
        <v>726</v>
      </c>
      <c r="Z997" s="19">
        <v>2</v>
      </c>
      <c r="AA997" s="19">
        <v>43551</v>
      </c>
      <c r="AB997" s="19">
        <v>43551</v>
      </c>
      <c r="AC997" s="186" t="str">
        <f>IF(OR(M997="13",M997="14",P997=8),"",IF(     AND(OR(S997="AUTORIZADO", S997="PENDIENTE", S997="REDUCIDO", S997="AMPLIADO"),L997&lt;&gt;"HONORARIO" ), _xlfn.CONCAT(IF(H997="X","H",H997),"_",IF(OR(P997=5,P997=6),_xlfn.CONCAT(P997,"A"),P997),"_",VLOOKUP(T997,Datos!$B$2:$C$5,2,TRUE)),""))</f>
        <v>M_1_[hasta 3]</v>
      </c>
      <c r="AD997" s="186">
        <f t="shared" si="415"/>
        <v>87102</v>
      </c>
      <c r="AE997" s="90" t="str">
        <f t="shared" si="416"/>
        <v>-</v>
      </c>
      <c r="AF997" s="91" t="str">
        <f t="shared" si="417"/>
        <v>070601</v>
      </c>
      <c r="AG997" s="92"/>
      <c r="AH997" s="93" t="str">
        <f t="shared" si="418"/>
        <v>Corporación de Fomento de la Producción</v>
      </c>
      <c r="AI997" s="90" t="str">
        <f t="shared" si="419"/>
        <v>-</v>
      </c>
      <c r="AJ997" s="90">
        <f t="shared" si="420"/>
        <v>2</v>
      </c>
      <c r="AK997" s="90" t="str">
        <f t="shared" si="421"/>
        <v>-</v>
      </c>
      <c r="AL997" s="90" t="str">
        <f t="shared" si="422"/>
        <v>Identifica este registro como MUJER</v>
      </c>
      <c r="AM997" s="90" t="str">
        <f t="shared" si="423"/>
        <v>-</v>
      </c>
      <c r="AN997" s="90" t="str">
        <f t="shared" si="424"/>
        <v>-</v>
      </c>
      <c r="AO997" s="90" t="str">
        <f t="shared" si="425"/>
        <v>-</v>
      </c>
      <c r="AP997" s="58" t="str">
        <f t="shared" si="426"/>
        <v>-</v>
      </c>
      <c r="AQ997" s="94" t="str">
        <f t="shared" si="427"/>
        <v>-</v>
      </c>
      <c r="AR997" s="94" t="str">
        <f>IF(N997="","PRIMER_DIA en blanco",
IF(AND(M997="01",N997&gt;=L_Conversion!$C$118,N997&lt;=L_Conversion!$D$118),"-",
IF(AND(M997="02",N997&gt;=L_Conversion!$C$119,N997&lt;=L_Conversion!$D$119),"-",
IF(AND(M997="03",N997&gt;=L_Conversion!$C$120,N997&lt;=L_Conversion!$D$120),"-",
IF(AND(M997="04",N997&gt;=L_Conversion!$C$121,N997&lt;=L_Conversion!$D$121),"-",
IF(AND(M997="05",N997&gt;=L_Conversion!$C$122,N997&lt;=L_Conversion!$D$122),"-",
IF(AND(M997="06",N997&gt;=L_Conversion!$C$123,N997&lt;=L_Conversion!$D$123),"-",
IF(AND(M997="07",N997&gt;=L_Conversion!$C$124,N997&lt;=L_Conversion!$D$124),"-",
IF(AND(M997="08",N997&gt;=L_Conversion!$C$125,N997&lt;=L_Conversion!$D$125),"-",
IF(AND(M997="09",N997&gt;=L_Conversion!$C$126,N997&lt;=L_Conversion!$D$126),"-",
IF(AND(M997="10",N997&gt;=L_Conversion!$C$127,N997&lt;=L_Conversion!$D$127),"-",
IF(AND(M997="11",N997&gt;=L_Conversion!$C$128,N997&lt;=L_Conversion!$D$128),"-",
IF(AND(M997="12",N997&gt;=L_Conversion!$C$129,N997&lt;=L_Conversion!$D$129),"-",
IF(AND(M997="13",N997&gt;=L_Conversion!$C$116,N997&lt;=L_Conversion!$D$116),"-",
IF(AND(M997="14",N997&gt;=L_Conversion!$C$117,N997&lt;=L_Conversion!$D$117),"-",
"PRIMER_DIA fuera de rango")))))))))))))))</f>
        <v>-</v>
      </c>
      <c r="AS997" s="94" t="str">
        <f t="shared" si="428"/>
        <v>-</v>
      </c>
      <c r="AT997" s="94" t="str">
        <f t="shared" si="429"/>
        <v>-</v>
      </c>
      <c r="AU997" s="94" t="str">
        <f t="shared" si="430"/>
        <v>-</v>
      </c>
      <c r="AV997" s="94" t="str">
        <f t="shared" si="431"/>
        <v>-</v>
      </c>
      <c r="AW997" s="94" t="str">
        <f t="shared" si="432"/>
        <v>-</v>
      </c>
      <c r="AX997" s="94" t="str">
        <f t="shared" si="433"/>
        <v>-</v>
      </c>
      <c r="AY997" s="94" t="str">
        <f t="shared" si="434"/>
        <v>-</v>
      </c>
      <c r="AZ997" s="94" t="str">
        <f t="shared" si="435"/>
        <v>-</v>
      </c>
      <c r="BA997" s="94" t="str">
        <f t="shared" si="436"/>
        <v>-</v>
      </c>
      <c r="BB997" s="94" t="str">
        <f t="shared" si="437"/>
        <v>-</v>
      </c>
      <c r="BC997" s="94" t="str">
        <f t="shared" si="438"/>
        <v>-</v>
      </c>
      <c r="BD997" s="94" t="str">
        <f t="shared" si="439"/>
        <v>-</v>
      </c>
      <c r="BE997" s="94" t="str">
        <f t="shared" si="440"/>
        <v>-</v>
      </c>
      <c r="BF997" s="94" t="str">
        <f t="shared" si="441"/>
        <v>-</v>
      </c>
    </row>
    <row r="998" spans="1:58" x14ac:dyDescent="0.2">
      <c r="A998" s="19" t="s">
        <v>1193</v>
      </c>
      <c r="B998" s="19" t="s">
        <v>76</v>
      </c>
      <c r="C998" s="19">
        <v>15331309</v>
      </c>
      <c r="D998" s="19">
        <v>1</v>
      </c>
      <c r="E998" s="19" t="s">
        <v>1989</v>
      </c>
      <c r="F998" s="19" t="s">
        <v>1219</v>
      </c>
      <c r="G998" s="19" t="s">
        <v>1990</v>
      </c>
      <c r="H998" s="19" t="s">
        <v>1018</v>
      </c>
      <c r="I998" s="19" t="s">
        <v>653</v>
      </c>
      <c r="J998" s="19">
        <v>80</v>
      </c>
      <c r="K998" s="19" t="s">
        <v>556</v>
      </c>
      <c r="L998" s="19" t="s">
        <v>495</v>
      </c>
      <c r="M998" s="19" t="s">
        <v>15</v>
      </c>
      <c r="N998" s="19">
        <v>45894</v>
      </c>
      <c r="O998" s="19">
        <v>3</v>
      </c>
      <c r="P998" s="83">
        <v>1</v>
      </c>
      <c r="Q998" s="19" t="s">
        <v>23</v>
      </c>
      <c r="R998" s="19" t="s">
        <v>11</v>
      </c>
      <c r="S998" s="19" t="s">
        <v>23</v>
      </c>
      <c r="T998" s="19">
        <v>3</v>
      </c>
      <c r="U998" s="19" t="s">
        <v>11</v>
      </c>
      <c r="V998" s="19" t="s">
        <v>11</v>
      </c>
      <c r="W998" s="19" t="s">
        <v>11</v>
      </c>
      <c r="X998" s="19">
        <v>0</v>
      </c>
      <c r="Y998" s="19" t="s">
        <v>730</v>
      </c>
      <c r="Z998" s="19">
        <v>0</v>
      </c>
      <c r="AA998" s="19">
        <v>0</v>
      </c>
      <c r="AB998" s="19">
        <v>0</v>
      </c>
      <c r="AC998" s="186" t="str">
        <f>IF(OR(M998="13",M998="14",P998=8),"",IF(     AND(OR(S998="AUTORIZADO", S998="PENDIENTE", S998="REDUCIDO", S998="AMPLIADO"),L998&lt;&gt;"HONORARIO" ), _xlfn.CONCAT(IF(H998="X","H",H998),"_",IF(OR(P998=5,P998=6),_xlfn.CONCAT(P998,"A"),P998),"_",VLOOKUP(T998,Datos!$B$2:$C$5,2,TRUE)),""))</f>
        <v>M_1_[hasta 3]</v>
      </c>
      <c r="AD998" s="186">
        <f t="shared" si="415"/>
        <v>0</v>
      </c>
      <c r="AE998" s="90" t="str">
        <f t="shared" si="416"/>
        <v>-</v>
      </c>
      <c r="AF998" s="91" t="str">
        <f t="shared" si="417"/>
        <v>070601</v>
      </c>
      <c r="AG998" s="92"/>
      <c r="AH998" s="93" t="str">
        <f t="shared" si="418"/>
        <v>Corporación de Fomento de la Producción</v>
      </c>
      <c r="AI998" s="90" t="str">
        <f t="shared" si="419"/>
        <v>-</v>
      </c>
      <c r="AJ998" s="90">
        <f t="shared" si="420"/>
        <v>1</v>
      </c>
      <c r="AK998" s="90" t="str">
        <f t="shared" si="421"/>
        <v>-</v>
      </c>
      <c r="AL998" s="90" t="str">
        <f t="shared" si="422"/>
        <v>Identifica este registro como MUJER</v>
      </c>
      <c r="AM998" s="90" t="str">
        <f t="shared" si="423"/>
        <v>-</v>
      </c>
      <c r="AN998" s="90" t="str">
        <f t="shared" si="424"/>
        <v>-</v>
      </c>
      <c r="AO998" s="90" t="str">
        <f t="shared" si="425"/>
        <v>-</v>
      </c>
      <c r="AP998" s="58" t="str">
        <f t="shared" si="426"/>
        <v>-</v>
      </c>
      <c r="AQ998" s="94" t="str">
        <f t="shared" si="427"/>
        <v>-</v>
      </c>
      <c r="AR998" s="94" t="str">
        <f>IF(N998="","PRIMER_DIA en blanco",
IF(AND(M998="01",N998&gt;=L_Conversion!$C$118,N998&lt;=L_Conversion!$D$118),"-",
IF(AND(M998="02",N998&gt;=L_Conversion!$C$119,N998&lt;=L_Conversion!$D$119),"-",
IF(AND(M998="03",N998&gt;=L_Conversion!$C$120,N998&lt;=L_Conversion!$D$120),"-",
IF(AND(M998="04",N998&gt;=L_Conversion!$C$121,N998&lt;=L_Conversion!$D$121),"-",
IF(AND(M998="05",N998&gt;=L_Conversion!$C$122,N998&lt;=L_Conversion!$D$122),"-",
IF(AND(M998="06",N998&gt;=L_Conversion!$C$123,N998&lt;=L_Conversion!$D$123),"-",
IF(AND(M998="07",N998&gt;=L_Conversion!$C$124,N998&lt;=L_Conversion!$D$124),"-",
IF(AND(M998="08",N998&gt;=L_Conversion!$C$125,N998&lt;=L_Conversion!$D$125),"-",
IF(AND(M998="09",N998&gt;=L_Conversion!$C$126,N998&lt;=L_Conversion!$D$126),"-",
IF(AND(M998="10",N998&gt;=L_Conversion!$C$127,N998&lt;=L_Conversion!$D$127),"-",
IF(AND(M998="11",N998&gt;=L_Conversion!$C$128,N998&lt;=L_Conversion!$D$128),"-",
IF(AND(M998="12",N998&gt;=L_Conversion!$C$129,N998&lt;=L_Conversion!$D$129),"-",
IF(AND(M998="13",N998&gt;=L_Conversion!$C$116,N998&lt;=L_Conversion!$D$116),"-",
IF(AND(M998="14",N998&gt;=L_Conversion!$C$117,N998&lt;=L_Conversion!$D$117),"-",
"PRIMER_DIA fuera de rango")))))))))))))))</f>
        <v>-</v>
      </c>
      <c r="AS998" s="94" t="str">
        <f t="shared" si="428"/>
        <v>-</v>
      </c>
      <c r="AT998" s="94" t="str">
        <f t="shared" si="429"/>
        <v>-</v>
      </c>
      <c r="AU998" s="94" t="str">
        <f t="shared" si="430"/>
        <v>-</v>
      </c>
      <c r="AV998" s="94" t="str">
        <f t="shared" si="431"/>
        <v>-</v>
      </c>
      <c r="AW998" s="94" t="str">
        <f t="shared" si="432"/>
        <v>-</v>
      </c>
      <c r="AX998" s="94" t="str">
        <f t="shared" si="433"/>
        <v>-</v>
      </c>
      <c r="AY998" s="94" t="str">
        <f t="shared" si="434"/>
        <v>-</v>
      </c>
      <c r="AZ998" s="94" t="str">
        <f t="shared" si="435"/>
        <v>-</v>
      </c>
      <c r="BA998" s="94" t="str">
        <f t="shared" si="436"/>
        <v>-</v>
      </c>
      <c r="BB998" s="94" t="str">
        <f t="shared" si="437"/>
        <v>-</v>
      </c>
      <c r="BC998" s="94" t="str">
        <f t="shared" si="438"/>
        <v>-</v>
      </c>
      <c r="BD998" s="94" t="str">
        <f t="shared" si="439"/>
        <v>-</v>
      </c>
      <c r="BE998" s="94" t="str">
        <f t="shared" si="440"/>
        <v>-</v>
      </c>
      <c r="BF998" s="94" t="str">
        <f t="shared" si="441"/>
        <v>-</v>
      </c>
    </row>
    <row r="999" spans="1:58" x14ac:dyDescent="0.2">
      <c r="A999" s="19" t="s">
        <v>1193</v>
      </c>
      <c r="B999" s="19" t="s">
        <v>76</v>
      </c>
      <c r="C999" s="19">
        <v>18840001</v>
      </c>
      <c r="D999" s="19">
        <v>9</v>
      </c>
      <c r="E999" s="19" t="s">
        <v>1508</v>
      </c>
      <c r="F999" s="19" t="s">
        <v>1420</v>
      </c>
      <c r="G999" s="19" t="s">
        <v>1509</v>
      </c>
      <c r="H999" s="19" t="s">
        <v>654</v>
      </c>
      <c r="I999" s="19" t="s">
        <v>653</v>
      </c>
      <c r="J999" s="19">
        <v>80</v>
      </c>
      <c r="K999" s="19" t="s">
        <v>556</v>
      </c>
      <c r="L999" s="19" t="s">
        <v>495</v>
      </c>
      <c r="M999" s="19" t="s">
        <v>15</v>
      </c>
      <c r="N999" s="19">
        <v>45894</v>
      </c>
      <c r="O999" s="19">
        <v>2</v>
      </c>
      <c r="P999" s="83">
        <v>1</v>
      </c>
      <c r="Q999" s="19" t="s">
        <v>23</v>
      </c>
      <c r="R999" s="19" t="s">
        <v>11</v>
      </c>
      <c r="S999" s="19" t="s">
        <v>23</v>
      </c>
      <c r="T999" s="19">
        <v>2</v>
      </c>
      <c r="U999" s="19" t="s">
        <v>11</v>
      </c>
      <c r="V999" s="19" t="s">
        <v>11</v>
      </c>
      <c r="W999" s="19" t="s">
        <v>11</v>
      </c>
      <c r="X999" s="19">
        <v>0</v>
      </c>
      <c r="Y999" s="19" t="s">
        <v>730</v>
      </c>
      <c r="Z999" s="19">
        <v>0</v>
      </c>
      <c r="AA999" s="19">
        <v>0</v>
      </c>
      <c r="AB999" s="19">
        <v>0</v>
      </c>
      <c r="AC999" s="186" t="str">
        <f>IF(OR(M999="13",M999="14",P999=8),"",IF(     AND(OR(S999="AUTORIZADO", S999="PENDIENTE", S999="REDUCIDO", S999="AMPLIADO"),L999&lt;&gt;"HONORARIO" ), _xlfn.CONCAT(IF(H999="X","H",H999),"_",IF(OR(P999=5,P999=6),_xlfn.CONCAT(P999,"A"),P999),"_",VLOOKUP(T999,Datos!$B$2:$C$5,2,TRUE)),""))</f>
        <v>H_1_[hasta 3]</v>
      </c>
      <c r="AD999" s="186">
        <f t="shared" si="415"/>
        <v>0</v>
      </c>
      <c r="AE999" s="90" t="str">
        <f t="shared" si="416"/>
        <v>-</v>
      </c>
      <c r="AF999" s="91" t="str">
        <f t="shared" si="417"/>
        <v>070601</v>
      </c>
      <c r="AG999" s="92"/>
      <c r="AH999" s="93" t="str">
        <f t="shared" si="418"/>
        <v>Corporación de Fomento de la Producción</v>
      </c>
      <c r="AI999" s="90" t="str">
        <f t="shared" si="419"/>
        <v>-</v>
      </c>
      <c r="AJ999" s="90">
        <f t="shared" si="420"/>
        <v>9</v>
      </c>
      <c r="AK999" s="90" t="str">
        <f t="shared" si="421"/>
        <v>-</v>
      </c>
      <c r="AL999" s="90" t="str">
        <f t="shared" si="422"/>
        <v>Identifica este registro como HOMBRE</v>
      </c>
      <c r="AM999" s="90" t="str">
        <f t="shared" si="423"/>
        <v>-</v>
      </c>
      <c r="AN999" s="90" t="str">
        <f t="shared" si="424"/>
        <v>-</v>
      </c>
      <c r="AO999" s="90" t="str">
        <f t="shared" si="425"/>
        <v>-</v>
      </c>
      <c r="AP999" s="58" t="str">
        <f t="shared" si="426"/>
        <v>-</v>
      </c>
      <c r="AQ999" s="94" t="str">
        <f t="shared" si="427"/>
        <v>-</v>
      </c>
      <c r="AR999" s="94" t="str">
        <f>IF(N999="","PRIMER_DIA en blanco",
IF(AND(M999="01",N999&gt;=L_Conversion!$C$118,N999&lt;=L_Conversion!$D$118),"-",
IF(AND(M999="02",N999&gt;=L_Conversion!$C$119,N999&lt;=L_Conversion!$D$119),"-",
IF(AND(M999="03",N999&gt;=L_Conversion!$C$120,N999&lt;=L_Conversion!$D$120),"-",
IF(AND(M999="04",N999&gt;=L_Conversion!$C$121,N999&lt;=L_Conversion!$D$121),"-",
IF(AND(M999="05",N999&gt;=L_Conversion!$C$122,N999&lt;=L_Conversion!$D$122),"-",
IF(AND(M999="06",N999&gt;=L_Conversion!$C$123,N999&lt;=L_Conversion!$D$123),"-",
IF(AND(M999="07",N999&gt;=L_Conversion!$C$124,N999&lt;=L_Conversion!$D$124),"-",
IF(AND(M999="08",N999&gt;=L_Conversion!$C$125,N999&lt;=L_Conversion!$D$125),"-",
IF(AND(M999="09",N999&gt;=L_Conversion!$C$126,N999&lt;=L_Conversion!$D$126),"-",
IF(AND(M999="10",N999&gt;=L_Conversion!$C$127,N999&lt;=L_Conversion!$D$127),"-",
IF(AND(M999="11",N999&gt;=L_Conversion!$C$128,N999&lt;=L_Conversion!$D$128),"-",
IF(AND(M999="12",N999&gt;=L_Conversion!$C$129,N999&lt;=L_Conversion!$D$129),"-",
IF(AND(M999="13",N999&gt;=L_Conversion!$C$116,N999&lt;=L_Conversion!$D$116),"-",
IF(AND(M999="14",N999&gt;=L_Conversion!$C$117,N999&lt;=L_Conversion!$D$117),"-",
"PRIMER_DIA fuera de rango")))))))))))))))</f>
        <v>-</v>
      </c>
      <c r="AS999" s="94" t="str">
        <f t="shared" si="428"/>
        <v>-</v>
      </c>
      <c r="AT999" s="94" t="str">
        <f t="shared" si="429"/>
        <v>-</v>
      </c>
      <c r="AU999" s="94" t="str">
        <f t="shared" si="430"/>
        <v>-</v>
      </c>
      <c r="AV999" s="94" t="str">
        <f t="shared" si="431"/>
        <v>-</v>
      </c>
      <c r="AW999" s="94" t="str">
        <f t="shared" si="432"/>
        <v>-</v>
      </c>
      <c r="AX999" s="94" t="str">
        <f t="shared" si="433"/>
        <v>-</v>
      </c>
      <c r="AY999" s="94" t="str">
        <f t="shared" si="434"/>
        <v>-</v>
      </c>
      <c r="AZ999" s="94" t="str">
        <f t="shared" si="435"/>
        <v>-</v>
      </c>
      <c r="BA999" s="94" t="str">
        <f t="shared" si="436"/>
        <v>-</v>
      </c>
      <c r="BB999" s="94" t="str">
        <f t="shared" si="437"/>
        <v>-</v>
      </c>
      <c r="BC999" s="94" t="str">
        <f t="shared" si="438"/>
        <v>-</v>
      </c>
      <c r="BD999" s="94" t="str">
        <f t="shared" si="439"/>
        <v>-</v>
      </c>
      <c r="BE999" s="94" t="str">
        <f t="shared" si="440"/>
        <v>-</v>
      </c>
      <c r="BF999" s="94" t="str">
        <f t="shared" si="441"/>
        <v>-</v>
      </c>
    </row>
    <row r="1000" spans="1:58" x14ac:dyDescent="0.2">
      <c r="A1000" s="19" t="s">
        <v>1193</v>
      </c>
      <c r="B1000" s="19" t="s">
        <v>669</v>
      </c>
      <c r="C1000" s="19">
        <v>12531557</v>
      </c>
      <c r="D1000" s="19">
        <v>7</v>
      </c>
      <c r="E1000" s="19" t="s">
        <v>1525</v>
      </c>
      <c r="F1000" s="19" t="s">
        <v>1526</v>
      </c>
      <c r="G1000" s="19" t="s">
        <v>1527</v>
      </c>
      <c r="H1000" s="19" t="s">
        <v>1018</v>
      </c>
      <c r="I1000" s="19" t="s">
        <v>655</v>
      </c>
      <c r="J1000" s="19">
        <v>80</v>
      </c>
      <c r="K1000" s="19" t="s">
        <v>560</v>
      </c>
      <c r="L1000" s="19" t="s">
        <v>509</v>
      </c>
      <c r="M1000" s="19" t="s">
        <v>15</v>
      </c>
      <c r="N1000" s="19">
        <v>45894</v>
      </c>
      <c r="O1000" s="19">
        <v>2</v>
      </c>
      <c r="P1000" s="83">
        <v>1</v>
      </c>
      <c r="Q1000" s="19" t="s">
        <v>23</v>
      </c>
      <c r="R1000" s="19" t="s">
        <v>11</v>
      </c>
      <c r="S1000" s="19" t="s">
        <v>23</v>
      </c>
      <c r="T1000" s="19">
        <v>2</v>
      </c>
      <c r="U1000" s="19" t="s">
        <v>11</v>
      </c>
      <c r="V1000" s="19" t="s">
        <v>11</v>
      </c>
      <c r="W1000" s="19" t="s">
        <v>11</v>
      </c>
      <c r="X1000" s="19">
        <v>0</v>
      </c>
      <c r="Y1000" s="19" t="s">
        <v>730</v>
      </c>
      <c r="Z1000" s="19">
        <v>0</v>
      </c>
      <c r="AA1000" s="19">
        <v>0</v>
      </c>
      <c r="AB1000" s="19">
        <v>0</v>
      </c>
      <c r="AC1000" s="186" t="str">
        <f>IF(OR(M1000="13",M1000="14",P1000=8),"",IF(     AND(OR(S1000="AUTORIZADO", S1000="PENDIENTE", S1000="REDUCIDO", S1000="AMPLIADO"),L1000&lt;&gt;"HONORARIO" ), _xlfn.CONCAT(IF(H1000="X","H",H1000),"_",IF(OR(P1000=5,P1000=6),_xlfn.CONCAT(P1000,"A"),P1000),"_",VLOOKUP(T1000,Datos!$B$2:$C$5,2,TRUE)),""))</f>
        <v>M_1_[hasta 3]</v>
      </c>
      <c r="AD1000" s="186">
        <f t="shared" si="415"/>
        <v>0</v>
      </c>
      <c r="AE1000" s="90" t="str">
        <f t="shared" si="416"/>
        <v>-</v>
      </c>
      <c r="AF1000" s="91" t="str">
        <f t="shared" si="417"/>
        <v>Revisar</v>
      </c>
      <c r="AG1000" s="92"/>
      <c r="AH1000" s="93" t="str">
        <f t="shared" si="418"/>
        <v>Corporación de Fomento de la Producción</v>
      </c>
      <c r="AI1000" s="90" t="str">
        <f t="shared" si="419"/>
        <v>-</v>
      </c>
      <c r="AJ1000" s="90">
        <f t="shared" si="420"/>
        <v>7</v>
      </c>
      <c r="AK1000" s="90" t="str">
        <f t="shared" si="421"/>
        <v>-</v>
      </c>
      <c r="AL1000" s="90" t="str">
        <f t="shared" si="422"/>
        <v>Identifica este registro como MUJER</v>
      </c>
      <c r="AM1000" s="90" t="str">
        <f t="shared" si="423"/>
        <v>-</v>
      </c>
      <c r="AN1000" s="90" t="str">
        <f t="shared" si="424"/>
        <v>-</v>
      </c>
      <c r="AO1000" s="90" t="str">
        <f t="shared" si="425"/>
        <v>-</v>
      </c>
      <c r="AP1000" s="58" t="str">
        <f t="shared" si="426"/>
        <v>-</v>
      </c>
      <c r="AQ1000" s="94" t="str">
        <f t="shared" si="427"/>
        <v>-</v>
      </c>
      <c r="AR1000" s="94" t="str">
        <f>IF(N1000="","PRIMER_DIA en blanco",
IF(AND(M1000="01",N1000&gt;=L_Conversion!$C$118,N1000&lt;=L_Conversion!$D$118),"-",
IF(AND(M1000="02",N1000&gt;=L_Conversion!$C$119,N1000&lt;=L_Conversion!$D$119),"-",
IF(AND(M1000="03",N1000&gt;=L_Conversion!$C$120,N1000&lt;=L_Conversion!$D$120),"-",
IF(AND(M1000="04",N1000&gt;=L_Conversion!$C$121,N1000&lt;=L_Conversion!$D$121),"-",
IF(AND(M1000="05",N1000&gt;=L_Conversion!$C$122,N1000&lt;=L_Conversion!$D$122),"-",
IF(AND(M1000="06",N1000&gt;=L_Conversion!$C$123,N1000&lt;=L_Conversion!$D$123),"-",
IF(AND(M1000="07",N1000&gt;=L_Conversion!$C$124,N1000&lt;=L_Conversion!$D$124),"-",
IF(AND(M1000="08",N1000&gt;=L_Conversion!$C$125,N1000&lt;=L_Conversion!$D$125),"-",
IF(AND(M1000="09",N1000&gt;=L_Conversion!$C$126,N1000&lt;=L_Conversion!$D$126),"-",
IF(AND(M1000="10",N1000&gt;=L_Conversion!$C$127,N1000&lt;=L_Conversion!$D$127),"-",
IF(AND(M1000="11",N1000&gt;=L_Conversion!$C$128,N1000&lt;=L_Conversion!$D$128),"-",
IF(AND(M1000="12",N1000&gt;=L_Conversion!$C$129,N1000&lt;=L_Conversion!$D$129),"-",
IF(AND(M1000="13",N1000&gt;=L_Conversion!$C$116,N1000&lt;=L_Conversion!$D$116),"-",
IF(AND(M1000="14",N1000&gt;=L_Conversion!$C$117,N1000&lt;=L_Conversion!$D$117),"-",
"PRIMER_DIA fuera de rango")))))))))))))))</f>
        <v>-</v>
      </c>
      <c r="AS1000" s="94" t="str">
        <f t="shared" si="428"/>
        <v>-</v>
      </c>
      <c r="AT1000" s="94" t="str">
        <f t="shared" si="429"/>
        <v>-</v>
      </c>
      <c r="AU1000" s="94" t="str">
        <f t="shared" si="430"/>
        <v>-</v>
      </c>
      <c r="AV1000" s="94" t="str">
        <f t="shared" si="431"/>
        <v>-</v>
      </c>
      <c r="AW1000" s="94" t="str">
        <f t="shared" si="432"/>
        <v>-</v>
      </c>
      <c r="AX1000" s="94" t="str">
        <f t="shared" si="433"/>
        <v>-</v>
      </c>
      <c r="AY1000" s="94" t="str">
        <f t="shared" si="434"/>
        <v>-</v>
      </c>
      <c r="AZ1000" s="94" t="str">
        <f t="shared" si="435"/>
        <v>-</v>
      </c>
      <c r="BA1000" s="94" t="str">
        <f t="shared" si="436"/>
        <v>-</v>
      </c>
      <c r="BB1000" s="94" t="str">
        <f t="shared" si="437"/>
        <v>-</v>
      </c>
      <c r="BC1000" s="94" t="str">
        <f t="shared" si="438"/>
        <v>-</v>
      </c>
      <c r="BD1000" s="94" t="str">
        <f t="shared" si="439"/>
        <v>-</v>
      </c>
      <c r="BE1000" s="94" t="str">
        <f t="shared" si="440"/>
        <v>-</v>
      </c>
      <c r="BF1000" s="94" t="str">
        <f t="shared" si="441"/>
        <v>-</v>
      </c>
    </row>
    <row r="1001" spans="1:58" x14ac:dyDescent="0.2">
      <c r="A1001" s="19" t="s">
        <v>1193</v>
      </c>
      <c r="B1001" s="19" t="s">
        <v>76</v>
      </c>
      <c r="C1001" s="19">
        <v>18303226</v>
      </c>
      <c r="D1001" s="19">
        <v>7</v>
      </c>
      <c r="E1001" s="19" t="s">
        <v>1415</v>
      </c>
      <c r="F1001" s="19" t="s">
        <v>1416</v>
      </c>
      <c r="G1001" s="19" t="s">
        <v>1417</v>
      </c>
      <c r="H1001" s="19" t="s">
        <v>1018</v>
      </c>
      <c r="I1001" s="19" t="s">
        <v>653</v>
      </c>
      <c r="J1001" s="19">
        <v>80</v>
      </c>
      <c r="K1001" s="19" t="s">
        <v>560</v>
      </c>
      <c r="L1001" s="19" t="s">
        <v>495</v>
      </c>
      <c r="M1001" s="19" t="s">
        <v>15</v>
      </c>
      <c r="N1001" s="19">
        <v>45894</v>
      </c>
      <c r="O1001" s="19">
        <v>21</v>
      </c>
      <c r="P1001" s="83">
        <v>1</v>
      </c>
      <c r="Q1001" s="19" t="s">
        <v>23</v>
      </c>
      <c r="R1001" s="19" t="s">
        <v>11</v>
      </c>
      <c r="S1001" s="19" t="s">
        <v>23</v>
      </c>
      <c r="T1001" s="19">
        <v>21</v>
      </c>
      <c r="U1001" s="19" t="s">
        <v>11</v>
      </c>
      <c r="V1001" s="19" t="s">
        <v>11</v>
      </c>
      <c r="W1001" s="19" t="s">
        <v>11</v>
      </c>
      <c r="X1001" s="19">
        <v>0</v>
      </c>
      <c r="Y1001" s="19" t="s">
        <v>730</v>
      </c>
      <c r="Z1001" s="19">
        <v>0</v>
      </c>
      <c r="AA1001" s="19">
        <v>0</v>
      </c>
      <c r="AB1001" s="19">
        <v>0</v>
      </c>
      <c r="AC1001" s="186" t="str">
        <f>IF(OR(M1001="13",M1001="14",P1001=8),"",IF(     AND(OR(S1001="AUTORIZADO", S1001="PENDIENTE", S1001="REDUCIDO", S1001="AMPLIADO"),L1001&lt;&gt;"HONORARIO" ), _xlfn.CONCAT(IF(H1001="X","H",H1001),"_",IF(OR(P1001=5,P1001=6),_xlfn.CONCAT(P1001,"A"),P1001),"_",VLOOKUP(T1001,Datos!$B$2:$C$5,2,TRUE)),""))</f>
        <v>M_1_[11 +]</v>
      </c>
      <c r="AD1001" s="186">
        <f t="shared" si="415"/>
        <v>0</v>
      </c>
      <c r="AE1001" s="90" t="str">
        <f t="shared" si="416"/>
        <v>-</v>
      </c>
      <c r="AF1001" s="91" t="str">
        <f t="shared" si="417"/>
        <v>070601</v>
      </c>
      <c r="AG1001" s="92"/>
      <c r="AH1001" s="93" t="str">
        <f t="shared" si="418"/>
        <v>Corporación de Fomento de la Producción</v>
      </c>
      <c r="AI1001" s="90" t="str">
        <f t="shared" si="419"/>
        <v>-</v>
      </c>
      <c r="AJ1001" s="90">
        <f t="shared" si="420"/>
        <v>7</v>
      </c>
      <c r="AK1001" s="90" t="str">
        <f t="shared" si="421"/>
        <v>-</v>
      </c>
      <c r="AL1001" s="90" t="str">
        <f t="shared" si="422"/>
        <v>Identifica este registro como MUJER</v>
      </c>
      <c r="AM1001" s="90" t="str">
        <f t="shared" si="423"/>
        <v>-</v>
      </c>
      <c r="AN1001" s="90" t="str">
        <f t="shared" si="424"/>
        <v>-</v>
      </c>
      <c r="AO1001" s="90" t="str">
        <f t="shared" si="425"/>
        <v>-</v>
      </c>
      <c r="AP1001" s="58" t="str">
        <f t="shared" si="426"/>
        <v>-</v>
      </c>
      <c r="AQ1001" s="94" t="str">
        <f t="shared" si="427"/>
        <v>-</v>
      </c>
      <c r="AR1001" s="94" t="str">
        <f>IF(N1001="","PRIMER_DIA en blanco",
IF(AND(M1001="01",N1001&gt;=L_Conversion!$C$118,N1001&lt;=L_Conversion!$D$118),"-",
IF(AND(M1001="02",N1001&gt;=L_Conversion!$C$119,N1001&lt;=L_Conversion!$D$119),"-",
IF(AND(M1001="03",N1001&gt;=L_Conversion!$C$120,N1001&lt;=L_Conversion!$D$120),"-",
IF(AND(M1001="04",N1001&gt;=L_Conversion!$C$121,N1001&lt;=L_Conversion!$D$121),"-",
IF(AND(M1001="05",N1001&gt;=L_Conversion!$C$122,N1001&lt;=L_Conversion!$D$122),"-",
IF(AND(M1001="06",N1001&gt;=L_Conversion!$C$123,N1001&lt;=L_Conversion!$D$123),"-",
IF(AND(M1001="07",N1001&gt;=L_Conversion!$C$124,N1001&lt;=L_Conversion!$D$124),"-",
IF(AND(M1001="08",N1001&gt;=L_Conversion!$C$125,N1001&lt;=L_Conversion!$D$125),"-",
IF(AND(M1001="09",N1001&gt;=L_Conversion!$C$126,N1001&lt;=L_Conversion!$D$126),"-",
IF(AND(M1001="10",N1001&gt;=L_Conversion!$C$127,N1001&lt;=L_Conversion!$D$127),"-",
IF(AND(M1001="11",N1001&gt;=L_Conversion!$C$128,N1001&lt;=L_Conversion!$D$128),"-",
IF(AND(M1001="12",N1001&gt;=L_Conversion!$C$129,N1001&lt;=L_Conversion!$D$129),"-",
IF(AND(M1001="13",N1001&gt;=L_Conversion!$C$116,N1001&lt;=L_Conversion!$D$116),"-",
IF(AND(M1001="14",N1001&gt;=L_Conversion!$C$117,N1001&lt;=L_Conversion!$D$117),"-",
"PRIMER_DIA fuera de rango")))))))))))))))</f>
        <v>-</v>
      </c>
      <c r="AS1001" s="94" t="str">
        <f t="shared" si="428"/>
        <v>-</v>
      </c>
      <c r="AT1001" s="94" t="str">
        <f t="shared" si="429"/>
        <v>-</v>
      </c>
      <c r="AU1001" s="94" t="str">
        <f t="shared" si="430"/>
        <v>-</v>
      </c>
      <c r="AV1001" s="94" t="str">
        <f t="shared" si="431"/>
        <v>-</v>
      </c>
      <c r="AW1001" s="94" t="str">
        <f t="shared" si="432"/>
        <v>-</v>
      </c>
      <c r="AX1001" s="94" t="str">
        <f t="shared" si="433"/>
        <v>-</v>
      </c>
      <c r="AY1001" s="94" t="str">
        <f t="shared" si="434"/>
        <v>-</v>
      </c>
      <c r="AZ1001" s="94" t="str">
        <f t="shared" si="435"/>
        <v>-</v>
      </c>
      <c r="BA1001" s="94" t="str">
        <f t="shared" si="436"/>
        <v>-</v>
      </c>
      <c r="BB1001" s="94" t="str">
        <f t="shared" si="437"/>
        <v>-</v>
      </c>
      <c r="BC1001" s="94" t="str">
        <f t="shared" si="438"/>
        <v>-</v>
      </c>
      <c r="BD1001" s="94" t="str">
        <f t="shared" si="439"/>
        <v>-</v>
      </c>
      <c r="BE1001" s="94" t="str">
        <f t="shared" si="440"/>
        <v>-</v>
      </c>
      <c r="BF1001" s="94" t="str">
        <f t="shared" si="441"/>
        <v>-</v>
      </c>
    </row>
    <row r="1002" spans="1:58" x14ac:dyDescent="0.2">
      <c r="A1002" s="19" t="s">
        <v>1193</v>
      </c>
      <c r="B1002" s="19" t="s">
        <v>76</v>
      </c>
      <c r="C1002" s="19">
        <v>12105921</v>
      </c>
      <c r="D1002" s="19">
        <v>5</v>
      </c>
      <c r="E1002" s="19" t="s">
        <v>1514</v>
      </c>
      <c r="F1002" s="19" t="s">
        <v>1578</v>
      </c>
      <c r="G1002" s="19" t="s">
        <v>1579</v>
      </c>
      <c r="H1002" s="19" t="s">
        <v>1018</v>
      </c>
      <c r="I1002" s="19" t="s">
        <v>654</v>
      </c>
      <c r="J1002" s="19">
        <v>80</v>
      </c>
      <c r="K1002" s="19" t="s">
        <v>556</v>
      </c>
      <c r="L1002" s="19" t="s">
        <v>509</v>
      </c>
      <c r="M1002" s="19" t="s">
        <v>15</v>
      </c>
      <c r="N1002" s="19">
        <v>45895</v>
      </c>
      <c r="O1002" s="19">
        <v>7</v>
      </c>
      <c r="P1002" s="83">
        <v>1</v>
      </c>
      <c r="Q1002" s="19" t="s">
        <v>23</v>
      </c>
      <c r="R1002" s="19" t="s">
        <v>11</v>
      </c>
      <c r="S1002" s="19" t="s">
        <v>23</v>
      </c>
      <c r="T1002" s="19">
        <v>7</v>
      </c>
      <c r="U1002" s="19" t="s">
        <v>11</v>
      </c>
      <c r="V1002" s="19" t="s">
        <v>11</v>
      </c>
      <c r="W1002" s="19" t="s">
        <v>11</v>
      </c>
      <c r="X1002" s="19">
        <v>0</v>
      </c>
      <c r="Y1002" s="19" t="s">
        <v>730</v>
      </c>
      <c r="Z1002" s="19">
        <v>0</v>
      </c>
      <c r="AA1002" s="19">
        <v>0</v>
      </c>
      <c r="AB1002" s="19">
        <v>0</v>
      </c>
      <c r="AC1002" s="186" t="str">
        <f>IF(OR(M1002="13",M1002="14",P1002=8),"",IF(     AND(OR(S1002="AUTORIZADO", S1002="PENDIENTE", S1002="REDUCIDO", S1002="AMPLIADO"),L1002&lt;&gt;"HONORARIO" ), _xlfn.CONCAT(IF(H1002="X","H",H1002),"_",IF(OR(P1002=5,P1002=6),_xlfn.CONCAT(P1002,"A"),P1002),"_",VLOOKUP(T1002,Datos!$B$2:$C$5,2,TRUE)),""))</f>
        <v>M_1_[4 a 10]</v>
      </c>
      <c r="AD1002" s="186">
        <f t="shared" si="415"/>
        <v>0</v>
      </c>
      <c r="AE1002" s="90" t="str">
        <f t="shared" si="416"/>
        <v>-</v>
      </c>
      <c r="AF1002" s="91" t="str">
        <f t="shared" si="417"/>
        <v>070601</v>
      </c>
      <c r="AG1002" s="92"/>
      <c r="AH1002" s="93" t="str">
        <f t="shared" si="418"/>
        <v>Corporación de Fomento de la Producción</v>
      </c>
      <c r="AI1002" s="90" t="str">
        <f t="shared" si="419"/>
        <v>-</v>
      </c>
      <c r="AJ1002" s="90">
        <f t="shared" si="420"/>
        <v>5</v>
      </c>
      <c r="AK1002" s="90" t="str">
        <f t="shared" si="421"/>
        <v>-</v>
      </c>
      <c r="AL1002" s="90" t="str">
        <f t="shared" si="422"/>
        <v>Identifica este registro como MUJER</v>
      </c>
      <c r="AM1002" s="90" t="str">
        <f t="shared" si="423"/>
        <v>-</v>
      </c>
      <c r="AN1002" s="90" t="str">
        <f t="shared" si="424"/>
        <v>-</v>
      </c>
      <c r="AO1002" s="90" t="str">
        <f t="shared" si="425"/>
        <v>-</v>
      </c>
      <c r="AP1002" s="58" t="str">
        <f t="shared" si="426"/>
        <v>-</v>
      </c>
      <c r="AQ1002" s="94" t="str">
        <f t="shared" si="427"/>
        <v>-</v>
      </c>
      <c r="AR1002" s="94" t="str">
        <f>IF(N1002="","PRIMER_DIA en blanco",
IF(AND(M1002="01",N1002&gt;=L_Conversion!$C$118,N1002&lt;=L_Conversion!$D$118),"-",
IF(AND(M1002="02",N1002&gt;=L_Conversion!$C$119,N1002&lt;=L_Conversion!$D$119),"-",
IF(AND(M1002="03",N1002&gt;=L_Conversion!$C$120,N1002&lt;=L_Conversion!$D$120),"-",
IF(AND(M1002="04",N1002&gt;=L_Conversion!$C$121,N1002&lt;=L_Conversion!$D$121),"-",
IF(AND(M1002="05",N1002&gt;=L_Conversion!$C$122,N1002&lt;=L_Conversion!$D$122),"-",
IF(AND(M1002="06",N1002&gt;=L_Conversion!$C$123,N1002&lt;=L_Conversion!$D$123),"-",
IF(AND(M1002="07",N1002&gt;=L_Conversion!$C$124,N1002&lt;=L_Conversion!$D$124),"-",
IF(AND(M1002="08",N1002&gt;=L_Conversion!$C$125,N1002&lt;=L_Conversion!$D$125),"-",
IF(AND(M1002="09",N1002&gt;=L_Conversion!$C$126,N1002&lt;=L_Conversion!$D$126),"-",
IF(AND(M1002="10",N1002&gt;=L_Conversion!$C$127,N1002&lt;=L_Conversion!$D$127),"-",
IF(AND(M1002="11",N1002&gt;=L_Conversion!$C$128,N1002&lt;=L_Conversion!$D$128),"-",
IF(AND(M1002="12",N1002&gt;=L_Conversion!$C$129,N1002&lt;=L_Conversion!$D$129),"-",
IF(AND(M1002="13",N1002&gt;=L_Conversion!$C$116,N1002&lt;=L_Conversion!$D$116),"-",
IF(AND(M1002="14",N1002&gt;=L_Conversion!$C$117,N1002&lt;=L_Conversion!$D$117),"-",
"PRIMER_DIA fuera de rango")))))))))))))))</f>
        <v>-</v>
      </c>
      <c r="AS1002" s="94" t="str">
        <f t="shared" si="428"/>
        <v>-</v>
      </c>
      <c r="AT1002" s="94" t="str">
        <f t="shared" si="429"/>
        <v>-</v>
      </c>
      <c r="AU1002" s="94" t="str">
        <f t="shared" si="430"/>
        <v>-</v>
      </c>
      <c r="AV1002" s="94" t="str">
        <f t="shared" si="431"/>
        <v>-</v>
      </c>
      <c r="AW1002" s="94" t="str">
        <f t="shared" si="432"/>
        <v>-</v>
      </c>
      <c r="AX1002" s="94" t="str">
        <f t="shared" si="433"/>
        <v>-</v>
      </c>
      <c r="AY1002" s="94" t="str">
        <f t="shared" si="434"/>
        <v>-</v>
      </c>
      <c r="AZ1002" s="94" t="str">
        <f t="shared" si="435"/>
        <v>-</v>
      </c>
      <c r="BA1002" s="94" t="str">
        <f t="shared" si="436"/>
        <v>-</v>
      </c>
      <c r="BB1002" s="94" t="str">
        <f t="shared" si="437"/>
        <v>-</v>
      </c>
      <c r="BC1002" s="94" t="str">
        <f t="shared" si="438"/>
        <v>-</v>
      </c>
      <c r="BD1002" s="94" t="str">
        <f t="shared" si="439"/>
        <v>-</v>
      </c>
      <c r="BE1002" s="94" t="str">
        <f t="shared" si="440"/>
        <v>-</v>
      </c>
      <c r="BF1002" s="94" t="str">
        <f t="shared" si="441"/>
        <v>-</v>
      </c>
    </row>
    <row r="1003" spans="1:58" x14ac:dyDescent="0.2">
      <c r="A1003" s="19" t="s">
        <v>1193</v>
      </c>
      <c r="B1003" s="19" t="s">
        <v>76</v>
      </c>
      <c r="C1003" s="19">
        <v>17457296</v>
      </c>
      <c r="D1003" s="19">
        <v>8</v>
      </c>
      <c r="E1003" s="19" t="s">
        <v>1212</v>
      </c>
      <c r="F1003" s="19" t="s">
        <v>1213</v>
      </c>
      <c r="G1003" s="19" t="s">
        <v>1214</v>
      </c>
      <c r="H1003" s="19" t="s">
        <v>1018</v>
      </c>
      <c r="I1003" s="19" t="s">
        <v>654</v>
      </c>
      <c r="J1003" s="19">
        <v>80</v>
      </c>
      <c r="K1003" s="19" t="s">
        <v>556</v>
      </c>
      <c r="L1003" s="19" t="s">
        <v>509</v>
      </c>
      <c r="M1003" s="19" t="s">
        <v>15</v>
      </c>
      <c r="N1003" s="19">
        <v>45895</v>
      </c>
      <c r="O1003" s="19">
        <v>21</v>
      </c>
      <c r="P1003" s="83">
        <v>1</v>
      </c>
      <c r="Q1003" s="19" t="s">
        <v>23</v>
      </c>
      <c r="R1003" s="19" t="s">
        <v>11</v>
      </c>
      <c r="S1003" s="19" t="s">
        <v>23</v>
      </c>
      <c r="T1003" s="19">
        <v>21</v>
      </c>
      <c r="U1003" s="19" t="s">
        <v>11</v>
      </c>
      <c r="V1003" s="19" t="s">
        <v>11</v>
      </c>
      <c r="W1003" s="19" t="s">
        <v>11</v>
      </c>
      <c r="X1003" s="19">
        <v>0</v>
      </c>
      <c r="Y1003" s="19" t="s">
        <v>730</v>
      </c>
      <c r="Z1003" s="19">
        <v>0</v>
      </c>
      <c r="AA1003" s="19">
        <v>0</v>
      </c>
      <c r="AB1003" s="19">
        <v>0</v>
      </c>
      <c r="AC1003" s="186" t="str">
        <f>IF(OR(M1003="13",M1003="14",P1003=8),"",IF(     AND(OR(S1003="AUTORIZADO", S1003="PENDIENTE", S1003="REDUCIDO", S1003="AMPLIADO"),L1003&lt;&gt;"HONORARIO" ), _xlfn.CONCAT(IF(H1003="X","H",H1003),"_",IF(OR(P1003=5,P1003=6),_xlfn.CONCAT(P1003,"A"),P1003),"_",VLOOKUP(T1003,Datos!$B$2:$C$5,2,TRUE)),""))</f>
        <v>M_1_[11 +]</v>
      </c>
      <c r="AD1003" s="186">
        <f t="shared" si="415"/>
        <v>0</v>
      </c>
      <c r="AE1003" s="90" t="str">
        <f t="shared" si="416"/>
        <v>-</v>
      </c>
      <c r="AF1003" s="91" t="str">
        <f t="shared" si="417"/>
        <v>070601</v>
      </c>
      <c r="AG1003" s="92"/>
      <c r="AH1003" s="93" t="str">
        <f t="shared" si="418"/>
        <v>Corporación de Fomento de la Producción</v>
      </c>
      <c r="AI1003" s="90" t="str">
        <f t="shared" si="419"/>
        <v>-</v>
      </c>
      <c r="AJ1003" s="90">
        <f t="shared" si="420"/>
        <v>8</v>
      </c>
      <c r="AK1003" s="90" t="str">
        <f t="shared" si="421"/>
        <v>-</v>
      </c>
      <c r="AL1003" s="90" t="str">
        <f t="shared" si="422"/>
        <v>Identifica este registro como MUJER</v>
      </c>
      <c r="AM1003" s="90" t="str">
        <f t="shared" si="423"/>
        <v>-</v>
      </c>
      <c r="AN1003" s="90" t="str">
        <f t="shared" si="424"/>
        <v>-</v>
      </c>
      <c r="AO1003" s="90" t="str">
        <f t="shared" si="425"/>
        <v>-</v>
      </c>
      <c r="AP1003" s="58" t="str">
        <f t="shared" si="426"/>
        <v>-</v>
      </c>
      <c r="AQ1003" s="94" t="str">
        <f t="shared" si="427"/>
        <v>-</v>
      </c>
      <c r="AR1003" s="94" t="str">
        <f>IF(N1003="","PRIMER_DIA en blanco",
IF(AND(M1003="01",N1003&gt;=L_Conversion!$C$118,N1003&lt;=L_Conversion!$D$118),"-",
IF(AND(M1003="02",N1003&gt;=L_Conversion!$C$119,N1003&lt;=L_Conversion!$D$119),"-",
IF(AND(M1003="03",N1003&gt;=L_Conversion!$C$120,N1003&lt;=L_Conversion!$D$120),"-",
IF(AND(M1003="04",N1003&gt;=L_Conversion!$C$121,N1003&lt;=L_Conversion!$D$121),"-",
IF(AND(M1003="05",N1003&gt;=L_Conversion!$C$122,N1003&lt;=L_Conversion!$D$122),"-",
IF(AND(M1003="06",N1003&gt;=L_Conversion!$C$123,N1003&lt;=L_Conversion!$D$123),"-",
IF(AND(M1003="07",N1003&gt;=L_Conversion!$C$124,N1003&lt;=L_Conversion!$D$124),"-",
IF(AND(M1003="08",N1003&gt;=L_Conversion!$C$125,N1003&lt;=L_Conversion!$D$125),"-",
IF(AND(M1003="09",N1003&gt;=L_Conversion!$C$126,N1003&lt;=L_Conversion!$D$126),"-",
IF(AND(M1003="10",N1003&gt;=L_Conversion!$C$127,N1003&lt;=L_Conversion!$D$127),"-",
IF(AND(M1003="11",N1003&gt;=L_Conversion!$C$128,N1003&lt;=L_Conversion!$D$128),"-",
IF(AND(M1003="12",N1003&gt;=L_Conversion!$C$129,N1003&lt;=L_Conversion!$D$129),"-",
IF(AND(M1003="13",N1003&gt;=L_Conversion!$C$116,N1003&lt;=L_Conversion!$D$116),"-",
IF(AND(M1003="14",N1003&gt;=L_Conversion!$C$117,N1003&lt;=L_Conversion!$D$117),"-",
"PRIMER_DIA fuera de rango")))))))))))))))</f>
        <v>-</v>
      </c>
      <c r="AS1003" s="94" t="str">
        <f t="shared" si="428"/>
        <v>-</v>
      </c>
      <c r="AT1003" s="94" t="str">
        <f t="shared" si="429"/>
        <v>-</v>
      </c>
      <c r="AU1003" s="94" t="str">
        <f t="shared" si="430"/>
        <v>-</v>
      </c>
      <c r="AV1003" s="94" t="str">
        <f t="shared" si="431"/>
        <v>-</v>
      </c>
      <c r="AW1003" s="94" t="str">
        <f t="shared" si="432"/>
        <v>-</v>
      </c>
      <c r="AX1003" s="94" t="str">
        <f t="shared" si="433"/>
        <v>-</v>
      </c>
      <c r="AY1003" s="94" t="str">
        <f t="shared" si="434"/>
        <v>-</v>
      </c>
      <c r="AZ1003" s="94" t="str">
        <f t="shared" si="435"/>
        <v>-</v>
      </c>
      <c r="BA1003" s="94" t="str">
        <f t="shared" si="436"/>
        <v>-</v>
      </c>
      <c r="BB1003" s="94" t="str">
        <f t="shared" si="437"/>
        <v>-</v>
      </c>
      <c r="BC1003" s="94" t="str">
        <f t="shared" si="438"/>
        <v>-</v>
      </c>
      <c r="BD1003" s="94" t="str">
        <f t="shared" si="439"/>
        <v>-</v>
      </c>
      <c r="BE1003" s="94" t="str">
        <f t="shared" si="440"/>
        <v>-</v>
      </c>
      <c r="BF1003" s="94" t="str">
        <f t="shared" si="441"/>
        <v>-</v>
      </c>
    </row>
    <row r="1004" spans="1:58" x14ac:dyDescent="0.2">
      <c r="A1004" s="19" t="s">
        <v>1193</v>
      </c>
      <c r="B1004" s="19" t="s">
        <v>76</v>
      </c>
      <c r="C1004" s="19">
        <v>10440137</v>
      </c>
      <c r="D1004" s="19">
        <v>6</v>
      </c>
      <c r="E1004" s="19" t="s">
        <v>1596</v>
      </c>
      <c r="F1004" s="19" t="s">
        <v>1237</v>
      </c>
      <c r="G1004" s="19" t="s">
        <v>1597</v>
      </c>
      <c r="H1004" s="19" t="s">
        <v>1018</v>
      </c>
      <c r="I1004" s="19" t="s">
        <v>653</v>
      </c>
      <c r="J1004" s="19">
        <v>80</v>
      </c>
      <c r="K1004" s="19" t="s">
        <v>560</v>
      </c>
      <c r="L1004" s="19" t="s">
        <v>495</v>
      </c>
      <c r="M1004" s="19" t="s">
        <v>15</v>
      </c>
      <c r="N1004" s="19">
        <v>45896</v>
      </c>
      <c r="O1004" s="19">
        <v>3</v>
      </c>
      <c r="P1004" s="83">
        <v>1</v>
      </c>
      <c r="Q1004" s="19" t="s">
        <v>23</v>
      </c>
      <c r="R1004" s="19" t="s">
        <v>11</v>
      </c>
      <c r="S1004" s="19" t="s">
        <v>23</v>
      </c>
      <c r="T1004" s="19">
        <v>3</v>
      </c>
      <c r="U1004" s="19" t="s">
        <v>11</v>
      </c>
      <c r="V1004" s="19" t="s">
        <v>11</v>
      </c>
      <c r="W1004" s="19" t="s">
        <v>11</v>
      </c>
      <c r="X1004" s="19">
        <v>0</v>
      </c>
      <c r="Y1004" s="19" t="s">
        <v>730</v>
      </c>
      <c r="Z1004" s="19">
        <v>0</v>
      </c>
      <c r="AA1004" s="19">
        <v>0</v>
      </c>
      <c r="AB1004" s="19">
        <v>0</v>
      </c>
      <c r="AC1004" s="186" t="str">
        <f>IF(OR(M1004="13",M1004="14",P1004=8),"",IF(     AND(OR(S1004="AUTORIZADO", S1004="PENDIENTE", S1004="REDUCIDO", S1004="AMPLIADO"),L1004&lt;&gt;"HONORARIO" ), _xlfn.CONCAT(IF(H1004="X","H",H1004),"_",IF(OR(P1004=5,P1004=6),_xlfn.CONCAT(P1004,"A"),P1004),"_",VLOOKUP(T1004,Datos!$B$2:$C$5,2,TRUE)),""))</f>
        <v>M_1_[hasta 3]</v>
      </c>
      <c r="AD1004" s="186">
        <f t="shared" si="415"/>
        <v>0</v>
      </c>
      <c r="AE1004" s="90" t="str">
        <f t="shared" si="416"/>
        <v>-</v>
      </c>
      <c r="AF1004" s="91" t="str">
        <f t="shared" si="417"/>
        <v>070601</v>
      </c>
      <c r="AG1004" s="92"/>
      <c r="AH1004" s="93" t="str">
        <f t="shared" si="418"/>
        <v>Corporación de Fomento de la Producción</v>
      </c>
      <c r="AI1004" s="90" t="str">
        <f t="shared" si="419"/>
        <v>-</v>
      </c>
      <c r="AJ1004" s="90">
        <f t="shared" si="420"/>
        <v>6</v>
      </c>
      <c r="AK1004" s="90" t="str">
        <f t="shared" si="421"/>
        <v>-</v>
      </c>
      <c r="AL1004" s="90" t="str">
        <f t="shared" si="422"/>
        <v>Identifica este registro como MUJER</v>
      </c>
      <c r="AM1004" s="90" t="str">
        <f t="shared" si="423"/>
        <v>-</v>
      </c>
      <c r="AN1004" s="90" t="str">
        <f t="shared" si="424"/>
        <v>-</v>
      </c>
      <c r="AO1004" s="90" t="str">
        <f t="shared" si="425"/>
        <v>-</v>
      </c>
      <c r="AP1004" s="58" t="str">
        <f t="shared" si="426"/>
        <v>-</v>
      </c>
      <c r="AQ1004" s="94" t="str">
        <f t="shared" si="427"/>
        <v>-</v>
      </c>
      <c r="AR1004" s="94" t="str">
        <f>IF(N1004="","PRIMER_DIA en blanco",
IF(AND(M1004="01",N1004&gt;=L_Conversion!$C$118,N1004&lt;=L_Conversion!$D$118),"-",
IF(AND(M1004="02",N1004&gt;=L_Conversion!$C$119,N1004&lt;=L_Conversion!$D$119),"-",
IF(AND(M1004="03",N1004&gt;=L_Conversion!$C$120,N1004&lt;=L_Conversion!$D$120),"-",
IF(AND(M1004="04",N1004&gt;=L_Conversion!$C$121,N1004&lt;=L_Conversion!$D$121),"-",
IF(AND(M1004="05",N1004&gt;=L_Conversion!$C$122,N1004&lt;=L_Conversion!$D$122),"-",
IF(AND(M1004="06",N1004&gt;=L_Conversion!$C$123,N1004&lt;=L_Conversion!$D$123),"-",
IF(AND(M1004="07",N1004&gt;=L_Conversion!$C$124,N1004&lt;=L_Conversion!$D$124),"-",
IF(AND(M1004="08",N1004&gt;=L_Conversion!$C$125,N1004&lt;=L_Conversion!$D$125),"-",
IF(AND(M1004="09",N1004&gt;=L_Conversion!$C$126,N1004&lt;=L_Conversion!$D$126),"-",
IF(AND(M1004="10",N1004&gt;=L_Conversion!$C$127,N1004&lt;=L_Conversion!$D$127),"-",
IF(AND(M1004="11",N1004&gt;=L_Conversion!$C$128,N1004&lt;=L_Conversion!$D$128),"-",
IF(AND(M1004="12",N1004&gt;=L_Conversion!$C$129,N1004&lt;=L_Conversion!$D$129),"-",
IF(AND(M1004="13",N1004&gt;=L_Conversion!$C$116,N1004&lt;=L_Conversion!$D$116),"-",
IF(AND(M1004="14",N1004&gt;=L_Conversion!$C$117,N1004&lt;=L_Conversion!$D$117),"-",
"PRIMER_DIA fuera de rango")))))))))))))))</f>
        <v>-</v>
      </c>
      <c r="AS1004" s="94" t="str">
        <f t="shared" si="428"/>
        <v>-</v>
      </c>
      <c r="AT1004" s="94" t="str">
        <f t="shared" si="429"/>
        <v>-</v>
      </c>
      <c r="AU1004" s="94" t="str">
        <f t="shared" si="430"/>
        <v>-</v>
      </c>
      <c r="AV1004" s="94" t="str">
        <f t="shared" si="431"/>
        <v>-</v>
      </c>
      <c r="AW1004" s="94" t="str">
        <f t="shared" si="432"/>
        <v>-</v>
      </c>
      <c r="AX1004" s="94" t="str">
        <f t="shared" si="433"/>
        <v>-</v>
      </c>
      <c r="AY1004" s="94" t="str">
        <f t="shared" si="434"/>
        <v>-</v>
      </c>
      <c r="AZ1004" s="94" t="str">
        <f t="shared" si="435"/>
        <v>-</v>
      </c>
      <c r="BA1004" s="94" t="str">
        <f t="shared" si="436"/>
        <v>-</v>
      </c>
      <c r="BB1004" s="94" t="str">
        <f t="shared" si="437"/>
        <v>-</v>
      </c>
      <c r="BC1004" s="94" t="str">
        <f t="shared" si="438"/>
        <v>-</v>
      </c>
      <c r="BD1004" s="94" t="str">
        <f t="shared" si="439"/>
        <v>-</v>
      </c>
      <c r="BE1004" s="94" t="str">
        <f t="shared" si="440"/>
        <v>-</v>
      </c>
      <c r="BF1004" s="94" t="str">
        <f t="shared" si="441"/>
        <v>-</v>
      </c>
    </row>
    <row r="1005" spans="1:58" x14ac:dyDescent="0.2">
      <c r="A1005" s="19" t="s">
        <v>1193</v>
      </c>
      <c r="B1005" s="19" t="s">
        <v>76</v>
      </c>
      <c r="C1005" s="19">
        <v>19111574</v>
      </c>
      <c r="D1005" s="19">
        <v>0</v>
      </c>
      <c r="E1005" s="19" t="s">
        <v>1699</v>
      </c>
      <c r="F1005" s="19" t="s">
        <v>1363</v>
      </c>
      <c r="G1005" s="19" t="s">
        <v>1700</v>
      </c>
      <c r="H1005" s="19" t="s">
        <v>1018</v>
      </c>
      <c r="I1005" s="19" t="s">
        <v>653</v>
      </c>
      <c r="J1005" s="19">
        <v>80</v>
      </c>
      <c r="K1005" s="19" t="s">
        <v>556</v>
      </c>
      <c r="L1005" s="19" t="s">
        <v>495</v>
      </c>
      <c r="M1005" s="19" t="s">
        <v>15</v>
      </c>
      <c r="N1005" s="19">
        <v>45896</v>
      </c>
      <c r="O1005" s="19">
        <v>1</v>
      </c>
      <c r="P1005" s="83">
        <v>1</v>
      </c>
      <c r="Q1005" s="19" t="s">
        <v>23</v>
      </c>
      <c r="R1005" s="19" t="s">
        <v>11</v>
      </c>
      <c r="S1005" s="19" t="s">
        <v>23</v>
      </c>
      <c r="T1005" s="19">
        <v>1</v>
      </c>
      <c r="U1005" s="19" t="s">
        <v>11</v>
      </c>
      <c r="V1005" s="19" t="s">
        <v>11</v>
      </c>
      <c r="W1005" s="19" t="s">
        <v>11</v>
      </c>
      <c r="X1005" s="19">
        <v>0</v>
      </c>
      <c r="Y1005" s="19" t="s">
        <v>730</v>
      </c>
      <c r="Z1005" s="19">
        <v>0</v>
      </c>
      <c r="AA1005" s="19">
        <v>0</v>
      </c>
      <c r="AB1005" s="19">
        <v>0</v>
      </c>
      <c r="AC1005" s="186" t="str">
        <f>IF(OR(M1005="13",M1005="14",P1005=8),"",IF(     AND(OR(S1005="AUTORIZADO", S1005="PENDIENTE", S1005="REDUCIDO", S1005="AMPLIADO"),L1005&lt;&gt;"HONORARIO" ), _xlfn.CONCAT(IF(H1005="X","H",H1005),"_",IF(OR(P1005=5,P1005=6),_xlfn.CONCAT(P1005,"A"),P1005),"_",VLOOKUP(T1005,Datos!$B$2:$C$5,2,TRUE)),""))</f>
        <v>M_1_[hasta 3]</v>
      </c>
      <c r="AD1005" s="186">
        <f t="shared" si="415"/>
        <v>0</v>
      </c>
      <c r="AE1005" s="90" t="str">
        <f t="shared" si="416"/>
        <v>-</v>
      </c>
      <c r="AF1005" s="91" t="str">
        <f t="shared" si="417"/>
        <v>070601</v>
      </c>
      <c r="AG1005" s="92"/>
      <c r="AH1005" s="93" t="str">
        <f t="shared" si="418"/>
        <v>Corporación de Fomento de la Producción</v>
      </c>
      <c r="AI1005" s="90" t="str">
        <f t="shared" si="419"/>
        <v>-</v>
      </c>
      <c r="AJ1005" s="90">
        <f t="shared" si="420"/>
        <v>0</v>
      </c>
      <c r="AK1005" s="90" t="str">
        <f t="shared" si="421"/>
        <v>-</v>
      </c>
      <c r="AL1005" s="90" t="str">
        <f t="shared" si="422"/>
        <v>Identifica este registro como MUJER</v>
      </c>
      <c r="AM1005" s="90" t="str">
        <f t="shared" si="423"/>
        <v>-</v>
      </c>
      <c r="AN1005" s="90" t="str">
        <f t="shared" si="424"/>
        <v>-</v>
      </c>
      <c r="AO1005" s="90" t="str">
        <f t="shared" si="425"/>
        <v>-</v>
      </c>
      <c r="AP1005" s="58" t="str">
        <f t="shared" si="426"/>
        <v>-</v>
      </c>
      <c r="AQ1005" s="94" t="str">
        <f t="shared" si="427"/>
        <v>-</v>
      </c>
      <c r="AR1005" s="94" t="str">
        <f>IF(N1005="","PRIMER_DIA en blanco",
IF(AND(M1005="01",N1005&gt;=L_Conversion!$C$118,N1005&lt;=L_Conversion!$D$118),"-",
IF(AND(M1005="02",N1005&gt;=L_Conversion!$C$119,N1005&lt;=L_Conversion!$D$119),"-",
IF(AND(M1005="03",N1005&gt;=L_Conversion!$C$120,N1005&lt;=L_Conversion!$D$120),"-",
IF(AND(M1005="04",N1005&gt;=L_Conversion!$C$121,N1005&lt;=L_Conversion!$D$121),"-",
IF(AND(M1005="05",N1005&gt;=L_Conversion!$C$122,N1005&lt;=L_Conversion!$D$122),"-",
IF(AND(M1005="06",N1005&gt;=L_Conversion!$C$123,N1005&lt;=L_Conversion!$D$123),"-",
IF(AND(M1005="07",N1005&gt;=L_Conversion!$C$124,N1005&lt;=L_Conversion!$D$124),"-",
IF(AND(M1005="08",N1005&gt;=L_Conversion!$C$125,N1005&lt;=L_Conversion!$D$125),"-",
IF(AND(M1005="09",N1005&gt;=L_Conversion!$C$126,N1005&lt;=L_Conversion!$D$126),"-",
IF(AND(M1005="10",N1005&gt;=L_Conversion!$C$127,N1005&lt;=L_Conversion!$D$127),"-",
IF(AND(M1005="11",N1005&gt;=L_Conversion!$C$128,N1005&lt;=L_Conversion!$D$128),"-",
IF(AND(M1005="12",N1005&gt;=L_Conversion!$C$129,N1005&lt;=L_Conversion!$D$129),"-",
IF(AND(M1005="13",N1005&gt;=L_Conversion!$C$116,N1005&lt;=L_Conversion!$D$116),"-",
IF(AND(M1005="14",N1005&gt;=L_Conversion!$C$117,N1005&lt;=L_Conversion!$D$117),"-",
"PRIMER_DIA fuera de rango")))))))))))))))</f>
        <v>-</v>
      </c>
      <c r="AS1005" s="94" t="str">
        <f t="shared" si="428"/>
        <v>-</v>
      </c>
      <c r="AT1005" s="94" t="str">
        <f t="shared" si="429"/>
        <v>-</v>
      </c>
      <c r="AU1005" s="94" t="str">
        <f t="shared" si="430"/>
        <v>-</v>
      </c>
      <c r="AV1005" s="94" t="str">
        <f t="shared" si="431"/>
        <v>-</v>
      </c>
      <c r="AW1005" s="94" t="str">
        <f t="shared" si="432"/>
        <v>-</v>
      </c>
      <c r="AX1005" s="94" t="str">
        <f t="shared" si="433"/>
        <v>-</v>
      </c>
      <c r="AY1005" s="94" t="str">
        <f t="shared" si="434"/>
        <v>-</v>
      </c>
      <c r="AZ1005" s="94" t="str">
        <f t="shared" si="435"/>
        <v>-</v>
      </c>
      <c r="BA1005" s="94" t="str">
        <f t="shared" si="436"/>
        <v>-</v>
      </c>
      <c r="BB1005" s="94" t="str">
        <f t="shared" si="437"/>
        <v>-</v>
      </c>
      <c r="BC1005" s="94" t="str">
        <f t="shared" si="438"/>
        <v>-</v>
      </c>
      <c r="BD1005" s="94" t="str">
        <f t="shared" si="439"/>
        <v>-</v>
      </c>
      <c r="BE1005" s="94" t="str">
        <f t="shared" si="440"/>
        <v>-</v>
      </c>
      <c r="BF1005" s="94" t="str">
        <f t="shared" si="441"/>
        <v>-</v>
      </c>
    </row>
    <row r="1006" spans="1:58" x14ac:dyDescent="0.2">
      <c r="A1006" s="19" t="s">
        <v>1193</v>
      </c>
      <c r="B1006" s="19" t="s">
        <v>76</v>
      </c>
      <c r="C1006" s="19">
        <v>10461438</v>
      </c>
      <c r="D1006" s="19">
        <v>8</v>
      </c>
      <c r="E1006" s="19" t="s">
        <v>1219</v>
      </c>
      <c r="F1006" s="19" t="s">
        <v>2003</v>
      </c>
      <c r="G1006" s="19" t="s">
        <v>2004</v>
      </c>
      <c r="H1006" s="19" t="s">
        <v>1018</v>
      </c>
      <c r="I1006" s="19" t="s">
        <v>653</v>
      </c>
      <c r="J1006" s="19">
        <v>80</v>
      </c>
      <c r="K1006" s="19" t="s">
        <v>556</v>
      </c>
      <c r="L1006" s="19" t="s">
        <v>495</v>
      </c>
      <c r="M1006" s="19" t="s">
        <v>15</v>
      </c>
      <c r="N1006" s="19">
        <v>45896</v>
      </c>
      <c r="O1006" s="19">
        <v>15</v>
      </c>
      <c r="P1006" s="83">
        <v>1</v>
      </c>
      <c r="Q1006" s="19" t="s">
        <v>23</v>
      </c>
      <c r="R1006" s="19" t="s">
        <v>11</v>
      </c>
      <c r="S1006" s="19" t="s">
        <v>23</v>
      </c>
      <c r="T1006" s="19">
        <v>15</v>
      </c>
      <c r="U1006" s="19" t="s">
        <v>11</v>
      </c>
      <c r="V1006" s="19" t="s">
        <v>11</v>
      </c>
      <c r="W1006" s="19" t="s">
        <v>11</v>
      </c>
      <c r="X1006" s="19">
        <v>0</v>
      </c>
      <c r="Y1006" s="19" t="s">
        <v>730</v>
      </c>
      <c r="Z1006" s="19">
        <v>0</v>
      </c>
      <c r="AA1006" s="19">
        <v>0</v>
      </c>
      <c r="AB1006" s="19">
        <v>0</v>
      </c>
      <c r="AC1006" s="186" t="str">
        <f>IF(OR(M1006="13",M1006="14",P1006=8),"",IF(     AND(OR(S1006="AUTORIZADO", S1006="PENDIENTE", S1006="REDUCIDO", S1006="AMPLIADO"),L1006&lt;&gt;"HONORARIO" ), _xlfn.CONCAT(IF(H1006="X","H",H1006),"_",IF(OR(P1006=5,P1006=6),_xlfn.CONCAT(P1006,"A"),P1006),"_",VLOOKUP(T1006,Datos!$B$2:$C$5,2,TRUE)),""))</f>
        <v>M_1_[11 +]</v>
      </c>
      <c r="AD1006" s="186">
        <f t="shared" si="415"/>
        <v>0</v>
      </c>
      <c r="AE1006" s="90" t="str">
        <f t="shared" si="416"/>
        <v>-</v>
      </c>
      <c r="AF1006" s="91" t="str">
        <f t="shared" si="417"/>
        <v>070601</v>
      </c>
      <c r="AG1006" s="92"/>
      <c r="AH1006" s="93" t="str">
        <f t="shared" si="418"/>
        <v>Corporación de Fomento de la Producción</v>
      </c>
      <c r="AI1006" s="90" t="str">
        <f t="shared" si="419"/>
        <v>-</v>
      </c>
      <c r="AJ1006" s="90">
        <f t="shared" si="420"/>
        <v>8</v>
      </c>
      <c r="AK1006" s="90" t="str">
        <f t="shared" si="421"/>
        <v>-</v>
      </c>
      <c r="AL1006" s="90" t="str">
        <f t="shared" si="422"/>
        <v>Identifica este registro como MUJER</v>
      </c>
      <c r="AM1006" s="90" t="str">
        <f t="shared" si="423"/>
        <v>-</v>
      </c>
      <c r="AN1006" s="90" t="str">
        <f t="shared" si="424"/>
        <v>-</v>
      </c>
      <c r="AO1006" s="90" t="str">
        <f t="shared" si="425"/>
        <v>-</v>
      </c>
      <c r="AP1006" s="58" t="str">
        <f t="shared" si="426"/>
        <v>-</v>
      </c>
      <c r="AQ1006" s="94" t="str">
        <f t="shared" si="427"/>
        <v>-</v>
      </c>
      <c r="AR1006" s="94" t="str">
        <f>IF(N1006="","PRIMER_DIA en blanco",
IF(AND(M1006="01",N1006&gt;=L_Conversion!$C$118,N1006&lt;=L_Conversion!$D$118),"-",
IF(AND(M1006="02",N1006&gt;=L_Conversion!$C$119,N1006&lt;=L_Conversion!$D$119),"-",
IF(AND(M1006="03",N1006&gt;=L_Conversion!$C$120,N1006&lt;=L_Conversion!$D$120),"-",
IF(AND(M1006="04",N1006&gt;=L_Conversion!$C$121,N1006&lt;=L_Conversion!$D$121),"-",
IF(AND(M1006="05",N1006&gt;=L_Conversion!$C$122,N1006&lt;=L_Conversion!$D$122),"-",
IF(AND(M1006="06",N1006&gt;=L_Conversion!$C$123,N1006&lt;=L_Conversion!$D$123),"-",
IF(AND(M1006="07",N1006&gt;=L_Conversion!$C$124,N1006&lt;=L_Conversion!$D$124),"-",
IF(AND(M1006="08",N1006&gt;=L_Conversion!$C$125,N1006&lt;=L_Conversion!$D$125),"-",
IF(AND(M1006="09",N1006&gt;=L_Conversion!$C$126,N1006&lt;=L_Conversion!$D$126),"-",
IF(AND(M1006="10",N1006&gt;=L_Conversion!$C$127,N1006&lt;=L_Conversion!$D$127),"-",
IF(AND(M1006="11",N1006&gt;=L_Conversion!$C$128,N1006&lt;=L_Conversion!$D$128),"-",
IF(AND(M1006="12",N1006&gt;=L_Conversion!$C$129,N1006&lt;=L_Conversion!$D$129),"-",
IF(AND(M1006="13",N1006&gt;=L_Conversion!$C$116,N1006&lt;=L_Conversion!$D$116),"-",
IF(AND(M1006="14",N1006&gt;=L_Conversion!$C$117,N1006&lt;=L_Conversion!$D$117),"-",
"PRIMER_DIA fuera de rango")))))))))))))))</f>
        <v>-</v>
      </c>
      <c r="AS1006" s="94" t="str">
        <f t="shared" si="428"/>
        <v>-</v>
      </c>
      <c r="AT1006" s="94" t="str">
        <f t="shared" si="429"/>
        <v>-</v>
      </c>
      <c r="AU1006" s="94" t="str">
        <f t="shared" si="430"/>
        <v>-</v>
      </c>
      <c r="AV1006" s="94" t="str">
        <f t="shared" si="431"/>
        <v>-</v>
      </c>
      <c r="AW1006" s="94" t="str">
        <f t="shared" si="432"/>
        <v>-</v>
      </c>
      <c r="AX1006" s="94" t="str">
        <f t="shared" si="433"/>
        <v>-</v>
      </c>
      <c r="AY1006" s="94" t="str">
        <f t="shared" si="434"/>
        <v>-</v>
      </c>
      <c r="AZ1006" s="94" t="str">
        <f t="shared" si="435"/>
        <v>-</v>
      </c>
      <c r="BA1006" s="94" t="str">
        <f t="shared" si="436"/>
        <v>-</v>
      </c>
      <c r="BB1006" s="94" t="str">
        <f t="shared" si="437"/>
        <v>-</v>
      </c>
      <c r="BC1006" s="94" t="str">
        <f t="shared" si="438"/>
        <v>-</v>
      </c>
      <c r="BD1006" s="94" t="str">
        <f t="shared" si="439"/>
        <v>-</v>
      </c>
      <c r="BE1006" s="94" t="str">
        <f t="shared" si="440"/>
        <v>-</v>
      </c>
      <c r="BF1006" s="94" t="str">
        <f t="shared" si="441"/>
        <v>-</v>
      </c>
    </row>
    <row r="1007" spans="1:58" x14ac:dyDescent="0.2">
      <c r="A1007" s="19" t="s">
        <v>1193</v>
      </c>
      <c r="B1007" s="19" t="s">
        <v>76</v>
      </c>
      <c r="C1007" s="19">
        <v>18178675</v>
      </c>
      <c r="D1007" s="19">
        <v>2</v>
      </c>
      <c r="E1007" s="19" t="s">
        <v>1786</v>
      </c>
      <c r="F1007" s="19" t="s">
        <v>1398</v>
      </c>
      <c r="G1007" s="19" t="s">
        <v>2120</v>
      </c>
      <c r="H1007" s="19" t="s">
        <v>654</v>
      </c>
      <c r="I1007" s="19" t="s">
        <v>654</v>
      </c>
      <c r="J1007" s="19">
        <v>80</v>
      </c>
      <c r="K1007" s="19" t="s">
        <v>556</v>
      </c>
      <c r="L1007" s="19" t="s">
        <v>509</v>
      </c>
      <c r="M1007" s="19" t="s">
        <v>15</v>
      </c>
      <c r="N1007" s="19">
        <v>45897</v>
      </c>
      <c r="O1007" s="19">
        <v>2</v>
      </c>
      <c r="P1007" s="83">
        <v>1</v>
      </c>
      <c r="Q1007" s="19" t="s">
        <v>23</v>
      </c>
      <c r="R1007" s="19" t="s">
        <v>11</v>
      </c>
      <c r="S1007" s="19" t="s">
        <v>23</v>
      </c>
      <c r="T1007" s="19">
        <v>2</v>
      </c>
      <c r="U1007" s="19" t="s">
        <v>11</v>
      </c>
      <c r="V1007" s="19" t="s">
        <v>11</v>
      </c>
      <c r="W1007" s="19" t="s">
        <v>11</v>
      </c>
      <c r="X1007" s="19">
        <v>0</v>
      </c>
      <c r="Y1007" s="19" t="s">
        <v>730</v>
      </c>
      <c r="Z1007" s="19">
        <v>0</v>
      </c>
      <c r="AA1007" s="19">
        <v>0</v>
      </c>
      <c r="AB1007" s="19">
        <v>0</v>
      </c>
      <c r="AC1007" s="186" t="str">
        <f>IF(OR(M1007="13",M1007="14",P1007=8),"",IF(     AND(OR(S1007="AUTORIZADO", S1007="PENDIENTE", S1007="REDUCIDO", S1007="AMPLIADO"),L1007&lt;&gt;"HONORARIO" ), _xlfn.CONCAT(IF(H1007="X","H",H1007),"_",IF(OR(P1007=5,P1007=6),_xlfn.CONCAT(P1007,"A"),P1007),"_",VLOOKUP(T1007,Datos!$B$2:$C$5,2,TRUE)),""))</f>
        <v>H_1_[hasta 3]</v>
      </c>
      <c r="AD1007" s="186">
        <f t="shared" si="415"/>
        <v>0</v>
      </c>
      <c r="AE1007" s="90" t="str">
        <f t="shared" si="416"/>
        <v>-</v>
      </c>
      <c r="AF1007" s="91" t="str">
        <f t="shared" si="417"/>
        <v>070601</v>
      </c>
      <c r="AG1007" s="92"/>
      <c r="AH1007" s="93" t="str">
        <f t="shared" si="418"/>
        <v>Corporación de Fomento de la Producción</v>
      </c>
      <c r="AI1007" s="90" t="str">
        <f t="shared" si="419"/>
        <v>-</v>
      </c>
      <c r="AJ1007" s="90">
        <f t="shared" si="420"/>
        <v>2</v>
      </c>
      <c r="AK1007" s="90" t="str">
        <f t="shared" si="421"/>
        <v>-</v>
      </c>
      <c r="AL1007" s="90" t="str">
        <f t="shared" si="422"/>
        <v>Identifica este registro como HOMBRE</v>
      </c>
      <c r="AM1007" s="90" t="str">
        <f t="shared" si="423"/>
        <v>-</v>
      </c>
      <c r="AN1007" s="90" t="str">
        <f t="shared" si="424"/>
        <v>-</v>
      </c>
      <c r="AO1007" s="90" t="str">
        <f t="shared" si="425"/>
        <v>-</v>
      </c>
      <c r="AP1007" s="58" t="str">
        <f t="shared" si="426"/>
        <v>-</v>
      </c>
      <c r="AQ1007" s="94" t="str">
        <f t="shared" si="427"/>
        <v>-</v>
      </c>
      <c r="AR1007" s="94" t="str">
        <f>IF(N1007="","PRIMER_DIA en blanco",
IF(AND(M1007="01",N1007&gt;=L_Conversion!$C$118,N1007&lt;=L_Conversion!$D$118),"-",
IF(AND(M1007="02",N1007&gt;=L_Conversion!$C$119,N1007&lt;=L_Conversion!$D$119),"-",
IF(AND(M1007="03",N1007&gt;=L_Conversion!$C$120,N1007&lt;=L_Conversion!$D$120),"-",
IF(AND(M1007="04",N1007&gt;=L_Conversion!$C$121,N1007&lt;=L_Conversion!$D$121),"-",
IF(AND(M1007="05",N1007&gt;=L_Conversion!$C$122,N1007&lt;=L_Conversion!$D$122),"-",
IF(AND(M1007="06",N1007&gt;=L_Conversion!$C$123,N1007&lt;=L_Conversion!$D$123),"-",
IF(AND(M1007="07",N1007&gt;=L_Conversion!$C$124,N1007&lt;=L_Conversion!$D$124),"-",
IF(AND(M1007="08",N1007&gt;=L_Conversion!$C$125,N1007&lt;=L_Conversion!$D$125),"-",
IF(AND(M1007="09",N1007&gt;=L_Conversion!$C$126,N1007&lt;=L_Conversion!$D$126),"-",
IF(AND(M1007="10",N1007&gt;=L_Conversion!$C$127,N1007&lt;=L_Conversion!$D$127),"-",
IF(AND(M1007="11",N1007&gt;=L_Conversion!$C$128,N1007&lt;=L_Conversion!$D$128),"-",
IF(AND(M1007="12",N1007&gt;=L_Conversion!$C$129,N1007&lt;=L_Conversion!$D$129),"-",
IF(AND(M1007="13",N1007&gt;=L_Conversion!$C$116,N1007&lt;=L_Conversion!$D$116),"-",
IF(AND(M1007="14",N1007&gt;=L_Conversion!$C$117,N1007&lt;=L_Conversion!$D$117),"-",
"PRIMER_DIA fuera de rango")))))))))))))))</f>
        <v>-</v>
      </c>
      <c r="AS1007" s="94" t="str">
        <f t="shared" si="428"/>
        <v>-</v>
      </c>
      <c r="AT1007" s="94" t="str">
        <f t="shared" si="429"/>
        <v>-</v>
      </c>
      <c r="AU1007" s="94" t="str">
        <f t="shared" si="430"/>
        <v>-</v>
      </c>
      <c r="AV1007" s="94" t="str">
        <f t="shared" si="431"/>
        <v>-</v>
      </c>
      <c r="AW1007" s="94" t="str">
        <f t="shared" si="432"/>
        <v>-</v>
      </c>
      <c r="AX1007" s="94" t="str">
        <f t="shared" si="433"/>
        <v>-</v>
      </c>
      <c r="AY1007" s="94" t="str">
        <f t="shared" si="434"/>
        <v>-</v>
      </c>
      <c r="AZ1007" s="94" t="str">
        <f t="shared" si="435"/>
        <v>-</v>
      </c>
      <c r="BA1007" s="94" t="str">
        <f t="shared" si="436"/>
        <v>-</v>
      </c>
      <c r="BB1007" s="94" t="str">
        <f t="shared" si="437"/>
        <v>-</v>
      </c>
      <c r="BC1007" s="94" t="str">
        <f t="shared" si="438"/>
        <v>-</v>
      </c>
      <c r="BD1007" s="94" t="str">
        <f t="shared" si="439"/>
        <v>-</v>
      </c>
      <c r="BE1007" s="94" t="str">
        <f t="shared" si="440"/>
        <v>-</v>
      </c>
      <c r="BF1007" s="94" t="str">
        <f t="shared" si="441"/>
        <v>-</v>
      </c>
    </row>
    <row r="1008" spans="1:58" x14ac:dyDescent="0.2">
      <c r="A1008" s="19" t="s">
        <v>1193</v>
      </c>
      <c r="B1008" s="19" t="s">
        <v>669</v>
      </c>
      <c r="C1008" s="19">
        <v>12445949</v>
      </c>
      <c r="D1008" s="19">
        <v>4</v>
      </c>
      <c r="E1008" s="19" t="s">
        <v>1782</v>
      </c>
      <c r="F1008" s="19" t="s">
        <v>2121</v>
      </c>
      <c r="G1008" s="19" t="s">
        <v>2122</v>
      </c>
      <c r="H1008" s="19" t="s">
        <v>1018</v>
      </c>
      <c r="I1008" s="19" t="s">
        <v>654</v>
      </c>
      <c r="J1008" s="19">
        <v>80</v>
      </c>
      <c r="K1008" s="19" t="s">
        <v>556</v>
      </c>
      <c r="L1008" s="19" t="s">
        <v>509</v>
      </c>
      <c r="M1008" s="19" t="s">
        <v>15</v>
      </c>
      <c r="N1008" s="19">
        <v>45897</v>
      </c>
      <c r="O1008" s="19">
        <v>30</v>
      </c>
      <c r="P1008" s="83">
        <v>1</v>
      </c>
      <c r="Q1008" s="19" t="s">
        <v>23</v>
      </c>
      <c r="R1008" s="19" t="s">
        <v>11</v>
      </c>
      <c r="S1008" s="19" t="s">
        <v>23</v>
      </c>
      <c r="T1008" s="19">
        <v>30</v>
      </c>
      <c r="U1008" s="19" t="s">
        <v>11</v>
      </c>
      <c r="V1008" s="19" t="s">
        <v>11</v>
      </c>
      <c r="W1008" s="19" t="s">
        <v>11</v>
      </c>
      <c r="X1008" s="19">
        <v>0</v>
      </c>
      <c r="Y1008" s="19" t="s">
        <v>730</v>
      </c>
      <c r="Z1008" s="19">
        <v>0</v>
      </c>
      <c r="AA1008" s="19">
        <v>0</v>
      </c>
      <c r="AB1008" s="19">
        <v>0</v>
      </c>
      <c r="AC1008" s="186" t="str">
        <f>IF(OR(M1008="13",M1008="14",P1008=8),"",IF(     AND(OR(S1008="AUTORIZADO", S1008="PENDIENTE", S1008="REDUCIDO", S1008="AMPLIADO"),L1008&lt;&gt;"HONORARIO" ), _xlfn.CONCAT(IF(H1008="X","H",H1008),"_",IF(OR(P1008=5,P1008=6),_xlfn.CONCAT(P1008,"A"),P1008),"_",VLOOKUP(T1008,Datos!$B$2:$C$5,2,TRUE)),""))</f>
        <v>M_1_[11 +]</v>
      </c>
      <c r="AD1008" s="186">
        <f t="shared" si="415"/>
        <v>0</v>
      </c>
      <c r="AE1008" s="90" t="str">
        <f t="shared" si="416"/>
        <v>-</v>
      </c>
      <c r="AF1008" s="91" t="str">
        <f t="shared" si="417"/>
        <v>Revisar</v>
      </c>
      <c r="AG1008" s="92"/>
      <c r="AH1008" s="93" t="str">
        <f t="shared" si="418"/>
        <v>Corporación de Fomento de la Producción</v>
      </c>
      <c r="AI1008" s="90" t="str">
        <f t="shared" si="419"/>
        <v>-</v>
      </c>
      <c r="AJ1008" s="90">
        <f t="shared" si="420"/>
        <v>4</v>
      </c>
      <c r="AK1008" s="90" t="str">
        <f t="shared" si="421"/>
        <v>-</v>
      </c>
      <c r="AL1008" s="90" t="str">
        <f t="shared" si="422"/>
        <v>Identifica este registro como MUJER</v>
      </c>
      <c r="AM1008" s="90" t="str">
        <f t="shared" si="423"/>
        <v>-</v>
      </c>
      <c r="AN1008" s="90" t="str">
        <f t="shared" si="424"/>
        <v>-</v>
      </c>
      <c r="AO1008" s="90" t="str">
        <f t="shared" si="425"/>
        <v>-</v>
      </c>
      <c r="AP1008" s="58" t="str">
        <f t="shared" si="426"/>
        <v>-</v>
      </c>
      <c r="AQ1008" s="94" t="str">
        <f t="shared" si="427"/>
        <v>-</v>
      </c>
      <c r="AR1008" s="94" t="str">
        <f>IF(N1008="","PRIMER_DIA en blanco",
IF(AND(M1008="01",N1008&gt;=L_Conversion!$C$118,N1008&lt;=L_Conversion!$D$118),"-",
IF(AND(M1008="02",N1008&gt;=L_Conversion!$C$119,N1008&lt;=L_Conversion!$D$119),"-",
IF(AND(M1008="03",N1008&gt;=L_Conversion!$C$120,N1008&lt;=L_Conversion!$D$120),"-",
IF(AND(M1008="04",N1008&gt;=L_Conversion!$C$121,N1008&lt;=L_Conversion!$D$121),"-",
IF(AND(M1008="05",N1008&gt;=L_Conversion!$C$122,N1008&lt;=L_Conversion!$D$122),"-",
IF(AND(M1008="06",N1008&gt;=L_Conversion!$C$123,N1008&lt;=L_Conversion!$D$123),"-",
IF(AND(M1008="07",N1008&gt;=L_Conversion!$C$124,N1008&lt;=L_Conversion!$D$124),"-",
IF(AND(M1008="08",N1008&gt;=L_Conversion!$C$125,N1008&lt;=L_Conversion!$D$125),"-",
IF(AND(M1008="09",N1008&gt;=L_Conversion!$C$126,N1008&lt;=L_Conversion!$D$126),"-",
IF(AND(M1008="10",N1008&gt;=L_Conversion!$C$127,N1008&lt;=L_Conversion!$D$127),"-",
IF(AND(M1008="11",N1008&gt;=L_Conversion!$C$128,N1008&lt;=L_Conversion!$D$128),"-",
IF(AND(M1008="12",N1008&gt;=L_Conversion!$C$129,N1008&lt;=L_Conversion!$D$129),"-",
IF(AND(M1008="13",N1008&gt;=L_Conversion!$C$116,N1008&lt;=L_Conversion!$D$116),"-",
IF(AND(M1008="14",N1008&gt;=L_Conversion!$C$117,N1008&lt;=L_Conversion!$D$117),"-",
"PRIMER_DIA fuera de rango")))))))))))))))</f>
        <v>-</v>
      </c>
      <c r="AS1008" s="94" t="str">
        <f t="shared" si="428"/>
        <v>-</v>
      </c>
      <c r="AT1008" s="94" t="str">
        <f t="shared" si="429"/>
        <v>-</v>
      </c>
      <c r="AU1008" s="94" t="str">
        <f t="shared" si="430"/>
        <v>-</v>
      </c>
      <c r="AV1008" s="94" t="str">
        <f t="shared" si="431"/>
        <v>-</v>
      </c>
      <c r="AW1008" s="94" t="str">
        <f t="shared" si="432"/>
        <v>-</v>
      </c>
      <c r="AX1008" s="94" t="str">
        <f t="shared" si="433"/>
        <v>-</v>
      </c>
      <c r="AY1008" s="94" t="str">
        <f t="shared" si="434"/>
        <v>-</v>
      </c>
      <c r="AZ1008" s="94" t="str">
        <f t="shared" si="435"/>
        <v>-</v>
      </c>
      <c r="BA1008" s="94" t="str">
        <f t="shared" si="436"/>
        <v>-</v>
      </c>
      <c r="BB1008" s="94" t="str">
        <f t="shared" si="437"/>
        <v>-</v>
      </c>
      <c r="BC1008" s="94" t="str">
        <f t="shared" si="438"/>
        <v>-</v>
      </c>
      <c r="BD1008" s="94" t="str">
        <f t="shared" si="439"/>
        <v>-</v>
      </c>
      <c r="BE1008" s="94" t="str">
        <f t="shared" si="440"/>
        <v>-</v>
      </c>
      <c r="BF1008" s="94" t="str">
        <f t="shared" si="441"/>
        <v>-</v>
      </c>
    </row>
    <row r="1009" spans="1:58" x14ac:dyDescent="0.2">
      <c r="A1009" s="19" t="s">
        <v>1193</v>
      </c>
      <c r="B1009" s="19" t="s">
        <v>76</v>
      </c>
      <c r="C1009" s="19">
        <v>16624463</v>
      </c>
      <c r="D1009" s="19">
        <v>3</v>
      </c>
      <c r="E1009" s="19" t="s">
        <v>1239</v>
      </c>
      <c r="F1009" s="19" t="s">
        <v>1240</v>
      </c>
      <c r="G1009" s="19" t="s">
        <v>1241</v>
      </c>
      <c r="H1009" s="19" t="s">
        <v>1018</v>
      </c>
      <c r="I1009" s="19" t="s">
        <v>653</v>
      </c>
      <c r="J1009" s="19">
        <v>80</v>
      </c>
      <c r="K1009" s="19" t="s">
        <v>560</v>
      </c>
      <c r="L1009" s="19" t="s">
        <v>495</v>
      </c>
      <c r="M1009" s="19" t="s">
        <v>15</v>
      </c>
      <c r="N1009" s="19">
        <v>45897</v>
      </c>
      <c r="O1009" s="19">
        <v>2</v>
      </c>
      <c r="P1009" s="83">
        <v>1</v>
      </c>
      <c r="Q1009" s="19" t="s">
        <v>23</v>
      </c>
      <c r="R1009" s="19" t="s">
        <v>11</v>
      </c>
      <c r="S1009" s="19" t="s">
        <v>23</v>
      </c>
      <c r="T1009" s="19">
        <v>2</v>
      </c>
      <c r="U1009" s="19" t="s">
        <v>11</v>
      </c>
      <c r="V1009" s="19" t="s">
        <v>11</v>
      </c>
      <c r="W1009" s="19" t="s">
        <v>11</v>
      </c>
      <c r="X1009" s="19">
        <v>0</v>
      </c>
      <c r="Y1009" s="19" t="s">
        <v>730</v>
      </c>
      <c r="Z1009" s="19">
        <v>0</v>
      </c>
      <c r="AA1009" s="19">
        <v>0</v>
      </c>
      <c r="AB1009" s="19">
        <v>0</v>
      </c>
      <c r="AC1009" s="186" t="str">
        <f>IF(OR(M1009="13",M1009="14",P1009=8),"",IF(     AND(OR(S1009="AUTORIZADO", S1009="PENDIENTE", S1009="REDUCIDO", S1009="AMPLIADO"),L1009&lt;&gt;"HONORARIO" ), _xlfn.CONCAT(IF(H1009="X","H",H1009),"_",IF(OR(P1009=5,P1009=6),_xlfn.CONCAT(P1009,"A"),P1009),"_",VLOOKUP(T1009,Datos!$B$2:$C$5,2,TRUE)),""))</f>
        <v>M_1_[hasta 3]</v>
      </c>
      <c r="AD1009" s="186">
        <f t="shared" si="415"/>
        <v>0</v>
      </c>
      <c r="AE1009" s="90" t="str">
        <f t="shared" si="416"/>
        <v>-</v>
      </c>
      <c r="AF1009" s="91" t="str">
        <f t="shared" si="417"/>
        <v>070601</v>
      </c>
      <c r="AG1009" s="92"/>
      <c r="AH1009" s="93" t="str">
        <f t="shared" si="418"/>
        <v>Corporación de Fomento de la Producción</v>
      </c>
      <c r="AI1009" s="90" t="str">
        <f t="shared" si="419"/>
        <v>-</v>
      </c>
      <c r="AJ1009" s="90">
        <f t="shared" si="420"/>
        <v>3</v>
      </c>
      <c r="AK1009" s="90" t="str">
        <f t="shared" si="421"/>
        <v>-</v>
      </c>
      <c r="AL1009" s="90" t="str">
        <f t="shared" si="422"/>
        <v>Identifica este registro como MUJER</v>
      </c>
      <c r="AM1009" s="90" t="str">
        <f t="shared" si="423"/>
        <v>-</v>
      </c>
      <c r="AN1009" s="90" t="str">
        <f t="shared" si="424"/>
        <v>-</v>
      </c>
      <c r="AO1009" s="90" t="str">
        <f t="shared" si="425"/>
        <v>-</v>
      </c>
      <c r="AP1009" s="58" t="str">
        <f t="shared" si="426"/>
        <v>-</v>
      </c>
      <c r="AQ1009" s="94" t="str">
        <f t="shared" si="427"/>
        <v>-</v>
      </c>
      <c r="AR1009" s="94" t="str">
        <f>IF(N1009="","PRIMER_DIA en blanco",
IF(AND(M1009="01",N1009&gt;=L_Conversion!$C$118,N1009&lt;=L_Conversion!$D$118),"-",
IF(AND(M1009="02",N1009&gt;=L_Conversion!$C$119,N1009&lt;=L_Conversion!$D$119),"-",
IF(AND(M1009="03",N1009&gt;=L_Conversion!$C$120,N1009&lt;=L_Conversion!$D$120),"-",
IF(AND(M1009="04",N1009&gt;=L_Conversion!$C$121,N1009&lt;=L_Conversion!$D$121),"-",
IF(AND(M1009="05",N1009&gt;=L_Conversion!$C$122,N1009&lt;=L_Conversion!$D$122),"-",
IF(AND(M1009="06",N1009&gt;=L_Conversion!$C$123,N1009&lt;=L_Conversion!$D$123),"-",
IF(AND(M1009="07",N1009&gt;=L_Conversion!$C$124,N1009&lt;=L_Conversion!$D$124),"-",
IF(AND(M1009="08",N1009&gt;=L_Conversion!$C$125,N1009&lt;=L_Conversion!$D$125),"-",
IF(AND(M1009="09",N1009&gt;=L_Conversion!$C$126,N1009&lt;=L_Conversion!$D$126),"-",
IF(AND(M1009="10",N1009&gt;=L_Conversion!$C$127,N1009&lt;=L_Conversion!$D$127),"-",
IF(AND(M1009="11",N1009&gt;=L_Conversion!$C$128,N1009&lt;=L_Conversion!$D$128),"-",
IF(AND(M1009="12",N1009&gt;=L_Conversion!$C$129,N1009&lt;=L_Conversion!$D$129),"-",
IF(AND(M1009="13",N1009&gt;=L_Conversion!$C$116,N1009&lt;=L_Conversion!$D$116),"-",
IF(AND(M1009="14",N1009&gt;=L_Conversion!$C$117,N1009&lt;=L_Conversion!$D$117),"-",
"PRIMER_DIA fuera de rango")))))))))))))))</f>
        <v>-</v>
      </c>
      <c r="AS1009" s="94" t="str">
        <f t="shared" si="428"/>
        <v>-</v>
      </c>
      <c r="AT1009" s="94" t="str">
        <f t="shared" si="429"/>
        <v>-</v>
      </c>
      <c r="AU1009" s="94" t="str">
        <f t="shared" si="430"/>
        <v>-</v>
      </c>
      <c r="AV1009" s="94" t="str">
        <f t="shared" si="431"/>
        <v>-</v>
      </c>
      <c r="AW1009" s="94" t="str">
        <f t="shared" si="432"/>
        <v>-</v>
      </c>
      <c r="AX1009" s="94" t="str">
        <f t="shared" si="433"/>
        <v>-</v>
      </c>
      <c r="AY1009" s="94" t="str">
        <f t="shared" si="434"/>
        <v>-</v>
      </c>
      <c r="AZ1009" s="94" t="str">
        <f t="shared" si="435"/>
        <v>-</v>
      </c>
      <c r="BA1009" s="94" t="str">
        <f t="shared" si="436"/>
        <v>-</v>
      </c>
      <c r="BB1009" s="94" t="str">
        <f t="shared" si="437"/>
        <v>-</v>
      </c>
      <c r="BC1009" s="94" t="str">
        <f t="shared" si="438"/>
        <v>-</v>
      </c>
      <c r="BD1009" s="94" t="str">
        <f t="shared" si="439"/>
        <v>-</v>
      </c>
      <c r="BE1009" s="94" t="str">
        <f t="shared" si="440"/>
        <v>-</v>
      </c>
      <c r="BF1009" s="94" t="str">
        <f t="shared" si="441"/>
        <v>-</v>
      </c>
    </row>
    <row r="1010" spans="1:58" x14ac:dyDescent="0.2">
      <c r="A1010" s="19" t="s">
        <v>1193</v>
      </c>
      <c r="B1010" s="19" t="s">
        <v>76</v>
      </c>
      <c r="C1010" s="19">
        <v>14112320</v>
      </c>
      <c r="D1010" s="19">
        <v>3</v>
      </c>
      <c r="E1010" s="19" t="s">
        <v>1344</v>
      </c>
      <c r="F1010" s="19" t="s">
        <v>1345</v>
      </c>
      <c r="G1010" s="19" t="s">
        <v>1346</v>
      </c>
      <c r="H1010" s="19" t="s">
        <v>1018</v>
      </c>
      <c r="I1010" s="19" t="s">
        <v>653</v>
      </c>
      <c r="J1010" s="19">
        <v>80</v>
      </c>
      <c r="K1010" s="19" t="s">
        <v>556</v>
      </c>
      <c r="L1010" s="19" t="s">
        <v>495</v>
      </c>
      <c r="M1010" s="19" t="s">
        <v>15</v>
      </c>
      <c r="N1010" s="19">
        <v>45898</v>
      </c>
      <c r="O1010" s="19">
        <v>1</v>
      </c>
      <c r="P1010" s="83">
        <v>1</v>
      </c>
      <c r="Q1010" s="19" t="s">
        <v>23</v>
      </c>
      <c r="R1010" s="19" t="s">
        <v>11</v>
      </c>
      <c r="S1010" s="19" t="s">
        <v>23</v>
      </c>
      <c r="T1010" s="19">
        <v>1</v>
      </c>
      <c r="U1010" s="19" t="s">
        <v>11</v>
      </c>
      <c r="V1010" s="19" t="s">
        <v>11</v>
      </c>
      <c r="W1010" s="19" t="s">
        <v>11</v>
      </c>
      <c r="X1010" s="19">
        <v>0</v>
      </c>
      <c r="Y1010" s="19" t="s">
        <v>730</v>
      </c>
      <c r="Z1010" s="19">
        <v>0</v>
      </c>
      <c r="AA1010" s="19">
        <v>0</v>
      </c>
      <c r="AB1010" s="19">
        <v>0</v>
      </c>
      <c r="AC1010" s="186" t="str">
        <f>IF(OR(M1010="13",M1010="14",P1010=8),"",IF(     AND(OR(S1010="AUTORIZADO", S1010="PENDIENTE", S1010="REDUCIDO", S1010="AMPLIADO"),L1010&lt;&gt;"HONORARIO" ), _xlfn.CONCAT(IF(H1010="X","H",H1010),"_",IF(OR(P1010=5,P1010=6),_xlfn.CONCAT(P1010,"A"),P1010),"_",VLOOKUP(T1010,Datos!$B$2:$C$5,2,TRUE)),""))</f>
        <v>M_1_[hasta 3]</v>
      </c>
      <c r="AD1010" s="186">
        <f t="shared" si="415"/>
        <v>0</v>
      </c>
      <c r="AE1010" s="90" t="str">
        <f t="shared" si="416"/>
        <v>-</v>
      </c>
      <c r="AF1010" s="91" t="str">
        <f t="shared" si="417"/>
        <v>070601</v>
      </c>
      <c r="AG1010" s="92"/>
      <c r="AH1010" s="93" t="str">
        <f t="shared" si="418"/>
        <v>Corporación de Fomento de la Producción</v>
      </c>
      <c r="AI1010" s="90" t="str">
        <f t="shared" si="419"/>
        <v>-</v>
      </c>
      <c r="AJ1010" s="90">
        <f t="shared" si="420"/>
        <v>3</v>
      </c>
      <c r="AK1010" s="90" t="str">
        <f t="shared" si="421"/>
        <v>-</v>
      </c>
      <c r="AL1010" s="90" t="str">
        <f t="shared" si="422"/>
        <v>Identifica este registro como MUJER</v>
      </c>
      <c r="AM1010" s="90" t="str">
        <f t="shared" si="423"/>
        <v>-</v>
      </c>
      <c r="AN1010" s="90" t="str">
        <f t="shared" si="424"/>
        <v>-</v>
      </c>
      <c r="AO1010" s="90" t="str">
        <f t="shared" si="425"/>
        <v>-</v>
      </c>
      <c r="AP1010" s="58" t="str">
        <f t="shared" si="426"/>
        <v>-</v>
      </c>
      <c r="AQ1010" s="94" t="str">
        <f t="shared" si="427"/>
        <v>-</v>
      </c>
      <c r="AR1010" s="94" t="str">
        <f>IF(N1010="","PRIMER_DIA en blanco",
IF(AND(M1010="01",N1010&gt;=L_Conversion!$C$118,N1010&lt;=L_Conversion!$D$118),"-",
IF(AND(M1010="02",N1010&gt;=L_Conversion!$C$119,N1010&lt;=L_Conversion!$D$119),"-",
IF(AND(M1010="03",N1010&gt;=L_Conversion!$C$120,N1010&lt;=L_Conversion!$D$120),"-",
IF(AND(M1010="04",N1010&gt;=L_Conversion!$C$121,N1010&lt;=L_Conversion!$D$121),"-",
IF(AND(M1010="05",N1010&gt;=L_Conversion!$C$122,N1010&lt;=L_Conversion!$D$122),"-",
IF(AND(M1010="06",N1010&gt;=L_Conversion!$C$123,N1010&lt;=L_Conversion!$D$123),"-",
IF(AND(M1010="07",N1010&gt;=L_Conversion!$C$124,N1010&lt;=L_Conversion!$D$124),"-",
IF(AND(M1010="08",N1010&gt;=L_Conversion!$C$125,N1010&lt;=L_Conversion!$D$125),"-",
IF(AND(M1010="09",N1010&gt;=L_Conversion!$C$126,N1010&lt;=L_Conversion!$D$126),"-",
IF(AND(M1010="10",N1010&gt;=L_Conversion!$C$127,N1010&lt;=L_Conversion!$D$127),"-",
IF(AND(M1010="11",N1010&gt;=L_Conversion!$C$128,N1010&lt;=L_Conversion!$D$128),"-",
IF(AND(M1010="12",N1010&gt;=L_Conversion!$C$129,N1010&lt;=L_Conversion!$D$129),"-",
IF(AND(M1010="13",N1010&gt;=L_Conversion!$C$116,N1010&lt;=L_Conversion!$D$116),"-",
IF(AND(M1010="14",N1010&gt;=L_Conversion!$C$117,N1010&lt;=L_Conversion!$D$117),"-",
"PRIMER_DIA fuera de rango")))))))))))))))</f>
        <v>-</v>
      </c>
      <c r="AS1010" s="94" t="str">
        <f t="shared" si="428"/>
        <v>-</v>
      </c>
      <c r="AT1010" s="94" t="str">
        <f t="shared" si="429"/>
        <v>-</v>
      </c>
      <c r="AU1010" s="94" t="str">
        <f t="shared" si="430"/>
        <v>-</v>
      </c>
      <c r="AV1010" s="94" t="str">
        <f t="shared" si="431"/>
        <v>-</v>
      </c>
      <c r="AW1010" s="94" t="str">
        <f t="shared" si="432"/>
        <v>-</v>
      </c>
      <c r="AX1010" s="94" t="str">
        <f t="shared" si="433"/>
        <v>-</v>
      </c>
      <c r="AY1010" s="94" t="str">
        <f t="shared" si="434"/>
        <v>-</v>
      </c>
      <c r="AZ1010" s="94" t="str">
        <f t="shared" si="435"/>
        <v>-</v>
      </c>
      <c r="BA1010" s="94" t="str">
        <f t="shared" si="436"/>
        <v>-</v>
      </c>
      <c r="BB1010" s="94" t="str">
        <f t="shared" si="437"/>
        <v>-</v>
      </c>
      <c r="BC1010" s="94" t="str">
        <f t="shared" si="438"/>
        <v>-</v>
      </c>
      <c r="BD1010" s="94" t="str">
        <f t="shared" si="439"/>
        <v>-</v>
      </c>
      <c r="BE1010" s="94" t="str">
        <f t="shared" si="440"/>
        <v>-</v>
      </c>
      <c r="BF1010" s="94" t="str">
        <f t="shared" si="441"/>
        <v>-</v>
      </c>
    </row>
    <row r="1011" spans="1:58" x14ac:dyDescent="0.2">
      <c r="A1011" s="19" t="s">
        <v>1193</v>
      </c>
      <c r="B1011" s="19" t="s">
        <v>76</v>
      </c>
      <c r="C1011" s="19">
        <v>13545055</v>
      </c>
      <c r="D1011" s="19">
        <v>3</v>
      </c>
      <c r="E1011" s="19" t="s">
        <v>1427</v>
      </c>
      <c r="F1011" s="19" t="s">
        <v>1428</v>
      </c>
      <c r="G1011" s="19" t="s">
        <v>1429</v>
      </c>
      <c r="H1011" s="19" t="s">
        <v>1018</v>
      </c>
      <c r="I1011" s="19" t="s">
        <v>653</v>
      </c>
      <c r="J1011" s="19">
        <v>80</v>
      </c>
      <c r="K1011" s="19" t="s">
        <v>554</v>
      </c>
      <c r="L1011" s="19" t="s">
        <v>495</v>
      </c>
      <c r="M1011" s="19" t="s">
        <v>15</v>
      </c>
      <c r="N1011" s="19">
        <v>45899</v>
      </c>
      <c r="O1011" s="19">
        <v>30</v>
      </c>
      <c r="P1011" s="83">
        <v>1</v>
      </c>
      <c r="Q1011" s="19" t="s">
        <v>23</v>
      </c>
      <c r="R1011" s="19" t="s">
        <v>11</v>
      </c>
      <c r="S1011" s="19" t="s">
        <v>23</v>
      </c>
      <c r="T1011" s="19">
        <v>30</v>
      </c>
      <c r="U1011" s="19" t="s">
        <v>11</v>
      </c>
      <c r="V1011" s="19" t="s">
        <v>11</v>
      </c>
      <c r="W1011" s="19" t="s">
        <v>11</v>
      </c>
      <c r="X1011" s="19">
        <v>0</v>
      </c>
      <c r="Y1011" s="19" t="s">
        <v>730</v>
      </c>
      <c r="Z1011" s="19">
        <v>0</v>
      </c>
      <c r="AA1011" s="19">
        <v>0</v>
      </c>
      <c r="AB1011" s="19">
        <v>0</v>
      </c>
      <c r="AC1011" s="186" t="str">
        <f>IF(OR(M1011="13",M1011="14",P1011=8),"",IF(     AND(OR(S1011="AUTORIZADO", S1011="PENDIENTE", S1011="REDUCIDO", S1011="AMPLIADO"),L1011&lt;&gt;"HONORARIO" ), _xlfn.CONCAT(IF(H1011="X","H",H1011),"_",IF(OR(P1011=5,P1011=6),_xlfn.CONCAT(P1011,"A"),P1011),"_",VLOOKUP(T1011,Datos!$B$2:$C$5,2,TRUE)),""))</f>
        <v>M_1_[11 +]</v>
      </c>
      <c r="AD1011" s="186">
        <f t="shared" si="415"/>
        <v>0</v>
      </c>
      <c r="AE1011" s="90" t="str">
        <f t="shared" si="416"/>
        <v>-</v>
      </c>
      <c r="AF1011" s="91" t="str">
        <f t="shared" si="417"/>
        <v>070601</v>
      </c>
      <c r="AG1011" s="92"/>
      <c r="AH1011" s="93" t="str">
        <f t="shared" si="418"/>
        <v>Corporación de Fomento de la Producción</v>
      </c>
      <c r="AI1011" s="90" t="str">
        <f t="shared" si="419"/>
        <v>-</v>
      </c>
      <c r="AJ1011" s="90">
        <f t="shared" si="420"/>
        <v>3</v>
      </c>
      <c r="AK1011" s="90" t="str">
        <f t="shared" si="421"/>
        <v>-</v>
      </c>
      <c r="AL1011" s="90" t="str">
        <f t="shared" si="422"/>
        <v>Identifica este registro como MUJER</v>
      </c>
      <c r="AM1011" s="90" t="str">
        <f t="shared" si="423"/>
        <v>-</v>
      </c>
      <c r="AN1011" s="90" t="str">
        <f t="shared" si="424"/>
        <v>-</v>
      </c>
      <c r="AO1011" s="90" t="str">
        <f t="shared" si="425"/>
        <v>-</v>
      </c>
      <c r="AP1011" s="58" t="str">
        <f t="shared" si="426"/>
        <v>-</v>
      </c>
      <c r="AQ1011" s="94" t="str">
        <f t="shared" si="427"/>
        <v>-</v>
      </c>
      <c r="AR1011" s="94" t="str">
        <f>IF(N1011="","PRIMER_DIA en blanco",
IF(AND(M1011="01",N1011&gt;=L_Conversion!$C$118,N1011&lt;=L_Conversion!$D$118),"-",
IF(AND(M1011="02",N1011&gt;=L_Conversion!$C$119,N1011&lt;=L_Conversion!$D$119),"-",
IF(AND(M1011="03",N1011&gt;=L_Conversion!$C$120,N1011&lt;=L_Conversion!$D$120),"-",
IF(AND(M1011="04",N1011&gt;=L_Conversion!$C$121,N1011&lt;=L_Conversion!$D$121),"-",
IF(AND(M1011="05",N1011&gt;=L_Conversion!$C$122,N1011&lt;=L_Conversion!$D$122),"-",
IF(AND(M1011="06",N1011&gt;=L_Conversion!$C$123,N1011&lt;=L_Conversion!$D$123),"-",
IF(AND(M1011="07",N1011&gt;=L_Conversion!$C$124,N1011&lt;=L_Conversion!$D$124),"-",
IF(AND(M1011="08",N1011&gt;=L_Conversion!$C$125,N1011&lt;=L_Conversion!$D$125),"-",
IF(AND(M1011="09",N1011&gt;=L_Conversion!$C$126,N1011&lt;=L_Conversion!$D$126),"-",
IF(AND(M1011="10",N1011&gt;=L_Conversion!$C$127,N1011&lt;=L_Conversion!$D$127),"-",
IF(AND(M1011="11",N1011&gt;=L_Conversion!$C$128,N1011&lt;=L_Conversion!$D$128),"-",
IF(AND(M1011="12",N1011&gt;=L_Conversion!$C$129,N1011&lt;=L_Conversion!$D$129),"-",
IF(AND(M1011="13",N1011&gt;=L_Conversion!$C$116,N1011&lt;=L_Conversion!$D$116),"-",
IF(AND(M1011="14",N1011&gt;=L_Conversion!$C$117,N1011&lt;=L_Conversion!$D$117),"-",
"PRIMER_DIA fuera de rango")))))))))))))))</f>
        <v>-</v>
      </c>
      <c r="AS1011" s="94" t="str">
        <f t="shared" si="428"/>
        <v>-</v>
      </c>
      <c r="AT1011" s="94" t="str">
        <f t="shared" si="429"/>
        <v>-</v>
      </c>
      <c r="AU1011" s="94" t="str">
        <f t="shared" si="430"/>
        <v>-</v>
      </c>
      <c r="AV1011" s="94" t="str">
        <f t="shared" si="431"/>
        <v>-</v>
      </c>
      <c r="AW1011" s="94" t="str">
        <f t="shared" si="432"/>
        <v>-</v>
      </c>
      <c r="AX1011" s="94" t="str">
        <f t="shared" si="433"/>
        <v>-</v>
      </c>
      <c r="AY1011" s="94" t="str">
        <f t="shared" si="434"/>
        <v>-</v>
      </c>
      <c r="AZ1011" s="94" t="str">
        <f t="shared" si="435"/>
        <v>-</v>
      </c>
      <c r="BA1011" s="94" t="str">
        <f t="shared" si="436"/>
        <v>-</v>
      </c>
      <c r="BB1011" s="94" t="str">
        <f t="shared" si="437"/>
        <v>-</v>
      </c>
      <c r="BC1011" s="94" t="str">
        <f t="shared" si="438"/>
        <v>-</v>
      </c>
      <c r="BD1011" s="94" t="str">
        <f t="shared" si="439"/>
        <v>-</v>
      </c>
      <c r="BE1011" s="94" t="str">
        <f t="shared" si="440"/>
        <v>-</v>
      </c>
      <c r="BF1011" s="94" t="str">
        <f t="shared" si="441"/>
        <v>-</v>
      </c>
    </row>
    <row r="1012" spans="1:58" x14ac:dyDescent="0.2">
      <c r="A1012" s="19" t="s">
        <v>1193</v>
      </c>
      <c r="B1012" s="19" t="s">
        <v>76</v>
      </c>
      <c r="C1012" s="19">
        <v>8322183</v>
      </c>
      <c r="D1012" s="19">
        <v>6</v>
      </c>
      <c r="E1012" s="19" t="s">
        <v>1194</v>
      </c>
      <c r="F1012" s="19" t="s">
        <v>1195</v>
      </c>
      <c r="G1012" s="19" t="s">
        <v>1196</v>
      </c>
      <c r="H1012" s="19" t="s">
        <v>654</v>
      </c>
      <c r="I1012" s="19" t="s">
        <v>653</v>
      </c>
      <c r="J1012" s="19">
        <v>80</v>
      </c>
      <c r="K1012" s="19" t="s">
        <v>560</v>
      </c>
      <c r="L1012" s="19" t="s">
        <v>495</v>
      </c>
      <c r="M1012" s="19" t="s">
        <v>15</v>
      </c>
      <c r="N1012" s="19">
        <v>45899</v>
      </c>
      <c r="O1012" s="19">
        <v>30</v>
      </c>
      <c r="P1012" s="83">
        <v>1</v>
      </c>
      <c r="Q1012" s="19" t="s">
        <v>23</v>
      </c>
      <c r="R1012" s="19" t="s">
        <v>11</v>
      </c>
      <c r="S1012" s="19" t="s">
        <v>23</v>
      </c>
      <c r="T1012" s="19">
        <v>30</v>
      </c>
      <c r="U1012" s="19" t="s">
        <v>11</v>
      </c>
      <c r="V1012" s="19" t="s">
        <v>11</v>
      </c>
      <c r="W1012" s="19" t="s">
        <v>11</v>
      </c>
      <c r="X1012" s="19">
        <v>0</v>
      </c>
      <c r="Y1012" s="19" t="s">
        <v>730</v>
      </c>
      <c r="Z1012" s="19">
        <v>0</v>
      </c>
      <c r="AA1012" s="19">
        <v>0</v>
      </c>
      <c r="AB1012" s="19">
        <v>0</v>
      </c>
      <c r="AC1012" s="186" t="str">
        <f>IF(OR(M1012="13",M1012="14",P1012=8),"",IF(     AND(OR(S1012="AUTORIZADO", S1012="PENDIENTE", S1012="REDUCIDO", S1012="AMPLIADO"),L1012&lt;&gt;"HONORARIO" ), _xlfn.CONCAT(IF(H1012="X","H",H1012),"_",IF(OR(P1012=5,P1012=6),_xlfn.CONCAT(P1012,"A"),P1012),"_",VLOOKUP(T1012,Datos!$B$2:$C$5,2,TRUE)),""))</f>
        <v>H_1_[11 +]</v>
      </c>
      <c r="AD1012" s="186">
        <f t="shared" si="415"/>
        <v>0</v>
      </c>
      <c r="AE1012" s="90" t="str">
        <f t="shared" si="416"/>
        <v>-</v>
      </c>
      <c r="AF1012" s="91" t="str">
        <f t="shared" si="417"/>
        <v>070601</v>
      </c>
      <c r="AG1012" s="92"/>
      <c r="AH1012" s="93" t="str">
        <f t="shared" si="418"/>
        <v>Corporación de Fomento de la Producción</v>
      </c>
      <c r="AI1012" s="90" t="str">
        <f t="shared" si="419"/>
        <v>-</v>
      </c>
      <c r="AJ1012" s="90">
        <f t="shared" si="420"/>
        <v>6</v>
      </c>
      <c r="AK1012" s="90" t="str">
        <f t="shared" si="421"/>
        <v>-</v>
      </c>
      <c r="AL1012" s="90" t="str">
        <f t="shared" si="422"/>
        <v>Identifica este registro como HOMBRE</v>
      </c>
      <c r="AM1012" s="90" t="str">
        <f t="shared" si="423"/>
        <v>-</v>
      </c>
      <c r="AN1012" s="90" t="str">
        <f t="shared" si="424"/>
        <v>-</v>
      </c>
      <c r="AO1012" s="90" t="str">
        <f t="shared" si="425"/>
        <v>-</v>
      </c>
      <c r="AP1012" s="58" t="str">
        <f t="shared" si="426"/>
        <v>-</v>
      </c>
      <c r="AQ1012" s="94" t="str">
        <f t="shared" si="427"/>
        <v>-</v>
      </c>
      <c r="AR1012" s="94" t="str">
        <f>IF(N1012="","PRIMER_DIA en blanco",
IF(AND(M1012="01",N1012&gt;=L_Conversion!$C$118,N1012&lt;=L_Conversion!$D$118),"-",
IF(AND(M1012="02",N1012&gt;=L_Conversion!$C$119,N1012&lt;=L_Conversion!$D$119),"-",
IF(AND(M1012="03",N1012&gt;=L_Conversion!$C$120,N1012&lt;=L_Conversion!$D$120),"-",
IF(AND(M1012="04",N1012&gt;=L_Conversion!$C$121,N1012&lt;=L_Conversion!$D$121),"-",
IF(AND(M1012="05",N1012&gt;=L_Conversion!$C$122,N1012&lt;=L_Conversion!$D$122),"-",
IF(AND(M1012="06",N1012&gt;=L_Conversion!$C$123,N1012&lt;=L_Conversion!$D$123),"-",
IF(AND(M1012="07",N1012&gt;=L_Conversion!$C$124,N1012&lt;=L_Conversion!$D$124),"-",
IF(AND(M1012="08",N1012&gt;=L_Conversion!$C$125,N1012&lt;=L_Conversion!$D$125),"-",
IF(AND(M1012="09",N1012&gt;=L_Conversion!$C$126,N1012&lt;=L_Conversion!$D$126),"-",
IF(AND(M1012="10",N1012&gt;=L_Conversion!$C$127,N1012&lt;=L_Conversion!$D$127),"-",
IF(AND(M1012="11",N1012&gt;=L_Conversion!$C$128,N1012&lt;=L_Conversion!$D$128),"-",
IF(AND(M1012="12",N1012&gt;=L_Conversion!$C$129,N1012&lt;=L_Conversion!$D$129),"-",
IF(AND(M1012="13",N1012&gt;=L_Conversion!$C$116,N1012&lt;=L_Conversion!$D$116),"-",
IF(AND(M1012="14",N1012&gt;=L_Conversion!$C$117,N1012&lt;=L_Conversion!$D$117),"-",
"PRIMER_DIA fuera de rango")))))))))))))))</f>
        <v>-</v>
      </c>
      <c r="AS1012" s="94" t="str">
        <f t="shared" si="428"/>
        <v>-</v>
      </c>
      <c r="AT1012" s="94" t="str">
        <f t="shared" si="429"/>
        <v>-</v>
      </c>
      <c r="AU1012" s="94" t="str">
        <f t="shared" si="430"/>
        <v>-</v>
      </c>
      <c r="AV1012" s="94" t="str">
        <f t="shared" si="431"/>
        <v>-</v>
      </c>
      <c r="AW1012" s="94" t="str">
        <f t="shared" si="432"/>
        <v>-</v>
      </c>
      <c r="AX1012" s="94" t="str">
        <f t="shared" si="433"/>
        <v>-</v>
      </c>
      <c r="AY1012" s="94" t="str">
        <f t="shared" si="434"/>
        <v>-</v>
      </c>
      <c r="AZ1012" s="94" t="str">
        <f t="shared" si="435"/>
        <v>-</v>
      </c>
      <c r="BA1012" s="94" t="str">
        <f t="shared" si="436"/>
        <v>-</v>
      </c>
      <c r="BB1012" s="94" t="str">
        <f t="shared" si="437"/>
        <v>-</v>
      </c>
      <c r="BC1012" s="94" t="str">
        <f t="shared" si="438"/>
        <v>-</v>
      </c>
      <c r="BD1012" s="94" t="str">
        <f t="shared" si="439"/>
        <v>-</v>
      </c>
      <c r="BE1012" s="94" t="str">
        <f t="shared" si="440"/>
        <v>-</v>
      </c>
      <c r="BF1012" s="94" t="str">
        <f t="shared" si="441"/>
        <v>-</v>
      </c>
    </row>
    <row r="1013" spans="1:58" x14ac:dyDescent="0.2">
      <c r="A1013" s="19" t="s">
        <v>1193</v>
      </c>
      <c r="B1013" s="19" t="s">
        <v>76</v>
      </c>
      <c r="C1013" s="19">
        <v>13483657</v>
      </c>
      <c r="D1013" s="19">
        <v>1</v>
      </c>
      <c r="E1013" s="19" t="s">
        <v>1782</v>
      </c>
      <c r="F1013" s="19" t="s">
        <v>1881</v>
      </c>
      <c r="G1013" s="19" t="s">
        <v>1882</v>
      </c>
      <c r="H1013" s="19" t="s">
        <v>1018</v>
      </c>
      <c r="I1013" s="19" t="s">
        <v>653</v>
      </c>
      <c r="J1013" s="19">
        <v>80</v>
      </c>
      <c r="K1013" s="19" t="s">
        <v>556</v>
      </c>
      <c r="L1013" s="19" t="s">
        <v>495</v>
      </c>
      <c r="M1013" s="19" t="s">
        <v>15</v>
      </c>
      <c r="N1013" s="19">
        <v>45900</v>
      </c>
      <c r="O1013" s="19">
        <v>30</v>
      </c>
      <c r="P1013" s="83">
        <v>9</v>
      </c>
      <c r="Q1013" s="19" t="s">
        <v>23</v>
      </c>
      <c r="R1013" s="19" t="s">
        <v>11</v>
      </c>
      <c r="S1013" s="19" t="s">
        <v>23</v>
      </c>
      <c r="T1013" s="19">
        <v>30</v>
      </c>
      <c r="U1013" s="19" t="s">
        <v>11</v>
      </c>
      <c r="V1013" s="19" t="s">
        <v>11</v>
      </c>
      <c r="W1013" s="19" t="s">
        <v>11</v>
      </c>
      <c r="X1013" s="19">
        <v>0</v>
      </c>
      <c r="Y1013" s="19" t="s">
        <v>730</v>
      </c>
      <c r="Z1013" s="19">
        <v>0</v>
      </c>
      <c r="AA1013" s="19">
        <v>0</v>
      </c>
      <c r="AB1013" s="19">
        <v>0</v>
      </c>
      <c r="AC1013" s="186" t="str">
        <f>IF(OR(M1013="13",M1013="14",P1013=8),"",IF(     AND(OR(S1013="AUTORIZADO", S1013="PENDIENTE", S1013="REDUCIDO", S1013="AMPLIADO"),L1013&lt;&gt;"HONORARIO" ), _xlfn.CONCAT(IF(H1013="X","H",H1013),"_",IF(OR(P1013=5,P1013=6),_xlfn.CONCAT(P1013,"A"),P1013),"_",VLOOKUP(T1013,Datos!$B$2:$C$5,2,TRUE)),""))</f>
        <v>M_9_[11 +]</v>
      </c>
      <c r="AD1013" s="186">
        <f t="shared" si="415"/>
        <v>0</v>
      </c>
      <c r="AE1013" s="90" t="str">
        <f t="shared" si="416"/>
        <v>-</v>
      </c>
      <c r="AF1013" s="91" t="str">
        <f t="shared" si="417"/>
        <v>070601</v>
      </c>
      <c r="AG1013" s="92"/>
      <c r="AH1013" s="93" t="str">
        <f t="shared" si="418"/>
        <v>Corporación de Fomento de la Producción</v>
      </c>
      <c r="AI1013" s="90" t="str">
        <f t="shared" si="419"/>
        <v>-</v>
      </c>
      <c r="AJ1013" s="90">
        <f t="shared" si="420"/>
        <v>1</v>
      </c>
      <c r="AK1013" s="90" t="str">
        <f t="shared" si="421"/>
        <v>-</v>
      </c>
      <c r="AL1013" s="90" t="str">
        <f t="shared" si="422"/>
        <v>Identifica este registro como MUJER</v>
      </c>
      <c r="AM1013" s="90" t="str">
        <f t="shared" si="423"/>
        <v>-</v>
      </c>
      <c r="AN1013" s="90" t="str">
        <f t="shared" si="424"/>
        <v>-</v>
      </c>
      <c r="AO1013" s="90" t="str">
        <f t="shared" si="425"/>
        <v>-</v>
      </c>
      <c r="AP1013" s="58" t="str">
        <f t="shared" si="426"/>
        <v>-</v>
      </c>
      <c r="AQ1013" s="94" t="str">
        <f t="shared" si="427"/>
        <v>-</v>
      </c>
      <c r="AR1013" s="94" t="str">
        <f>IF(N1013="","PRIMER_DIA en blanco",
IF(AND(M1013="01",N1013&gt;=L_Conversion!$C$118,N1013&lt;=L_Conversion!$D$118),"-",
IF(AND(M1013="02",N1013&gt;=L_Conversion!$C$119,N1013&lt;=L_Conversion!$D$119),"-",
IF(AND(M1013="03",N1013&gt;=L_Conversion!$C$120,N1013&lt;=L_Conversion!$D$120),"-",
IF(AND(M1013="04",N1013&gt;=L_Conversion!$C$121,N1013&lt;=L_Conversion!$D$121),"-",
IF(AND(M1013="05",N1013&gt;=L_Conversion!$C$122,N1013&lt;=L_Conversion!$D$122),"-",
IF(AND(M1013="06",N1013&gt;=L_Conversion!$C$123,N1013&lt;=L_Conversion!$D$123),"-",
IF(AND(M1013="07",N1013&gt;=L_Conversion!$C$124,N1013&lt;=L_Conversion!$D$124),"-",
IF(AND(M1013="08",N1013&gt;=L_Conversion!$C$125,N1013&lt;=L_Conversion!$D$125),"-",
IF(AND(M1013="09",N1013&gt;=L_Conversion!$C$126,N1013&lt;=L_Conversion!$D$126),"-",
IF(AND(M1013="10",N1013&gt;=L_Conversion!$C$127,N1013&lt;=L_Conversion!$D$127),"-",
IF(AND(M1013="11",N1013&gt;=L_Conversion!$C$128,N1013&lt;=L_Conversion!$D$128),"-",
IF(AND(M1013="12",N1013&gt;=L_Conversion!$C$129,N1013&lt;=L_Conversion!$D$129),"-",
IF(AND(M1013="13",N1013&gt;=L_Conversion!$C$116,N1013&lt;=L_Conversion!$D$116),"-",
IF(AND(M1013="14",N1013&gt;=L_Conversion!$C$117,N1013&lt;=L_Conversion!$D$117),"-",
"PRIMER_DIA fuera de rango")))))))))))))))</f>
        <v>-</v>
      </c>
      <c r="AS1013" s="94" t="str">
        <f t="shared" si="428"/>
        <v>-</v>
      </c>
      <c r="AT1013" s="94" t="str">
        <f t="shared" si="429"/>
        <v>-</v>
      </c>
      <c r="AU1013" s="94" t="str">
        <f t="shared" si="430"/>
        <v>-</v>
      </c>
      <c r="AV1013" s="94" t="str">
        <f t="shared" si="431"/>
        <v>-</v>
      </c>
      <c r="AW1013" s="94" t="str">
        <f t="shared" si="432"/>
        <v>-</v>
      </c>
      <c r="AX1013" s="94" t="str">
        <f t="shared" si="433"/>
        <v>-</v>
      </c>
      <c r="AY1013" s="94" t="str">
        <f t="shared" si="434"/>
        <v>-</v>
      </c>
      <c r="AZ1013" s="94" t="str">
        <f t="shared" si="435"/>
        <v>-</v>
      </c>
      <c r="BA1013" s="94" t="str">
        <f t="shared" si="436"/>
        <v>-</v>
      </c>
      <c r="BB1013" s="94" t="str">
        <f t="shared" si="437"/>
        <v>-</v>
      </c>
      <c r="BC1013" s="94" t="str">
        <f t="shared" si="438"/>
        <v>-</v>
      </c>
      <c r="BD1013" s="94" t="str">
        <f t="shared" si="439"/>
        <v>-</v>
      </c>
      <c r="BE1013" s="94" t="str">
        <f t="shared" si="440"/>
        <v>-</v>
      </c>
      <c r="BF1013" s="94" t="str">
        <f t="shared" si="441"/>
        <v>-</v>
      </c>
    </row>
    <row r="1014" spans="1:58" x14ac:dyDescent="0.2">
      <c r="A1014" s="19" t="s">
        <v>1193</v>
      </c>
      <c r="B1014" s="19" t="s">
        <v>76</v>
      </c>
      <c r="C1014" s="19">
        <v>8376358</v>
      </c>
      <c r="D1014" s="19">
        <v>2</v>
      </c>
      <c r="E1014" s="19" t="s">
        <v>1355</v>
      </c>
      <c r="F1014" s="19" t="s">
        <v>1557</v>
      </c>
      <c r="G1014" s="19" t="s">
        <v>1558</v>
      </c>
      <c r="H1014" s="19" t="s">
        <v>1018</v>
      </c>
      <c r="I1014" s="19" t="s">
        <v>653</v>
      </c>
      <c r="J1014" s="19">
        <v>60</v>
      </c>
      <c r="K1014" s="19" t="s">
        <v>560</v>
      </c>
      <c r="L1014" s="19" t="s">
        <v>490</v>
      </c>
      <c r="M1014" s="19" t="s">
        <v>15</v>
      </c>
      <c r="N1014" s="19">
        <v>45900</v>
      </c>
      <c r="O1014" s="19">
        <v>18</v>
      </c>
      <c r="P1014" s="83">
        <v>1</v>
      </c>
      <c r="Q1014" s="19" t="s">
        <v>23</v>
      </c>
      <c r="R1014" s="19" t="s">
        <v>11</v>
      </c>
      <c r="S1014" s="19" t="s">
        <v>23</v>
      </c>
      <c r="T1014" s="19">
        <v>18</v>
      </c>
      <c r="U1014" s="19" t="s">
        <v>11</v>
      </c>
      <c r="V1014" s="19" t="s">
        <v>11</v>
      </c>
      <c r="W1014" s="19" t="s">
        <v>19</v>
      </c>
      <c r="X1014" s="19">
        <v>1350473</v>
      </c>
      <c r="Y1014" s="19" t="s">
        <v>726</v>
      </c>
      <c r="Z1014" s="19">
        <v>18</v>
      </c>
      <c r="AA1014" s="19">
        <v>1350473</v>
      </c>
      <c r="AB1014" s="19">
        <v>1350473</v>
      </c>
      <c r="AC1014" s="186" t="str">
        <f>IF(OR(M1014="13",M1014="14",P1014=8),"",IF(     AND(OR(S1014="AUTORIZADO", S1014="PENDIENTE", S1014="REDUCIDO", S1014="AMPLIADO"),L1014&lt;&gt;"HONORARIO" ), _xlfn.CONCAT(IF(H1014="X","H",H1014),"_",IF(OR(P1014=5,P1014=6),_xlfn.CONCAT(P1014,"A"),P1014),"_",VLOOKUP(T1014,Datos!$B$2:$C$5,2,TRUE)),""))</f>
        <v>M_1_[11 +]</v>
      </c>
      <c r="AD1014" s="186">
        <f t="shared" si="415"/>
        <v>2700946</v>
      </c>
      <c r="AE1014" s="90" t="str">
        <f t="shared" si="416"/>
        <v>-</v>
      </c>
      <c r="AF1014" s="91" t="str">
        <f t="shared" si="417"/>
        <v>070601</v>
      </c>
      <c r="AG1014" s="92"/>
      <c r="AH1014" s="93" t="str">
        <f t="shared" si="418"/>
        <v>Corporación de Fomento de la Producción</v>
      </c>
      <c r="AI1014" s="90" t="str">
        <f t="shared" si="419"/>
        <v>-</v>
      </c>
      <c r="AJ1014" s="90">
        <f t="shared" si="420"/>
        <v>2</v>
      </c>
      <c r="AK1014" s="90" t="str">
        <f t="shared" si="421"/>
        <v>-</v>
      </c>
      <c r="AL1014" s="90" t="str">
        <f t="shared" si="422"/>
        <v>Identifica este registro como MUJER</v>
      </c>
      <c r="AM1014" s="90" t="str">
        <f t="shared" si="423"/>
        <v>-</v>
      </c>
      <c r="AN1014" s="90" t="str">
        <f t="shared" si="424"/>
        <v>-</v>
      </c>
      <c r="AO1014" s="90" t="str">
        <f t="shared" si="425"/>
        <v>-</v>
      </c>
      <c r="AP1014" s="58" t="str">
        <f t="shared" si="426"/>
        <v>-</v>
      </c>
      <c r="AQ1014" s="94" t="str">
        <f t="shared" si="427"/>
        <v>-</v>
      </c>
      <c r="AR1014" s="94" t="str">
        <f>IF(N1014="","PRIMER_DIA en blanco",
IF(AND(M1014="01",N1014&gt;=L_Conversion!$C$118,N1014&lt;=L_Conversion!$D$118),"-",
IF(AND(M1014="02",N1014&gt;=L_Conversion!$C$119,N1014&lt;=L_Conversion!$D$119),"-",
IF(AND(M1014="03",N1014&gt;=L_Conversion!$C$120,N1014&lt;=L_Conversion!$D$120),"-",
IF(AND(M1014="04",N1014&gt;=L_Conversion!$C$121,N1014&lt;=L_Conversion!$D$121),"-",
IF(AND(M1014="05",N1014&gt;=L_Conversion!$C$122,N1014&lt;=L_Conversion!$D$122),"-",
IF(AND(M1014="06",N1014&gt;=L_Conversion!$C$123,N1014&lt;=L_Conversion!$D$123),"-",
IF(AND(M1014="07",N1014&gt;=L_Conversion!$C$124,N1014&lt;=L_Conversion!$D$124),"-",
IF(AND(M1014="08",N1014&gt;=L_Conversion!$C$125,N1014&lt;=L_Conversion!$D$125),"-",
IF(AND(M1014="09",N1014&gt;=L_Conversion!$C$126,N1014&lt;=L_Conversion!$D$126),"-",
IF(AND(M1014="10",N1014&gt;=L_Conversion!$C$127,N1014&lt;=L_Conversion!$D$127),"-",
IF(AND(M1014="11",N1014&gt;=L_Conversion!$C$128,N1014&lt;=L_Conversion!$D$128),"-",
IF(AND(M1014="12",N1014&gt;=L_Conversion!$C$129,N1014&lt;=L_Conversion!$D$129),"-",
IF(AND(M1014="13",N1014&gt;=L_Conversion!$C$116,N1014&lt;=L_Conversion!$D$116),"-",
IF(AND(M1014="14",N1014&gt;=L_Conversion!$C$117,N1014&lt;=L_Conversion!$D$117),"-",
"PRIMER_DIA fuera de rango")))))))))))))))</f>
        <v>-</v>
      </c>
      <c r="AS1014" s="94" t="str">
        <f t="shared" si="428"/>
        <v>-</v>
      </c>
      <c r="AT1014" s="94" t="str">
        <f t="shared" si="429"/>
        <v>-</v>
      </c>
      <c r="AU1014" s="94" t="str">
        <f t="shared" si="430"/>
        <v>-</v>
      </c>
      <c r="AV1014" s="94" t="str">
        <f t="shared" si="431"/>
        <v>-</v>
      </c>
      <c r="AW1014" s="94" t="str">
        <f t="shared" si="432"/>
        <v>-</v>
      </c>
      <c r="AX1014" s="94" t="str">
        <f t="shared" si="433"/>
        <v>-</v>
      </c>
      <c r="AY1014" s="94" t="str">
        <f t="shared" si="434"/>
        <v>-</v>
      </c>
      <c r="AZ1014" s="94" t="str">
        <f t="shared" si="435"/>
        <v>-</v>
      </c>
      <c r="BA1014" s="94" t="str">
        <f t="shared" si="436"/>
        <v>-</v>
      </c>
      <c r="BB1014" s="94" t="str">
        <f t="shared" si="437"/>
        <v>-</v>
      </c>
      <c r="BC1014" s="94" t="str">
        <f t="shared" si="438"/>
        <v>-</v>
      </c>
      <c r="BD1014" s="94" t="str">
        <f t="shared" si="439"/>
        <v>-</v>
      </c>
      <c r="BE1014" s="94" t="str">
        <f t="shared" si="440"/>
        <v>-</v>
      </c>
      <c r="BF1014" s="94" t="str">
        <f t="shared" si="441"/>
        <v>-</v>
      </c>
    </row>
    <row r="1015" spans="1:58" x14ac:dyDescent="0.2">
      <c r="A1015" s="19" t="s">
        <v>1193</v>
      </c>
      <c r="B1015" s="19" t="s">
        <v>76</v>
      </c>
      <c r="C1015" s="19">
        <v>8128838</v>
      </c>
      <c r="D1015" s="19">
        <v>0</v>
      </c>
      <c r="E1015" s="19" t="s">
        <v>1307</v>
      </c>
      <c r="F1015" s="19" t="s">
        <v>1590</v>
      </c>
      <c r="G1015" s="19" t="s">
        <v>1591</v>
      </c>
      <c r="H1015" s="19" t="s">
        <v>1018</v>
      </c>
      <c r="I1015" s="19" t="s">
        <v>653</v>
      </c>
      <c r="J1015" s="19">
        <v>60</v>
      </c>
      <c r="K1015" s="19" t="s">
        <v>560</v>
      </c>
      <c r="L1015" s="19" t="s">
        <v>490</v>
      </c>
      <c r="M1015" s="19" t="s">
        <v>10</v>
      </c>
      <c r="N1015" s="19">
        <v>45901</v>
      </c>
      <c r="O1015" s="19">
        <v>5</v>
      </c>
      <c r="P1015" s="83">
        <v>1</v>
      </c>
      <c r="Q1015" s="19" t="s">
        <v>23</v>
      </c>
      <c r="R1015" s="19" t="s">
        <v>11</v>
      </c>
      <c r="S1015" s="19" t="s">
        <v>23</v>
      </c>
      <c r="T1015" s="19">
        <v>5</v>
      </c>
      <c r="U1015" s="19" t="s">
        <v>11</v>
      </c>
      <c r="V1015" s="19" t="s">
        <v>11</v>
      </c>
      <c r="W1015" s="19" t="s">
        <v>19</v>
      </c>
      <c r="X1015" s="19">
        <v>204629</v>
      </c>
      <c r="Y1015" s="19" t="s">
        <v>726</v>
      </c>
      <c r="Z1015" s="19">
        <v>5</v>
      </c>
      <c r="AA1015" s="19">
        <v>204629</v>
      </c>
      <c r="AB1015" s="19">
        <v>204629</v>
      </c>
      <c r="AC1015" s="186" t="str">
        <f>IF(OR(M1015="13",M1015="14",P1015=8),"",IF(     AND(OR(S1015="AUTORIZADO", S1015="PENDIENTE", S1015="REDUCIDO", S1015="AMPLIADO"),L1015&lt;&gt;"HONORARIO" ), _xlfn.CONCAT(IF(H1015="X","H",H1015),"_",IF(OR(P1015=5,P1015=6),_xlfn.CONCAT(P1015,"A"),P1015),"_",VLOOKUP(T1015,Datos!$B$2:$C$5,2,TRUE)),""))</f>
        <v>M_1_[4 a 10]</v>
      </c>
      <c r="AD1015" s="186">
        <f t="shared" si="415"/>
        <v>409258</v>
      </c>
      <c r="AE1015" s="90" t="str">
        <f t="shared" si="416"/>
        <v>-</v>
      </c>
      <c r="AF1015" s="91" t="str">
        <f t="shared" si="417"/>
        <v>070601</v>
      </c>
      <c r="AG1015" s="92"/>
      <c r="AH1015" s="93" t="str">
        <f t="shared" si="418"/>
        <v>Corporación de Fomento de la Producción</v>
      </c>
      <c r="AI1015" s="90" t="str">
        <f t="shared" si="419"/>
        <v>-</v>
      </c>
      <c r="AJ1015" s="90">
        <f t="shared" si="420"/>
        <v>0</v>
      </c>
      <c r="AK1015" s="90" t="str">
        <f t="shared" si="421"/>
        <v>-</v>
      </c>
      <c r="AL1015" s="90" t="str">
        <f t="shared" si="422"/>
        <v>Identifica este registro como MUJER</v>
      </c>
      <c r="AM1015" s="90" t="str">
        <f t="shared" si="423"/>
        <v>-</v>
      </c>
      <c r="AN1015" s="90" t="str">
        <f t="shared" si="424"/>
        <v>-</v>
      </c>
      <c r="AO1015" s="90" t="str">
        <f t="shared" si="425"/>
        <v>-</v>
      </c>
      <c r="AP1015" s="58" t="str">
        <f t="shared" si="426"/>
        <v>-</v>
      </c>
      <c r="AQ1015" s="94" t="str">
        <f t="shared" si="427"/>
        <v>-</v>
      </c>
      <c r="AR1015" s="94" t="str">
        <f>IF(N1015="","PRIMER_DIA en blanco",
IF(AND(M1015="01",N1015&gt;=L_Conversion!$C$118,N1015&lt;=L_Conversion!$D$118),"-",
IF(AND(M1015="02",N1015&gt;=L_Conversion!$C$119,N1015&lt;=L_Conversion!$D$119),"-",
IF(AND(M1015="03",N1015&gt;=L_Conversion!$C$120,N1015&lt;=L_Conversion!$D$120),"-",
IF(AND(M1015="04",N1015&gt;=L_Conversion!$C$121,N1015&lt;=L_Conversion!$D$121),"-",
IF(AND(M1015="05",N1015&gt;=L_Conversion!$C$122,N1015&lt;=L_Conversion!$D$122),"-",
IF(AND(M1015="06",N1015&gt;=L_Conversion!$C$123,N1015&lt;=L_Conversion!$D$123),"-",
IF(AND(M1015="07",N1015&gt;=L_Conversion!$C$124,N1015&lt;=L_Conversion!$D$124),"-",
IF(AND(M1015="08",N1015&gt;=L_Conversion!$C$125,N1015&lt;=L_Conversion!$D$125),"-",
IF(AND(M1015="09",N1015&gt;=L_Conversion!$C$126,N1015&lt;=L_Conversion!$D$126),"-",
IF(AND(M1015="10",N1015&gt;=L_Conversion!$C$127,N1015&lt;=L_Conversion!$D$127),"-",
IF(AND(M1015="11",N1015&gt;=L_Conversion!$C$128,N1015&lt;=L_Conversion!$D$128),"-",
IF(AND(M1015="12",N1015&gt;=L_Conversion!$C$129,N1015&lt;=L_Conversion!$D$129),"-",
IF(AND(M1015="13",N1015&gt;=L_Conversion!$C$116,N1015&lt;=L_Conversion!$D$116),"-",
IF(AND(M1015="14",N1015&gt;=L_Conversion!$C$117,N1015&lt;=L_Conversion!$D$117),"-",
"PRIMER_DIA fuera de rango")))))))))))))))</f>
        <v>-</v>
      </c>
      <c r="AS1015" s="94" t="str">
        <f t="shared" si="428"/>
        <v>-</v>
      </c>
      <c r="AT1015" s="94" t="str">
        <f t="shared" si="429"/>
        <v>-</v>
      </c>
      <c r="AU1015" s="94" t="str">
        <f t="shared" si="430"/>
        <v>-</v>
      </c>
      <c r="AV1015" s="94" t="str">
        <f t="shared" si="431"/>
        <v>-</v>
      </c>
      <c r="AW1015" s="94" t="str">
        <f t="shared" si="432"/>
        <v>-</v>
      </c>
      <c r="AX1015" s="94" t="str">
        <f t="shared" si="433"/>
        <v>-</v>
      </c>
      <c r="AY1015" s="94" t="str">
        <f t="shared" si="434"/>
        <v>-</v>
      </c>
      <c r="AZ1015" s="94" t="str">
        <f t="shared" si="435"/>
        <v>-</v>
      </c>
      <c r="BA1015" s="94" t="str">
        <f t="shared" si="436"/>
        <v>-</v>
      </c>
      <c r="BB1015" s="94" t="str">
        <f t="shared" si="437"/>
        <v>-</v>
      </c>
      <c r="BC1015" s="94" t="str">
        <f t="shared" si="438"/>
        <v>-</v>
      </c>
      <c r="BD1015" s="94" t="str">
        <f t="shared" si="439"/>
        <v>-</v>
      </c>
      <c r="BE1015" s="94" t="str">
        <f t="shared" si="440"/>
        <v>-</v>
      </c>
      <c r="BF1015" s="94" t="str">
        <f t="shared" si="441"/>
        <v>-</v>
      </c>
    </row>
    <row r="1016" spans="1:58" x14ac:dyDescent="0.2">
      <c r="A1016" s="19" t="s">
        <v>1193</v>
      </c>
      <c r="B1016" s="19" t="s">
        <v>76</v>
      </c>
      <c r="C1016" s="19">
        <v>14112320</v>
      </c>
      <c r="D1016" s="19">
        <v>3</v>
      </c>
      <c r="E1016" s="19" t="s">
        <v>1344</v>
      </c>
      <c r="F1016" s="19" t="s">
        <v>1345</v>
      </c>
      <c r="G1016" s="19" t="s">
        <v>1346</v>
      </c>
      <c r="H1016" s="19" t="s">
        <v>1018</v>
      </c>
      <c r="I1016" s="19" t="s">
        <v>653</v>
      </c>
      <c r="J1016" s="19">
        <v>80</v>
      </c>
      <c r="K1016" s="19" t="s">
        <v>556</v>
      </c>
      <c r="L1016" s="19" t="s">
        <v>495</v>
      </c>
      <c r="M1016" s="19" t="s">
        <v>10</v>
      </c>
      <c r="N1016" s="19">
        <v>45901</v>
      </c>
      <c r="O1016" s="19">
        <v>5</v>
      </c>
      <c r="P1016" s="83">
        <v>1</v>
      </c>
      <c r="Q1016" s="19" t="s">
        <v>23</v>
      </c>
      <c r="R1016" s="19" t="s">
        <v>11</v>
      </c>
      <c r="S1016" s="19" t="s">
        <v>23</v>
      </c>
      <c r="T1016" s="19">
        <v>5</v>
      </c>
      <c r="U1016" s="19" t="s">
        <v>11</v>
      </c>
      <c r="V1016" s="19" t="s">
        <v>11</v>
      </c>
      <c r="W1016" s="19" t="s">
        <v>11</v>
      </c>
      <c r="X1016" s="19">
        <v>0</v>
      </c>
      <c r="Y1016" s="19" t="s">
        <v>730</v>
      </c>
      <c r="Z1016" s="19">
        <v>0</v>
      </c>
      <c r="AA1016" s="19">
        <v>0</v>
      </c>
      <c r="AB1016" s="19">
        <v>0</v>
      </c>
      <c r="AC1016" s="186" t="str">
        <f>IF(OR(M1016="13",M1016="14",P1016=8),"",IF(     AND(OR(S1016="AUTORIZADO", S1016="PENDIENTE", S1016="REDUCIDO", S1016="AMPLIADO"),L1016&lt;&gt;"HONORARIO" ), _xlfn.CONCAT(IF(H1016="X","H",H1016),"_",IF(OR(P1016=5,P1016=6),_xlfn.CONCAT(P1016,"A"),P1016),"_",VLOOKUP(T1016,Datos!$B$2:$C$5,2,TRUE)),""))</f>
        <v>M_1_[4 a 10]</v>
      </c>
      <c r="AD1016" s="186">
        <f t="shared" si="415"/>
        <v>0</v>
      </c>
      <c r="AE1016" s="90" t="str">
        <f t="shared" si="416"/>
        <v>-</v>
      </c>
      <c r="AF1016" s="91" t="str">
        <f t="shared" si="417"/>
        <v>070601</v>
      </c>
      <c r="AG1016" s="92"/>
      <c r="AH1016" s="93" t="str">
        <f t="shared" si="418"/>
        <v>Corporación de Fomento de la Producción</v>
      </c>
      <c r="AI1016" s="90" t="str">
        <f t="shared" si="419"/>
        <v>-</v>
      </c>
      <c r="AJ1016" s="90">
        <f t="shared" si="420"/>
        <v>3</v>
      </c>
      <c r="AK1016" s="90" t="str">
        <f t="shared" si="421"/>
        <v>-</v>
      </c>
      <c r="AL1016" s="90" t="str">
        <f t="shared" si="422"/>
        <v>Identifica este registro como MUJER</v>
      </c>
      <c r="AM1016" s="90" t="str">
        <f t="shared" si="423"/>
        <v>-</v>
      </c>
      <c r="AN1016" s="90" t="str">
        <f t="shared" si="424"/>
        <v>-</v>
      </c>
      <c r="AO1016" s="90" t="str">
        <f t="shared" si="425"/>
        <v>-</v>
      </c>
      <c r="AP1016" s="58" t="str">
        <f t="shared" si="426"/>
        <v>-</v>
      </c>
      <c r="AQ1016" s="94" t="str">
        <f t="shared" si="427"/>
        <v>-</v>
      </c>
      <c r="AR1016" s="94" t="str">
        <f>IF(N1016="","PRIMER_DIA en blanco",
IF(AND(M1016="01",N1016&gt;=L_Conversion!$C$118,N1016&lt;=L_Conversion!$D$118),"-",
IF(AND(M1016="02",N1016&gt;=L_Conversion!$C$119,N1016&lt;=L_Conversion!$D$119),"-",
IF(AND(M1016="03",N1016&gt;=L_Conversion!$C$120,N1016&lt;=L_Conversion!$D$120),"-",
IF(AND(M1016="04",N1016&gt;=L_Conversion!$C$121,N1016&lt;=L_Conversion!$D$121),"-",
IF(AND(M1016="05",N1016&gt;=L_Conversion!$C$122,N1016&lt;=L_Conversion!$D$122),"-",
IF(AND(M1016="06",N1016&gt;=L_Conversion!$C$123,N1016&lt;=L_Conversion!$D$123),"-",
IF(AND(M1016="07",N1016&gt;=L_Conversion!$C$124,N1016&lt;=L_Conversion!$D$124),"-",
IF(AND(M1016="08",N1016&gt;=L_Conversion!$C$125,N1016&lt;=L_Conversion!$D$125),"-",
IF(AND(M1016="09",N1016&gt;=L_Conversion!$C$126,N1016&lt;=L_Conversion!$D$126),"-",
IF(AND(M1016="10",N1016&gt;=L_Conversion!$C$127,N1016&lt;=L_Conversion!$D$127),"-",
IF(AND(M1016="11",N1016&gt;=L_Conversion!$C$128,N1016&lt;=L_Conversion!$D$128),"-",
IF(AND(M1016="12",N1016&gt;=L_Conversion!$C$129,N1016&lt;=L_Conversion!$D$129),"-",
IF(AND(M1016="13",N1016&gt;=L_Conversion!$C$116,N1016&lt;=L_Conversion!$D$116),"-",
IF(AND(M1016="14",N1016&gt;=L_Conversion!$C$117,N1016&lt;=L_Conversion!$D$117),"-",
"PRIMER_DIA fuera de rango")))))))))))))))</f>
        <v>-</v>
      </c>
      <c r="AS1016" s="94" t="str">
        <f t="shared" si="428"/>
        <v>-</v>
      </c>
      <c r="AT1016" s="94" t="str">
        <f t="shared" si="429"/>
        <v>-</v>
      </c>
      <c r="AU1016" s="94" t="str">
        <f t="shared" si="430"/>
        <v>-</v>
      </c>
      <c r="AV1016" s="94" t="str">
        <f t="shared" si="431"/>
        <v>-</v>
      </c>
      <c r="AW1016" s="94" t="str">
        <f t="shared" si="432"/>
        <v>-</v>
      </c>
      <c r="AX1016" s="94" t="str">
        <f t="shared" si="433"/>
        <v>-</v>
      </c>
      <c r="AY1016" s="94" t="str">
        <f t="shared" si="434"/>
        <v>-</v>
      </c>
      <c r="AZ1016" s="94" t="str">
        <f t="shared" si="435"/>
        <v>-</v>
      </c>
      <c r="BA1016" s="94" t="str">
        <f t="shared" si="436"/>
        <v>-</v>
      </c>
      <c r="BB1016" s="94" t="str">
        <f t="shared" si="437"/>
        <v>-</v>
      </c>
      <c r="BC1016" s="94" t="str">
        <f t="shared" si="438"/>
        <v>-</v>
      </c>
      <c r="BD1016" s="94" t="str">
        <f t="shared" si="439"/>
        <v>-</v>
      </c>
      <c r="BE1016" s="94" t="str">
        <f t="shared" si="440"/>
        <v>-</v>
      </c>
      <c r="BF1016" s="94" t="str">
        <f t="shared" si="441"/>
        <v>-</v>
      </c>
    </row>
    <row r="1017" spans="1:58" x14ac:dyDescent="0.2">
      <c r="A1017" s="19" t="s">
        <v>1193</v>
      </c>
      <c r="B1017" s="19" t="s">
        <v>76</v>
      </c>
      <c r="C1017" s="19">
        <v>17404717</v>
      </c>
      <c r="D1017" s="19">
        <v>0</v>
      </c>
      <c r="E1017" s="19" t="s">
        <v>1582</v>
      </c>
      <c r="F1017" s="19" t="s">
        <v>1583</v>
      </c>
      <c r="G1017" s="19" t="s">
        <v>1584</v>
      </c>
      <c r="H1017" s="19" t="s">
        <v>1018</v>
      </c>
      <c r="I1017" s="19" t="s">
        <v>653</v>
      </c>
      <c r="J1017" s="19">
        <v>80</v>
      </c>
      <c r="K1017" s="19" t="s">
        <v>556</v>
      </c>
      <c r="L1017" s="19" t="s">
        <v>495</v>
      </c>
      <c r="M1017" s="19" t="s">
        <v>10</v>
      </c>
      <c r="N1017" s="19">
        <v>45901</v>
      </c>
      <c r="O1017" s="19">
        <v>7</v>
      </c>
      <c r="P1017" s="83">
        <v>4</v>
      </c>
      <c r="Q1017" s="19" t="s">
        <v>23</v>
      </c>
      <c r="R1017" s="19" t="s">
        <v>11</v>
      </c>
      <c r="S1017" s="19" t="s">
        <v>23</v>
      </c>
      <c r="T1017" s="19">
        <v>7</v>
      </c>
      <c r="U1017" s="19" t="s">
        <v>11</v>
      </c>
      <c r="V1017" s="19" t="s">
        <v>11</v>
      </c>
      <c r="W1017" s="19" t="s">
        <v>11</v>
      </c>
      <c r="X1017" s="19">
        <v>0</v>
      </c>
      <c r="Y1017" s="19" t="s">
        <v>730</v>
      </c>
      <c r="Z1017" s="19">
        <v>0</v>
      </c>
      <c r="AA1017" s="19">
        <v>0</v>
      </c>
      <c r="AB1017" s="19">
        <v>0</v>
      </c>
      <c r="AC1017" s="186" t="str">
        <f>IF(OR(M1017="13",M1017="14",P1017=8),"",IF(     AND(OR(S1017="AUTORIZADO", S1017="PENDIENTE", S1017="REDUCIDO", S1017="AMPLIADO"),L1017&lt;&gt;"HONORARIO" ), _xlfn.CONCAT(IF(H1017="X","H",H1017),"_",IF(OR(P1017=5,P1017=6),_xlfn.CONCAT(P1017,"A"),P1017),"_",VLOOKUP(T1017,Datos!$B$2:$C$5,2,TRUE)),""))</f>
        <v>M_4_[4 a 10]</v>
      </c>
      <c r="AD1017" s="186">
        <f t="shared" si="415"/>
        <v>0</v>
      </c>
      <c r="AE1017" s="90" t="str">
        <f t="shared" si="416"/>
        <v>-</v>
      </c>
      <c r="AF1017" s="91" t="str">
        <f t="shared" si="417"/>
        <v>070601</v>
      </c>
      <c r="AG1017" s="92"/>
      <c r="AH1017" s="93" t="str">
        <f t="shared" si="418"/>
        <v>Corporación de Fomento de la Producción</v>
      </c>
      <c r="AI1017" s="90" t="str">
        <f t="shared" si="419"/>
        <v>-</v>
      </c>
      <c r="AJ1017" s="90">
        <f t="shared" si="420"/>
        <v>0</v>
      </c>
      <c r="AK1017" s="90" t="str">
        <f t="shared" si="421"/>
        <v>-</v>
      </c>
      <c r="AL1017" s="90" t="str">
        <f t="shared" si="422"/>
        <v>Identifica este registro como MUJER</v>
      </c>
      <c r="AM1017" s="90" t="str">
        <f t="shared" si="423"/>
        <v>-</v>
      </c>
      <c r="AN1017" s="90" t="str">
        <f t="shared" si="424"/>
        <v>-</v>
      </c>
      <c r="AO1017" s="90" t="str">
        <f t="shared" si="425"/>
        <v>-</v>
      </c>
      <c r="AP1017" s="58" t="str">
        <f t="shared" si="426"/>
        <v>-</v>
      </c>
      <c r="AQ1017" s="94" t="str">
        <f t="shared" si="427"/>
        <v>-</v>
      </c>
      <c r="AR1017" s="94" t="str">
        <f>IF(N1017="","PRIMER_DIA en blanco",
IF(AND(M1017="01",N1017&gt;=L_Conversion!$C$118,N1017&lt;=L_Conversion!$D$118),"-",
IF(AND(M1017="02",N1017&gt;=L_Conversion!$C$119,N1017&lt;=L_Conversion!$D$119),"-",
IF(AND(M1017="03",N1017&gt;=L_Conversion!$C$120,N1017&lt;=L_Conversion!$D$120),"-",
IF(AND(M1017="04",N1017&gt;=L_Conversion!$C$121,N1017&lt;=L_Conversion!$D$121),"-",
IF(AND(M1017="05",N1017&gt;=L_Conversion!$C$122,N1017&lt;=L_Conversion!$D$122),"-",
IF(AND(M1017="06",N1017&gt;=L_Conversion!$C$123,N1017&lt;=L_Conversion!$D$123),"-",
IF(AND(M1017="07",N1017&gt;=L_Conversion!$C$124,N1017&lt;=L_Conversion!$D$124),"-",
IF(AND(M1017="08",N1017&gt;=L_Conversion!$C$125,N1017&lt;=L_Conversion!$D$125),"-",
IF(AND(M1017="09",N1017&gt;=L_Conversion!$C$126,N1017&lt;=L_Conversion!$D$126),"-",
IF(AND(M1017="10",N1017&gt;=L_Conversion!$C$127,N1017&lt;=L_Conversion!$D$127),"-",
IF(AND(M1017="11",N1017&gt;=L_Conversion!$C$128,N1017&lt;=L_Conversion!$D$128),"-",
IF(AND(M1017="12",N1017&gt;=L_Conversion!$C$129,N1017&lt;=L_Conversion!$D$129),"-",
IF(AND(M1017="13",N1017&gt;=L_Conversion!$C$116,N1017&lt;=L_Conversion!$D$116),"-",
IF(AND(M1017="14",N1017&gt;=L_Conversion!$C$117,N1017&lt;=L_Conversion!$D$117),"-",
"PRIMER_DIA fuera de rango")))))))))))))))</f>
        <v>-</v>
      </c>
      <c r="AS1017" s="94" t="str">
        <f t="shared" si="428"/>
        <v>-</v>
      </c>
      <c r="AT1017" s="94" t="str">
        <f t="shared" si="429"/>
        <v>-</v>
      </c>
      <c r="AU1017" s="94" t="str">
        <f t="shared" si="430"/>
        <v>-</v>
      </c>
      <c r="AV1017" s="94" t="str">
        <f t="shared" si="431"/>
        <v>-</v>
      </c>
      <c r="AW1017" s="94" t="str">
        <f t="shared" si="432"/>
        <v>-</v>
      </c>
      <c r="AX1017" s="94" t="str">
        <f t="shared" si="433"/>
        <v>-</v>
      </c>
      <c r="AY1017" s="94" t="str">
        <f t="shared" si="434"/>
        <v>-</v>
      </c>
      <c r="AZ1017" s="94" t="str">
        <f t="shared" si="435"/>
        <v>-</v>
      </c>
      <c r="BA1017" s="94" t="str">
        <f t="shared" si="436"/>
        <v>-</v>
      </c>
      <c r="BB1017" s="94" t="str">
        <f t="shared" si="437"/>
        <v>-</v>
      </c>
      <c r="BC1017" s="94" t="str">
        <f t="shared" si="438"/>
        <v>-</v>
      </c>
      <c r="BD1017" s="94" t="str">
        <f t="shared" si="439"/>
        <v>-</v>
      </c>
      <c r="BE1017" s="94" t="str">
        <f t="shared" si="440"/>
        <v>-</v>
      </c>
      <c r="BF1017" s="94" t="str">
        <f t="shared" si="441"/>
        <v>-</v>
      </c>
    </row>
    <row r="1018" spans="1:58" x14ac:dyDescent="0.2">
      <c r="A1018" s="19" t="s">
        <v>1193</v>
      </c>
      <c r="B1018" s="19" t="s">
        <v>76</v>
      </c>
      <c r="C1018" s="19">
        <v>16976511</v>
      </c>
      <c r="D1018" s="19">
        <v>1</v>
      </c>
      <c r="E1018" s="19" t="s">
        <v>1328</v>
      </c>
      <c r="F1018" s="19" t="s">
        <v>1329</v>
      </c>
      <c r="G1018" s="19" t="s">
        <v>1330</v>
      </c>
      <c r="H1018" s="19" t="s">
        <v>1018</v>
      </c>
      <c r="I1018" s="19" t="s">
        <v>653</v>
      </c>
      <c r="J1018" s="19">
        <v>80</v>
      </c>
      <c r="K1018" s="19" t="s">
        <v>556</v>
      </c>
      <c r="L1018" s="19" t="s">
        <v>495</v>
      </c>
      <c r="M1018" s="19" t="s">
        <v>10</v>
      </c>
      <c r="N1018" s="19">
        <v>45901</v>
      </c>
      <c r="O1018" s="19">
        <v>3</v>
      </c>
      <c r="P1018" s="83">
        <v>1</v>
      </c>
      <c r="Q1018" s="19" t="s">
        <v>23</v>
      </c>
      <c r="R1018" s="19" t="s">
        <v>11</v>
      </c>
      <c r="S1018" s="19" t="s">
        <v>23</v>
      </c>
      <c r="T1018" s="19">
        <v>3</v>
      </c>
      <c r="U1018" s="19" t="s">
        <v>11</v>
      </c>
      <c r="V1018" s="19" t="s">
        <v>11</v>
      </c>
      <c r="W1018" s="19" t="s">
        <v>11</v>
      </c>
      <c r="X1018" s="19">
        <v>0</v>
      </c>
      <c r="Y1018" s="19" t="s">
        <v>730</v>
      </c>
      <c r="Z1018" s="19">
        <v>0</v>
      </c>
      <c r="AA1018" s="19">
        <v>0</v>
      </c>
      <c r="AB1018" s="19">
        <v>0</v>
      </c>
      <c r="AC1018" s="186" t="str">
        <f>IF(OR(M1018="13",M1018="14",P1018=8),"",IF(     AND(OR(S1018="AUTORIZADO", S1018="PENDIENTE", S1018="REDUCIDO", S1018="AMPLIADO"),L1018&lt;&gt;"HONORARIO" ), _xlfn.CONCAT(IF(H1018="X","H",H1018),"_",IF(OR(P1018=5,P1018=6),_xlfn.CONCAT(P1018,"A"),P1018),"_",VLOOKUP(T1018,Datos!$B$2:$C$5,2,TRUE)),""))</f>
        <v>M_1_[hasta 3]</v>
      </c>
      <c r="AD1018" s="186">
        <f t="shared" si="415"/>
        <v>0</v>
      </c>
      <c r="AE1018" s="90" t="str">
        <f t="shared" si="416"/>
        <v>-</v>
      </c>
      <c r="AF1018" s="91" t="str">
        <f t="shared" si="417"/>
        <v>070601</v>
      </c>
      <c r="AG1018" s="92"/>
      <c r="AH1018" s="93" t="str">
        <f t="shared" si="418"/>
        <v>Corporación de Fomento de la Producción</v>
      </c>
      <c r="AI1018" s="90" t="str">
        <f t="shared" si="419"/>
        <v>-</v>
      </c>
      <c r="AJ1018" s="90">
        <f t="shared" si="420"/>
        <v>1</v>
      </c>
      <c r="AK1018" s="90" t="str">
        <f t="shared" si="421"/>
        <v>-</v>
      </c>
      <c r="AL1018" s="90" t="str">
        <f t="shared" si="422"/>
        <v>Identifica este registro como MUJER</v>
      </c>
      <c r="AM1018" s="90" t="str">
        <f t="shared" si="423"/>
        <v>-</v>
      </c>
      <c r="AN1018" s="90" t="str">
        <f t="shared" si="424"/>
        <v>-</v>
      </c>
      <c r="AO1018" s="90" t="str">
        <f t="shared" si="425"/>
        <v>-</v>
      </c>
      <c r="AP1018" s="58" t="str">
        <f t="shared" si="426"/>
        <v>-</v>
      </c>
      <c r="AQ1018" s="94" t="str">
        <f t="shared" si="427"/>
        <v>-</v>
      </c>
      <c r="AR1018" s="94" t="str">
        <f>IF(N1018="","PRIMER_DIA en blanco",
IF(AND(M1018="01",N1018&gt;=L_Conversion!$C$118,N1018&lt;=L_Conversion!$D$118),"-",
IF(AND(M1018="02",N1018&gt;=L_Conversion!$C$119,N1018&lt;=L_Conversion!$D$119),"-",
IF(AND(M1018="03",N1018&gt;=L_Conversion!$C$120,N1018&lt;=L_Conversion!$D$120),"-",
IF(AND(M1018="04",N1018&gt;=L_Conversion!$C$121,N1018&lt;=L_Conversion!$D$121),"-",
IF(AND(M1018="05",N1018&gt;=L_Conversion!$C$122,N1018&lt;=L_Conversion!$D$122),"-",
IF(AND(M1018="06",N1018&gt;=L_Conversion!$C$123,N1018&lt;=L_Conversion!$D$123),"-",
IF(AND(M1018="07",N1018&gt;=L_Conversion!$C$124,N1018&lt;=L_Conversion!$D$124),"-",
IF(AND(M1018="08",N1018&gt;=L_Conversion!$C$125,N1018&lt;=L_Conversion!$D$125),"-",
IF(AND(M1018="09",N1018&gt;=L_Conversion!$C$126,N1018&lt;=L_Conversion!$D$126),"-",
IF(AND(M1018="10",N1018&gt;=L_Conversion!$C$127,N1018&lt;=L_Conversion!$D$127),"-",
IF(AND(M1018="11",N1018&gt;=L_Conversion!$C$128,N1018&lt;=L_Conversion!$D$128),"-",
IF(AND(M1018="12",N1018&gt;=L_Conversion!$C$129,N1018&lt;=L_Conversion!$D$129),"-",
IF(AND(M1018="13",N1018&gt;=L_Conversion!$C$116,N1018&lt;=L_Conversion!$D$116),"-",
IF(AND(M1018="14",N1018&gt;=L_Conversion!$C$117,N1018&lt;=L_Conversion!$D$117),"-",
"PRIMER_DIA fuera de rango")))))))))))))))</f>
        <v>-</v>
      </c>
      <c r="AS1018" s="94" t="str">
        <f t="shared" si="428"/>
        <v>-</v>
      </c>
      <c r="AT1018" s="94" t="str">
        <f t="shared" si="429"/>
        <v>-</v>
      </c>
      <c r="AU1018" s="94" t="str">
        <f t="shared" si="430"/>
        <v>-</v>
      </c>
      <c r="AV1018" s="94" t="str">
        <f t="shared" si="431"/>
        <v>-</v>
      </c>
      <c r="AW1018" s="94" t="str">
        <f t="shared" si="432"/>
        <v>-</v>
      </c>
      <c r="AX1018" s="94" t="str">
        <f t="shared" si="433"/>
        <v>-</v>
      </c>
      <c r="AY1018" s="94" t="str">
        <f t="shared" si="434"/>
        <v>-</v>
      </c>
      <c r="AZ1018" s="94" t="str">
        <f t="shared" si="435"/>
        <v>-</v>
      </c>
      <c r="BA1018" s="94" t="str">
        <f t="shared" si="436"/>
        <v>-</v>
      </c>
      <c r="BB1018" s="94" t="str">
        <f t="shared" si="437"/>
        <v>-</v>
      </c>
      <c r="BC1018" s="94" t="str">
        <f t="shared" si="438"/>
        <v>-</v>
      </c>
      <c r="BD1018" s="94" t="str">
        <f t="shared" si="439"/>
        <v>-</v>
      </c>
      <c r="BE1018" s="94" t="str">
        <f t="shared" si="440"/>
        <v>-</v>
      </c>
      <c r="BF1018" s="94" t="str">
        <f t="shared" si="441"/>
        <v>-</v>
      </c>
    </row>
    <row r="1019" spans="1:58" x14ac:dyDescent="0.2">
      <c r="A1019" s="19" t="s">
        <v>1193</v>
      </c>
      <c r="B1019" s="19" t="s">
        <v>76</v>
      </c>
      <c r="C1019" s="19">
        <v>13921403</v>
      </c>
      <c r="D1019" s="19" t="s">
        <v>1197</v>
      </c>
      <c r="E1019" s="19" t="s">
        <v>1723</v>
      </c>
      <c r="F1019" s="19" t="s">
        <v>2123</v>
      </c>
      <c r="G1019" s="19" t="s">
        <v>2124</v>
      </c>
      <c r="H1019" s="19" t="s">
        <v>1018</v>
      </c>
      <c r="I1019" s="19" t="s">
        <v>653</v>
      </c>
      <c r="J1019" s="19">
        <v>60</v>
      </c>
      <c r="K1019" s="19" t="s">
        <v>554</v>
      </c>
      <c r="L1019" s="19" t="s">
        <v>490</v>
      </c>
      <c r="M1019" s="19" t="s">
        <v>10</v>
      </c>
      <c r="N1019" s="19">
        <v>45901</v>
      </c>
      <c r="O1019" s="19">
        <v>17</v>
      </c>
      <c r="P1019" s="83">
        <v>1</v>
      </c>
      <c r="Q1019" s="19" t="s">
        <v>23</v>
      </c>
      <c r="R1019" s="19" t="s">
        <v>11</v>
      </c>
      <c r="S1019" s="19" t="s">
        <v>23</v>
      </c>
      <c r="T1019" s="19">
        <v>17</v>
      </c>
      <c r="U1019" s="19" t="s">
        <v>11</v>
      </c>
      <c r="V1019" s="19" t="s">
        <v>11</v>
      </c>
      <c r="W1019" s="19" t="s">
        <v>11</v>
      </c>
      <c r="X1019" s="19">
        <v>0</v>
      </c>
      <c r="Y1019" s="19" t="s">
        <v>732</v>
      </c>
      <c r="Z1019" s="19">
        <v>0</v>
      </c>
      <c r="AA1019" s="19">
        <v>0</v>
      </c>
      <c r="AB1019" s="19">
        <v>0</v>
      </c>
      <c r="AC1019" s="186" t="str">
        <f>IF(OR(M1019="13",M1019="14",P1019=8),"",IF(     AND(OR(S1019="AUTORIZADO", S1019="PENDIENTE", S1019="REDUCIDO", S1019="AMPLIADO"),L1019&lt;&gt;"HONORARIO" ), _xlfn.CONCAT(IF(H1019="X","H",H1019),"_",IF(OR(P1019=5,P1019=6),_xlfn.CONCAT(P1019,"A"),P1019),"_",VLOOKUP(T1019,Datos!$B$2:$C$5,2,TRUE)),""))</f>
        <v>M_1_[11 +]</v>
      </c>
      <c r="AD1019" s="186">
        <f t="shared" si="415"/>
        <v>0</v>
      </c>
      <c r="AE1019" s="90" t="str">
        <f t="shared" si="416"/>
        <v>-</v>
      </c>
      <c r="AF1019" s="91" t="str">
        <f t="shared" si="417"/>
        <v>070601</v>
      </c>
      <c r="AG1019" s="92"/>
      <c r="AH1019" s="93" t="str">
        <f t="shared" si="418"/>
        <v>Corporación de Fomento de la Producción</v>
      </c>
      <c r="AI1019" s="90" t="str">
        <f t="shared" si="419"/>
        <v>-</v>
      </c>
      <c r="AJ1019" s="90" t="str">
        <f t="shared" si="420"/>
        <v>K</v>
      </c>
      <c r="AK1019" s="90" t="str">
        <f t="shared" si="421"/>
        <v>-</v>
      </c>
      <c r="AL1019" s="90" t="str">
        <f t="shared" si="422"/>
        <v>Identifica este registro como MUJER</v>
      </c>
      <c r="AM1019" s="90" t="str">
        <f t="shared" si="423"/>
        <v>-</v>
      </c>
      <c r="AN1019" s="90" t="str">
        <f t="shared" si="424"/>
        <v>-</v>
      </c>
      <c r="AO1019" s="90" t="str">
        <f t="shared" si="425"/>
        <v>-</v>
      </c>
      <c r="AP1019" s="58" t="str">
        <f t="shared" si="426"/>
        <v>-</v>
      </c>
      <c r="AQ1019" s="94" t="str">
        <f t="shared" si="427"/>
        <v>-</v>
      </c>
      <c r="AR1019" s="94" t="str">
        <f>IF(N1019="","PRIMER_DIA en blanco",
IF(AND(M1019="01",N1019&gt;=L_Conversion!$C$118,N1019&lt;=L_Conversion!$D$118),"-",
IF(AND(M1019="02",N1019&gt;=L_Conversion!$C$119,N1019&lt;=L_Conversion!$D$119),"-",
IF(AND(M1019="03",N1019&gt;=L_Conversion!$C$120,N1019&lt;=L_Conversion!$D$120),"-",
IF(AND(M1019="04",N1019&gt;=L_Conversion!$C$121,N1019&lt;=L_Conversion!$D$121),"-",
IF(AND(M1019="05",N1019&gt;=L_Conversion!$C$122,N1019&lt;=L_Conversion!$D$122),"-",
IF(AND(M1019="06",N1019&gt;=L_Conversion!$C$123,N1019&lt;=L_Conversion!$D$123),"-",
IF(AND(M1019="07",N1019&gt;=L_Conversion!$C$124,N1019&lt;=L_Conversion!$D$124),"-",
IF(AND(M1019="08",N1019&gt;=L_Conversion!$C$125,N1019&lt;=L_Conversion!$D$125),"-",
IF(AND(M1019="09",N1019&gt;=L_Conversion!$C$126,N1019&lt;=L_Conversion!$D$126),"-",
IF(AND(M1019="10",N1019&gt;=L_Conversion!$C$127,N1019&lt;=L_Conversion!$D$127),"-",
IF(AND(M1019="11",N1019&gt;=L_Conversion!$C$128,N1019&lt;=L_Conversion!$D$128),"-",
IF(AND(M1019="12",N1019&gt;=L_Conversion!$C$129,N1019&lt;=L_Conversion!$D$129),"-",
IF(AND(M1019="13",N1019&gt;=L_Conversion!$C$116,N1019&lt;=L_Conversion!$D$116),"-",
IF(AND(M1019="14",N1019&gt;=L_Conversion!$C$117,N1019&lt;=L_Conversion!$D$117),"-",
"PRIMER_DIA fuera de rango")))))))))))))))</f>
        <v>-</v>
      </c>
      <c r="AS1019" s="94" t="str">
        <f t="shared" si="428"/>
        <v>-</v>
      </c>
      <c r="AT1019" s="94" t="str">
        <f t="shared" si="429"/>
        <v>-</v>
      </c>
      <c r="AU1019" s="94" t="str">
        <f t="shared" si="430"/>
        <v>-</v>
      </c>
      <c r="AV1019" s="94" t="str">
        <f t="shared" si="431"/>
        <v>-</v>
      </c>
      <c r="AW1019" s="94" t="str">
        <f t="shared" si="432"/>
        <v>-</v>
      </c>
      <c r="AX1019" s="94" t="str">
        <f t="shared" si="433"/>
        <v>-</v>
      </c>
      <c r="AY1019" s="94" t="str">
        <f t="shared" si="434"/>
        <v>-</v>
      </c>
      <c r="AZ1019" s="94" t="str">
        <f t="shared" si="435"/>
        <v>-</v>
      </c>
      <c r="BA1019" s="94" t="str">
        <f t="shared" si="436"/>
        <v>-</v>
      </c>
      <c r="BB1019" s="94" t="str">
        <f t="shared" si="437"/>
        <v>-</v>
      </c>
      <c r="BC1019" s="94" t="str">
        <f t="shared" si="438"/>
        <v>-</v>
      </c>
      <c r="BD1019" s="94" t="str">
        <f t="shared" si="439"/>
        <v>-</v>
      </c>
      <c r="BE1019" s="94" t="str">
        <f t="shared" si="440"/>
        <v>-</v>
      </c>
      <c r="BF1019" s="94" t="str">
        <f t="shared" si="441"/>
        <v>-</v>
      </c>
    </row>
    <row r="1020" spans="1:58" x14ac:dyDescent="0.2">
      <c r="A1020" s="19" t="s">
        <v>1193</v>
      </c>
      <c r="B1020" s="19" t="s">
        <v>76</v>
      </c>
      <c r="C1020" s="19">
        <v>11582989</v>
      </c>
      <c r="D1020" s="19">
        <v>0</v>
      </c>
      <c r="E1020" s="19" t="s">
        <v>1312</v>
      </c>
      <c r="F1020" s="19" t="s">
        <v>1648</v>
      </c>
      <c r="G1020" s="19" t="s">
        <v>1649</v>
      </c>
      <c r="H1020" s="19" t="s">
        <v>1018</v>
      </c>
      <c r="I1020" s="19" t="s">
        <v>653</v>
      </c>
      <c r="J1020" s="19">
        <v>80</v>
      </c>
      <c r="K1020" s="19" t="s">
        <v>556</v>
      </c>
      <c r="L1020" s="19" t="s">
        <v>495</v>
      </c>
      <c r="M1020" s="19" t="s">
        <v>10</v>
      </c>
      <c r="N1020" s="19">
        <v>45901</v>
      </c>
      <c r="O1020" s="19">
        <v>2</v>
      </c>
      <c r="P1020" s="83" t="s">
        <v>736</v>
      </c>
      <c r="Q1020" s="19" t="s">
        <v>23</v>
      </c>
      <c r="R1020" s="19" t="s">
        <v>11</v>
      </c>
      <c r="S1020" s="19" t="s">
        <v>23</v>
      </c>
      <c r="T1020" s="19">
        <v>2</v>
      </c>
      <c r="U1020" s="19" t="s">
        <v>11</v>
      </c>
      <c r="V1020" s="19" t="s">
        <v>11</v>
      </c>
      <c r="W1020" s="19" t="s">
        <v>11</v>
      </c>
      <c r="X1020" s="19">
        <v>0</v>
      </c>
      <c r="Y1020" s="19" t="s">
        <v>730</v>
      </c>
      <c r="Z1020" s="19">
        <v>0</v>
      </c>
      <c r="AA1020" s="19">
        <v>0</v>
      </c>
      <c r="AB1020" s="19">
        <v>0</v>
      </c>
      <c r="AC1020" s="186" t="str">
        <f>IF(OR(M1020="13",M1020="14",P1020=8),"",IF(     AND(OR(S1020="AUTORIZADO", S1020="PENDIENTE", S1020="REDUCIDO", S1020="AMPLIADO"),L1020&lt;&gt;"HONORARIO" ), _xlfn.CONCAT(IF(H1020="X","H",H1020),"_",IF(OR(P1020=5,P1020=6),_xlfn.CONCAT(P1020,"A"),P1020),"_",VLOOKUP(T1020,Datos!$B$2:$C$5,2,TRUE)),""))</f>
        <v>M_5B_[hasta 3]</v>
      </c>
      <c r="AD1020" s="186">
        <f t="shared" si="415"/>
        <v>0</v>
      </c>
      <c r="AE1020" s="90" t="str">
        <f t="shared" si="416"/>
        <v>-</v>
      </c>
      <c r="AF1020" s="91" t="str">
        <f t="shared" si="417"/>
        <v>070601</v>
      </c>
      <c r="AG1020" s="92"/>
      <c r="AH1020" s="93" t="str">
        <f t="shared" si="418"/>
        <v>Corporación de Fomento de la Producción</v>
      </c>
      <c r="AI1020" s="90" t="str">
        <f t="shared" si="419"/>
        <v>-</v>
      </c>
      <c r="AJ1020" s="90">
        <f t="shared" si="420"/>
        <v>0</v>
      </c>
      <c r="AK1020" s="90" t="str">
        <f t="shared" si="421"/>
        <v>-</v>
      </c>
      <c r="AL1020" s="90" t="str">
        <f t="shared" si="422"/>
        <v>Identifica este registro como MUJER</v>
      </c>
      <c r="AM1020" s="90" t="str">
        <f t="shared" si="423"/>
        <v>-</v>
      </c>
      <c r="AN1020" s="90" t="str">
        <f t="shared" si="424"/>
        <v>-</v>
      </c>
      <c r="AO1020" s="90" t="str">
        <f t="shared" si="425"/>
        <v>-</v>
      </c>
      <c r="AP1020" s="58" t="str">
        <f t="shared" si="426"/>
        <v>-</v>
      </c>
      <c r="AQ1020" s="94" t="str">
        <f t="shared" si="427"/>
        <v>-</v>
      </c>
      <c r="AR1020" s="94" t="str">
        <f>IF(N1020="","PRIMER_DIA en blanco",
IF(AND(M1020="01",N1020&gt;=L_Conversion!$C$118,N1020&lt;=L_Conversion!$D$118),"-",
IF(AND(M1020="02",N1020&gt;=L_Conversion!$C$119,N1020&lt;=L_Conversion!$D$119),"-",
IF(AND(M1020="03",N1020&gt;=L_Conversion!$C$120,N1020&lt;=L_Conversion!$D$120),"-",
IF(AND(M1020="04",N1020&gt;=L_Conversion!$C$121,N1020&lt;=L_Conversion!$D$121),"-",
IF(AND(M1020="05",N1020&gt;=L_Conversion!$C$122,N1020&lt;=L_Conversion!$D$122),"-",
IF(AND(M1020="06",N1020&gt;=L_Conversion!$C$123,N1020&lt;=L_Conversion!$D$123),"-",
IF(AND(M1020="07",N1020&gt;=L_Conversion!$C$124,N1020&lt;=L_Conversion!$D$124),"-",
IF(AND(M1020="08",N1020&gt;=L_Conversion!$C$125,N1020&lt;=L_Conversion!$D$125),"-",
IF(AND(M1020="09",N1020&gt;=L_Conversion!$C$126,N1020&lt;=L_Conversion!$D$126),"-",
IF(AND(M1020="10",N1020&gt;=L_Conversion!$C$127,N1020&lt;=L_Conversion!$D$127),"-",
IF(AND(M1020="11",N1020&gt;=L_Conversion!$C$128,N1020&lt;=L_Conversion!$D$128),"-",
IF(AND(M1020="12",N1020&gt;=L_Conversion!$C$129,N1020&lt;=L_Conversion!$D$129),"-",
IF(AND(M1020="13",N1020&gt;=L_Conversion!$C$116,N1020&lt;=L_Conversion!$D$116),"-",
IF(AND(M1020="14",N1020&gt;=L_Conversion!$C$117,N1020&lt;=L_Conversion!$D$117),"-",
"PRIMER_DIA fuera de rango")))))))))))))))</f>
        <v>-</v>
      </c>
      <c r="AS1020" s="94" t="str">
        <f t="shared" si="428"/>
        <v>-</v>
      </c>
      <c r="AT1020" s="94" t="str">
        <f t="shared" si="429"/>
        <v>-</v>
      </c>
      <c r="AU1020" s="94" t="str">
        <f t="shared" si="430"/>
        <v>-</v>
      </c>
      <c r="AV1020" s="94" t="str">
        <f t="shared" si="431"/>
        <v>-</v>
      </c>
      <c r="AW1020" s="94" t="str">
        <f t="shared" si="432"/>
        <v>-</v>
      </c>
      <c r="AX1020" s="94" t="str">
        <f t="shared" si="433"/>
        <v>-</v>
      </c>
      <c r="AY1020" s="94" t="str">
        <f t="shared" si="434"/>
        <v>-</v>
      </c>
      <c r="AZ1020" s="94" t="str">
        <f t="shared" si="435"/>
        <v>-</v>
      </c>
      <c r="BA1020" s="94" t="str">
        <f t="shared" si="436"/>
        <v>-</v>
      </c>
      <c r="BB1020" s="94" t="str">
        <f t="shared" si="437"/>
        <v>-</v>
      </c>
      <c r="BC1020" s="94" t="str">
        <f t="shared" si="438"/>
        <v>-</v>
      </c>
      <c r="BD1020" s="94" t="str">
        <f t="shared" si="439"/>
        <v>-</v>
      </c>
      <c r="BE1020" s="94" t="str">
        <f t="shared" si="440"/>
        <v>-</v>
      </c>
      <c r="BF1020" s="94" t="str">
        <f t="shared" si="441"/>
        <v>-</v>
      </c>
    </row>
    <row r="1021" spans="1:58" x14ac:dyDescent="0.2">
      <c r="A1021" s="19" t="s">
        <v>1193</v>
      </c>
      <c r="B1021" s="19" t="s">
        <v>76</v>
      </c>
      <c r="C1021" s="19">
        <v>12396821</v>
      </c>
      <c r="D1021" s="19">
        <v>2</v>
      </c>
      <c r="E1021" s="19" t="s">
        <v>1355</v>
      </c>
      <c r="F1021" s="19" t="s">
        <v>1356</v>
      </c>
      <c r="G1021" s="19" t="s">
        <v>1357</v>
      </c>
      <c r="H1021" s="19" t="s">
        <v>654</v>
      </c>
      <c r="I1021" s="19" t="s">
        <v>653</v>
      </c>
      <c r="J1021" s="19">
        <v>80</v>
      </c>
      <c r="K1021" s="19" t="s">
        <v>560</v>
      </c>
      <c r="L1021" s="19" t="s">
        <v>495</v>
      </c>
      <c r="M1021" s="19" t="s">
        <v>10</v>
      </c>
      <c r="N1021" s="19">
        <v>45901</v>
      </c>
      <c r="O1021" s="19">
        <v>3</v>
      </c>
      <c r="P1021" s="83">
        <v>1</v>
      </c>
      <c r="Q1021" s="19" t="s">
        <v>23</v>
      </c>
      <c r="R1021" s="19" t="s">
        <v>11</v>
      </c>
      <c r="S1021" s="19" t="s">
        <v>23</v>
      </c>
      <c r="T1021" s="19">
        <v>3</v>
      </c>
      <c r="U1021" s="19" t="s">
        <v>11</v>
      </c>
      <c r="V1021" s="19" t="s">
        <v>11</v>
      </c>
      <c r="W1021" s="19" t="s">
        <v>11</v>
      </c>
      <c r="X1021" s="19">
        <v>0</v>
      </c>
      <c r="Y1021" s="19" t="s">
        <v>730</v>
      </c>
      <c r="Z1021" s="19">
        <v>0</v>
      </c>
      <c r="AA1021" s="19">
        <v>0</v>
      </c>
      <c r="AB1021" s="19">
        <v>0</v>
      </c>
      <c r="AC1021" s="186" t="str">
        <f>IF(OR(M1021="13",M1021="14",P1021=8),"",IF(     AND(OR(S1021="AUTORIZADO", S1021="PENDIENTE", S1021="REDUCIDO", S1021="AMPLIADO"),L1021&lt;&gt;"HONORARIO" ), _xlfn.CONCAT(IF(H1021="X","H",H1021),"_",IF(OR(P1021=5,P1021=6),_xlfn.CONCAT(P1021,"A"),P1021),"_",VLOOKUP(T1021,Datos!$B$2:$C$5,2,TRUE)),""))</f>
        <v>H_1_[hasta 3]</v>
      </c>
      <c r="AD1021" s="186">
        <f t="shared" si="415"/>
        <v>0</v>
      </c>
      <c r="AE1021" s="90" t="str">
        <f t="shared" si="416"/>
        <v>-</v>
      </c>
      <c r="AF1021" s="91" t="str">
        <f t="shared" si="417"/>
        <v>070601</v>
      </c>
      <c r="AG1021" s="92"/>
      <c r="AH1021" s="93" t="str">
        <f t="shared" si="418"/>
        <v>Corporación de Fomento de la Producción</v>
      </c>
      <c r="AI1021" s="90" t="str">
        <f t="shared" si="419"/>
        <v>-</v>
      </c>
      <c r="AJ1021" s="90">
        <f t="shared" si="420"/>
        <v>2</v>
      </c>
      <c r="AK1021" s="90" t="str">
        <f t="shared" si="421"/>
        <v>-</v>
      </c>
      <c r="AL1021" s="90" t="str">
        <f t="shared" si="422"/>
        <v>Identifica este registro como HOMBRE</v>
      </c>
      <c r="AM1021" s="90" t="str">
        <f t="shared" si="423"/>
        <v>-</v>
      </c>
      <c r="AN1021" s="90" t="str">
        <f t="shared" si="424"/>
        <v>-</v>
      </c>
      <c r="AO1021" s="90" t="str">
        <f t="shared" si="425"/>
        <v>-</v>
      </c>
      <c r="AP1021" s="58" t="str">
        <f t="shared" si="426"/>
        <v>-</v>
      </c>
      <c r="AQ1021" s="94" t="str">
        <f t="shared" si="427"/>
        <v>-</v>
      </c>
      <c r="AR1021" s="94" t="str">
        <f>IF(N1021="","PRIMER_DIA en blanco",
IF(AND(M1021="01",N1021&gt;=L_Conversion!$C$118,N1021&lt;=L_Conversion!$D$118),"-",
IF(AND(M1021="02",N1021&gt;=L_Conversion!$C$119,N1021&lt;=L_Conversion!$D$119),"-",
IF(AND(M1021="03",N1021&gt;=L_Conversion!$C$120,N1021&lt;=L_Conversion!$D$120),"-",
IF(AND(M1021="04",N1021&gt;=L_Conversion!$C$121,N1021&lt;=L_Conversion!$D$121),"-",
IF(AND(M1021="05",N1021&gt;=L_Conversion!$C$122,N1021&lt;=L_Conversion!$D$122),"-",
IF(AND(M1021="06",N1021&gt;=L_Conversion!$C$123,N1021&lt;=L_Conversion!$D$123),"-",
IF(AND(M1021="07",N1021&gt;=L_Conversion!$C$124,N1021&lt;=L_Conversion!$D$124),"-",
IF(AND(M1021="08",N1021&gt;=L_Conversion!$C$125,N1021&lt;=L_Conversion!$D$125),"-",
IF(AND(M1021="09",N1021&gt;=L_Conversion!$C$126,N1021&lt;=L_Conversion!$D$126),"-",
IF(AND(M1021="10",N1021&gt;=L_Conversion!$C$127,N1021&lt;=L_Conversion!$D$127),"-",
IF(AND(M1021="11",N1021&gt;=L_Conversion!$C$128,N1021&lt;=L_Conversion!$D$128),"-",
IF(AND(M1021="12",N1021&gt;=L_Conversion!$C$129,N1021&lt;=L_Conversion!$D$129),"-",
IF(AND(M1021="13",N1021&gt;=L_Conversion!$C$116,N1021&lt;=L_Conversion!$D$116),"-",
IF(AND(M1021="14",N1021&gt;=L_Conversion!$C$117,N1021&lt;=L_Conversion!$D$117),"-",
"PRIMER_DIA fuera de rango")))))))))))))))</f>
        <v>-</v>
      </c>
      <c r="AS1021" s="94" t="str">
        <f t="shared" si="428"/>
        <v>-</v>
      </c>
      <c r="AT1021" s="94" t="str">
        <f t="shared" si="429"/>
        <v>-</v>
      </c>
      <c r="AU1021" s="94" t="str">
        <f t="shared" si="430"/>
        <v>-</v>
      </c>
      <c r="AV1021" s="94" t="str">
        <f t="shared" si="431"/>
        <v>-</v>
      </c>
      <c r="AW1021" s="94" t="str">
        <f t="shared" si="432"/>
        <v>-</v>
      </c>
      <c r="AX1021" s="94" t="str">
        <f t="shared" si="433"/>
        <v>-</v>
      </c>
      <c r="AY1021" s="94" t="str">
        <f t="shared" si="434"/>
        <v>-</v>
      </c>
      <c r="AZ1021" s="94" t="str">
        <f t="shared" si="435"/>
        <v>-</v>
      </c>
      <c r="BA1021" s="94" t="str">
        <f t="shared" si="436"/>
        <v>-</v>
      </c>
      <c r="BB1021" s="94" t="str">
        <f t="shared" si="437"/>
        <v>-</v>
      </c>
      <c r="BC1021" s="94" t="str">
        <f t="shared" si="438"/>
        <v>-</v>
      </c>
      <c r="BD1021" s="94" t="str">
        <f t="shared" si="439"/>
        <v>-</v>
      </c>
      <c r="BE1021" s="94" t="str">
        <f t="shared" si="440"/>
        <v>-</v>
      </c>
      <c r="BF1021" s="94" t="str">
        <f t="shared" si="441"/>
        <v>-</v>
      </c>
    </row>
    <row r="1022" spans="1:58" x14ac:dyDescent="0.2">
      <c r="A1022" s="19" t="s">
        <v>1193</v>
      </c>
      <c r="B1022" s="19" t="s">
        <v>76</v>
      </c>
      <c r="C1022" s="19">
        <v>12869864</v>
      </c>
      <c r="D1022" s="19">
        <v>7</v>
      </c>
      <c r="E1022" s="19" t="s">
        <v>1227</v>
      </c>
      <c r="F1022" s="19" t="s">
        <v>1228</v>
      </c>
      <c r="G1022" s="19" t="s">
        <v>1229</v>
      </c>
      <c r="H1022" s="19" t="s">
        <v>1018</v>
      </c>
      <c r="I1022" s="19" t="s">
        <v>653</v>
      </c>
      <c r="J1022" s="19">
        <v>80</v>
      </c>
      <c r="K1022" s="19" t="s">
        <v>554</v>
      </c>
      <c r="L1022" s="19" t="s">
        <v>495</v>
      </c>
      <c r="M1022" s="19" t="s">
        <v>10</v>
      </c>
      <c r="N1022" s="19">
        <v>45901</v>
      </c>
      <c r="O1022" s="19">
        <v>1</v>
      </c>
      <c r="P1022" s="83">
        <v>1</v>
      </c>
      <c r="Q1022" s="19" t="s">
        <v>23</v>
      </c>
      <c r="R1022" s="19" t="s">
        <v>11</v>
      </c>
      <c r="S1022" s="19" t="s">
        <v>23</v>
      </c>
      <c r="T1022" s="19">
        <v>1</v>
      </c>
      <c r="U1022" s="19" t="s">
        <v>11</v>
      </c>
      <c r="V1022" s="19" t="s">
        <v>11</v>
      </c>
      <c r="W1022" s="19" t="s">
        <v>11</v>
      </c>
      <c r="X1022" s="19">
        <v>0</v>
      </c>
      <c r="Y1022" s="19" t="s">
        <v>730</v>
      </c>
      <c r="Z1022" s="19">
        <v>0</v>
      </c>
      <c r="AA1022" s="19">
        <v>0</v>
      </c>
      <c r="AB1022" s="19">
        <v>0</v>
      </c>
      <c r="AC1022" s="186" t="str">
        <f>IF(OR(M1022="13",M1022="14",P1022=8),"",IF(     AND(OR(S1022="AUTORIZADO", S1022="PENDIENTE", S1022="REDUCIDO", S1022="AMPLIADO"),L1022&lt;&gt;"HONORARIO" ), _xlfn.CONCAT(IF(H1022="X","H",H1022),"_",IF(OR(P1022=5,P1022=6),_xlfn.CONCAT(P1022,"A"),P1022),"_",VLOOKUP(T1022,Datos!$B$2:$C$5,2,TRUE)),""))</f>
        <v>M_1_[hasta 3]</v>
      </c>
      <c r="AD1022" s="186">
        <f t="shared" si="415"/>
        <v>0</v>
      </c>
      <c r="AE1022" s="90" t="str">
        <f t="shared" si="416"/>
        <v>-</v>
      </c>
      <c r="AF1022" s="91" t="str">
        <f t="shared" si="417"/>
        <v>070601</v>
      </c>
      <c r="AG1022" s="92"/>
      <c r="AH1022" s="93" t="str">
        <f t="shared" si="418"/>
        <v>Corporación de Fomento de la Producción</v>
      </c>
      <c r="AI1022" s="90" t="str">
        <f t="shared" si="419"/>
        <v>-</v>
      </c>
      <c r="AJ1022" s="90">
        <f t="shared" si="420"/>
        <v>7</v>
      </c>
      <c r="AK1022" s="90" t="str">
        <f t="shared" si="421"/>
        <v>-</v>
      </c>
      <c r="AL1022" s="90" t="str">
        <f t="shared" si="422"/>
        <v>Identifica este registro como MUJER</v>
      </c>
      <c r="AM1022" s="90" t="str">
        <f t="shared" si="423"/>
        <v>-</v>
      </c>
      <c r="AN1022" s="90" t="str">
        <f t="shared" si="424"/>
        <v>-</v>
      </c>
      <c r="AO1022" s="90" t="str">
        <f t="shared" si="425"/>
        <v>-</v>
      </c>
      <c r="AP1022" s="58" t="str">
        <f t="shared" si="426"/>
        <v>-</v>
      </c>
      <c r="AQ1022" s="94" t="str">
        <f t="shared" si="427"/>
        <v>-</v>
      </c>
      <c r="AR1022" s="94" t="str">
        <f>IF(N1022="","PRIMER_DIA en blanco",
IF(AND(M1022="01",N1022&gt;=L_Conversion!$C$118,N1022&lt;=L_Conversion!$D$118),"-",
IF(AND(M1022="02",N1022&gt;=L_Conversion!$C$119,N1022&lt;=L_Conversion!$D$119),"-",
IF(AND(M1022="03",N1022&gt;=L_Conversion!$C$120,N1022&lt;=L_Conversion!$D$120),"-",
IF(AND(M1022="04",N1022&gt;=L_Conversion!$C$121,N1022&lt;=L_Conversion!$D$121),"-",
IF(AND(M1022="05",N1022&gt;=L_Conversion!$C$122,N1022&lt;=L_Conversion!$D$122),"-",
IF(AND(M1022="06",N1022&gt;=L_Conversion!$C$123,N1022&lt;=L_Conversion!$D$123),"-",
IF(AND(M1022="07",N1022&gt;=L_Conversion!$C$124,N1022&lt;=L_Conversion!$D$124),"-",
IF(AND(M1022="08",N1022&gt;=L_Conversion!$C$125,N1022&lt;=L_Conversion!$D$125),"-",
IF(AND(M1022="09",N1022&gt;=L_Conversion!$C$126,N1022&lt;=L_Conversion!$D$126),"-",
IF(AND(M1022="10",N1022&gt;=L_Conversion!$C$127,N1022&lt;=L_Conversion!$D$127),"-",
IF(AND(M1022="11",N1022&gt;=L_Conversion!$C$128,N1022&lt;=L_Conversion!$D$128),"-",
IF(AND(M1022="12",N1022&gt;=L_Conversion!$C$129,N1022&lt;=L_Conversion!$D$129),"-",
IF(AND(M1022="13",N1022&gt;=L_Conversion!$C$116,N1022&lt;=L_Conversion!$D$116),"-",
IF(AND(M1022="14",N1022&gt;=L_Conversion!$C$117,N1022&lt;=L_Conversion!$D$117),"-",
"PRIMER_DIA fuera de rango")))))))))))))))</f>
        <v>-</v>
      </c>
      <c r="AS1022" s="94" t="str">
        <f t="shared" si="428"/>
        <v>-</v>
      </c>
      <c r="AT1022" s="94" t="str">
        <f t="shared" si="429"/>
        <v>-</v>
      </c>
      <c r="AU1022" s="94" t="str">
        <f t="shared" si="430"/>
        <v>-</v>
      </c>
      <c r="AV1022" s="94" t="str">
        <f t="shared" si="431"/>
        <v>-</v>
      </c>
      <c r="AW1022" s="94" t="str">
        <f t="shared" si="432"/>
        <v>-</v>
      </c>
      <c r="AX1022" s="94" t="str">
        <f t="shared" si="433"/>
        <v>-</v>
      </c>
      <c r="AY1022" s="94" t="str">
        <f t="shared" si="434"/>
        <v>-</v>
      </c>
      <c r="AZ1022" s="94" t="str">
        <f t="shared" si="435"/>
        <v>-</v>
      </c>
      <c r="BA1022" s="94" t="str">
        <f t="shared" si="436"/>
        <v>-</v>
      </c>
      <c r="BB1022" s="94" t="str">
        <f t="shared" si="437"/>
        <v>-</v>
      </c>
      <c r="BC1022" s="94" t="str">
        <f t="shared" si="438"/>
        <v>-</v>
      </c>
      <c r="BD1022" s="94" t="str">
        <f t="shared" si="439"/>
        <v>-</v>
      </c>
      <c r="BE1022" s="94" t="str">
        <f t="shared" si="440"/>
        <v>-</v>
      </c>
      <c r="BF1022" s="94" t="str">
        <f t="shared" si="441"/>
        <v>-</v>
      </c>
    </row>
    <row r="1023" spans="1:58" x14ac:dyDescent="0.2">
      <c r="A1023" s="19" t="s">
        <v>1193</v>
      </c>
      <c r="B1023" s="19" t="s">
        <v>76</v>
      </c>
      <c r="C1023" s="19">
        <v>17287311</v>
      </c>
      <c r="D1023" s="19">
        <v>1</v>
      </c>
      <c r="E1023" s="19" t="s">
        <v>1278</v>
      </c>
      <c r="F1023" s="19" t="s">
        <v>1445</v>
      </c>
      <c r="G1023" s="19" t="s">
        <v>1446</v>
      </c>
      <c r="H1023" s="19" t="s">
        <v>1018</v>
      </c>
      <c r="I1023" s="19" t="s">
        <v>653</v>
      </c>
      <c r="J1023" s="19">
        <v>80</v>
      </c>
      <c r="K1023" s="19" t="s">
        <v>556</v>
      </c>
      <c r="L1023" s="19" t="s">
        <v>495</v>
      </c>
      <c r="M1023" s="19" t="s">
        <v>10</v>
      </c>
      <c r="N1023" s="19">
        <v>45901</v>
      </c>
      <c r="O1023" s="19">
        <v>2</v>
      </c>
      <c r="P1023" s="83">
        <v>1</v>
      </c>
      <c r="Q1023" s="19" t="s">
        <v>23</v>
      </c>
      <c r="R1023" s="19" t="s">
        <v>11</v>
      </c>
      <c r="S1023" s="19" t="s">
        <v>23</v>
      </c>
      <c r="T1023" s="19">
        <v>2</v>
      </c>
      <c r="U1023" s="19" t="s">
        <v>11</v>
      </c>
      <c r="V1023" s="19" t="s">
        <v>11</v>
      </c>
      <c r="W1023" s="19" t="s">
        <v>11</v>
      </c>
      <c r="X1023" s="19">
        <v>0</v>
      </c>
      <c r="Y1023" s="19" t="s">
        <v>730</v>
      </c>
      <c r="Z1023" s="19">
        <v>0</v>
      </c>
      <c r="AA1023" s="19">
        <v>0</v>
      </c>
      <c r="AB1023" s="19">
        <v>0</v>
      </c>
      <c r="AC1023" s="186" t="str">
        <f>IF(OR(M1023="13",M1023="14",P1023=8),"",IF(     AND(OR(S1023="AUTORIZADO", S1023="PENDIENTE", S1023="REDUCIDO", S1023="AMPLIADO"),L1023&lt;&gt;"HONORARIO" ), _xlfn.CONCAT(IF(H1023="X","H",H1023),"_",IF(OR(P1023=5,P1023=6),_xlfn.CONCAT(P1023,"A"),P1023),"_",VLOOKUP(T1023,Datos!$B$2:$C$5,2,TRUE)),""))</f>
        <v>M_1_[hasta 3]</v>
      </c>
      <c r="AD1023" s="186">
        <f t="shared" si="415"/>
        <v>0</v>
      </c>
      <c r="AE1023" s="90" t="str">
        <f t="shared" si="416"/>
        <v>-</v>
      </c>
      <c r="AF1023" s="91" t="str">
        <f t="shared" si="417"/>
        <v>070601</v>
      </c>
      <c r="AG1023" s="92"/>
      <c r="AH1023" s="93" t="str">
        <f t="shared" si="418"/>
        <v>Corporación de Fomento de la Producción</v>
      </c>
      <c r="AI1023" s="90" t="str">
        <f t="shared" si="419"/>
        <v>-</v>
      </c>
      <c r="AJ1023" s="90">
        <f t="shared" si="420"/>
        <v>1</v>
      </c>
      <c r="AK1023" s="90" t="str">
        <f t="shared" si="421"/>
        <v>-</v>
      </c>
      <c r="AL1023" s="90" t="str">
        <f t="shared" si="422"/>
        <v>Identifica este registro como MUJER</v>
      </c>
      <c r="AM1023" s="90" t="str">
        <f t="shared" si="423"/>
        <v>-</v>
      </c>
      <c r="AN1023" s="90" t="str">
        <f t="shared" si="424"/>
        <v>-</v>
      </c>
      <c r="AO1023" s="90" t="str">
        <f t="shared" si="425"/>
        <v>-</v>
      </c>
      <c r="AP1023" s="58" t="str">
        <f t="shared" si="426"/>
        <v>-</v>
      </c>
      <c r="AQ1023" s="94" t="str">
        <f t="shared" si="427"/>
        <v>-</v>
      </c>
      <c r="AR1023" s="94" t="str">
        <f>IF(N1023="","PRIMER_DIA en blanco",
IF(AND(M1023="01",N1023&gt;=L_Conversion!$C$118,N1023&lt;=L_Conversion!$D$118),"-",
IF(AND(M1023="02",N1023&gt;=L_Conversion!$C$119,N1023&lt;=L_Conversion!$D$119),"-",
IF(AND(M1023="03",N1023&gt;=L_Conversion!$C$120,N1023&lt;=L_Conversion!$D$120),"-",
IF(AND(M1023="04",N1023&gt;=L_Conversion!$C$121,N1023&lt;=L_Conversion!$D$121),"-",
IF(AND(M1023="05",N1023&gt;=L_Conversion!$C$122,N1023&lt;=L_Conversion!$D$122),"-",
IF(AND(M1023="06",N1023&gt;=L_Conversion!$C$123,N1023&lt;=L_Conversion!$D$123),"-",
IF(AND(M1023="07",N1023&gt;=L_Conversion!$C$124,N1023&lt;=L_Conversion!$D$124),"-",
IF(AND(M1023="08",N1023&gt;=L_Conversion!$C$125,N1023&lt;=L_Conversion!$D$125),"-",
IF(AND(M1023="09",N1023&gt;=L_Conversion!$C$126,N1023&lt;=L_Conversion!$D$126),"-",
IF(AND(M1023="10",N1023&gt;=L_Conversion!$C$127,N1023&lt;=L_Conversion!$D$127),"-",
IF(AND(M1023="11",N1023&gt;=L_Conversion!$C$128,N1023&lt;=L_Conversion!$D$128),"-",
IF(AND(M1023="12",N1023&gt;=L_Conversion!$C$129,N1023&lt;=L_Conversion!$D$129),"-",
IF(AND(M1023="13",N1023&gt;=L_Conversion!$C$116,N1023&lt;=L_Conversion!$D$116),"-",
IF(AND(M1023="14",N1023&gt;=L_Conversion!$C$117,N1023&lt;=L_Conversion!$D$117),"-",
"PRIMER_DIA fuera de rango")))))))))))))))</f>
        <v>-</v>
      </c>
      <c r="AS1023" s="94" t="str">
        <f t="shared" si="428"/>
        <v>-</v>
      </c>
      <c r="AT1023" s="94" t="str">
        <f t="shared" si="429"/>
        <v>-</v>
      </c>
      <c r="AU1023" s="94" t="str">
        <f t="shared" si="430"/>
        <v>-</v>
      </c>
      <c r="AV1023" s="94" t="str">
        <f t="shared" si="431"/>
        <v>-</v>
      </c>
      <c r="AW1023" s="94" t="str">
        <f t="shared" si="432"/>
        <v>-</v>
      </c>
      <c r="AX1023" s="94" t="str">
        <f t="shared" si="433"/>
        <v>-</v>
      </c>
      <c r="AY1023" s="94" t="str">
        <f t="shared" si="434"/>
        <v>-</v>
      </c>
      <c r="AZ1023" s="94" t="str">
        <f t="shared" si="435"/>
        <v>-</v>
      </c>
      <c r="BA1023" s="94" t="str">
        <f t="shared" si="436"/>
        <v>-</v>
      </c>
      <c r="BB1023" s="94" t="str">
        <f t="shared" si="437"/>
        <v>-</v>
      </c>
      <c r="BC1023" s="94" t="str">
        <f t="shared" si="438"/>
        <v>-</v>
      </c>
      <c r="BD1023" s="94" t="str">
        <f t="shared" si="439"/>
        <v>-</v>
      </c>
      <c r="BE1023" s="94" t="str">
        <f t="shared" si="440"/>
        <v>-</v>
      </c>
      <c r="BF1023" s="94" t="str">
        <f t="shared" si="441"/>
        <v>-</v>
      </c>
    </row>
    <row r="1024" spans="1:58" x14ac:dyDescent="0.2">
      <c r="A1024" s="19" t="s">
        <v>1193</v>
      </c>
      <c r="B1024" s="19" t="s">
        <v>76</v>
      </c>
      <c r="C1024" s="19">
        <v>19825701</v>
      </c>
      <c r="D1024" s="19" t="s">
        <v>1197</v>
      </c>
      <c r="E1024" s="19" t="s">
        <v>1636</v>
      </c>
      <c r="F1024" s="19" t="s">
        <v>1926</v>
      </c>
      <c r="G1024" s="19" t="s">
        <v>1927</v>
      </c>
      <c r="H1024" s="19" t="s">
        <v>1018</v>
      </c>
      <c r="I1024" s="19" t="s">
        <v>653</v>
      </c>
      <c r="J1024" s="19">
        <v>60</v>
      </c>
      <c r="K1024" s="19" t="s">
        <v>560</v>
      </c>
      <c r="L1024" s="19" t="s">
        <v>492</v>
      </c>
      <c r="M1024" s="19" t="s">
        <v>10</v>
      </c>
      <c r="N1024" s="19">
        <v>45902</v>
      </c>
      <c r="O1024" s="19">
        <v>2</v>
      </c>
      <c r="P1024" s="83">
        <v>1</v>
      </c>
      <c r="Q1024" s="19" t="s">
        <v>23</v>
      </c>
      <c r="R1024" s="19" t="s">
        <v>11</v>
      </c>
      <c r="S1024" s="19" t="s">
        <v>23</v>
      </c>
      <c r="T1024" s="19">
        <v>2</v>
      </c>
      <c r="U1024" s="19" t="s">
        <v>11</v>
      </c>
      <c r="V1024" s="19" t="s">
        <v>11</v>
      </c>
      <c r="W1024" s="19" t="s">
        <v>11</v>
      </c>
      <c r="X1024" s="19">
        <v>0</v>
      </c>
      <c r="Y1024" s="19" t="s">
        <v>732</v>
      </c>
      <c r="Z1024" s="19">
        <v>0</v>
      </c>
      <c r="AA1024" s="19">
        <v>0</v>
      </c>
      <c r="AB1024" s="19">
        <v>0</v>
      </c>
      <c r="AC1024" s="186" t="str">
        <f>IF(OR(M1024="13",M1024="14",P1024=8),"",IF(     AND(OR(S1024="AUTORIZADO", S1024="PENDIENTE", S1024="REDUCIDO", S1024="AMPLIADO"),L1024&lt;&gt;"HONORARIO" ), _xlfn.CONCAT(IF(H1024="X","H",H1024),"_",IF(OR(P1024=5,P1024=6),_xlfn.CONCAT(P1024,"A"),P1024),"_",VLOOKUP(T1024,Datos!$B$2:$C$5,2,TRUE)),""))</f>
        <v>M_1_[hasta 3]</v>
      </c>
      <c r="AD1024" s="186">
        <f t="shared" si="415"/>
        <v>0</v>
      </c>
      <c r="AE1024" s="90" t="str">
        <f t="shared" si="416"/>
        <v>-</v>
      </c>
      <c r="AF1024" s="91" t="str">
        <f t="shared" si="417"/>
        <v>070601</v>
      </c>
      <c r="AG1024" s="92"/>
      <c r="AH1024" s="93" t="str">
        <f t="shared" si="418"/>
        <v>Corporación de Fomento de la Producción</v>
      </c>
      <c r="AI1024" s="90" t="str">
        <f t="shared" si="419"/>
        <v>-</v>
      </c>
      <c r="AJ1024" s="90" t="str">
        <f t="shared" si="420"/>
        <v>K</v>
      </c>
      <c r="AK1024" s="90" t="str">
        <f t="shared" si="421"/>
        <v>-</v>
      </c>
      <c r="AL1024" s="90" t="str">
        <f t="shared" si="422"/>
        <v>Identifica este registro como MUJER</v>
      </c>
      <c r="AM1024" s="90" t="str">
        <f t="shared" si="423"/>
        <v>-</v>
      </c>
      <c r="AN1024" s="90" t="str">
        <f t="shared" si="424"/>
        <v>-</v>
      </c>
      <c r="AO1024" s="90" t="str">
        <f t="shared" si="425"/>
        <v>-</v>
      </c>
      <c r="AP1024" s="58" t="str">
        <f t="shared" si="426"/>
        <v>-</v>
      </c>
      <c r="AQ1024" s="94" t="str">
        <f t="shared" si="427"/>
        <v>-</v>
      </c>
      <c r="AR1024" s="94" t="str">
        <f>IF(N1024="","PRIMER_DIA en blanco",
IF(AND(M1024="01",N1024&gt;=L_Conversion!$C$118,N1024&lt;=L_Conversion!$D$118),"-",
IF(AND(M1024="02",N1024&gt;=L_Conversion!$C$119,N1024&lt;=L_Conversion!$D$119),"-",
IF(AND(M1024="03",N1024&gt;=L_Conversion!$C$120,N1024&lt;=L_Conversion!$D$120),"-",
IF(AND(M1024="04",N1024&gt;=L_Conversion!$C$121,N1024&lt;=L_Conversion!$D$121),"-",
IF(AND(M1024="05",N1024&gt;=L_Conversion!$C$122,N1024&lt;=L_Conversion!$D$122),"-",
IF(AND(M1024="06",N1024&gt;=L_Conversion!$C$123,N1024&lt;=L_Conversion!$D$123),"-",
IF(AND(M1024="07",N1024&gt;=L_Conversion!$C$124,N1024&lt;=L_Conversion!$D$124),"-",
IF(AND(M1024="08",N1024&gt;=L_Conversion!$C$125,N1024&lt;=L_Conversion!$D$125),"-",
IF(AND(M1024="09",N1024&gt;=L_Conversion!$C$126,N1024&lt;=L_Conversion!$D$126),"-",
IF(AND(M1024="10",N1024&gt;=L_Conversion!$C$127,N1024&lt;=L_Conversion!$D$127),"-",
IF(AND(M1024="11",N1024&gt;=L_Conversion!$C$128,N1024&lt;=L_Conversion!$D$128),"-",
IF(AND(M1024="12",N1024&gt;=L_Conversion!$C$129,N1024&lt;=L_Conversion!$D$129),"-",
IF(AND(M1024="13",N1024&gt;=L_Conversion!$C$116,N1024&lt;=L_Conversion!$D$116),"-",
IF(AND(M1024="14",N1024&gt;=L_Conversion!$C$117,N1024&lt;=L_Conversion!$D$117),"-",
"PRIMER_DIA fuera de rango")))))))))))))))</f>
        <v>-</v>
      </c>
      <c r="AS1024" s="94" t="str">
        <f t="shared" si="428"/>
        <v>-</v>
      </c>
      <c r="AT1024" s="94" t="str">
        <f t="shared" si="429"/>
        <v>-</v>
      </c>
      <c r="AU1024" s="94" t="str">
        <f t="shared" si="430"/>
        <v>-</v>
      </c>
      <c r="AV1024" s="94" t="str">
        <f t="shared" si="431"/>
        <v>-</v>
      </c>
      <c r="AW1024" s="94" t="str">
        <f t="shared" si="432"/>
        <v>-</v>
      </c>
      <c r="AX1024" s="94" t="str">
        <f t="shared" si="433"/>
        <v>-</v>
      </c>
      <c r="AY1024" s="94" t="str">
        <f t="shared" si="434"/>
        <v>-</v>
      </c>
      <c r="AZ1024" s="94" t="str">
        <f t="shared" si="435"/>
        <v>-</v>
      </c>
      <c r="BA1024" s="94" t="str">
        <f t="shared" si="436"/>
        <v>-</v>
      </c>
      <c r="BB1024" s="94" t="str">
        <f t="shared" si="437"/>
        <v>-</v>
      </c>
      <c r="BC1024" s="94" t="str">
        <f t="shared" si="438"/>
        <v>-</v>
      </c>
      <c r="BD1024" s="94" t="str">
        <f t="shared" si="439"/>
        <v>-</v>
      </c>
      <c r="BE1024" s="94" t="str">
        <f t="shared" si="440"/>
        <v>-</v>
      </c>
      <c r="BF1024" s="94" t="str">
        <f t="shared" si="441"/>
        <v>-</v>
      </c>
    </row>
    <row r="1025" spans="1:58" x14ac:dyDescent="0.2">
      <c r="A1025" s="19" t="s">
        <v>1193</v>
      </c>
      <c r="B1025" s="19" t="s">
        <v>76</v>
      </c>
      <c r="C1025" s="19">
        <v>10059678</v>
      </c>
      <c r="D1025" s="19">
        <v>4</v>
      </c>
      <c r="E1025" s="19" t="s">
        <v>1347</v>
      </c>
      <c r="F1025" s="19" t="s">
        <v>2027</v>
      </c>
      <c r="G1025" s="19" t="s">
        <v>2028</v>
      </c>
      <c r="H1025" s="19" t="s">
        <v>1018</v>
      </c>
      <c r="I1025" s="19" t="s">
        <v>653</v>
      </c>
      <c r="J1025" s="19">
        <v>80</v>
      </c>
      <c r="K1025" s="19" t="s">
        <v>556</v>
      </c>
      <c r="L1025" s="19" t="s">
        <v>495</v>
      </c>
      <c r="M1025" s="19" t="s">
        <v>10</v>
      </c>
      <c r="N1025" s="19">
        <v>45902</v>
      </c>
      <c r="O1025" s="19">
        <v>15</v>
      </c>
      <c r="P1025" s="83">
        <v>1</v>
      </c>
      <c r="Q1025" s="19" t="s">
        <v>23</v>
      </c>
      <c r="R1025" s="19" t="s">
        <v>11</v>
      </c>
      <c r="S1025" s="19" t="s">
        <v>23</v>
      </c>
      <c r="T1025" s="19">
        <v>15</v>
      </c>
      <c r="U1025" s="19" t="s">
        <v>11</v>
      </c>
      <c r="V1025" s="19" t="s">
        <v>11</v>
      </c>
      <c r="W1025" s="19" t="s">
        <v>11</v>
      </c>
      <c r="X1025" s="19">
        <v>0</v>
      </c>
      <c r="Y1025" s="19" t="s">
        <v>730</v>
      </c>
      <c r="Z1025" s="19">
        <v>0</v>
      </c>
      <c r="AA1025" s="19">
        <v>0</v>
      </c>
      <c r="AB1025" s="19">
        <v>0</v>
      </c>
      <c r="AC1025" s="186" t="str">
        <f>IF(OR(M1025="13",M1025="14",P1025=8),"",IF(     AND(OR(S1025="AUTORIZADO", S1025="PENDIENTE", S1025="REDUCIDO", S1025="AMPLIADO"),L1025&lt;&gt;"HONORARIO" ), _xlfn.CONCAT(IF(H1025="X","H",H1025),"_",IF(OR(P1025=5,P1025=6),_xlfn.CONCAT(P1025,"A"),P1025),"_",VLOOKUP(T1025,Datos!$B$2:$C$5,2,TRUE)),""))</f>
        <v>M_1_[11 +]</v>
      </c>
      <c r="AD1025" s="186">
        <f t="shared" si="415"/>
        <v>0</v>
      </c>
      <c r="AE1025" s="90" t="str">
        <f t="shared" si="416"/>
        <v>-</v>
      </c>
      <c r="AF1025" s="91" t="str">
        <f t="shared" si="417"/>
        <v>070601</v>
      </c>
      <c r="AG1025" s="92"/>
      <c r="AH1025" s="93" t="str">
        <f t="shared" si="418"/>
        <v>Corporación de Fomento de la Producción</v>
      </c>
      <c r="AI1025" s="90" t="str">
        <f t="shared" si="419"/>
        <v>-</v>
      </c>
      <c r="AJ1025" s="90">
        <f t="shared" si="420"/>
        <v>4</v>
      </c>
      <c r="AK1025" s="90" t="str">
        <f t="shared" si="421"/>
        <v>-</v>
      </c>
      <c r="AL1025" s="90" t="str">
        <f t="shared" si="422"/>
        <v>Identifica este registro como MUJER</v>
      </c>
      <c r="AM1025" s="90" t="str">
        <f t="shared" si="423"/>
        <v>-</v>
      </c>
      <c r="AN1025" s="90" t="str">
        <f t="shared" si="424"/>
        <v>-</v>
      </c>
      <c r="AO1025" s="90" t="str">
        <f t="shared" si="425"/>
        <v>-</v>
      </c>
      <c r="AP1025" s="58" t="str">
        <f t="shared" si="426"/>
        <v>-</v>
      </c>
      <c r="AQ1025" s="94" t="str">
        <f t="shared" si="427"/>
        <v>-</v>
      </c>
      <c r="AR1025" s="94" t="str">
        <f>IF(N1025="","PRIMER_DIA en blanco",
IF(AND(M1025="01",N1025&gt;=L_Conversion!$C$118,N1025&lt;=L_Conversion!$D$118),"-",
IF(AND(M1025="02",N1025&gt;=L_Conversion!$C$119,N1025&lt;=L_Conversion!$D$119),"-",
IF(AND(M1025="03",N1025&gt;=L_Conversion!$C$120,N1025&lt;=L_Conversion!$D$120),"-",
IF(AND(M1025="04",N1025&gt;=L_Conversion!$C$121,N1025&lt;=L_Conversion!$D$121),"-",
IF(AND(M1025="05",N1025&gt;=L_Conversion!$C$122,N1025&lt;=L_Conversion!$D$122),"-",
IF(AND(M1025="06",N1025&gt;=L_Conversion!$C$123,N1025&lt;=L_Conversion!$D$123),"-",
IF(AND(M1025="07",N1025&gt;=L_Conversion!$C$124,N1025&lt;=L_Conversion!$D$124),"-",
IF(AND(M1025="08",N1025&gt;=L_Conversion!$C$125,N1025&lt;=L_Conversion!$D$125),"-",
IF(AND(M1025="09",N1025&gt;=L_Conversion!$C$126,N1025&lt;=L_Conversion!$D$126),"-",
IF(AND(M1025="10",N1025&gt;=L_Conversion!$C$127,N1025&lt;=L_Conversion!$D$127),"-",
IF(AND(M1025="11",N1025&gt;=L_Conversion!$C$128,N1025&lt;=L_Conversion!$D$128),"-",
IF(AND(M1025="12",N1025&gt;=L_Conversion!$C$129,N1025&lt;=L_Conversion!$D$129),"-",
IF(AND(M1025="13",N1025&gt;=L_Conversion!$C$116,N1025&lt;=L_Conversion!$D$116),"-",
IF(AND(M1025="14",N1025&gt;=L_Conversion!$C$117,N1025&lt;=L_Conversion!$D$117),"-",
"PRIMER_DIA fuera de rango")))))))))))))))</f>
        <v>-</v>
      </c>
      <c r="AS1025" s="94" t="str">
        <f t="shared" si="428"/>
        <v>-</v>
      </c>
      <c r="AT1025" s="94" t="str">
        <f t="shared" si="429"/>
        <v>-</v>
      </c>
      <c r="AU1025" s="94" t="str">
        <f t="shared" si="430"/>
        <v>-</v>
      </c>
      <c r="AV1025" s="94" t="str">
        <f t="shared" si="431"/>
        <v>-</v>
      </c>
      <c r="AW1025" s="94" t="str">
        <f t="shared" si="432"/>
        <v>-</v>
      </c>
      <c r="AX1025" s="94" t="str">
        <f t="shared" si="433"/>
        <v>-</v>
      </c>
      <c r="AY1025" s="94" t="str">
        <f t="shared" si="434"/>
        <v>-</v>
      </c>
      <c r="AZ1025" s="94" t="str">
        <f t="shared" si="435"/>
        <v>-</v>
      </c>
      <c r="BA1025" s="94" t="str">
        <f t="shared" si="436"/>
        <v>-</v>
      </c>
      <c r="BB1025" s="94" t="str">
        <f t="shared" si="437"/>
        <v>-</v>
      </c>
      <c r="BC1025" s="94" t="str">
        <f t="shared" si="438"/>
        <v>-</v>
      </c>
      <c r="BD1025" s="94" t="str">
        <f t="shared" si="439"/>
        <v>-</v>
      </c>
      <c r="BE1025" s="94" t="str">
        <f t="shared" si="440"/>
        <v>-</v>
      </c>
      <c r="BF1025" s="94" t="str">
        <f t="shared" si="441"/>
        <v>-</v>
      </c>
    </row>
    <row r="1026" spans="1:58" x14ac:dyDescent="0.2">
      <c r="A1026" s="19" t="s">
        <v>1193</v>
      </c>
      <c r="B1026" s="19" t="s">
        <v>76</v>
      </c>
      <c r="C1026" s="19">
        <v>17956353</v>
      </c>
      <c r="D1026" s="19">
        <v>3</v>
      </c>
      <c r="E1026" s="19" t="s">
        <v>1528</v>
      </c>
      <c r="F1026" s="19" t="s">
        <v>1529</v>
      </c>
      <c r="G1026" s="19" t="s">
        <v>1530</v>
      </c>
      <c r="H1026" s="19" t="s">
        <v>1018</v>
      </c>
      <c r="I1026" s="19" t="s">
        <v>653</v>
      </c>
      <c r="J1026" s="19">
        <v>80</v>
      </c>
      <c r="K1026" s="19" t="s">
        <v>560</v>
      </c>
      <c r="L1026" s="19" t="s">
        <v>495</v>
      </c>
      <c r="M1026" s="19" t="s">
        <v>10</v>
      </c>
      <c r="N1026" s="19">
        <v>45902</v>
      </c>
      <c r="O1026" s="19">
        <v>84</v>
      </c>
      <c r="P1026" s="83">
        <v>3</v>
      </c>
      <c r="Q1026" s="19" t="s">
        <v>23</v>
      </c>
      <c r="R1026" s="19" t="s">
        <v>11</v>
      </c>
      <c r="S1026" s="19" t="s">
        <v>23</v>
      </c>
      <c r="T1026" s="19">
        <v>84</v>
      </c>
      <c r="U1026" s="19" t="s">
        <v>11</v>
      </c>
      <c r="V1026" s="19" t="s">
        <v>11</v>
      </c>
      <c r="W1026" s="19" t="s">
        <v>11</v>
      </c>
      <c r="X1026" s="19">
        <v>0</v>
      </c>
      <c r="Y1026" s="19" t="s">
        <v>730</v>
      </c>
      <c r="Z1026" s="19">
        <v>0</v>
      </c>
      <c r="AA1026" s="19">
        <v>0</v>
      </c>
      <c r="AB1026" s="19">
        <v>0</v>
      </c>
      <c r="AC1026" s="186" t="str">
        <f>IF(OR(M1026="13",M1026="14",P1026=8),"",IF(     AND(OR(S1026="AUTORIZADO", S1026="PENDIENTE", S1026="REDUCIDO", S1026="AMPLIADO"),L1026&lt;&gt;"HONORARIO" ), _xlfn.CONCAT(IF(H1026="X","H",H1026),"_",IF(OR(P1026=5,P1026=6),_xlfn.CONCAT(P1026,"A"),P1026),"_",VLOOKUP(T1026,Datos!$B$2:$C$5,2,TRUE)),""))</f>
        <v>M_3_[11 +]</v>
      </c>
      <c r="AD1026" s="186">
        <f t="shared" si="415"/>
        <v>0</v>
      </c>
      <c r="AE1026" s="90" t="str">
        <f t="shared" si="416"/>
        <v>-</v>
      </c>
      <c r="AF1026" s="91" t="str">
        <f t="shared" si="417"/>
        <v>070601</v>
      </c>
      <c r="AG1026" s="92"/>
      <c r="AH1026" s="93" t="str">
        <f t="shared" si="418"/>
        <v>Corporación de Fomento de la Producción</v>
      </c>
      <c r="AI1026" s="90" t="str">
        <f t="shared" si="419"/>
        <v>-</v>
      </c>
      <c r="AJ1026" s="90">
        <f t="shared" si="420"/>
        <v>3</v>
      </c>
      <c r="AK1026" s="90" t="str">
        <f t="shared" si="421"/>
        <v>-</v>
      </c>
      <c r="AL1026" s="90" t="str">
        <f t="shared" si="422"/>
        <v>Identifica este registro como MUJER</v>
      </c>
      <c r="AM1026" s="90" t="str">
        <f t="shared" si="423"/>
        <v>-</v>
      </c>
      <c r="AN1026" s="90" t="str">
        <f t="shared" si="424"/>
        <v>-</v>
      </c>
      <c r="AO1026" s="90" t="str">
        <f t="shared" si="425"/>
        <v>-</v>
      </c>
      <c r="AP1026" s="58" t="str">
        <f t="shared" si="426"/>
        <v>-</v>
      </c>
      <c r="AQ1026" s="94" t="str">
        <f t="shared" si="427"/>
        <v>-</v>
      </c>
      <c r="AR1026" s="94" t="str">
        <f>IF(N1026="","PRIMER_DIA en blanco",
IF(AND(M1026="01",N1026&gt;=L_Conversion!$C$118,N1026&lt;=L_Conversion!$D$118),"-",
IF(AND(M1026="02",N1026&gt;=L_Conversion!$C$119,N1026&lt;=L_Conversion!$D$119),"-",
IF(AND(M1026="03",N1026&gt;=L_Conversion!$C$120,N1026&lt;=L_Conversion!$D$120),"-",
IF(AND(M1026="04",N1026&gt;=L_Conversion!$C$121,N1026&lt;=L_Conversion!$D$121),"-",
IF(AND(M1026="05",N1026&gt;=L_Conversion!$C$122,N1026&lt;=L_Conversion!$D$122),"-",
IF(AND(M1026="06",N1026&gt;=L_Conversion!$C$123,N1026&lt;=L_Conversion!$D$123),"-",
IF(AND(M1026="07",N1026&gt;=L_Conversion!$C$124,N1026&lt;=L_Conversion!$D$124),"-",
IF(AND(M1026="08",N1026&gt;=L_Conversion!$C$125,N1026&lt;=L_Conversion!$D$125),"-",
IF(AND(M1026="09",N1026&gt;=L_Conversion!$C$126,N1026&lt;=L_Conversion!$D$126),"-",
IF(AND(M1026="10",N1026&gt;=L_Conversion!$C$127,N1026&lt;=L_Conversion!$D$127),"-",
IF(AND(M1026="11",N1026&gt;=L_Conversion!$C$128,N1026&lt;=L_Conversion!$D$128),"-",
IF(AND(M1026="12",N1026&gt;=L_Conversion!$C$129,N1026&lt;=L_Conversion!$D$129),"-",
IF(AND(M1026="13",N1026&gt;=L_Conversion!$C$116,N1026&lt;=L_Conversion!$D$116),"-",
IF(AND(M1026="14",N1026&gt;=L_Conversion!$C$117,N1026&lt;=L_Conversion!$D$117),"-",
"PRIMER_DIA fuera de rango")))))))))))))))</f>
        <v>-</v>
      </c>
      <c r="AS1026" s="94" t="str">
        <f t="shared" si="428"/>
        <v>-</v>
      </c>
      <c r="AT1026" s="94" t="str">
        <f t="shared" si="429"/>
        <v>-</v>
      </c>
      <c r="AU1026" s="94" t="str">
        <f t="shared" si="430"/>
        <v>-</v>
      </c>
      <c r="AV1026" s="94" t="str">
        <f t="shared" si="431"/>
        <v>-</v>
      </c>
      <c r="AW1026" s="94" t="str">
        <f t="shared" si="432"/>
        <v>-</v>
      </c>
      <c r="AX1026" s="94" t="str">
        <f t="shared" si="433"/>
        <v>-</v>
      </c>
      <c r="AY1026" s="94" t="str">
        <f t="shared" si="434"/>
        <v>-</v>
      </c>
      <c r="AZ1026" s="94" t="str">
        <f t="shared" si="435"/>
        <v>-</v>
      </c>
      <c r="BA1026" s="94" t="str">
        <f t="shared" si="436"/>
        <v>-</v>
      </c>
      <c r="BB1026" s="94" t="str">
        <f t="shared" si="437"/>
        <v>-</v>
      </c>
      <c r="BC1026" s="94" t="str">
        <f t="shared" si="438"/>
        <v>-</v>
      </c>
      <c r="BD1026" s="94" t="str">
        <f t="shared" si="439"/>
        <v>-</v>
      </c>
      <c r="BE1026" s="94" t="str">
        <f t="shared" si="440"/>
        <v>-</v>
      </c>
      <c r="BF1026" s="94" t="str">
        <f t="shared" si="441"/>
        <v>-</v>
      </c>
    </row>
    <row r="1027" spans="1:58" x14ac:dyDescent="0.2">
      <c r="A1027" s="19" t="s">
        <v>1193</v>
      </c>
      <c r="B1027" s="19" t="s">
        <v>76</v>
      </c>
      <c r="C1027" s="19">
        <v>17492582</v>
      </c>
      <c r="D1027" s="19">
        <v>8</v>
      </c>
      <c r="E1027" s="19" t="s">
        <v>1385</v>
      </c>
      <c r="F1027" s="19" t="s">
        <v>1386</v>
      </c>
      <c r="G1027" s="19" t="s">
        <v>1387</v>
      </c>
      <c r="H1027" s="19" t="s">
        <v>1018</v>
      </c>
      <c r="I1027" s="19" t="s">
        <v>654</v>
      </c>
      <c r="J1027" s="19">
        <v>80</v>
      </c>
      <c r="K1027" s="19" t="s">
        <v>556</v>
      </c>
      <c r="L1027" s="19" t="s">
        <v>509</v>
      </c>
      <c r="M1027" s="19" t="s">
        <v>10</v>
      </c>
      <c r="N1027" s="19">
        <v>45903</v>
      </c>
      <c r="O1027" s="19">
        <v>3</v>
      </c>
      <c r="P1027" s="83">
        <v>1</v>
      </c>
      <c r="Q1027" s="19" t="s">
        <v>23</v>
      </c>
      <c r="R1027" s="19" t="s">
        <v>11</v>
      </c>
      <c r="S1027" s="19" t="s">
        <v>23</v>
      </c>
      <c r="T1027" s="19">
        <v>3</v>
      </c>
      <c r="U1027" s="19" t="s">
        <v>11</v>
      </c>
      <c r="V1027" s="19" t="s">
        <v>11</v>
      </c>
      <c r="W1027" s="19" t="s">
        <v>11</v>
      </c>
      <c r="X1027" s="19">
        <v>0</v>
      </c>
      <c r="Y1027" s="19" t="s">
        <v>730</v>
      </c>
      <c r="Z1027" s="19">
        <v>0</v>
      </c>
      <c r="AA1027" s="19">
        <v>0</v>
      </c>
      <c r="AB1027" s="19">
        <v>0</v>
      </c>
      <c r="AC1027" s="186" t="str">
        <f>IF(OR(M1027="13",M1027="14",P1027=8),"",IF(     AND(OR(S1027="AUTORIZADO", S1027="PENDIENTE", S1027="REDUCIDO", S1027="AMPLIADO"),L1027&lt;&gt;"HONORARIO" ), _xlfn.CONCAT(IF(H1027="X","H",H1027),"_",IF(OR(P1027=5,P1027=6),_xlfn.CONCAT(P1027,"A"),P1027),"_",VLOOKUP(T1027,Datos!$B$2:$C$5,2,TRUE)),""))</f>
        <v>M_1_[hasta 3]</v>
      </c>
      <c r="AD1027" s="186">
        <f t="shared" ref="AD1027:AD1090" si="442">IF(AC1027="",0,AA1027+AB1027)</f>
        <v>0</v>
      </c>
      <c r="AE1027" s="90" t="str">
        <f t="shared" ref="AE1027:AE1090" si="443">IF(A1027="","Celda vacía",IF(A1027="L","-","Revisar"))</f>
        <v>-</v>
      </c>
      <c r="AF1027" s="91" t="str">
        <f t="shared" ref="AF1027:AF1090" si="444">IF(B1027="","Celda vacía",IF(LEN(B1027)=4,REPLACE(B1027,1,6,CONCATENATE("00",B1027)),IF(LEN(B1027)=5,REPLACE(B1027,1,6,CONCATENATE("0",B1027)),IF(LEN(B1027)=6,REPLACE(B1027,1,6,B1027),IF(AND(LEN(B1027)&gt;6,OR(LEFT(B1027,4)="1202", LEFT(B1027,4)="1703")),REPLACE(B1027,1,LEN(B1027),B1027),"Revisar")))))</f>
        <v>070601</v>
      </c>
      <c r="AG1027" s="92"/>
      <c r="AH1027" s="93" t="str">
        <f t="shared" ref="AH1027:AH1090" si="445">IF(B1027="","Celda Vacía",IF(ISERROR(IF(B1027="","",VLOOKUP(B1027,Codigo,3,0))),"Corregir código servicio",IF(B1027="","",VLOOKUP(B1027,Codigo,3,0))))</f>
        <v>Corporación de Fomento de la Producción</v>
      </c>
      <c r="AI1027" s="90" t="str">
        <f t="shared" ref="AI1027:AI1090" si="446">IF(C1027="","Celda vacía",IF(C1027&gt;1000000,"-","Revisar con Edad"))</f>
        <v>-</v>
      </c>
      <c r="AJ1027" s="90">
        <f t="shared" ref="AJ1027:AJ1090" si="447">IF(D1027="","Celda vacía",IF(IF(IF(LEN(C1027)=6,(11-((RIGHT(C1027,1)*2+MID(C1027,5,1)*3+MID(C1027,4,1)*4+MID(C1027,3,1)*5+MID(C1027,2,1)*6+LEFT(C1027,1)*7)-(INT((RIGHT(C1027,1)*2+MID(C1027,5,1)*3+MID(C1027,4,1)*4+MID(C1027,3,1)*5+MID(C1027,2,1)*6+LEFT(C1027,1)*7)/11)*11))),IF(LEN(C1027)=7,(11-((RIGHT(C1027,1)*2+MID(C1027,6,1)*3+MID(C1027,5,1)*4+MID(C1027,4,1)*5+MID(C1027,3,1)*6+MID(C1027,2,1)*7+LEFT(C1027,1)*2)-(INT((RIGHT(C1027,1)*2+MID(C1027,6,1)*3+MID(C1027,5,1)*4+MID(C1027,4,1)*5+MID(C1027,3,1)*6+MID(C1027,2,1)*7+LEFT(C1027,1)*2)/11)*11))),(11-((RIGHT(C1027,1)*2+MID(C1027,7,1)*3+MID(C1027,6,1)*4+MID(C1027,5,1)*5+MID(C1027,4,1)*6+MID(C1027,3,1)*7+MID(C1027,2,1)*2+LEFT(C1027,1)*3)-(INT((RIGHT(C1027,1)*2+MID(C1027,7,1)*3+MID(C1027,6,1)*4+MID(C1027,5,1)*5+MID(C1027,4,1)*6+MID(C1027,3,1)*7+MID(C1027,2,1)*2+LEFT(C1027,1)*3)/11)*11)))))=11,0,IF(LEN(C1027)=6,(11-((RIGHT(C1027,1)*2+MID(C1027,5,1)*3+MID(C1027,4,1)*4+MID(C1027,3,1)*5+MID(C1027,2,1)*6+LEFT(C1027,1)*7)-(INT((RIGHT(C1027,1)*2+MID(C1027,5,1)*3+MID(C1027,4,1)*4+MID(C1027,3,1)*5+MID(C1027,2,1)*6+LEFT(C1027,1)*7)/11)*11))),IF(LEN(C1027)=7,(11-((RIGHT(C1027,1)*2+MID(C1027,6,1)*3+MID(C1027,5,1)*4+MID(C1027,4,1)*5+MID(C1027,3,1)*6+MID(C1027,2,1)*7+LEFT(C1027,1)*2)-(INT((RIGHT(C1027,1)*2+MID(C1027,6,1)*3+MID(C1027,5,1)*4+MID(C1027,4,1)*5+MID(C1027,3,1)*6+MID(C1027,2,1)*7+LEFT(C1027,1)*2)/11)*11))),(11-((RIGHT(C1027,1)*2+MID(C1027,7,1)*3+MID(C1027,6,1)*4+MID(C1027,5,1)*5+MID(C1027,4,1)*6+MID(C1027,3,1)*7+MID(C1027,2,1)*2+LEFT(C1027,1)*3)-(INT((RIGHT(C1027,1)*2+MID(C1027,7,1)*3+MID(C1027,6,1)*4+MID(C1027,5,1)*5+MID(C1027,4,1)*6+MID(C1027,3,1)*7+MID(C1027,2,1)*2+LEFT(C1027,1)*3)/11)*11))))))=10,"K",IF(IF(LEN(C1027)=6,(11-((RIGHT(C1027,1)*2+MID(C1027,5,1)*3+MID(C1027,4,1)*4+MID(C1027,3,1)*5+MID(C1027,2,1)*6+LEFT(C1027,1)*7)-(INT((RIGHT(C1027,1)*2+MID(C1027,5,1)*3+MID(C1027,4,1)*4+MID(C1027,3,1)*5+MID(C1027,2,1)*6+LEFT(C1027,1)*7)/11)*11))),IF(LEN(C1027)=7,(11-((RIGHT(C1027,1)*2+MID(C1027,6,1)*3+MID(C1027,5,1)*4+MID(C1027,4,1)*5+MID(C1027,3,1)*6+MID(C1027,2,1)*7+LEFT(C1027,1)*2)-(INT((RIGHT(C1027,1)*2+MID(C1027,6,1)*3+MID(C1027,5,1)*4+MID(C1027,4,1)*5+MID(C1027,3,1)*6+MID(C1027,2,1)*7+LEFT(C1027,1)*2)/11)*11))),(11-((RIGHT(C1027,1)*2+MID(C1027,7,1)*3+MID(C1027,6,1)*4+MID(C1027,5,1)*5+MID(C1027,4,1)*6+MID(C1027,3,1)*7+MID(C1027,2,1)*2+LEFT(C1027,1)*3)-(INT((RIGHT(C1027,1)*2+MID(C1027,7,1)*3+MID(C1027,6,1)*4+MID(C1027,5,1)*5+MID(C1027,4,1)*6+MID(C1027,3,1)*7+MID(C1027,2,1)*2+LEFT(C1027,1)*3)/11)*11)))))=11,0,IF(LEN(C1027)=6,(11-((RIGHT(C1027,1)*2+MID(C1027,5,1)*3+MID(C1027,4,1)*4+MID(C1027,3,1)*5+MID(C1027,2,1)*6+LEFT(C1027,1)*7)-(INT((RIGHT(C1027,1)*2+MID(C1027,5,1)*3+MID(C1027,4,1)*4+MID(C1027,3,1)*5+MID(C1027,2,1)*6+LEFT(C1027,1)*7)/11)*11))),IF(LEN(C1027)=7,(11-((RIGHT(C1027,1)*2+MID(C1027,6,1)*3+MID(C1027,5,1)*4+MID(C1027,4,1)*5+MID(C1027,3,1)*6+MID(C1027,2,1)*7+LEFT(C1027,1)*2)-(INT((RIGHT(C1027,1)*2+MID(C1027,6,1)*3+MID(C1027,5,1)*4+MID(C1027,4,1)*5+MID(C1027,3,1)*6+MID(C1027,2,1)*7+LEFT(C1027,1)*2)/11)*11))),(11-((RIGHT(C1027,1)*2+MID(C1027,7,1)*3+MID(C1027,6,1)*4+MID(C1027,5,1)*5+MID(C1027,4,1)*6+MID(C1027,3,1)*7+MID(C1027,2,1)*2+LEFT(C1027,1)*3)-(INT((RIGHT(C1027,1)*2+MID(C1027,7,1)*3+MID(C1027,6,1)*4+MID(C1027,5,1)*5+MID(C1027,4,1)*6+MID(C1027,3,1)*7+MID(C1027,2,1)*2+LEFT(C1027,1)*3)/11)*11))))))))</f>
        <v>8</v>
      </c>
      <c r="AK1027" s="90" t="str">
        <f t="shared" ref="AK1027:AK1090" si="448">IF(C1027="","Celda vacía",IF(C1027="E","-",IF(IF(AJ1027=11,0,IF(AJ1027=10,"K",AJ1027))=D1027,"-","Corregir RUN")))</f>
        <v>-</v>
      </c>
      <c r="AL1027" s="90" t="str">
        <f t="shared" ref="AL1027:AL1090" si="449">IF(H1027="","Celda vacía",IF(OR(H1027="M",H1027="H",H1027="X"),  IF(H1027="M", "Identifica este registro como MUJER",  IF(H1027="H","Identifica este registro como HOMBRE", IF(H1027="X","Identifica este registro como NO BINARIO"))),  "Validar con Tabla N°01")   )</f>
        <v>Identifica este registro como MUJER</v>
      </c>
      <c r="AM1027" s="90" t="str">
        <f t="shared" ref="AM1027:AM1090" si="450">IF(I1027="","Celda vacía",IF(ISERROR(VLOOKUP(I1027,Tabla_27_Matriz_Base,1,0)),"Revisar","-"))</f>
        <v>-</v>
      </c>
      <c r="AN1027" s="90" t="str">
        <f t="shared" ref="AN1027:AN1090" si="451">IF(J1027="","Celda vacía",IF(ISERROR(VLOOKUP(J1027,Tabla_04_Sist.Rem,1,0)),"Revisar","-"))</f>
        <v>-</v>
      </c>
      <c r="AO1027" s="90" t="str">
        <f t="shared" ref="AO1027:AO1090" si="452">IF(J1027="","SIST_REM vacío, no permite validar estamento",IF(OR(J1027=10,J1027=40,J1027=60,J1027=70),IF(ISERROR(VLOOKUP(K1027,Tabla_06_10_40_60_70_EUS,1,0)),"Revisar. Estamento no corresponde a sist. Rem.","-"),
IF(AND(A1027="l",J1027=11,K1027="DIRECTIVO"),"Dual",
IF(OR(J1027=11,J1027=12),IF(ISERROR(VLOOKUP(K1027,Tabla_06_11_12_15076_19664,1,0)),"Revisar. Estamento no corresponde a sist. Rem.","-"),
IF(J1027=13,IF(ISERROR(VLOOKUP(K1027,Tabla_06_13,1,0)),"Revisar. Estamento no corresponde a sist. Rem.","-"),
IF(J1027=14,IF(ISERROR(VLOOKUP(K1027,Tabla_06_14,1,0)),"Revisar. Estamento no corresponde a sist. Rem.","-"),
IF(J1027=15,IF(ISERROR(VLOOKUP(K1027,Tabla_06_15,1,0)),"Revisar. Estamento no corresponde a sist. Rem.","-"),
IF(OR(J1027=90),IF(ISERROR(VLOOKUP(K1027,Tabla_06_90_Personal_Fuera_de_Dotacion,1,0)),"Revisar. Estamento no corresponde a sist. Rem.","-"),
IF(J1027=61,IF(ISERROR(VLOOKUP(K1027,Tabla_06_DFL29_61_Experimentales,1,0)),"Revisar. Estamento no corresponde a sist. Rem.","-"),IF(J1027=20,IF(ISERROR(VLOOKUP(K1027,Tabla_06_20_Fiscalizadores,1,0)),"Revisar. Estamento no corresponde a sist. Rem.","-"),IF(J1027=80,IF(ISERROR(VLOOKUP(K1027,Tabla_06_80_Codigo_del_Trabajo,1,0)),"Revisar. Estamento no corresponde a sist. Rem.","-"),                    IF(J1027=30,IF(ISERROR(VLOOKUP(K1027,Tabla_06_30_Poder_Judicial,1,0)),"Revisar. Estamento no corresponde a sist. Rem.","-"),IF(ISERROR(VLOOKUP(K1027,Tabla_06_50_Ministerio_Publico,1,0)),"Revisar","-")))))))))))))</f>
        <v>-</v>
      </c>
      <c r="AP1027" s="58" t="str">
        <f t="shared" ref="AP1027:AP1090" si="453">IF(L1027="","Celda vacía",IF(ISERROR(VLOOKUP(L1027,Tabla_Personal,1,0)),"Revisar","-"))</f>
        <v>-</v>
      </c>
      <c r="AQ1027" s="94" t="str">
        <f t="shared" ref="AQ1027:AQ1090" si="454">IF(M1027="","Celda vacía",IF(ISERROR(VLOOKUP(M1027,Tabla_01_Mes,1,0)),"Revisar","-"))</f>
        <v>-</v>
      </c>
      <c r="AR1027" s="94" t="str">
        <f>IF(N1027="","PRIMER_DIA en blanco",
IF(AND(M1027="01",N1027&gt;=L_Conversion!$C$118,N1027&lt;=L_Conversion!$D$118),"-",
IF(AND(M1027="02",N1027&gt;=L_Conversion!$C$119,N1027&lt;=L_Conversion!$D$119),"-",
IF(AND(M1027="03",N1027&gt;=L_Conversion!$C$120,N1027&lt;=L_Conversion!$D$120),"-",
IF(AND(M1027="04",N1027&gt;=L_Conversion!$C$121,N1027&lt;=L_Conversion!$D$121),"-",
IF(AND(M1027="05",N1027&gt;=L_Conversion!$C$122,N1027&lt;=L_Conversion!$D$122),"-",
IF(AND(M1027="06",N1027&gt;=L_Conversion!$C$123,N1027&lt;=L_Conversion!$D$123),"-",
IF(AND(M1027="07",N1027&gt;=L_Conversion!$C$124,N1027&lt;=L_Conversion!$D$124),"-",
IF(AND(M1027="08",N1027&gt;=L_Conversion!$C$125,N1027&lt;=L_Conversion!$D$125),"-",
IF(AND(M1027="09",N1027&gt;=L_Conversion!$C$126,N1027&lt;=L_Conversion!$D$126),"-",
IF(AND(M1027="10",N1027&gt;=L_Conversion!$C$127,N1027&lt;=L_Conversion!$D$127),"-",
IF(AND(M1027="11",N1027&gt;=L_Conversion!$C$128,N1027&lt;=L_Conversion!$D$128),"-",
IF(AND(M1027="12",N1027&gt;=L_Conversion!$C$129,N1027&lt;=L_Conversion!$D$129),"-",
IF(AND(M1027="13",N1027&gt;=L_Conversion!$C$116,N1027&lt;=L_Conversion!$D$116),"-",
IF(AND(M1027="14",N1027&gt;=L_Conversion!$C$117,N1027&lt;=L_Conversion!$D$117),"-",
"PRIMER_DIA fuera de rango")))))))))))))))</f>
        <v>-</v>
      </c>
      <c r="AS1027" s="94" t="str">
        <f t="shared" ref="AS1027:AS1090" si="455">IF(O1027="","Celda vacía",IF(AND(ISERROR(VLOOKUP(P1027,Tabla_18_Tipos_licencias,1,FALSE))=FALSE,O1027&gt;=0,O1027&lt;=365),IF(P1027=8,IF(H1027="M",IF(ISERROR(VLOOKUP(O1027,Dias_Licencia_Tipo_8_M,1,0)),"Revisar días licencia tipo 8","-"),IF(ISERROR(VLOOKUP(O1027,Dias_licencia_tipo_8_H,1,0)),"Revisar días licencia tipo 8","-")),"-"),"Se debe revisar los campos TIPO_LM y N_DIAS"))</f>
        <v>-</v>
      </c>
      <c r="AT1027" s="94" t="str">
        <f t="shared" ref="AT1027:AT1090" si="456">IF(P1027="","Celda vacía",IF(ISERROR(VLOOKUP(P1027,Tabla_18_Tipos_licencias,1,FALSE))=FALSE,IF(H1027="M","-",IF(P1027=7,"Revisar","-")),"Revisar"))</f>
        <v>-</v>
      </c>
      <c r="AU1027" s="94" t="str">
        <f t="shared" ref="AU1027:AU1090" si="457">IF(Q1027="","Celda vacía",IF(AND(OR(L1027="HAG",L1027="HONORARIO"),OR(Q1027="AUTORIZADO",Q1027="REDUCIDO",Q1027="RECHAZADO",Q1027="PENDIENTE",Q1027="AMPLIADO")),"Revisar Calidad Jurídica",IF(AND(OR(L1027="HAG",L1027="HONORARIO"),Q1027="NC"),"-",IF(ISERROR(VLOOKUP(Q1027,Tabla_04_Estado_Resolucion,1,0)),"Revisar",IF(AND(Q1027="PENDIENTE",($BG$1-N1027)&gt;60),"Validar estado PENDIENTE",  IF(AND(OR(L1027="CONTRATA",L1027="PLANTA", L1027="CT", L1027="JP", L1027="JORNAL", L1027="CONTRATA_FD", L1027="CT_FD", L1027="ADSCRITO", L1027="LGN", L1027="VIGILANTE", L1027="BECARIOS", L1027="PLANTA_FD"),Q1027&lt;&gt;"NC"),"-","Revisar Calidad Jurídica"))))))</f>
        <v>-</v>
      </c>
      <c r="AV1027" s="94" t="str">
        <f t="shared" ref="AV1027:AV1090" si="458">IF(R1027="","Celda vacía",IF(AND(OR(Q1027="AUTORIZADO",Q1027="PENDIENTE",Q1027="NC",Q1027="AMPLIADO"),R1027="N"),"-",IF(AND(OR(Q1027="REDUCIDO",Q1027="RECHAZADO"),OR(R1027="S",R1027="N")),"-","Revisar")))</f>
        <v>-</v>
      </c>
      <c r="AW1027" s="94" t="str">
        <f t="shared" ref="AW1027:AW1090" si="459">IF(Q1027="","Celda vacía",IF(AND(R1027="N",Q1027=S1027),"-",IF(AND(S1027="PENDIENTE",($BG$1-N1027)&gt;60),"Validar estado PENDIENTE",IF(AND(R1027="S",OR(S1027="AUTORIZADO",S1027="PENDIENTE"),T1027=O1027),"-",IF(AND(R1027="S",S1027="REDUCIDO",T1027&lt;O1027,T1027&gt;0),"-",IF(AND(R1027="S",S1027="RECHAZADO",T1027=0),"-",IF(AND(Q1027="NC",S1027="NC",T1027=O1027),"-","Revisar")))))))</f>
        <v>-</v>
      </c>
      <c r="AX1027" s="94" t="str">
        <f t="shared" ref="AX1027:AX1090" si="460">IF(T1027="","Celda Vacía",IF(AND(OR(S1027="AUTORIZADO",S1027="PENDIENTE",S1027="NC"),O1027=T1027),"-",IF(AND(S1027="REDUCIDO",T1027&gt;0,T1027&lt;O1027),"-",IF(AND(S1027="RECHAZADO",T1027=0),"-",   IF(AND(S1027="AMPLIADO",T1027&gt;O1027),"-",       "Revisar" )))))</f>
        <v>-</v>
      </c>
      <c r="AY1027" s="94" t="str">
        <f t="shared" ref="AY1027:AY1090" si="461">IF(U1027="","Celda vacía",IF(OR(U1027="S",U1027="N"),"-","Revisar"))</f>
        <v>-</v>
      </c>
      <c r="AZ1027" s="94" t="str">
        <f t="shared" ref="AZ1027:AZ1090" si="462">IF(V1027="","Celda vacía",IF(OR(V1027="S",V1027="N"),"-","Revisar"))</f>
        <v>-</v>
      </c>
      <c r="BA1027" s="94" t="str">
        <f t="shared" ref="BA1027:BA1090" si="463">IF(W1027="","Celda vacía",IF(OR(W1027="S",W1027="N"),"-","Revisar"))</f>
        <v>-</v>
      </c>
      <c r="BB1027" s="94" t="str">
        <f t="shared" ref="BB1027:BB1090" si="464">IF(X1027="","Celda Vacia",IF(  OR(          AND(X1027=0,W1027="S"),AND(X1027&lt;&gt;0,W1027="N")),"Revisar valor del campo MONTO_SUB","-"))</f>
        <v>-</v>
      </c>
      <c r="BC1027" s="94" t="str">
        <f t="shared" ref="BC1027:BC1090" si="465">IF(Y1027="","Celda Vacia",IF(ISERROR(VLOOKUP(Y1027,Tabla_33_estado_recuperacion,1,FALSE)),"Se debe corregir el valor según Tabla Nro 33",IF(Y1027="SDR",IF(OR(S1027="RECHAZADO",W1027="N"),"-","Se debe revisar  ESTADO SDR"),IF(Y1027="PEN",IF(OR(S1027="AUTORIZADO",S1027="REDUCIDO",S1027="PENDIENTE"),"-","Se debe revisar ESTADO PEN"),IF(AND(OR(W1027="S",W1027="N"),OR(Y1027="TOT",Y1027="PAR"),OR(S1027="AUTORIZADO",S1027="REDUCIDO")),"-","Revisar ER2 Y ESTADO_REC")))))</f>
        <v>-</v>
      </c>
      <c r="BD1027" s="94" t="str">
        <f t="shared" ref="BD1027:BD1090" si="466">IF(Z1027="","Celda Vacia", IF(Z1027&gt;T1027,"Dias recuperados no puede ser mayor a dias autorizados", IF(ISNUMBER(Z1027)=TRUE,IF(Z1027=0,IF(OR(Y1027="SDR",Y1027="PEN"),"-",IF(AND(T1027&lt;4,OR(Y1027="TOT",Y1027="PAR")),"-","Se debe revisar los Campos N_DIAS_REC y ESTADO_REC")),IF(AND(Z1027&gt;0,Z1027&lt;366,OR(Y1027="TOT",Y1027="PAR")),"-","Se debe revisar los campos ESTADO_REC y N_DIAS_REC")),"Valor del campo N_DIAS_REC no es numérico"))    )</f>
        <v>-</v>
      </c>
      <c r="BE1027" s="94" t="str">
        <f t="shared" ref="BE1027:BE1090" si="467">IF(AA1027="","Celda vacia",
IF( AND(AA1027=0,(OR(Y1027="PEN",Y1027="SDR"))),"-",
IF(AND(T1027&lt;4,OR(P1027="5A",P1027="5B",P1027="6A",P1027="6B"),AA1027&gt;=0),"-",
IF(AND(T1027&lt;4,P1027&lt;&gt;"5A",P1027&lt;&gt;"5B",P1027&lt;&gt;"6A",P1027&lt;&gt;"6B",AA1027=0),"-",
IF(AND(T1027&lt;4,P1027&lt;&gt;"5A",P1027&lt;&gt;"5B",P1027&lt;&gt;"6A",P1027&lt;&gt;"6B",V1027="S",AA1027&gt;=0),"-",
IF(AND(T1027&gt;=4,AA1027&gt;0, OR(Y1027="TOT",Y1027="PAR")),"-",
"Revisar el tipo de licencia medica, dias de licencia para el monto de recuperación declarado"))))))</f>
        <v>-</v>
      </c>
      <c r="BF1027" s="94" t="str">
        <f t="shared" ref="BF1027:BF1090" si="468">IF(AB1027="","Celda vacia",IF(ISNUMBER(AB1027)=TRUE,IF(AB1027=0,IF(OR(Y1027="PEN",Y1027="SDR"),"-","revisar "),IF(OR(Y1027="TOT",Y1027="PAR"),"-","Revisar")),"Valor del campo no es numérico"))</f>
        <v>-</v>
      </c>
    </row>
    <row r="1028" spans="1:58" x14ac:dyDescent="0.2">
      <c r="A1028" s="19" t="s">
        <v>1193</v>
      </c>
      <c r="B1028" s="19" t="s">
        <v>76</v>
      </c>
      <c r="C1028" s="19">
        <v>8649147</v>
      </c>
      <c r="D1028" s="19">
        <v>8</v>
      </c>
      <c r="E1028" s="19" t="s">
        <v>1373</v>
      </c>
      <c r="F1028" s="19" t="s">
        <v>1534</v>
      </c>
      <c r="G1028" s="19" t="s">
        <v>1535</v>
      </c>
      <c r="H1028" s="19" t="s">
        <v>1018</v>
      </c>
      <c r="I1028" s="19" t="s">
        <v>653</v>
      </c>
      <c r="J1028" s="19">
        <v>60</v>
      </c>
      <c r="K1028" s="19" t="s">
        <v>560</v>
      </c>
      <c r="L1028" s="19" t="s">
        <v>490</v>
      </c>
      <c r="M1028" s="19" t="s">
        <v>10</v>
      </c>
      <c r="N1028" s="19">
        <v>45903</v>
      </c>
      <c r="O1028" s="19">
        <v>2</v>
      </c>
      <c r="P1028" s="83">
        <v>1</v>
      </c>
      <c r="Q1028" s="19" t="s">
        <v>23</v>
      </c>
      <c r="R1028" s="19" t="s">
        <v>11</v>
      </c>
      <c r="S1028" s="19" t="s">
        <v>23</v>
      </c>
      <c r="T1028" s="19">
        <v>2</v>
      </c>
      <c r="U1028" s="19" t="s">
        <v>11</v>
      </c>
      <c r="V1028" s="19" t="s">
        <v>19</v>
      </c>
      <c r="W1028" s="19" t="s">
        <v>19</v>
      </c>
      <c r="X1028" s="19">
        <v>27760</v>
      </c>
      <c r="Y1028" s="19" t="s">
        <v>726</v>
      </c>
      <c r="Z1028" s="19">
        <v>2</v>
      </c>
      <c r="AA1028" s="19">
        <v>27760</v>
      </c>
      <c r="AB1028" s="19">
        <v>27760</v>
      </c>
      <c r="AC1028" s="186" t="str">
        <f>IF(OR(M1028="13",M1028="14",P1028=8),"",IF(     AND(OR(S1028="AUTORIZADO", S1028="PENDIENTE", S1028="REDUCIDO", S1028="AMPLIADO"),L1028&lt;&gt;"HONORARIO" ), _xlfn.CONCAT(IF(H1028="X","H",H1028),"_",IF(OR(P1028=5,P1028=6),_xlfn.CONCAT(P1028,"A"),P1028),"_",VLOOKUP(T1028,Datos!$B$2:$C$5,2,TRUE)),""))</f>
        <v>M_1_[hasta 3]</v>
      </c>
      <c r="AD1028" s="186">
        <f t="shared" si="442"/>
        <v>55520</v>
      </c>
      <c r="AE1028" s="90" t="str">
        <f t="shared" si="443"/>
        <v>-</v>
      </c>
      <c r="AF1028" s="91" t="str">
        <f t="shared" si="444"/>
        <v>070601</v>
      </c>
      <c r="AG1028" s="92"/>
      <c r="AH1028" s="93" t="str">
        <f t="shared" si="445"/>
        <v>Corporación de Fomento de la Producción</v>
      </c>
      <c r="AI1028" s="90" t="str">
        <f t="shared" si="446"/>
        <v>-</v>
      </c>
      <c r="AJ1028" s="90">
        <f t="shared" si="447"/>
        <v>8</v>
      </c>
      <c r="AK1028" s="90" t="str">
        <f t="shared" si="448"/>
        <v>-</v>
      </c>
      <c r="AL1028" s="90" t="str">
        <f t="shared" si="449"/>
        <v>Identifica este registro como MUJER</v>
      </c>
      <c r="AM1028" s="90" t="str">
        <f t="shared" si="450"/>
        <v>-</v>
      </c>
      <c r="AN1028" s="90" t="str">
        <f t="shared" si="451"/>
        <v>-</v>
      </c>
      <c r="AO1028" s="90" t="str">
        <f t="shared" si="452"/>
        <v>-</v>
      </c>
      <c r="AP1028" s="58" t="str">
        <f t="shared" si="453"/>
        <v>-</v>
      </c>
      <c r="AQ1028" s="94" t="str">
        <f t="shared" si="454"/>
        <v>-</v>
      </c>
      <c r="AR1028" s="94" t="str">
        <f>IF(N1028="","PRIMER_DIA en blanco",
IF(AND(M1028="01",N1028&gt;=L_Conversion!$C$118,N1028&lt;=L_Conversion!$D$118),"-",
IF(AND(M1028="02",N1028&gt;=L_Conversion!$C$119,N1028&lt;=L_Conversion!$D$119),"-",
IF(AND(M1028="03",N1028&gt;=L_Conversion!$C$120,N1028&lt;=L_Conversion!$D$120),"-",
IF(AND(M1028="04",N1028&gt;=L_Conversion!$C$121,N1028&lt;=L_Conversion!$D$121),"-",
IF(AND(M1028="05",N1028&gt;=L_Conversion!$C$122,N1028&lt;=L_Conversion!$D$122),"-",
IF(AND(M1028="06",N1028&gt;=L_Conversion!$C$123,N1028&lt;=L_Conversion!$D$123),"-",
IF(AND(M1028="07",N1028&gt;=L_Conversion!$C$124,N1028&lt;=L_Conversion!$D$124),"-",
IF(AND(M1028="08",N1028&gt;=L_Conversion!$C$125,N1028&lt;=L_Conversion!$D$125),"-",
IF(AND(M1028="09",N1028&gt;=L_Conversion!$C$126,N1028&lt;=L_Conversion!$D$126),"-",
IF(AND(M1028="10",N1028&gt;=L_Conversion!$C$127,N1028&lt;=L_Conversion!$D$127),"-",
IF(AND(M1028="11",N1028&gt;=L_Conversion!$C$128,N1028&lt;=L_Conversion!$D$128),"-",
IF(AND(M1028="12",N1028&gt;=L_Conversion!$C$129,N1028&lt;=L_Conversion!$D$129),"-",
IF(AND(M1028="13",N1028&gt;=L_Conversion!$C$116,N1028&lt;=L_Conversion!$D$116),"-",
IF(AND(M1028="14",N1028&gt;=L_Conversion!$C$117,N1028&lt;=L_Conversion!$D$117),"-",
"PRIMER_DIA fuera de rango")))))))))))))))</f>
        <v>-</v>
      </c>
      <c r="AS1028" s="94" t="str">
        <f t="shared" si="455"/>
        <v>-</v>
      </c>
      <c r="AT1028" s="94" t="str">
        <f t="shared" si="456"/>
        <v>-</v>
      </c>
      <c r="AU1028" s="94" t="str">
        <f t="shared" si="457"/>
        <v>-</v>
      </c>
      <c r="AV1028" s="94" t="str">
        <f t="shared" si="458"/>
        <v>-</v>
      </c>
      <c r="AW1028" s="94" t="str">
        <f t="shared" si="459"/>
        <v>-</v>
      </c>
      <c r="AX1028" s="94" t="str">
        <f t="shared" si="460"/>
        <v>-</v>
      </c>
      <c r="AY1028" s="94" t="str">
        <f t="shared" si="461"/>
        <v>-</v>
      </c>
      <c r="AZ1028" s="94" t="str">
        <f t="shared" si="462"/>
        <v>-</v>
      </c>
      <c r="BA1028" s="94" t="str">
        <f t="shared" si="463"/>
        <v>-</v>
      </c>
      <c r="BB1028" s="94" t="str">
        <f t="shared" si="464"/>
        <v>-</v>
      </c>
      <c r="BC1028" s="94" t="str">
        <f t="shared" si="465"/>
        <v>-</v>
      </c>
      <c r="BD1028" s="94" t="str">
        <f t="shared" si="466"/>
        <v>-</v>
      </c>
      <c r="BE1028" s="94" t="str">
        <f t="shared" si="467"/>
        <v>-</v>
      </c>
      <c r="BF1028" s="94" t="str">
        <f t="shared" si="468"/>
        <v>-</v>
      </c>
    </row>
    <row r="1029" spans="1:58" x14ac:dyDescent="0.2">
      <c r="A1029" s="19" t="s">
        <v>1193</v>
      </c>
      <c r="B1029" s="19" t="s">
        <v>76</v>
      </c>
      <c r="C1029" s="19">
        <v>13913536</v>
      </c>
      <c r="D1029" s="19">
        <v>9</v>
      </c>
      <c r="E1029" s="19" t="s">
        <v>1202</v>
      </c>
      <c r="F1029" s="19" t="s">
        <v>1957</v>
      </c>
      <c r="G1029" s="19" t="s">
        <v>2125</v>
      </c>
      <c r="H1029" s="19" t="s">
        <v>1018</v>
      </c>
      <c r="I1029" s="19" t="s">
        <v>653</v>
      </c>
      <c r="J1029" s="19">
        <v>80</v>
      </c>
      <c r="K1029" s="19" t="s">
        <v>560</v>
      </c>
      <c r="L1029" s="19" t="s">
        <v>495</v>
      </c>
      <c r="M1029" s="19" t="s">
        <v>10</v>
      </c>
      <c r="N1029" s="19">
        <v>45903</v>
      </c>
      <c r="O1029" s="19">
        <v>3</v>
      </c>
      <c r="P1029" s="83">
        <v>1</v>
      </c>
      <c r="Q1029" s="19" t="s">
        <v>23</v>
      </c>
      <c r="R1029" s="19" t="s">
        <v>11</v>
      </c>
      <c r="S1029" s="19" t="s">
        <v>23</v>
      </c>
      <c r="T1029" s="19">
        <v>3</v>
      </c>
      <c r="U1029" s="19" t="s">
        <v>11</v>
      </c>
      <c r="V1029" s="19" t="s">
        <v>11</v>
      </c>
      <c r="W1029" s="19" t="s">
        <v>11</v>
      </c>
      <c r="X1029" s="19">
        <v>0</v>
      </c>
      <c r="Y1029" s="19" t="s">
        <v>730</v>
      </c>
      <c r="Z1029" s="19">
        <v>0</v>
      </c>
      <c r="AA1029" s="19">
        <v>0</v>
      </c>
      <c r="AB1029" s="19">
        <v>0</v>
      </c>
      <c r="AC1029" s="186" t="str">
        <f>IF(OR(M1029="13",M1029="14",P1029=8),"",IF(     AND(OR(S1029="AUTORIZADO", S1029="PENDIENTE", S1029="REDUCIDO", S1029="AMPLIADO"),L1029&lt;&gt;"HONORARIO" ), _xlfn.CONCAT(IF(H1029="X","H",H1029),"_",IF(OR(P1029=5,P1029=6),_xlfn.CONCAT(P1029,"A"),P1029),"_",VLOOKUP(T1029,Datos!$B$2:$C$5,2,TRUE)),""))</f>
        <v>M_1_[hasta 3]</v>
      </c>
      <c r="AD1029" s="186">
        <f t="shared" si="442"/>
        <v>0</v>
      </c>
      <c r="AE1029" s="90" t="str">
        <f t="shared" si="443"/>
        <v>-</v>
      </c>
      <c r="AF1029" s="91" t="str">
        <f t="shared" si="444"/>
        <v>070601</v>
      </c>
      <c r="AG1029" s="92"/>
      <c r="AH1029" s="93" t="str">
        <f t="shared" si="445"/>
        <v>Corporación de Fomento de la Producción</v>
      </c>
      <c r="AI1029" s="90" t="str">
        <f t="shared" si="446"/>
        <v>-</v>
      </c>
      <c r="AJ1029" s="90">
        <f t="shared" si="447"/>
        <v>9</v>
      </c>
      <c r="AK1029" s="90" t="str">
        <f t="shared" si="448"/>
        <v>-</v>
      </c>
      <c r="AL1029" s="90" t="str">
        <f t="shared" si="449"/>
        <v>Identifica este registro como MUJER</v>
      </c>
      <c r="AM1029" s="90" t="str">
        <f t="shared" si="450"/>
        <v>-</v>
      </c>
      <c r="AN1029" s="90" t="str">
        <f t="shared" si="451"/>
        <v>-</v>
      </c>
      <c r="AO1029" s="90" t="str">
        <f t="shared" si="452"/>
        <v>-</v>
      </c>
      <c r="AP1029" s="58" t="str">
        <f t="shared" si="453"/>
        <v>-</v>
      </c>
      <c r="AQ1029" s="94" t="str">
        <f t="shared" si="454"/>
        <v>-</v>
      </c>
      <c r="AR1029" s="94" t="str">
        <f>IF(N1029="","PRIMER_DIA en blanco",
IF(AND(M1029="01",N1029&gt;=L_Conversion!$C$118,N1029&lt;=L_Conversion!$D$118),"-",
IF(AND(M1029="02",N1029&gt;=L_Conversion!$C$119,N1029&lt;=L_Conversion!$D$119),"-",
IF(AND(M1029="03",N1029&gt;=L_Conversion!$C$120,N1029&lt;=L_Conversion!$D$120),"-",
IF(AND(M1029="04",N1029&gt;=L_Conversion!$C$121,N1029&lt;=L_Conversion!$D$121),"-",
IF(AND(M1029="05",N1029&gt;=L_Conversion!$C$122,N1029&lt;=L_Conversion!$D$122),"-",
IF(AND(M1029="06",N1029&gt;=L_Conversion!$C$123,N1029&lt;=L_Conversion!$D$123),"-",
IF(AND(M1029="07",N1029&gt;=L_Conversion!$C$124,N1029&lt;=L_Conversion!$D$124),"-",
IF(AND(M1029="08",N1029&gt;=L_Conversion!$C$125,N1029&lt;=L_Conversion!$D$125),"-",
IF(AND(M1029="09",N1029&gt;=L_Conversion!$C$126,N1029&lt;=L_Conversion!$D$126),"-",
IF(AND(M1029="10",N1029&gt;=L_Conversion!$C$127,N1029&lt;=L_Conversion!$D$127),"-",
IF(AND(M1029="11",N1029&gt;=L_Conversion!$C$128,N1029&lt;=L_Conversion!$D$128),"-",
IF(AND(M1029="12",N1029&gt;=L_Conversion!$C$129,N1029&lt;=L_Conversion!$D$129),"-",
IF(AND(M1029="13",N1029&gt;=L_Conversion!$C$116,N1029&lt;=L_Conversion!$D$116),"-",
IF(AND(M1029="14",N1029&gt;=L_Conversion!$C$117,N1029&lt;=L_Conversion!$D$117),"-",
"PRIMER_DIA fuera de rango")))))))))))))))</f>
        <v>-</v>
      </c>
      <c r="AS1029" s="94" t="str">
        <f t="shared" si="455"/>
        <v>-</v>
      </c>
      <c r="AT1029" s="94" t="str">
        <f t="shared" si="456"/>
        <v>-</v>
      </c>
      <c r="AU1029" s="94" t="str">
        <f t="shared" si="457"/>
        <v>-</v>
      </c>
      <c r="AV1029" s="94" t="str">
        <f t="shared" si="458"/>
        <v>-</v>
      </c>
      <c r="AW1029" s="94" t="str">
        <f t="shared" si="459"/>
        <v>-</v>
      </c>
      <c r="AX1029" s="94" t="str">
        <f t="shared" si="460"/>
        <v>-</v>
      </c>
      <c r="AY1029" s="94" t="str">
        <f t="shared" si="461"/>
        <v>-</v>
      </c>
      <c r="AZ1029" s="94" t="str">
        <f t="shared" si="462"/>
        <v>-</v>
      </c>
      <c r="BA1029" s="94" t="str">
        <f t="shared" si="463"/>
        <v>-</v>
      </c>
      <c r="BB1029" s="94" t="str">
        <f t="shared" si="464"/>
        <v>-</v>
      </c>
      <c r="BC1029" s="94" t="str">
        <f t="shared" si="465"/>
        <v>-</v>
      </c>
      <c r="BD1029" s="94" t="str">
        <f t="shared" si="466"/>
        <v>-</v>
      </c>
      <c r="BE1029" s="94" t="str">
        <f t="shared" si="467"/>
        <v>-</v>
      </c>
      <c r="BF1029" s="94" t="str">
        <f t="shared" si="468"/>
        <v>-</v>
      </c>
    </row>
    <row r="1030" spans="1:58" x14ac:dyDescent="0.2">
      <c r="A1030" s="19" t="s">
        <v>1193</v>
      </c>
      <c r="B1030" s="19" t="s">
        <v>76</v>
      </c>
      <c r="C1030" s="19">
        <v>10664888</v>
      </c>
      <c r="D1030" s="19">
        <v>3</v>
      </c>
      <c r="E1030" s="19" t="s">
        <v>2126</v>
      </c>
      <c r="F1030" s="19" t="s">
        <v>1323</v>
      </c>
      <c r="G1030" s="19" t="s">
        <v>2127</v>
      </c>
      <c r="H1030" s="19" t="s">
        <v>1018</v>
      </c>
      <c r="I1030" s="19" t="s">
        <v>653</v>
      </c>
      <c r="J1030" s="19">
        <v>80</v>
      </c>
      <c r="K1030" s="19" t="s">
        <v>556</v>
      </c>
      <c r="L1030" s="19" t="s">
        <v>495</v>
      </c>
      <c r="M1030" s="19" t="s">
        <v>10</v>
      </c>
      <c r="N1030" s="19">
        <v>45903</v>
      </c>
      <c r="O1030" s="19">
        <v>3</v>
      </c>
      <c r="P1030" s="83">
        <v>1</v>
      </c>
      <c r="Q1030" s="19" t="s">
        <v>23</v>
      </c>
      <c r="R1030" s="19" t="s">
        <v>11</v>
      </c>
      <c r="S1030" s="19" t="s">
        <v>23</v>
      </c>
      <c r="T1030" s="19">
        <v>3</v>
      </c>
      <c r="U1030" s="19" t="s">
        <v>11</v>
      </c>
      <c r="V1030" s="19" t="s">
        <v>11</v>
      </c>
      <c r="W1030" s="19" t="s">
        <v>11</v>
      </c>
      <c r="X1030" s="19">
        <v>0</v>
      </c>
      <c r="Y1030" s="19" t="s">
        <v>730</v>
      </c>
      <c r="Z1030" s="19">
        <v>0</v>
      </c>
      <c r="AA1030" s="19">
        <v>0</v>
      </c>
      <c r="AB1030" s="19">
        <v>0</v>
      </c>
      <c r="AC1030" s="186" t="str">
        <f>IF(OR(M1030="13",M1030="14",P1030=8),"",IF(     AND(OR(S1030="AUTORIZADO", S1030="PENDIENTE", S1030="REDUCIDO", S1030="AMPLIADO"),L1030&lt;&gt;"HONORARIO" ), _xlfn.CONCAT(IF(H1030="X","H",H1030),"_",IF(OR(P1030=5,P1030=6),_xlfn.CONCAT(P1030,"A"),P1030),"_",VLOOKUP(T1030,Datos!$B$2:$C$5,2,TRUE)),""))</f>
        <v>M_1_[hasta 3]</v>
      </c>
      <c r="AD1030" s="186">
        <f t="shared" si="442"/>
        <v>0</v>
      </c>
      <c r="AE1030" s="90" t="str">
        <f t="shared" si="443"/>
        <v>-</v>
      </c>
      <c r="AF1030" s="91" t="str">
        <f t="shared" si="444"/>
        <v>070601</v>
      </c>
      <c r="AG1030" s="92"/>
      <c r="AH1030" s="93" t="str">
        <f t="shared" si="445"/>
        <v>Corporación de Fomento de la Producción</v>
      </c>
      <c r="AI1030" s="90" t="str">
        <f t="shared" si="446"/>
        <v>-</v>
      </c>
      <c r="AJ1030" s="90">
        <f t="shared" si="447"/>
        <v>3</v>
      </c>
      <c r="AK1030" s="90" t="str">
        <f t="shared" si="448"/>
        <v>-</v>
      </c>
      <c r="AL1030" s="90" t="str">
        <f t="shared" si="449"/>
        <v>Identifica este registro como MUJER</v>
      </c>
      <c r="AM1030" s="90" t="str">
        <f t="shared" si="450"/>
        <v>-</v>
      </c>
      <c r="AN1030" s="90" t="str">
        <f t="shared" si="451"/>
        <v>-</v>
      </c>
      <c r="AO1030" s="90" t="str">
        <f t="shared" si="452"/>
        <v>-</v>
      </c>
      <c r="AP1030" s="58" t="str">
        <f t="shared" si="453"/>
        <v>-</v>
      </c>
      <c r="AQ1030" s="94" t="str">
        <f t="shared" si="454"/>
        <v>-</v>
      </c>
      <c r="AR1030" s="94" t="str">
        <f>IF(N1030="","PRIMER_DIA en blanco",
IF(AND(M1030="01",N1030&gt;=L_Conversion!$C$118,N1030&lt;=L_Conversion!$D$118),"-",
IF(AND(M1030="02",N1030&gt;=L_Conversion!$C$119,N1030&lt;=L_Conversion!$D$119),"-",
IF(AND(M1030="03",N1030&gt;=L_Conversion!$C$120,N1030&lt;=L_Conversion!$D$120),"-",
IF(AND(M1030="04",N1030&gt;=L_Conversion!$C$121,N1030&lt;=L_Conversion!$D$121),"-",
IF(AND(M1030="05",N1030&gt;=L_Conversion!$C$122,N1030&lt;=L_Conversion!$D$122),"-",
IF(AND(M1030="06",N1030&gt;=L_Conversion!$C$123,N1030&lt;=L_Conversion!$D$123),"-",
IF(AND(M1030="07",N1030&gt;=L_Conversion!$C$124,N1030&lt;=L_Conversion!$D$124),"-",
IF(AND(M1030="08",N1030&gt;=L_Conversion!$C$125,N1030&lt;=L_Conversion!$D$125),"-",
IF(AND(M1030="09",N1030&gt;=L_Conversion!$C$126,N1030&lt;=L_Conversion!$D$126),"-",
IF(AND(M1030="10",N1030&gt;=L_Conversion!$C$127,N1030&lt;=L_Conversion!$D$127),"-",
IF(AND(M1030="11",N1030&gt;=L_Conversion!$C$128,N1030&lt;=L_Conversion!$D$128),"-",
IF(AND(M1030="12",N1030&gt;=L_Conversion!$C$129,N1030&lt;=L_Conversion!$D$129),"-",
IF(AND(M1030="13",N1030&gt;=L_Conversion!$C$116,N1030&lt;=L_Conversion!$D$116),"-",
IF(AND(M1030="14",N1030&gt;=L_Conversion!$C$117,N1030&lt;=L_Conversion!$D$117),"-",
"PRIMER_DIA fuera de rango")))))))))))))))</f>
        <v>-</v>
      </c>
      <c r="AS1030" s="94" t="str">
        <f t="shared" si="455"/>
        <v>-</v>
      </c>
      <c r="AT1030" s="94" t="str">
        <f t="shared" si="456"/>
        <v>-</v>
      </c>
      <c r="AU1030" s="94" t="str">
        <f t="shared" si="457"/>
        <v>-</v>
      </c>
      <c r="AV1030" s="94" t="str">
        <f t="shared" si="458"/>
        <v>-</v>
      </c>
      <c r="AW1030" s="94" t="str">
        <f t="shared" si="459"/>
        <v>-</v>
      </c>
      <c r="AX1030" s="94" t="str">
        <f t="shared" si="460"/>
        <v>-</v>
      </c>
      <c r="AY1030" s="94" t="str">
        <f t="shared" si="461"/>
        <v>-</v>
      </c>
      <c r="AZ1030" s="94" t="str">
        <f t="shared" si="462"/>
        <v>-</v>
      </c>
      <c r="BA1030" s="94" t="str">
        <f t="shared" si="463"/>
        <v>-</v>
      </c>
      <c r="BB1030" s="94" t="str">
        <f t="shared" si="464"/>
        <v>-</v>
      </c>
      <c r="BC1030" s="94" t="str">
        <f t="shared" si="465"/>
        <v>-</v>
      </c>
      <c r="BD1030" s="94" t="str">
        <f t="shared" si="466"/>
        <v>-</v>
      </c>
      <c r="BE1030" s="94" t="str">
        <f t="shared" si="467"/>
        <v>-</v>
      </c>
      <c r="BF1030" s="94" t="str">
        <f t="shared" si="468"/>
        <v>-</v>
      </c>
    </row>
    <row r="1031" spans="1:58" x14ac:dyDescent="0.2">
      <c r="A1031" s="19" t="s">
        <v>1193</v>
      </c>
      <c r="B1031" s="19" t="s">
        <v>1132</v>
      </c>
      <c r="C1031" s="19">
        <v>15784550</v>
      </c>
      <c r="D1031" s="19">
        <v>0</v>
      </c>
      <c r="E1031" s="19" t="s">
        <v>2128</v>
      </c>
      <c r="F1031" s="19" t="s">
        <v>1195</v>
      </c>
      <c r="G1031" s="19" t="s">
        <v>2129</v>
      </c>
      <c r="H1031" s="19" t="s">
        <v>654</v>
      </c>
      <c r="I1031" s="19" t="s">
        <v>654</v>
      </c>
      <c r="J1031" s="19">
        <v>80</v>
      </c>
      <c r="K1031" s="19" t="s">
        <v>554</v>
      </c>
      <c r="L1031" s="19" t="s">
        <v>509</v>
      </c>
      <c r="M1031" s="19" t="s">
        <v>10</v>
      </c>
      <c r="N1031" s="19">
        <v>45903</v>
      </c>
      <c r="O1031" s="19">
        <v>1</v>
      </c>
      <c r="P1031" s="83">
        <v>1</v>
      </c>
      <c r="Q1031" s="19" t="s">
        <v>23</v>
      </c>
      <c r="R1031" s="19" t="s">
        <v>11</v>
      </c>
      <c r="S1031" s="19" t="s">
        <v>23</v>
      </c>
      <c r="T1031" s="19">
        <v>1</v>
      </c>
      <c r="U1031" s="19" t="s">
        <v>11</v>
      </c>
      <c r="V1031" s="19" t="s">
        <v>11</v>
      </c>
      <c r="W1031" s="19" t="s">
        <v>11</v>
      </c>
      <c r="X1031" s="19">
        <v>0</v>
      </c>
      <c r="Y1031" s="19" t="s">
        <v>730</v>
      </c>
      <c r="Z1031" s="19">
        <v>0</v>
      </c>
      <c r="AA1031" s="19">
        <v>0</v>
      </c>
      <c r="AB1031" s="19">
        <v>0</v>
      </c>
      <c r="AC1031" s="186" t="str">
        <f>IF(OR(M1031="13",M1031="14",P1031=8),"",IF(     AND(OR(S1031="AUTORIZADO", S1031="PENDIENTE", S1031="REDUCIDO", S1031="AMPLIADO"),L1031&lt;&gt;"HONORARIO" ), _xlfn.CONCAT(IF(H1031="X","H",H1031),"_",IF(OR(P1031=5,P1031=6),_xlfn.CONCAT(P1031,"A"),P1031),"_",VLOOKUP(T1031,Datos!$B$2:$C$5,2,TRUE)),""))</f>
        <v>H_1_[hasta 3]</v>
      </c>
      <c r="AD1031" s="186">
        <f t="shared" si="442"/>
        <v>0</v>
      </c>
      <c r="AE1031" s="90" t="str">
        <f t="shared" si="443"/>
        <v>-</v>
      </c>
      <c r="AF1031" s="91" t="str">
        <f t="shared" si="444"/>
        <v>Revisar</v>
      </c>
      <c r="AG1031" s="92"/>
      <c r="AH1031" s="93" t="str">
        <f t="shared" si="445"/>
        <v>Corporación de Fomento de la Producción</v>
      </c>
      <c r="AI1031" s="90" t="str">
        <f t="shared" si="446"/>
        <v>-</v>
      </c>
      <c r="AJ1031" s="90">
        <f t="shared" si="447"/>
        <v>0</v>
      </c>
      <c r="AK1031" s="90" t="str">
        <f t="shared" si="448"/>
        <v>-</v>
      </c>
      <c r="AL1031" s="90" t="str">
        <f t="shared" si="449"/>
        <v>Identifica este registro como HOMBRE</v>
      </c>
      <c r="AM1031" s="90" t="str">
        <f t="shared" si="450"/>
        <v>-</v>
      </c>
      <c r="AN1031" s="90" t="str">
        <f t="shared" si="451"/>
        <v>-</v>
      </c>
      <c r="AO1031" s="90" t="str">
        <f t="shared" si="452"/>
        <v>-</v>
      </c>
      <c r="AP1031" s="58" t="str">
        <f t="shared" si="453"/>
        <v>-</v>
      </c>
      <c r="AQ1031" s="94" t="str">
        <f t="shared" si="454"/>
        <v>-</v>
      </c>
      <c r="AR1031" s="94" t="str">
        <f>IF(N1031="","PRIMER_DIA en blanco",
IF(AND(M1031="01",N1031&gt;=L_Conversion!$C$118,N1031&lt;=L_Conversion!$D$118),"-",
IF(AND(M1031="02",N1031&gt;=L_Conversion!$C$119,N1031&lt;=L_Conversion!$D$119),"-",
IF(AND(M1031="03",N1031&gt;=L_Conversion!$C$120,N1031&lt;=L_Conversion!$D$120),"-",
IF(AND(M1031="04",N1031&gt;=L_Conversion!$C$121,N1031&lt;=L_Conversion!$D$121),"-",
IF(AND(M1031="05",N1031&gt;=L_Conversion!$C$122,N1031&lt;=L_Conversion!$D$122),"-",
IF(AND(M1031="06",N1031&gt;=L_Conversion!$C$123,N1031&lt;=L_Conversion!$D$123),"-",
IF(AND(M1031="07",N1031&gt;=L_Conversion!$C$124,N1031&lt;=L_Conversion!$D$124),"-",
IF(AND(M1031="08",N1031&gt;=L_Conversion!$C$125,N1031&lt;=L_Conversion!$D$125),"-",
IF(AND(M1031="09",N1031&gt;=L_Conversion!$C$126,N1031&lt;=L_Conversion!$D$126),"-",
IF(AND(M1031="10",N1031&gt;=L_Conversion!$C$127,N1031&lt;=L_Conversion!$D$127),"-",
IF(AND(M1031="11",N1031&gt;=L_Conversion!$C$128,N1031&lt;=L_Conversion!$D$128),"-",
IF(AND(M1031="12",N1031&gt;=L_Conversion!$C$129,N1031&lt;=L_Conversion!$D$129),"-",
IF(AND(M1031="13",N1031&gt;=L_Conversion!$C$116,N1031&lt;=L_Conversion!$D$116),"-",
IF(AND(M1031="14",N1031&gt;=L_Conversion!$C$117,N1031&lt;=L_Conversion!$D$117),"-",
"PRIMER_DIA fuera de rango")))))))))))))))</f>
        <v>-</v>
      </c>
      <c r="AS1031" s="94" t="str">
        <f t="shared" si="455"/>
        <v>-</v>
      </c>
      <c r="AT1031" s="94" t="str">
        <f t="shared" si="456"/>
        <v>-</v>
      </c>
      <c r="AU1031" s="94" t="str">
        <f t="shared" si="457"/>
        <v>-</v>
      </c>
      <c r="AV1031" s="94" t="str">
        <f t="shared" si="458"/>
        <v>-</v>
      </c>
      <c r="AW1031" s="94" t="str">
        <f t="shared" si="459"/>
        <v>-</v>
      </c>
      <c r="AX1031" s="94" t="str">
        <f t="shared" si="460"/>
        <v>-</v>
      </c>
      <c r="AY1031" s="94" t="str">
        <f t="shared" si="461"/>
        <v>-</v>
      </c>
      <c r="AZ1031" s="94" t="str">
        <f t="shared" si="462"/>
        <v>-</v>
      </c>
      <c r="BA1031" s="94" t="str">
        <f t="shared" si="463"/>
        <v>-</v>
      </c>
      <c r="BB1031" s="94" t="str">
        <f t="shared" si="464"/>
        <v>-</v>
      </c>
      <c r="BC1031" s="94" t="str">
        <f t="shared" si="465"/>
        <v>-</v>
      </c>
      <c r="BD1031" s="94" t="str">
        <f t="shared" si="466"/>
        <v>-</v>
      </c>
      <c r="BE1031" s="94" t="str">
        <f t="shared" si="467"/>
        <v>-</v>
      </c>
      <c r="BF1031" s="94" t="str">
        <f t="shared" si="468"/>
        <v>-</v>
      </c>
    </row>
    <row r="1032" spans="1:58" x14ac:dyDescent="0.2">
      <c r="A1032" s="19" t="s">
        <v>1193</v>
      </c>
      <c r="B1032" s="19" t="s">
        <v>669</v>
      </c>
      <c r="C1032" s="19">
        <v>8236984</v>
      </c>
      <c r="D1032" s="19">
        <v>8</v>
      </c>
      <c r="E1032" s="19" t="s">
        <v>1823</v>
      </c>
      <c r="F1032" s="19" t="s">
        <v>1915</v>
      </c>
      <c r="G1032" s="19" t="s">
        <v>2018</v>
      </c>
      <c r="H1032" s="19" t="s">
        <v>1018</v>
      </c>
      <c r="I1032" s="19" t="s">
        <v>654</v>
      </c>
      <c r="J1032" s="19">
        <v>80</v>
      </c>
      <c r="K1032" s="19" t="s">
        <v>554</v>
      </c>
      <c r="L1032" s="19" t="s">
        <v>509</v>
      </c>
      <c r="M1032" s="19" t="s">
        <v>10</v>
      </c>
      <c r="N1032" s="19">
        <v>45903</v>
      </c>
      <c r="O1032" s="19">
        <v>2</v>
      </c>
      <c r="P1032" s="83">
        <v>1</v>
      </c>
      <c r="Q1032" s="19" t="s">
        <v>23</v>
      </c>
      <c r="R1032" s="19" t="s">
        <v>11</v>
      </c>
      <c r="S1032" s="19" t="s">
        <v>23</v>
      </c>
      <c r="T1032" s="19">
        <v>2</v>
      </c>
      <c r="U1032" s="19" t="s">
        <v>11</v>
      </c>
      <c r="V1032" s="19" t="s">
        <v>11</v>
      </c>
      <c r="W1032" s="19" t="s">
        <v>11</v>
      </c>
      <c r="X1032" s="19">
        <v>0</v>
      </c>
      <c r="Y1032" s="19" t="s">
        <v>730</v>
      </c>
      <c r="Z1032" s="19">
        <v>0</v>
      </c>
      <c r="AA1032" s="19">
        <v>0</v>
      </c>
      <c r="AB1032" s="19">
        <v>0</v>
      </c>
      <c r="AC1032" s="186" t="str">
        <f>IF(OR(M1032="13",M1032="14",P1032=8),"",IF(     AND(OR(S1032="AUTORIZADO", S1032="PENDIENTE", S1032="REDUCIDO", S1032="AMPLIADO"),L1032&lt;&gt;"HONORARIO" ), _xlfn.CONCAT(IF(H1032="X","H",H1032),"_",IF(OR(P1032=5,P1032=6),_xlfn.CONCAT(P1032,"A"),P1032),"_",VLOOKUP(T1032,Datos!$B$2:$C$5,2,TRUE)),""))</f>
        <v>M_1_[hasta 3]</v>
      </c>
      <c r="AD1032" s="186">
        <f t="shared" si="442"/>
        <v>0</v>
      </c>
      <c r="AE1032" s="90" t="str">
        <f t="shared" si="443"/>
        <v>-</v>
      </c>
      <c r="AF1032" s="91" t="str">
        <f t="shared" si="444"/>
        <v>Revisar</v>
      </c>
      <c r="AG1032" s="92"/>
      <c r="AH1032" s="93" t="str">
        <f t="shared" si="445"/>
        <v>Corporación de Fomento de la Producción</v>
      </c>
      <c r="AI1032" s="90" t="str">
        <f t="shared" si="446"/>
        <v>-</v>
      </c>
      <c r="AJ1032" s="90">
        <f t="shared" si="447"/>
        <v>8</v>
      </c>
      <c r="AK1032" s="90" t="str">
        <f t="shared" si="448"/>
        <v>-</v>
      </c>
      <c r="AL1032" s="90" t="str">
        <f t="shared" si="449"/>
        <v>Identifica este registro como MUJER</v>
      </c>
      <c r="AM1032" s="90" t="str">
        <f t="shared" si="450"/>
        <v>-</v>
      </c>
      <c r="AN1032" s="90" t="str">
        <f t="shared" si="451"/>
        <v>-</v>
      </c>
      <c r="AO1032" s="90" t="str">
        <f t="shared" si="452"/>
        <v>-</v>
      </c>
      <c r="AP1032" s="58" t="str">
        <f t="shared" si="453"/>
        <v>-</v>
      </c>
      <c r="AQ1032" s="94" t="str">
        <f t="shared" si="454"/>
        <v>-</v>
      </c>
      <c r="AR1032" s="94" t="str">
        <f>IF(N1032="","PRIMER_DIA en blanco",
IF(AND(M1032="01",N1032&gt;=L_Conversion!$C$118,N1032&lt;=L_Conversion!$D$118),"-",
IF(AND(M1032="02",N1032&gt;=L_Conversion!$C$119,N1032&lt;=L_Conversion!$D$119),"-",
IF(AND(M1032="03",N1032&gt;=L_Conversion!$C$120,N1032&lt;=L_Conversion!$D$120),"-",
IF(AND(M1032="04",N1032&gt;=L_Conversion!$C$121,N1032&lt;=L_Conversion!$D$121),"-",
IF(AND(M1032="05",N1032&gt;=L_Conversion!$C$122,N1032&lt;=L_Conversion!$D$122),"-",
IF(AND(M1032="06",N1032&gt;=L_Conversion!$C$123,N1032&lt;=L_Conversion!$D$123),"-",
IF(AND(M1032="07",N1032&gt;=L_Conversion!$C$124,N1032&lt;=L_Conversion!$D$124),"-",
IF(AND(M1032="08",N1032&gt;=L_Conversion!$C$125,N1032&lt;=L_Conversion!$D$125),"-",
IF(AND(M1032="09",N1032&gt;=L_Conversion!$C$126,N1032&lt;=L_Conversion!$D$126),"-",
IF(AND(M1032="10",N1032&gt;=L_Conversion!$C$127,N1032&lt;=L_Conversion!$D$127),"-",
IF(AND(M1032="11",N1032&gt;=L_Conversion!$C$128,N1032&lt;=L_Conversion!$D$128),"-",
IF(AND(M1032="12",N1032&gt;=L_Conversion!$C$129,N1032&lt;=L_Conversion!$D$129),"-",
IF(AND(M1032="13",N1032&gt;=L_Conversion!$C$116,N1032&lt;=L_Conversion!$D$116),"-",
IF(AND(M1032="14",N1032&gt;=L_Conversion!$C$117,N1032&lt;=L_Conversion!$D$117),"-",
"PRIMER_DIA fuera de rango")))))))))))))))</f>
        <v>-</v>
      </c>
      <c r="AS1032" s="94" t="str">
        <f t="shared" si="455"/>
        <v>-</v>
      </c>
      <c r="AT1032" s="94" t="str">
        <f t="shared" si="456"/>
        <v>-</v>
      </c>
      <c r="AU1032" s="94" t="str">
        <f t="shared" si="457"/>
        <v>-</v>
      </c>
      <c r="AV1032" s="94" t="str">
        <f t="shared" si="458"/>
        <v>-</v>
      </c>
      <c r="AW1032" s="94" t="str">
        <f t="shared" si="459"/>
        <v>-</v>
      </c>
      <c r="AX1032" s="94" t="str">
        <f t="shared" si="460"/>
        <v>-</v>
      </c>
      <c r="AY1032" s="94" t="str">
        <f t="shared" si="461"/>
        <v>-</v>
      </c>
      <c r="AZ1032" s="94" t="str">
        <f t="shared" si="462"/>
        <v>-</v>
      </c>
      <c r="BA1032" s="94" t="str">
        <f t="shared" si="463"/>
        <v>-</v>
      </c>
      <c r="BB1032" s="94" t="str">
        <f t="shared" si="464"/>
        <v>-</v>
      </c>
      <c r="BC1032" s="94" t="str">
        <f t="shared" si="465"/>
        <v>-</v>
      </c>
      <c r="BD1032" s="94" t="str">
        <f t="shared" si="466"/>
        <v>-</v>
      </c>
      <c r="BE1032" s="94" t="str">
        <f t="shared" si="467"/>
        <v>-</v>
      </c>
      <c r="BF1032" s="94" t="str">
        <f t="shared" si="468"/>
        <v>-</v>
      </c>
    </row>
    <row r="1033" spans="1:58" x14ac:dyDescent="0.2">
      <c r="A1033" s="19" t="s">
        <v>1193</v>
      </c>
      <c r="B1033" s="19" t="s">
        <v>76</v>
      </c>
      <c r="C1033" s="19">
        <v>16911977</v>
      </c>
      <c r="D1033" s="19">
        <v>5</v>
      </c>
      <c r="E1033" s="19" t="s">
        <v>1769</v>
      </c>
      <c r="F1033" s="19" t="s">
        <v>1383</v>
      </c>
      <c r="G1033" s="19" t="s">
        <v>1314</v>
      </c>
      <c r="H1033" s="19" t="s">
        <v>1018</v>
      </c>
      <c r="I1033" s="19" t="s">
        <v>653</v>
      </c>
      <c r="J1033" s="19">
        <v>80</v>
      </c>
      <c r="K1033" s="19" t="s">
        <v>556</v>
      </c>
      <c r="L1033" s="19" t="s">
        <v>495</v>
      </c>
      <c r="M1033" s="19" t="s">
        <v>10</v>
      </c>
      <c r="N1033" s="19">
        <v>45903</v>
      </c>
      <c r="O1033" s="19">
        <v>84</v>
      </c>
      <c r="P1033" s="83">
        <v>3</v>
      </c>
      <c r="Q1033" s="19" t="s">
        <v>23</v>
      </c>
      <c r="R1033" s="19" t="s">
        <v>11</v>
      </c>
      <c r="S1033" s="19" t="s">
        <v>23</v>
      </c>
      <c r="T1033" s="19">
        <v>84</v>
      </c>
      <c r="U1033" s="19" t="s">
        <v>11</v>
      </c>
      <c r="V1033" s="19" t="s">
        <v>11</v>
      </c>
      <c r="W1033" s="19" t="s">
        <v>11</v>
      </c>
      <c r="X1033" s="19">
        <v>0</v>
      </c>
      <c r="Y1033" s="19" t="s">
        <v>730</v>
      </c>
      <c r="Z1033" s="19">
        <v>0</v>
      </c>
      <c r="AA1033" s="19">
        <v>0</v>
      </c>
      <c r="AB1033" s="19">
        <v>0</v>
      </c>
      <c r="AC1033" s="186" t="str">
        <f>IF(OR(M1033="13",M1033="14",P1033=8),"",IF(     AND(OR(S1033="AUTORIZADO", S1033="PENDIENTE", S1033="REDUCIDO", S1033="AMPLIADO"),L1033&lt;&gt;"HONORARIO" ), _xlfn.CONCAT(IF(H1033="X","H",H1033),"_",IF(OR(P1033=5,P1033=6),_xlfn.CONCAT(P1033,"A"),P1033),"_",VLOOKUP(T1033,Datos!$B$2:$C$5,2,TRUE)),""))</f>
        <v>M_3_[11 +]</v>
      </c>
      <c r="AD1033" s="186">
        <f t="shared" si="442"/>
        <v>0</v>
      </c>
      <c r="AE1033" s="90" t="str">
        <f t="shared" si="443"/>
        <v>-</v>
      </c>
      <c r="AF1033" s="91" t="str">
        <f t="shared" si="444"/>
        <v>070601</v>
      </c>
      <c r="AG1033" s="92"/>
      <c r="AH1033" s="93" t="str">
        <f t="shared" si="445"/>
        <v>Corporación de Fomento de la Producción</v>
      </c>
      <c r="AI1033" s="90" t="str">
        <f t="shared" si="446"/>
        <v>-</v>
      </c>
      <c r="AJ1033" s="90">
        <f t="shared" si="447"/>
        <v>5</v>
      </c>
      <c r="AK1033" s="90" t="str">
        <f t="shared" si="448"/>
        <v>-</v>
      </c>
      <c r="AL1033" s="90" t="str">
        <f t="shared" si="449"/>
        <v>Identifica este registro como MUJER</v>
      </c>
      <c r="AM1033" s="90" t="str">
        <f t="shared" si="450"/>
        <v>-</v>
      </c>
      <c r="AN1033" s="90" t="str">
        <f t="shared" si="451"/>
        <v>-</v>
      </c>
      <c r="AO1033" s="90" t="str">
        <f t="shared" si="452"/>
        <v>-</v>
      </c>
      <c r="AP1033" s="58" t="str">
        <f t="shared" si="453"/>
        <v>-</v>
      </c>
      <c r="AQ1033" s="94" t="str">
        <f t="shared" si="454"/>
        <v>-</v>
      </c>
      <c r="AR1033" s="94" t="str">
        <f>IF(N1033="","PRIMER_DIA en blanco",
IF(AND(M1033="01",N1033&gt;=L_Conversion!$C$118,N1033&lt;=L_Conversion!$D$118),"-",
IF(AND(M1033="02",N1033&gt;=L_Conversion!$C$119,N1033&lt;=L_Conversion!$D$119),"-",
IF(AND(M1033="03",N1033&gt;=L_Conversion!$C$120,N1033&lt;=L_Conversion!$D$120),"-",
IF(AND(M1033="04",N1033&gt;=L_Conversion!$C$121,N1033&lt;=L_Conversion!$D$121),"-",
IF(AND(M1033="05",N1033&gt;=L_Conversion!$C$122,N1033&lt;=L_Conversion!$D$122),"-",
IF(AND(M1033="06",N1033&gt;=L_Conversion!$C$123,N1033&lt;=L_Conversion!$D$123),"-",
IF(AND(M1033="07",N1033&gt;=L_Conversion!$C$124,N1033&lt;=L_Conversion!$D$124),"-",
IF(AND(M1033="08",N1033&gt;=L_Conversion!$C$125,N1033&lt;=L_Conversion!$D$125),"-",
IF(AND(M1033="09",N1033&gt;=L_Conversion!$C$126,N1033&lt;=L_Conversion!$D$126),"-",
IF(AND(M1033="10",N1033&gt;=L_Conversion!$C$127,N1033&lt;=L_Conversion!$D$127),"-",
IF(AND(M1033="11",N1033&gt;=L_Conversion!$C$128,N1033&lt;=L_Conversion!$D$128),"-",
IF(AND(M1033="12",N1033&gt;=L_Conversion!$C$129,N1033&lt;=L_Conversion!$D$129),"-",
IF(AND(M1033="13",N1033&gt;=L_Conversion!$C$116,N1033&lt;=L_Conversion!$D$116),"-",
IF(AND(M1033="14",N1033&gt;=L_Conversion!$C$117,N1033&lt;=L_Conversion!$D$117),"-",
"PRIMER_DIA fuera de rango")))))))))))))))</f>
        <v>-</v>
      </c>
      <c r="AS1033" s="94" t="str">
        <f t="shared" si="455"/>
        <v>-</v>
      </c>
      <c r="AT1033" s="94" t="str">
        <f t="shared" si="456"/>
        <v>-</v>
      </c>
      <c r="AU1033" s="94" t="str">
        <f t="shared" si="457"/>
        <v>-</v>
      </c>
      <c r="AV1033" s="94" t="str">
        <f t="shared" si="458"/>
        <v>-</v>
      </c>
      <c r="AW1033" s="94" t="str">
        <f t="shared" si="459"/>
        <v>-</v>
      </c>
      <c r="AX1033" s="94" t="str">
        <f t="shared" si="460"/>
        <v>-</v>
      </c>
      <c r="AY1033" s="94" t="str">
        <f t="shared" si="461"/>
        <v>-</v>
      </c>
      <c r="AZ1033" s="94" t="str">
        <f t="shared" si="462"/>
        <v>-</v>
      </c>
      <c r="BA1033" s="94" t="str">
        <f t="shared" si="463"/>
        <v>-</v>
      </c>
      <c r="BB1033" s="94" t="str">
        <f t="shared" si="464"/>
        <v>-</v>
      </c>
      <c r="BC1033" s="94" t="str">
        <f t="shared" si="465"/>
        <v>-</v>
      </c>
      <c r="BD1033" s="94" t="str">
        <f t="shared" si="466"/>
        <v>-</v>
      </c>
      <c r="BE1033" s="94" t="str">
        <f t="shared" si="467"/>
        <v>-</v>
      </c>
      <c r="BF1033" s="94" t="str">
        <f t="shared" si="468"/>
        <v>-</v>
      </c>
    </row>
    <row r="1034" spans="1:58" x14ac:dyDescent="0.2">
      <c r="A1034" s="19" t="s">
        <v>1193</v>
      </c>
      <c r="B1034" s="19" t="s">
        <v>876</v>
      </c>
      <c r="C1034" s="19">
        <v>17234755</v>
      </c>
      <c r="D1034" s="19" t="s">
        <v>1197</v>
      </c>
      <c r="E1034" s="19" t="s">
        <v>1235</v>
      </c>
      <c r="F1034" s="19" t="s">
        <v>1508</v>
      </c>
      <c r="G1034" s="19" t="s">
        <v>2130</v>
      </c>
      <c r="H1034" s="19" t="s">
        <v>1018</v>
      </c>
      <c r="I1034" s="19" t="s">
        <v>653</v>
      </c>
      <c r="J1034" s="19">
        <v>80</v>
      </c>
      <c r="K1034" s="19" t="s">
        <v>556</v>
      </c>
      <c r="L1034" s="19" t="s">
        <v>495</v>
      </c>
      <c r="M1034" s="19" t="s">
        <v>10</v>
      </c>
      <c r="N1034" s="19">
        <v>45903</v>
      </c>
      <c r="O1034" s="19">
        <v>3</v>
      </c>
      <c r="P1034" s="83">
        <v>1</v>
      </c>
      <c r="Q1034" s="19" t="s">
        <v>23</v>
      </c>
      <c r="R1034" s="19" t="s">
        <v>11</v>
      </c>
      <c r="S1034" s="19" t="s">
        <v>23</v>
      </c>
      <c r="T1034" s="19">
        <v>3</v>
      </c>
      <c r="U1034" s="19" t="s">
        <v>11</v>
      </c>
      <c r="V1034" s="19" t="s">
        <v>11</v>
      </c>
      <c r="W1034" s="19" t="s">
        <v>11</v>
      </c>
      <c r="X1034" s="19">
        <v>0</v>
      </c>
      <c r="Y1034" s="19" t="s">
        <v>730</v>
      </c>
      <c r="Z1034" s="19">
        <v>0</v>
      </c>
      <c r="AA1034" s="19">
        <v>0</v>
      </c>
      <c r="AB1034" s="19">
        <v>0</v>
      </c>
      <c r="AC1034" s="186" t="str">
        <f>IF(OR(M1034="13",M1034="14",P1034=8),"",IF(     AND(OR(S1034="AUTORIZADO", S1034="PENDIENTE", S1034="REDUCIDO", S1034="AMPLIADO"),L1034&lt;&gt;"HONORARIO" ), _xlfn.CONCAT(IF(H1034="X","H",H1034),"_",IF(OR(P1034=5,P1034=6),_xlfn.CONCAT(P1034,"A"),P1034),"_",VLOOKUP(T1034,Datos!$B$2:$C$5,2,TRUE)),""))</f>
        <v>M_1_[hasta 3]</v>
      </c>
      <c r="AD1034" s="186">
        <f t="shared" si="442"/>
        <v>0</v>
      </c>
      <c r="AE1034" s="90" t="str">
        <f t="shared" si="443"/>
        <v>-</v>
      </c>
      <c r="AF1034" s="91" t="str">
        <f t="shared" si="444"/>
        <v>070607</v>
      </c>
      <c r="AG1034" s="92"/>
      <c r="AH1034" s="93" t="str">
        <f t="shared" si="445"/>
        <v>Corporación de Fomento de la Producción</v>
      </c>
      <c r="AI1034" s="90" t="str">
        <f t="shared" si="446"/>
        <v>-</v>
      </c>
      <c r="AJ1034" s="90" t="str">
        <f t="shared" si="447"/>
        <v>K</v>
      </c>
      <c r="AK1034" s="90" t="str">
        <f t="shared" si="448"/>
        <v>-</v>
      </c>
      <c r="AL1034" s="90" t="str">
        <f t="shared" si="449"/>
        <v>Identifica este registro como MUJER</v>
      </c>
      <c r="AM1034" s="90" t="str">
        <f t="shared" si="450"/>
        <v>-</v>
      </c>
      <c r="AN1034" s="90" t="str">
        <f t="shared" si="451"/>
        <v>-</v>
      </c>
      <c r="AO1034" s="90" t="str">
        <f t="shared" si="452"/>
        <v>-</v>
      </c>
      <c r="AP1034" s="58" t="str">
        <f t="shared" si="453"/>
        <v>-</v>
      </c>
      <c r="AQ1034" s="94" t="str">
        <f t="shared" si="454"/>
        <v>-</v>
      </c>
      <c r="AR1034" s="94" t="str">
        <f>IF(N1034="","PRIMER_DIA en blanco",
IF(AND(M1034="01",N1034&gt;=L_Conversion!$C$118,N1034&lt;=L_Conversion!$D$118),"-",
IF(AND(M1034="02",N1034&gt;=L_Conversion!$C$119,N1034&lt;=L_Conversion!$D$119),"-",
IF(AND(M1034="03",N1034&gt;=L_Conversion!$C$120,N1034&lt;=L_Conversion!$D$120),"-",
IF(AND(M1034="04",N1034&gt;=L_Conversion!$C$121,N1034&lt;=L_Conversion!$D$121),"-",
IF(AND(M1034="05",N1034&gt;=L_Conversion!$C$122,N1034&lt;=L_Conversion!$D$122),"-",
IF(AND(M1034="06",N1034&gt;=L_Conversion!$C$123,N1034&lt;=L_Conversion!$D$123),"-",
IF(AND(M1034="07",N1034&gt;=L_Conversion!$C$124,N1034&lt;=L_Conversion!$D$124),"-",
IF(AND(M1034="08",N1034&gt;=L_Conversion!$C$125,N1034&lt;=L_Conversion!$D$125),"-",
IF(AND(M1034="09",N1034&gt;=L_Conversion!$C$126,N1034&lt;=L_Conversion!$D$126),"-",
IF(AND(M1034="10",N1034&gt;=L_Conversion!$C$127,N1034&lt;=L_Conversion!$D$127),"-",
IF(AND(M1034="11",N1034&gt;=L_Conversion!$C$128,N1034&lt;=L_Conversion!$D$128),"-",
IF(AND(M1034="12",N1034&gt;=L_Conversion!$C$129,N1034&lt;=L_Conversion!$D$129),"-",
IF(AND(M1034="13",N1034&gt;=L_Conversion!$C$116,N1034&lt;=L_Conversion!$D$116),"-",
IF(AND(M1034="14",N1034&gt;=L_Conversion!$C$117,N1034&lt;=L_Conversion!$D$117),"-",
"PRIMER_DIA fuera de rango")))))))))))))))</f>
        <v>-</v>
      </c>
      <c r="AS1034" s="94" t="str">
        <f t="shared" si="455"/>
        <v>-</v>
      </c>
      <c r="AT1034" s="94" t="str">
        <f t="shared" si="456"/>
        <v>-</v>
      </c>
      <c r="AU1034" s="94" t="str">
        <f t="shared" si="457"/>
        <v>-</v>
      </c>
      <c r="AV1034" s="94" t="str">
        <f t="shared" si="458"/>
        <v>-</v>
      </c>
      <c r="AW1034" s="94" t="str">
        <f t="shared" si="459"/>
        <v>-</v>
      </c>
      <c r="AX1034" s="94" t="str">
        <f t="shared" si="460"/>
        <v>-</v>
      </c>
      <c r="AY1034" s="94" t="str">
        <f t="shared" si="461"/>
        <v>-</v>
      </c>
      <c r="AZ1034" s="94" t="str">
        <f t="shared" si="462"/>
        <v>-</v>
      </c>
      <c r="BA1034" s="94" t="str">
        <f t="shared" si="463"/>
        <v>-</v>
      </c>
      <c r="BB1034" s="94" t="str">
        <f t="shared" si="464"/>
        <v>-</v>
      </c>
      <c r="BC1034" s="94" t="str">
        <f t="shared" si="465"/>
        <v>-</v>
      </c>
      <c r="BD1034" s="94" t="str">
        <f t="shared" si="466"/>
        <v>-</v>
      </c>
      <c r="BE1034" s="94" t="str">
        <f t="shared" si="467"/>
        <v>-</v>
      </c>
      <c r="BF1034" s="94" t="str">
        <f t="shared" si="468"/>
        <v>-</v>
      </c>
    </row>
    <row r="1035" spans="1:58" x14ac:dyDescent="0.2">
      <c r="A1035" s="19" t="s">
        <v>1193</v>
      </c>
      <c r="B1035" s="19" t="s">
        <v>76</v>
      </c>
      <c r="C1035" s="19">
        <v>18925452</v>
      </c>
      <c r="D1035" s="19">
        <v>0</v>
      </c>
      <c r="E1035" s="19" t="s">
        <v>1531</v>
      </c>
      <c r="F1035" s="19" t="s">
        <v>1532</v>
      </c>
      <c r="G1035" s="19" t="s">
        <v>1533</v>
      </c>
      <c r="H1035" s="19" t="s">
        <v>654</v>
      </c>
      <c r="I1035" s="19" t="s">
        <v>653</v>
      </c>
      <c r="J1035" s="19">
        <v>80</v>
      </c>
      <c r="K1035" s="19" t="s">
        <v>556</v>
      </c>
      <c r="L1035" s="19" t="s">
        <v>495</v>
      </c>
      <c r="M1035" s="19" t="s">
        <v>10</v>
      </c>
      <c r="N1035" s="19">
        <v>45903</v>
      </c>
      <c r="O1035" s="19">
        <v>5</v>
      </c>
      <c r="P1035" s="83">
        <v>1</v>
      </c>
      <c r="Q1035" s="19" t="s">
        <v>23</v>
      </c>
      <c r="R1035" s="19" t="s">
        <v>11</v>
      </c>
      <c r="S1035" s="19" t="s">
        <v>23</v>
      </c>
      <c r="T1035" s="19">
        <v>5</v>
      </c>
      <c r="U1035" s="19" t="s">
        <v>11</v>
      </c>
      <c r="V1035" s="19" t="s">
        <v>11</v>
      </c>
      <c r="W1035" s="19" t="s">
        <v>11</v>
      </c>
      <c r="X1035" s="19">
        <v>0</v>
      </c>
      <c r="Y1035" s="19" t="s">
        <v>730</v>
      </c>
      <c r="Z1035" s="19">
        <v>0</v>
      </c>
      <c r="AA1035" s="19">
        <v>0</v>
      </c>
      <c r="AB1035" s="19">
        <v>0</v>
      </c>
      <c r="AC1035" s="186" t="str">
        <f>IF(OR(M1035="13",M1035="14",P1035=8),"",IF(     AND(OR(S1035="AUTORIZADO", S1035="PENDIENTE", S1035="REDUCIDO", S1035="AMPLIADO"),L1035&lt;&gt;"HONORARIO" ), _xlfn.CONCAT(IF(H1035="X","H",H1035),"_",IF(OR(P1035=5,P1035=6),_xlfn.CONCAT(P1035,"A"),P1035),"_",VLOOKUP(T1035,Datos!$B$2:$C$5,2,TRUE)),""))</f>
        <v>H_1_[4 a 10]</v>
      </c>
      <c r="AD1035" s="186">
        <f t="shared" si="442"/>
        <v>0</v>
      </c>
      <c r="AE1035" s="90" t="str">
        <f t="shared" si="443"/>
        <v>-</v>
      </c>
      <c r="AF1035" s="91" t="str">
        <f t="shared" si="444"/>
        <v>070601</v>
      </c>
      <c r="AG1035" s="92"/>
      <c r="AH1035" s="93" t="str">
        <f t="shared" si="445"/>
        <v>Corporación de Fomento de la Producción</v>
      </c>
      <c r="AI1035" s="90" t="str">
        <f t="shared" si="446"/>
        <v>-</v>
      </c>
      <c r="AJ1035" s="90">
        <f t="shared" si="447"/>
        <v>0</v>
      </c>
      <c r="AK1035" s="90" t="str">
        <f t="shared" si="448"/>
        <v>-</v>
      </c>
      <c r="AL1035" s="90" t="str">
        <f t="shared" si="449"/>
        <v>Identifica este registro como HOMBRE</v>
      </c>
      <c r="AM1035" s="90" t="str">
        <f t="shared" si="450"/>
        <v>-</v>
      </c>
      <c r="AN1035" s="90" t="str">
        <f t="shared" si="451"/>
        <v>-</v>
      </c>
      <c r="AO1035" s="90" t="str">
        <f t="shared" si="452"/>
        <v>-</v>
      </c>
      <c r="AP1035" s="58" t="str">
        <f t="shared" si="453"/>
        <v>-</v>
      </c>
      <c r="AQ1035" s="94" t="str">
        <f t="shared" si="454"/>
        <v>-</v>
      </c>
      <c r="AR1035" s="94" t="str">
        <f>IF(N1035="","PRIMER_DIA en blanco",
IF(AND(M1035="01",N1035&gt;=L_Conversion!$C$118,N1035&lt;=L_Conversion!$D$118),"-",
IF(AND(M1035="02",N1035&gt;=L_Conversion!$C$119,N1035&lt;=L_Conversion!$D$119),"-",
IF(AND(M1035="03",N1035&gt;=L_Conversion!$C$120,N1035&lt;=L_Conversion!$D$120),"-",
IF(AND(M1035="04",N1035&gt;=L_Conversion!$C$121,N1035&lt;=L_Conversion!$D$121),"-",
IF(AND(M1035="05",N1035&gt;=L_Conversion!$C$122,N1035&lt;=L_Conversion!$D$122),"-",
IF(AND(M1035="06",N1035&gt;=L_Conversion!$C$123,N1035&lt;=L_Conversion!$D$123),"-",
IF(AND(M1035="07",N1035&gt;=L_Conversion!$C$124,N1035&lt;=L_Conversion!$D$124),"-",
IF(AND(M1035="08",N1035&gt;=L_Conversion!$C$125,N1035&lt;=L_Conversion!$D$125),"-",
IF(AND(M1035="09",N1035&gt;=L_Conversion!$C$126,N1035&lt;=L_Conversion!$D$126),"-",
IF(AND(M1035="10",N1035&gt;=L_Conversion!$C$127,N1035&lt;=L_Conversion!$D$127),"-",
IF(AND(M1035="11",N1035&gt;=L_Conversion!$C$128,N1035&lt;=L_Conversion!$D$128),"-",
IF(AND(M1035="12",N1035&gt;=L_Conversion!$C$129,N1035&lt;=L_Conversion!$D$129),"-",
IF(AND(M1035="13",N1035&gt;=L_Conversion!$C$116,N1035&lt;=L_Conversion!$D$116),"-",
IF(AND(M1035="14",N1035&gt;=L_Conversion!$C$117,N1035&lt;=L_Conversion!$D$117),"-",
"PRIMER_DIA fuera de rango")))))))))))))))</f>
        <v>-</v>
      </c>
      <c r="AS1035" s="94" t="str">
        <f t="shared" si="455"/>
        <v>-</v>
      </c>
      <c r="AT1035" s="94" t="str">
        <f t="shared" si="456"/>
        <v>-</v>
      </c>
      <c r="AU1035" s="94" t="str">
        <f t="shared" si="457"/>
        <v>-</v>
      </c>
      <c r="AV1035" s="94" t="str">
        <f t="shared" si="458"/>
        <v>-</v>
      </c>
      <c r="AW1035" s="94" t="str">
        <f t="shared" si="459"/>
        <v>-</v>
      </c>
      <c r="AX1035" s="94" t="str">
        <f t="shared" si="460"/>
        <v>-</v>
      </c>
      <c r="AY1035" s="94" t="str">
        <f t="shared" si="461"/>
        <v>-</v>
      </c>
      <c r="AZ1035" s="94" t="str">
        <f t="shared" si="462"/>
        <v>-</v>
      </c>
      <c r="BA1035" s="94" t="str">
        <f t="shared" si="463"/>
        <v>-</v>
      </c>
      <c r="BB1035" s="94" t="str">
        <f t="shared" si="464"/>
        <v>-</v>
      </c>
      <c r="BC1035" s="94" t="str">
        <f t="shared" si="465"/>
        <v>-</v>
      </c>
      <c r="BD1035" s="94" t="str">
        <f t="shared" si="466"/>
        <v>-</v>
      </c>
      <c r="BE1035" s="94" t="str">
        <f t="shared" si="467"/>
        <v>-</v>
      </c>
      <c r="BF1035" s="94" t="str">
        <f t="shared" si="468"/>
        <v>-</v>
      </c>
    </row>
    <row r="1036" spans="1:58" x14ac:dyDescent="0.2">
      <c r="A1036" s="19" t="s">
        <v>1193</v>
      </c>
      <c r="B1036" s="19" t="s">
        <v>76</v>
      </c>
      <c r="C1036" s="19">
        <v>16351592</v>
      </c>
      <c r="D1036" s="19" t="s">
        <v>1197</v>
      </c>
      <c r="E1036" s="19" t="s">
        <v>1825</v>
      </c>
      <c r="F1036" s="19" t="s">
        <v>2131</v>
      </c>
      <c r="G1036" s="19" t="s">
        <v>2132</v>
      </c>
      <c r="H1036" s="19" t="s">
        <v>654</v>
      </c>
      <c r="I1036" s="19" t="s">
        <v>653</v>
      </c>
      <c r="J1036" s="19">
        <v>80</v>
      </c>
      <c r="K1036" s="19" t="s">
        <v>556</v>
      </c>
      <c r="L1036" s="19" t="s">
        <v>495</v>
      </c>
      <c r="M1036" s="19" t="s">
        <v>10</v>
      </c>
      <c r="N1036" s="19">
        <v>45903</v>
      </c>
      <c r="O1036" s="19">
        <v>2</v>
      </c>
      <c r="P1036" s="83">
        <v>1</v>
      </c>
      <c r="Q1036" s="19" t="s">
        <v>23</v>
      </c>
      <c r="R1036" s="19" t="s">
        <v>11</v>
      </c>
      <c r="S1036" s="19" t="s">
        <v>23</v>
      </c>
      <c r="T1036" s="19">
        <v>2</v>
      </c>
      <c r="U1036" s="19" t="s">
        <v>11</v>
      </c>
      <c r="V1036" s="19" t="s">
        <v>11</v>
      </c>
      <c r="W1036" s="19" t="s">
        <v>11</v>
      </c>
      <c r="X1036" s="19">
        <v>0</v>
      </c>
      <c r="Y1036" s="19" t="s">
        <v>730</v>
      </c>
      <c r="Z1036" s="19">
        <v>0</v>
      </c>
      <c r="AA1036" s="19">
        <v>0</v>
      </c>
      <c r="AB1036" s="19">
        <v>0</v>
      </c>
      <c r="AC1036" s="186" t="str">
        <f>IF(OR(M1036="13",M1036="14",P1036=8),"",IF(     AND(OR(S1036="AUTORIZADO", S1036="PENDIENTE", S1036="REDUCIDO", S1036="AMPLIADO"),L1036&lt;&gt;"HONORARIO" ), _xlfn.CONCAT(IF(H1036="X","H",H1036),"_",IF(OR(P1036=5,P1036=6),_xlfn.CONCAT(P1036,"A"),P1036),"_",VLOOKUP(T1036,Datos!$B$2:$C$5,2,TRUE)),""))</f>
        <v>H_1_[hasta 3]</v>
      </c>
      <c r="AD1036" s="186">
        <f t="shared" si="442"/>
        <v>0</v>
      </c>
      <c r="AE1036" s="90" t="str">
        <f t="shared" si="443"/>
        <v>-</v>
      </c>
      <c r="AF1036" s="91" t="str">
        <f t="shared" si="444"/>
        <v>070601</v>
      </c>
      <c r="AG1036" s="92"/>
      <c r="AH1036" s="93" t="str">
        <f t="shared" si="445"/>
        <v>Corporación de Fomento de la Producción</v>
      </c>
      <c r="AI1036" s="90" t="str">
        <f t="shared" si="446"/>
        <v>-</v>
      </c>
      <c r="AJ1036" s="90" t="str">
        <f t="shared" si="447"/>
        <v>K</v>
      </c>
      <c r="AK1036" s="90" t="str">
        <f t="shared" si="448"/>
        <v>-</v>
      </c>
      <c r="AL1036" s="90" t="str">
        <f t="shared" si="449"/>
        <v>Identifica este registro como HOMBRE</v>
      </c>
      <c r="AM1036" s="90" t="str">
        <f t="shared" si="450"/>
        <v>-</v>
      </c>
      <c r="AN1036" s="90" t="str">
        <f t="shared" si="451"/>
        <v>-</v>
      </c>
      <c r="AO1036" s="90" t="str">
        <f t="shared" si="452"/>
        <v>-</v>
      </c>
      <c r="AP1036" s="58" t="str">
        <f t="shared" si="453"/>
        <v>-</v>
      </c>
      <c r="AQ1036" s="94" t="str">
        <f t="shared" si="454"/>
        <v>-</v>
      </c>
      <c r="AR1036" s="94" t="str">
        <f>IF(N1036="","PRIMER_DIA en blanco",
IF(AND(M1036="01",N1036&gt;=L_Conversion!$C$118,N1036&lt;=L_Conversion!$D$118),"-",
IF(AND(M1036="02",N1036&gt;=L_Conversion!$C$119,N1036&lt;=L_Conversion!$D$119),"-",
IF(AND(M1036="03",N1036&gt;=L_Conversion!$C$120,N1036&lt;=L_Conversion!$D$120),"-",
IF(AND(M1036="04",N1036&gt;=L_Conversion!$C$121,N1036&lt;=L_Conversion!$D$121),"-",
IF(AND(M1036="05",N1036&gt;=L_Conversion!$C$122,N1036&lt;=L_Conversion!$D$122),"-",
IF(AND(M1036="06",N1036&gt;=L_Conversion!$C$123,N1036&lt;=L_Conversion!$D$123),"-",
IF(AND(M1036="07",N1036&gt;=L_Conversion!$C$124,N1036&lt;=L_Conversion!$D$124),"-",
IF(AND(M1036="08",N1036&gt;=L_Conversion!$C$125,N1036&lt;=L_Conversion!$D$125),"-",
IF(AND(M1036="09",N1036&gt;=L_Conversion!$C$126,N1036&lt;=L_Conversion!$D$126),"-",
IF(AND(M1036="10",N1036&gt;=L_Conversion!$C$127,N1036&lt;=L_Conversion!$D$127),"-",
IF(AND(M1036="11",N1036&gt;=L_Conversion!$C$128,N1036&lt;=L_Conversion!$D$128),"-",
IF(AND(M1036="12",N1036&gt;=L_Conversion!$C$129,N1036&lt;=L_Conversion!$D$129),"-",
IF(AND(M1036="13",N1036&gt;=L_Conversion!$C$116,N1036&lt;=L_Conversion!$D$116),"-",
IF(AND(M1036="14",N1036&gt;=L_Conversion!$C$117,N1036&lt;=L_Conversion!$D$117),"-",
"PRIMER_DIA fuera de rango")))))))))))))))</f>
        <v>-</v>
      </c>
      <c r="AS1036" s="94" t="str">
        <f t="shared" si="455"/>
        <v>-</v>
      </c>
      <c r="AT1036" s="94" t="str">
        <f t="shared" si="456"/>
        <v>-</v>
      </c>
      <c r="AU1036" s="94" t="str">
        <f t="shared" si="457"/>
        <v>-</v>
      </c>
      <c r="AV1036" s="94" t="str">
        <f t="shared" si="458"/>
        <v>-</v>
      </c>
      <c r="AW1036" s="94" t="str">
        <f t="shared" si="459"/>
        <v>-</v>
      </c>
      <c r="AX1036" s="94" t="str">
        <f t="shared" si="460"/>
        <v>-</v>
      </c>
      <c r="AY1036" s="94" t="str">
        <f t="shared" si="461"/>
        <v>-</v>
      </c>
      <c r="AZ1036" s="94" t="str">
        <f t="shared" si="462"/>
        <v>-</v>
      </c>
      <c r="BA1036" s="94" t="str">
        <f t="shared" si="463"/>
        <v>-</v>
      </c>
      <c r="BB1036" s="94" t="str">
        <f t="shared" si="464"/>
        <v>-</v>
      </c>
      <c r="BC1036" s="94" t="str">
        <f t="shared" si="465"/>
        <v>-</v>
      </c>
      <c r="BD1036" s="94" t="str">
        <f t="shared" si="466"/>
        <v>-</v>
      </c>
      <c r="BE1036" s="94" t="str">
        <f t="shared" si="467"/>
        <v>-</v>
      </c>
      <c r="BF1036" s="94" t="str">
        <f t="shared" si="468"/>
        <v>-</v>
      </c>
    </row>
    <row r="1037" spans="1:58" x14ac:dyDescent="0.2">
      <c r="A1037" s="19" t="s">
        <v>1193</v>
      </c>
      <c r="B1037" s="19" t="s">
        <v>76</v>
      </c>
      <c r="C1037" s="19">
        <v>14188486</v>
      </c>
      <c r="D1037" s="19">
        <v>7</v>
      </c>
      <c r="E1037" s="19" t="s">
        <v>1858</v>
      </c>
      <c r="F1037" s="19" t="s">
        <v>2133</v>
      </c>
      <c r="G1037" s="19" t="s">
        <v>2134</v>
      </c>
      <c r="H1037" s="19" t="s">
        <v>1018</v>
      </c>
      <c r="I1037" s="19" t="s">
        <v>653</v>
      </c>
      <c r="J1037" s="19">
        <v>80</v>
      </c>
      <c r="K1037" s="19" t="s">
        <v>560</v>
      </c>
      <c r="L1037" s="19" t="s">
        <v>495</v>
      </c>
      <c r="M1037" s="19" t="s">
        <v>10</v>
      </c>
      <c r="N1037" s="19">
        <v>45903</v>
      </c>
      <c r="O1037" s="19">
        <v>3</v>
      </c>
      <c r="P1037" s="83">
        <v>1</v>
      </c>
      <c r="Q1037" s="19" t="s">
        <v>23</v>
      </c>
      <c r="R1037" s="19" t="s">
        <v>11</v>
      </c>
      <c r="S1037" s="19" t="s">
        <v>23</v>
      </c>
      <c r="T1037" s="19">
        <v>3</v>
      </c>
      <c r="U1037" s="19" t="s">
        <v>11</v>
      </c>
      <c r="V1037" s="19" t="s">
        <v>11</v>
      </c>
      <c r="W1037" s="19" t="s">
        <v>11</v>
      </c>
      <c r="X1037" s="19">
        <v>0</v>
      </c>
      <c r="Y1037" s="19" t="s">
        <v>730</v>
      </c>
      <c r="Z1037" s="19">
        <v>0</v>
      </c>
      <c r="AA1037" s="19">
        <v>0</v>
      </c>
      <c r="AB1037" s="19">
        <v>0</v>
      </c>
      <c r="AC1037" s="186" t="str">
        <f>IF(OR(M1037="13",M1037="14",P1037=8),"",IF(     AND(OR(S1037="AUTORIZADO", S1037="PENDIENTE", S1037="REDUCIDO", S1037="AMPLIADO"),L1037&lt;&gt;"HONORARIO" ), _xlfn.CONCAT(IF(H1037="X","H",H1037),"_",IF(OR(P1037=5,P1037=6),_xlfn.CONCAT(P1037,"A"),P1037),"_",VLOOKUP(T1037,Datos!$B$2:$C$5,2,TRUE)),""))</f>
        <v>M_1_[hasta 3]</v>
      </c>
      <c r="AD1037" s="186">
        <f t="shared" si="442"/>
        <v>0</v>
      </c>
      <c r="AE1037" s="90" t="str">
        <f t="shared" si="443"/>
        <v>-</v>
      </c>
      <c r="AF1037" s="91" t="str">
        <f t="shared" si="444"/>
        <v>070601</v>
      </c>
      <c r="AG1037" s="92"/>
      <c r="AH1037" s="93" t="str">
        <f t="shared" si="445"/>
        <v>Corporación de Fomento de la Producción</v>
      </c>
      <c r="AI1037" s="90" t="str">
        <f t="shared" si="446"/>
        <v>-</v>
      </c>
      <c r="AJ1037" s="90">
        <f t="shared" si="447"/>
        <v>7</v>
      </c>
      <c r="AK1037" s="90" t="str">
        <f t="shared" si="448"/>
        <v>-</v>
      </c>
      <c r="AL1037" s="90" t="str">
        <f t="shared" si="449"/>
        <v>Identifica este registro como MUJER</v>
      </c>
      <c r="AM1037" s="90" t="str">
        <f t="shared" si="450"/>
        <v>-</v>
      </c>
      <c r="AN1037" s="90" t="str">
        <f t="shared" si="451"/>
        <v>-</v>
      </c>
      <c r="AO1037" s="90" t="str">
        <f t="shared" si="452"/>
        <v>-</v>
      </c>
      <c r="AP1037" s="58" t="str">
        <f t="shared" si="453"/>
        <v>-</v>
      </c>
      <c r="AQ1037" s="94" t="str">
        <f t="shared" si="454"/>
        <v>-</v>
      </c>
      <c r="AR1037" s="94" t="str">
        <f>IF(N1037="","PRIMER_DIA en blanco",
IF(AND(M1037="01",N1037&gt;=L_Conversion!$C$118,N1037&lt;=L_Conversion!$D$118),"-",
IF(AND(M1037="02",N1037&gt;=L_Conversion!$C$119,N1037&lt;=L_Conversion!$D$119),"-",
IF(AND(M1037="03",N1037&gt;=L_Conversion!$C$120,N1037&lt;=L_Conversion!$D$120),"-",
IF(AND(M1037="04",N1037&gt;=L_Conversion!$C$121,N1037&lt;=L_Conversion!$D$121),"-",
IF(AND(M1037="05",N1037&gt;=L_Conversion!$C$122,N1037&lt;=L_Conversion!$D$122),"-",
IF(AND(M1037="06",N1037&gt;=L_Conversion!$C$123,N1037&lt;=L_Conversion!$D$123),"-",
IF(AND(M1037="07",N1037&gt;=L_Conversion!$C$124,N1037&lt;=L_Conversion!$D$124),"-",
IF(AND(M1037="08",N1037&gt;=L_Conversion!$C$125,N1037&lt;=L_Conversion!$D$125),"-",
IF(AND(M1037="09",N1037&gt;=L_Conversion!$C$126,N1037&lt;=L_Conversion!$D$126),"-",
IF(AND(M1037="10",N1037&gt;=L_Conversion!$C$127,N1037&lt;=L_Conversion!$D$127),"-",
IF(AND(M1037="11",N1037&gt;=L_Conversion!$C$128,N1037&lt;=L_Conversion!$D$128),"-",
IF(AND(M1037="12",N1037&gt;=L_Conversion!$C$129,N1037&lt;=L_Conversion!$D$129),"-",
IF(AND(M1037="13",N1037&gt;=L_Conversion!$C$116,N1037&lt;=L_Conversion!$D$116),"-",
IF(AND(M1037="14",N1037&gt;=L_Conversion!$C$117,N1037&lt;=L_Conversion!$D$117),"-",
"PRIMER_DIA fuera de rango")))))))))))))))</f>
        <v>-</v>
      </c>
      <c r="AS1037" s="94" t="str">
        <f t="shared" si="455"/>
        <v>-</v>
      </c>
      <c r="AT1037" s="94" t="str">
        <f t="shared" si="456"/>
        <v>-</v>
      </c>
      <c r="AU1037" s="94" t="str">
        <f t="shared" si="457"/>
        <v>-</v>
      </c>
      <c r="AV1037" s="94" t="str">
        <f t="shared" si="458"/>
        <v>-</v>
      </c>
      <c r="AW1037" s="94" t="str">
        <f t="shared" si="459"/>
        <v>-</v>
      </c>
      <c r="AX1037" s="94" t="str">
        <f t="shared" si="460"/>
        <v>-</v>
      </c>
      <c r="AY1037" s="94" t="str">
        <f t="shared" si="461"/>
        <v>-</v>
      </c>
      <c r="AZ1037" s="94" t="str">
        <f t="shared" si="462"/>
        <v>-</v>
      </c>
      <c r="BA1037" s="94" t="str">
        <f t="shared" si="463"/>
        <v>-</v>
      </c>
      <c r="BB1037" s="94" t="str">
        <f t="shared" si="464"/>
        <v>-</v>
      </c>
      <c r="BC1037" s="94" t="str">
        <f t="shared" si="465"/>
        <v>-</v>
      </c>
      <c r="BD1037" s="94" t="str">
        <f t="shared" si="466"/>
        <v>-</v>
      </c>
      <c r="BE1037" s="94" t="str">
        <f t="shared" si="467"/>
        <v>-</v>
      </c>
      <c r="BF1037" s="94" t="str">
        <f t="shared" si="468"/>
        <v>-</v>
      </c>
    </row>
    <row r="1038" spans="1:58" x14ac:dyDescent="0.2">
      <c r="A1038" s="19" t="s">
        <v>1193</v>
      </c>
      <c r="B1038" s="19" t="s">
        <v>76</v>
      </c>
      <c r="C1038" s="19">
        <v>14621090</v>
      </c>
      <c r="D1038" s="19">
        <v>2</v>
      </c>
      <c r="E1038" s="19" t="s">
        <v>1611</v>
      </c>
      <c r="F1038" s="19" t="s">
        <v>1461</v>
      </c>
      <c r="G1038" s="19" t="s">
        <v>1612</v>
      </c>
      <c r="H1038" s="19" t="s">
        <v>1018</v>
      </c>
      <c r="I1038" s="19" t="s">
        <v>653</v>
      </c>
      <c r="J1038" s="19">
        <v>80</v>
      </c>
      <c r="K1038" s="19" t="s">
        <v>556</v>
      </c>
      <c r="L1038" s="19" t="s">
        <v>495</v>
      </c>
      <c r="M1038" s="19" t="s">
        <v>10</v>
      </c>
      <c r="N1038" s="19">
        <v>45904</v>
      </c>
      <c r="O1038" s="19">
        <v>2</v>
      </c>
      <c r="P1038" s="83">
        <v>1</v>
      </c>
      <c r="Q1038" s="19" t="s">
        <v>23</v>
      </c>
      <c r="R1038" s="19" t="s">
        <v>11</v>
      </c>
      <c r="S1038" s="19" t="s">
        <v>23</v>
      </c>
      <c r="T1038" s="19">
        <v>2</v>
      </c>
      <c r="U1038" s="19" t="s">
        <v>11</v>
      </c>
      <c r="V1038" s="19" t="s">
        <v>11</v>
      </c>
      <c r="W1038" s="19" t="s">
        <v>11</v>
      </c>
      <c r="X1038" s="19">
        <v>0</v>
      </c>
      <c r="Y1038" s="19" t="s">
        <v>730</v>
      </c>
      <c r="Z1038" s="19">
        <v>0</v>
      </c>
      <c r="AA1038" s="19">
        <v>0</v>
      </c>
      <c r="AB1038" s="19">
        <v>0</v>
      </c>
      <c r="AC1038" s="186" t="str">
        <f>IF(OR(M1038="13",M1038="14",P1038=8),"",IF(     AND(OR(S1038="AUTORIZADO", S1038="PENDIENTE", S1038="REDUCIDO", S1038="AMPLIADO"),L1038&lt;&gt;"HONORARIO" ), _xlfn.CONCAT(IF(H1038="X","H",H1038),"_",IF(OR(P1038=5,P1038=6),_xlfn.CONCAT(P1038,"A"),P1038),"_",VLOOKUP(T1038,Datos!$B$2:$C$5,2,TRUE)),""))</f>
        <v>M_1_[hasta 3]</v>
      </c>
      <c r="AD1038" s="186">
        <f t="shared" si="442"/>
        <v>0</v>
      </c>
      <c r="AE1038" s="90" t="str">
        <f t="shared" si="443"/>
        <v>-</v>
      </c>
      <c r="AF1038" s="91" t="str">
        <f t="shared" si="444"/>
        <v>070601</v>
      </c>
      <c r="AG1038" s="92"/>
      <c r="AH1038" s="93" t="str">
        <f t="shared" si="445"/>
        <v>Corporación de Fomento de la Producción</v>
      </c>
      <c r="AI1038" s="90" t="str">
        <f t="shared" si="446"/>
        <v>-</v>
      </c>
      <c r="AJ1038" s="90">
        <f t="shared" si="447"/>
        <v>2</v>
      </c>
      <c r="AK1038" s="90" t="str">
        <f t="shared" si="448"/>
        <v>-</v>
      </c>
      <c r="AL1038" s="90" t="str">
        <f t="shared" si="449"/>
        <v>Identifica este registro como MUJER</v>
      </c>
      <c r="AM1038" s="90" t="str">
        <f t="shared" si="450"/>
        <v>-</v>
      </c>
      <c r="AN1038" s="90" t="str">
        <f t="shared" si="451"/>
        <v>-</v>
      </c>
      <c r="AO1038" s="90" t="str">
        <f t="shared" si="452"/>
        <v>-</v>
      </c>
      <c r="AP1038" s="58" t="str">
        <f t="shared" si="453"/>
        <v>-</v>
      </c>
      <c r="AQ1038" s="94" t="str">
        <f t="shared" si="454"/>
        <v>-</v>
      </c>
      <c r="AR1038" s="94" t="str">
        <f>IF(N1038="","PRIMER_DIA en blanco",
IF(AND(M1038="01",N1038&gt;=L_Conversion!$C$118,N1038&lt;=L_Conversion!$D$118),"-",
IF(AND(M1038="02",N1038&gt;=L_Conversion!$C$119,N1038&lt;=L_Conversion!$D$119),"-",
IF(AND(M1038="03",N1038&gt;=L_Conversion!$C$120,N1038&lt;=L_Conversion!$D$120),"-",
IF(AND(M1038="04",N1038&gt;=L_Conversion!$C$121,N1038&lt;=L_Conversion!$D$121),"-",
IF(AND(M1038="05",N1038&gt;=L_Conversion!$C$122,N1038&lt;=L_Conversion!$D$122),"-",
IF(AND(M1038="06",N1038&gt;=L_Conversion!$C$123,N1038&lt;=L_Conversion!$D$123),"-",
IF(AND(M1038="07",N1038&gt;=L_Conversion!$C$124,N1038&lt;=L_Conversion!$D$124),"-",
IF(AND(M1038="08",N1038&gt;=L_Conversion!$C$125,N1038&lt;=L_Conversion!$D$125),"-",
IF(AND(M1038="09",N1038&gt;=L_Conversion!$C$126,N1038&lt;=L_Conversion!$D$126),"-",
IF(AND(M1038="10",N1038&gt;=L_Conversion!$C$127,N1038&lt;=L_Conversion!$D$127),"-",
IF(AND(M1038="11",N1038&gt;=L_Conversion!$C$128,N1038&lt;=L_Conversion!$D$128),"-",
IF(AND(M1038="12",N1038&gt;=L_Conversion!$C$129,N1038&lt;=L_Conversion!$D$129),"-",
IF(AND(M1038="13",N1038&gt;=L_Conversion!$C$116,N1038&lt;=L_Conversion!$D$116),"-",
IF(AND(M1038="14",N1038&gt;=L_Conversion!$C$117,N1038&lt;=L_Conversion!$D$117),"-",
"PRIMER_DIA fuera de rango")))))))))))))))</f>
        <v>-</v>
      </c>
      <c r="AS1038" s="94" t="str">
        <f t="shared" si="455"/>
        <v>-</v>
      </c>
      <c r="AT1038" s="94" t="str">
        <f t="shared" si="456"/>
        <v>-</v>
      </c>
      <c r="AU1038" s="94" t="str">
        <f t="shared" si="457"/>
        <v>-</v>
      </c>
      <c r="AV1038" s="94" t="str">
        <f t="shared" si="458"/>
        <v>-</v>
      </c>
      <c r="AW1038" s="94" t="str">
        <f t="shared" si="459"/>
        <v>-</v>
      </c>
      <c r="AX1038" s="94" t="str">
        <f t="shared" si="460"/>
        <v>-</v>
      </c>
      <c r="AY1038" s="94" t="str">
        <f t="shared" si="461"/>
        <v>-</v>
      </c>
      <c r="AZ1038" s="94" t="str">
        <f t="shared" si="462"/>
        <v>-</v>
      </c>
      <c r="BA1038" s="94" t="str">
        <f t="shared" si="463"/>
        <v>-</v>
      </c>
      <c r="BB1038" s="94" t="str">
        <f t="shared" si="464"/>
        <v>-</v>
      </c>
      <c r="BC1038" s="94" t="str">
        <f t="shared" si="465"/>
        <v>-</v>
      </c>
      <c r="BD1038" s="94" t="str">
        <f t="shared" si="466"/>
        <v>-</v>
      </c>
      <c r="BE1038" s="94" t="str">
        <f t="shared" si="467"/>
        <v>-</v>
      </c>
      <c r="BF1038" s="94" t="str">
        <f t="shared" si="468"/>
        <v>-</v>
      </c>
    </row>
    <row r="1039" spans="1:58" x14ac:dyDescent="0.2">
      <c r="A1039" s="19" t="s">
        <v>1193</v>
      </c>
      <c r="B1039" s="19" t="s">
        <v>76</v>
      </c>
      <c r="C1039" s="19">
        <v>12264056</v>
      </c>
      <c r="D1039" s="19">
        <v>6</v>
      </c>
      <c r="E1039" s="19" t="s">
        <v>2024</v>
      </c>
      <c r="F1039" s="19" t="s">
        <v>1237</v>
      </c>
      <c r="G1039" s="19" t="s">
        <v>1417</v>
      </c>
      <c r="H1039" s="19" t="s">
        <v>1018</v>
      </c>
      <c r="I1039" s="19" t="s">
        <v>653</v>
      </c>
      <c r="J1039" s="19">
        <v>80</v>
      </c>
      <c r="K1039" s="19" t="s">
        <v>556</v>
      </c>
      <c r="L1039" s="19" t="s">
        <v>495</v>
      </c>
      <c r="M1039" s="19" t="s">
        <v>10</v>
      </c>
      <c r="N1039" s="19">
        <v>45904</v>
      </c>
      <c r="O1039" s="19">
        <v>2</v>
      </c>
      <c r="P1039" s="83">
        <v>1</v>
      </c>
      <c r="Q1039" s="19" t="s">
        <v>23</v>
      </c>
      <c r="R1039" s="19" t="s">
        <v>11</v>
      </c>
      <c r="S1039" s="19" t="s">
        <v>23</v>
      </c>
      <c r="T1039" s="19">
        <v>2</v>
      </c>
      <c r="U1039" s="19" t="s">
        <v>11</v>
      </c>
      <c r="V1039" s="19" t="s">
        <v>11</v>
      </c>
      <c r="W1039" s="19" t="s">
        <v>11</v>
      </c>
      <c r="X1039" s="19">
        <v>0</v>
      </c>
      <c r="Y1039" s="19" t="s">
        <v>730</v>
      </c>
      <c r="Z1039" s="19">
        <v>0</v>
      </c>
      <c r="AA1039" s="19">
        <v>0</v>
      </c>
      <c r="AB1039" s="19">
        <v>0</v>
      </c>
      <c r="AC1039" s="186" t="str">
        <f>IF(OR(M1039="13",M1039="14",P1039=8),"",IF(     AND(OR(S1039="AUTORIZADO", S1039="PENDIENTE", S1039="REDUCIDO", S1039="AMPLIADO"),L1039&lt;&gt;"HONORARIO" ), _xlfn.CONCAT(IF(H1039="X","H",H1039),"_",IF(OR(P1039=5,P1039=6),_xlfn.CONCAT(P1039,"A"),P1039),"_",VLOOKUP(T1039,Datos!$B$2:$C$5,2,TRUE)),""))</f>
        <v>M_1_[hasta 3]</v>
      </c>
      <c r="AD1039" s="186">
        <f t="shared" si="442"/>
        <v>0</v>
      </c>
      <c r="AE1039" s="90" t="str">
        <f t="shared" si="443"/>
        <v>-</v>
      </c>
      <c r="AF1039" s="91" t="str">
        <f t="shared" si="444"/>
        <v>070601</v>
      </c>
      <c r="AG1039" s="92"/>
      <c r="AH1039" s="93" t="str">
        <f t="shared" si="445"/>
        <v>Corporación de Fomento de la Producción</v>
      </c>
      <c r="AI1039" s="90" t="str">
        <f t="shared" si="446"/>
        <v>-</v>
      </c>
      <c r="AJ1039" s="90">
        <f t="shared" si="447"/>
        <v>6</v>
      </c>
      <c r="AK1039" s="90" t="str">
        <f t="shared" si="448"/>
        <v>-</v>
      </c>
      <c r="AL1039" s="90" t="str">
        <f t="shared" si="449"/>
        <v>Identifica este registro como MUJER</v>
      </c>
      <c r="AM1039" s="90" t="str">
        <f t="shared" si="450"/>
        <v>-</v>
      </c>
      <c r="AN1039" s="90" t="str">
        <f t="shared" si="451"/>
        <v>-</v>
      </c>
      <c r="AO1039" s="90" t="str">
        <f t="shared" si="452"/>
        <v>-</v>
      </c>
      <c r="AP1039" s="58" t="str">
        <f t="shared" si="453"/>
        <v>-</v>
      </c>
      <c r="AQ1039" s="94" t="str">
        <f t="shared" si="454"/>
        <v>-</v>
      </c>
      <c r="AR1039" s="94" t="str">
        <f>IF(N1039="","PRIMER_DIA en blanco",
IF(AND(M1039="01",N1039&gt;=L_Conversion!$C$118,N1039&lt;=L_Conversion!$D$118),"-",
IF(AND(M1039="02",N1039&gt;=L_Conversion!$C$119,N1039&lt;=L_Conversion!$D$119),"-",
IF(AND(M1039="03",N1039&gt;=L_Conversion!$C$120,N1039&lt;=L_Conversion!$D$120),"-",
IF(AND(M1039="04",N1039&gt;=L_Conversion!$C$121,N1039&lt;=L_Conversion!$D$121),"-",
IF(AND(M1039="05",N1039&gt;=L_Conversion!$C$122,N1039&lt;=L_Conversion!$D$122),"-",
IF(AND(M1039="06",N1039&gt;=L_Conversion!$C$123,N1039&lt;=L_Conversion!$D$123),"-",
IF(AND(M1039="07",N1039&gt;=L_Conversion!$C$124,N1039&lt;=L_Conversion!$D$124),"-",
IF(AND(M1039="08",N1039&gt;=L_Conversion!$C$125,N1039&lt;=L_Conversion!$D$125),"-",
IF(AND(M1039="09",N1039&gt;=L_Conversion!$C$126,N1039&lt;=L_Conversion!$D$126),"-",
IF(AND(M1039="10",N1039&gt;=L_Conversion!$C$127,N1039&lt;=L_Conversion!$D$127),"-",
IF(AND(M1039="11",N1039&gt;=L_Conversion!$C$128,N1039&lt;=L_Conversion!$D$128),"-",
IF(AND(M1039="12",N1039&gt;=L_Conversion!$C$129,N1039&lt;=L_Conversion!$D$129),"-",
IF(AND(M1039="13",N1039&gt;=L_Conversion!$C$116,N1039&lt;=L_Conversion!$D$116),"-",
IF(AND(M1039="14",N1039&gt;=L_Conversion!$C$117,N1039&lt;=L_Conversion!$D$117),"-",
"PRIMER_DIA fuera de rango")))))))))))))))</f>
        <v>-</v>
      </c>
      <c r="AS1039" s="94" t="str">
        <f t="shared" si="455"/>
        <v>-</v>
      </c>
      <c r="AT1039" s="94" t="str">
        <f t="shared" si="456"/>
        <v>-</v>
      </c>
      <c r="AU1039" s="94" t="str">
        <f t="shared" si="457"/>
        <v>-</v>
      </c>
      <c r="AV1039" s="94" t="str">
        <f t="shared" si="458"/>
        <v>-</v>
      </c>
      <c r="AW1039" s="94" t="str">
        <f t="shared" si="459"/>
        <v>-</v>
      </c>
      <c r="AX1039" s="94" t="str">
        <f t="shared" si="460"/>
        <v>-</v>
      </c>
      <c r="AY1039" s="94" t="str">
        <f t="shared" si="461"/>
        <v>-</v>
      </c>
      <c r="AZ1039" s="94" t="str">
        <f t="shared" si="462"/>
        <v>-</v>
      </c>
      <c r="BA1039" s="94" t="str">
        <f t="shared" si="463"/>
        <v>-</v>
      </c>
      <c r="BB1039" s="94" t="str">
        <f t="shared" si="464"/>
        <v>-</v>
      </c>
      <c r="BC1039" s="94" t="str">
        <f t="shared" si="465"/>
        <v>-</v>
      </c>
      <c r="BD1039" s="94" t="str">
        <f t="shared" si="466"/>
        <v>-</v>
      </c>
      <c r="BE1039" s="94" t="str">
        <f t="shared" si="467"/>
        <v>-</v>
      </c>
      <c r="BF1039" s="94" t="str">
        <f t="shared" si="468"/>
        <v>-</v>
      </c>
    </row>
    <row r="1040" spans="1:58" x14ac:dyDescent="0.2">
      <c r="A1040" s="19" t="s">
        <v>1193</v>
      </c>
      <c r="B1040" s="19" t="s">
        <v>76</v>
      </c>
      <c r="C1040" s="19">
        <v>13984355</v>
      </c>
      <c r="D1040" s="19" t="s">
        <v>1197</v>
      </c>
      <c r="E1040" s="19" t="s">
        <v>1268</v>
      </c>
      <c r="F1040" s="19" t="s">
        <v>1269</v>
      </c>
      <c r="G1040" s="19" t="s">
        <v>1270</v>
      </c>
      <c r="H1040" s="19" t="s">
        <v>1018</v>
      </c>
      <c r="I1040" s="19" t="s">
        <v>653</v>
      </c>
      <c r="J1040" s="19">
        <v>80</v>
      </c>
      <c r="K1040" s="19" t="s">
        <v>556</v>
      </c>
      <c r="L1040" s="19" t="s">
        <v>495</v>
      </c>
      <c r="M1040" s="19" t="s">
        <v>10</v>
      </c>
      <c r="N1040" s="19">
        <v>45904</v>
      </c>
      <c r="O1040" s="19">
        <v>2</v>
      </c>
      <c r="P1040" s="83">
        <v>1</v>
      </c>
      <c r="Q1040" s="19" t="s">
        <v>23</v>
      </c>
      <c r="R1040" s="19" t="s">
        <v>11</v>
      </c>
      <c r="S1040" s="19" t="s">
        <v>23</v>
      </c>
      <c r="T1040" s="19">
        <v>2</v>
      </c>
      <c r="U1040" s="19" t="s">
        <v>11</v>
      </c>
      <c r="V1040" s="19" t="s">
        <v>11</v>
      </c>
      <c r="W1040" s="19" t="s">
        <v>11</v>
      </c>
      <c r="X1040" s="19">
        <v>0</v>
      </c>
      <c r="Y1040" s="19" t="s">
        <v>730</v>
      </c>
      <c r="Z1040" s="19">
        <v>0</v>
      </c>
      <c r="AA1040" s="19">
        <v>0</v>
      </c>
      <c r="AB1040" s="19">
        <v>0</v>
      </c>
      <c r="AC1040" s="186" t="str">
        <f>IF(OR(M1040="13",M1040="14",P1040=8),"",IF(     AND(OR(S1040="AUTORIZADO", S1040="PENDIENTE", S1040="REDUCIDO", S1040="AMPLIADO"),L1040&lt;&gt;"HONORARIO" ), _xlfn.CONCAT(IF(H1040="X","H",H1040),"_",IF(OR(P1040=5,P1040=6),_xlfn.CONCAT(P1040,"A"),P1040),"_",VLOOKUP(T1040,Datos!$B$2:$C$5,2,TRUE)),""))</f>
        <v>M_1_[hasta 3]</v>
      </c>
      <c r="AD1040" s="186">
        <f t="shared" si="442"/>
        <v>0</v>
      </c>
      <c r="AE1040" s="90" t="str">
        <f t="shared" si="443"/>
        <v>-</v>
      </c>
      <c r="AF1040" s="91" t="str">
        <f t="shared" si="444"/>
        <v>070601</v>
      </c>
      <c r="AG1040" s="92"/>
      <c r="AH1040" s="93" t="str">
        <f t="shared" si="445"/>
        <v>Corporación de Fomento de la Producción</v>
      </c>
      <c r="AI1040" s="90" t="str">
        <f t="shared" si="446"/>
        <v>-</v>
      </c>
      <c r="AJ1040" s="90" t="str">
        <f t="shared" si="447"/>
        <v>K</v>
      </c>
      <c r="AK1040" s="90" t="str">
        <f t="shared" si="448"/>
        <v>-</v>
      </c>
      <c r="AL1040" s="90" t="str">
        <f t="shared" si="449"/>
        <v>Identifica este registro como MUJER</v>
      </c>
      <c r="AM1040" s="90" t="str">
        <f t="shared" si="450"/>
        <v>-</v>
      </c>
      <c r="AN1040" s="90" t="str">
        <f t="shared" si="451"/>
        <v>-</v>
      </c>
      <c r="AO1040" s="90" t="str">
        <f t="shared" si="452"/>
        <v>-</v>
      </c>
      <c r="AP1040" s="58" t="str">
        <f t="shared" si="453"/>
        <v>-</v>
      </c>
      <c r="AQ1040" s="94" t="str">
        <f t="shared" si="454"/>
        <v>-</v>
      </c>
      <c r="AR1040" s="94" t="str">
        <f>IF(N1040="","PRIMER_DIA en blanco",
IF(AND(M1040="01",N1040&gt;=L_Conversion!$C$118,N1040&lt;=L_Conversion!$D$118),"-",
IF(AND(M1040="02",N1040&gt;=L_Conversion!$C$119,N1040&lt;=L_Conversion!$D$119),"-",
IF(AND(M1040="03",N1040&gt;=L_Conversion!$C$120,N1040&lt;=L_Conversion!$D$120),"-",
IF(AND(M1040="04",N1040&gt;=L_Conversion!$C$121,N1040&lt;=L_Conversion!$D$121),"-",
IF(AND(M1040="05",N1040&gt;=L_Conversion!$C$122,N1040&lt;=L_Conversion!$D$122),"-",
IF(AND(M1040="06",N1040&gt;=L_Conversion!$C$123,N1040&lt;=L_Conversion!$D$123),"-",
IF(AND(M1040="07",N1040&gt;=L_Conversion!$C$124,N1040&lt;=L_Conversion!$D$124),"-",
IF(AND(M1040="08",N1040&gt;=L_Conversion!$C$125,N1040&lt;=L_Conversion!$D$125),"-",
IF(AND(M1040="09",N1040&gt;=L_Conversion!$C$126,N1040&lt;=L_Conversion!$D$126),"-",
IF(AND(M1040="10",N1040&gt;=L_Conversion!$C$127,N1040&lt;=L_Conversion!$D$127),"-",
IF(AND(M1040="11",N1040&gt;=L_Conversion!$C$128,N1040&lt;=L_Conversion!$D$128),"-",
IF(AND(M1040="12",N1040&gt;=L_Conversion!$C$129,N1040&lt;=L_Conversion!$D$129),"-",
IF(AND(M1040="13",N1040&gt;=L_Conversion!$C$116,N1040&lt;=L_Conversion!$D$116),"-",
IF(AND(M1040="14",N1040&gt;=L_Conversion!$C$117,N1040&lt;=L_Conversion!$D$117),"-",
"PRIMER_DIA fuera de rango")))))))))))))))</f>
        <v>-</v>
      </c>
      <c r="AS1040" s="94" t="str">
        <f t="shared" si="455"/>
        <v>-</v>
      </c>
      <c r="AT1040" s="94" t="str">
        <f t="shared" si="456"/>
        <v>-</v>
      </c>
      <c r="AU1040" s="94" t="str">
        <f t="shared" si="457"/>
        <v>-</v>
      </c>
      <c r="AV1040" s="94" t="str">
        <f t="shared" si="458"/>
        <v>-</v>
      </c>
      <c r="AW1040" s="94" t="str">
        <f t="shared" si="459"/>
        <v>-</v>
      </c>
      <c r="AX1040" s="94" t="str">
        <f t="shared" si="460"/>
        <v>-</v>
      </c>
      <c r="AY1040" s="94" t="str">
        <f t="shared" si="461"/>
        <v>-</v>
      </c>
      <c r="AZ1040" s="94" t="str">
        <f t="shared" si="462"/>
        <v>-</v>
      </c>
      <c r="BA1040" s="94" t="str">
        <f t="shared" si="463"/>
        <v>-</v>
      </c>
      <c r="BB1040" s="94" t="str">
        <f t="shared" si="464"/>
        <v>-</v>
      </c>
      <c r="BC1040" s="94" t="str">
        <f t="shared" si="465"/>
        <v>-</v>
      </c>
      <c r="BD1040" s="94" t="str">
        <f t="shared" si="466"/>
        <v>-</v>
      </c>
      <c r="BE1040" s="94" t="str">
        <f t="shared" si="467"/>
        <v>-</v>
      </c>
      <c r="BF1040" s="94" t="str">
        <f t="shared" si="468"/>
        <v>-</v>
      </c>
    </row>
    <row r="1041" spans="1:58" x14ac:dyDescent="0.2">
      <c r="A1041" s="19" t="s">
        <v>1193</v>
      </c>
      <c r="B1041" s="19" t="s">
        <v>876</v>
      </c>
      <c r="C1041" s="19">
        <v>16079208</v>
      </c>
      <c r="D1041" s="19">
        <v>6</v>
      </c>
      <c r="E1041" s="19" t="s">
        <v>1424</v>
      </c>
      <c r="F1041" s="19" t="s">
        <v>1287</v>
      </c>
      <c r="G1041" s="19" t="s">
        <v>2078</v>
      </c>
      <c r="H1041" s="19" t="s">
        <v>1018</v>
      </c>
      <c r="I1041" s="19" t="s">
        <v>653</v>
      </c>
      <c r="J1041" s="19">
        <v>80</v>
      </c>
      <c r="K1041" s="19" t="s">
        <v>556</v>
      </c>
      <c r="L1041" s="19" t="s">
        <v>495</v>
      </c>
      <c r="M1041" s="19" t="s">
        <v>10</v>
      </c>
      <c r="N1041" s="19">
        <v>45904</v>
      </c>
      <c r="O1041" s="19">
        <v>3</v>
      </c>
      <c r="P1041" s="83">
        <v>1</v>
      </c>
      <c r="Q1041" s="19" t="s">
        <v>23</v>
      </c>
      <c r="R1041" s="19" t="s">
        <v>11</v>
      </c>
      <c r="S1041" s="19" t="s">
        <v>23</v>
      </c>
      <c r="T1041" s="19">
        <v>3</v>
      </c>
      <c r="U1041" s="19" t="s">
        <v>11</v>
      </c>
      <c r="V1041" s="19" t="s">
        <v>11</v>
      </c>
      <c r="W1041" s="19" t="s">
        <v>11</v>
      </c>
      <c r="X1041" s="19">
        <v>0</v>
      </c>
      <c r="Y1041" s="19" t="s">
        <v>730</v>
      </c>
      <c r="Z1041" s="19">
        <v>0</v>
      </c>
      <c r="AA1041" s="19">
        <v>0</v>
      </c>
      <c r="AB1041" s="19">
        <v>0</v>
      </c>
      <c r="AC1041" s="186" t="str">
        <f>IF(OR(M1041="13",M1041="14",P1041=8),"",IF(     AND(OR(S1041="AUTORIZADO", S1041="PENDIENTE", S1041="REDUCIDO", S1041="AMPLIADO"),L1041&lt;&gt;"HONORARIO" ), _xlfn.CONCAT(IF(H1041="X","H",H1041),"_",IF(OR(P1041=5,P1041=6),_xlfn.CONCAT(P1041,"A"),P1041),"_",VLOOKUP(T1041,Datos!$B$2:$C$5,2,TRUE)),""))</f>
        <v>M_1_[hasta 3]</v>
      </c>
      <c r="AD1041" s="186">
        <f t="shared" si="442"/>
        <v>0</v>
      </c>
      <c r="AE1041" s="90" t="str">
        <f t="shared" si="443"/>
        <v>-</v>
      </c>
      <c r="AF1041" s="91" t="str">
        <f t="shared" si="444"/>
        <v>070607</v>
      </c>
      <c r="AG1041" s="92"/>
      <c r="AH1041" s="93" t="str">
        <f t="shared" si="445"/>
        <v>Corporación de Fomento de la Producción</v>
      </c>
      <c r="AI1041" s="90" t="str">
        <f t="shared" si="446"/>
        <v>-</v>
      </c>
      <c r="AJ1041" s="90">
        <f t="shared" si="447"/>
        <v>6</v>
      </c>
      <c r="AK1041" s="90" t="str">
        <f t="shared" si="448"/>
        <v>-</v>
      </c>
      <c r="AL1041" s="90" t="str">
        <f t="shared" si="449"/>
        <v>Identifica este registro como MUJER</v>
      </c>
      <c r="AM1041" s="90" t="str">
        <f t="shared" si="450"/>
        <v>-</v>
      </c>
      <c r="AN1041" s="90" t="str">
        <f t="shared" si="451"/>
        <v>-</v>
      </c>
      <c r="AO1041" s="90" t="str">
        <f t="shared" si="452"/>
        <v>-</v>
      </c>
      <c r="AP1041" s="58" t="str">
        <f t="shared" si="453"/>
        <v>-</v>
      </c>
      <c r="AQ1041" s="94" t="str">
        <f t="shared" si="454"/>
        <v>-</v>
      </c>
      <c r="AR1041" s="94" t="str">
        <f>IF(N1041="","PRIMER_DIA en blanco",
IF(AND(M1041="01",N1041&gt;=L_Conversion!$C$118,N1041&lt;=L_Conversion!$D$118),"-",
IF(AND(M1041="02",N1041&gt;=L_Conversion!$C$119,N1041&lt;=L_Conversion!$D$119),"-",
IF(AND(M1041="03",N1041&gt;=L_Conversion!$C$120,N1041&lt;=L_Conversion!$D$120),"-",
IF(AND(M1041="04",N1041&gt;=L_Conversion!$C$121,N1041&lt;=L_Conversion!$D$121),"-",
IF(AND(M1041="05",N1041&gt;=L_Conversion!$C$122,N1041&lt;=L_Conversion!$D$122),"-",
IF(AND(M1041="06",N1041&gt;=L_Conversion!$C$123,N1041&lt;=L_Conversion!$D$123),"-",
IF(AND(M1041="07",N1041&gt;=L_Conversion!$C$124,N1041&lt;=L_Conversion!$D$124),"-",
IF(AND(M1041="08",N1041&gt;=L_Conversion!$C$125,N1041&lt;=L_Conversion!$D$125),"-",
IF(AND(M1041="09",N1041&gt;=L_Conversion!$C$126,N1041&lt;=L_Conversion!$D$126),"-",
IF(AND(M1041="10",N1041&gt;=L_Conversion!$C$127,N1041&lt;=L_Conversion!$D$127),"-",
IF(AND(M1041="11",N1041&gt;=L_Conversion!$C$128,N1041&lt;=L_Conversion!$D$128),"-",
IF(AND(M1041="12",N1041&gt;=L_Conversion!$C$129,N1041&lt;=L_Conversion!$D$129),"-",
IF(AND(M1041="13",N1041&gt;=L_Conversion!$C$116,N1041&lt;=L_Conversion!$D$116),"-",
IF(AND(M1041="14",N1041&gt;=L_Conversion!$C$117,N1041&lt;=L_Conversion!$D$117),"-",
"PRIMER_DIA fuera de rango")))))))))))))))</f>
        <v>-</v>
      </c>
      <c r="AS1041" s="94" t="str">
        <f t="shared" si="455"/>
        <v>-</v>
      </c>
      <c r="AT1041" s="94" t="str">
        <f t="shared" si="456"/>
        <v>-</v>
      </c>
      <c r="AU1041" s="94" t="str">
        <f t="shared" si="457"/>
        <v>-</v>
      </c>
      <c r="AV1041" s="94" t="str">
        <f t="shared" si="458"/>
        <v>-</v>
      </c>
      <c r="AW1041" s="94" t="str">
        <f t="shared" si="459"/>
        <v>-</v>
      </c>
      <c r="AX1041" s="94" t="str">
        <f t="shared" si="460"/>
        <v>-</v>
      </c>
      <c r="AY1041" s="94" t="str">
        <f t="shared" si="461"/>
        <v>-</v>
      </c>
      <c r="AZ1041" s="94" t="str">
        <f t="shared" si="462"/>
        <v>-</v>
      </c>
      <c r="BA1041" s="94" t="str">
        <f t="shared" si="463"/>
        <v>-</v>
      </c>
      <c r="BB1041" s="94" t="str">
        <f t="shared" si="464"/>
        <v>-</v>
      </c>
      <c r="BC1041" s="94" t="str">
        <f t="shared" si="465"/>
        <v>-</v>
      </c>
      <c r="BD1041" s="94" t="str">
        <f t="shared" si="466"/>
        <v>-</v>
      </c>
      <c r="BE1041" s="94" t="str">
        <f t="shared" si="467"/>
        <v>-</v>
      </c>
      <c r="BF1041" s="94" t="str">
        <f t="shared" si="468"/>
        <v>-</v>
      </c>
    </row>
    <row r="1042" spans="1:58" x14ac:dyDescent="0.2">
      <c r="A1042" s="19" t="s">
        <v>1193</v>
      </c>
      <c r="B1042" s="19" t="s">
        <v>669</v>
      </c>
      <c r="C1042" s="19">
        <v>17698936</v>
      </c>
      <c r="D1042" s="19" t="s">
        <v>1197</v>
      </c>
      <c r="E1042" s="19" t="s">
        <v>1497</v>
      </c>
      <c r="F1042" s="19" t="s">
        <v>1293</v>
      </c>
      <c r="G1042" s="19" t="s">
        <v>1498</v>
      </c>
      <c r="H1042" s="19" t="s">
        <v>1018</v>
      </c>
      <c r="I1042" s="19" t="s">
        <v>654</v>
      </c>
      <c r="J1042" s="19">
        <v>80</v>
      </c>
      <c r="K1042" s="19" t="s">
        <v>556</v>
      </c>
      <c r="L1042" s="19" t="s">
        <v>509</v>
      </c>
      <c r="M1042" s="19" t="s">
        <v>10</v>
      </c>
      <c r="N1042" s="19">
        <v>45905</v>
      </c>
      <c r="O1042" s="19">
        <v>1</v>
      </c>
      <c r="P1042" s="83">
        <v>1</v>
      </c>
      <c r="Q1042" s="19" t="s">
        <v>23</v>
      </c>
      <c r="R1042" s="19" t="s">
        <v>11</v>
      </c>
      <c r="S1042" s="19" t="s">
        <v>23</v>
      </c>
      <c r="T1042" s="19">
        <v>1</v>
      </c>
      <c r="U1042" s="19" t="s">
        <v>11</v>
      </c>
      <c r="V1042" s="19" t="s">
        <v>11</v>
      </c>
      <c r="W1042" s="19" t="s">
        <v>11</v>
      </c>
      <c r="X1042" s="19">
        <v>0</v>
      </c>
      <c r="Y1042" s="19" t="s">
        <v>730</v>
      </c>
      <c r="Z1042" s="19">
        <v>0</v>
      </c>
      <c r="AA1042" s="19">
        <v>0</v>
      </c>
      <c r="AB1042" s="19">
        <v>0</v>
      </c>
      <c r="AC1042" s="186" t="str">
        <f>IF(OR(M1042="13",M1042="14",P1042=8),"",IF(     AND(OR(S1042="AUTORIZADO", S1042="PENDIENTE", S1042="REDUCIDO", S1042="AMPLIADO"),L1042&lt;&gt;"HONORARIO" ), _xlfn.CONCAT(IF(H1042="X","H",H1042),"_",IF(OR(P1042=5,P1042=6),_xlfn.CONCAT(P1042,"A"),P1042),"_",VLOOKUP(T1042,Datos!$B$2:$C$5,2,TRUE)),""))</f>
        <v>M_1_[hasta 3]</v>
      </c>
      <c r="AD1042" s="186">
        <f t="shared" si="442"/>
        <v>0</v>
      </c>
      <c r="AE1042" s="90" t="str">
        <f t="shared" si="443"/>
        <v>-</v>
      </c>
      <c r="AF1042" s="91" t="str">
        <f t="shared" si="444"/>
        <v>Revisar</v>
      </c>
      <c r="AG1042" s="92"/>
      <c r="AH1042" s="93" t="str">
        <f t="shared" si="445"/>
        <v>Corporación de Fomento de la Producción</v>
      </c>
      <c r="AI1042" s="90" t="str">
        <f t="shared" si="446"/>
        <v>-</v>
      </c>
      <c r="AJ1042" s="90" t="str">
        <f t="shared" si="447"/>
        <v>K</v>
      </c>
      <c r="AK1042" s="90" t="str">
        <f t="shared" si="448"/>
        <v>-</v>
      </c>
      <c r="AL1042" s="90" t="str">
        <f t="shared" si="449"/>
        <v>Identifica este registro como MUJER</v>
      </c>
      <c r="AM1042" s="90" t="str">
        <f t="shared" si="450"/>
        <v>-</v>
      </c>
      <c r="AN1042" s="90" t="str">
        <f t="shared" si="451"/>
        <v>-</v>
      </c>
      <c r="AO1042" s="90" t="str">
        <f t="shared" si="452"/>
        <v>-</v>
      </c>
      <c r="AP1042" s="58" t="str">
        <f t="shared" si="453"/>
        <v>-</v>
      </c>
      <c r="AQ1042" s="94" t="str">
        <f t="shared" si="454"/>
        <v>-</v>
      </c>
      <c r="AR1042" s="94" t="str">
        <f>IF(N1042="","PRIMER_DIA en blanco",
IF(AND(M1042="01",N1042&gt;=L_Conversion!$C$118,N1042&lt;=L_Conversion!$D$118),"-",
IF(AND(M1042="02",N1042&gt;=L_Conversion!$C$119,N1042&lt;=L_Conversion!$D$119),"-",
IF(AND(M1042="03",N1042&gt;=L_Conversion!$C$120,N1042&lt;=L_Conversion!$D$120),"-",
IF(AND(M1042="04",N1042&gt;=L_Conversion!$C$121,N1042&lt;=L_Conversion!$D$121),"-",
IF(AND(M1042="05",N1042&gt;=L_Conversion!$C$122,N1042&lt;=L_Conversion!$D$122),"-",
IF(AND(M1042="06",N1042&gt;=L_Conversion!$C$123,N1042&lt;=L_Conversion!$D$123),"-",
IF(AND(M1042="07",N1042&gt;=L_Conversion!$C$124,N1042&lt;=L_Conversion!$D$124),"-",
IF(AND(M1042="08",N1042&gt;=L_Conversion!$C$125,N1042&lt;=L_Conversion!$D$125),"-",
IF(AND(M1042="09",N1042&gt;=L_Conversion!$C$126,N1042&lt;=L_Conversion!$D$126),"-",
IF(AND(M1042="10",N1042&gt;=L_Conversion!$C$127,N1042&lt;=L_Conversion!$D$127),"-",
IF(AND(M1042="11",N1042&gt;=L_Conversion!$C$128,N1042&lt;=L_Conversion!$D$128),"-",
IF(AND(M1042="12",N1042&gt;=L_Conversion!$C$129,N1042&lt;=L_Conversion!$D$129),"-",
IF(AND(M1042="13",N1042&gt;=L_Conversion!$C$116,N1042&lt;=L_Conversion!$D$116),"-",
IF(AND(M1042="14",N1042&gt;=L_Conversion!$C$117,N1042&lt;=L_Conversion!$D$117),"-",
"PRIMER_DIA fuera de rango")))))))))))))))</f>
        <v>-</v>
      </c>
      <c r="AS1042" s="94" t="str">
        <f t="shared" si="455"/>
        <v>-</v>
      </c>
      <c r="AT1042" s="94" t="str">
        <f t="shared" si="456"/>
        <v>-</v>
      </c>
      <c r="AU1042" s="94" t="str">
        <f t="shared" si="457"/>
        <v>-</v>
      </c>
      <c r="AV1042" s="94" t="str">
        <f t="shared" si="458"/>
        <v>-</v>
      </c>
      <c r="AW1042" s="94" t="str">
        <f t="shared" si="459"/>
        <v>-</v>
      </c>
      <c r="AX1042" s="94" t="str">
        <f t="shared" si="460"/>
        <v>-</v>
      </c>
      <c r="AY1042" s="94" t="str">
        <f t="shared" si="461"/>
        <v>-</v>
      </c>
      <c r="AZ1042" s="94" t="str">
        <f t="shared" si="462"/>
        <v>-</v>
      </c>
      <c r="BA1042" s="94" t="str">
        <f t="shared" si="463"/>
        <v>-</v>
      </c>
      <c r="BB1042" s="94" t="str">
        <f t="shared" si="464"/>
        <v>-</v>
      </c>
      <c r="BC1042" s="94" t="str">
        <f t="shared" si="465"/>
        <v>-</v>
      </c>
      <c r="BD1042" s="94" t="str">
        <f t="shared" si="466"/>
        <v>-</v>
      </c>
      <c r="BE1042" s="94" t="str">
        <f t="shared" si="467"/>
        <v>-</v>
      </c>
      <c r="BF1042" s="94" t="str">
        <f t="shared" si="468"/>
        <v>-</v>
      </c>
    </row>
    <row r="1043" spans="1:58" x14ac:dyDescent="0.2">
      <c r="A1043" s="19" t="s">
        <v>1193</v>
      </c>
      <c r="B1043" s="19" t="s">
        <v>76</v>
      </c>
      <c r="C1043" s="19">
        <v>11831422</v>
      </c>
      <c r="D1043" s="19">
        <v>0</v>
      </c>
      <c r="E1043" s="19" t="s">
        <v>1414</v>
      </c>
      <c r="F1043" s="19" t="s">
        <v>1721</v>
      </c>
      <c r="G1043" s="19" t="s">
        <v>1722</v>
      </c>
      <c r="H1043" s="19" t="s">
        <v>1018</v>
      </c>
      <c r="I1043" s="19" t="s">
        <v>653</v>
      </c>
      <c r="J1043" s="19">
        <v>80</v>
      </c>
      <c r="K1043" s="19" t="s">
        <v>556</v>
      </c>
      <c r="L1043" s="19" t="s">
        <v>495</v>
      </c>
      <c r="M1043" s="19" t="s">
        <v>10</v>
      </c>
      <c r="N1043" s="19">
        <v>45905</v>
      </c>
      <c r="O1043" s="19">
        <v>1</v>
      </c>
      <c r="P1043" s="83">
        <v>1</v>
      </c>
      <c r="Q1043" s="19" t="s">
        <v>23</v>
      </c>
      <c r="R1043" s="19" t="s">
        <v>11</v>
      </c>
      <c r="S1043" s="19" t="s">
        <v>23</v>
      </c>
      <c r="T1043" s="19">
        <v>1</v>
      </c>
      <c r="U1043" s="19" t="s">
        <v>11</v>
      </c>
      <c r="V1043" s="19" t="s">
        <v>11</v>
      </c>
      <c r="W1043" s="19" t="s">
        <v>11</v>
      </c>
      <c r="X1043" s="19">
        <v>0</v>
      </c>
      <c r="Y1043" s="19" t="s">
        <v>730</v>
      </c>
      <c r="Z1043" s="19">
        <v>0</v>
      </c>
      <c r="AA1043" s="19">
        <v>0</v>
      </c>
      <c r="AB1043" s="19">
        <v>0</v>
      </c>
      <c r="AC1043" s="186" t="str">
        <f>IF(OR(M1043="13",M1043="14",P1043=8),"",IF(     AND(OR(S1043="AUTORIZADO", S1043="PENDIENTE", S1043="REDUCIDO", S1043="AMPLIADO"),L1043&lt;&gt;"HONORARIO" ), _xlfn.CONCAT(IF(H1043="X","H",H1043),"_",IF(OR(P1043=5,P1043=6),_xlfn.CONCAT(P1043,"A"),P1043),"_",VLOOKUP(T1043,Datos!$B$2:$C$5,2,TRUE)),""))</f>
        <v>M_1_[hasta 3]</v>
      </c>
      <c r="AD1043" s="186">
        <f t="shared" si="442"/>
        <v>0</v>
      </c>
      <c r="AE1043" s="90" t="str">
        <f t="shared" si="443"/>
        <v>-</v>
      </c>
      <c r="AF1043" s="91" t="str">
        <f t="shared" si="444"/>
        <v>070601</v>
      </c>
      <c r="AG1043" s="92"/>
      <c r="AH1043" s="93" t="str">
        <f t="shared" si="445"/>
        <v>Corporación de Fomento de la Producción</v>
      </c>
      <c r="AI1043" s="90" t="str">
        <f t="shared" si="446"/>
        <v>-</v>
      </c>
      <c r="AJ1043" s="90">
        <f t="shared" si="447"/>
        <v>0</v>
      </c>
      <c r="AK1043" s="90" t="str">
        <f t="shared" si="448"/>
        <v>-</v>
      </c>
      <c r="AL1043" s="90" t="str">
        <f t="shared" si="449"/>
        <v>Identifica este registro como MUJER</v>
      </c>
      <c r="AM1043" s="90" t="str">
        <f t="shared" si="450"/>
        <v>-</v>
      </c>
      <c r="AN1043" s="90" t="str">
        <f t="shared" si="451"/>
        <v>-</v>
      </c>
      <c r="AO1043" s="90" t="str">
        <f t="shared" si="452"/>
        <v>-</v>
      </c>
      <c r="AP1043" s="58" t="str">
        <f t="shared" si="453"/>
        <v>-</v>
      </c>
      <c r="AQ1043" s="94" t="str">
        <f t="shared" si="454"/>
        <v>-</v>
      </c>
      <c r="AR1043" s="94" t="str">
        <f>IF(N1043="","PRIMER_DIA en blanco",
IF(AND(M1043="01",N1043&gt;=L_Conversion!$C$118,N1043&lt;=L_Conversion!$D$118),"-",
IF(AND(M1043="02",N1043&gt;=L_Conversion!$C$119,N1043&lt;=L_Conversion!$D$119),"-",
IF(AND(M1043="03",N1043&gt;=L_Conversion!$C$120,N1043&lt;=L_Conversion!$D$120),"-",
IF(AND(M1043="04",N1043&gt;=L_Conversion!$C$121,N1043&lt;=L_Conversion!$D$121),"-",
IF(AND(M1043="05",N1043&gt;=L_Conversion!$C$122,N1043&lt;=L_Conversion!$D$122),"-",
IF(AND(M1043="06",N1043&gt;=L_Conversion!$C$123,N1043&lt;=L_Conversion!$D$123),"-",
IF(AND(M1043="07",N1043&gt;=L_Conversion!$C$124,N1043&lt;=L_Conversion!$D$124),"-",
IF(AND(M1043="08",N1043&gt;=L_Conversion!$C$125,N1043&lt;=L_Conversion!$D$125),"-",
IF(AND(M1043="09",N1043&gt;=L_Conversion!$C$126,N1043&lt;=L_Conversion!$D$126),"-",
IF(AND(M1043="10",N1043&gt;=L_Conversion!$C$127,N1043&lt;=L_Conversion!$D$127),"-",
IF(AND(M1043="11",N1043&gt;=L_Conversion!$C$128,N1043&lt;=L_Conversion!$D$128),"-",
IF(AND(M1043="12",N1043&gt;=L_Conversion!$C$129,N1043&lt;=L_Conversion!$D$129),"-",
IF(AND(M1043="13",N1043&gt;=L_Conversion!$C$116,N1043&lt;=L_Conversion!$D$116),"-",
IF(AND(M1043="14",N1043&gt;=L_Conversion!$C$117,N1043&lt;=L_Conversion!$D$117),"-",
"PRIMER_DIA fuera de rango")))))))))))))))</f>
        <v>-</v>
      </c>
      <c r="AS1043" s="94" t="str">
        <f t="shared" si="455"/>
        <v>-</v>
      </c>
      <c r="AT1043" s="94" t="str">
        <f t="shared" si="456"/>
        <v>-</v>
      </c>
      <c r="AU1043" s="94" t="str">
        <f t="shared" si="457"/>
        <v>-</v>
      </c>
      <c r="AV1043" s="94" t="str">
        <f t="shared" si="458"/>
        <v>-</v>
      </c>
      <c r="AW1043" s="94" t="str">
        <f t="shared" si="459"/>
        <v>-</v>
      </c>
      <c r="AX1043" s="94" t="str">
        <f t="shared" si="460"/>
        <v>-</v>
      </c>
      <c r="AY1043" s="94" t="str">
        <f t="shared" si="461"/>
        <v>-</v>
      </c>
      <c r="AZ1043" s="94" t="str">
        <f t="shared" si="462"/>
        <v>-</v>
      </c>
      <c r="BA1043" s="94" t="str">
        <f t="shared" si="463"/>
        <v>-</v>
      </c>
      <c r="BB1043" s="94" t="str">
        <f t="shared" si="464"/>
        <v>-</v>
      </c>
      <c r="BC1043" s="94" t="str">
        <f t="shared" si="465"/>
        <v>-</v>
      </c>
      <c r="BD1043" s="94" t="str">
        <f t="shared" si="466"/>
        <v>-</v>
      </c>
      <c r="BE1043" s="94" t="str">
        <f t="shared" si="467"/>
        <v>-</v>
      </c>
      <c r="BF1043" s="94" t="str">
        <f t="shared" si="468"/>
        <v>-</v>
      </c>
    </row>
    <row r="1044" spans="1:58" x14ac:dyDescent="0.2">
      <c r="A1044" s="19" t="s">
        <v>1193</v>
      </c>
      <c r="B1044" s="19" t="s">
        <v>76</v>
      </c>
      <c r="C1044" s="19">
        <v>9955675</v>
      </c>
      <c r="D1044" s="19">
        <v>7</v>
      </c>
      <c r="E1044" s="19" t="s">
        <v>1478</v>
      </c>
      <c r="F1044" s="19" t="s">
        <v>1478</v>
      </c>
      <c r="G1044" s="19" t="s">
        <v>2135</v>
      </c>
      <c r="H1044" s="19" t="s">
        <v>1018</v>
      </c>
      <c r="I1044" s="19" t="s">
        <v>653</v>
      </c>
      <c r="J1044" s="19">
        <v>80</v>
      </c>
      <c r="K1044" s="19" t="s">
        <v>556</v>
      </c>
      <c r="L1044" s="19" t="s">
        <v>495</v>
      </c>
      <c r="M1044" s="19" t="s">
        <v>10</v>
      </c>
      <c r="N1044" s="19">
        <v>45905</v>
      </c>
      <c r="O1044" s="19">
        <v>4</v>
      </c>
      <c r="P1044" s="83">
        <v>1</v>
      </c>
      <c r="Q1044" s="19" t="s">
        <v>23</v>
      </c>
      <c r="R1044" s="19" t="s">
        <v>11</v>
      </c>
      <c r="S1044" s="19" t="s">
        <v>23</v>
      </c>
      <c r="T1044" s="19">
        <v>4</v>
      </c>
      <c r="U1044" s="19" t="s">
        <v>11</v>
      </c>
      <c r="V1044" s="19" t="s">
        <v>11</v>
      </c>
      <c r="W1044" s="19" t="s">
        <v>11</v>
      </c>
      <c r="X1044" s="19">
        <v>0</v>
      </c>
      <c r="Y1044" s="19" t="s">
        <v>730</v>
      </c>
      <c r="Z1044" s="19">
        <v>0</v>
      </c>
      <c r="AA1044" s="19">
        <v>0</v>
      </c>
      <c r="AB1044" s="19">
        <v>0</v>
      </c>
      <c r="AC1044" s="186" t="str">
        <f>IF(OR(M1044="13",M1044="14",P1044=8),"",IF(     AND(OR(S1044="AUTORIZADO", S1044="PENDIENTE", S1044="REDUCIDO", S1044="AMPLIADO"),L1044&lt;&gt;"HONORARIO" ), _xlfn.CONCAT(IF(H1044="X","H",H1044),"_",IF(OR(P1044=5,P1044=6),_xlfn.CONCAT(P1044,"A"),P1044),"_",VLOOKUP(T1044,Datos!$B$2:$C$5,2,TRUE)),""))</f>
        <v>M_1_[4 a 10]</v>
      </c>
      <c r="AD1044" s="186">
        <f t="shared" si="442"/>
        <v>0</v>
      </c>
      <c r="AE1044" s="90" t="str">
        <f t="shared" si="443"/>
        <v>-</v>
      </c>
      <c r="AF1044" s="91" t="str">
        <f t="shared" si="444"/>
        <v>070601</v>
      </c>
      <c r="AG1044" s="92"/>
      <c r="AH1044" s="93" t="str">
        <f t="shared" si="445"/>
        <v>Corporación de Fomento de la Producción</v>
      </c>
      <c r="AI1044" s="90" t="str">
        <f t="shared" si="446"/>
        <v>-</v>
      </c>
      <c r="AJ1044" s="90">
        <f t="shared" si="447"/>
        <v>7</v>
      </c>
      <c r="AK1044" s="90" t="str">
        <f t="shared" si="448"/>
        <v>-</v>
      </c>
      <c r="AL1044" s="90" t="str">
        <f t="shared" si="449"/>
        <v>Identifica este registro como MUJER</v>
      </c>
      <c r="AM1044" s="90" t="str">
        <f t="shared" si="450"/>
        <v>-</v>
      </c>
      <c r="AN1044" s="90" t="str">
        <f t="shared" si="451"/>
        <v>-</v>
      </c>
      <c r="AO1044" s="90" t="str">
        <f t="shared" si="452"/>
        <v>-</v>
      </c>
      <c r="AP1044" s="58" t="str">
        <f t="shared" si="453"/>
        <v>-</v>
      </c>
      <c r="AQ1044" s="94" t="str">
        <f t="shared" si="454"/>
        <v>-</v>
      </c>
      <c r="AR1044" s="94" t="str">
        <f>IF(N1044="","PRIMER_DIA en blanco",
IF(AND(M1044="01",N1044&gt;=L_Conversion!$C$118,N1044&lt;=L_Conversion!$D$118),"-",
IF(AND(M1044="02",N1044&gt;=L_Conversion!$C$119,N1044&lt;=L_Conversion!$D$119),"-",
IF(AND(M1044="03",N1044&gt;=L_Conversion!$C$120,N1044&lt;=L_Conversion!$D$120),"-",
IF(AND(M1044="04",N1044&gt;=L_Conversion!$C$121,N1044&lt;=L_Conversion!$D$121),"-",
IF(AND(M1044="05",N1044&gt;=L_Conversion!$C$122,N1044&lt;=L_Conversion!$D$122),"-",
IF(AND(M1044="06",N1044&gt;=L_Conversion!$C$123,N1044&lt;=L_Conversion!$D$123),"-",
IF(AND(M1044="07",N1044&gt;=L_Conversion!$C$124,N1044&lt;=L_Conversion!$D$124),"-",
IF(AND(M1044="08",N1044&gt;=L_Conversion!$C$125,N1044&lt;=L_Conversion!$D$125),"-",
IF(AND(M1044="09",N1044&gt;=L_Conversion!$C$126,N1044&lt;=L_Conversion!$D$126),"-",
IF(AND(M1044="10",N1044&gt;=L_Conversion!$C$127,N1044&lt;=L_Conversion!$D$127),"-",
IF(AND(M1044="11",N1044&gt;=L_Conversion!$C$128,N1044&lt;=L_Conversion!$D$128),"-",
IF(AND(M1044="12",N1044&gt;=L_Conversion!$C$129,N1044&lt;=L_Conversion!$D$129),"-",
IF(AND(M1044="13",N1044&gt;=L_Conversion!$C$116,N1044&lt;=L_Conversion!$D$116),"-",
IF(AND(M1044="14",N1044&gt;=L_Conversion!$C$117,N1044&lt;=L_Conversion!$D$117),"-",
"PRIMER_DIA fuera de rango")))))))))))))))</f>
        <v>-</v>
      </c>
      <c r="AS1044" s="94" t="str">
        <f t="shared" si="455"/>
        <v>-</v>
      </c>
      <c r="AT1044" s="94" t="str">
        <f t="shared" si="456"/>
        <v>-</v>
      </c>
      <c r="AU1044" s="94" t="str">
        <f t="shared" si="457"/>
        <v>-</v>
      </c>
      <c r="AV1044" s="94" t="str">
        <f t="shared" si="458"/>
        <v>-</v>
      </c>
      <c r="AW1044" s="94" t="str">
        <f t="shared" si="459"/>
        <v>-</v>
      </c>
      <c r="AX1044" s="94" t="str">
        <f t="shared" si="460"/>
        <v>-</v>
      </c>
      <c r="AY1044" s="94" t="str">
        <f t="shared" si="461"/>
        <v>-</v>
      </c>
      <c r="AZ1044" s="94" t="str">
        <f t="shared" si="462"/>
        <v>-</v>
      </c>
      <c r="BA1044" s="94" t="str">
        <f t="shared" si="463"/>
        <v>-</v>
      </c>
      <c r="BB1044" s="94" t="str">
        <f t="shared" si="464"/>
        <v>-</v>
      </c>
      <c r="BC1044" s="94" t="str">
        <f t="shared" si="465"/>
        <v>-</v>
      </c>
      <c r="BD1044" s="94" t="str">
        <f t="shared" si="466"/>
        <v>-</v>
      </c>
      <c r="BE1044" s="94" t="str">
        <f t="shared" si="467"/>
        <v>-</v>
      </c>
      <c r="BF1044" s="94" t="str">
        <f t="shared" si="468"/>
        <v>-</v>
      </c>
    </row>
    <row r="1045" spans="1:58" x14ac:dyDescent="0.2">
      <c r="A1045" s="19" t="s">
        <v>1193</v>
      </c>
      <c r="B1045" s="19" t="s">
        <v>76</v>
      </c>
      <c r="C1045" s="19">
        <v>16443666</v>
      </c>
      <c r="D1045" s="19">
        <v>7</v>
      </c>
      <c r="E1045" s="19" t="s">
        <v>1550</v>
      </c>
      <c r="F1045" s="19" t="s">
        <v>1425</v>
      </c>
      <c r="G1045" s="19" t="s">
        <v>2136</v>
      </c>
      <c r="H1045" s="19" t="s">
        <v>1018</v>
      </c>
      <c r="I1045" s="19" t="s">
        <v>653</v>
      </c>
      <c r="J1045" s="19">
        <v>80</v>
      </c>
      <c r="K1045" s="19" t="s">
        <v>556</v>
      </c>
      <c r="L1045" s="19" t="s">
        <v>495</v>
      </c>
      <c r="M1045" s="19" t="s">
        <v>10</v>
      </c>
      <c r="N1045" s="19">
        <v>45905</v>
      </c>
      <c r="O1045" s="19">
        <v>38</v>
      </c>
      <c r="P1045" s="83">
        <v>3</v>
      </c>
      <c r="Q1045" s="19" t="s">
        <v>23</v>
      </c>
      <c r="R1045" s="19" t="s">
        <v>11</v>
      </c>
      <c r="S1045" s="19" t="s">
        <v>23</v>
      </c>
      <c r="T1045" s="19">
        <v>38</v>
      </c>
      <c r="U1045" s="19" t="s">
        <v>11</v>
      </c>
      <c r="V1045" s="19" t="s">
        <v>11</v>
      </c>
      <c r="W1045" s="19" t="s">
        <v>11</v>
      </c>
      <c r="X1045" s="19">
        <v>0</v>
      </c>
      <c r="Y1045" s="19" t="s">
        <v>730</v>
      </c>
      <c r="Z1045" s="19">
        <v>0</v>
      </c>
      <c r="AA1045" s="19">
        <v>0</v>
      </c>
      <c r="AB1045" s="19">
        <v>0</v>
      </c>
      <c r="AC1045" s="186" t="str">
        <f>IF(OR(M1045="13",M1045="14",P1045=8),"",IF(     AND(OR(S1045="AUTORIZADO", S1045="PENDIENTE", S1045="REDUCIDO", S1045="AMPLIADO"),L1045&lt;&gt;"HONORARIO" ), _xlfn.CONCAT(IF(H1045="X","H",H1045),"_",IF(OR(P1045=5,P1045=6),_xlfn.CONCAT(P1045,"A"),P1045),"_",VLOOKUP(T1045,Datos!$B$2:$C$5,2,TRUE)),""))</f>
        <v>M_3_[11 +]</v>
      </c>
      <c r="AD1045" s="186">
        <f t="shared" si="442"/>
        <v>0</v>
      </c>
      <c r="AE1045" s="90" t="str">
        <f t="shared" si="443"/>
        <v>-</v>
      </c>
      <c r="AF1045" s="91" t="str">
        <f t="shared" si="444"/>
        <v>070601</v>
      </c>
      <c r="AG1045" s="92"/>
      <c r="AH1045" s="93" t="str">
        <f t="shared" si="445"/>
        <v>Corporación de Fomento de la Producción</v>
      </c>
      <c r="AI1045" s="90" t="str">
        <f t="shared" si="446"/>
        <v>-</v>
      </c>
      <c r="AJ1045" s="90">
        <f t="shared" si="447"/>
        <v>7</v>
      </c>
      <c r="AK1045" s="90" t="str">
        <f t="shared" si="448"/>
        <v>-</v>
      </c>
      <c r="AL1045" s="90" t="str">
        <f t="shared" si="449"/>
        <v>Identifica este registro como MUJER</v>
      </c>
      <c r="AM1045" s="90" t="str">
        <f t="shared" si="450"/>
        <v>-</v>
      </c>
      <c r="AN1045" s="90" t="str">
        <f t="shared" si="451"/>
        <v>-</v>
      </c>
      <c r="AO1045" s="90" t="str">
        <f t="shared" si="452"/>
        <v>-</v>
      </c>
      <c r="AP1045" s="58" t="str">
        <f t="shared" si="453"/>
        <v>-</v>
      </c>
      <c r="AQ1045" s="94" t="str">
        <f t="shared" si="454"/>
        <v>-</v>
      </c>
      <c r="AR1045" s="94" t="str">
        <f>IF(N1045="","PRIMER_DIA en blanco",
IF(AND(M1045="01",N1045&gt;=L_Conversion!$C$118,N1045&lt;=L_Conversion!$D$118),"-",
IF(AND(M1045="02",N1045&gt;=L_Conversion!$C$119,N1045&lt;=L_Conversion!$D$119),"-",
IF(AND(M1045="03",N1045&gt;=L_Conversion!$C$120,N1045&lt;=L_Conversion!$D$120),"-",
IF(AND(M1045="04",N1045&gt;=L_Conversion!$C$121,N1045&lt;=L_Conversion!$D$121),"-",
IF(AND(M1045="05",N1045&gt;=L_Conversion!$C$122,N1045&lt;=L_Conversion!$D$122),"-",
IF(AND(M1045="06",N1045&gt;=L_Conversion!$C$123,N1045&lt;=L_Conversion!$D$123),"-",
IF(AND(M1045="07",N1045&gt;=L_Conversion!$C$124,N1045&lt;=L_Conversion!$D$124),"-",
IF(AND(M1045="08",N1045&gt;=L_Conversion!$C$125,N1045&lt;=L_Conversion!$D$125),"-",
IF(AND(M1045="09",N1045&gt;=L_Conversion!$C$126,N1045&lt;=L_Conversion!$D$126),"-",
IF(AND(M1045="10",N1045&gt;=L_Conversion!$C$127,N1045&lt;=L_Conversion!$D$127),"-",
IF(AND(M1045="11",N1045&gt;=L_Conversion!$C$128,N1045&lt;=L_Conversion!$D$128),"-",
IF(AND(M1045="12",N1045&gt;=L_Conversion!$C$129,N1045&lt;=L_Conversion!$D$129),"-",
IF(AND(M1045="13",N1045&gt;=L_Conversion!$C$116,N1045&lt;=L_Conversion!$D$116),"-",
IF(AND(M1045="14",N1045&gt;=L_Conversion!$C$117,N1045&lt;=L_Conversion!$D$117),"-",
"PRIMER_DIA fuera de rango")))))))))))))))</f>
        <v>-</v>
      </c>
      <c r="AS1045" s="94" t="str">
        <f t="shared" si="455"/>
        <v>-</v>
      </c>
      <c r="AT1045" s="94" t="str">
        <f t="shared" si="456"/>
        <v>-</v>
      </c>
      <c r="AU1045" s="94" t="str">
        <f t="shared" si="457"/>
        <v>-</v>
      </c>
      <c r="AV1045" s="94" t="str">
        <f t="shared" si="458"/>
        <v>-</v>
      </c>
      <c r="AW1045" s="94" t="str">
        <f t="shared" si="459"/>
        <v>-</v>
      </c>
      <c r="AX1045" s="94" t="str">
        <f t="shared" si="460"/>
        <v>-</v>
      </c>
      <c r="AY1045" s="94" t="str">
        <f t="shared" si="461"/>
        <v>-</v>
      </c>
      <c r="AZ1045" s="94" t="str">
        <f t="shared" si="462"/>
        <v>-</v>
      </c>
      <c r="BA1045" s="94" t="str">
        <f t="shared" si="463"/>
        <v>-</v>
      </c>
      <c r="BB1045" s="94" t="str">
        <f t="shared" si="464"/>
        <v>-</v>
      </c>
      <c r="BC1045" s="94" t="str">
        <f t="shared" si="465"/>
        <v>-</v>
      </c>
      <c r="BD1045" s="94" t="str">
        <f t="shared" si="466"/>
        <v>-</v>
      </c>
      <c r="BE1045" s="94" t="str">
        <f t="shared" si="467"/>
        <v>-</v>
      </c>
      <c r="BF1045" s="94" t="str">
        <f t="shared" si="468"/>
        <v>-</v>
      </c>
    </row>
    <row r="1046" spans="1:58" x14ac:dyDescent="0.2">
      <c r="A1046" s="19" t="s">
        <v>1193</v>
      </c>
      <c r="B1046" s="19" t="s">
        <v>669</v>
      </c>
      <c r="C1046" s="19">
        <v>16366337</v>
      </c>
      <c r="D1046" s="19">
        <v>6</v>
      </c>
      <c r="E1046" s="19" t="s">
        <v>1347</v>
      </c>
      <c r="F1046" s="19" t="s">
        <v>1348</v>
      </c>
      <c r="G1046" s="19" t="s">
        <v>1349</v>
      </c>
      <c r="H1046" s="19" t="s">
        <v>1018</v>
      </c>
      <c r="I1046" s="19" t="s">
        <v>654</v>
      </c>
      <c r="J1046" s="19">
        <v>80</v>
      </c>
      <c r="K1046" s="19" t="s">
        <v>556</v>
      </c>
      <c r="L1046" s="19" t="s">
        <v>509</v>
      </c>
      <c r="M1046" s="19" t="s">
        <v>10</v>
      </c>
      <c r="N1046" s="19">
        <v>45906</v>
      </c>
      <c r="O1046" s="19">
        <v>30</v>
      </c>
      <c r="P1046" s="83">
        <v>4</v>
      </c>
      <c r="Q1046" s="19" t="s">
        <v>23</v>
      </c>
      <c r="R1046" s="19" t="s">
        <v>11</v>
      </c>
      <c r="S1046" s="19" t="s">
        <v>23</v>
      </c>
      <c r="T1046" s="19">
        <v>30</v>
      </c>
      <c r="U1046" s="19" t="s">
        <v>11</v>
      </c>
      <c r="V1046" s="19" t="s">
        <v>11</v>
      </c>
      <c r="W1046" s="19" t="s">
        <v>11</v>
      </c>
      <c r="X1046" s="19">
        <v>0</v>
      </c>
      <c r="Y1046" s="19" t="s">
        <v>730</v>
      </c>
      <c r="Z1046" s="19">
        <v>0</v>
      </c>
      <c r="AA1046" s="19">
        <v>0</v>
      </c>
      <c r="AB1046" s="19">
        <v>0</v>
      </c>
      <c r="AC1046" s="186" t="str">
        <f>IF(OR(M1046="13",M1046="14",P1046=8),"",IF(     AND(OR(S1046="AUTORIZADO", S1046="PENDIENTE", S1046="REDUCIDO", S1046="AMPLIADO"),L1046&lt;&gt;"HONORARIO" ), _xlfn.CONCAT(IF(H1046="X","H",H1046),"_",IF(OR(P1046=5,P1046=6),_xlfn.CONCAT(P1046,"A"),P1046),"_",VLOOKUP(T1046,Datos!$B$2:$C$5,2,TRUE)),""))</f>
        <v>M_4_[11 +]</v>
      </c>
      <c r="AD1046" s="186">
        <f t="shared" si="442"/>
        <v>0</v>
      </c>
      <c r="AE1046" s="90" t="str">
        <f t="shared" si="443"/>
        <v>-</v>
      </c>
      <c r="AF1046" s="91" t="str">
        <f t="shared" si="444"/>
        <v>Revisar</v>
      </c>
      <c r="AG1046" s="92"/>
      <c r="AH1046" s="93" t="str">
        <f t="shared" si="445"/>
        <v>Corporación de Fomento de la Producción</v>
      </c>
      <c r="AI1046" s="90" t="str">
        <f t="shared" si="446"/>
        <v>-</v>
      </c>
      <c r="AJ1046" s="90">
        <f t="shared" si="447"/>
        <v>6</v>
      </c>
      <c r="AK1046" s="90" t="str">
        <f t="shared" si="448"/>
        <v>-</v>
      </c>
      <c r="AL1046" s="90" t="str">
        <f t="shared" si="449"/>
        <v>Identifica este registro como MUJER</v>
      </c>
      <c r="AM1046" s="90" t="str">
        <f t="shared" si="450"/>
        <v>-</v>
      </c>
      <c r="AN1046" s="90" t="str">
        <f t="shared" si="451"/>
        <v>-</v>
      </c>
      <c r="AO1046" s="90" t="str">
        <f t="shared" si="452"/>
        <v>-</v>
      </c>
      <c r="AP1046" s="58" t="str">
        <f t="shared" si="453"/>
        <v>-</v>
      </c>
      <c r="AQ1046" s="94" t="str">
        <f t="shared" si="454"/>
        <v>-</v>
      </c>
      <c r="AR1046" s="94" t="str">
        <f>IF(N1046="","PRIMER_DIA en blanco",
IF(AND(M1046="01",N1046&gt;=L_Conversion!$C$118,N1046&lt;=L_Conversion!$D$118),"-",
IF(AND(M1046="02",N1046&gt;=L_Conversion!$C$119,N1046&lt;=L_Conversion!$D$119),"-",
IF(AND(M1046="03",N1046&gt;=L_Conversion!$C$120,N1046&lt;=L_Conversion!$D$120),"-",
IF(AND(M1046="04",N1046&gt;=L_Conversion!$C$121,N1046&lt;=L_Conversion!$D$121),"-",
IF(AND(M1046="05",N1046&gt;=L_Conversion!$C$122,N1046&lt;=L_Conversion!$D$122),"-",
IF(AND(M1046="06",N1046&gt;=L_Conversion!$C$123,N1046&lt;=L_Conversion!$D$123),"-",
IF(AND(M1046="07",N1046&gt;=L_Conversion!$C$124,N1046&lt;=L_Conversion!$D$124),"-",
IF(AND(M1046="08",N1046&gt;=L_Conversion!$C$125,N1046&lt;=L_Conversion!$D$125),"-",
IF(AND(M1046="09",N1046&gt;=L_Conversion!$C$126,N1046&lt;=L_Conversion!$D$126),"-",
IF(AND(M1046="10",N1046&gt;=L_Conversion!$C$127,N1046&lt;=L_Conversion!$D$127),"-",
IF(AND(M1046="11",N1046&gt;=L_Conversion!$C$128,N1046&lt;=L_Conversion!$D$128),"-",
IF(AND(M1046="12",N1046&gt;=L_Conversion!$C$129,N1046&lt;=L_Conversion!$D$129),"-",
IF(AND(M1046="13",N1046&gt;=L_Conversion!$C$116,N1046&lt;=L_Conversion!$D$116),"-",
IF(AND(M1046="14",N1046&gt;=L_Conversion!$C$117,N1046&lt;=L_Conversion!$D$117),"-",
"PRIMER_DIA fuera de rango")))))))))))))))</f>
        <v>-</v>
      </c>
      <c r="AS1046" s="94" t="str">
        <f t="shared" si="455"/>
        <v>-</v>
      </c>
      <c r="AT1046" s="94" t="str">
        <f t="shared" si="456"/>
        <v>-</v>
      </c>
      <c r="AU1046" s="94" t="str">
        <f t="shared" si="457"/>
        <v>-</v>
      </c>
      <c r="AV1046" s="94" t="str">
        <f t="shared" si="458"/>
        <v>-</v>
      </c>
      <c r="AW1046" s="94" t="str">
        <f t="shared" si="459"/>
        <v>-</v>
      </c>
      <c r="AX1046" s="94" t="str">
        <f t="shared" si="460"/>
        <v>-</v>
      </c>
      <c r="AY1046" s="94" t="str">
        <f t="shared" si="461"/>
        <v>-</v>
      </c>
      <c r="AZ1046" s="94" t="str">
        <f t="shared" si="462"/>
        <v>-</v>
      </c>
      <c r="BA1046" s="94" t="str">
        <f t="shared" si="463"/>
        <v>-</v>
      </c>
      <c r="BB1046" s="94" t="str">
        <f t="shared" si="464"/>
        <v>-</v>
      </c>
      <c r="BC1046" s="94" t="str">
        <f t="shared" si="465"/>
        <v>-</v>
      </c>
      <c r="BD1046" s="94" t="str">
        <f t="shared" si="466"/>
        <v>-</v>
      </c>
      <c r="BE1046" s="94" t="str">
        <f t="shared" si="467"/>
        <v>-</v>
      </c>
      <c r="BF1046" s="94" t="str">
        <f t="shared" si="468"/>
        <v>-</v>
      </c>
    </row>
    <row r="1047" spans="1:58" x14ac:dyDescent="0.2">
      <c r="A1047" s="19" t="s">
        <v>1193</v>
      </c>
      <c r="B1047" s="19" t="s">
        <v>76</v>
      </c>
      <c r="C1047" s="19">
        <v>17404717</v>
      </c>
      <c r="D1047" s="19">
        <v>0</v>
      </c>
      <c r="E1047" s="19" t="s">
        <v>1582</v>
      </c>
      <c r="F1047" s="19" t="s">
        <v>1583</v>
      </c>
      <c r="G1047" s="19" t="s">
        <v>1584</v>
      </c>
      <c r="H1047" s="19" t="s">
        <v>1018</v>
      </c>
      <c r="I1047" s="19" t="s">
        <v>653</v>
      </c>
      <c r="J1047" s="19">
        <v>80</v>
      </c>
      <c r="K1047" s="19" t="s">
        <v>556</v>
      </c>
      <c r="L1047" s="19" t="s">
        <v>495</v>
      </c>
      <c r="M1047" s="19" t="s">
        <v>10</v>
      </c>
      <c r="N1047" s="19">
        <v>45908</v>
      </c>
      <c r="O1047" s="19">
        <v>7</v>
      </c>
      <c r="P1047" s="83">
        <v>4</v>
      </c>
      <c r="Q1047" s="19" t="s">
        <v>23</v>
      </c>
      <c r="R1047" s="19" t="s">
        <v>11</v>
      </c>
      <c r="S1047" s="19" t="s">
        <v>23</v>
      </c>
      <c r="T1047" s="19">
        <v>7</v>
      </c>
      <c r="U1047" s="19" t="s">
        <v>11</v>
      </c>
      <c r="V1047" s="19" t="s">
        <v>11</v>
      </c>
      <c r="W1047" s="19" t="s">
        <v>11</v>
      </c>
      <c r="X1047" s="19">
        <v>0</v>
      </c>
      <c r="Y1047" s="19" t="s">
        <v>730</v>
      </c>
      <c r="Z1047" s="19">
        <v>0</v>
      </c>
      <c r="AA1047" s="19">
        <v>0</v>
      </c>
      <c r="AB1047" s="19">
        <v>0</v>
      </c>
      <c r="AC1047" s="186" t="str">
        <f>IF(OR(M1047="13",M1047="14",P1047=8),"",IF(     AND(OR(S1047="AUTORIZADO", S1047="PENDIENTE", S1047="REDUCIDO", S1047="AMPLIADO"),L1047&lt;&gt;"HONORARIO" ), _xlfn.CONCAT(IF(H1047="X","H",H1047),"_",IF(OR(P1047=5,P1047=6),_xlfn.CONCAT(P1047,"A"),P1047),"_",VLOOKUP(T1047,Datos!$B$2:$C$5,2,TRUE)),""))</f>
        <v>M_4_[4 a 10]</v>
      </c>
      <c r="AD1047" s="186">
        <f t="shared" si="442"/>
        <v>0</v>
      </c>
      <c r="AE1047" s="90" t="str">
        <f t="shared" si="443"/>
        <v>-</v>
      </c>
      <c r="AF1047" s="91" t="str">
        <f t="shared" si="444"/>
        <v>070601</v>
      </c>
      <c r="AG1047" s="92"/>
      <c r="AH1047" s="93" t="str">
        <f t="shared" si="445"/>
        <v>Corporación de Fomento de la Producción</v>
      </c>
      <c r="AI1047" s="90" t="str">
        <f t="shared" si="446"/>
        <v>-</v>
      </c>
      <c r="AJ1047" s="90">
        <f t="shared" si="447"/>
        <v>0</v>
      </c>
      <c r="AK1047" s="90" t="str">
        <f t="shared" si="448"/>
        <v>-</v>
      </c>
      <c r="AL1047" s="90" t="str">
        <f t="shared" si="449"/>
        <v>Identifica este registro como MUJER</v>
      </c>
      <c r="AM1047" s="90" t="str">
        <f t="shared" si="450"/>
        <v>-</v>
      </c>
      <c r="AN1047" s="90" t="str">
        <f t="shared" si="451"/>
        <v>-</v>
      </c>
      <c r="AO1047" s="90" t="str">
        <f t="shared" si="452"/>
        <v>-</v>
      </c>
      <c r="AP1047" s="58" t="str">
        <f t="shared" si="453"/>
        <v>-</v>
      </c>
      <c r="AQ1047" s="94" t="str">
        <f t="shared" si="454"/>
        <v>-</v>
      </c>
      <c r="AR1047" s="94" t="str">
        <f>IF(N1047="","PRIMER_DIA en blanco",
IF(AND(M1047="01",N1047&gt;=L_Conversion!$C$118,N1047&lt;=L_Conversion!$D$118),"-",
IF(AND(M1047="02",N1047&gt;=L_Conversion!$C$119,N1047&lt;=L_Conversion!$D$119),"-",
IF(AND(M1047="03",N1047&gt;=L_Conversion!$C$120,N1047&lt;=L_Conversion!$D$120),"-",
IF(AND(M1047="04",N1047&gt;=L_Conversion!$C$121,N1047&lt;=L_Conversion!$D$121),"-",
IF(AND(M1047="05",N1047&gt;=L_Conversion!$C$122,N1047&lt;=L_Conversion!$D$122),"-",
IF(AND(M1047="06",N1047&gt;=L_Conversion!$C$123,N1047&lt;=L_Conversion!$D$123),"-",
IF(AND(M1047="07",N1047&gt;=L_Conversion!$C$124,N1047&lt;=L_Conversion!$D$124),"-",
IF(AND(M1047="08",N1047&gt;=L_Conversion!$C$125,N1047&lt;=L_Conversion!$D$125),"-",
IF(AND(M1047="09",N1047&gt;=L_Conversion!$C$126,N1047&lt;=L_Conversion!$D$126),"-",
IF(AND(M1047="10",N1047&gt;=L_Conversion!$C$127,N1047&lt;=L_Conversion!$D$127),"-",
IF(AND(M1047="11",N1047&gt;=L_Conversion!$C$128,N1047&lt;=L_Conversion!$D$128),"-",
IF(AND(M1047="12",N1047&gt;=L_Conversion!$C$129,N1047&lt;=L_Conversion!$D$129),"-",
IF(AND(M1047="13",N1047&gt;=L_Conversion!$C$116,N1047&lt;=L_Conversion!$D$116),"-",
IF(AND(M1047="14",N1047&gt;=L_Conversion!$C$117,N1047&lt;=L_Conversion!$D$117),"-",
"PRIMER_DIA fuera de rango")))))))))))))))</f>
        <v>-</v>
      </c>
      <c r="AS1047" s="94" t="str">
        <f t="shared" si="455"/>
        <v>-</v>
      </c>
      <c r="AT1047" s="94" t="str">
        <f t="shared" si="456"/>
        <v>-</v>
      </c>
      <c r="AU1047" s="94" t="str">
        <f t="shared" si="457"/>
        <v>-</v>
      </c>
      <c r="AV1047" s="94" t="str">
        <f t="shared" si="458"/>
        <v>-</v>
      </c>
      <c r="AW1047" s="94" t="str">
        <f t="shared" si="459"/>
        <v>-</v>
      </c>
      <c r="AX1047" s="94" t="str">
        <f t="shared" si="460"/>
        <v>-</v>
      </c>
      <c r="AY1047" s="94" t="str">
        <f t="shared" si="461"/>
        <v>-</v>
      </c>
      <c r="AZ1047" s="94" t="str">
        <f t="shared" si="462"/>
        <v>-</v>
      </c>
      <c r="BA1047" s="94" t="str">
        <f t="shared" si="463"/>
        <v>-</v>
      </c>
      <c r="BB1047" s="94" t="str">
        <f t="shared" si="464"/>
        <v>-</v>
      </c>
      <c r="BC1047" s="94" t="str">
        <f t="shared" si="465"/>
        <v>-</v>
      </c>
      <c r="BD1047" s="94" t="str">
        <f t="shared" si="466"/>
        <v>-</v>
      </c>
      <c r="BE1047" s="94" t="str">
        <f t="shared" si="467"/>
        <v>-</v>
      </c>
      <c r="BF1047" s="94" t="str">
        <f t="shared" si="468"/>
        <v>-</v>
      </c>
    </row>
    <row r="1048" spans="1:58" x14ac:dyDescent="0.2">
      <c r="A1048" s="19" t="s">
        <v>1193</v>
      </c>
      <c r="B1048" s="19" t="s">
        <v>76</v>
      </c>
      <c r="C1048" s="19">
        <v>14191188</v>
      </c>
      <c r="D1048" s="19">
        <v>0</v>
      </c>
      <c r="E1048" s="19" t="s">
        <v>1484</v>
      </c>
      <c r="F1048" s="19" t="s">
        <v>1485</v>
      </c>
      <c r="G1048" s="19" t="s">
        <v>1486</v>
      </c>
      <c r="H1048" s="19" t="s">
        <v>1018</v>
      </c>
      <c r="I1048" s="19" t="s">
        <v>653</v>
      </c>
      <c r="J1048" s="19">
        <v>80</v>
      </c>
      <c r="K1048" s="19" t="s">
        <v>556</v>
      </c>
      <c r="L1048" s="19" t="s">
        <v>495</v>
      </c>
      <c r="M1048" s="19" t="s">
        <v>10</v>
      </c>
      <c r="N1048" s="19">
        <v>45908</v>
      </c>
      <c r="O1048" s="19">
        <v>2</v>
      </c>
      <c r="P1048" s="83">
        <v>1</v>
      </c>
      <c r="Q1048" s="19" t="s">
        <v>23</v>
      </c>
      <c r="R1048" s="19" t="s">
        <v>11</v>
      </c>
      <c r="S1048" s="19" t="s">
        <v>23</v>
      </c>
      <c r="T1048" s="19">
        <v>2</v>
      </c>
      <c r="U1048" s="19" t="s">
        <v>11</v>
      </c>
      <c r="V1048" s="19" t="s">
        <v>11</v>
      </c>
      <c r="W1048" s="19" t="s">
        <v>11</v>
      </c>
      <c r="X1048" s="19">
        <v>0</v>
      </c>
      <c r="Y1048" s="19" t="s">
        <v>730</v>
      </c>
      <c r="Z1048" s="19">
        <v>0</v>
      </c>
      <c r="AA1048" s="19">
        <v>0</v>
      </c>
      <c r="AB1048" s="19">
        <v>0</v>
      </c>
      <c r="AC1048" s="186" t="str">
        <f>IF(OR(M1048="13",M1048="14",P1048=8),"",IF(     AND(OR(S1048="AUTORIZADO", S1048="PENDIENTE", S1048="REDUCIDO", S1048="AMPLIADO"),L1048&lt;&gt;"HONORARIO" ), _xlfn.CONCAT(IF(H1048="X","H",H1048),"_",IF(OR(P1048=5,P1048=6),_xlfn.CONCAT(P1048,"A"),P1048),"_",VLOOKUP(T1048,Datos!$B$2:$C$5,2,TRUE)),""))</f>
        <v>M_1_[hasta 3]</v>
      </c>
      <c r="AD1048" s="186">
        <f t="shared" si="442"/>
        <v>0</v>
      </c>
      <c r="AE1048" s="90" t="str">
        <f t="shared" si="443"/>
        <v>-</v>
      </c>
      <c r="AF1048" s="91" t="str">
        <f t="shared" si="444"/>
        <v>070601</v>
      </c>
      <c r="AG1048" s="92"/>
      <c r="AH1048" s="93" t="str">
        <f t="shared" si="445"/>
        <v>Corporación de Fomento de la Producción</v>
      </c>
      <c r="AI1048" s="90" t="str">
        <f t="shared" si="446"/>
        <v>-</v>
      </c>
      <c r="AJ1048" s="90">
        <f t="shared" si="447"/>
        <v>0</v>
      </c>
      <c r="AK1048" s="90" t="str">
        <f t="shared" si="448"/>
        <v>-</v>
      </c>
      <c r="AL1048" s="90" t="str">
        <f t="shared" si="449"/>
        <v>Identifica este registro como MUJER</v>
      </c>
      <c r="AM1048" s="90" t="str">
        <f t="shared" si="450"/>
        <v>-</v>
      </c>
      <c r="AN1048" s="90" t="str">
        <f t="shared" si="451"/>
        <v>-</v>
      </c>
      <c r="AO1048" s="90" t="str">
        <f t="shared" si="452"/>
        <v>-</v>
      </c>
      <c r="AP1048" s="58" t="str">
        <f t="shared" si="453"/>
        <v>-</v>
      </c>
      <c r="AQ1048" s="94" t="str">
        <f t="shared" si="454"/>
        <v>-</v>
      </c>
      <c r="AR1048" s="94" t="str">
        <f>IF(N1048="","PRIMER_DIA en blanco",
IF(AND(M1048="01",N1048&gt;=L_Conversion!$C$118,N1048&lt;=L_Conversion!$D$118),"-",
IF(AND(M1048="02",N1048&gt;=L_Conversion!$C$119,N1048&lt;=L_Conversion!$D$119),"-",
IF(AND(M1048="03",N1048&gt;=L_Conversion!$C$120,N1048&lt;=L_Conversion!$D$120),"-",
IF(AND(M1048="04",N1048&gt;=L_Conversion!$C$121,N1048&lt;=L_Conversion!$D$121),"-",
IF(AND(M1048="05",N1048&gt;=L_Conversion!$C$122,N1048&lt;=L_Conversion!$D$122),"-",
IF(AND(M1048="06",N1048&gt;=L_Conversion!$C$123,N1048&lt;=L_Conversion!$D$123),"-",
IF(AND(M1048="07",N1048&gt;=L_Conversion!$C$124,N1048&lt;=L_Conversion!$D$124),"-",
IF(AND(M1048="08",N1048&gt;=L_Conversion!$C$125,N1048&lt;=L_Conversion!$D$125),"-",
IF(AND(M1048="09",N1048&gt;=L_Conversion!$C$126,N1048&lt;=L_Conversion!$D$126),"-",
IF(AND(M1048="10",N1048&gt;=L_Conversion!$C$127,N1048&lt;=L_Conversion!$D$127),"-",
IF(AND(M1048="11",N1048&gt;=L_Conversion!$C$128,N1048&lt;=L_Conversion!$D$128),"-",
IF(AND(M1048="12",N1048&gt;=L_Conversion!$C$129,N1048&lt;=L_Conversion!$D$129),"-",
IF(AND(M1048="13",N1048&gt;=L_Conversion!$C$116,N1048&lt;=L_Conversion!$D$116),"-",
IF(AND(M1048="14",N1048&gt;=L_Conversion!$C$117,N1048&lt;=L_Conversion!$D$117),"-",
"PRIMER_DIA fuera de rango")))))))))))))))</f>
        <v>-</v>
      </c>
      <c r="AS1048" s="94" t="str">
        <f t="shared" si="455"/>
        <v>-</v>
      </c>
      <c r="AT1048" s="94" t="str">
        <f t="shared" si="456"/>
        <v>-</v>
      </c>
      <c r="AU1048" s="94" t="str">
        <f t="shared" si="457"/>
        <v>-</v>
      </c>
      <c r="AV1048" s="94" t="str">
        <f t="shared" si="458"/>
        <v>-</v>
      </c>
      <c r="AW1048" s="94" t="str">
        <f t="shared" si="459"/>
        <v>-</v>
      </c>
      <c r="AX1048" s="94" t="str">
        <f t="shared" si="460"/>
        <v>-</v>
      </c>
      <c r="AY1048" s="94" t="str">
        <f t="shared" si="461"/>
        <v>-</v>
      </c>
      <c r="AZ1048" s="94" t="str">
        <f t="shared" si="462"/>
        <v>-</v>
      </c>
      <c r="BA1048" s="94" t="str">
        <f t="shared" si="463"/>
        <v>-</v>
      </c>
      <c r="BB1048" s="94" t="str">
        <f t="shared" si="464"/>
        <v>-</v>
      </c>
      <c r="BC1048" s="94" t="str">
        <f t="shared" si="465"/>
        <v>-</v>
      </c>
      <c r="BD1048" s="94" t="str">
        <f t="shared" si="466"/>
        <v>-</v>
      </c>
      <c r="BE1048" s="94" t="str">
        <f t="shared" si="467"/>
        <v>-</v>
      </c>
      <c r="BF1048" s="94" t="str">
        <f t="shared" si="468"/>
        <v>-</v>
      </c>
    </row>
    <row r="1049" spans="1:58" x14ac:dyDescent="0.2">
      <c r="A1049" s="19" t="s">
        <v>1193</v>
      </c>
      <c r="B1049" s="19" t="s">
        <v>76</v>
      </c>
      <c r="C1049" s="19">
        <v>9610463</v>
      </c>
      <c r="D1049" s="19">
        <v>4</v>
      </c>
      <c r="E1049" s="19" t="s">
        <v>1786</v>
      </c>
      <c r="F1049" s="19" t="s">
        <v>1653</v>
      </c>
      <c r="G1049" s="19" t="s">
        <v>1787</v>
      </c>
      <c r="H1049" s="19" t="s">
        <v>654</v>
      </c>
      <c r="I1049" s="19" t="s">
        <v>653</v>
      </c>
      <c r="J1049" s="19">
        <v>80</v>
      </c>
      <c r="K1049" s="19" t="s">
        <v>556</v>
      </c>
      <c r="L1049" s="19" t="s">
        <v>495</v>
      </c>
      <c r="M1049" s="19" t="s">
        <v>10</v>
      </c>
      <c r="N1049" s="19">
        <v>45908</v>
      </c>
      <c r="O1049" s="19">
        <v>1</v>
      </c>
      <c r="P1049" s="83">
        <v>1</v>
      </c>
      <c r="Q1049" s="19" t="s">
        <v>23</v>
      </c>
      <c r="R1049" s="19" t="s">
        <v>11</v>
      </c>
      <c r="S1049" s="19" t="s">
        <v>23</v>
      </c>
      <c r="T1049" s="19">
        <v>1</v>
      </c>
      <c r="U1049" s="19" t="s">
        <v>11</v>
      </c>
      <c r="V1049" s="19" t="s">
        <v>11</v>
      </c>
      <c r="W1049" s="19" t="s">
        <v>11</v>
      </c>
      <c r="X1049" s="19">
        <v>0</v>
      </c>
      <c r="Y1049" s="19" t="s">
        <v>730</v>
      </c>
      <c r="Z1049" s="19">
        <v>0</v>
      </c>
      <c r="AA1049" s="19">
        <v>0</v>
      </c>
      <c r="AB1049" s="19">
        <v>0</v>
      </c>
      <c r="AC1049" s="186" t="str">
        <f>IF(OR(M1049="13",M1049="14",P1049=8),"",IF(     AND(OR(S1049="AUTORIZADO", S1049="PENDIENTE", S1049="REDUCIDO", S1049="AMPLIADO"),L1049&lt;&gt;"HONORARIO" ), _xlfn.CONCAT(IF(H1049="X","H",H1049),"_",IF(OR(P1049=5,P1049=6),_xlfn.CONCAT(P1049,"A"),P1049),"_",VLOOKUP(T1049,Datos!$B$2:$C$5,2,TRUE)),""))</f>
        <v>H_1_[hasta 3]</v>
      </c>
      <c r="AD1049" s="186">
        <f t="shared" si="442"/>
        <v>0</v>
      </c>
      <c r="AE1049" s="90" t="str">
        <f t="shared" si="443"/>
        <v>-</v>
      </c>
      <c r="AF1049" s="91" t="str">
        <f t="shared" si="444"/>
        <v>070601</v>
      </c>
      <c r="AG1049" s="92"/>
      <c r="AH1049" s="93" t="str">
        <f t="shared" si="445"/>
        <v>Corporación de Fomento de la Producción</v>
      </c>
      <c r="AI1049" s="90" t="str">
        <f t="shared" si="446"/>
        <v>-</v>
      </c>
      <c r="AJ1049" s="90">
        <f t="shared" si="447"/>
        <v>4</v>
      </c>
      <c r="AK1049" s="90" t="str">
        <f t="shared" si="448"/>
        <v>-</v>
      </c>
      <c r="AL1049" s="90" t="str">
        <f t="shared" si="449"/>
        <v>Identifica este registro como HOMBRE</v>
      </c>
      <c r="AM1049" s="90" t="str">
        <f t="shared" si="450"/>
        <v>-</v>
      </c>
      <c r="AN1049" s="90" t="str">
        <f t="shared" si="451"/>
        <v>-</v>
      </c>
      <c r="AO1049" s="90" t="str">
        <f t="shared" si="452"/>
        <v>-</v>
      </c>
      <c r="AP1049" s="58" t="str">
        <f t="shared" si="453"/>
        <v>-</v>
      </c>
      <c r="AQ1049" s="94" t="str">
        <f t="shared" si="454"/>
        <v>-</v>
      </c>
      <c r="AR1049" s="94" t="str">
        <f>IF(N1049="","PRIMER_DIA en blanco",
IF(AND(M1049="01",N1049&gt;=L_Conversion!$C$118,N1049&lt;=L_Conversion!$D$118),"-",
IF(AND(M1049="02",N1049&gt;=L_Conversion!$C$119,N1049&lt;=L_Conversion!$D$119),"-",
IF(AND(M1049="03",N1049&gt;=L_Conversion!$C$120,N1049&lt;=L_Conversion!$D$120),"-",
IF(AND(M1049="04",N1049&gt;=L_Conversion!$C$121,N1049&lt;=L_Conversion!$D$121),"-",
IF(AND(M1049="05",N1049&gt;=L_Conversion!$C$122,N1049&lt;=L_Conversion!$D$122),"-",
IF(AND(M1049="06",N1049&gt;=L_Conversion!$C$123,N1049&lt;=L_Conversion!$D$123),"-",
IF(AND(M1049="07",N1049&gt;=L_Conversion!$C$124,N1049&lt;=L_Conversion!$D$124),"-",
IF(AND(M1049="08",N1049&gt;=L_Conversion!$C$125,N1049&lt;=L_Conversion!$D$125),"-",
IF(AND(M1049="09",N1049&gt;=L_Conversion!$C$126,N1049&lt;=L_Conversion!$D$126),"-",
IF(AND(M1049="10",N1049&gt;=L_Conversion!$C$127,N1049&lt;=L_Conversion!$D$127),"-",
IF(AND(M1049="11",N1049&gt;=L_Conversion!$C$128,N1049&lt;=L_Conversion!$D$128),"-",
IF(AND(M1049="12",N1049&gt;=L_Conversion!$C$129,N1049&lt;=L_Conversion!$D$129),"-",
IF(AND(M1049="13",N1049&gt;=L_Conversion!$C$116,N1049&lt;=L_Conversion!$D$116),"-",
IF(AND(M1049="14",N1049&gt;=L_Conversion!$C$117,N1049&lt;=L_Conversion!$D$117),"-",
"PRIMER_DIA fuera de rango")))))))))))))))</f>
        <v>-</v>
      </c>
      <c r="AS1049" s="94" t="str">
        <f t="shared" si="455"/>
        <v>-</v>
      </c>
      <c r="AT1049" s="94" t="str">
        <f t="shared" si="456"/>
        <v>-</v>
      </c>
      <c r="AU1049" s="94" t="str">
        <f t="shared" si="457"/>
        <v>-</v>
      </c>
      <c r="AV1049" s="94" t="str">
        <f t="shared" si="458"/>
        <v>-</v>
      </c>
      <c r="AW1049" s="94" t="str">
        <f t="shared" si="459"/>
        <v>-</v>
      </c>
      <c r="AX1049" s="94" t="str">
        <f t="shared" si="460"/>
        <v>-</v>
      </c>
      <c r="AY1049" s="94" t="str">
        <f t="shared" si="461"/>
        <v>-</v>
      </c>
      <c r="AZ1049" s="94" t="str">
        <f t="shared" si="462"/>
        <v>-</v>
      </c>
      <c r="BA1049" s="94" t="str">
        <f t="shared" si="463"/>
        <v>-</v>
      </c>
      <c r="BB1049" s="94" t="str">
        <f t="shared" si="464"/>
        <v>-</v>
      </c>
      <c r="BC1049" s="94" t="str">
        <f t="shared" si="465"/>
        <v>-</v>
      </c>
      <c r="BD1049" s="94" t="str">
        <f t="shared" si="466"/>
        <v>-</v>
      </c>
      <c r="BE1049" s="94" t="str">
        <f t="shared" si="467"/>
        <v>-</v>
      </c>
      <c r="BF1049" s="94" t="str">
        <f t="shared" si="468"/>
        <v>-</v>
      </c>
    </row>
    <row r="1050" spans="1:58" x14ac:dyDescent="0.2">
      <c r="A1050" s="19" t="s">
        <v>1193</v>
      </c>
      <c r="B1050" s="19" t="s">
        <v>76</v>
      </c>
      <c r="C1050" s="19">
        <v>18925452</v>
      </c>
      <c r="D1050" s="19">
        <v>0</v>
      </c>
      <c r="E1050" s="19" t="s">
        <v>1531</v>
      </c>
      <c r="F1050" s="19" t="s">
        <v>1532</v>
      </c>
      <c r="G1050" s="19" t="s">
        <v>1533</v>
      </c>
      <c r="H1050" s="19" t="s">
        <v>654</v>
      </c>
      <c r="I1050" s="19" t="s">
        <v>653</v>
      </c>
      <c r="J1050" s="19">
        <v>80</v>
      </c>
      <c r="K1050" s="19" t="s">
        <v>556</v>
      </c>
      <c r="L1050" s="19" t="s">
        <v>495</v>
      </c>
      <c r="M1050" s="19" t="s">
        <v>10</v>
      </c>
      <c r="N1050" s="19">
        <v>45908</v>
      </c>
      <c r="O1050" s="19">
        <v>2</v>
      </c>
      <c r="P1050" s="83">
        <v>1</v>
      </c>
      <c r="Q1050" s="19" t="s">
        <v>23</v>
      </c>
      <c r="R1050" s="19" t="s">
        <v>11</v>
      </c>
      <c r="S1050" s="19" t="s">
        <v>23</v>
      </c>
      <c r="T1050" s="19">
        <v>2</v>
      </c>
      <c r="U1050" s="19" t="s">
        <v>11</v>
      </c>
      <c r="V1050" s="19" t="s">
        <v>11</v>
      </c>
      <c r="W1050" s="19" t="s">
        <v>11</v>
      </c>
      <c r="X1050" s="19">
        <v>0</v>
      </c>
      <c r="Y1050" s="19" t="s">
        <v>730</v>
      </c>
      <c r="Z1050" s="19">
        <v>0</v>
      </c>
      <c r="AA1050" s="19">
        <v>0</v>
      </c>
      <c r="AB1050" s="19">
        <v>0</v>
      </c>
      <c r="AC1050" s="186" t="str">
        <f>IF(OR(M1050="13",M1050="14",P1050=8),"",IF(     AND(OR(S1050="AUTORIZADO", S1050="PENDIENTE", S1050="REDUCIDO", S1050="AMPLIADO"),L1050&lt;&gt;"HONORARIO" ), _xlfn.CONCAT(IF(H1050="X","H",H1050),"_",IF(OR(P1050=5,P1050=6),_xlfn.CONCAT(P1050,"A"),P1050),"_",VLOOKUP(T1050,Datos!$B$2:$C$5,2,TRUE)),""))</f>
        <v>H_1_[hasta 3]</v>
      </c>
      <c r="AD1050" s="186">
        <f t="shared" si="442"/>
        <v>0</v>
      </c>
      <c r="AE1050" s="90" t="str">
        <f t="shared" si="443"/>
        <v>-</v>
      </c>
      <c r="AF1050" s="91" t="str">
        <f t="shared" si="444"/>
        <v>070601</v>
      </c>
      <c r="AG1050" s="92"/>
      <c r="AH1050" s="93" t="str">
        <f t="shared" si="445"/>
        <v>Corporación de Fomento de la Producción</v>
      </c>
      <c r="AI1050" s="90" t="str">
        <f t="shared" si="446"/>
        <v>-</v>
      </c>
      <c r="AJ1050" s="90">
        <f t="shared" si="447"/>
        <v>0</v>
      </c>
      <c r="AK1050" s="90" t="str">
        <f t="shared" si="448"/>
        <v>-</v>
      </c>
      <c r="AL1050" s="90" t="str">
        <f t="shared" si="449"/>
        <v>Identifica este registro como HOMBRE</v>
      </c>
      <c r="AM1050" s="90" t="str">
        <f t="shared" si="450"/>
        <v>-</v>
      </c>
      <c r="AN1050" s="90" t="str">
        <f t="shared" si="451"/>
        <v>-</v>
      </c>
      <c r="AO1050" s="90" t="str">
        <f t="shared" si="452"/>
        <v>-</v>
      </c>
      <c r="AP1050" s="58" t="str">
        <f t="shared" si="453"/>
        <v>-</v>
      </c>
      <c r="AQ1050" s="94" t="str">
        <f t="shared" si="454"/>
        <v>-</v>
      </c>
      <c r="AR1050" s="94" t="str">
        <f>IF(N1050="","PRIMER_DIA en blanco",
IF(AND(M1050="01",N1050&gt;=L_Conversion!$C$118,N1050&lt;=L_Conversion!$D$118),"-",
IF(AND(M1050="02",N1050&gt;=L_Conversion!$C$119,N1050&lt;=L_Conversion!$D$119),"-",
IF(AND(M1050="03",N1050&gt;=L_Conversion!$C$120,N1050&lt;=L_Conversion!$D$120),"-",
IF(AND(M1050="04",N1050&gt;=L_Conversion!$C$121,N1050&lt;=L_Conversion!$D$121),"-",
IF(AND(M1050="05",N1050&gt;=L_Conversion!$C$122,N1050&lt;=L_Conversion!$D$122),"-",
IF(AND(M1050="06",N1050&gt;=L_Conversion!$C$123,N1050&lt;=L_Conversion!$D$123),"-",
IF(AND(M1050="07",N1050&gt;=L_Conversion!$C$124,N1050&lt;=L_Conversion!$D$124),"-",
IF(AND(M1050="08",N1050&gt;=L_Conversion!$C$125,N1050&lt;=L_Conversion!$D$125),"-",
IF(AND(M1050="09",N1050&gt;=L_Conversion!$C$126,N1050&lt;=L_Conversion!$D$126),"-",
IF(AND(M1050="10",N1050&gt;=L_Conversion!$C$127,N1050&lt;=L_Conversion!$D$127),"-",
IF(AND(M1050="11",N1050&gt;=L_Conversion!$C$128,N1050&lt;=L_Conversion!$D$128),"-",
IF(AND(M1050="12",N1050&gt;=L_Conversion!$C$129,N1050&lt;=L_Conversion!$D$129),"-",
IF(AND(M1050="13",N1050&gt;=L_Conversion!$C$116,N1050&lt;=L_Conversion!$D$116),"-",
IF(AND(M1050="14",N1050&gt;=L_Conversion!$C$117,N1050&lt;=L_Conversion!$D$117),"-",
"PRIMER_DIA fuera de rango")))))))))))))))</f>
        <v>-</v>
      </c>
      <c r="AS1050" s="94" t="str">
        <f t="shared" si="455"/>
        <v>-</v>
      </c>
      <c r="AT1050" s="94" t="str">
        <f t="shared" si="456"/>
        <v>-</v>
      </c>
      <c r="AU1050" s="94" t="str">
        <f t="shared" si="457"/>
        <v>-</v>
      </c>
      <c r="AV1050" s="94" t="str">
        <f t="shared" si="458"/>
        <v>-</v>
      </c>
      <c r="AW1050" s="94" t="str">
        <f t="shared" si="459"/>
        <v>-</v>
      </c>
      <c r="AX1050" s="94" t="str">
        <f t="shared" si="460"/>
        <v>-</v>
      </c>
      <c r="AY1050" s="94" t="str">
        <f t="shared" si="461"/>
        <v>-</v>
      </c>
      <c r="AZ1050" s="94" t="str">
        <f t="shared" si="462"/>
        <v>-</v>
      </c>
      <c r="BA1050" s="94" t="str">
        <f t="shared" si="463"/>
        <v>-</v>
      </c>
      <c r="BB1050" s="94" t="str">
        <f t="shared" si="464"/>
        <v>-</v>
      </c>
      <c r="BC1050" s="94" t="str">
        <f t="shared" si="465"/>
        <v>-</v>
      </c>
      <c r="BD1050" s="94" t="str">
        <f t="shared" si="466"/>
        <v>-</v>
      </c>
      <c r="BE1050" s="94" t="str">
        <f t="shared" si="467"/>
        <v>-</v>
      </c>
      <c r="BF1050" s="94" t="str">
        <f t="shared" si="468"/>
        <v>-</v>
      </c>
    </row>
    <row r="1051" spans="1:58" x14ac:dyDescent="0.2">
      <c r="A1051" s="19" t="s">
        <v>1193</v>
      </c>
      <c r="B1051" s="19" t="s">
        <v>76</v>
      </c>
      <c r="C1051" s="19">
        <v>9212310</v>
      </c>
      <c r="D1051" s="19">
        <v>3</v>
      </c>
      <c r="E1051" s="19" t="s">
        <v>1631</v>
      </c>
      <c r="F1051" s="19" t="s">
        <v>1212</v>
      </c>
      <c r="G1051" s="19" t="s">
        <v>1632</v>
      </c>
      <c r="H1051" s="19" t="s">
        <v>654</v>
      </c>
      <c r="I1051" s="19" t="s">
        <v>653</v>
      </c>
      <c r="J1051" s="19">
        <v>60</v>
      </c>
      <c r="K1051" s="19" t="s">
        <v>560</v>
      </c>
      <c r="L1051" s="19" t="s">
        <v>490</v>
      </c>
      <c r="M1051" s="19" t="s">
        <v>10</v>
      </c>
      <c r="N1051" s="19">
        <v>45908</v>
      </c>
      <c r="O1051" s="19">
        <v>30</v>
      </c>
      <c r="P1051" s="83">
        <v>1</v>
      </c>
      <c r="Q1051" s="19" t="s">
        <v>23</v>
      </c>
      <c r="R1051" s="19" t="s">
        <v>11</v>
      </c>
      <c r="S1051" s="19" t="s">
        <v>23</v>
      </c>
      <c r="T1051" s="19">
        <v>30</v>
      </c>
      <c r="U1051" s="19" t="s">
        <v>11</v>
      </c>
      <c r="V1051" s="19" t="s">
        <v>11</v>
      </c>
      <c r="W1051" s="19" t="s">
        <v>11</v>
      </c>
      <c r="X1051" s="19">
        <v>0</v>
      </c>
      <c r="Y1051" s="19" t="s">
        <v>732</v>
      </c>
      <c r="Z1051" s="19">
        <v>0</v>
      </c>
      <c r="AA1051" s="19">
        <v>0</v>
      </c>
      <c r="AB1051" s="19">
        <v>0</v>
      </c>
      <c r="AC1051" s="186" t="str">
        <f>IF(OR(M1051="13",M1051="14",P1051=8),"",IF(     AND(OR(S1051="AUTORIZADO", S1051="PENDIENTE", S1051="REDUCIDO", S1051="AMPLIADO"),L1051&lt;&gt;"HONORARIO" ), _xlfn.CONCAT(IF(H1051="X","H",H1051),"_",IF(OR(P1051=5,P1051=6),_xlfn.CONCAT(P1051,"A"),P1051),"_",VLOOKUP(T1051,Datos!$B$2:$C$5,2,TRUE)),""))</f>
        <v>H_1_[11 +]</v>
      </c>
      <c r="AD1051" s="186">
        <f t="shared" si="442"/>
        <v>0</v>
      </c>
      <c r="AE1051" s="90" t="str">
        <f t="shared" si="443"/>
        <v>-</v>
      </c>
      <c r="AF1051" s="91" t="str">
        <f t="shared" si="444"/>
        <v>070601</v>
      </c>
      <c r="AG1051" s="92"/>
      <c r="AH1051" s="93" t="str">
        <f t="shared" si="445"/>
        <v>Corporación de Fomento de la Producción</v>
      </c>
      <c r="AI1051" s="90" t="str">
        <f t="shared" si="446"/>
        <v>-</v>
      </c>
      <c r="AJ1051" s="90">
        <f t="shared" si="447"/>
        <v>3</v>
      </c>
      <c r="AK1051" s="90" t="str">
        <f t="shared" si="448"/>
        <v>-</v>
      </c>
      <c r="AL1051" s="90" t="str">
        <f t="shared" si="449"/>
        <v>Identifica este registro como HOMBRE</v>
      </c>
      <c r="AM1051" s="90" t="str">
        <f t="shared" si="450"/>
        <v>-</v>
      </c>
      <c r="AN1051" s="90" t="str">
        <f t="shared" si="451"/>
        <v>-</v>
      </c>
      <c r="AO1051" s="90" t="str">
        <f t="shared" si="452"/>
        <v>-</v>
      </c>
      <c r="AP1051" s="58" t="str">
        <f t="shared" si="453"/>
        <v>-</v>
      </c>
      <c r="AQ1051" s="94" t="str">
        <f t="shared" si="454"/>
        <v>-</v>
      </c>
      <c r="AR1051" s="94" t="str">
        <f>IF(N1051="","PRIMER_DIA en blanco",
IF(AND(M1051="01",N1051&gt;=L_Conversion!$C$118,N1051&lt;=L_Conversion!$D$118),"-",
IF(AND(M1051="02",N1051&gt;=L_Conversion!$C$119,N1051&lt;=L_Conversion!$D$119),"-",
IF(AND(M1051="03",N1051&gt;=L_Conversion!$C$120,N1051&lt;=L_Conversion!$D$120),"-",
IF(AND(M1051="04",N1051&gt;=L_Conversion!$C$121,N1051&lt;=L_Conversion!$D$121),"-",
IF(AND(M1051="05",N1051&gt;=L_Conversion!$C$122,N1051&lt;=L_Conversion!$D$122),"-",
IF(AND(M1051="06",N1051&gt;=L_Conversion!$C$123,N1051&lt;=L_Conversion!$D$123),"-",
IF(AND(M1051="07",N1051&gt;=L_Conversion!$C$124,N1051&lt;=L_Conversion!$D$124),"-",
IF(AND(M1051="08",N1051&gt;=L_Conversion!$C$125,N1051&lt;=L_Conversion!$D$125),"-",
IF(AND(M1051="09",N1051&gt;=L_Conversion!$C$126,N1051&lt;=L_Conversion!$D$126),"-",
IF(AND(M1051="10",N1051&gt;=L_Conversion!$C$127,N1051&lt;=L_Conversion!$D$127),"-",
IF(AND(M1051="11",N1051&gt;=L_Conversion!$C$128,N1051&lt;=L_Conversion!$D$128),"-",
IF(AND(M1051="12",N1051&gt;=L_Conversion!$C$129,N1051&lt;=L_Conversion!$D$129),"-",
IF(AND(M1051="13",N1051&gt;=L_Conversion!$C$116,N1051&lt;=L_Conversion!$D$116),"-",
IF(AND(M1051="14",N1051&gt;=L_Conversion!$C$117,N1051&lt;=L_Conversion!$D$117),"-",
"PRIMER_DIA fuera de rango")))))))))))))))</f>
        <v>-</v>
      </c>
      <c r="AS1051" s="94" t="str">
        <f t="shared" si="455"/>
        <v>-</v>
      </c>
      <c r="AT1051" s="94" t="str">
        <f t="shared" si="456"/>
        <v>-</v>
      </c>
      <c r="AU1051" s="94" t="str">
        <f t="shared" si="457"/>
        <v>-</v>
      </c>
      <c r="AV1051" s="94" t="str">
        <f t="shared" si="458"/>
        <v>-</v>
      </c>
      <c r="AW1051" s="94" t="str">
        <f t="shared" si="459"/>
        <v>-</v>
      </c>
      <c r="AX1051" s="94" t="str">
        <f t="shared" si="460"/>
        <v>-</v>
      </c>
      <c r="AY1051" s="94" t="str">
        <f t="shared" si="461"/>
        <v>-</v>
      </c>
      <c r="AZ1051" s="94" t="str">
        <f t="shared" si="462"/>
        <v>-</v>
      </c>
      <c r="BA1051" s="94" t="str">
        <f t="shared" si="463"/>
        <v>-</v>
      </c>
      <c r="BB1051" s="94" t="str">
        <f t="shared" si="464"/>
        <v>-</v>
      </c>
      <c r="BC1051" s="94" t="str">
        <f t="shared" si="465"/>
        <v>-</v>
      </c>
      <c r="BD1051" s="94" t="str">
        <f t="shared" si="466"/>
        <v>-</v>
      </c>
      <c r="BE1051" s="94" t="str">
        <f t="shared" si="467"/>
        <v>-</v>
      </c>
      <c r="BF1051" s="94" t="str">
        <f t="shared" si="468"/>
        <v>-</v>
      </c>
    </row>
    <row r="1052" spans="1:58" x14ac:dyDescent="0.2">
      <c r="A1052" s="19" t="s">
        <v>1193</v>
      </c>
      <c r="B1052" s="19" t="s">
        <v>76</v>
      </c>
      <c r="C1052" s="19">
        <v>18268170</v>
      </c>
      <c r="D1052" s="19">
        <v>9</v>
      </c>
      <c r="E1052" s="19" t="s">
        <v>1701</v>
      </c>
      <c r="F1052" s="19" t="s">
        <v>1862</v>
      </c>
      <c r="G1052" s="19" t="s">
        <v>2137</v>
      </c>
      <c r="H1052" s="19" t="s">
        <v>1018</v>
      </c>
      <c r="I1052" s="19" t="s">
        <v>653</v>
      </c>
      <c r="J1052" s="19">
        <v>80</v>
      </c>
      <c r="K1052" s="19" t="s">
        <v>556</v>
      </c>
      <c r="L1052" s="19" t="s">
        <v>495</v>
      </c>
      <c r="M1052" s="19" t="s">
        <v>10</v>
      </c>
      <c r="N1052" s="19">
        <v>45909</v>
      </c>
      <c r="O1052" s="19">
        <v>4</v>
      </c>
      <c r="P1052" s="83">
        <v>1</v>
      </c>
      <c r="Q1052" s="19" t="s">
        <v>23</v>
      </c>
      <c r="R1052" s="19" t="s">
        <v>11</v>
      </c>
      <c r="S1052" s="19" t="s">
        <v>23</v>
      </c>
      <c r="T1052" s="19">
        <v>4</v>
      </c>
      <c r="U1052" s="19" t="s">
        <v>11</v>
      </c>
      <c r="V1052" s="19" t="s">
        <v>11</v>
      </c>
      <c r="W1052" s="19" t="s">
        <v>11</v>
      </c>
      <c r="X1052" s="19">
        <v>0</v>
      </c>
      <c r="Y1052" s="19" t="s">
        <v>730</v>
      </c>
      <c r="Z1052" s="19">
        <v>0</v>
      </c>
      <c r="AA1052" s="19">
        <v>0</v>
      </c>
      <c r="AB1052" s="19">
        <v>0</v>
      </c>
      <c r="AC1052" s="186" t="str">
        <f>IF(OR(M1052="13",M1052="14",P1052=8),"",IF(     AND(OR(S1052="AUTORIZADO", S1052="PENDIENTE", S1052="REDUCIDO", S1052="AMPLIADO"),L1052&lt;&gt;"HONORARIO" ), _xlfn.CONCAT(IF(H1052="X","H",H1052),"_",IF(OR(P1052=5,P1052=6),_xlfn.CONCAT(P1052,"A"),P1052),"_",VLOOKUP(T1052,Datos!$B$2:$C$5,2,TRUE)),""))</f>
        <v>M_1_[4 a 10]</v>
      </c>
      <c r="AD1052" s="186">
        <f t="shared" si="442"/>
        <v>0</v>
      </c>
      <c r="AE1052" s="90" t="str">
        <f t="shared" si="443"/>
        <v>-</v>
      </c>
      <c r="AF1052" s="91" t="str">
        <f t="shared" si="444"/>
        <v>070601</v>
      </c>
      <c r="AG1052" s="92"/>
      <c r="AH1052" s="93" t="str">
        <f t="shared" si="445"/>
        <v>Corporación de Fomento de la Producción</v>
      </c>
      <c r="AI1052" s="90" t="str">
        <f t="shared" si="446"/>
        <v>-</v>
      </c>
      <c r="AJ1052" s="90">
        <f t="shared" si="447"/>
        <v>9</v>
      </c>
      <c r="AK1052" s="90" t="str">
        <f t="shared" si="448"/>
        <v>-</v>
      </c>
      <c r="AL1052" s="90" t="str">
        <f t="shared" si="449"/>
        <v>Identifica este registro como MUJER</v>
      </c>
      <c r="AM1052" s="90" t="str">
        <f t="shared" si="450"/>
        <v>-</v>
      </c>
      <c r="AN1052" s="90" t="str">
        <f t="shared" si="451"/>
        <v>-</v>
      </c>
      <c r="AO1052" s="90" t="str">
        <f t="shared" si="452"/>
        <v>-</v>
      </c>
      <c r="AP1052" s="58" t="str">
        <f t="shared" si="453"/>
        <v>-</v>
      </c>
      <c r="AQ1052" s="94" t="str">
        <f t="shared" si="454"/>
        <v>-</v>
      </c>
      <c r="AR1052" s="94" t="str">
        <f>IF(N1052="","PRIMER_DIA en blanco",
IF(AND(M1052="01",N1052&gt;=L_Conversion!$C$118,N1052&lt;=L_Conversion!$D$118),"-",
IF(AND(M1052="02",N1052&gt;=L_Conversion!$C$119,N1052&lt;=L_Conversion!$D$119),"-",
IF(AND(M1052="03",N1052&gt;=L_Conversion!$C$120,N1052&lt;=L_Conversion!$D$120),"-",
IF(AND(M1052="04",N1052&gt;=L_Conversion!$C$121,N1052&lt;=L_Conversion!$D$121),"-",
IF(AND(M1052="05",N1052&gt;=L_Conversion!$C$122,N1052&lt;=L_Conversion!$D$122),"-",
IF(AND(M1052="06",N1052&gt;=L_Conversion!$C$123,N1052&lt;=L_Conversion!$D$123),"-",
IF(AND(M1052="07",N1052&gt;=L_Conversion!$C$124,N1052&lt;=L_Conversion!$D$124),"-",
IF(AND(M1052="08",N1052&gt;=L_Conversion!$C$125,N1052&lt;=L_Conversion!$D$125),"-",
IF(AND(M1052="09",N1052&gt;=L_Conversion!$C$126,N1052&lt;=L_Conversion!$D$126),"-",
IF(AND(M1052="10",N1052&gt;=L_Conversion!$C$127,N1052&lt;=L_Conversion!$D$127),"-",
IF(AND(M1052="11",N1052&gt;=L_Conversion!$C$128,N1052&lt;=L_Conversion!$D$128),"-",
IF(AND(M1052="12",N1052&gt;=L_Conversion!$C$129,N1052&lt;=L_Conversion!$D$129),"-",
IF(AND(M1052="13",N1052&gt;=L_Conversion!$C$116,N1052&lt;=L_Conversion!$D$116),"-",
IF(AND(M1052="14",N1052&gt;=L_Conversion!$C$117,N1052&lt;=L_Conversion!$D$117),"-",
"PRIMER_DIA fuera de rango")))))))))))))))</f>
        <v>-</v>
      </c>
      <c r="AS1052" s="94" t="str">
        <f t="shared" si="455"/>
        <v>-</v>
      </c>
      <c r="AT1052" s="94" t="str">
        <f t="shared" si="456"/>
        <v>-</v>
      </c>
      <c r="AU1052" s="94" t="str">
        <f t="shared" si="457"/>
        <v>-</v>
      </c>
      <c r="AV1052" s="94" t="str">
        <f t="shared" si="458"/>
        <v>-</v>
      </c>
      <c r="AW1052" s="94" t="str">
        <f t="shared" si="459"/>
        <v>-</v>
      </c>
      <c r="AX1052" s="94" t="str">
        <f t="shared" si="460"/>
        <v>-</v>
      </c>
      <c r="AY1052" s="94" t="str">
        <f t="shared" si="461"/>
        <v>-</v>
      </c>
      <c r="AZ1052" s="94" t="str">
        <f t="shared" si="462"/>
        <v>-</v>
      </c>
      <c r="BA1052" s="94" t="str">
        <f t="shared" si="463"/>
        <v>-</v>
      </c>
      <c r="BB1052" s="94" t="str">
        <f t="shared" si="464"/>
        <v>-</v>
      </c>
      <c r="BC1052" s="94" t="str">
        <f t="shared" si="465"/>
        <v>-</v>
      </c>
      <c r="BD1052" s="94" t="str">
        <f t="shared" si="466"/>
        <v>-</v>
      </c>
      <c r="BE1052" s="94" t="str">
        <f t="shared" si="467"/>
        <v>-</v>
      </c>
      <c r="BF1052" s="94" t="str">
        <f t="shared" si="468"/>
        <v>-</v>
      </c>
    </row>
    <row r="1053" spans="1:58" x14ac:dyDescent="0.2">
      <c r="A1053" s="19" t="s">
        <v>1193</v>
      </c>
      <c r="B1053" s="19" t="s">
        <v>76</v>
      </c>
      <c r="C1053" s="19">
        <v>13759538</v>
      </c>
      <c r="D1053" s="19">
        <v>9</v>
      </c>
      <c r="E1053" s="19" t="s">
        <v>1475</v>
      </c>
      <c r="F1053" s="19" t="s">
        <v>1265</v>
      </c>
      <c r="G1053" s="19" t="s">
        <v>1897</v>
      </c>
      <c r="H1053" s="19" t="s">
        <v>1018</v>
      </c>
      <c r="I1053" s="19" t="s">
        <v>654</v>
      </c>
      <c r="J1053" s="19">
        <v>80</v>
      </c>
      <c r="K1053" s="19" t="s">
        <v>556</v>
      </c>
      <c r="L1053" s="19" t="s">
        <v>509</v>
      </c>
      <c r="M1053" s="19" t="s">
        <v>10</v>
      </c>
      <c r="N1053" s="19">
        <v>45909</v>
      </c>
      <c r="O1053" s="19">
        <v>30</v>
      </c>
      <c r="P1053" s="83">
        <v>1</v>
      </c>
      <c r="Q1053" s="19" t="s">
        <v>23</v>
      </c>
      <c r="R1053" s="19" t="s">
        <v>11</v>
      </c>
      <c r="S1053" s="19" t="s">
        <v>23</v>
      </c>
      <c r="T1053" s="19">
        <v>30</v>
      </c>
      <c r="U1053" s="19" t="s">
        <v>11</v>
      </c>
      <c r="V1053" s="19" t="s">
        <v>11</v>
      </c>
      <c r="W1053" s="19" t="s">
        <v>11</v>
      </c>
      <c r="X1053" s="19">
        <v>0</v>
      </c>
      <c r="Y1053" s="19" t="s">
        <v>730</v>
      </c>
      <c r="Z1053" s="19">
        <v>0</v>
      </c>
      <c r="AA1053" s="19">
        <v>0</v>
      </c>
      <c r="AB1053" s="19">
        <v>0</v>
      </c>
      <c r="AC1053" s="186" t="str">
        <f>IF(OR(M1053="13",M1053="14",P1053=8),"",IF(     AND(OR(S1053="AUTORIZADO", S1053="PENDIENTE", S1053="REDUCIDO", S1053="AMPLIADO"),L1053&lt;&gt;"HONORARIO" ), _xlfn.CONCAT(IF(H1053="X","H",H1053),"_",IF(OR(P1053=5,P1053=6),_xlfn.CONCAT(P1053,"A"),P1053),"_",VLOOKUP(T1053,Datos!$B$2:$C$5,2,TRUE)),""))</f>
        <v>M_1_[11 +]</v>
      </c>
      <c r="AD1053" s="186">
        <f t="shared" si="442"/>
        <v>0</v>
      </c>
      <c r="AE1053" s="90" t="str">
        <f t="shared" si="443"/>
        <v>-</v>
      </c>
      <c r="AF1053" s="91" t="str">
        <f t="shared" si="444"/>
        <v>070601</v>
      </c>
      <c r="AG1053" s="92"/>
      <c r="AH1053" s="93" t="str">
        <f t="shared" si="445"/>
        <v>Corporación de Fomento de la Producción</v>
      </c>
      <c r="AI1053" s="90" t="str">
        <f t="shared" si="446"/>
        <v>-</v>
      </c>
      <c r="AJ1053" s="90">
        <f t="shared" si="447"/>
        <v>9</v>
      </c>
      <c r="AK1053" s="90" t="str">
        <f t="shared" si="448"/>
        <v>-</v>
      </c>
      <c r="AL1053" s="90" t="str">
        <f t="shared" si="449"/>
        <v>Identifica este registro como MUJER</v>
      </c>
      <c r="AM1053" s="90" t="str">
        <f t="shared" si="450"/>
        <v>-</v>
      </c>
      <c r="AN1053" s="90" t="str">
        <f t="shared" si="451"/>
        <v>-</v>
      </c>
      <c r="AO1053" s="90" t="str">
        <f t="shared" si="452"/>
        <v>-</v>
      </c>
      <c r="AP1053" s="58" t="str">
        <f t="shared" si="453"/>
        <v>-</v>
      </c>
      <c r="AQ1053" s="94" t="str">
        <f t="shared" si="454"/>
        <v>-</v>
      </c>
      <c r="AR1053" s="94" t="str">
        <f>IF(N1053="","PRIMER_DIA en blanco",
IF(AND(M1053="01",N1053&gt;=L_Conversion!$C$118,N1053&lt;=L_Conversion!$D$118),"-",
IF(AND(M1053="02",N1053&gt;=L_Conversion!$C$119,N1053&lt;=L_Conversion!$D$119),"-",
IF(AND(M1053="03",N1053&gt;=L_Conversion!$C$120,N1053&lt;=L_Conversion!$D$120),"-",
IF(AND(M1053="04",N1053&gt;=L_Conversion!$C$121,N1053&lt;=L_Conversion!$D$121),"-",
IF(AND(M1053="05",N1053&gt;=L_Conversion!$C$122,N1053&lt;=L_Conversion!$D$122),"-",
IF(AND(M1053="06",N1053&gt;=L_Conversion!$C$123,N1053&lt;=L_Conversion!$D$123),"-",
IF(AND(M1053="07",N1053&gt;=L_Conversion!$C$124,N1053&lt;=L_Conversion!$D$124),"-",
IF(AND(M1053="08",N1053&gt;=L_Conversion!$C$125,N1053&lt;=L_Conversion!$D$125),"-",
IF(AND(M1053="09",N1053&gt;=L_Conversion!$C$126,N1053&lt;=L_Conversion!$D$126),"-",
IF(AND(M1053="10",N1053&gt;=L_Conversion!$C$127,N1053&lt;=L_Conversion!$D$127),"-",
IF(AND(M1053="11",N1053&gt;=L_Conversion!$C$128,N1053&lt;=L_Conversion!$D$128),"-",
IF(AND(M1053="12",N1053&gt;=L_Conversion!$C$129,N1053&lt;=L_Conversion!$D$129),"-",
IF(AND(M1053="13",N1053&gt;=L_Conversion!$C$116,N1053&lt;=L_Conversion!$D$116),"-",
IF(AND(M1053="14",N1053&gt;=L_Conversion!$C$117,N1053&lt;=L_Conversion!$D$117),"-",
"PRIMER_DIA fuera de rango")))))))))))))))</f>
        <v>-</v>
      </c>
      <c r="AS1053" s="94" t="str">
        <f t="shared" si="455"/>
        <v>-</v>
      </c>
      <c r="AT1053" s="94" t="str">
        <f t="shared" si="456"/>
        <v>-</v>
      </c>
      <c r="AU1053" s="94" t="str">
        <f t="shared" si="457"/>
        <v>-</v>
      </c>
      <c r="AV1053" s="94" t="str">
        <f t="shared" si="458"/>
        <v>-</v>
      </c>
      <c r="AW1053" s="94" t="str">
        <f t="shared" si="459"/>
        <v>-</v>
      </c>
      <c r="AX1053" s="94" t="str">
        <f t="shared" si="460"/>
        <v>-</v>
      </c>
      <c r="AY1053" s="94" t="str">
        <f t="shared" si="461"/>
        <v>-</v>
      </c>
      <c r="AZ1053" s="94" t="str">
        <f t="shared" si="462"/>
        <v>-</v>
      </c>
      <c r="BA1053" s="94" t="str">
        <f t="shared" si="463"/>
        <v>-</v>
      </c>
      <c r="BB1053" s="94" t="str">
        <f t="shared" si="464"/>
        <v>-</v>
      </c>
      <c r="BC1053" s="94" t="str">
        <f t="shared" si="465"/>
        <v>-</v>
      </c>
      <c r="BD1053" s="94" t="str">
        <f t="shared" si="466"/>
        <v>-</v>
      </c>
      <c r="BE1053" s="94" t="str">
        <f t="shared" si="467"/>
        <v>-</v>
      </c>
      <c r="BF1053" s="94" t="str">
        <f t="shared" si="468"/>
        <v>-</v>
      </c>
    </row>
    <row r="1054" spans="1:58" x14ac:dyDescent="0.2">
      <c r="A1054" s="19" t="s">
        <v>1193</v>
      </c>
      <c r="B1054" s="19" t="s">
        <v>76</v>
      </c>
      <c r="C1054" s="19">
        <v>15333581</v>
      </c>
      <c r="D1054" s="19">
        <v>8</v>
      </c>
      <c r="E1054" s="19" t="s">
        <v>1466</v>
      </c>
      <c r="F1054" s="19" t="s">
        <v>1467</v>
      </c>
      <c r="G1054" s="19" t="s">
        <v>1292</v>
      </c>
      <c r="H1054" s="19" t="s">
        <v>1018</v>
      </c>
      <c r="I1054" s="19" t="s">
        <v>653</v>
      </c>
      <c r="J1054" s="19">
        <v>80</v>
      </c>
      <c r="K1054" s="19" t="s">
        <v>556</v>
      </c>
      <c r="L1054" s="19" t="s">
        <v>495</v>
      </c>
      <c r="M1054" s="19" t="s">
        <v>10</v>
      </c>
      <c r="N1054" s="19">
        <v>45909</v>
      </c>
      <c r="O1054" s="19">
        <v>21</v>
      </c>
      <c r="P1054" s="83">
        <v>1</v>
      </c>
      <c r="Q1054" s="19" t="s">
        <v>23</v>
      </c>
      <c r="R1054" s="19" t="s">
        <v>11</v>
      </c>
      <c r="S1054" s="19" t="s">
        <v>23</v>
      </c>
      <c r="T1054" s="19">
        <v>21</v>
      </c>
      <c r="U1054" s="19" t="s">
        <v>11</v>
      </c>
      <c r="V1054" s="19" t="s">
        <v>11</v>
      </c>
      <c r="W1054" s="19" t="s">
        <v>11</v>
      </c>
      <c r="X1054" s="19">
        <v>0</v>
      </c>
      <c r="Y1054" s="19" t="s">
        <v>730</v>
      </c>
      <c r="Z1054" s="19">
        <v>0</v>
      </c>
      <c r="AA1054" s="19">
        <v>0</v>
      </c>
      <c r="AB1054" s="19">
        <v>0</v>
      </c>
      <c r="AC1054" s="186" t="str">
        <f>IF(OR(M1054="13",M1054="14",P1054=8),"",IF(     AND(OR(S1054="AUTORIZADO", S1054="PENDIENTE", S1054="REDUCIDO", S1054="AMPLIADO"),L1054&lt;&gt;"HONORARIO" ), _xlfn.CONCAT(IF(H1054="X","H",H1054),"_",IF(OR(P1054=5,P1054=6),_xlfn.CONCAT(P1054,"A"),P1054),"_",VLOOKUP(T1054,Datos!$B$2:$C$5,2,TRUE)),""))</f>
        <v>M_1_[11 +]</v>
      </c>
      <c r="AD1054" s="186">
        <f t="shared" si="442"/>
        <v>0</v>
      </c>
      <c r="AE1054" s="90" t="str">
        <f t="shared" si="443"/>
        <v>-</v>
      </c>
      <c r="AF1054" s="91" t="str">
        <f t="shared" si="444"/>
        <v>070601</v>
      </c>
      <c r="AG1054" s="92"/>
      <c r="AH1054" s="93" t="str">
        <f t="shared" si="445"/>
        <v>Corporación de Fomento de la Producción</v>
      </c>
      <c r="AI1054" s="90" t="str">
        <f t="shared" si="446"/>
        <v>-</v>
      </c>
      <c r="AJ1054" s="90">
        <f t="shared" si="447"/>
        <v>8</v>
      </c>
      <c r="AK1054" s="90" t="str">
        <f t="shared" si="448"/>
        <v>-</v>
      </c>
      <c r="AL1054" s="90" t="str">
        <f t="shared" si="449"/>
        <v>Identifica este registro como MUJER</v>
      </c>
      <c r="AM1054" s="90" t="str">
        <f t="shared" si="450"/>
        <v>-</v>
      </c>
      <c r="AN1054" s="90" t="str">
        <f t="shared" si="451"/>
        <v>-</v>
      </c>
      <c r="AO1054" s="90" t="str">
        <f t="shared" si="452"/>
        <v>-</v>
      </c>
      <c r="AP1054" s="58" t="str">
        <f t="shared" si="453"/>
        <v>-</v>
      </c>
      <c r="AQ1054" s="94" t="str">
        <f t="shared" si="454"/>
        <v>-</v>
      </c>
      <c r="AR1054" s="94" t="str">
        <f>IF(N1054="","PRIMER_DIA en blanco",
IF(AND(M1054="01",N1054&gt;=L_Conversion!$C$118,N1054&lt;=L_Conversion!$D$118),"-",
IF(AND(M1054="02",N1054&gt;=L_Conversion!$C$119,N1054&lt;=L_Conversion!$D$119),"-",
IF(AND(M1054="03",N1054&gt;=L_Conversion!$C$120,N1054&lt;=L_Conversion!$D$120),"-",
IF(AND(M1054="04",N1054&gt;=L_Conversion!$C$121,N1054&lt;=L_Conversion!$D$121),"-",
IF(AND(M1054="05",N1054&gt;=L_Conversion!$C$122,N1054&lt;=L_Conversion!$D$122),"-",
IF(AND(M1054="06",N1054&gt;=L_Conversion!$C$123,N1054&lt;=L_Conversion!$D$123),"-",
IF(AND(M1054="07",N1054&gt;=L_Conversion!$C$124,N1054&lt;=L_Conversion!$D$124),"-",
IF(AND(M1054="08",N1054&gt;=L_Conversion!$C$125,N1054&lt;=L_Conversion!$D$125),"-",
IF(AND(M1054="09",N1054&gt;=L_Conversion!$C$126,N1054&lt;=L_Conversion!$D$126),"-",
IF(AND(M1054="10",N1054&gt;=L_Conversion!$C$127,N1054&lt;=L_Conversion!$D$127),"-",
IF(AND(M1054="11",N1054&gt;=L_Conversion!$C$128,N1054&lt;=L_Conversion!$D$128),"-",
IF(AND(M1054="12",N1054&gt;=L_Conversion!$C$129,N1054&lt;=L_Conversion!$D$129),"-",
IF(AND(M1054="13",N1054&gt;=L_Conversion!$C$116,N1054&lt;=L_Conversion!$D$116),"-",
IF(AND(M1054="14",N1054&gt;=L_Conversion!$C$117,N1054&lt;=L_Conversion!$D$117),"-",
"PRIMER_DIA fuera de rango")))))))))))))))</f>
        <v>-</v>
      </c>
      <c r="AS1054" s="94" t="str">
        <f t="shared" si="455"/>
        <v>-</v>
      </c>
      <c r="AT1054" s="94" t="str">
        <f t="shared" si="456"/>
        <v>-</v>
      </c>
      <c r="AU1054" s="94" t="str">
        <f t="shared" si="457"/>
        <v>-</v>
      </c>
      <c r="AV1054" s="94" t="str">
        <f t="shared" si="458"/>
        <v>-</v>
      </c>
      <c r="AW1054" s="94" t="str">
        <f t="shared" si="459"/>
        <v>-</v>
      </c>
      <c r="AX1054" s="94" t="str">
        <f t="shared" si="460"/>
        <v>-</v>
      </c>
      <c r="AY1054" s="94" t="str">
        <f t="shared" si="461"/>
        <v>-</v>
      </c>
      <c r="AZ1054" s="94" t="str">
        <f t="shared" si="462"/>
        <v>-</v>
      </c>
      <c r="BA1054" s="94" t="str">
        <f t="shared" si="463"/>
        <v>-</v>
      </c>
      <c r="BB1054" s="94" t="str">
        <f t="shared" si="464"/>
        <v>-</v>
      </c>
      <c r="BC1054" s="94" t="str">
        <f t="shared" si="465"/>
        <v>-</v>
      </c>
      <c r="BD1054" s="94" t="str">
        <f t="shared" si="466"/>
        <v>-</v>
      </c>
      <c r="BE1054" s="94" t="str">
        <f t="shared" si="467"/>
        <v>-</v>
      </c>
      <c r="BF1054" s="94" t="str">
        <f t="shared" si="468"/>
        <v>-</v>
      </c>
    </row>
    <row r="1055" spans="1:58" x14ac:dyDescent="0.2">
      <c r="A1055" s="19" t="s">
        <v>1193</v>
      </c>
      <c r="B1055" s="19" t="s">
        <v>76</v>
      </c>
      <c r="C1055" s="19">
        <v>8879613</v>
      </c>
      <c r="D1055" s="19">
        <v>6</v>
      </c>
      <c r="E1055" s="19" t="s">
        <v>1911</v>
      </c>
      <c r="F1055" s="19" t="s">
        <v>1912</v>
      </c>
      <c r="G1055" s="19" t="s">
        <v>1913</v>
      </c>
      <c r="H1055" s="19" t="s">
        <v>1018</v>
      </c>
      <c r="I1055" s="19" t="s">
        <v>653</v>
      </c>
      <c r="J1055" s="19">
        <v>60</v>
      </c>
      <c r="K1055" s="19" t="s">
        <v>560</v>
      </c>
      <c r="L1055" s="19" t="s">
        <v>490</v>
      </c>
      <c r="M1055" s="19" t="s">
        <v>10</v>
      </c>
      <c r="N1055" s="19">
        <v>45909</v>
      </c>
      <c r="O1055" s="19">
        <v>4</v>
      </c>
      <c r="P1055" s="83">
        <v>1</v>
      </c>
      <c r="Q1055" s="19" t="s">
        <v>23</v>
      </c>
      <c r="R1055" s="19" t="s">
        <v>11</v>
      </c>
      <c r="S1055" s="19" t="s">
        <v>23</v>
      </c>
      <c r="T1055" s="19">
        <v>4</v>
      </c>
      <c r="U1055" s="19" t="s">
        <v>11</v>
      </c>
      <c r="V1055" s="19" t="s">
        <v>11</v>
      </c>
      <c r="W1055" s="19" t="s">
        <v>11</v>
      </c>
      <c r="X1055" s="19">
        <v>0</v>
      </c>
      <c r="Y1055" s="19" t="s">
        <v>732</v>
      </c>
      <c r="Z1055" s="19">
        <v>0</v>
      </c>
      <c r="AA1055" s="19">
        <v>0</v>
      </c>
      <c r="AB1055" s="19">
        <v>0</v>
      </c>
      <c r="AC1055" s="186" t="str">
        <f>IF(OR(M1055="13",M1055="14",P1055=8),"",IF(     AND(OR(S1055="AUTORIZADO", S1055="PENDIENTE", S1055="REDUCIDO", S1055="AMPLIADO"),L1055&lt;&gt;"HONORARIO" ), _xlfn.CONCAT(IF(H1055="X","H",H1055),"_",IF(OR(P1055=5,P1055=6),_xlfn.CONCAT(P1055,"A"),P1055),"_",VLOOKUP(T1055,Datos!$B$2:$C$5,2,TRUE)),""))</f>
        <v>M_1_[4 a 10]</v>
      </c>
      <c r="AD1055" s="186">
        <f t="shared" si="442"/>
        <v>0</v>
      </c>
      <c r="AE1055" s="90" t="str">
        <f t="shared" si="443"/>
        <v>-</v>
      </c>
      <c r="AF1055" s="91" t="str">
        <f t="shared" si="444"/>
        <v>070601</v>
      </c>
      <c r="AG1055" s="92"/>
      <c r="AH1055" s="93" t="str">
        <f t="shared" si="445"/>
        <v>Corporación de Fomento de la Producción</v>
      </c>
      <c r="AI1055" s="90" t="str">
        <f t="shared" si="446"/>
        <v>-</v>
      </c>
      <c r="AJ1055" s="90">
        <f t="shared" si="447"/>
        <v>6</v>
      </c>
      <c r="AK1055" s="90" t="str">
        <f t="shared" si="448"/>
        <v>-</v>
      </c>
      <c r="AL1055" s="90" t="str">
        <f t="shared" si="449"/>
        <v>Identifica este registro como MUJER</v>
      </c>
      <c r="AM1055" s="90" t="str">
        <f t="shared" si="450"/>
        <v>-</v>
      </c>
      <c r="AN1055" s="90" t="str">
        <f t="shared" si="451"/>
        <v>-</v>
      </c>
      <c r="AO1055" s="90" t="str">
        <f t="shared" si="452"/>
        <v>-</v>
      </c>
      <c r="AP1055" s="58" t="str">
        <f t="shared" si="453"/>
        <v>-</v>
      </c>
      <c r="AQ1055" s="94" t="str">
        <f t="shared" si="454"/>
        <v>-</v>
      </c>
      <c r="AR1055" s="94" t="str">
        <f>IF(N1055="","PRIMER_DIA en blanco",
IF(AND(M1055="01",N1055&gt;=L_Conversion!$C$118,N1055&lt;=L_Conversion!$D$118),"-",
IF(AND(M1055="02",N1055&gt;=L_Conversion!$C$119,N1055&lt;=L_Conversion!$D$119),"-",
IF(AND(M1055="03",N1055&gt;=L_Conversion!$C$120,N1055&lt;=L_Conversion!$D$120),"-",
IF(AND(M1055="04",N1055&gt;=L_Conversion!$C$121,N1055&lt;=L_Conversion!$D$121),"-",
IF(AND(M1055="05",N1055&gt;=L_Conversion!$C$122,N1055&lt;=L_Conversion!$D$122),"-",
IF(AND(M1055="06",N1055&gt;=L_Conversion!$C$123,N1055&lt;=L_Conversion!$D$123),"-",
IF(AND(M1055="07",N1055&gt;=L_Conversion!$C$124,N1055&lt;=L_Conversion!$D$124),"-",
IF(AND(M1055="08",N1055&gt;=L_Conversion!$C$125,N1055&lt;=L_Conversion!$D$125),"-",
IF(AND(M1055="09",N1055&gt;=L_Conversion!$C$126,N1055&lt;=L_Conversion!$D$126),"-",
IF(AND(M1055="10",N1055&gt;=L_Conversion!$C$127,N1055&lt;=L_Conversion!$D$127),"-",
IF(AND(M1055="11",N1055&gt;=L_Conversion!$C$128,N1055&lt;=L_Conversion!$D$128),"-",
IF(AND(M1055="12",N1055&gt;=L_Conversion!$C$129,N1055&lt;=L_Conversion!$D$129),"-",
IF(AND(M1055="13",N1055&gt;=L_Conversion!$C$116,N1055&lt;=L_Conversion!$D$116),"-",
IF(AND(M1055="14",N1055&gt;=L_Conversion!$C$117,N1055&lt;=L_Conversion!$D$117),"-",
"PRIMER_DIA fuera de rango")))))))))))))))</f>
        <v>-</v>
      </c>
      <c r="AS1055" s="94" t="str">
        <f t="shared" si="455"/>
        <v>-</v>
      </c>
      <c r="AT1055" s="94" t="str">
        <f t="shared" si="456"/>
        <v>-</v>
      </c>
      <c r="AU1055" s="94" t="str">
        <f t="shared" si="457"/>
        <v>-</v>
      </c>
      <c r="AV1055" s="94" t="str">
        <f t="shared" si="458"/>
        <v>-</v>
      </c>
      <c r="AW1055" s="94" t="str">
        <f t="shared" si="459"/>
        <v>-</v>
      </c>
      <c r="AX1055" s="94" t="str">
        <f t="shared" si="460"/>
        <v>-</v>
      </c>
      <c r="AY1055" s="94" t="str">
        <f t="shared" si="461"/>
        <v>-</v>
      </c>
      <c r="AZ1055" s="94" t="str">
        <f t="shared" si="462"/>
        <v>-</v>
      </c>
      <c r="BA1055" s="94" t="str">
        <f t="shared" si="463"/>
        <v>-</v>
      </c>
      <c r="BB1055" s="94" t="str">
        <f t="shared" si="464"/>
        <v>-</v>
      </c>
      <c r="BC1055" s="94" t="str">
        <f t="shared" si="465"/>
        <v>-</v>
      </c>
      <c r="BD1055" s="94" t="str">
        <f t="shared" si="466"/>
        <v>-</v>
      </c>
      <c r="BE1055" s="94" t="str">
        <f t="shared" si="467"/>
        <v>-</v>
      </c>
      <c r="BF1055" s="94" t="str">
        <f t="shared" si="468"/>
        <v>-</v>
      </c>
    </row>
    <row r="1056" spans="1:58" x14ac:dyDescent="0.2">
      <c r="A1056" s="19" t="s">
        <v>1193</v>
      </c>
      <c r="B1056" s="19" t="s">
        <v>76</v>
      </c>
      <c r="C1056" s="19">
        <v>15667711</v>
      </c>
      <c r="D1056" s="19">
        <v>6</v>
      </c>
      <c r="E1056" s="19" t="s">
        <v>2138</v>
      </c>
      <c r="F1056" s="19" t="s">
        <v>1219</v>
      </c>
      <c r="G1056" s="19" t="s">
        <v>2139</v>
      </c>
      <c r="H1056" s="19" t="s">
        <v>654</v>
      </c>
      <c r="I1056" s="19" t="s">
        <v>654</v>
      </c>
      <c r="J1056" s="19">
        <v>80</v>
      </c>
      <c r="K1056" s="19" t="s">
        <v>556</v>
      </c>
      <c r="L1056" s="19" t="s">
        <v>509</v>
      </c>
      <c r="M1056" s="19" t="s">
        <v>10</v>
      </c>
      <c r="N1056" s="19">
        <v>45910</v>
      </c>
      <c r="O1056" s="19">
        <v>1</v>
      </c>
      <c r="P1056" s="83">
        <v>1</v>
      </c>
      <c r="Q1056" s="19" t="s">
        <v>23</v>
      </c>
      <c r="R1056" s="19" t="s">
        <v>11</v>
      </c>
      <c r="S1056" s="19" t="s">
        <v>23</v>
      </c>
      <c r="T1056" s="19">
        <v>1</v>
      </c>
      <c r="U1056" s="19" t="s">
        <v>11</v>
      </c>
      <c r="V1056" s="19" t="s">
        <v>11</v>
      </c>
      <c r="W1056" s="19" t="s">
        <v>11</v>
      </c>
      <c r="X1056" s="19">
        <v>0</v>
      </c>
      <c r="Y1056" s="19" t="s">
        <v>730</v>
      </c>
      <c r="Z1056" s="19">
        <v>0</v>
      </c>
      <c r="AA1056" s="19">
        <v>0</v>
      </c>
      <c r="AB1056" s="19">
        <v>0</v>
      </c>
      <c r="AC1056" s="186" t="str">
        <f>IF(OR(M1056="13",M1056="14",P1056=8),"",IF(     AND(OR(S1056="AUTORIZADO", S1056="PENDIENTE", S1056="REDUCIDO", S1056="AMPLIADO"),L1056&lt;&gt;"HONORARIO" ), _xlfn.CONCAT(IF(H1056="X","H",H1056),"_",IF(OR(P1056=5,P1056=6),_xlfn.CONCAT(P1056,"A"),P1056),"_",VLOOKUP(T1056,Datos!$B$2:$C$5,2,TRUE)),""))</f>
        <v>H_1_[hasta 3]</v>
      </c>
      <c r="AD1056" s="186">
        <f t="shared" si="442"/>
        <v>0</v>
      </c>
      <c r="AE1056" s="90" t="str">
        <f t="shared" si="443"/>
        <v>-</v>
      </c>
      <c r="AF1056" s="91" t="str">
        <f t="shared" si="444"/>
        <v>070601</v>
      </c>
      <c r="AG1056" s="92"/>
      <c r="AH1056" s="93" t="str">
        <f t="shared" si="445"/>
        <v>Corporación de Fomento de la Producción</v>
      </c>
      <c r="AI1056" s="90" t="str">
        <f t="shared" si="446"/>
        <v>-</v>
      </c>
      <c r="AJ1056" s="90">
        <f t="shared" si="447"/>
        <v>6</v>
      </c>
      <c r="AK1056" s="90" t="str">
        <f t="shared" si="448"/>
        <v>-</v>
      </c>
      <c r="AL1056" s="90" t="str">
        <f t="shared" si="449"/>
        <v>Identifica este registro como HOMBRE</v>
      </c>
      <c r="AM1056" s="90" t="str">
        <f t="shared" si="450"/>
        <v>-</v>
      </c>
      <c r="AN1056" s="90" t="str">
        <f t="shared" si="451"/>
        <v>-</v>
      </c>
      <c r="AO1056" s="90" t="str">
        <f t="shared" si="452"/>
        <v>-</v>
      </c>
      <c r="AP1056" s="58" t="str">
        <f t="shared" si="453"/>
        <v>-</v>
      </c>
      <c r="AQ1056" s="94" t="str">
        <f t="shared" si="454"/>
        <v>-</v>
      </c>
      <c r="AR1056" s="94" t="str">
        <f>IF(N1056="","PRIMER_DIA en blanco",
IF(AND(M1056="01",N1056&gt;=L_Conversion!$C$118,N1056&lt;=L_Conversion!$D$118),"-",
IF(AND(M1056="02",N1056&gt;=L_Conversion!$C$119,N1056&lt;=L_Conversion!$D$119),"-",
IF(AND(M1056="03",N1056&gt;=L_Conversion!$C$120,N1056&lt;=L_Conversion!$D$120),"-",
IF(AND(M1056="04",N1056&gt;=L_Conversion!$C$121,N1056&lt;=L_Conversion!$D$121),"-",
IF(AND(M1056="05",N1056&gt;=L_Conversion!$C$122,N1056&lt;=L_Conversion!$D$122),"-",
IF(AND(M1056="06",N1056&gt;=L_Conversion!$C$123,N1056&lt;=L_Conversion!$D$123),"-",
IF(AND(M1056="07",N1056&gt;=L_Conversion!$C$124,N1056&lt;=L_Conversion!$D$124),"-",
IF(AND(M1056="08",N1056&gt;=L_Conversion!$C$125,N1056&lt;=L_Conversion!$D$125),"-",
IF(AND(M1056="09",N1056&gt;=L_Conversion!$C$126,N1056&lt;=L_Conversion!$D$126),"-",
IF(AND(M1056="10",N1056&gt;=L_Conversion!$C$127,N1056&lt;=L_Conversion!$D$127),"-",
IF(AND(M1056="11",N1056&gt;=L_Conversion!$C$128,N1056&lt;=L_Conversion!$D$128),"-",
IF(AND(M1056="12",N1056&gt;=L_Conversion!$C$129,N1056&lt;=L_Conversion!$D$129),"-",
IF(AND(M1056="13",N1056&gt;=L_Conversion!$C$116,N1056&lt;=L_Conversion!$D$116),"-",
IF(AND(M1056="14",N1056&gt;=L_Conversion!$C$117,N1056&lt;=L_Conversion!$D$117),"-",
"PRIMER_DIA fuera de rango")))))))))))))))</f>
        <v>-</v>
      </c>
      <c r="AS1056" s="94" t="str">
        <f t="shared" si="455"/>
        <v>-</v>
      </c>
      <c r="AT1056" s="94" t="str">
        <f t="shared" si="456"/>
        <v>-</v>
      </c>
      <c r="AU1056" s="94" t="str">
        <f t="shared" si="457"/>
        <v>-</v>
      </c>
      <c r="AV1056" s="94" t="str">
        <f t="shared" si="458"/>
        <v>-</v>
      </c>
      <c r="AW1056" s="94" t="str">
        <f t="shared" si="459"/>
        <v>-</v>
      </c>
      <c r="AX1056" s="94" t="str">
        <f t="shared" si="460"/>
        <v>-</v>
      </c>
      <c r="AY1056" s="94" t="str">
        <f t="shared" si="461"/>
        <v>-</v>
      </c>
      <c r="AZ1056" s="94" t="str">
        <f t="shared" si="462"/>
        <v>-</v>
      </c>
      <c r="BA1056" s="94" t="str">
        <f t="shared" si="463"/>
        <v>-</v>
      </c>
      <c r="BB1056" s="94" t="str">
        <f t="shared" si="464"/>
        <v>-</v>
      </c>
      <c r="BC1056" s="94" t="str">
        <f t="shared" si="465"/>
        <v>-</v>
      </c>
      <c r="BD1056" s="94" t="str">
        <f t="shared" si="466"/>
        <v>-</v>
      </c>
      <c r="BE1056" s="94" t="str">
        <f t="shared" si="467"/>
        <v>-</v>
      </c>
      <c r="BF1056" s="94" t="str">
        <f t="shared" si="468"/>
        <v>-</v>
      </c>
    </row>
    <row r="1057" spans="1:58" x14ac:dyDescent="0.2">
      <c r="A1057" s="19" t="s">
        <v>1193</v>
      </c>
      <c r="B1057" s="19" t="s">
        <v>876</v>
      </c>
      <c r="C1057" s="19">
        <v>17515937</v>
      </c>
      <c r="D1057" s="19">
        <v>1</v>
      </c>
      <c r="E1057" s="19" t="s">
        <v>1260</v>
      </c>
      <c r="F1057" s="19" t="s">
        <v>1212</v>
      </c>
      <c r="G1057" s="19" t="s">
        <v>1261</v>
      </c>
      <c r="H1057" s="19" t="s">
        <v>654</v>
      </c>
      <c r="I1057" s="19" t="s">
        <v>653</v>
      </c>
      <c r="J1057" s="19">
        <v>80</v>
      </c>
      <c r="K1057" s="19" t="s">
        <v>556</v>
      </c>
      <c r="L1057" s="19" t="s">
        <v>495</v>
      </c>
      <c r="M1057" s="19" t="s">
        <v>10</v>
      </c>
      <c r="N1057" s="19">
        <v>45910</v>
      </c>
      <c r="O1057" s="19">
        <v>1</v>
      </c>
      <c r="P1057" s="83">
        <v>1</v>
      </c>
      <c r="Q1057" s="19" t="s">
        <v>23</v>
      </c>
      <c r="R1057" s="19" t="s">
        <v>11</v>
      </c>
      <c r="S1057" s="19" t="s">
        <v>23</v>
      </c>
      <c r="T1057" s="19">
        <v>1</v>
      </c>
      <c r="U1057" s="19" t="s">
        <v>11</v>
      </c>
      <c r="V1057" s="19" t="s">
        <v>11</v>
      </c>
      <c r="W1057" s="19" t="s">
        <v>11</v>
      </c>
      <c r="X1057" s="19">
        <v>0</v>
      </c>
      <c r="Y1057" s="19" t="s">
        <v>730</v>
      </c>
      <c r="Z1057" s="19">
        <v>0</v>
      </c>
      <c r="AA1057" s="19">
        <v>0</v>
      </c>
      <c r="AB1057" s="19">
        <v>0</v>
      </c>
      <c r="AC1057" s="186" t="str">
        <f>IF(OR(M1057="13",M1057="14",P1057=8),"",IF(     AND(OR(S1057="AUTORIZADO", S1057="PENDIENTE", S1057="REDUCIDO", S1057="AMPLIADO"),L1057&lt;&gt;"HONORARIO" ), _xlfn.CONCAT(IF(H1057="X","H",H1057),"_",IF(OR(P1057=5,P1057=6),_xlfn.CONCAT(P1057,"A"),P1057),"_",VLOOKUP(T1057,Datos!$B$2:$C$5,2,TRUE)),""))</f>
        <v>H_1_[hasta 3]</v>
      </c>
      <c r="AD1057" s="186">
        <f t="shared" si="442"/>
        <v>0</v>
      </c>
      <c r="AE1057" s="90" t="str">
        <f t="shared" si="443"/>
        <v>-</v>
      </c>
      <c r="AF1057" s="91" t="str">
        <f t="shared" si="444"/>
        <v>070607</v>
      </c>
      <c r="AG1057" s="92"/>
      <c r="AH1057" s="93" t="str">
        <f t="shared" si="445"/>
        <v>Corporación de Fomento de la Producción</v>
      </c>
      <c r="AI1057" s="90" t="str">
        <f t="shared" si="446"/>
        <v>-</v>
      </c>
      <c r="AJ1057" s="90">
        <f t="shared" si="447"/>
        <v>1</v>
      </c>
      <c r="AK1057" s="90" t="str">
        <f t="shared" si="448"/>
        <v>-</v>
      </c>
      <c r="AL1057" s="90" t="str">
        <f t="shared" si="449"/>
        <v>Identifica este registro como HOMBRE</v>
      </c>
      <c r="AM1057" s="90" t="str">
        <f t="shared" si="450"/>
        <v>-</v>
      </c>
      <c r="AN1057" s="90" t="str">
        <f t="shared" si="451"/>
        <v>-</v>
      </c>
      <c r="AO1057" s="90" t="str">
        <f t="shared" si="452"/>
        <v>-</v>
      </c>
      <c r="AP1057" s="58" t="str">
        <f t="shared" si="453"/>
        <v>-</v>
      </c>
      <c r="AQ1057" s="94" t="str">
        <f t="shared" si="454"/>
        <v>-</v>
      </c>
      <c r="AR1057" s="94" t="str">
        <f>IF(N1057="","PRIMER_DIA en blanco",
IF(AND(M1057="01",N1057&gt;=L_Conversion!$C$118,N1057&lt;=L_Conversion!$D$118),"-",
IF(AND(M1057="02",N1057&gt;=L_Conversion!$C$119,N1057&lt;=L_Conversion!$D$119),"-",
IF(AND(M1057="03",N1057&gt;=L_Conversion!$C$120,N1057&lt;=L_Conversion!$D$120),"-",
IF(AND(M1057="04",N1057&gt;=L_Conversion!$C$121,N1057&lt;=L_Conversion!$D$121),"-",
IF(AND(M1057="05",N1057&gt;=L_Conversion!$C$122,N1057&lt;=L_Conversion!$D$122),"-",
IF(AND(M1057="06",N1057&gt;=L_Conversion!$C$123,N1057&lt;=L_Conversion!$D$123),"-",
IF(AND(M1057="07",N1057&gt;=L_Conversion!$C$124,N1057&lt;=L_Conversion!$D$124),"-",
IF(AND(M1057="08",N1057&gt;=L_Conversion!$C$125,N1057&lt;=L_Conversion!$D$125),"-",
IF(AND(M1057="09",N1057&gt;=L_Conversion!$C$126,N1057&lt;=L_Conversion!$D$126),"-",
IF(AND(M1057="10",N1057&gt;=L_Conversion!$C$127,N1057&lt;=L_Conversion!$D$127),"-",
IF(AND(M1057="11",N1057&gt;=L_Conversion!$C$128,N1057&lt;=L_Conversion!$D$128),"-",
IF(AND(M1057="12",N1057&gt;=L_Conversion!$C$129,N1057&lt;=L_Conversion!$D$129),"-",
IF(AND(M1057="13",N1057&gt;=L_Conversion!$C$116,N1057&lt;=L_Conversion!$D$116),"-",
IF(AND(M1057="14",N1057&gt;=L_Conversion!$C$117,N1057&lt;=L_Conversion!$D$117),"-",
"PRIMER_DIA fuera de rango")))))))))))))))</f>
        <v>-</v>
      </c>
      <c r="AS1057" s="94" t="str">
        <f t="shared" si="455"/>
        <v>-</v>
      </c>
      <c r="AT1057" s="94" t="str">
        <f t="shared" si="456"/>
        <v>-</v>
      </c>
      <c r="AU1057" s="94" t="str">
        <f t="shared" si="457"/>
        <v>-</v>
      </c>
      <c r="AV1057" s="94" t="str">
        <f t="shared" si="458"/>
        <v>-</v>
      </c>
      <c r="AW1057" s="94" t="str">
        <f t="shared" si="459"/>
        <v>-</v>
      </c>
      <c r="AX1057" s="94" t="str">
        <f t="shared" si="460"/>
        <v>-</v>
      </c>
      <c r="AY1057" s="94" t="str">
        <f t="shared" si="461"/>
        <v>-</v>
      </c>
      <c r="AZ1057" s="94" t="str">
        <f t="shared" si="462"/>
        <v>-</v>
      </c>
      <c r="BA1057" s="94" t="str">
        <f t="shared" si="463"/>
        <v>-</v>
      </c>
      <c r="BB1057" s="94" t="str">
        <f t="shared" si="464"/>
        <v>-</v>
      </c>
      <c r="BC1057" s="94" t="str">
        <f t="shared" si="465"/>
        <v>-</v>
      </c>
      <c r="BD1057" s="94" t="str">
        <f t="shared" si="466"/>
        <v>-</v>
      </c>
      <c r="BE1057" s="94" t="str">
        <f t="shared" si="467"/>
        <v>-</v>
      </c>
      <c r="BF1057" s="94" t="str">
        <f t="shared" si="468"/>
        <v>-</v>
      </c>
    </row>
    <row r="1058" spans="1:58" x14ac:dyDescent="0.2">
      <c r="A1058" s="19" t="s">
        <v>1193</v>
      </c>
      <c r="B1058" s="19" t="s">
        <v>76</v>
      </c>
      <c r="C1058" s="19">
        <v>12630178</v>
      </c>
      <c r="D1058" s="19">
        <v>2</v>
      </c>
      <c r="E1058" s="19" t="s">
        <v>1302</v>
      </c>
      <c r="F1058" s="19" t="s">
        <v>1303</v>
      </c>
      <c r="G1058" s="19" t="s">
        <v>1304</v>
      </c>
      <c r="H1058" s="19" t="s">
        <v>1018</v>
      </c>
      <c r="I1058" s="19" t="s">
        <v>653</v>
      </c>
      <c r="J1058" s="19">
        <v>80</v>
      </c>
      <c r="K1058" s="19" t="s">
        <v>556</v>
      </c>
      <c r="L1058" s="19" t="s">
        <v>495</v>
      </c>
      <c r="M1058" s="19" t="s">
        <v>10</v>
      </c>
      <c r="N1058" s="19">
        <v>45910</v>
      </c>
      <c r="O1058" s="19">
        <v>30</v>
      </c>
      <c r="P1058" s="83">
        <v>1</v>
      </c>
      <c r="Q1058" s="19" t="s">
        <v>23</v>
      </c>
      <c r="R1058" s="19" t="s">
        <v>11</v>
      </c>
      <c r="S1058" s="19" t="s">
        <v>23</v>
      </c>
      <c r="T1058" s="19">
        <v>30</v>
      </c>
      <c r="U1058" s="19" t="s">
        <v>11</v>
      </c>
      <c r="V1058" s="19" t="s">
        <v>11</v>
      </c>
      <c r="W1058" s="19" t="s">
        <v>11</v>
      </c>
      <c r="X1058" s="19">
        <v>0</v>
      </c>
      <c r="Y1058" s="19" t="s">
        <v>730</v>
      </c>
      <c r="Z1058" s="19">
        <v>0</v>
      </c>
      <c r="AA1058" s="19">
        <v>0</v>
      </c>
      <c r="AB1058" s="19">
        <v>0</v>
      </c>
      <c r="AC1058" s="186" t="str">
        <f>IF(OR(M1058="13",M1058="14",P1058=8),"",IF(     AND(OR(S1058="AUTORIZADO", S1058="PENDIENTE", S1058="REDUCIDO", S1058="AMPLIADO"),L1058&lt;&gt;"HONORARIO" ), _xlfn.CONCAT(IF(H1058="X","H",H1058),"_",IF(OR(P1058=5,P1058=6),_xlfn.CONCAT(P1058,"A"),P1058),"_",VLOOKUP(T1058,Datos!$B$2:$C$5,2,TRUE)),""))</f>
        <v>M_1_[11 +]</v>
      </c>
      <c r="AD1058" s="186">
        <f t="shared" si="442"/>
        <v>0</v>
      </c>
      <c r="AE1058" s="90" t="str">
        <f t="shared" si="443"/>
        <v>-</v>
      </c>
      <c r="AF1058" s="91" t="str">
        <f t="shared" si="444"/>
        <v>070601</v>
      </c>
      <c r="AG1058" s="92"/>
      <c r="AH1058" s="93" t="str">
        <f t="shared" si="445"/>
        <v>Corporación de Fomento de la Producción</v>
      </c>
      <c r="AI1058" s="90" t="str">
        <f t="shared" si="446"/>
        <v>-</v>
      </c>
      <c r="AJ1058" s="90">
        <f t="shared" si="447"/>
        <v>2</v>
      </c>
      <c r="AK1058" s="90" t="str">
        <f t="shared" si="448"/>
        <v>-</v>
      </c>
      <c r="AL1058" s="90" t="str">
        <f t="shared" si="449"/>
        <v>Identifica este registro como MUJER</v>
      </c>
      <c r="AM1058" s="90" t="str">
        <f t="shared" si="450"/>
        <v>-</v>
      </c>
      <c r="AN1058" s="90" t="str">
        <f t="shared" si="451"/>
        <v>-</v>
      </c>
      <c r="AO1058" s="90" t="str">
        <f t="shared" si="452"/>
        <v>-</v>
      </c>
      <c r="AP1058" s="58" t="str">
        <f t="shared" si="453"/>
        <v>-</v>
      </c>
      <c r="AQ1058" s="94" t="str">
        <f t="shared" si="454"/>
        <v>-</v>
      </c>
      <c r="AR1058" s="94" t="str">
        <f>IF(N1058="","PRIMER_DIA en blanco",
IF(AND(M1058="01",N1058&gt;=L_Conversion!$C$118,N1058&lt;=L_Conversion!$D$118),"-",
IF(AND(M1058="02",N1058&gt;=L_Conversion!$C$119,N1058&lt;=L_Conversion!$D$119),"-",
IF(AND(M1058="03",N1058&gt;=L_Conversion!$C$120,N1058&lt;=L_Conversion!$D$120),"-",
IF(AND(M1058="04",N1058&gt;=L_Conversion!$C$121,N1058&lt;=L_Conversion!$D$121),"-",
IF(AND(M1058="05",N1058&gt;=L_Conversion!$C$122,N1058&lt;=L_Conversion!$D$122),"-",
IF(AND(M1058="06",N1058&gt;=L_Conversion!$C$123,N1058&lt;=L_Conversion!$D$123),"-",
IF(AND(M1058="07",N1058&gt;=L_Conversion!$C$124,N1058&lt;=L_Conversion!$D$124),"-",
IF(AND(M1058="08",N1058&gt;=L_Conversion!$C$125,N1058&lt;=L_Conversion!$D$125),"-",
IF(AND(M1058="09",N1058&gt;=L_Conversion!$C$126,N1058&lt;=L_Conversion!$D$126),"-",
IF(AND(M1058="10",N1058&gt;=L_Conversion!$C$127,N1058&lt;=L_Conversion!$D$127),"-",
IF(AND(M1058="11",N1058&gt;=L_Conversion!$C$128,N1058&lt;=L_Conversion!$D$128),"-",
IF(AND(M1058="12",N1058&gt;=L_Conversion!$C$129,N1058&lt;=L_Conversion!$D$129),"-",
IF(AND(M1058="13",N1058&gt;=L_Conversion!$C$116,N1058&lt;=L_Conversion!$D$116),"-",
IF(AND(M1058="14",N1058&gt;=L_Conversion!$C$117,N1058&lt;=L_Conversion!$D$117),"-",
"PRIMER_DIA fuera de rango")))))))))))))))</f>
        <v>-</v>
      </c>
      <c r="AS1058" s="94" t="str">
        <f t="shared" si="455"/>
        <v>-</v>
      </c>
      <c r="AT1058" s="94" t="str">
        <f t="shared" si="456"/>
        <v>-</v>
      </c>
      <c r="AU1058" s="94" t="str">
        <f t="shared" si="457"/>
        <v>-</v>
      </c>
      <c r="AV1058" s="94" t="str">
        <f t="shared" si="458"/>
        <v>-</v>
      </c>
      <c r="AW1058" s="94" t="str">
        <f t="shared" si="459"/>
        <v>-</v>
      </c>
      <c r="AX1058" s="94" t="str">
        <f t="shared" si="460"/>
        <v>-</v>
      </c>
      <c r="AY1058" s="94" t="str">
        <f t="shared" si="461"/>
        <v>-</v>
      </c>
      <c r="AZ1058" s="94" t="str">
        <f t="shared" si="462"/>
        <v>-</v>
      </c>
      <c r="BA1058" s="94" t="str">
        <f t="shared" si="463"/>
        <v>-</v>
      </c>
      <c r="BB1058" s="94" t="str">
        <f t="shared" si="464"/>
        <v>-</v>
      </c>
      <c r="BC1058" s="94" t="str">
        <f t="shared" si="465"/>
        <v>-</v>
      </c>
      <c r="BD1058" s="94" t="str">
        <f t="shared" si="466"/>
        <v>-</v>
      </c>
      <c r="BE1058" s="94" t="str">
        <f t="shared" si="467"/>
        <v>-</v>
      </c>
      <c r="BF1058" s="94" t="str">
        <f t="shared" si="468"/>
        <v>-</v>
      </c>
    </row>
    <row r="1059" spans="1:58" x14ac:dyDescent="0.2">
      <c r="A1059" s="19" t="s">
        <v>1193</v>
      </c>
      <c r="B1059" s="19" t="s">
        <v>76</v>
      </c>
      <c r="C1059" s="19">
        <v>18925452</v>
      </c>
      <c r="D1059" s="19">
        <v>0</v>
      </c>
      <c r="E1059" s="19" t="s">
        <v>1531</v>
      </c>
      <c r="F1059" s="19" t="s">
        <v>1532</v>
      </c>
      <c r="G1059" s="19" t="s">
        <v>1533</v>
      </c>
      <c r="H1059" s="19" t="s">
        <v>654</v>
      </c>
      <c r="I1059" s="19" t="s">
        <v>653</v>
      </c>
      <c r="J1059" s="19">
        <v>80</v>
      </c>
      <c r="K1059" s="19" t="s">
        <v>556</v>
      </c>
      <c r="L1059" s="19" t="s">
        <v>495</v>
      </c>
      <c r="M1059" s="19" t="s">
        <v>10</v>
      </c>
      <c r="N1059" s="19">
        <v>45910</v>
      </c>
      <c r="O1059" s="19">
        <v>3</v>
      </c>
      <c r="P1059" s="83">
        <v>1</v>
      </c>
      <c r="Q1059" s="19" t="s">
        <v>23</v>
      </c>
      <c r="R1059" s="19" t="s">
        <v>11</v>
      </c>
      <c r="S1059" s="19" t="s">
        <v>23</v>
      </c>
      <c r="T1059" s="19">
        <v>3</v>
      </c>
      <c r="U1059" s="19" t="s">
        <v>11</v>
      </c>
      <c r="V1059" s="19" t="s">
        <v>11</v>
      </c>
      <c r="W1059" s="19" t="s">
        <v>11</v>
      </c>
      <c r="X1059" s="19">
        <v>0</v>
      </c>
      <c r="Y1059" s="19" t="s">
        <v>730</v>
      </c>
      <c r="Z1059" s="19">
        <v>0</v>
      </c>
      <c r="AA1059" s="19">
        <v>0</v>
      </c>
      <c r="AB1059" s="19">
        <v>0</v>
      </c>
      <c r="AC1059" s="186" t="str">
        <f>IF(OR(M1059="13",M1059="14",P1059=8),"",IF(     AND(OR(S1059="AUTORIZADO", S1059="PENDIENTE", S1059="REDUCIDO", S1059="AMPLIADO"),L1059&lt;&gt;"HONORARIO" ), _xlfn.CONCAT(IF(H1059="X","H",H1059),"_",IF(OR(P1059=5,P1059=6),_xlfn.CONCAT(P1059,"A"),P1059),"_",VLOOKUP(T1059,Datos!$B$2:$C$5,2,TRUE)),""))</f>
        <v>H_1_[hasta 3]</v>
      </c>
      <c r="AD1059" s="186">
        <f t="shared" si="442"/>
        <v>0</v>
      </c>
      <c r="AE1059" s="90" t="str">
        <f t="shared" si="443"/>
        <v>-</v>
      </c>
      <c r="AF1059" s="91" t="str">
        <f t="shared" si="444"/>
        <v>070601</v>
      </c>
      <c r="AG1059" s="92"/>
      <c r="AH1059" s="93" t="str">
        <f t="shared" si="445"/>
        <v>Corporación de Fomento de la Producción</v>
      </c>
      <c r="AI1059" s="90" t="str">
        <f t="shared" si="446"/>
        <v>-</v>
      </c>
      <c r="AJ1059" s="90">
        <f t="shared" si="447"/>
        <v>0</v>
      </c>
      <c r="AK1059" s="90" t="str">
        <f t="shared" si="448"/>
        <v>-</v>
      </c>
      <c r="AL1059" s="90" t="str">
        <f t="shared" si="449"/>
        <v>Identifica este registro como HOMBRE</v>
      </c>
      <c r="AM1059" s="90" t="str">
        <f t="shared" si="450"/>
        <v>-</v>
      </c>
      <c r="AN1059" s="90" t="str">
        <f t="shared" si="451"/>
        <v>-</v>
      </c>
      <c r="AO1059" s="90" t="str">
        <f t="shared" si="452"/>
        <v>-</v>
      </c>
      <c r="AP1059" s="58" t="str">
        <f t="shared" si="453"/>
        <v>-</v>
      </c>
      <c r="AQ1059" s="94" t="str">
        <f t="shared" si="454"/>
        <v>-</v>
      </c>
      <c r="AR1059" s="94" t="str">
        <f>IF(N1059="","PRIMER_DIA en blanco",
IF(AND(M1059="01",N1059&gt;=L_Conversion!$C$118,N1059&lt;=L_Conversion!$D$118),"-",
IF(AND(M1059="02",N1059&gt;=L_Conversion!$C$119,N1059&lt;=L_Conversion!$D$119),"-",
IF(AND(M1059="03",N1059&gt;=L_Conversion!$C$120,N1059&lt;=L_Conversion!$D$120),"-",
IF(AND(M1059="04",N1059&gt;=L_Conversion!$C$121,N1059&lt;=L_Conversion!$D$121),"-",
IF(AND(M1059="05",N1059&gt;=L_Conversion!$C$122,N1059&lt;=L_Conversion!$D$122),"-",
IF(AND(M1059="06",N1059&gt;=L_Conversion!$C$123,N1059&lt;=L_Conversion!$D$123),"-",
IF(AND(M1059="07",N1059&gt;=L_Conversion!$C$124,N1059&lt;=L_Conversion!$D$124),"-",
IF(AND(M1059="08",N1059&gt;=L_Conversion!$C$125,N1059&lt;=L_Conversion!$D$125),"-",
IF(AND(M1059="09",N1059&gt;=L_Conversion!$C$126,N1059&lt;=L_Conversion!$D$126),"-",
IF(AND(M1059="10",N1059&gt;=L_Conversion!$C$127,N1059&lt;=L_Conversion!$D$127),"-",
IF(AND(M1059="11",N1059&gt;=L_Conversion!$C$128,N1059&lt;=L_Conversion!$D$128),"-",
IF(AND(M1059="12",N1059&gt;=L_Conversion!$C$129,N1059&lt;=L_Conversion!$D$129),"-",
IF(AND(M1059="13",N1059&gt;=L_Conversion!$C$116,N1059&lt;=L_Conversion!$D$116),"-",
IF(AND(M1059="14",N1059&gt;=L_Conversion!$C$117,N1059&lt;=L_Conversion!$D$117),"-",
"PRIMER_DIA fuera de rango")))))))))))))))</f>
        <v>-</v>
      </c>
      <c r="AS1059" s="94" t="str">
        <f t="shared" si="455"/>
        <v>-</v>
      </c>
      <c r="AT1059" s="94" t="str">
        <f t="shared" si="456"/>
        <v>-</v>
      </c>
      <c r="AU1059" s="94" t="str">
        <f t="shared" si="457"/>
        <v>-</v>
      </c>
      <c r="AV1059" s="94" t="str">
        <f t="shared" si="458"/>
        <v>-</v>
      </c>
      <c r="AW1059" s="94" t="str">
        <f t="shared" si="459"/>
        <v>-</v>
      </c>
      <c r="AX1059" s="94" t="str">
        <f t="shared" si="460"/>
        <v>-</v>
      </c>
      <c r="AY1059" s="94" t="str">
        <f t="shared" si="461"/>
        <v>-</v>
      </c>
      <c r="AZ1059" s="94" t="str">
        <f t="shared" si="462"/>
        <v>-</v>
      </c>
      <c r="BA1059" s="94" t="str">
        <f t="shared" si="463"/>
        <v>-</v>
      </c>
      <c r="BB1059" s="94" t="str">
        <f t="shared" si="464"/>
        <v>-</v>
      </c>
      <c r="BC1059" s="94" t="str">
        <f t="shared" si="465"/>
        <v>-</v>
      </c>
      <c r="BD1059" s="94" t="str">
        <f t="shared" si="466"/>
        <v>-</v>
      </c>
      <c r="BE1059" s="94" t="str">
        <f t="shared" si="467"/>
        <v>-</v>
      </c>
      <c r="BF1059" s="94" t="str">
        <f t="shared" si="468"/>
        <v>-</v>
      </c>
    </row>
    <row r="1060" spans="1:58" x14ac:dyDescent="0.2">
      <c r="A1060" s="19" t="s">
        <v>1193</v>
      </c>
      <c r="B1060" s="19" t="s">
        <v>76</v>
      </c>
      <c r="C1060" s="19">
        <v>15331775</v>
      </c>
      <c r="D1060" s="19">
        <v>5</v>
      </c>
      <c r="E1060" s="19" t="s">
        <v>1764</v>
      </c>
      <c r="F1060" s="19" t="s">
        <v>1765</v>
      </c>
      <c r="G1060" s="19" t="s">
        <v>1766</v>
      </c>
      <c r="H1060" s="19" t="s">
        <v>654</v>
      </c>
      <c r="I1060" s="19" t="s">
        <v>653</v>
      </c>
      <c r="J1060" s="19">
        <v>80</v>
      </c>
      <c r="K1060" s="19" t="s">
        <v>556</v>
      </c>
      <c r="L1060" s="19" t="s">
        <v>495</v>
      </c>
      <c r="M1060" s="19" t="s">
        <v>10</v>
      </c>
      <c r="N1060" s="19">
        <v>45911</v>
      </c>
      <c r="O1060" s="19">
        <v>1</v>
      </c>
      <c r="P1060" s="83">
        <v>1</v>
      </c>
      <c r="Q1060" s="19" t="s">
        <v>23</v>
      </c>
      <c r="R1060" s="19" t="s">
        <v>11</v>
      </c>
      <c r="S1060" s="19" t="s">
        <v>23</v>
      </c>
      <c r="T1060" s="19">
        <v>1</v>
      </c>
      <c r="U1060" s="19" t="s">
        <v>11</v>
      </c>
      <c r="V1060" s="19" t="s">
        <v>11</v>
      </c>
      <c r="W1060" s="19" t="s">
        <v>11</v>
      </c>
      <c r="X1060" s="19">
        <v>0</v>
      </c>
      <c r="Y1060" s="19" t="s">
        <v>730</v>
      </c>
      <c r="Z1060" s="19">
        <v>0</v>
      </c>
      <c r="AA1060" s="19">
        <v>0</v>
      </c>
      <c r="AB1060" s="19">
        <v>0</v>
      </c>
      <c r="AC1060" s="186" t="str">
        <f>IF(OR(M1060="13",M1060="14",P1060=8),"",IF(     AND(OR(S1060="AUTORIZADO", S1060="PENDIENTE", S1060="REDUCIDO", S1060="AMPLIADO"),L1060&lt;&gt;"HONORARIO" ), _xlfn.CONCAT(IF(H1060="X","H",H1060),"_",IF(OR(P1060=5,P1060=6),_xlfn.CONCAT(P1060,"A"),P1060),"_",VLOOKUP(T1060,Datos!$B$2:$C$5,2,TRUE)),""))</f>
        <v>H_1_[hasta 3]</v>
      </c>
      <c r="AD1060" s="186">
        <f t="shared" si="442"/>
        <v>0</v>
      </c>
      <c r="AE1060" s="90" t="str">
        <f t="shared" si="443"/>
        <v>-</v>
      </c>
      <c r="AF1060" s="91" t="str">
        <f t="shared" si="444"/>
        <v>070601</v>
      </c>
      <c r="AG1060" s="92"/>
      <c r="AH1060" s="93" t="str">
        <f t="shared" si="445"/>
        <v>Corporación de Fomento de la Producción</v>
      </c>
      <c r="AI1060" s="90" t="str">
        <f t="shared" si="446"/>
        <v>-</v>
      </c>
      <c r="AJ1060" s="90">
        <f t="shared" si="447"/>
        <v>5</v>
      </c>
      <c r="AK1060" s="90" t="str">
        <f t="shared" si="448"/>
        <v>-</v>
      </c>
      <c r="AL1060" s="90" t="str">
        <f t="shared" si="449"/>
        <v>Identifica este registro como HOMBRE</v>
      </c>
      <c r="AM1060" s="90" t="str">
        <f t="shared" si="450"/>
        <v>-</v>
      </c>
      <c r="AN1060" s="90" t="str">
        <f t="shared" si="451"/>
        <v>-</v>
      </c>
      <c r="AO1060" s="90" t="str">
        <f t="shared" si="452"/>
        <v>-</v>
      </c>
      <c r="AP1060" s="58" t="str">
        <f t="shared" si="453"/>
        <v>-</v>
      </c>
      <c r="AQ1060" s="94" t="str">
        <f t="shared" si="454"/>
        <v>-</v>
      </c>
      <c r="AR1060" s="94" t="str">
        <f>IF(N1060="","PRIMER_DIA en blanco",
IF(AND(M1060="01",N1060&gt;=L_Conversion!$C$118,N1060&lt;=L_Conversion!$D$118),"-",
IF(AND(M1060="02",N1060&gt;=L_Conversion!$C$119,N1060&lt;=L_Conversion!$D$119),"-",
IF(AND(M1060="03",N1060&gt;=L_Conversion!$C$120,N1060&lt;=L_Conversion!$D$120),"-",
IF(AND(M1060="04",N1060&gt;=L_Conversion!$C$121,N1060&lt;=L_Conversion!$D$121),"-",
IF(AND(M1060="05",N1060&gt;=L_Conversion!$C$122,N1060&lt;=L_Conversion!$D$122),"-",
IF(AND(M1060="06",N1060&gt;=L_Conversion!$C$123,N1060&lt;=L_Conversion!$D$123),"-",
IF(AND(M1060="07",N1060&gt;=L_Conversion!$C$124,N1060&lt;=L_Conversion!$D$124),"-",
IF(AND(M1060="08",N1060&gt;=L_Conversion!$C$125,N1060&lt;=L_Conversion!$D$125),"-",
IF(AND(M1060="09",N1060&gt;=L_Conversion!$C$126,N1060&lt;=L_Conversion!$D$126),"-",
IF(AND(M1060="10",N1060&gt;=L_Conversion!$C$127,N1060&lt;=L_Conversion!$D$127),"-",
IF(AND(M1060="11",N1060&gt;=L_Conversion!$C$128,N1060&lt;=L_Conversion!$D$128),"-",
IF(AND(M1060="12",N1060&gt;=L_Conversion!$C$129,N1060&lt;=L_Conversion!$D$129),"-",
IF(AND(M1060="13",N1060&gt;=L_Conversion!$C$116,N1060&lt;=L_Conversion!$D$116),"-",
IF(AND(M1060="14",N1060&gt;=L_Conversion!$C$117,N1060&lt;=L_Conversion!$D$117),"-",
"PRIMER_DIA fuera de rango")))))))))))))))</f>
        <v>-</v>
      </c>
      <c r="AS1060" s="94" t="str">
        <f t="shared" si="455"/>
        <v>-</v>
      </c>
      <c r="AT1060" s="94" t="str">
        <f t="shared" si="456"/>
        <v>-</v>
      </c>
      <c r="AU1060" s="94" t="str">
        <f t="shared" si="457"/>
        <v>-</v>
      </c>
      <c r="AV1060" s="94" t="str">
        <f t="shared" si="458"/>
        <v>-</v>
      </c>
      <c r="AW1060" s="94" t="str">
        <f t="shared" si="459"/>
        <v>-</v>
      </c>
      <c r="AX1060" s="94" t="str">
        <f t="shared" si="460"/>
        <v>-</v>
      </c>
      <c r="AY1060" s="94" t="str">
        <f t="shared" si="461"/>
        <v>-</v>
      </c>
      <c r="AZ1060" s="94" t="str">
        <f t="shared" si="462"/>
        <v>-</v>
      </c>
      <c r="BA1060" s="94" t="str">
        <f t="shared" si="463"/>
        <v>-</v>
      </c>
      <c r="BB1060" s="94" t="str">
        <f t="shared" si="464"/>
        <v>-</v>
      </c>
      <c r="BC1060" s="94" t="str">
        <f t="shared" si="465"/>
        <v>-</v>
      </c>
      <c r="BD1060" s="94" t="str">
        <f t="shared" si="466"/>
        <v>-</v>
      </c>
      <c r="BE1060" s="94" t="str">
        <f t="shared" si="467"/>
        <v>-</v>
      </c>
      <c r="BF1060" s="94" t="str">
        <f t="shared" si="468"/>
        <v>-</v>
      </c>
    </row>
    <row r="1061" spans="1:58" x14ac:dyDescent="0.2">
      <c r="A1061" s="19" t="s">
        <v>1193</v>
      </c>
      <c r="B1061" s="19" t="s">
        <v>76</v>
      </c>
      <c r="C1061" s="19">
        <v>10197224</v>
      </c>
      <c r="D1061" s="19">
        <v>0</v>
      </c>
      <c r="E1061" s="19" t="s">
        <v>2140</v>
      </c>
      <c r="F1061" s="19" t="s">
        <v>1508</v>
      </c>
      <c r="G1061" s="19" t="s">
        <v>2141</v>
      </c>
      <c r="H1061" s="19" t="s">
        <v>1018</v>
      </c>
      <c r="I1061" s="19" t="s">
        <v>653</v>
      </c>
      <c r="J1061" s="19">
        <v>80</v>
      </c>
      <c r="K1061" s="19" t="s">
        <v>554</v>
      </c>
      <c r="L1061" s="19" t="s">
        <v>495</v>
      </c>
      <c r="M1061" s="19" t="s">
        <v>10</v>
      </c>
      <c r="N1061" s="19">
        <v>45911</v>
      </c>
      <c r="O1061" s="19">
        <v>35</v>
      </c>
      <c r="P1061" s="83" t="s">
        <v>736</v>
      </c>
      <c r="Q1061" s="19" t="s">
        <v>23</v>
      </c>
      <c r="R1061" s="19" t="s">
        <v>11</v>
      </c>
      <c r="S1061" s="19" t="s">
        <v>23</v>
      </c>
      <c r="T1061" s="19">
        <v>35</v>
      </c>
      <c r="U1061" s="19" t="s">
        <v>11</v>
      </c>
      <c r="V1061" s="19" t="s">
        <v>11</v>
      </c>
      <c r="W1061" s="19" t="s">
        <v>11</v>
      </c>
      <c r="X1061" s="19">
        <v>0</v>
      </c>
      <c r="Y1061" s="19" t="s">
        <v>730</v>
      </c>
      <c r="Z1061" s="19">
        <v>0</v>
      </c>
      <c r="AA1061" s="19">
        <v>0</v>
      </c>
      <c r="AB1061" s="19">
        <v>0</v>
      </c>
      <c r="AC1061" s="186" t="str">
        <f>IF(OR(M1061="13",M1061="14",P1061=8),"",IF(     AND(OR(S1061="AUTORIZADO", S1061="PENDIENTE", S1061="REDUCIDO", S1061="AMPLIADO"),L1061&lt;&gt;"HONORARIO" ), _xlfn.CONCAT(IF(H1061="X","H",H1061),"_",IF(OR(P1061=5,P1061=6),_xlfn.CONCAT(P1061,"A"),P1061),"_",VLOOKUP(T1061,Datos!$B$2:$C$5,2,TRUE)),""))</f>
        <v>M_5B_[11 +]</v>
      </c>
      <c r="AD1061" s="186">
        <f t="shared" si="442"/>
        <v>0</v>
      </c>
      <c r="AE1061" s="90" t="str">
        <f t="shared" si="443"/>
        <v>-</v>
      </c>
      <c r="AF1061" s="91" t="str">
        <f t="shared" si="444"/>
        <v>070601</v>
      </c>
      <c r="AG1061" s="92"/>
      <c r="AH1061" s="93" t="str">
        <f t="shared" si="445"/>
        <v>Corporación de Fomento de la Producción</v>
      </c>
      <c r="AI1061" s="90" t="str">
        <f t="shared" si="446"/>
        <v>-</v>
      </c>
      <c r="AJ1061" s="90">
        <f t="shared" si="447"/>
        <v>0</v>
      </c>
      <c r="AK1061" s="90" t="str">
        <f t="shared" si="448"/>
        <v>-</v>
      </c>
      <c r="AL1061" s="90" t="str">
        <f t="shared" si="449"/>
        <v>Identifica este registro como MUJER</v>
      </c>
      <c r="AM1061" s="90" t="str">
        <f t="shared" si="450"/>
        <v>-</v>
      </c>
      <c r="AN1061" s="90" t="str">
        <f t="shared" si="451"/>
        <v>-</v>
      </c>
      <c r="AO1061" s="90" t="str">
        <f t="shared" si="452"/>
        <v>-</v>
      </c>
      <c r="AP1061" s="58" t="str">
        <f t="shared" si="453"/>
        <v>-</v>
      </c>
      <c r="AQ1061" s="94" t="str">
        <f t="shared" si="454"/>
        <v>-</v>
      </c>
      <c r="AR1061" s="94" t="str">
        <f>IF(N1061="","PRIMER_DIA en blanco",
IF(AND(M1061="01",N1061&gt;=L_Conversion!$C$118,N1061&lt;=L_Conversion!$D$118),"-",
IF(AND(M1061="02",N1061&gt;=L_Conversion!$C$119,N1061&lt;=L_Conversion!$D$119),"-",
IF(AND(M1061="03",N1061&gt;=L_Conversion!$C$120,N1061&lt;=L_Conversion!$D$120),"-",
IF(AND(M1061="04",N1061&gt;=L_Conversion!$C$121,N1061&lt;=L_Conversion!$D$121),"-",
IF(AND(M1061="05",N1061&gt;=L_Conversion!$C$122,N1061&lt;=L_Conversion!$D$122),"-",
IF(AND(M1061="06",N1061&gt;=L_Conversion!$C$123,N1061&lt;=L_Conversion!$D$123),"-",
IF(AND(M1061="07",N1061&gt;=L_Conversion!$C$124,N1061&lt;=L_Conversion!$D$124),"-",
IF(AND(M1061="08",N1061&gt;=L_Conversion!$C$125,N1061&lt;=L_Conversion!$D$125),"-",
IF(AND(M1061="09",N1061&gt;=L_Conversion!$C$126,N1061&lt;=L_Conversion!$D$126),"-",
IF(AND(M1061="10",N1061&gt;=L_Conversion!$C$127,N1061&lt;=L_Conversion!$D$127),"-",
IF(AND(M1061="11",N1061&gt;=L_Conversion!$C$128,N1061&lt;=L_Conversion!$D$128),"-",
IF(AND(M1061="12",N1061&gt;=L_Conversion!$C$129,N1061&lt;=L_Conversion!$D$129),"-",
IF(AND(M1061="13",N1061&gt;=L_Conversion!$C$116,N1061&lt;=L_Conversion!$D$116),"-",
IF(AND(M1061="14",N1061&gt;=L_Conversion!$C$117,N1061&lt;=L_Conversion!$D$117),"-",
"PRIMER_DIA fuera de rango")))))))))))))))</f>
        <v>-</v>
      </c>
      <c r="AS1061" s="94" t="str">
        <f t="shared" si="455"/>
        <v>-</v>
      </c>
      <c r="AT1061" s="94" t="str">
        <f t="shared" si="456"/>
        <v>-</v>
      </c>
      <c r="AU1061" s="94" t="str">
        <f t="shared" si="457"/>
        <v>-</v>
      </c>
      <c r="AV1061" s="94" t="str">
        <f t="shared" si="458"/>
        <v>-</v>
      </c>
      <c r="AW1061" s="94" t="str">
        <f t="shared" si="459"/>
        <v>-</v>
      </c>
      <c r="AX1061" s="94" t="str">
        <f t="shared" si="460"/>
        <v>-</v>
      </c>
      <c r="AY1061" s="94" t="str">
        <f t="shared" si="461"/>
        <v>-</v>
      </c>
      <c r="AZ1061" s="94" t="str">
        <f t="shared" si="462"/>
        <v>-</v>
      </c>
      <c r="BA1061" s="94" t="str">
        <f t="shared" si="463"/>
        <v>-</v>
      </c>
      <c r="BB1061" s="94" t="str">
        <f t="shared" si="464"/>
        <v>-</v>
      </c>
      <c r="BC1061" s="94" t="str">
        <f t="shared" si="465"/>
        <v>-</v>
      </c>
      <c r="BD1061" s="94" t="str">
        <f t="shared" si="466"/>
        <v>-</v>
      </c>
      <c r="BE1061" s="94" t="str">
        <f t="shared" si="467"/>
        <v>-</v>
      </c>
      <c r="BF1061" s="94" t="str">
        <f t="shared" si="468"/>
        <v>-</v>
      </c>
    </row>
    <row r="1062" spans="1:58" x14ac:dyDescent="0.2">
      <c r="A1062" s="19" t="s">
        <v>1193</v>
      </c>
      <c r="B1062" s="19" t="s">
        <v>76</v>
      </c>
      <c r="C1062" s="19">
        <v>12159199</v>
      </c>
      <c r="D1062" s="19">
        <v>5</v>
      </c>
      <c r="E1062" s="19" t="s">
        <v>1431</v>
      </c>
      <c r="F1062" s="19" t="s">
        <v>1398</v>
      </c>
      <c r="G1062" s="19" t="s">
        <v>2142</v>
      </c>
      <c r="H1062" s="19" t="s">
        <v>1018</v>
      </c>
      <c r="I1062" s="19" t="s">
        <v>653</v>
      </c>
      <c r="J1062" s="19">
        <v>80</v>
      </c>
      <c r="K1062" s="19" t="s">
        <v>556</v>
      </c>
      <c r="L1062" s="19" t="s">
        <v>495</v>
      </c>
      <c r="M1062" s="19" t="s">
        <v>10</v>
      </c>
      <c r="N1062" s="19">
        <v>45912</v>
      </c>
      <c r="O1062" s="19">
        <v>6</v>
      </c>
      <c r="P1062" s="83">
        <v>1</v>
      </c>
      <c r="Q1062" s="19" t="s">
        <v>23</v>
      </c>
      <c r="R1062" s="19" t="s">
        <v>11</v>
      </c>
      <c r="S1062" s="19" t="s">
        <v>23</v>
      </c>
      <c r="T1062" s="19">
        <v>6</v>
      </c>
      <c r="U1062" s="19" t="s">
        <v>11</v>
      </c>
      <c r="V1062" s="19" t="s">
        <v>11</v>
      </c>
      <c r="W1062" s="19" t="s">
        <v>11</v>
      </c>
      <c r="X1062" s="19">
        <v>0</v>
      </c>
      <c r="Y1062" s="19" t="s">
        <v>730</v>
      </c>
      <c r="Z1062" s="19">
        <v>0</v>
      </c>
      <c r="AA1062" s="19">
        <v>0</v>
      </c>
      <c r="AB1062" s="19">
        <v>0</v>
      </c>
      <c r="AC1062" s="186" t="str">
        <f>IF(OR(M1062="13",M1062="14",P1062=8),"",IF(     AND(OR(S1062="AUTORIZADO", S1062="PENDIENTE", S1062="REDUCIDO", S1062="AMPLIADO"),L1062&lt;&gt;"HONORARIO" ), _xlfn.CONCAT(IF(H1062="X","H",H1062),"_",IF(OR(P1062=5,P1062=6),_xlfn.CONCAT(P1062,"A"),P1062),"_",VLOOKUP(T1062,Datos!$B$2:$C$5,2,TRUE)),""))</f>
        <v>M_1_[4 a 10]</v>
      </c>
      <c r="AD1062" s="186">
        <f t="shared" si="442"/>
        <v>0</v>
      </c>
      <c r="AE1062" s="90" t="str">
        <f t="shared" si="443"/>
        <v>-</v>
      </c>
      <c r="AF1062" s="91" t="str">
        <f t="shared" si="444"/>
        <v>070601</v>
      </c>
      <c r="AG1062" s="92"/>
      <c r="AH1062" s="93" t="str">
        <f t="shared" si="445"/>
        <v>Corporación de Fomento de la Producción</v>
      </c>
      <c r="AI1062" s="90" t="str">
        <f t="shared" si="446"/>
        <v>-</v>
      </c>
      <c r="AJ1062" s="90">
        <f t="shared" si="447"/>
        <v>5</v>
      </c>
      <c r="AK1062" s="90" t="str">
        <f t="shared" si="448"/>
        <v>-</v>
      </c>
      <c r="AL1062" s="90" t="str">
        <f t="shared" si="449"/>
        <v>Identifica este registro como MUJER</v>
      </c>
      <c r="AM1062" s="90" t="str">
        <f t="shared" si="450"/>
        <v>-</v>
      </c>
      <c r="AN1062" s="90" t="str">
        <f t="shared" si="451"/>
        <v>-</v>
      </c>
      <c r="AO1062" s="90" t="str">
        <f t="shared" si="452"/>
        <v>-</v>
      </c>
      <c r="AP1062" s="58" t="str">
        <f t="shared" si="453"/>
        <v>-</v>
      </c>
      <c r="AQ1062" s="94" t="str">
        <f t="shared" si="454"/>
        <v>-</v>
      </c>
      <c r="AR1062" s="94" t="str">
        <f>IF(N1062="","PRIMER_DIA en blanco",
IF(AND(M1062="01",N1062&gt;=L_Conversion!$C$118,N1062&lt;=L_Conversion!$D$118),"-",
IF(AND(M1062="02",N1062&gt;=L_Conversion!$C$119,N1062&lt;=L_Conversion!$D$119),"-",
IF(AND(M1062="03",N1062&gt;=L_Conversion!$C$120,N1062&lt;=L_Conversion!$D$120),"-",
IF(AND(M1062="04",N1062&gt;=L_Conversion!$C$121,N1062&lt;=L_Conversion!$D$121),"-",
IF(AND(M1062="05",N1062&gt;=L_Conversion!$C$122,N1062&lt;=L_Conversion!$D$122),"-",
IF(AND(M1062="06",N1062&gt;=L_Conversion!$C$123,N1062&lt;=L_Conversion!$D$123),"-",
IF(AND(M1062="07",N1062&gt;=L_Conversion!$C$124,N1062&lt;=L_Conversion!$D$124),"-",
IF(AND(M1062="08",N1062&gt;=L_Conversion!$C$125,N1062&lt;=L_Conversion!$D$125),"-",
IF(AND(M1062="09",N1062&gt;=L_Conversion!$C$126,N1062&lt;=L_Conversion!$D$126),"-",
IF(AND(M1062="10",N1062&gt;=L_Conversion!$C$127,N1062&lt;=L_Conversion!$D$127),"-",
IF(AND(M1062="11",N1062&gt;=L_Conversion!$C$128,N1062&lt;=L_Conversion!$D$128),"-",
IF(AND(M1062="12",N1062&gt;=L_Conversion!$C$129,N1062&lt;=L_Conversion!$D$129),"-",
IF(AND(M1062="13",N1062&gt;=L_Conversion!$C$116,N1062&lt;=L_Conversion!$D$116),"-",
IF(AND(M1062="14",N1062&gt;=L_Conversion!$C$117,N1062&lt;=L_Conversion!$D$117),"-",
"PRIMER_DIA fuera de rango")))))))))))))))</f>
        <v>-</v>
      </c>
      <c r="AS1062" s="94" t="str">
        <f t="shared" si="455"/>
        <v>-</v>
      </c>
      <c r="AT1062" s="94" t="str">
        <f t="shared" si="456"/>
        <v>-</v>
      </c>
      <c r="AU1062" s="94" t="str">
        <f t="shared" si="457"/>
        <v>-</v>
      </c>
      <c r="AV1062" s="94" t="str">
        <f t="shared" si="458"/>
        <v>-</v>
      </c>
      <c r="AW1062" s="94" t="str">
        <f t="shared" si="459"/>
        <v>-</v>
      </c>
      <c r="AX1062" s="94" t="str">
        <f t="shared" si="460"/>
        <v>-</v>
      </c>
      <c r="AY1062" s="94" t="str">
        <f t="shared" si="461"/>
        <v>-</v>
      </c>
      <c r="AZ1062" s="94" t="str">
        <f t="shared" si="462"/>
        <v>-</v>
      </c>
      <c r="BA1062" s="94" t="str">
        <f t="shared" si="463"/>
        <v>-</v>
      </c>
      <c r="BB1062" s="94" t="str">
        <f t="shared" si="464"/>
        <v>-</v>
      </c>
      <c r="BC1062" s="94" t="str">
        <f t="shared" si="465"/>
        <v>-</v>
      </c>
      <c r="BD1062" s="94" t="str">
        <f t="shared" si="466"/>
        <v>-</v>
      </c>
      <c r="BE1062" s="94" t="str">
        <f t="shared" si="467"/>
        <v>-</v>
      </c>
      <c r="BF1062" s="94" t="str">
        <f t="shared" si="468"/>
        <v>-</v>
      </c>
    </row>
    <row r="1063" spans="1:58" x14ac:dyDescent="0.2">
      <c r="A1063" s="19" t="s">
        <v>1193</v>
      </c>
      <c r="B1063" s="19" t="s">
        <v>76</v>
      </c>
      <c r="C1063" s="19">
        <v>11846118</v>
      </c>
      <c r="D1063" s="19">
        <v>5</v>
      </c>
      <c r="E1063" s="19" t="s">
        <v>1194</v>
      </c>
      <c r="F1063" s="19" t="s">
        <v>1474</v>
      </c>
      <c r="G1063" s="19" t="s">
        <v>1417</v>
      </c>
      <c r="H1063" s="19" t="s">
        <v>1018</v>
      </c>
      <c r="I1063" s="19" t="s">
        <v>653</v>
      </c>
      <c r="J1063" s="19">
        <v>80</v>
      </c>
      <c r="K1063" s="19" t="s">
        <v>560</v>
      </c>
      <c r="L1063" s="19" t="s">
        <v>495</v>
      </c>
      <c r="M1063" s="19" t="s">
        <v>10</v>
      </c>
      <c r="N1063" s="19">
        <v>45912</v>
      </c>
      <c r="O1063" s="19">
        <v>6</v>
      </c>
      <c r="P1063" s="83" t="s">
        <v>740</v>
      </c>
      <c r="Q1063" s="19" t="s">
        <v>23</v>
      </c>
      <c r="R1063" s="19" t="s">
        <v>11</v>
      </c>
      <c r="S1063" s="19" t="s">
        <v>23</v>
      </c>
      <c r="T1063" s="19">
        <v>6</v>
      </c>
      <c r="U1063" s="19" t="s">
        <v>11</v>
      </c>
      <c r="V1063" s="19" t="s">
        <v>11</v>
      </c>
      <c r="W1063" s="19" t="s">
        <v>11</v>
      </c>
      <c r="X1063" s="19">
        <v>0</v>
      </c>
      <c r="Y1063" s="19" t="s">
        <v>730</v>
      </c>
      <c r="Z1063" s="19">
        <v>0</v>
      </c>
      <c r="AA1063" s="19">
        <v>0</v>
      </c>
      <c r="AB1063" s="19">
        <v>0</v>
      </c>
      <c r="AC1063" s="186" t="str">
        <f>IF(OR(M1063="13",M1063="14",P1063=8),"",IF(     AND(OR(S1063="AUTORIZADO", S1063="PENDIENTE", S1063="REDUCIDO", S1063="AMPLIADO"),L1063&lt;&gt;"HONORARIO" ), _xlfn.CONCAT(IF(H1063="X","H",H1063),"_",IF(OR(P1063=5,P1063=6),_xlfn.CONCAT(P1063,"A"),P1063),"_",VLOOKUP(T1063,Datos!$B$2:$C$5,2,TRUE)),""))</f>
        <v>M_6B_[4 a 10]</v>
      </c>
      <c r="AD1063" s="186">
        <f t="shared" si="442"/>
        <v>0</v>
      </c>
      <c r="AE1063" s="90" t="str">
        <f t="shared" si="443"/>
        <v>-</v>
      </c>
      <c r="AF1063" s="91" t="str">
        <f t="shared" si="444"/>
        <v>070601</v>
      </c>
      <c r="AG1063" s="92"/>
      <c r="AH1063" s="93" t="str">
        <f t="shared" si="445"/>
        <v>Corporación de Fomento de la Producción</v>
      </c>
      <c r="AI1063" s="90" t="str">
        <f t="shared" si="446"/>
        <v>-</v>
      </c>
      <c r="AJ1063" s="90">
        <f t="shared" si="447"/>
        <v>5</v>
      </c>
      <c r="AK1063" s="90" t="str">
        <f t="shared" si="448"/>
        <v>-</v>
      </c>
      <c r="AL1063" s="90" t="str">
        <f t="shared" si="449"/>
        <v>Identifica este registro como MUJER</v>
      </c>
      <c r="AM1063" s="90" t="str">
        <f t="shared" si="450"/>
        <v>-</v>
      </c>
      <c r="AN1063" s="90" t="str">
        <f t="shared" si="451"/>
        <v>-</v>
      </c>
      <c r="AO1063" s="90" t="str">
        <f t="shared" si="452"/>
        <v>-</v>
      </c>
      <c r="AP1063" s="58" t="str">
        <f t="shared" si="453"/>
        <v>-</v>
      </c>
      <c r="AQ1063" s="94" t="str">
        <f t="shared" si="454"/>
        <v>-</v>
      </c>
      <c r="AR1063" s="94" t="str">
        <f>IF(N1063="","PRIMER_DIA en blanco",
IF(AND(M1063="01",N1063&gt;=L_Conversion!$C$118,N1063&lt;=L_Conversion!$D$118),"-",
IF(AND(M1063="02",N1063&gt;=L_Conversion!$C$119,N1063&lt;=L_Conversion!$D$119),"-",
IF(AND(M1063="03",N1063&gt;=L_Conversion!$C$120,N1063&lt;=L_Conversion!$D$120),"-",
IF(AND(M1063="04",N1063&gt;=L_Conversion!$C$121,N1063&lt;=L_Conversion!$D$121),"-",
IF(AND(M1063="05",N1063&gt;=L_Conversion!$C$122,N1063&lt;=L_Conversion!$D$122),"-",
IF(AND(M1063="06",N1063&gt;=L_Conversion!$C$123,N1063&lt;=L_Conversion!$D$123),"-",
IF(AND(M1063="07",N1063&gt;=L_Conversion!$C$124,N1063&lt;=L_Conversion!$D$124),"-",
IF(AND(M1063="08",N1063&gt;=L_Conversion!$C$125,N1063&lt;=L_Conversion!$D$125),"-",
IF(AND(M1063="09",N1063&gt;=L_Conversion!$C$126,N1063&lt;=L_Conversion!$D$126),"-",
IF(AND(M1063="10",N1063&gt;=L_Conversion!$C$127,N1063&lt;=L_Conversion!$D$127),"-",
IF(AND(M1063="11",N1063&gt;=L_Conversion!$C$128,N1063&lt;=L_Conversion!$D$128),"-",
IF(AND(M1063="12",N1063&gt;=L_Conversion!$C$129,N1063&lt;=L_Conversion!$D$129),"-",
IF(AND(M1063="13",N1063&gt;=L_Conversion!$C$116,N1063&lt;=L_Conversion!$D$116),"-",
IF(AND(M1063="14",N1063&gt;=L_Conversion!$C$117,N1063&lt;=L_Conversion!$D$117),"-",
"PRIMER_DIA fuera de rango")))))))))))))))</f>
        <v>-</v>
      </c>
      <c r="AS1063" s="94" t="str">
        <f t="shared" si="455"/>
        <v>-</v>
      </c>
      <c r="AT1063" s="94" t="str">
        <f t="shared" si="456"/>
        <v>-</v>
      </c>
      <c r="AU1063" s="94" t="str">
        <f t="shared" si="457"/>
        <v>-</v>
      </c>
      <c r="AV1063" s="94" t="str">
        <f t="shared" si="458"/>
        <v>-</v>
      </c>
      <c r="AW1063" s="94" t="str">
        <f t="shared" si="459"/>
        <v>-</v>
      </c>
      <c r="AX1063" s="94" t="str">
        <f t="shared" si="460"/>
        <v>-</v>
      </c>
      <c r="AY1063" s="94" t="str">
        <f t="shared" si="461"/>
        <v>-</v>
      </c>
      <c r="AZ1063" s="94" t="str">
        <f t="shared" si="462"/>
        <v>-</v>
      </c>
      <c r="BA1063" s="94" t="str">
        <f t="shared" si="463"/>
        <v>-</v>
      </c>
      <c r="BB1063" s="94" t="str">
        <f t="shared" si="464"/>
        <v>-</v>
      </c>
      <c r="BC1063" s="94" t="str">
        <f t="shared" si="465"/>
        <v>-</v>
      </c>
      <c r="BD1063" s="94" t="str">
        <f t="shared" si="466"/>
        <v>-</v>
      </c>
      <c r="BE1063" s="94" t="str">
        <f t="shared" si="467"/>
        <v>-</v>
      </c>
      <c r="BF1063" s="94" t="str">
        <f t="shared" si="468"/>
        <v>-</v>
      </c>
    </row>
    <row r="1064" spans="1:58" x14ac:dyDescent="0.2">
      <c r="A1064" s="19" t="s">
        <v>1193</v>
      </c>
      <c r="B1064" s="19" t="s">
        <v>76</v>
      </c>
      <c r="C1064" s="19">
        <v>16035770</v>
      </c>
      <c r="D1064" s="19">
        <v>3</v>
      </c>
      <c r="E1064" s="19" t="s">
        <v>1685</v>
      </c>
      <c r="F1064" s="19" t="s">
        <v>1337</v>
      </c>
      <c r="G1064" s="19" t="s">
        <v>2114</v>
      </c>
      <c r="H1064" s="19" t="s">
        <v>1018</v>
      </c>
      <c r="I1064" s="19" t="s">
        <v>653</v>
      </c>
      <c r="J1064" s="19">
        <v>80</v>
      </c>
      <c r="K1064" s="19" t="s">
        <v>556</v>
      </c>
      <c r="L1064" s="19" t="s">
        <v>495</v>
      </c>
      <c r="M1064" s="19" t="s">
        <v>10</v>
      </c>
      <c r="N1064" s="19">
        <v>45912</v>
      </c>
      <c r="O1064" s="19">
        <v>21</v>
      </c>
      <c r="P1064" s="83">
        <v>1</v>
      </c>
      <c r="Q1064" s="19" t="s">
        <v>23</v>
      </c>
      <c r="R1064" s="19" t="s">
        <v>11</v>
      </c>
      <c r="S1064" s="19" t="s">
        <v>23</v>
      </c>
      <c r="T1064" s="19">
        <v>21</v>
      </c>
      <c r="U1064" s="19" t="s">
        <v>11</v>
      </c>
      <c r="V1064" s="19" t="s">
        <v>11</v>
      </c>
      <c r="W1064" s="19" t="s">
        <v>11</v>
      </c>
      <c r="X1064" s="19">
        <v>0</v>
      </c>
      <c r="Y1064" s="19" t="s">
        <v>730</v>
      </c>
      <c r="Z1064" s="19">
        <v>0</v>
      </c>
      <c r="AA1064" s="19">
        <v>0</v>
      </c>
      <c r="AB1064" s="19">
        <v>0</v>
      </c>
      <c r="AC1064" s="186" t="str">
        <f>IF(OR(M1064="13",M1064="14",P1064=8),"",IF(     AND(OR(S1064="AUTORIZADO", S1064="PENDIENTE", S1064="REDUCIDO", S1064="AMPLIADO"),L1064&lt;&gt;"HONORARIO" ), _xlfn.CONCAT(IF(H1064="X","H",H1064),"_",IF(OR(P1064=5,P1064=6),_xlfn.CONCAT(P1064,"A"),P1064),"_",VLOOKUP(T1064,Datos!$B$2:$C$5,2,TRUE)),""))</f>
        <v>M_1_[11 +]</v>
      </c>
      <c r="AD1064" s="186">
        <f t="shared" si="442"/>
        <v>0</v>
      </c>
      <c r="AE1064" s="90" t="str">
        <f t="shared" si="443"/>
        <v>-</v>
      </c>
      <c r="AF1064" s="91" t="str">
        <f t="shared" si="444"/>
        <v>070601</v>
      </c>
      <c r="AG1064" s="92"/>
      <c r="AH1064" s="93" t="str">
        <f t="shared" si="445"/>
        <v>Corporación de Fomento de la Producción</v>
      </c>
      <c r="AI1064" s="90" t="str">
        <f t="shared" si="446"/>
        <v>-</v>
      </c>
      <c r="AJ1064" s="90">
        <f t="shared" si="447"/>
        <v>3</v>
      </c>
      <c r="AK1064" s="90" t="str">
        <f t="shared" si="448"/>
        <v>-</v>
      </c>
      <c r="AL1064" s="90" t="str">
        <f t="shared" si="449"/>
        <v>Identifica este registro como MUJER</v>
      </c>
      <c r="AM1064" s="90" t="str">
        <f t="shared" si="450"/>
        <v>-</v>
      </c>
      <c r="AN1064" s="90" t="str">
        <f t="shared" si="451"/>
        <v>-</v>
      </c>
      <c r="AO1064" s="90" t="str">
        <f t="shared" si="452"/>
        <v>-</v>
      </c>
      <c r="AP1064" s="58" t="str">
        <f t="shared" si="453"/>
        <v>-</v>
      </c>
      <c r="AQ1064" s="94" t="str">
        <f t="shared" si="454"/>
        <v>-</v>
      </c>
      <c r="AR1064" s="94" t="str">
        <f>IF(N1064="","PRIMER_DIA en blanco",
IF(AND(M1064="01",N1064&gt;=L_Conversion!$C$118,N1064&lt;=L_Conversion!$D$118),"-",
IF(AND(M1064="02",N1064&gt;=L_Conversion!$C$119,N1064&lt;=L_Conversion!$D$119),"-",
IF(AND(M1064="03",N1064&gt;=L_Conversion!$C$120,N1064&lt;=L_Conversion!$D$120),"-",
IF(AND(M1064="04",N1064&gt;=L_Conversion!$C$121,N1064&lt;=L_Conversion!$D$121),"-",
IF(AND(M1064="05",N1064&gt;=L_Conversion!$C$122,N1064&lt;=L_Conversion!$D$122),"-",
IF(AND(M1064="06",N1064&gt;=L_Conversion!$C$123,N1064&lt;=L_Conversion!$D$123),"-",
IF(AND(M1064="07",N1064&gt;=L_Conversion!$C$124,N1064&lt;=L_Conversion!$D$124),"-",
IF(AND(M1064="08",N1064&gt;=L_Conversion!$C$125,N1064&lt;=L_Conversion!$D$125),"-",
IF(AND(M1064="09",N1064&gt;=L_Conversion!$C$126,N1064&lt;=L_Conversion!$D$126),"-",
IF(AND(M1064="10",N1064&gt;=L_Conversion!$C$127,N1064&lt;=L_Conversion!$D$127),"-",
IF(AND(M1064="11",N1064&gt;=L_Conversion!$C$128,N1064&lt;=L_Conversion!$D$128),"-",
IF(AND(M1064="12",N1064&gt;=L_Conversion!$C$129,N1064&lt;=L_Conversion!$D$129),"-",
IF(AND(M1064="13",N1064&gt;=L_Conversion!$C$116,N1064&lt;=L_Conversion!$D$116),"-",
IF(AND(M1064="14",N1064&gt;=L_Conversion!$C$117,N1064&lt;=L_Conversion!$D$117),"-",
"PRIMER_DIA fuera de rango")))))))))))))))</f>
        <v>-</v>
      </c>
      <c r="AS1064" s="94" t="str">
        <f t="shared" si="455"/>
        <v>-</v>
      </c>
      <c r="AT1064" s="94" t="str">
        <f t="shared" si="456"/>
        <v>-</v>
      </c>
      <c r="AU1064" s="94" t="str">
        <f t="shared" si="457"/>
        <v>-</v>
      </c>
      <c r="AV1064" s="94" t="str">
        <f t="shared" si="458"/>
        <v>-</v>
      </c>
      <c r="AW1064" s="94" t="str">
        <f t="shared" si="459"/>
        <v>-</v>
      </c>
      <c r="AX1064" s="94" t="str">
        <f t="shared" si="460"/>
        <v>-</v>
      </c>
      <c r="AY1064" s="94" t="str">
        <f t="shared" si="461"/>
        <v>-</v>
      </c>
      <c r="AZ1064" s="94" t="str">
        <f t="shared" si="462"/>
        <v>-</v>
      </c>
      <c r="BA1064" s="94" t="str">
        <f t="shared" si="463"/>
        <v>-</v>
      </c>
      <c r="BB1064" s="94" t="str">
        <f t="shared" si="464"/>
        <v>-</v>
      </c>
      <c r="BC1064" s="94" t="str">
        <f t="shared" si="465"/>
        <v>-</v>
      </c>
      <c r="BD1064" s="94" t="str">
        <f t="shared" si="466"/>
        <v>-</v>
      </c>
      <c r="BE1064" s="94" t="str">
        <f t="shared" si="467"/>
        <v>-</v>
      </c>
      <c r="BF1064" s="94" t="str">
        <f t="shared" si="468"/>
        <v>-</v>
      </c>
    </row>
    <row r="1065" spans="1:58" x14ac:dyDescent="0.2">
      <c r="A1065" s="19" t="s">
        <v>1193</v>
      </c>
      <c r="B1065" s="19" t="s">
        <v>76</v>
      </c>
      <c r="C1065" s="19">
        <v>10027670</v>
      </c>
      <c r="D1065" s="19">
        <v>4</v>
      </c>
      <c r="E1065" s="19" t="s">
        <v>1358</v>
      </c>
      <c r="F1065" s="19" t="s">
        <v>1359</v>
      </c>
      <c r="G1065" s="19" t="s">
        <v>1360</v>
      </c>
      <c r="H1065" s="19" t="s">
        <v>654</v>
      </c>
      <c r="I1065" s="19" t="s">
        <v>653</v>
      </c>
      <c r="J1065" s="19">
        <v>80</v>
      </c>
      <c r="K1065" s="19" t="s">
        <v>560</v>
      </c>
      <c r="L1065" s="19" t="s">
        <v>495</v>
      </c>
      <c r="M1065" s="19" t="s">
        <v>10</v>
      </c>
      <c r="N1065" s="19">
        <v>45913</v>
      </c>
      <c r="O1065" s="19">
        <v>15</v>
      </c>
      <c r="P1065" s="83">
        <v>1</v>
      </c>
      <c r="Q1065" s="19" t="s">
        <v>23</v>
      </c>
      <c r="R1065" s="19" t="s">
        <v>11</v>
      </c>
      <c r="S1065" s="19" t="s">
        <v>23</v>
      </c>
      <c r="T1065" s="19">
        <v>15</v>
      </c>
      <c r="U1065" s="19" t="s">
        <v>11</v>
      </c>
      <c r="V1065" s="19" t="s">
        <v>11</v>
      </c>
      <c r="W1065" s="19" t="s">
        <v>11</v>
      </c>
      <c r="X1065" s="19">
        <v>0</v>
      </c>
      <c r="Y1065" s="19" t="s">
        <v>730</v>
      </c>
      <c r="Z1065" s="19">
        <v>0</v>
      </c>
      <c r="AA1065" s="19">
        <v>0</v>
      </c>
      <c r="AB1065" s="19">
        <v>0</v>
      </c>
      <c r="AC1065" s="186" t="str">
        <f>IF(OR(M1065="13",M1065="14",P1065=8),"",IF(     AND(OR(S1065="AUTORIZADO", S1065="PENDIENTE", S1065="REDUCIDO", S1065="AMPLIADO"),L1065&lt;&gt;"HONORARIO" ), _xlfn.CONCAT(IF(H1065="X","H",H1065),"_",IF(OR(P1065=5,P1065=6),_xlfn.CONCAT(P1065,"A"),P1065),"_",VLOOKUP(T1065,Datos!$B$2:$C$5,2,TRUE)),""))</f>
        <v>H_1_[11 +]</v>
      </c>
      <c r="AD1065" s="186">
        <f t="shared" si="442"/>
        <v>0</v>
      </c>
      <c r="AE1065" s="90" t="str">
        <f t="shared" si="443"/>
        <v>-</v>
      </c>
      <c r="AF1065" s="91" t="str">
        <f t="shared" si="444"/>
        <v>070601</v>
      </c>
      <c r="AG1065" s="92"/>
      <c r="AH1065" s="93" t="str">
        <f t="shared" si="445"/>
        <v>Corporación de Fomento de la Producción</v>
      </c>
      <c r="AI1065" s="90" t="str">
        <f t="shared" si="446"/>
        <v>-</v>
      </c>
      <c r="AJ1065" s="90">
        <f t="shared" si="447"/>
        <v>4</v>
      </c>
      <c r="AK1065" s="90" t="str">
        <f t="shared" si="448"/>
        <v>-</v>
      </c>
      <c r="AL1065" s="90" t="str">
        <f t="shared" si="449"/>
        <v>Identifica este registro como HOMBRE</v>
      </c>
      <c r="AM1065" s="90" t="str">
        <f t="shared" si="450"/>
        <v>-</v>
      </c>
      <c r="AN1065" s="90" t="str">
        <f t="shared" si="451"/>
        <v>-</v>
      </c>
      <c r="AO1065" s="90" t="str">
        <f t="shared" si="452"/>
        <v>-</v>
      </c>
      <c r="AP1065" s="58" t="str">
        <f t="shared" si="453"/>
        <v>-</v>
      </c>
      <c r="AQ1065" s="94" t="str">
        <f t="shared" si="454"/>
        <v>-</v>
      </c>
      <c r="AR1065" s="94" t="str">
        <f>IF(N1065="","PRIMER_DIA en blanco",
IF(AND(M1065="01",N1065&gt;=L_Conversion!$C$118,N1065&lt;=L_Conversion!$D$118),"-",
IF(AND(M1065="02",N1065&gt;=L_Conversion!$C$119,N1065&lt;=L_Conversion!$D$119),"-",
IF(AND(M1065="03",N1065&gt;=L_Conversion!$C$120,N1065&lt;=L_Conversion!$D$120),"-",
IF(AND(M1065="04",N1065&gt;=L_Conversion!$C$121,N1065&lt;=L_Conversion!$D$121),"-",
IF(AND(M1065="05",N1065&gt;=L_Conversion!$C$122,N1065&lt;=L_Conversion!$D$122),"-",
IF(AND(M1065="06",N1065&gt;=L_Conversion!$C$123,N1065&lt;=L_Conversion!$D$123),"-",
IF(AND(M1065="07",N1065&gt;=L_Conversion!$C$124,N1065&lt;=L_Conversion!$D$124),"-",
IF(AND(M1065="08",N1065&gt;=L_Conversion!$C$125,N1065&lt;=L_Conversion!$D$125),"-",
IF(AND(M1065="09",N1065&gt;=L_Conversion!$C$126,N1065&lt;=L_Conversion!$D$126),"-",
IF(AND(M1065="10",N1065&gt;=L_Conversion!$C$127,N1065&lt;=L_Conversion!$D$127),"-",
IF(AND(M1065="11",N1065&gt;=L_Conversion!$C$128,N1065&lt;=L_Conversion!$D$128),"-",
IF(AND(M1065="12",N1065&gt;=L_Conversion!$C$129,N1065&lt;=L_Conversion!$D$129),"-",
IF(AND(M1065="13",N1065&gt;=L_Conversion!$C$116,N1065&lt;=L_Conversion!$D$116),"-",
IF(AND(M1065="14",N1065&gt;=L_Conversion!$C$117,N1065&lt;=L_Conversion!$D$117),"-",
"PRIMER_DIA fuera de rango")))))))))))))))</f>
        <v>-</v>
      </c>
      <c r="AS1065" s="94" t="str">
        <f t="shared" si="455"/>
        <v>-</v>
      </c>
      <c r="AT1065" s="94" t="str">
        <f t="shared" si="456"/>
        <v>-</v>
      </c>
      <c r="AU1065" s="94" t="str">
        <f t="shared" si="457"/>
        <v>-</v>
      </c>
      <c r="AV1065" s="94" t="str">
        <f t="shared" si="458"/>
        <v>-</v>
      </c>
      <c r="AW1065" s="94" t="str">
        <f t="shared" si="459"/>
        <v>-</v>
      </c>
      <c r="AX1065" s="94" t="str">
        <f t="shared" si="460"/>
        <v>-</v>
      </c>
      <c r="AY1065" s="94" t="str">
        <f t="shared" si="461"/>
        <v>-</v>
      </c>
      <c r="AZ1065" s="94" t="str">
        <f t="shared" si="462"/>
        <v>-</v>
      </c>
      <c r="BA1065" s="94" t="str">
        <f t="shared" si="463"/>
        <v>-</v>
      </c>
      <c r="BB1065" s="94" t="str">
        <f t="shared" si="464"/>
        <v>-</v>
      </c>
      <c r="BC1065" s="94" t="str">
        <f t="shared" si="465"/>
        <v>-</v>
      </c>
      <c r="BD1065" s="94" t="str">
        <f t="shared" si="466"/>
        <v>-</v>
      </c>
      <c r="BE1065" s="94" t="str">
        <f t="shared" si="467"/>
        <v>-</v>
      </c>
      <c r="BF1065" s="94" t="str">
        <f t="shared" si="468"/>
        <v>-</v>
      </c>
    </row>
    <row r="1066" spans="1:58" x14ac:dyDescent="0.2">
      <c r="A1066" s="19" t="s">
        <v>1193</v>
      </c>
      <c r="B1066" s="19" t="s">
        <v>76</v>
      </c>
      <c r="C1066" s="19">
        <v>17404717</v>
      </c>
      <c r="D1066" s="19">
        <v>0</v>
      </c>
      <c r="E1066" s="19" t="s">
        <v>1582</v>
      </c>
      <c r="F1066" s="19" t="s">
        <v>1583</v>
      </c>
      <c r="G1066" s="19" t="s">
        <v>1584</v>
      </c>
      <c r="H1066" s="19" t="s">
        <v>1018</v>
      </c>
      <c r="I1066" s="19" t="s">
        <v>653</v>
      </c>
      <c r="J1066" s="19">
        <v>80</v>
      </c>
      <c r="K1066" s="19" t="s">
        <v>556</v>
      </c>
      <c r="L1066" s="19" t="s">
        <v>495</v>
      </c>
      <c r="M1066" s="19" t="s">
        <v>10</v>
      </c>
      <c r="N1066" s="19">
        <v>45915</v>
      </c>
      <c r="O1066" s="19">
        <v>7</v>
      </c>
      <c r="P1066" s="83">
        <v>4</v>
      </c>
      <c r="Q1066" s="19" t="s">
        <v>23</v>
      </c>
      <c r="R1066" s="19" t="s">
        <v>11</v>
      </c>
      <c r="S1066" s="19" t="s">
        <v>23</v>
      </c>
      <c r="T1066" s="19">
        <v>7</v>
      </c>
      <c r="U1066" s="19" t="s">
        <v>11</v>
      </c>
      <c r="V1066" s="19" t="s">
        <v>11</v>
      </c>
      <c r="W1066" s="19" t="s">
        <v>11</v>
      </c>
      <c r="X1066" s="19">
        <v>0</v>
      </c>
      <c r="Y1066" s="19" t="s">
        <v>730</v>
      </c>
      <c r="Z1066" s="19">
        <v>0</v>
      </c>
      <c r="AA1066" s="19">
        <v>0</v>
      </c>
      <c r="AB1066" s="19">
        <v>0</v>
      </c>
      <c r="AC1066" s="186" t="str">
        <f>IF(OR(M1066="13",M1066="14",P1066=8),"",IF(     AND(OR(S1066="AUTORIZADO", S1066="PENDIENTE", S1066="REDUCIDO", S1066="AMPLIADO"),L1066&lt;&gt;"HONORARIO" ), _xlfn.CONCAT(IF(H1066="X","H",H1066),"_",IF(OR(P1066=5,P1066=6),_xlfn.CONCAT(P1066,"A"),P1066),"_",VLOOKUP(T1066,Datos!$B$2:$C$5,2,TRUE)),""))</f>
        <v>M_4_[4 a 10]</v>
      </c>
      <c r="AD1066" s="186">
        <f t="shared" si="442"/>
        <v>0</v>
      </c>
      <c r="AE1066" s="90" t="str">
        <f t="shared" si="443"/>
        <v>-</v>
      </c>
      <c r="AF1066" s="91" t="str">
        <f t="shared" si="444"/>
        <v>070601</v>
      </c>
      <c r="AG1066" s="92"/>
      <c r="AH1066" s="93" t="str">
        <f t="shared" si="445"/>
        <v>Corporación de Fomento de la Producción</v>
      </c>
      <c r="AI1066" s="90" t="str">
        <f t="shared" si="446"/>
        <v>-</v>
      </c>
      <c r="AJ1066" s="90">
        <f t="shared" si="447"/>
        <v>0</v>
      </c>
      <c r="AK1066" s="90" t="str">
        <f t="shared" si="448"/>
        <v>-</v>
      </c>
      <c r="AL1066" s="90" t="str">
        <f t="shared" si="449"/>
        <v>Identifica este registro como MUJER</v>
      </c>
      <c r="AM1066" s="90" t="str">
        <f t="shared" si="450"/>
        <v>-</v>
      </c>
      <c r="AN1066" s="90" t="str">
        <f t="shared" si="451"/>
        <v>-</v>
      </c>
      <c r="AO1066" s="90" t="str">
        <f t="shared" si="452"/>
        <v>-</v>
      </c>
      <c r="AP1066" s="58" t="str">
        <f t="shared" si="453"/>
        <v>-</v>
      </c>
      <c r="AQ1066" s="94" t="str">
        <f t="shared" si="454"/>
        <v>-</v>
      </c>
      <c r="AR1066" s="94" t="str">
        <f>IF(N1066="","PRIMER_DIA en blanco",
IF(AND(M1066="01",N1066&gt;=L_Conversion!$C$118,N1066&lt;=L_Conversion!$D$118),"-",
IF(AND(M1066="02",N1066&gt;=L_Conversion!$C$119,N1066&lt;=L_Conversion!$D$119),"-",
IF(AND(M1066="03",N1066&gt;=L_Conversion!$C$120,N1066&lt;=L_Conversion!$D$120),"-",
IF(AND(M1066="04",N1066&gt;=L_Conversion!$C$121,N1066&lt;=L_Conversion!$D$121),"-",
IF(AND(M1066="05",N1066&gt;=L_Conversion!$C$122,N1066&lt;=L_Conversion!$D$122),"-",
IF(AND(M1066="06",N1066&gt;=L_Conversion!$C$123,N1066&lt;=L_Conversion!$D$123),"-",
IF(AND(M1066="07",N1066&gt;=L_Conversion!$C$124,N1066&lt;=L_Conversion!$D$124),"-",
IF(AND(M1066="08",N1066&gt;=L_Conversion!$C$125,N1066&lt;=L_Conversion!$D$125),"-",
IF(AND(M1066="09",N1066&gt;=L_Conversion!$C$126,N1066&lt;=L_Conversion!$D$126),"-",
IF(AND(M1066="10",N1066&gt;=L_Conversion!$C$127,N1066&lt;=L_Conversion!$D$127),"-",
IF(AND(M1066="11",N1066&gt;=L_Conversion!$C$128,N1066&lt;=L_Conversion!$D$128),"-",
IF(AND(M1066="12",N1066&gt;=L_Conversion!$C$129,N1066&lt;=L_Conversion!$D$129),"-",
IF(AND(M1066="13",N1066&gt;=L_Conversion!$C$116,N1066&lt;=L_Conversion!$D$116),"-",
IF(AND(M1066="14",N1066&gt;=L_Conversion!$C$117,N1066&lt;=L_Conversion!$D$117),"-",
"PRIMER_DIA fuera de rango")))))))))))))))</f>
        <v>-</v>
      </c>
      <c r="AS1066" s="94" t="str">
        <f t="shared" si="455"/>
        <v>-</v>
      </c>
      <c r="AT1066" s="94" t="str">
        <f t="shared" si="456"/>
        <v>-</v>
      </c>
      <c r="AU1066" s="94" t="str">
        <f t="shared" si="457"/>
        <v>-</v>
      </c>
      <c r="AV1066" s="94" t="str">
        <f t="shared" si="458"/>
        <v>-</v>
      </c>
      <c r="AW1066" s="94" t="str">
        <f t="shared" si="459"/>
        <v>-</v>
      </c>
      <c r="AX1066" s="94" t="str">
        <f t="shared" si="460"/>
        <v>-</v>
      </c>
      <c r="AY1066" s="94" t="str">
        <f t="shared" si="461"/>
        <v>-</v>
      </c>
      <c r="AZ1066" s="94" t="str">
        <f t="shared" si="462"/>
        <v>-</v>
      </c>
      <c r="BA1066" s="94" t="str">
        <f t="shared" si="463"/>
        <v>-</v>
      </c>
      <c r="BB1066" s="94" t="str">
        <f t="shared" si="464"/>
        <v>-</v>
      </c>
      <c r="BC1066" s="94" t="str">
        <f t="shared" si="465"/>
        <v>-</v>
      </c>
      <c r="BD1066" s="94" t="str">
        <f t="shared" si="466"/>
        <v>-</v>
      </c>
      <c r="BE1066" s="94" t="str">
        <f t="shared" si="467"/>
        <v>-</v>
      </c>
      <c r="BF1066" s="94" t="str">
        <f t="shared" si="468"/>
        <v>-</v>
      </c>
    </row>
    <row r="1067" spans="1:58" x14ac:dyDescent="0.2">
      <c r="A1067" s="19" t="s">
        <v>1193</v>
      </c>
      <c r="B1067" s="19" t="s">
        <v>76</v>
      </c>
      <c r="C1067" s="19">
        <v>12677305</v>
      </c>
      <c r="D1067" s="19">
        <v>6</v>
      </c>
      <c r="E1067" s="19" t="s">
        <v>1508</v>
      </c>
      <c r="F1067" s="19" t="s">
        <v>1538</v>
      </c>
      <c r="G1067" s="19" t="s">
        <v>1539</v>
      </c>
      <c r="H1067" s="19" t="s">
        <v>1018</v>
      </c>
      <c r="I1067" s="19" t="s">
        <v>653</v>
      </c>
      <c r="J1067" s="19">
        <v>80</v>
      </c>
      <c r="K1067" s="19" t="s">
        <v>556</v>
      </c>
      <c r="L1067" s="19" t="s">
        <v>495</v>
      </c>
      <c r="M1067" s="19" t="s">
        <v>10</v>
      </c>
      <c r="N1067" s="19">
        <v>45915</v>
      </c>
      <c r="O1067" s="19">
        <v>14</v>
      </c>
      <c r="P1067" s="83">
        <v>1</v>
      </c>
      <c r="Q1067" s="19" t="s">
        <v>23</v>
      </c>
      <c r="R1067" s="19" t="s">
        <v>11</v>
      </c>
      <c r="S1067" s="19" t="s">
        <v>23</v>
      </c>
      <c r="T1067" s="19">
        <v>14</v>
      </c>
      <c r="U1067" s="19" t="s">
        <v>11</v>
      </c>
      <c r="V1067" s="19" t="s">
        <v>11</v>
      </c>
      <c r="W1067" s="19" t="s">
        <v>11</v>
      </c>
      <c r="X1067" s="19">
        <v>0</v>
      </c>
      <c r="Y1067" s="19" t="s">
        <v>730</v>
      </c>
      <c r="Z1067" s="19">
        <v>0</v>
      </c>
      <c r="AA1067" s="19">
        <v>0</v>
      </c>
      <c r="AB1067" s="19">
        <v>0</v>
      </c>
      <c r="AC1067" s="186" t="str">
        <f>IF(OR(M1067="13",M1067="14",P1067=8),"",IF(     AND(OR(S1067="AUTORIZADO", S1067="PENDIENTE", S1067="REDUCIDO", S1067="AMPLIADO"),L1067&lt;&gt;"HONORARIO" ), _xlfn.CONCAT(IF(H1067="X","H",H1067),"_",IF(OR(P1067=5,P1067=6),_xlfn.CONCAT(P1067,"A"),P1067),"_",VLOOKUP(T1067,Datos!$B$2:$C$5,2,TRUE)),""))</f>
        <v>M_1_[11 +]</v>
      </c>
      <c r="AD1067" s="186">
        <f t="shared" si="442"/>
        <v>0</v>
      </c>
      <c r="AE1067" s="90" t="str">
        <f t="shared" si="443"/>
        <v>-</v>
      </c>
      <c r="AF1067" s="91" t="str">
        <f t="shared" si="444"/>
        <v>070601</v>
      </c>
      <c r="AG1067" s="92"/>
      <c r="AH1067" s="93" t="str">
        <f t="shared" si="445"/>
        <v>Corporación de Fomento de la Producción</v>
      </c>
      <c r="AI1067" s="90" t="str">
        <f t="shared" si="446"/>
        <v>-</v>
      </c>
      <c r="AJ1067" s="90">
        <f t="shared" si="447"/>
        <v>6</v>
      </c>
      <c r="AK1067" s="90" t="str">
        <f t="shared" si="448"/>
        <v>-</v>
      </c>
      <c r="AL1067" s="90" t="str">
        <f t="shared" si="449"/>
        <v>Identifica este registro como MUJER</v>
      </c>
      <c r="AM1067" s="90" t="str">
        <f t="shared" si="450"/>
        <v>-</v>
      </c>
      <c r="AN1067" s="90" t="str">
        <f t="shared" si="451"/>
        <v>-</v>
      </c>
      <c r="AO1067" s="90" t="str">
        <f t="shared" si="452"/>
        <v>-</v>
      </c>
      <c r="AP1067" s="58" t="str">
        <f t="shared" si="453"/>
        <v>-</v>
      </c>
      <c r="AQ1067" s="94" t="str">
        <f t="shared" si="454"/>
        <v>-</v>
      </c>
      <c r="AR1067" s="94" t="str">
        <f>IF(N1067="","PRIMER_DIA en blanco",
IF(AND(M1067="01",N1067&gt;=L_Conversion!$C$118,N1067&lt;=L_Conversion!$D$118),"-",
IF(AND(M1067="02",N1067&gt;=L_Conversion!$C$119,N1067&lt;=L_Conversion!$D$119),"-",
IF(AND(M1067="03",N1067&gt;=L_Conversion!$C$120,N1067&lt;=L_Conversion!$D$120),"-",
IF(AND(M1067="04",N1067&gt;=L_Conversion!$C$121,N1067&lt;=L_Conversion!$D$121),"-",
IF(AND(M1067="05",N1067&gt;=L_Conversion!$C$122,N1067&lt;=L_Conversion!$D$122),"-",
IF(AND(M1067="06",N1067&gt;=L_Conversion!$C$123,N1067&lt;=L_Conversion!$D$123),"-",
IF(AND(M1067="07",N1067&gt;=L_Conversion!$C$124,N1067&lt;=L_Conversion!$D$124),"-",
IF(AND(M1067="08",N1067&gt;=L_Conversion!$C$125,N1067&lt;=L_Conversion!$D$125),"-",
IF(AND(M1067="09",N1067&gt;=L_Conversion!$C$126,N1067&lt;=L_Conversion!$D$126),"-",
IF(AND(M1067="10",N1067&gt;=L_Conversion!$C$127,N1067&lt;=L_Conversion!$D$127),"-",
IF(AND(M1067="11",N1067&gt;=L_Conversion!$C$128,N1067&lt;=L_Conversion!$D$128),"-",
IF(AND(M1067="12",N1067&gt;=L_Conversion!$C$129,N1067&lt;=L_Conversion!$D$129),"-",
IF(AND(M1067="13",N1067&gt;=L_Conversion!$C$116,N1067&lt;=L_Conversion!$D$116),"-",
IF(AND(M1067="14",N1067&gt;=L_Conversion!$C$117,N1067&lt;=L_Conversion!$D$117),"-",
"PRIMER_DIA fuera de rango")))))))))))))))</f>
        <v>-</v>
      </c>
      <c r="AS1067" s="94" t="str">
        <f t="shared" si="455"/>
        <v>-</v>
      </c>
      <c r="AT1067" s="94" t="str">
        <f t="shared" si="456"/>
        <v>-</v>
      </c>
      <c r="AU1067" s="94" t="str">
        <f t="shared" si="457"/>
        <v>-</v>
      </c>
      <c r="AV1067" s="94" t="str">
        <f t="shared" si="458"/>
        <v>-</v>
      </c>
      <c r="AW1067" s="94" t="str">
        <f t="shared" si="459"/>
        <v>-</v>
      </c>
      <c r="AX1067" s="94" t="str">
        <f t="shared" si="460"/>
        <v>-</v>
      </c>
      <c r="AY1067" s="94" t="str">
        <f t="shared" si="461"/>
        <v>-</v>
      </c>
      <c r="AZ1067" s="94" t="str">
        <f t="shared" si="462"/>
        <v>-</v>
      </c>
      <c r="BA1067" s="94" t="str">
        <f t="shared" si="463"/>
        <v>-</v>
      </c>
      <c r="BB1067" s="94" t="str">
        <f t="shared" si="464"/>
        <v>-</v>
      </c>
      <c r="BC1067" s="94" t="str">
        <f t="shared" si="465"/>
        <v>-</v>
      </c>
      <c r="BD1067" s="94" t="str">
        <f t="shared" si="466"/>
        <v>-</v>
      </c>
      <c r="BE1067" s="94" t="str">
        <f t="shared" si="467"/>
        <v>-</v>
      </c>
      <c r="BF1067" s="94" t="str">
        <f t="shared" si="468"/>
        <v>-</v>
      </c>
    </row>
    <row r="1068" spans="1:58" x14ac:dyDescent="0.2">
      <c r="A1068" s="19" t="s">
        <v>1193</v>
      </c>
      <c r="B1068" s="19" t="s">
        <v>76</v>
      </c>
      <c r="C1068" s="19">
        <v>14117393</v>
      </c>
      <c r="D1068" s="19">
        <v>6</v>
      </c>
      <c r="E1068" s="19" t="s">
        <v>1219</v>
      </c>
      <c r="F1068" s="19" t="s">
        <v>1816</v>
      </c>
      <c r="G1068" s="19" t="s">
        <v>1817</v>
      </c>
      <c r="H1068" s="19" t="s">
        <v>654</v>
      </c>
      <c r="I1068" s="19" t="s">
        <v>653</v>
      </c>
      <c r="J1068" s="19">
        <v>80</v>
      </c>
      <c r="K1068" s="19" t="s">
        <v>560</v>
      </c>
      <c r="L1068" s="19" t="s">
        <v>495</v>
      </c>
      <c r="M1068" s="19" t="s">
        <v>10</v>
      </c>
      <c r="N1068" s="19">
        <v>45915</v>
      </c>
      <c r="O1068" s="19">
        <v>3</v>
      </c>
      <c r="P1068" s="83">
        <v>1</v>
      </c>
      <c r="Q1068" s="19" t="s">
        <v>23</v>
      </c>
      <c r="R1068" s="19" t="s">
        <v>11</v>
      </c>
      <c r="S1068" s="19" t="s">
        <v>23</v>
      </c>
      <c r="T1068" s="19">
        <v>3</v>
      </c>
      <c r="U1068" s="19" t="s">
        <v>11</v>
      </c>
      <c r="V1068" s="19" t="s">
        <v>11</v>
      </c>
      <c r="W1068" s="19" t="s">
        <v>11</v>
      </c>
      <c r="X1068" s="19">
        <v>0</v>
      </c>
      <c r="Y1068" s="19" t="s">
        <v>730</v>
      </c>
      <c r="Z1068" s="19">
        <v>0</v>
      </c>
      <c r="AA1068" s="19">
        <v>0</v>
      </c>
      <c r="AB1068" s="19">
        <v>0</v>
      </c>
      <c r="AC1068" s="186" t="str">
        <f>IF(OR(M1068="13",M1068="14",P1068=8),"",IF(     AND(OR(S1068="AUTORIZADO", S1068="PENDIENTE", S1068="REDUCIDO", S1068="AMPLIADO"),L1068&lt;&gt;"HONORARIO" ), _xlfn.CONCAT(IF(H1068="X","H",H1068),"_",IF(OR(P1068=5,P1068=6),_xlfn.CONCAT(P1068,"A"),P1068),"_",VLOOKUP(T1068,Datos!$B$2:$C$5,2,TRUE)),""))</f>
        <v>H_1_[hasta 3]</v>
      </c>
      <c r="AD1068" s="186">
        <f t="shared" si="442"/>
        <v>0</v>
      </c>
      <c r="AE1068" s="90" t="str">
        <f t="shared" si="443"/>
        <v>-</v>
      </c>
      <c r="AF1068" s="91" t="str">
        <f t="shared" si="444"/>
        <v>070601</v>
      </c>
      <c r="AG1068" s="92"/>
      <c r="AH1068" s="93" t="str">
        <f t="shared" si="445"/>
        <v>Corporación de Fomento de la Producción</v>
      </c>
      <c r="AI1068" s="90" t="str">
        <f t="shared" si="446"/>
        <v>-</v>
      </c>
      <c r="AJ1068" s="90">
        <f t="shared" si="447"/>
        <v>6</v>
      </c>
      <c r="AK1068" s="90" t="str">
        <f t="shared" si="448"/>
        <v>-</v>
      </c>
      <c r="AL1068" s="90" t="str">
        <f t="shared" si="449"/>
        <v>Identifica este registro como HOMBRE</v>
      </c>
      <c r="AM1068" s="90" t="str">
        <f t="shared" si="450"/>
        <v>-</v>
      </c>
      <c r="AN1068" s="90" t="str">
        <f t="shared" si="451"/>
        <v>-</v>
      </c>
      <c r="AO1068" s="90" t="str">
        <f t="shared" si="452"/>
        <v>-</v>
      </c>
      <c r="AP1068" s="58" t="str">
        <f t="shared" si="453"/>
        <v>-</v>
      </c>
      <c r="AQ1068" s="94" t="str">
        <f t="shared" si="454"/>
        <v>-</v>
      </c>
      <c r="AR1068" s="94" t="str">
        <f>IF(N1068="","PRIMER_DIA en blanco",
IF(AND(M1068="01",N1068&gt;=L_Conversion!$C$118,N1068&lt;=L_Conversion!$D$118),"-",
IF(AND(M1068="02",N1068&gt;=L_Conversion!$C$119,N1068&lt;=L_Conversion!$D$119),"-",
IF(AND(M1068="03",N1068&gt;=L_Conversion!$C$120,N1068&lt;=L_Conversion!$D$120),"-",
IF(AND(M1068="04",N1068&gt;=L_Conversion!$C$121,N1068&lt;=L_Conversion!$D$121),"-",
IF(AND(M1068="05",N1068&gt;=L_Conversion!$C$122,N1068&lt;=L_Conversion!$D$122),"-",
IF(AND(M1068="06",N1068&gt;=L_Conversion!$C$123,N1068&lt;=L_Conversion!$D$123),"-",
IF(AND(M1068="07",N1068&gt;=L_Conversion!$C$124,N1068&lt;=L_Conversion!$D$124),"-",
IF(AND(M1068="08",N1068&gt;=L_Conversion!$C$125,N1068&lt;=L_Conversion!$D$125),"-",
IF(AND(M1068="09",N1068&gt;=L_Conversion!$C$126,N1068&lt;=L_Conversion!$D$126),"-",
IF(AND(M1068="10",N1068&gt;=L_Conversion!$C$127,N1068&lt;=L_Conversion!$D$127),"-",
IF(AND(M1068="11",N1068&gt;=L_Conversion!$C$128,N1068&lt;=L_Conversion!$D$128),"-",
IF(AND(M1068="12",N1068&gt;=L_Conversion!$C$129,N1068&lt;=L_Conversion!$D$129),"-",
IF(AND(M1068="13",N1068&gt;=L_Conversion!$C$116,N1068&lt;=L_Conversion!$D$116),"-",
IF(AND(M1068="14",N1068&gt;=L_Conversion!$C$117,N1068&lt;=L_Conversion!$D$117),"-",
"PRIMER_DIA fuera de rango")))))))))))))))</f>
        <v>-</v>
      </c>
      <c r="AS1068" s="94" t="str">
        <f t="shared" si="455"/>
        <v>-</v>
      </c>
      <c r="AT1068" s="94" t="str">
        <f t="shared" si="456"/>
        <v>-</v>
      </c>
      <c r="AU1068" s="94" t="str">
        <f t="shared" si="457"/>
        <v>-</v>
      </c>
      <c r="AV1068" s="94" t="str">
        <f t="shared" si="458"/>
        <v>-</v>
      </c>
      <c r="AW1068" s="94" t="str">
        <f t="shared" si="459"/>
        <v>-</v>
      </c>
      <c r="AX1068" s="94" t="str">
        <f t="shared" si="460"/>
        <v>-</v>
      </c>
      <c r="AY1068" s="94" t="str">
        <f t="shared" si="461"/>
        <v>-</v>
      </c>
      <c r="AZ1068" s="94" t="str">
        <f t="shared" si="462"/>
        <v>-</v>
      </c>
      <c r="BA1068" s="94" t="str">
        <f t="shared" si="463"/>
        <v>-</v>
      </c>
      <c r="BB1068" s="94" t="str">
        <f t="shared" si="464"/>
        <v>-</v>
      </c>
      <c r="BC1068" s="94" t="str">
        <f t="shared" si="465"/>
        <v>-</v>
      </c>
      <c r="BD1068" s="94" t="str">
        <f t="shared" si="466"/>
        <v>-</v>
      </c>
      <c r="BE1068" s="94" t="str">
        <f t="shared" si="467"/>
        <v>-</v>
      </c>
      <c r="BF1068" s="94" t="str">
        <f t="shared" si="468"/>
        <v>-</v>
      </c>
    </row>
    <row r="1069" spans="1:58" x14ac:dyDescent="0.2">
      <c r="A1069" s="19" t="s">
        <v>1193</v>
      </c>
      <c r="B1069" s="19" t="s">
        <v>669</v>
      </c>
      <c r="C1069" s="19">
        <v>16614791</v>
      </c>
      <c r="D1069" s="19">
        <v>3</v>
      </c>
      <c r="E1069" s="19" t="s">
        <v>1355</v>
      </c>
      <c r="F1069" s="19" t="s">
        <v>1588</v>
      </c>
      <c r="G1069" s="19" t="s">
        <v>1589</v>
      </c>
      <c r="H1069" s="19" t="s">
        <v>1018</v>
      </c>
      <c r="I1069" s="19" t="s">
        <v>654</v>
      </c>
      <c r="J1069" s="19">
        <v>80</v>
      </c>
      <c r="K1069" s="19" t="s">
        <v>560</v>
      </c>
      <c r="L1069" s="19" t="s">
        <v>509</v>
      </c>
      <c r="M1069" s="19" t="s">
        <v>10</v>
      </c>
      <c r="N1069" s="19">
        <v>45915</v>
      </c>
      <c r="O1069" s="19">
        <v>3</v>
      </c>
      <c r="P1069" s="83">
        <v>1</v>
      </c>
      <c r="Q1069" s="19" t="s">
        <v>23</v>
      </c>
      <c r="R1069" s="19" t="s">
        <v>11</v>
      </c>
      <c r="S1069" s="19" t="s">
        <v>23</v>
      </c>
      <c r="T1069" s="19">
        <v>3</v>
      </c>
      <c r="U1069" s="19" t="s">
        <v>11</v>
      </c>
      <c r="V1069" s="19" t="s">
        <v>11</v>
      </c>
      <c r="W1069" s="19" t="s">
        <v>11</v>
      </c>
      <c r="X1069" s="19">
        <v>0</v>
      </c>
      <c r="Y1069" s="19" t="s">
        <v>730</v>
      </c>
      <c r="Z1069" s="19">
        <v>0</v>
      </c>
      <c r="AA1069" s="19">
        <v>0</v>
      </c>
      <c r="AB1069" s="19">
        <v>0</v>
      </c>
      <c r="AC1069" s="186" t="str">
        <f>IF(OR(M1069="13",M1069="14",P1069=8),"",IF(     AND(OR(S1069="AUTORIZADO", S1069="PENDIENTE", S1069="REDUCIDO", S1069="AMPLIADO"),L1069&lt;&gt;"HONORARIO" ), _xlfn.CONCAT(IF(H1069="X","H",H1069),"_",IF(OR(P1069=5,P1069=6),_xlfn.CONCAT(P1069,"A"),P1069),"_",VLOOKUP(T1069,Datos!$B$2:$C$5,2,TRUE)),""))</f>
        <v>M_1_[hasta 3]</v>
      </c>
      <c r="AD1069" s="186">
        <f t="shared" si="442"/>
        <v>0</v>
      </c>
      <c r="AE1069" s="90" t="str">
        <f t="shared" si="443"/>
        <v>-</v>
      </c>
      <c r="AF1069" s="91" t="str">
        <f t="shared" si="444"/>
        <v>Revisar</v>
      </c>
      <c r="AG1069" s="92"/>
      <c r="AH1069" s="93" t="str">
        <f t="shared" si="445"/>
        <v>Corporación de Fomento de la Producción</v>
      </c>
      <c r="AI1069" s="90" t="str">
        <f t="shared" si="446"/>
        <v>-</v>
      </c>
      <c r="AJ1069" s="90">
        <f t="shared" si="447"/>
        <v>3</v>
      </c>
      <c r="AK1069" s="90" t="str">
        <f t="shared" si="448"/>
        <v>-</v>
      </c>
      <c r="AL1069" s="90" t="str">
        <f t="shared" si="449"/>
        <v>Identifica este registro como MUJER</v>
      </c>
      <c r="AM1069" s="90" t="str">
        <f t="shared" si="450"/>
        <v>-</v>
      </c>
      <c r="AN1069" s="90" t="str">
        <f t="shared" si="451"/>
        <v>-</v>
      </c>
      <c r="AO1069" s="90" t="str">
        <f t="shared" si="452"/>
        <v>-</v>
      </c>
      <c r="AP1069" s="58" t="str">
        <f t="shared" si="453"/>
        <v>-</v>
      </c>
      <c r="AQ1069" s="94" t="str">
        <f t="shared" si="454"/>
        <v>-</v>
      </c>
      <c r="AR1069" s="94" t="str">
        <f>IF(N1069="","PRIMER_DIA en blanco",
IF(AND(M1069="01",N1069&gt;=L_Conversion!$C$118,N1069&lt;=L_Conversion!$D$118),"-",
IF(AND(M1069="02",N1069&gt;=L_Conversion!$C$119,N1069&lt;=L_Conversion!$D$119),"-",
IF(AND(M1069="03",N1069&gt;=L_Conversion!$C$120,N1069&lt;=L_Conversion!$D$120),"-",
IF(AND(M1069="04",N1069&gt;=L_Conversion!$C$121,N1069&lt;=L_Conversion!$D$121),"-",
IF(AND(M1069="05",N1069&gt;=L_Conversion!$C$122,N1069&lt;=L_Conversion!$D$122),"-",
IF(AND(M1069="06",N1069&gt;=L_Conversion!$C$123,N1069&lt;=L_Conversion!$D$123),"-",
IF(AND(M1069="07",N1069&gt;=L_Conversion!$C$124,N1069&lt;=L_Conversion!$D$124),"-",
IF(AND(M1069="08",N1069&gt;=L_Conversion!$C$125,N1069&lt;=L_Conversion!$D$125),"-",
IF(AND(M1069="09",N1069&gt;=L_Conversion!$C$126,N1069&lt;=L_Conversion!$D$126),"-",
IF(AND(M1069="10",N1069&gt;=L_Conversion!$C$127,N1069&lt;=L_Conversion!$D$127),"-",
IF(AND(M1069="11",N1069&gt;=L_Conversion!$C$128,N1069&lt;=L_Conversion!$D$128),"-",
IF(AND(M1069="12",N1069&gt;=L_Conversion!$C$129,N1069&lt;=L_Conversion!$D$129),"-",
IF(AND(M1069="13",N1069&gt;=L_Conversion!$C$116,N1069&lt;=L_Conversion!$D$116),"-",
IF(AND(M1069="14",N1069&gt;=L_Conversion!$C$117,N1069&lt;=L_Conversion!$D$117),"-",
"PRIMER_DIA fuera de rango")))))))))))))))</f>
        <v>-</v>
      </c>
      <c r="AS1069" s="94" t="str">
        <f t="shared" si="455"/>
        <v>-</v>
      </c>
      <c r="AT1069" s="94" t="str">
        <f t="shared" si="456"/>
        <v>-</v>
      </c>
      <c r="AU1069" s="94" t="str">
        <f t="shared" si="457"/>
        <v>-</v>
      </c>
      <c r="AV1069" s="94" t="str">
        <f t="shared" si="458"/>
        <v>-</v>
      </c>
      <c r="AW1069" s="94" t="str">
        <f t="shared" si="459"/>
        <v>-</v>
      </c>
      <c r="AX1069" s="94" t="str">
        <f t="shared" si="460"/>
        <v>-</v>
      </c>
      <c r="AY1069" s="94" t="str">
        <f t="shared" si="461"/>
        <v>-</v>
      </c>
      <c r="AZ1069" s="94" t="str">
        <f t="shared" si="462"/>
        <v>-</v>
      </c>
      <c r="BA1069" s="94" t="str">
        <f t="shared" si="463"/>
        <v>-</v>
      </c>
      <c r="BB1069" s="94" t="str">
        <f t="shared" si="464"/>
        <v>-</v>
      </c>
      <c r="BC1069" s="94" t="str">
        <f t="shared" si="465"/>
        <v>-</v>
      </c>
      <c r="BD1069" s="94" t="str">
        <f t="shared" si="466"/>
        <v>-</v>
      </c>
      <c r="BE1069" s="94" t="str">
        <f t="shared" si="467"/>
        <v>-</v>
      </c>
      <c r="BF1069" s="94" t="str">
        <f t="shared" si="468"/>
        <v>-</v>
      </c>
    </row>
    <row r="1070" spans="1:58" x14ac:dyDescent="0.2">
      <c r="A1070" s="19" t="s">
        <v>1193</v>
      </c>
      <c r="B1070" s="19" t="s">
        <v>76</v>
      </c>
      <c r="C1070" s="19">
        <v>18303226</v>
      </c>
      <c r="D1070" s="19">
        <v>7</v>
      </c>
      <c r="E1070" s="19" t="s">
        <v>1415</v>
      </c>
      <c r="F1070" s="19" t="s">
        <v>1416</v>
      </c>
      <c r="G1070" s="19" t="s">
        <v>1417</v>
      </c>
      <c r="H1070" s="19" t="s">
        <v>1018</v>
      </c>
      <c r="I1070" s="19" t="s">
        <v>653</v>
      </c>
      <c r="J1070" s="19">
        <v>80</v>
      </c>
      <c r="K1070" s="19" t="s">
        <v>560</v>
      </c>
      <c r="L1070" s="19" t="s">
        <v>495</v>
      </c>
      <c r="M1070" s="19" t="s">
        <v>10</v>
      </c>
      <c r="N1070" s="19">
        <v>45915</v>
      </c>
      <c r="O1070" s="19">
        <v>15</v>
      </c>
      <c r="P1070" s="83">
        <v>1</v>
      </c>
      <c r="Q1070" s="19" t="s">
        <v>23</v>
      </c>
      <c r="R1070" s="19" t="s">
        <v>11</v>
      </c>
      <c r="S1070" s="19" t="s">
        <v>23</v>
      </c>
      <c r="T1070" s="19">
        <v>15</v>
      </c>
      <c r="U1070" s="19" t="s">
        <v>11</v>
      </c>
      <c r="V1070" s="19" t="s">
        <v>11</v>
      </c>
      <c r="W1070" s="19" t="s">
        <v>11</v>
      </c>
      <c r="X1070" s="19">
        <v>0</v>
      </c>
      <c r="Y1070" s="19" t="s">
        <v>730</v>
      </c>
      <c r="Z1070" s="19">
        <v>0</v>
      </c>
      <c r="AA1070" s="19">
        <v>0</v>
      </c>
      <c r="AB1070" s="19">
        <v>0</v>
      </c>
      <c r="AC1070" s="186" t="str">
        <f>IF(OR(M1070="13",M1070="14",P1070=8),"",IF(     AND(OR(S1070="AUTORIZADO", S1070="PENDIENTE", S1070="REDUCIDO", S1070="AMPLIADO"),L1070&lt;&gt;"HONORARIO" ), _xlfn.CONCAT(IF(H1070="X","H",H1070),"_",IF(OR(P1070=5,P1070=6),_xlfn.CONCAT(P1070,"A"),P1070),"_",VLOOKUP(T1070,Datos!$B$2:$C$5,2,TRUE)),""))</f>
        <v>M_1_[11 +]</v>
      </c>
      <c r="AD1070" s="186">
        <f t="shared" si="442"/>
        <v>0</v>
      </c>
      <c r="AE1070" s="90" t="str">
        <f t="shared" si="443"/>
        <v>-</v>
      </c>
      <c r="AF1070" s="91" t="str">
        <f t="shared" si="444"/>
        <v>070601</v>
      </c>
      <c r="AG1070" s="92"/>
      <c r="AH1070" s="93" t="str">
        <f t="shared" si="445"/>
        <v>Corporación de Fomento de la Producción</v>
      </c>
      <c r="AI1070" s="90" t="str">
        <f t="shared" si="446"/>
        <v>-</v>
      </c>
      <c r="AJ1070" s="90">
        <f t="shared" si="447"/>
        <v>7</v>
      </c>
      <c r="AK1070" s="90" t="str">
        <f t="shared" si="448"/>
        <v>-</v>
      </c>
      <c r="AL1070" s="90" t="str">
        <f t="shared" si="449"/>
        <v>Identifica este registro como MUJER</v>
      </c>
      <c r="AM1070" s="90" t="str">
        <f t="shared" si="450"/>
        <v>-</v>
      </c>
      <c r="AN1070" s="90" t="str">
        <f t="shared" si="451"/>
        <v>-</v>
      </c>
      <c r="AO1070" s="90" t="str">
        <f t="shared" si="452"/>
        <v>-</v>
      </c>
      <c r="AP1070" s="58" t="str">
        <f t="shared" si="453"/>
        <v>-</v>
      </c>
      <c r="AQ1070" s="94" t="str">
        <f t="shared" si="454"/>
        <v>-</v>
      </c>
      <c r="AR1070" s="94" t="str">
        <f>IF(N1070="","PRIMER_DIA en blanco",
IF(AND(M1070="01",N1070&gt;=L_Conversion!$C$118,N1070&lt;=L_Conversion!$D$118),"-",
IF(AND(M1070="02",N1070&gt;=L_Conversion!$C$119,N1070&lt;=L_Conversion!$D$119),"-",
IF(AND(M1070="03",N1070&gt;=L_Conversion!$C$120,N1070&lt;=L_Conversion!$D$120),"-",
IF(AND(M1070="04",N1070&gt;=L_Conversion!$C$121,N1070&lt;=L_Conversion!$D$121),"-",
IF(AND(M1070="05",N1070&gt;=L_Conversion!$C$122,N1070&lt;=L_Conversion!$D$122),"-",
IF(AND(M1070="06",N1070&gt;=L_Conversion!$C$123,N1070&lt;=L_Conversion!$D$123),"-",
IF(AND(M1070="07",N1070&gt;=L_Conversion!$C$124,N1070&lt;=L_Conversion!$D$124),"-",
IF(AND(M1070="08",N1070&gt;=L_Conversion!$C$125,N1070&lt;=L_Conversion!$D$125),"-",
IF(AND(M1070="09",N1070&gt;=L_Conversion!$C$126,N1070&lt;=L_Conversion!$D$126),"-",
IF(AND(M1070="10",N1070&gt;=L_Conversion!$C$127,N1070&lt;=L_Conversion!$D$127),"-",
IF(AND(M1070="11",N1070&gt;=L_Conversion!$C$128,N1070&lt;=L_Conversion!$D$128),"-",
IF(AND(M1070="12",N1070&gt;=L_Conversion!$C$129,N1070&lt;=L_Conversion!$D$129),"-",
IF(AND(M1070="13",N1070&gt;=L_Conversion!$C$116,N1070&lt;=L_Conversion!$D$116),"-",
IF(AND(M1070="14",N1070&gt;=L_Conversion!$C$117,N1070&lt;=L_Conversion!$D$117),"-",
"PRIMER_DIA fuera de rango")))))))))))))))</f>
        <v>-</v>
      </c>
      <c r="AS1070" s="94" t="str">
        <f t="shared" si="455"/>
        <v>-</v>
      </c>
      <c r="AT1070" s="94" t="str">
        <f t="shared" si="456"/>
        <v>-</v>
      </c>
      <c r="AU1070" s="94" t="str">
        <f t="shared" si="457"/>
        <v>-</v>
      </c>
      <c r="AV1070" s="94" t="str">
        <f t="shared" si="458"/>
        <v>-</v>
      </c>
      <c r="AW1070" s="94" t="str">
        <f t="shared" si="459"/>
        <v>-</v>
      </c>
      <c r="AX1070" s="94" t="str">
        <f t="shared" si="460"/>
        <v>-</v>
      </c>
      <c r="AY1070" s="94" t="str">
        <f t="shared" si="461"/>
        <v>-</v>
      </c>
      <c r="AZ1070" s="94" t="str">
        <f t="shared" si="462"/>
        <v>-</v>
      </c>
      <c r="BA1070" s="94" t="str">
        <f t="shared" si="463"/>
        <v>-</v>
      </c>
      <c r="BB1070" s="94" t="str">
        <f t="shared" si="464"/>
        <v>-</v>
      </c>
      <c r="BC1070" s="94" t="str">
        <f t="shared" si="465"/>
        <v>-</v>
      </c>
      <c r="BD1070" s="94" t="str">
        <f t="shared" si="466"/>
        <v>-</v>
      </c>
      <c r="BE1070" s="94" t="str">
        <f t="shared" si="467"/>
        <v>-</v>
      </c>
      <c r="BF1070" s="94" t="str">
        <f t="shared" si="468"/>
        <v>-</v>
      </c>
    </row>
    <row r="1071" spans="1:58" x14ac:dyDescent="0.2">
      <c r="A1071" s="19" t="s">
        <v>1193</v>
      </c>
      <c r="B1071" s="19" t="s">
        <v>76</v>
      </c>
      <c r="C1071" s="19">
        <v>15375340</v>
      </c>
      <c r="D1071" s="19">
        <v>7</v>
      </c>
      <c r="E1071" s="19" t="s">
        <v>1245</v>
      </c>
      <c r="F1071" s="19" t="s">
        <v>1246</v>
      </c>
      <c r="G1071" s="19" t="s">
        <v>1247</v>
      </c>
      <c r="H1071" s="19" t="s">
        <v>1018</v>
      </c>
      <c r="I1071" s="19" t="s">
        <v>653</v>
      </c>
      <c r="J1071" s="19">
        <v>80</v>
      </c>
      <c r="K1071" s="19" t="s">
        <v>556</v>
      </c>
      <c r="L1071" s="19" t="s">
        <v>495</v>
      </c>
      <c r="M1071" s="19" t="s">
        <v>10</v>
      </c>
      <c r="N1071" s="19">
        <v>45915</v>
      </c>
      <c r="O1071" s="19">
        <v>7</v>
      </c>
      <c r="P1071" s="83">
        <v>4</v>
      </c>
      <c r="Q1071" s="19" t="s">
        <v>23</v>
      </c>
      <c r="R1071" s="19" t="s">
        <v>11</v>
      </c>
      <c r="S1071" s="19" t="s">
        <v>23</v>
      </c>
      <c r="T1071" s="19">
        <v>7</v>
      </c>
      <c r="U1071" s="19" t="s">
        <v>11</v>
      </c>
      <c r="V1071" s="19" t="s">
        <v>11</v>
      </c>
      <c r="W1071" s="19" t="s">
        <v>11</v>
      </c>
      <c r="X1071" s="19">
        <v>0</v>
      </c>
      <c r="Y1071" s="19" t="s">
        <v>730</v>
      </c>
      <c r="Z1071" s="19">
        <v>0</v>
      </c>
      <c r="AA1071" s="19">
        <v>0</v>
      </c>
      <c r="AB1071" s="19">
        <v>0</v>
      </c>
      <c r="AC1071" s="186" t="str">
        <f>IF(OR(M1071="13",M1071="14",P1071=8),"",IF(     AND(OR(S1071="AUTORIZADO", S1071="PENDIENTE", S1071="REDUCIDO", S1071="AMPLIADO"),L1071&lt;&gt;"HONORARIO" ), _xlfn.CONCAT(IF(H1071="X","H",H1071),"_",IF(OR(P1071=5,P1071=6),_xlfn.CONCAT(P1071,"A"),P1071),"_",VLOOKUP(T1071,Datos!$B$2:$C$5,2,TRUE)),""))</f>
        <v>M_4_[4 a 10]</v>
      </c>
      <c r="AD1071" s="186">
        <f t="shared" si="442"/>
        <v>0</v>
      </c>
      <c r="AE1071" s="90" t="str">
        <f t="shared" si="443"/>
        <v>-</v>
      </c>
      <c r="AF1071" s="91" t="str">
        <f t="shared" si="444"/>
        <v>070601</v>
      </c>
      <c r="AG1071" s="92"/>
      <c r="AH1071" s="93" t="str">
        <f t="shared" si="445"/>
        <v>Corporación de Fomento de la Producción</v>
      </c>
      <c r="AI1071" s="90" t="str">
        <f t="shared" si="446"/>
        <v>-</v>
      </c>
      <c r="AJ1071" s="90">
        <f t="shared" si="447"/>
        <v>7</v>
      </c>
      <c r="AK1071" s="90" t="str">
        <f t="shared" si="448"/>
        <v>-</v>
      </c>
      <c r="AL1071" s="90" t="str">
        <f t="shared" si="449"/>
        <v>Identifica este registro como MUJER</v>
      </c>
      <c r="AM1071" s="90" t="str">
        <f t="shared" si="450"/>
        <v>-</v>
      </c>
      <c r="AN1071" s="90" t="str">
        <f t="shared" si="451"/>
        <v>-</v>
      </c>
      <c r="AO1071" s="90" t="str">
        <f t="shared" si="452"/>
        <v>-</v>
      </c>
      <c r="AP1071" s="58" t="str">
        <f t="shared" si="453"/>
        <v>-</v>
      </c>
      <c r="AQ1071" s="94" t="str">
        <f t="shared" si="454"/>
        <v>-</v>
      </c>
      <c r="AR1071" s="94" t="str">
        <f>IF(N1071="","PRIMER_DIA en blanco",
IF(AND(M1071="01",N1071&gt;=L_Conversion!$C$118,N1071&lt;=L_Conversion!$D$118),"-",
IF(AND(M1071="02",N1071&gt;=L_Conversion!$C$119,N1071&lt;=L_Conversion!$D$119),"-",
IF(AND(M1071="03",N1071&gt;=L_Conversion!$C$120,N1071&lt;=L_Conversion!$D$120),"-",
IF(AND(M1071="04",N1071&gt;=L_Conversion!$C$121,N1071&lt;=L_Conversion!$D$121),"-",
IF(AND(M1071="05",N1071&gt;=L_Conversion!$C$122,N1071&lt;=L_Conversion!$D$122),"-",
IF(AND(M1071="06",N1071&gt;=L_Conversion!$C$123,N1071&lt;=L_Conversion!$D$123),"-",
IF(AND(M1071="07",N1071&gt;=L_Conversion!$C$124,N1071&lt;=L_Conversion!$D$124),"-",
IF(AND(M1071="08",N1071&gt;=L_Conversion!$C$125,N1071&lt;=L_Conversion!$D$125),"-",
IF(AND(M1071="09",N1071&gt;=L_Conversion!$C$126,N1071&lt;=L_Conversion!$D$126),"-",
IF(AND(M1071="10",N1071&gt;=L_Conversion!$C$127,N1071&lt;=L_Conversion!$D$127),"-",
IF(AND(M1071="11",N1071&gt;=L_Conversion!$C$128,N1071&lt;=L_Conversion!$D$128),"-",
IF(AND(M1071="12",N1071&gt;=L_Conversion!$C$129,N1071&lt;=L_Conversion!$D$129),"-",
IF(AND(M1071="13",N1071&gt;=L_Conversion!$C$116,N1071&lt;=L_Conversion!$D$116),"-",
IF(AND(M1071="14",N1071&gt;=L_Conversion!$C$117,N1071&lt;=L_Conversion!$D$117),"-",
"PRIMER_DIA fuera de rango")))))))))))))))</f>
        <v>-</v>
      </c>
      <c r="AS1071" s="94" t="str">
        <f t="shared" si="455"/>
        <v>-</v>
      </c>
      <c r="AT1071" s="94" t="str">
        <f t="shared" si="456"/>
        <v>-</v>
      </c>
      <c r="AU1071" s="94" t="str">
        <f t="shared" si="457"/>
        <v>-</v>
      </c>
      <c r="AV1071" s="94" t="str">
        <f t="shared" si="458"/>
        <v>-</v>
      </c>
      <c r="AW1071" s="94" t="str">
        <f t="shared" si="459"/>
        <v>-</v>
      </c>
      <c r="AX1071" s="94" t="str">
        <f t="shared" si="460"/>
        <v>-</v>
      </c>
      <c r="AY1071" s="94" t="str">
        <f t="shared" si="461"/>
        <v>-</v>
      </c>
      <c r="AZ1071" s="94" t="str">
        <f t="shared" si="462"/>
        <v>-</v>
      </c>
      <c r="BA1071" s="94" t="str">
        <f t="shared" si="463"/>
        <v>-</v>
      </c>
      <c r="BB1071" s="94" t="str">
        <f t="shared" si="464"/>
        <v>-</v>
      </c>
      <c r="BC1071" s="94" t="str">
        <f t="shared" si="465"/>
        <v>-</v>
      </c>
      <c r="BD1071" s="94" t="str">
        <f t="shared" si="466"/>
        <v>-</v>
      </c>
      <c r="BE1071" s="94" t="str">
        <f t="shared" si="467"/>
        <v>-</v>
      </c>
      <c r="BF1071" s="94" t="str">
        <f t="shared" si="468"/>
        <v>-</v>
      </c>
    </row>
    <row r="1072" spans="1:58" x14ac:dyDescent="0.2">
      <c r="A1072" s="19" t="s">
        <v>1193</v>
      </c>
      <c r="B1072" s="19" t="s">
        <v>875</v>
      </c>
      <c r="C1072" s="19">
        <v>17009993</v>
      </c>
      <c r="D1072" s="19">
        <v>1</v>
      </c>
      <c r="E1072" s="19" t="s">
        <v>1262</v>
      </c>
      <c r="F1072" s="19" t="s">
        <v>1263</v>
      </c>
      <c r="G1072" s="19" t="s">
        <v>1264</v>
      </c>
      <c r="H1072" s="19" t="s">
        <v>1018</v>
      </c>
      <c r="I1072" s="19" t="s">
        <v>653</v>
      </c>
      <c r="J1072" s="19">
        <v>80</v>
      </c>
      <c r="K1072" s="19" t="s">
        <v>556</v>
      </c>
      <c r="L1072" s="19" t="s">
        <v>495</v>
      </c>
      <c r="M1072" s="19" t="s">
        <v>10</v>
      </c>
      <c r="N1072" s="19">
        <v>45915</v>
      </c>
      <c r="O1072" s="19">
        <v>3</v>
      </c>
      <c r="P1072" s="83">
        <v>1</v>
      </c>
      <c r="Q1072" s="19" t="s">
        <v>23</v>
      </c>
      <c r="R1072" s="19" t="s">
        <v>11</v>
      </c>
      <c r="S1072" s="19" t="s">
        <v>23</v>
      </c>
      <c r="T1072" s="19">
        <v>3</v>
      </c>
      <c r="U1072" s="19" t="s">
        <v>11</v>
      </c>
      <c r="V1072" s="19" t="s">
        <v>11</v>
      </c>
      <c r="W1072" s="19" t="s">
        <v>11</v>
      </c>
      <c r="X1072" s="19">
        <v>0</v>
      </c>
      <c r="Y1072" s="19" t="s">
        <v>730</v>
      </c>
      <c r="Z1072" s="19">
        <v>0</v>
      </c>
      <c r="AA1072" s="19">
        <v>0</v>
      </c>
      <c r="AB1072" s="19">
        <v>0</v>
      </c>
      <c r="AC1072" s="186" t="str">
        <f>IF(OR(M1072="13",M1072="14",P1072=8),"",IF(     AND(OR(S1072="AUTORIZADO", S1072="PENDIENTE", S1072="REDUCIDO", S1072="AMPLIADO"),L1072&lt;&gt;"HONORARIO" ), _xlfn.CONCAT(IF(H1072="X","H",H1072),"_",IF(OR(P1072=5,P1072=6),_xlfn.CONCAT(P1072,"A"),P1072),"_",VLOOKUP(T1072,Datos!$B$2:$C$5,2,TRUE)),""))</f>
        <v>M_1_[hasta 3]</v>
      </c>
      <c r="AD1072" s="186">
        <f t="shared" si="442"/>
        <v>0</v>
      </c>
      <c r="AE1072" s="90" t="str">
        <f t="shared" si="443"/>
        <v>-</v>
      </c>
      <c r="AF1072" s="91" t="str">
        <f t="shared" si="444"/>
        <v>070606</v>
      </c>
      <c r="AG1072" s="92"/>
      <c r="AH1072" s="93" t="str">
        <f t="shared" si="445"/>
        <v>Corporación de Fomento de la Producción</v>
      </c>
      <c r="AI1072" s="90" t="str">
        <f t="shared" si="446"/>
        <v>-</v>
      </c>
      <c r="AJ1072" s="90">
        <f t="shared" si="447"/>
        <v>1</v>
      </c>
      <c r="AK1072" s="90" t="str">
        <f t="shared" si="448"/>
        <v>-</v>
      </c>
      <c r="AL1072" s="90" t="str">
        <f t="shared" si="449"/>
        <v>Identifica este registro como MUJER</v>
      </c>
      <c r="AM1072" s="90" t="str">
        <f t="shared" si="450"/>
        <v>-</v>
      </c>
      <c r="AN1072" s="90" t="str">
        <f t="shared" si="451"/>
        <v>-</v>
      </c>
      <c r="AO1072" s="90" t="str">
        <f t="shared" si="452"/>
        <v>-</v>
      </c>
      <c r="AP1072" s="58" t="str">
        <f t="shared" si="453"/>
        <v>-</v>
      </c>
      <c r="AQ1072" s="94" t="str">
        <f t="shared" si="454"/>
        <v>-</v>
      </c>
      <c r="AR1072" s="94" t="str">
        <f>IF(N1072="","PRIMER_DIA en blanco",
IF(AND(M1072="01",N1072&gt;=L_Conversion!$C$118,N1072&lt;=L_Conversion!$D$118),"-",
IF(AND(M1072="02",N1072&gt;=L_Conversion!$C$119,N1072&lt;=L_Conversion!$D$119),"-",
IF(AND(M1072="03",N1072&gt;=L_Conversion!$C$120,N1072&lt;=L_Conversion!$D$120),"-",
IF(AND(M1072="04",N1072&gt;=L_Conversion!$C$121,N1072&lt;=L_Conversion!$D$121),"-",
IF(AND(M1072="05",N1072&gt;=L_Conversion!$C$122,N1072&lt;=L_Conversion!$D$122),"-",
IF(AND(M1072="06",N1072&gt;=L_Conversion!$C$123,N1072&lt;=L_Conversion!$D$123),"-",
IF(AND(M1072="07",N1072&gt;=L_Conversion!$C$124,N1072&lt;=L_Conversion!$D$124),"-",
IF(AND(M1072="08",N1072&gt;=L_Conversion!$C$125,N1072&lt;=L_Conversion!$D$125),"-",
IF(AND(M1072="09",N1072&gt;=L_Conversion!$C$126,N1072&lt;=L_Conversion!$D$126),"-",
IF(AND(M1072="10",N1072&gt;=L_Conversion!$C$127,N1072&lt;=L_Conversion!$D$127),"-",
IF(AND(M1072="11",N1072&gt;=L_Conversion!$C$128,N1072&lt;=L_Conversion!$D$128),"-",
IF(AND(M1072="12",N1072&gt;=L_Conversion!$C$129,N1072&lt;=L_Conversion!$D$129),"-",
IF(AND(M1072="13",N1072&gt;=L_Conversion!$C$116,N1072&lt;=L_Conversion!$D$116),"-",
IF(AND(M1072="14",N1072&gt;=L_Conversion!$C$117,N1072&lt;=L_Conversion!$D$117),"-",
"PRIMER_DIA fuera de rango")))))))))))))))</f>
        <v>-</v>
      </c>
      <c r="AS1072" s="94" t="str">
        <f t="shared" si="455"/>
        <v>-</v>
      </c>
      <c r="AT1072" s="94" t="str">
        <f t="shared" si="456"/>
        <v>-</v>
      </c>
      <c r="AU1072" s="94" t="str">
        <f t="shared" si="457"/>
        <v>-</v>
      </c>
      <c r="AV1072" s="94" t="str">
        <f t="shared" si="458"/>
        <v>-</v>
      </c>
      <c r="AW1072" s="94" t="str">
        <f t="shared" si="459"/>
        <v>-</v>
      </c>
      <c r="AX1072" s="94" t="str">
        <f t="shared" si="460"/>
        <v>-</v>
      </c>
      <c r="AY1072" s="94" t="str">
        <f t="shared" si="461"/>
        <v>-</v>
      </c>
      <c r="AZ1072" s="94" t="str">
        <f t="shared" si="462"/>
        <v>-</v>
      </c>
      <c r="BA1072" s="94" t="str">
        <f t="shared" si="463"/>
        <v>-</v>
      </c>
      <c r="BB1072" s="94" t="str">
        <f t="shared" si="464"/>
        <v>-</v>
      </c>
      <c r="BC1072" s="94" t="str">
        <f t="shared" si="465"/>
        <v>-</v>
      </c>
      <c r="BD1072" s="94" t="str">
        <f t="shared" si="466"/>
        <v>-</v>
      </c>
      <c r="BE1072" s="94" t="str">
        <f t="shared" si="467"/>
        <v>-</v>
      </c>
      <c r="BF1072" s="94" t="str">
        <f t="shared" si="468"/>
        <v>-</v>
      </c>
    </row>
    <row r="1073" spans="1:58" x14ac:dyDescent="0.2">
      <c r="A1073" s="19" t="s">
        <v>1193</v>
      </c>
      <c r="B1073" s="19" t="s">
        <v>76</v>
      </c>
      <c r="C1073" s="19">
        <v>8961152</v>
      </c>
      <c r="D1073" s="19">
        <v>0</v>
      </c>
      <c r="E1073" s="19" t="s">
        <v>1463</v>
      </c>
      <c r="F1073" s="19" t="s">
        <v>1464</v>
      </c>
      <c r="G1073" s="19" t="s">
        <v>1465</v>
      </c>
      <c r="H1073" s="19" t="s">
        <v>1018</v>
      </c>
      <c r="I1073" s="19" t="s">
        <v>653</v>
      </c>
      <c r="J1073" s="19">
        <v>80</v>
      </c>
      <c r="K1073" s="19" t="s">
        <v>556</v>
      </c>
      <c r="L1073" s="19" t="s">
        <v>495</v>
      </c>
      <c r="M1073" s="19" t="s">
        <v>10</v>
      </c>
      <c r="N1073" s="19">
        <v>45916</v>
      </c>
      <c r="O1073" s="19">
        <v>2</v>
      </c>
      <c r="P1073" s="83">
        <v>1</v>
      </c>
      <c r="Q1073" s="19" t="s">
        <v>23</v>
      </c>
      <c r="R1073" s="19" t="s">
        <v>11</v>
      </c>
      <c r="S1073" s="19" t="s">
        <v>23</v>
      </c>
      <c r="T1073" s="19">
        <v>2</v>
      </c>
      <c r="U1073" s="19" t="s">
        <v>11</v>
      </c>
      <c r="V1073" s="19" t="s">
        <v>11</v>
      </c>
      <c r="W1073" s="19" t="s">
        <v>11</v>
      </c>
      <c r="X1073" s="19">
        <v>0</v>
      </c>
      <c r="Y1073" s="19" t="s">
        <v>730</v>
      </c>
      <c r="Z1073" s="19">
        <v>0</v>
      </c>
      <c r="AA1073" s="19">
        <v>0</v>
      </c>
      <c r="AB1073" s="19">
        <v>0</v>
      </c>
      <c r="AC1073" s="186" t="str">
        <f>IF(OR(M1073="13",M1073="14",P1073=8),"",IF(     AND(OR(S1073="AUTORIZADO", S1073="PENDIENTE", S1073="REDUCIDO", S1073="AMPLIADO"),L1073&lt;&gt;"HONORARIO" ), _xlfn.CONCAT(IF(H1073="X","H",H1073),"_",IF(OR(P1073=5,P1073=6),_xlfn.CONCAT(P1073,"A"),P1073),"_",VLOOKUP(T1073,Datos!$B$2:$C$5,2,TRUE)),""))</f>
        <v>M_1_[hasta 3]</v>
      </c>
      <c r="AD1073" s="186">
        <f t="shared" si="442"/>
        <v>0</v>
      </c>
      <c r="AE1073" s="90" t="str">
        <f t="shared" si="443"/>
        <v>-</v>
      </c>
      <c r="AF1073" s="91" t="str">
        <f t="shared" si="444"/>
        <v>070601</v>
      </c>
      <c r="AG1073" s="92"/>
      <c r="AH1073" s="93" t="str">
        <f t="shared" si="445"/>
        <v>Corporación de Fomento de la Producción</v>
      </c>
      <c r="AI1073" s="90" t="str">
        <f t="shared" si="446"/>
        <v>-</v>
      </c>
      <c r="AJ1073" s="90">
        <f t="shared" si="447"/>
        <v>0</v>
      </c>
      <c r="AK1073" s="90" t="str">
        <f t="shared" si="448"/>
        <v>-</v>
      </c>
      <c r="AL1073" s="90" t="str">
        <f t="shared" si="449"/>
        <v>Identifica este registro como MUJER</v>
      </c>
      <c r="AM1073" s="90" t="str">
        <f t="shared" si="450"/>
        <v>-</v>
      </c>
      <c r="AN1073" s="90" t="str">
        <f t="shared" si="451"/>
        <v>-</v>
      </c>
      <c r="AO1073" s="90" t="str">
        <f t="shared" si="452"/>
        <v>-</v>
      </c>
      <c r="AP1073" s="58" t="str">
        <f t="shared" si="453"/>
        <v>-</v>
      </c>
      <c r="AQ1073" s="94" t="str">
        <f t="shared" si="454"/>
        <v>-</v>
      </c>
      <c r="AR1073" s="94" t="str">
        <f>IF(N1073="","PRIMER_DIA en blanco",
IF(AND(M1073="01",N1073&gt;=L_Conversion!$C$118,N1073&lt;=L_Conversion!$D$118),"-",
IF(AND(M1073="02",N1073&gt;=L_Conversion!$C$119,N1073&lt;=L_Conversion!$D$119),"-",
IF(AND(M1073="03",N1073&gt;=L_Conversion!$C$120,N1073&lt;=L_Conversion!$D$120),"-",
IF(AND(M1073="04",N1073&gt;=L_Conversion!$C$121,N1073&lt;=L_Conversion!$D$121),"-",
IF(AND(M1073="05",N1073&gt;=L_Conversion!$C$122,N1073&lt;=L_Conversion!$D$122),"-",
IF(AND(M1073="06",N1073&gt;=L_Conversion!$C$123,N1073&lt;=L_Conversion!$D$123),"-",
IF(AND(M1073="07",N1073&gt;=L_Conversion!$C$124,N1073&lt;=L_Conversion!$D$124),"-",
IF(AND(M1073="08",N1073&gt;=L_Conversion!$C$125,N1073&lt;=L_Conversion!$D$125),"-",
IF(AND(M1073="09",N1073&gt;=L_Conversion!$C$126,N1073&lt;=L_Conversion!$D$126),"-",
IF(AND(M1073="10",N1073&gt;=L_Conversion!$C$127,N1073&lt;=L_Conversion!$D$127),"-",
IF(AND(M1073="11",N1073&gt;=L_Conversion!$C$128,N1073&lt;=L_Conversion!$D$128),"-",
IF(AND(M1073="12",N1073&gt;=L_Conversion!$C$129,N1073&lt;=L_Conversion!$D$129),"-",
IF(AND(M1073="13",N1073&gt;=L_Conversion!$C$116,N1073&lt;=L_Conversion!$D$116),"-",
IF(AND(M1073="14",N1073&gt;=L_Conversion!$C$117,N1073&lt;=L_Conversion!$D$117),"-",
"PRIMER_DIA fuera de rango")))))))))))))))</f>
        <v>-</v>
      </c>
      <c r="AS1073" s="94" t="str">
        <f t="shared" si="455"/>
        <v>-</v>
      </c>
      <c r="AT1073" s="94" t="str">
        <f t="shared" si="456"/>
        <v>-</v>
      </c>
      <c r="AU1073" s="94" t="str">
        <f t="shared" si="457"/>
        <v>-</v>
      </c>
      <c r="AV1073" s="94" t="str">
        <f t="shared" si="458"/>
        <v>-</v>
      </c>
      <c r="AW1073" s="94" t="str">
        <f t="shared" si="459"/>
        <v>-</v>
      </c>
      <c r="AX1073" s="94" t="str">
        <f t="shared" si="460"/>
        <v>-</v>
      </c>
      <c r="AY1073" s="94" t="str">
        <f t="shared" si="461"/>
        <v>-</v>
      </c>
      <c r="AZ1073" s="94" t="str">
        <f t="shared" si="462"/>
        <v>-</v>
      </c>
      <c r="BA1073" s="94" t="str">
        <f t="shared" si="463"/>
        <v>-</v>
      </c>
      <c r="BB1073" s="94" t="str">
        <f t="shared" si="464"/>
        <v>-</v>
      </c>
      <c r="BC1073" s="94" t="str">
        <f t="shared" si="465"/>
        <v>-</v>
      </c>
      <c r="BD1073" s="94" t="str">
        <f t="shared" si="466"/>
        <v>-</v>
      </c>
      <c r="BE1073" s="94" t="str">
        <f t="shared" si="467"/>
        <v>-</v>
      </c>
      <c r="BF1073" s="94" t="str">
        <f t="shared" si="468"/>
        <v>-</v>
      </c>
    </row>
    <row r="1074" spans="1:58" x14ac:dyDescent="0.2">
      <c r="A1074" s="19" t="s">
        <v>1193</v>
      </c>
      <c r="B1074" s="19" t="s">
        <v>76</v>
      </c>
      <c r="C1074" s="19">
        <v>22605676</v>
      </c>
      <c r="D1074" s="19">
        <v>9</v>
      </c>
      <c r="E1074" s="19" t="s">
        <v>1821</v>
      </c>
      <c r="F1074" s="19" t="s">
        <v>1506</v>
      </c>
      <c r="G1074" s="19" t="s">
        <v>1822</v>
      </c>
      <c r="H1074" s="19" t="s">
        <v>1018</v>
      </c>
      <c r="I1074" s="19" t="s">
        <v>653</v>
      </c>
      <c r="J1074" s="19">
        <v>80</v>
      </c>
      <c r="K1074" s="19" t="s">
        <v>556</v>
      </c>
      <c r="L1074" s="19" t="s">
        <v>495</v>
      </c>
      <c r="M1074" s="19" t="s">
        <v>10</v>
      </c>
      <c r="N1074" s="19">
        <v>45917</v>
      </c>
      <c r="O1074" s="19">
        <v>1</v>
      </c>
      <c r="P1074" s="83">
        <v>1</v>
      </c>
      <c r="Q1074" s="19" t="s">
        <v>23</v>
      </c>
      <c r="R1074" s="19" t="s">
        <v>11</v>
      </c>
      <c r="S1074" s="19" t="s">
        <v>23</v>
      </c>
      <c r="T1074" s="19">
        <v>1</v>
      </c>
      <c r="U1074" s="19" t="s">
        <v>11</v>
      </c>
      <c r="V1074" s="19" t="s">
        <v>11</v>
      </c>
      <c r="W1074" s="19" t="s">
        <v>11</v>
      </c>
      <c r="X1074" s="19">
        <v>0</v>
      </c>
      <c r="Y1074" s="19" t="s">
        <v>730</v>
      </c>
      <c r="Z1074" s="19">
        <v>0</v>
      </c>
      <c r="AA1074" s="19">
        <v>0</v>
      </c>
      <c r="AB1074" s="19">
        <v>0</v>
      </c>
      <c r="AC1074" s="186" t="str">
        <f>IF(OR(M1074="13",M1074="14",P1074=8),"",IF(     AND(OR(S1074="AUTORIZADO", S1074="PENDIENTE", S1074="REDUCIDO", S1074="AMPLIADO"),L1074&lt;&gt;"HONORARIO" ), _xlfn.CONCAT(IF(H1074="X","H",H1074),"_",IF(OR(P1074=5,P1074=6),_xlfn.CONCAT(P1074,"A"),P1074),"_",VLOOKUP(T1074,Datos!$B$2:$C$5,2,TRUE)),""))</f>
        <v>M_1_[hasta 3]</v>
      </c>
      <c r="AD1074" s="186">
        <f t="shared" si="442"/>
        <v>0</v>
      </c>
      <c r="AE1074" s="90" t="str">
        <f t="shared" si="443"/>
        <v>-</v>
      </c>
      <c r="AF1074" s="91" t="str">
        <f t="shared" si="444"/>
        <v>070601</v>
      </c>
      <c r="AG1074" s="92"/>
      <c r="AH1074" s="93" t="str">
        <f t="shared" si="445"/>
        <v>Corporación de Fomento de la Producción</v>
      </c>
      <c r="AI1074" s="90" t="str">
        <f t="shared" si="446"/>
        <v>-</v>
      </c>
      <c r="AJ1074" s="90">
        <f t="shared" si="447"/>
        <v>9</v>
      </c>
      <c r="AK1074" s="90" t="str">
        <f t="shared" si="448"/>
        <v>-</v>
      </c>
      <c r="AL1074" s="90" t="str">
        <f t="shared" si="449"/>
        <v>Identifica este registro como MUJER</v>
      </c>
      <c r="AM1074" s="90" t="str">
        <f t="shared" si="450"/>
        <v>-</v>
      </c>
      <c r="AN1074" s="90" t="str">
        <f t="shared" si="451"/>
        <v>-</v>
      </c>
      <c r="AO1074" s="90" t="str">
        <f t="shared" si="452"/>
        <v>-</v>
      </c>
      <c r="AP1074" s="58" t="str">
        <f t="shared" si="453"/>
        <v>-</v>
      </c>
      <c r="AQ1074" s="94" t="str">
        <f t="shared" si="454"/>
        <v>-</v>
      </c>
      <c r="AR1074" s="94" t="str">
        <f>IF(N1074="","PRIMER_DIA en blanco",
IF(AND(M1074="01",N1074&gt;=L_Conversion!$C$118,N1074&lt;=L_Conversion!$D$118),"-",
IF(AND(M1074="02",N1074&gt;=L_Conversion!$C$119,N1074&lt;=L_Conversion!$D$119),"-",
IF(AND(M1074="03",N1074&gt;=L_Conversion!$C$120,N1074&lt;=L_Conversion!$D$120),"-",
IF(AND(M1074="04",N1074&gt;=L_Conversion!$C$121,N1074&lt;=L_Conversion!$D$121),"-",
IF(AND(M1074="05",N1074&gt;=L_Conversion!$C$122,N1074&lt;=L_Conversion!$D$122),"-",
IF(AND(M1074="06",N1074&gt;=L_Conversion!$C$123,N1074&lt;=L_Conversion!$D$123),"-",
IF(AND(M1074="07",N1074&gt;=L_Conversion!$C$124,N1074&lt;=L_Conversion!$D$124),"-",
IF(AND(M1074="08",N1074&gt;=L_Conversion!$C$125,N1074&lt;=L_Conversion!$D$125),"-",
IF(AND(M1074="09",N1074&gt;=L_Conversion!$C$126,N1074&lt;=L_Conversion!$D$126),"-",
IF(AND(M1074="10",N1074&gt;=L_Conversion!$C$127,N1074&lt;=L_Conversion!$D$127),"-",
IF(AND(M1074="11",N1074&gt;=L_Conversion!$C$128,N1074&lt;=L_Conversion!$D$128),"-",
IF(AND(M1074="12",N1074&gt;=L_Conversion!$C$129,N1074&lt;=L_Conversion!$D$129),"-",
IF(AND(M1074="13",N1074&gt;=L_Conversion!$C$116,N1074&lt;=L_Conversion!$D$116),"-",
IF(AND(M1074="14",N1074&gt;=L_Conversion!$C$117,N1074&lt;=L_Conversion!$D$117),"-",
"PRIMER_DIA fuera de rango")))))))))))))))</f>
        <v>-</v>
      </c>
      <c r="AS1074" s="94" t="str">
        <f t="shared" si="455"/>
        <v>-</v>
      </c>
      <c r="AT1074" s="94" t="str">
        <f t="shared" si="456"/>
        <v>-</v>
      </c>
      <c r="AU1074" s="94" t="str">
        <f t="shared" si="457"/>
        <v>-</v>
      </c>
      <c r="AV1074" s="94" t="str">
        <f t="shared" si="458"/>
        <v>-</v>
      </c>
      <c r="AW1074" s="94" t="str">
        <f t="shared" si="459"/>
        <v>-</v>
      </c>
      <c r="AX1074" s="94" t="str">
        <f t="shared" si="460"/>
        <v>-</v>
      </c>
      <c r="AY1074" s="94" t="str">
        <f t="shared" si="461"/>
        <v>-</v>
      </c>
      <c r="AZ1074" s="94" t="str">
        <f t="shared" si="462"/>
        <v>-</v>
      </c>
      <c r="BA1074" s="94" t="str">
        <f t="shared" si="463"/>
        <v>-</v>
      </c>
      <c r="BB1074" s="94" t="str">
        <f t="shared" si="464"/>
        <v>-</v>
      </c>
      <c r="BC1074" s="94" t="str">
        <f t="shared" si="465"/>
        <v>-</v>
      </c>
      <c r="BD1074" s="94" t="str">
        <f t="shared" si="466"/>
        <v>-</v>
      </c>
      <c r="BE1074" s="94" t="str">
        <f t="shared" si="467"/>
        <v>-</v>
      </c>
      <c r="BF1074" s="94" t="str">
        <f t="shared" si="468"/>
        <v>-</v>
      </c>
    </row>
    <row r="1075" spans="1:58" x14ac:dyDescent="0.2">
      <c r="A1075" s="19" t="s">
        <v>1193</v>
      </c>
      <c r="B1075" s="19" t="s">
        <v>76</v>
      </c>
      <c r="C1075" s="19">
        <v>17594431</v>
      </c>
      <c r="D1075" s="19">
        <v>1</v>
      </c>
      <c r="E1075" s="19" t="s">
        <v>1669</v>
      </c>
      <c r="F1075" s="19" t="s">
        <v>1550</v>
      </c>
      <c r="G1075" s="19" t="s">
        <v>1670</v>
      </c>
      <c r="H1075" s="19" t="s">
        <v>1018</v>
      </c>
      <c r="I1075" s="19" t="s">
        <v>654</v>
      </c>
      <c r="J1075" s="19">
        <v>80</v>
      </c>
      <c r="K1075" s="19" t="s">
        <v>556</v>
      </c>
      <c r="L1075" s="19" t="s">
        <v>509</v>
      </c>
      <c r="M1075" s="19" t="s">
        <v>10</v>
      </c>
      <c r="N1075" s="19">
        <v>45917</v>
      </c>
      <c r="O1075" s="19">
        <v>30</v>
      </c>
      <c r="P1075" s="83">
        <v>4</v>
      </c>
      <c r="Q1075" s="19" t="s">
        <v>23</v>
      </c>
      <c r="R1075" s="19" t="s">
        <v>11</v>
      </c>
      <c r="S1075" s="19" t="s">
        <v>23</v>
      </c>
      <c r="T1075" s="19">
        <v>30</v>
      </c>
      <c r="U1075" s="19" t="s">
        <v>11</v>
      </c>
      <c r="V1075" s="19" t="s">
        <v>11</v>
      </c>
      <c r="W1075" s="19" t="s">
        <v>11</v>
      </c>
      <c r="X1075" s="19">
        <v>0</v>
      </c>
      <c r="Y1075" s="19" t="s">
        <v>730</v>
      </c>
      <c r="Z1075" s="19">
        <v>0</v>
      </c>
      <c r="AA1075" s="19">
        <v>0</v>
      </c>
      <c r="AB1075" s="19">
        <v>0</v>
      </c>
      <c r="AC1075" s="186" t="str">
        <f>IF(OR(M1075="13",M1075="14",P1075=8),"",IF(     AND(OR(S1075="AUTORIZADO", S1075="PENDIENTE", S1075="REDUCIDO", S1075="AMPLIADO"),L1075&lt;&gt;"HONORARIO" ), _xlfn.CONCAT(IF(H1075="X","H",H1075),"_",IF(OR(P1075=5,P1075=6),_xlfn.CONCAT(P1075,"A"),P1075),"_",VLOOKUP(T1075,Datos!$B$2:$C$5,2,TRUE)),""))</f>
        <v>M_4_[11 +]</v>
      </c>
      <c r="AD1075" s="186">
        <f t="shared" si="442"/>
        <v>0</v>
      </c>
      <c r="AE1075" s="90" t="str">
        <f t="shared" si="443"/>
        <v>-</v>
      </c>
      <c r="AF1075" s="91" t="str">
        <f t="shared" si="444"/>
        <v>070601</v>
      </c>
      <c r="AG1075" s="92"/>
      <c r="AH1075" s="93" t="str">
        <f t="shared" si="445"/>
        <v>Corporación de Fomento de la Producción</v>
      </c>
      <c r="AI1075" s="90" t="str">
        <f t="shared" si="446"/>
        <v>-</v>
      </c>
      <c r="AJ1075" s="90">
        <f t="shared" si="447"/>
        <v>1</v>
      </c>
      <c r="AK1075" s="90" t="str">
        <f t="shared" si="448"/>
        <v>-</v>
      </c>
      <c r="AL1075" s="90" t="str">
        <f t="shared" si="449"/>
        <v>Identifica este registro como MUJER</v>
      </c>
      <c r="AM1075" s="90" t="str">
        <f t="shared" si="450"/>
        <v>-</v>
      </c>
      <c r="AN1075" s="90" t="str">
        <f t="shared" si="451"/>
        <v>-</v>
      </c>
      <c r="AO1075" s="90" t="str">
        <f t="shared" si="452"/>
        <v>-</v>
      </c>
      <c r="AP1075" s="58" t="str">
        <f t="shared" si="453"/>
        <v>-</v>
      </c>
      <c r="AQ1075" s="94" t="str">
        <f t="shared" si="454"/>
        <v>-</v>
      </c>
      <c r="AR1075" s="94" t="str">
        <f>IF(N1075="","PRIMER_DIA en blanco",
IF(AND(M1075="01",N1075&gt;=L_Conversion!$C$118,N1075&lt;=L_Conversion!$D$118),"-",
IF(AND(M1075="02",N1075&gt;=L_Conversion!$C$119,N1075&lt;=L_Conversion!$D$119),"-",
IF(AND(M1075="03",N1075&gt;=L_Conversion!$C$120,N1075&lt;=L_Conversion!$D$120),"-",
IF(AND(M1075="04",N1075&gt;=L_Conversion!$C$121,N1075&lt;=L_Conversion!$D$121),"-",
IF(AND(M1075="05",N1075&gt;=L_Conversion!$C$122,N1075&lt;=L_Conversion!$D$122),"-",
IF(AND(M1075="06",N1075&gt;=L_Conversion!$C$123,N1075&lt;=L_Conversion!$D$123),"-",
IF(AND(M1075="07",N1075&gt;=L_Conversion!$C$124,N1075&lt;=L_Conversion!$D$124),"-",
IF(AND(M1075="08",N1075&gt;=L_Conversion!$C$125,N1075&lt;=L_Conversion!$D$125),"-",
IF(AND(M1075="09",N1075&gt;=L_Conversion!$C$126,N1075&lt;=L_Conversion!$D$126),"-",
IF(AND(M1075="10",N1075&gt;=L_Conversion!$C$127,N1075&lt;=L_Conversion!$D$127),"-",
IF(AND(M1075="11",N1075&gt;=L_Conversion!$C$128,N1075&lt;=L_Conversion!$D$128),"-",
IF(AND(M1075="12",N1075&gt;=L_Conversion!$C$129,N1075&lt;=L_Conversion!$D$129),"-",
IF(AND(M1075="13",N1075&gt;=L_Conversion!$C$116,N1075&lt;=L_Conversion!$D$116),"-",
IF(AND(M1075="14",N1075&gt;=L_Conversion!$C$117,N1075&lt;=L_Conversion!$D$117),"-",
"PRIMER_DIA fuera de rango")))))))))))))))</f>
        <v>-</v>
      </c>
      <c r="AS1075" s="94" t="str">
        <f t="shared" si="455"/>
        <v>-</v>
      </c>
      <c r="AT1075" s="94" t="str">
        <f t="shared" si="456"/>
        <v>-</v>
      </c>
      <c r="AU1075" s="94" t="str">
        <f t="shared" si="457"/>
        <v>-</v>
      </c>
      <c r="AV1075" s="94" t="str">
        <f t="shared" si="458"/>
        <v>-</v>
      </c>
      <c r="AW1075" s="94" t="str">
        <f t="shared" si="459"/>
        <v>-</v>
      </c>
      <c r="AX1075" s="94" t="str">
        <f t="shared" si="460"/>
        <v>-</v>
      </c>
      <c r="AY1075" s="94" t="str">
        <f t="shared" si="461"/>
        <v>-</v>
      </c>
      <c r="AZ1075" s="94" t="str">
        <f t="shared" si="462"/>
        <v>-</v>
      </c>
      <c r="BA1075" s="94" t="str">
        <f t="shared" si="463"/>
        <v>-</v>
      </c>
      <c r="BB1075" s="94" t="str">
        <f t="shared" si="464"/>
        <v>-</v>
      </c>
      <c r="BC1075" s="94" t="str">
        <f t="shared" si="465"/>
        <v>-</v>
      </c>
      <c r="BD1075" s="94" t="str">
        <f t="shared" si="466"/>
        <v>-</v>
      </c>
      <c r="BE1075" s="94" t="str">
        <f t="shared" si="467"/>
        <v>-</v>
      </c>
      <c r="BF1075" s="94" t="str">
        <f t="shared" si="468"/>
        <v>-</v>
      </c>
    </row>
    <row r="1076" spans="1:58" x14ac:dyDescent="0.2">
      <c r="A1076" s="19" t="s">
        <v>1193</v>
      </c>
      <c r="B1076" s="19" t="s">
        <v>76</v>
      </c>
      <c r="C1076" s="19">
        <v>9402658</v>
      </c>
      <c r="D1076" s="19" t="s">
        <v>1197</v>
      </c>
      <c r="E1076" s="19" t="s">
        <v>1544</v>
      </c>
      <c r="F1076" s="19" t="s">
        <v>2068</v>
      </c>
      <c r="G1076" s="19" t="s">
        <v>2069</v>
      </c>
      <c r="H1076" s="19" t="s">
        <v>1018</v>
      </c>
      <c r="I1076" s="19" t="s">
        <v>654</v>
      </c>
      <c r="J1076" s="19">
        <v>80</v>
      </c>
      <c r="K1076" s="19" t="s">
        <v>560</v>
      </c>
      <c r="L1076" s="19" t="s">
        <v>509</v>
      </c>
      <c r="M1076" s="19" t="s">
        <v>10</v>
      </c>
      <c r="N1076" s="19">
        <v>45920</v>
      </c>
      <c r="O1076" s="19">
        <v>30</v>
      </c>
      <c r="P1076" s="83">
        <v>1</v>
      </c>
      <c r="Q1076" s="19" t="s">
        <v>23</v>
      </c>
      <c r="R1076" s="19" t="s">
        <v>11</v>
      </c>
      <c r="S1076" s="19" t="s">
        <v>23</v>
      </c>
      <c r="T1076" s="19">
        <v>30</v>
      </c>
      <c r="U1076" s="19" t="s">
        <v>11</v>
      </c>
      <c r="V1076" s="19" t="s">
        <v>11</v>
      </c>
      <c r="W1076" s="19" t="s">
        <v>11</v>
      </c>
      <c r="X1076" s="19">
        <v>0</v>
      </c>
      <c r="Y1076" s="19" t="s">
        <v>730</v>
      </c>
      <c r="Z1076" s="19">
        <v>0</v>
      </c>
      <c r="AA1076" s="19">
        <v>0</v>
      </c>
      <c r="AB1076" s="19">
        <v>0</v>
      </c>
      <c r="AC1076" s="186" t="str">
        <f>IF(OR(M1076="13",M1076="14",P1076=8),"",IF(     AND(OR(S1076="AUTORIZADO", S1076="PENDIENTE", S1076="REDUCIDO", S1076="AMPLIADO"),L1076&lt;&gt;"HONORARIO" ), _xlfn.CONCAT(IF(H1076="X","H",H1076),"_",IF(OR(P1076=5,P1076=6),_xlfn.CONCAT(P1076,"A"),P1076),"_",VLOOKUP(T1076,Datos!$B$2:$C$5,2,TRUE)),""))</f>
        <v>M_1_[11 +]</v>
      </c>
      <c r="AD1076" s="186">
        <f t="shared" si="442"/>
        <v>0</v>
      </c>
      <c r="AE1076" s="90" t="str">
        <f t="shared" si="443"/>
        <v>-</v>
      </c>
      <c r="AF1076" s="91" t="str">
        <f t="shared" si="444"/>
        <v>070601</v>
      </c>
      <c r="AG1076" s="92"/>
      <c r="AH1076" s="93" t="str">
        <f t="shared" si="445"/>
        <v>Corporación de Fomento de la Producción</v>
      </c>
      <c r="AI1076" s="90" t="str">
        <f t="shared" si="446"/>
        <v>-</v>
      </c>
      <c r="AJ1076" s="90" t="str">
        <f t="shared" si="447"/>
        <v>K</v>
      </c>
      <c r="AK1076" s="90" t="str">
        <f t="shared" si="448"/>
        <v>-</v>
      </c>
      <c r="AL1076" s="90" t="str">
        <f t="shared" si="449"/>
        <v>Identifica este registro como MUJER</v>
      </c>
      <c r="AM1076" s="90" t="str">
        <f t="shared" si="450"/>
        <v>-</v>
      </c>
      <c r="AN1076" s="90" t="str">
        <f t="shared" si="451"/>
        <v>-</v>
      </c>
      <c r="AO1076" s="90" t="str">
        <f t="shared" si="452"/>
        <v>-</v>
      </c>
      <c r="AP1076" s="58" t="str">
        <f t="shared" si="453"/>
        <v>-</v>
      </c>
      <c r="AQ1076" s="94" t="str">
        <f t="shared" si="454"/>
        <v>-</v>
      </c>
      <c r="AR1076" s="94" t="str">
        <f>IF(N1076="","PRIMER_DIA en blanco",
IF(AND(M1076="01",N1076&gt;=L_Conversion!$C$118,N1076&lt;=L_Conversion!$D$118),"-",
IF(AND(M1076="02",N1076&gt;=L_Conversion!$C$119,N1076&lt;=L_Conversion!$D$119),"-",
IF(AND(M1076="03",N1076&gt;=L_Conversion!$C$120,N1076&lt;=L_Conversion!$D$120),"-",
IF(AND(M1076="04",N1076&gt;=L_Conversion!$C$121,N1076&lt;=L_Conversion!$D$121),"-",
IF(AND(M1076="05",N1076&gt;=L_Conversion!$C$122,N1076&lt;=L_Conversion!$D$122),"-",
IF(AND(M1076="06",N1076&gt;=L_Conversion!$C$123,N1076&lt;=L_Conversion!$D$123),"-",
IF(AND(M1076="07",N1076&gt;=L_Conversion!$C$124,N1076&lt;=L_Conversion!$D$124),"-",
IF(AND(M1076="08",N1076&gt;=L_Conversion!$C$125,N1076&lt;=L_Conversion!$D$125),"-",
IF(AND(M1076="09",N1076&gt;=L_Conversion!$C$126,N1076&lt;=L_Conversion!$D$126),"-",
IF(AND(M1076="10",N1076&gt;=L_Conversion!$C$127,N1076&lt;=L_Conversion!$D$127),"-",
IF(AND(M1076="11",N1076&gt;=L_Conversion!$C$128,N1076&lt;=L_Conversion!$D$128),"-",
IF(AND(M1076="12",N1076&gt;=L_Conversion!$C$129,N1076&lt;=L_Conversion!$D$129),"-",
IF(AND(M1076="13",N1076&gt;=L_Conversion!$C$116,N1076&lt;=L_Conversion!$D$116),"-",
IF(AND(M1076="14",N1076&gt;=L_Conversion!$C$117,N1076&lt;=L_Conversion!$D$117),"-",
"PRIMER_DIA fuera de rango")))))))))))))))</f>
        <v>-</v>
      </c>
      <c r="AS1076" s="94" t="str">
        <f t="shared" si="455"/>
        <v>-</v>
      </c>
      <c r="AT1076" s="94" t="str">
        <f t="shared" si="456"/>
        <v>-</v>
      </c>
      <c r="AU1076" s="94" t="str">
        <f t="shared" si="457"/>
        <v>-</v>
      </c>
      <c r="AV1076" s="94" t="str">
        <f t="shared" si="458"/>
        <v>-</v>
      </c>
      <c r="AW1076" s="94" t="str">
        <f t="shared" si="459"/>
        <v>-</v>
      </c>
      <c r="AX1076" s="94" t="str">
        <f t="shared" si="460"/>
        <v>-</v>
      </c>
      <c r="AY1076" s="94" t="str">
        <f t="shared" si="461"/>
        <v>-</v>
      </c>
      <c r="AZ1076" s="94" t="str">
        <f t="shared" si="462"/>
        <v>-</v>
      </c>
      <c r="BA1076" s="94" t="str">
        <f t="shared" si="463"/>
        <v>-</v>
      </c>
      <c r="BB1076" s="94" t="str">
        <f t="shared" si="464"/>
        <v>-</v>
      </c>
      <c r="BC1076" s="94" t="str">
        <f t="shared" si="465"/>
        <v>-</v>
      </c>
      <c r="BD1076" s="94" t="str">
        <f t="shared" si="466"/>
        <v>-</v>
      </c>
      <c r="BE1076" s="94" t="str">
        <f t="shared" si="467"/>
        <v>-</v>
      </c>
      <c r="BF1076" s="94" t="str">
        <f t="shared" si="468"/>
        <v>-</v>
      </c>
    </row>
    <row r="1077" spans="1:58" x14ac:dyDescent="0.2">
      <c r="A1077" s="19" t="s">
        <v>1193</v>
      </c>
      <c r="B1077" s="19" t="s">
        <v>76</v>
      </c>
      <c r="C1077" s="19">
        <v>16790496</v>
      </c>
      <c r="D1077" s="19">
        <v>3</v>
      </c>
      <c r="E1077" s="19" t="s">
        <v>1651</v>
      </c>
      <c r="F1077" s="19" t="s">
        <v>1782</v>
      </c>
      <c r="G1077" s="19" t="s">
        <v>1783</v>
      </c>
      <c r="H1077" s="19" t="s">
        <v>1018</v>
      </c>
      <c r="I1077" s="19" t="s">
        <v>654</v>
      </c>
      <c r="J1077" s="19">
        <v>80</v>
      </c>
      <c r="K1077" s="19" t="s">
        <v>560</v>
      </c>
      <c r="L1077" s="19" t="s">
        <v>509</v>
      </c>
      <c r="M1077" s="19" t="s">
        <v>10</v>
      </c>
      <c r="N1077" s="19">
        <v>45922</v>
      </c>
      <c r="O1077" s="19">
        <v>2</v>
      </c>
      <c r="P1077" s="83">
        <v>1</v>
      </c>
      <c r="Q1077" s="19" t="s">
        <v>23</v>
      </c>
      <c r="R1077" s="19" t="s">
        <v>11</v>
      </c>
      <c r="S1077" s="19" t="s">
        <v>23</v>
      </c>
      <c r="T1077" s="19">
        <v>2</v>
      </c>
      <c r="U1077" s="19" t="s">
        <v>11</v>
      </c>
      <c r="V1077" s="19" t="s">
        <v>11</v>
      </c>
      <c r="W1077" s="19" t="s">
        <v>11</v>
      </c>
      <c r="X1077" s="19">
        <v>0</v>
      </c>
      <c r="Y1077" s="19" t="s">
        <v>730</v>
      </c>
      <c r="Z1077" s="19">
        <v>0</v>
      </c>
      <c r="AA1077" s="19">
        <v>0</v>
      </c>
      <c r="AB1077" s="19">
        <v>0</v>
      </c>
      <c r="AC1077" s="186" t="str">
        <f>IF(OR(M1077="13",M1077="14",P1077=8),"",IF(     AND(OR(S1077="AUTORIZADO", S1077="PENDIENTE", S1077="REDUCIDO", S1077="AMPLIADO"),L1077&lt;&gt;"HONORARIO" ), _xlfn.CONCAT(IF(H1077="X","H",H1077),"_",IF(OR(P1077=5,P1077=6),_xlfn.CONCAT(P1077,"A"),P1077),"_",VLOOKUP(T1077,Datos!$B$2:$C$5,2,TRUE)),""))</f>
        <v>M_1_[hasta 3]</v>
      </c>
      <c r="AD1077" s="186">
        <f t="shared" si="442"/>
        <v>0</v>
      </c>
      <c r="AE1077" s="90" t="str">
        <f t="shared" si="443"/>
        <v>-</v>
      </c>
      <c r="AF1077" s="91" t="str">
        <f t="shared" si="444"/>
        <v>070601</v>
      </c>
      <c r="AG1077" s="92"/>
      <c r="AH1077" s="93" t="str">
        <f t="shared" si="445"/>
        <v>Corporación de Fomento de la Producción</v>
      </c>
      <c r="AI1077" s="90" t="str">
        <f t="shared" si="446"/>
        <v>-</v>
      </c>
      <c r="AJ1077" s="90">
        <f t="shared" si="447"/>
        <v>3</v>
      </c>
      <c r="AK1077" s="90" t="str">
        <f t="shared" si="448"/>
        <v>-</v>
      </c>
      <c r="AL1077" s="90" t="str">
        <f t="shared" si="449"/>
        <v>Identifica este registro como MUJER</v>
      </c>
      <c r="AM1077" s="90" t="str">
        <f t="shared" si="450"/>
        <v>-</v>
      </c>
      <c r="AN1077" s="90" t="str">
        <f t="shared" si="451"/>
        <v>-</v>
      </c>
      <c r="AO1077" s="90" t="str">
        <f t="shared" si="452"/>
        <v>-</v>
      </c>
      <c r="AP1077" s="58" t="str">
        <f t="shared" si="453"/>
        <v>-</v>
      </c>
      <c r="AQ1077" s="94" t="str">
        <f t="shared" si="454"/>
        <v>-</v>
      </c>
      <c r="AR1077" s="94" t="str">
        <f>IF(N1077="","PRIMER_DIA en blanco",
IF(AND(M1077="01",N1077&gt;=L_Conversion!$C$118,N1077&lt;=L_Conversion!$D$118),"-",
IF(AND(M1077="02",N1077&gt;=L_Conversion!$C$119,N1077&lt;=L_Conversion!$D$119),"-",
IF(AND(M1077="03",N1077&gt;=L_Conversion!$C$120,N1077&lt;=L_Conversion!$D$120),"-",
IF(AND(M1077="04",N1077&gt;=L_Conversion!$C$121,N1077&lt;=L_Conversion!$D$121),"-",
IF(AND(M1077="05",N1077&gt;=L_Conversion!$C$122,N1077&lt;=L_Conversion!$D$122),"-",
IF(AND(M1077="06",N1077&gt;=L_Conversion!$C$123,N1077&lt;=L_Conversion!$D$123),"-",
IF(AND(M1077="07",N1077&gt;=L_Conversion!$C$124,N1077&lt;=L_Conversion!$D$124),"-",
IF(AND(M1077="08",N1077&gt;=L_Conversion!$C$125,N1077&lt;=L_Conversion!$D$125),"-",
IF(AND(M1077="09",N1077&gt;=L_Conversion!$C$126,N1077&lt;=L_Conversion!$D$126),"-",
IF(AND(M1077="10",N1077&gt;=L_Conversion!$C$127,N1077&lt;=L_Conversion!$D$127),"-",
IF(AND(M1077="11",N1077&gt;=L_Conversion!$C$128,N1077&lt;=L_Conversion!$D$128),"-",
IF(AND(M1077="12",N1077&gt;=L_Conversion!$C$129,N1077&lt;=L_Conversion!$D$129),"-",
IF(AND(M1077="13",N1077&gt;=L_Conversion!$C$116,N1077&lt;=L_Conversion!$D$116),"-",
IF(AND(M1077="14",N1077&gt;=L_Conversion!$C$117,N1077&lt;=L_Conversion!$D$117),"-",
"PRIMER_DIA fuera de rango")))))))))))))))</f>
        <v>-</v>
      </c>
      <c r="AS1077" s="94" t="str">
        <f t="shared" si="455"/>
        <v>-</v>
      </c>
      <c r="AT1077" s="94" t="str">
        <f t="shared" si="456"/>
        <v>-</v>
      </c>
      <c r="AU1077" s="94" t="str">
        <f t="shared" si="457"/>
        <v>-</v>
      </c>
      <c r="AV1077" s="94" t="str">
        <f t="shared" si="458"/>
        <v>-</v>
      </c>
      <c r="AW1077" s="94" t="str">
        <f t="shared" si="459"/>
        <v>-</v>
      </c>
      <c r="AX1077" s="94" t="str">
        <f t="shared" si="460"/>
        <v>-</v>
      </c>
      <c r="AY1077" s="94" t="str">
        <f t="shared" si="461"/>
        <v>-</v>
      </c>
      <c r="AZ1077" s="94" t="str">
        <f t="shared" si="462"/>
        <v>-</v>
      </c>
      <c r="BA1077" s="94" t="str">
        <f t="shared" si="463"/>
        <v>-</v>
      </c>
      <c r="BB1077" s="94" t="str">
        <f t="shared" si="464"/>
        <v>-</v>
      </c>
      <c r="BC1077" s="94" t="str">
        <f t="shared" si="465"/>
        <v>-</v>
      </c>
      <c r="BD1077" s="94" t="str">
        <f t="shared" si="466"/>
        <v>-</v>
      </c>
      <c r="BE1077" s="94" t="str">
        <f t="shared" si="467"/>
        <v>-</v>
      </c>
      <c r="BF1077" s="94" t="str">
        <f t="shared" si="468"/>
        <v>-</v>
      </c>
    </row>
    <row r="1078" spans="1:58" x14ac:dyDescent="0.2">
      <c r="A1078" s="19" t="s">
        <v>1193</v>
      </c>
      <c r="B1078" s="19" t="s">
        <v>76</v>
      </c>
      <c r="C1078" s="19">
        <v>11907647</v>
      </c>
      <c r="D1078" s="19">
        <v>1</v>
      </c>
      <c r="E1078" s="19" t="s">
        <v>1795</v>
      </c>
      <c r="F1078" s="19" t="s">
        <v>1294</v>
      </c>
      <c r="G1078" s="19" t="s">
        <v>1796</v>
      </c>
      <c r="H1078" s="19" t="s">
        <v>654</v>
      </c>
      <c r="I1078" s="19" t="s">
        <v>653</v>
      </c>
      <c r="J1078" s="19">
        <v>80</v>
      </c>
      <c r="K1078" s="19" t="s">
        <v>560</v>
      </c>
      <c r="L1078" s="19" t="s">
        <v>495</v>
      </c>
      <c r="M1078" s="19" t="s">
        <v>10</v>
      </c>
      <c r="N1078" s="19">
        <v>45922</v>
      </c>
      <c r="O1078" s="19">
        <v>21</v>
      </c>
      <c r="P1078" s="83">
        <v>1</v>
      </c>
      <c r="Q1078" s="19" t="s">
        <v>23</v>
      </c>
      <c r="R1078" s="19" t="s">
        <v>11</v>
      </c>
      <c r="S1078" s="19" t="s">
        <v>23</v>
      </c>
      <c r="T1078" s="19">
        <v>21</v>
      </c>
      <c r="U1078" s="19" t="s">
        <v>11</v>
      </c>
      <c r="V1078" s="19" t="s">
        <v>11</v>
      </c>
      <c r="W1078" s="19" t="s">
        <v>11</v>
      </c>
      <c r="X1078" s="19">
        <v>0</v>
      </c>
      <c r="Y1078" s="19" t="s">
        <v>730</v>
      </c>
      <c r="Z1078" s="19">
        <v>0</v>
      </c>
      <c r="AA1078" s="19">
        <v>0</v>
      </c>
      <c r="AB1078" s="19">
        <v>0</v>
      </c>
      <c r="AC1078" s="186" t="str">
        <f>IF(OR(M1078="13",M1078="14",P1078=8),"",IF(     AND(OR(S1078="AUTORIZADO", S1078="PENDIENTE", S1078="REDUCIDO", S1078="AMPLIADO"),L1078&lt;&gt;"HONORARIO" ), _xlfn.CONCAT(IF(H1078="X","H",H1078),"_",IF(OR(P1078=5,P1078=6),_xlfn.CONCAT(P1078,"A"),P1078),"_",VLOOKUP(T1078,Datos!$B$2:$C$5,2,TRUE)),""))</f>
        <v>H_1_[11 +]</v>
      </c>
      <c r="AD1078" s="186">
        <f t="shared" si="442"/>
        <v>0</v>
      </c>
      <c r="AE1078" s="90" t="str">
        <f t="shared" si="443"/>
        <v>-</v>
      </c>
      <c r="AF1078" s="91" t="str">
        <f t="shared" si="444"/>
        <v>070601</v>
      </c>
      <c r="AG1078" s="92"/>
      <c r="AH1078" s="93" t="str">
        <f t="shared" si="445"/>
        <v>Corporación de Fomento de la Producción</v>
      </c>
      <c r="AI1078" s="90" t="str">
        <f t="shared" si="446"/>
        <v>-</v>
      </c>
      <c r="AJ1078" s="90">
        <f t="shared" si="447"/>
        <v>1</v>
      </c>
      <c r="AK1078" s="90" t="str">
        <f t="shared" si="448"/>
        <v>-</v>
      </c>
      <c r="AL1078" s="90" t="str">
        <f t="shared" si="449"/>
        <v>Identifica este registro como HOMBRE</v>
      </c>
      <c r="AM1078" s="90" t="str">
        <f t="shared" si="450"/>
        <v>-</v>
      </c>
      <c r="AN1078" s="90" t="str">
        <f t="shared" si="451"/>
        <v>-</v>
      </c>
      <c r="AO1078" s="90" t="str">
        <f t="shared" si="452"/>
        <v>-</v>
      </c>
      <c r="AP1078" s="58" t="str">
        <f t="shared" si="453"/>
        <v>-</v>
      </c>
      <c r="AQ1078" s="94" t="str">
        <f t="shared" si="454"/>
        <v>-</v>
      </c>
      <c r="AR1078" s="94" t="str">
        <f>IF(N1078="","PRIMER_DIA en blanco",
IF(AND(M1078="01",N1078&gt;=L_Conversion!$C$118,N1078&lt;=L_Conversion!$D$118),"-",
IF(AND(M1078="02",N1078&gt;=L_Conversion!$C$119,N1078&lt;=L_Conversion!$D$119),"-",
IF(AND(M1078="03",N1078&gt;=L_Conversion!$C$120,N1078&lt;=L_Conversion!$D$120),"-",
IF(AND(M1078="04",N1078&gt;=L_Conversion!$C$121,N1078&lt;=L_Conversion!$D$121),"-",
IF(AND(M1078="05",N1078&gt;=L_Conversion!$C$122,N1078&lt;=L_Conversion!$D$122),"-",
IF(AND(M1078="06",N1078&gt;=L_Conversion!$C$123,N1078&lt;=L_Conversion!$D$123),"-",
IF(AND(M1078="07",N1078&gt;=L_Conversion!$C$124,N1078&lt;=L_Conversion!$D$124),"-",
IF(AND(M1078="08",N1078&gt;=L_Conversion!$C$125,N1078&lt;=L_Conversion!$D$125),"-",
IF(AND(M1078="09",N1078&gt;=L_Conversion!$C$126,N1078&lt;=L_Conversion!$D$126),"-",
IF(AND(M1078="10",N1078&gt;=L_Conversion!$C$127,N1078&lt;=L_Conversion!$D$127),"-",
IF(AND(M1078="11",N1078&gt;=L_Conversion!$C$128,N1078&lt;=L_Conversion!$D$128),"-",
IF(AND(M1078="12",N1078&gt;=L_Conversion!$C$129,N1078&lt;=L_Conversion!$D$129),"-",
IF(AND(M1078="13",N1078&gt;=L_Conversion!$C$116,N1078&lt;=L_Conversion!$D$116),"-",
IF(AND(M1078="14",N1078&gt;=L_Conversion!$C$117,N1078&lt;=L_Conversion!$D$117),"-",
"PRIMER_DIA fuera de rango")))))))))))))))</f>
        <v>-</v>
      </c>
      <c r="AS1078" s="94" t="str">
        <f t="shared" si="455"/>
        <v>-</v>
      </c>
      <c r="AT1078" s="94" t="str">
        <f t="shared" si="456"/>
        <v>-</v>
      </c>
      <c r="AU1078" s="94" t="str">
        <f t="shared" si="457"/>
        <v>-</v>
      </c>
      <c r="AV1078" s="94" t="str">
        <f t="shared" si="458"/>
        <v>-</v>
      </c>
      <c r="AW1078" s="94" t="str">
        <f t="shared" si="459"/>
        <v>-</v>
      </c>
      <c r="AX1078" s="94" t="str">
        <f t="shared" si="460"/>
        <v>-</v>
      </c>
      <c r="AY1078" s="94" t="str">
        <f t="shared" si="461"/>
        <v>-</v>
      </c>
      <c r="AZ1078" s="94" t="str">
        <f t="shared" si="462"/>
        <v>-</v>
      </c>
      <c r="BA1078" s="94" t="str">
        <f t="shared" si="463"/>
        <v>-</v>
      </c>
      <c r="BB1078" s="94" t="str">
        <f t="shared" si="464"/>
        <v>-</v>
      </c>
      <c r="BC1078" s="94" t="str">
        <f t="shared" si="465"/>
        <v>-</v>
      </c>
      <c r="BD1078" s="94" t="str">
        <f t="shared" si="466"/>
        <v>-</v>
      </c>
      <c r="BE1078" s="94" t="str">
        <f t="shared" si="467"/>
        <v>-</v>
      </c>
      <c r="BF1078" s="94" t="str">
        <f t="shared" si="468"/>
        <v>-</v>
      </c>
    </row>
    <row r="1079" spans="1:58" x14ac:dyDescent="0.2">
      <c r="A1079" s="19" t="s">
        <v>1193</v>
      </c>
      <c r="B1079" s="19" t="s">
        <v>76</v>
      </c>
      <c r="C1079" s="19">
        <v>17404717</v>
      </c>
      <c r="D1079" s="19">
        <v>0</v>
      </c>
      <c r="E1079" s="19" t="s">
        <v>1582</v>
      </c>
      <c r="F1079" s="19" t="s">
        <v>1583</v>
      </c>
      <c r="G1079" s="19" t="s">
        <v>1584</v>
      </c>
      <c r="H1079" s="19" t="s">
        <v>1018</v>
      </c>
      <c r="I1079" s="19" t="s">
        <v>653</v>
      </c>
      <c r="J1079" s="19">
        <v>80</v>
      </c>
      <c r="K1079" s="19" t="s">
        <v>556</v>
      </c>
      <c r="L1079" s="19" t="s">
        <v>495</v>
      </c>
      <c r="M1079" s="19" t="s">
        <v>10</v>
      </c>
      <c r="N1079" s="19">
        <v>45922</v>
      </c>
      <c r="O1079" s="19">
        <v>7</v>
      </c>
      <c r="P1079" s="83">
        <v>4</v>
      </c>
      <c r="Q1079" s="19" t="s">
        <v>23</v>
      </c>
      <c r="R1079" s="19" t="s">
        <v>11</v>
      </c>
      <c r="S1079" s="19" t="s">
        <v>23</v>
      </c>
      <c r="T1079" s="19">
        <v>7</v>
      </c>
      <c r="U1079" s="19" t="s">
        <v>11</v>
      </c>
      <c r="V1079" s="19" t="s">
        <v>11</v>
      </c>
      <c r="W1079" s="19" t="s">
        <v>11</v>
      </c>
      <c r="X1079" s="19">
        <v>0</v>
      </c>
      <c r="Y1079" s="19" t="s">
        <v>730</v>
      </c>
      <c r="Z1079" s="19">
        <v>0</v>
      </c>
      <c r="AA1079" s="19">
        <v>0</v>
      </c>
      <c r="AB1079" s="19">
        <v>0</v>
      </c>
      <c r="AC1079" s="186" t="str">
        <f>IF(OR(M1079="13",M1079="14",P1079=8),"",IF(     AND(OR(S1079="AUTORIZADO", S1079="PENDIENTE", S1079="REDUCIDO", S1079="AMPLIADO"),L1079&lt;&gt;"HONORARIO" ), _xlfn.CONCAT(IF(H1079="X","H",H1079),"_",IF(OR(P1079=5,P1079=6),_xlfn.CONCAT(P1079,"A"),P1079),"_",VLOOKUP(T1079,Datos!$B$2:$C$5,2,TRUE)),""))</f>
        <v>M_4_[4 a 10]</v>
      </c>
      <c r="AD1079" s="186">
        <f t="shared" si="442"/>
        <v>0</v>
      </c>
      <c r="AE1079" s="90" t="str">
        <f t="shared" si="443"/>
        <v>-</v>
      </c>
      <c r="AF1079" s="91" t="str">
        <f t="shared" si="444"/>
        <v>070601</v>
      </c>
      <c r="AG1079" s="92"/>
      <c r="AH1079" s="93" t="str">
        <f t="shared" si="445"/>
        <v>Corporación de Fomento de la Producción</v>
      </c>
      <c r="AI1079" s="90" t="str">
        <f t="shared" si="446"/>
        <v>-</v>
      </c>
      <c r="AJ1079" s="90">
        <f t="shared" si="447"/>
        <v>0</v>
      </c>
      <c r="AK1079" s="90" t="str">
        <f t="shared" si="448"/>
        <v>-</v>
      </c>
      <c r="AL1079" s="90" t="str">
        <f t="shared" si="449"/>
        <v>Identifica este registro como MUJER</v>
      </c>
      <c r="AM1079" s="90" t="str">
        <f t="shared" si="450"/>
        <v>-</v>
      </c>
      <c r="AN1079" s="90" t="str">
        <f t="shared" si="451"/>
        <v>-</v>
      </c>
      <c r="AO1079" s="90" t="str">
        <f t="shared" si="452"/>
        <v>-</v>
      </c>
      <c r="AP1079" s="58" t="str">
        <f t="shared" si="453"/>
        <v>-</v>
      </c>
      <c r="AQ1079" s="94" t="str">
        <f t="shared" si="454"/>
        <v>-</v>
      </c>
      <c r="AR1079" s="94" t="str">
        <f>IF(N1079="","PRIMER_DIA en blanco",
IF(AND(M1079="01",N1079&gt;=L_Conversion!$C$118,N1079&lt;=L_Conversion!$D$118),"-",
IF(AND(M1079="02",N1079&gt;=L_Conversion!$C$119,N1079&lt;=L_Conversion!$D$119),"-",
IF(AND(M1079="03",N1079&gt;=L_Conversion!$C$120,N1079&lt;=L_Conversion!$D$120),"-",
IF(AND(M1079="04",N1079&gt;=L_Conversion!$C$121,N1079&lt;=L_Conversion!$D$121),"-",
IF(AND(M1079="05",N1079&gt;=L_Conversion!$C$122,N1079&lt;=L_Conversion!$D$122),"-",
IF(AND(M1079="06",N1079&gt;=L_Conversion!$C$123,N1079&lt;=L_Conversion!$D$123),"-",
IF(AND(M1079="07",N1079&gt;=L_Conversion!$C$124,N1079&lt;=L_Conversion!$D$124),"-",
IF(AND(M1079="08",N1079&gt;=L_Conversion!$C$125,N1079&lt;=L_Conversion!$D$125),"-",
IF(AND(M1079="09",N1079&gt;=L_Conversion!$C$126,N1079&lt;=L_Conversion!$D$126),"-",
IF(AND(M1079="10",N1079&gt;=L_Conversion!$C$127,N1079&lt;=L_Conversion!$D$127),"-",
IF(AND(M1079="11",N1079&gt;=L_Conversion!$C$128,N1079&lt;=L_Conversion!$D$128),"-",
IF(AND(M1079="12",N1079&gt;=L_Conversion!$C$129,N1079&lt;=L_Conversion!$D$129),"-",
IF(AND(M1079="13",N1079&gt;=L_Conversion!$C$116,N1079&lt;=L_Conversion!$D$116),"-",
IF(AND(M1079="14",N1079&gt;=L_Conversion!$C$117,N1079&lt;=L_Conversion!$D$117),"-",
"PRIMER_DIA fuera de rango")))))))))))))))</f>
        <v>-</v>
      </c>
      <c r="AS1079" s="94" t="str">
        <f t="shared" si="455"/>
        <v>-</v>
      </c>
      <c r="AT1079" s="94" t="str">
        <f t="shared" si="456"/>
        <v>-</v>
      </c>
      <c r="AU1079" s="94" t="str">
        <f t="shared" si="457"/>
        <v>-</v>
      </c>
      <c r="AV1079" s="94" t="str">
        <f t="shared" si="458"/>
        <v>-</v>
      </c>
      <c r="AW1079" s="94" t="str">
        <f t="shared" si="459"/>
        <v>-</v>
      </c>
      <c r="AX1079" s="94" t="str">
        <f t="shared" si="460"/>
        <v>-</v>
      </c>
      <c r="AY1079" s="94" t="str">
        <f t="shared" si="461"/>
        <v>-</v>
      </c>
      <c r="AZ1079" s="94" t="str">
        <f t="shared" si="462"/>
        <v>-</v>
      </c>
      <c r="BA1079" s="94" t="str">
        <f t="shared" si="463"/>
        <v>-</v>
      </c>
      <c r="BB1079" s="94" t="str">
        <f t="shared" si="464"/>
        <v>-</v>
      </c>
      <c r="BC1079" s="94" t="str">
        <f t="shared" si="465"/>
        <v>-</v>
      </c>
      <c r="BD1079" s="94" t="str">
        <f t="shared" si="466"/>
        <v>-</v>
      </c>
      <c r="BE1079" s="94" t="str">
        <f t="shared" si="467"/>
        <v>-</v>
      </c>
      <c r="BF1079" s="94" t="str">
        <f t="shared" si="468"/>
        <v>-</v>
      </c>
    </row>
    <row r="1080" spans="1:58" x14ac:dyDescent="0.2">
      <c r="A1080" s="19" t="s">
        <v>1193</v>
      </c>
      <c r="B1080" s="19" t="s">
        <v>76</v>
      </c>
      <c r="C1080" s="19">
        <v>6270031</v>
      </c>
      <c r="D1080" s="19">
        <v>9</v>
      </c>
      <c r="E1080" s="19" t="s">
        <v>1850</v>
      </c>
      <c r="F1080" s="19" t="s">
        <v>1219</v>
      </c>
      <c r="G1080" s="19" t="s">
        <v>1851</v>
      </c>
      <c r="H1080" s="19" t="s">
        <v>1018</v>
      </c>
      <c r="I1080" s="19" t="s">
        <v>653</v>
      </c>
      <c r="J1080" s="19">
        <v>60</v>
      </c>
      <c r="K1080" s="19" t="s">
        <v>560</v>
      </c>
      <c r="L1080" s="19" t="s">
        <v>490</v>
      </c>
      <c r="M1080" s="19" t="s">
        <v>10</v>
      </c>
      <c r="N1080" s="19">
        <v>45922</v>
      </c>
      <c r="O1080" s="19">
        <v>60</v>
      </c>
      <c r="P1080" s="83">
        <v>1</v>
      </c>
      <c r="Q1080" s="19" t="s">
        <v>23</v>
      </c>
      <c r="R1080" s="19" t="s">
        <v>11</v>
      </c>
      <c r="S1080" s="19" t="s">
        <v>23</v>
      </c>
      <c r="T1080" s="19">
        <v>60</v>
      </c>
      <c r="U1080" s="19" t="s">
        <v>11</v>
      </c>
      <c r="V1080" s="19" t="s">
        <v>11</v>
      </c>
      <c r="W1080" s="19" t="s">
        <v>11</v>
      </c>
      <c r="X1080" s="19">
        <v>0</v>
      </c>
      <c r="Y1080" s="19" t="s">
        <v>732</v>
      </c>
      <c r="Z1080" s="19">
        <v>0</v>
      </c>
      <c r="AA1080" s="19">
        <v>0</v>
      </c>
      <c r="AB1080" s="19">
        <v>0</v>
      </c>
      <c r="AC1080" s="186" t="str">
        <f>IF(OR(M1080="13",M1080="14",P1080=8),"",IF(     AND(OR(S1080="AUTORIZADO", S1080="PENDIENTE", S1080="REDUCIDO", S1080="AMPLIADO"),L1080&lt;&gt;"HONORARIO" ), _xlfn.CONCAT(IF(H1080="X","H",H1080),"_",IF(OR(P1080=5,P1080=6),_xlfn.CONCAT(P1080,"A"),P1080),"_",VLOOKUP(T1080,Datos!$B$2:$C$5,2,TRUE)),""))</f>
        <v>M_1_[11 +]</v>
      </c>
      <c r="AD1080" s="186">
        <f t="shared" si="442"/>
        <v>0</v>
      </c>
      <c r="AE1080" s="90" t="str">
        <f t="shared" si="443"/>
        <v>-</v>
      </c>
      <c r="AF1080" s="91" t="str">
        <f t="shared" si="444"/>
        <v>070601</v>
      </c>
      <c r="AG1080" s="92"/>
      <c r="AH1080" s="93" t="str">
        <f t="shared" si="445"/>
        <v>Corporación de Fomento de la Producción</v>
      </c>
      <c r="AI1080" s="90" t="str">
        <f t="shared" si="446"/>
        <v>-</v>
      </c>
      <c r="AJ1080" s="90">
        <f t="shared" si="447"/>
        <v>9</v>
      </c>
      <c r="AK1080" s="90" t="str">
        <f t="shared" si="448"/>
        <v>-</v>
      </c>
      <c r="AL1080" s="90" t="str">
        <f t="shared" si="449"/>
        <v>Identifica este registro como MUJER</v>
      </c>
      <c r="AM1080" s="90" t="str">
        <f t="shared" si="450"/>
        <v>-</v>
      </c>
      <c r="AN1080" s="90" t="str">
        <f t="shared" si="451"/>
        <v>-</v>
      </c>
      <c r="AO1080" s="90" t="str">
        <f t="shared" si="452"/>
        <v>-</v>
      </c>
      <c r="AP1080" s="58" t="str">
        <f t="shared" si="453"/>
        <v>-</v>
      </c>
      <c r="AQ1080" s="94" t="str">
        <f t="shared" si="454"/>
        <v>-</v>
      </c>
      <c r="AR1080" s="94" t="str">
        <f>IF(N1080="","PRIMER_DIA en blanco",
IF(AND(M1080="01",N1080&gt;=L_Conversion!$C$118,N1080&lt;=L_Conversion!$D$118),"-",
IF(AND(M1080="02",N1080&gt;=L_Conversion!$C$119,N1080&lt;=L_Conversion!$D$119),"-",
IF(AND(M1080="03",N1080&gt;=L_Conversion!$C$120,N1080&lt;=L_Conversion!$D$120),"-",
IF(AND(M1080="04",N1080&gt;=L_Conversion!$C$121,N1080&lt;=L_Conversion!$D$121),"-",
IF(AND(M1080="05",N1080&gt;=L_Conversion!$C$122,N1080&lt;=L_Conversion!$D$122),"-",
IF(AND(M1080="06",N1080&gt;=L_Conversion!$C$123,N1080&lt;=L_Conversion!$D$123),"-",
IF(AND(M1080="07",N1080&gt;=L_Conversion!$C$124,N1080&lt;=L_Conversion!$D$124),"-",
IF(AND(M1080="08",N1080&gt;=L_Conversion!$C$125,N1080&lt;=L_Conversion!$D$125),"-",
IF(AND(M1080="09",N1080&gt;=L_Conversion!$C$126,N1080&lt;=L_Conversion!$D$126),"-",
IF(AND(M1080="10",N1080&gt;=L_Conversion!$C$127,N1080&lt;=L_Conversion!$D$127),"-",
IF(AND(M1080="11",N1080&gt;=L_Conversion!$C$128,N1080&lt;=L_Conversion!$D$128),"-",
IF(AND(M1080="12",N1080&gt;=L_Conversion!$C$129,N1080&lt;=L_Conversion!$D$129),"-",
IF(AND(M1080="13",N1080&gt;=L_Conversion!$C$116,N1080&lt;=L_Conversion!$D$116),"-",
IF(AND(M1080="14",N1080&gt;=L_Conversion!$C$117,N1080&lt;=L_Conversion!$D$117),"-",
"PRIMER_DIA fuera de rango")))))))))))))))</f>
        <v>-</v>
      </c>
      <c r="AS1080" s="94" t="str">
        <f t="shared" si="455"/>
        <v>-</v>
      </c>
      <c r="AT1080" s="94" t="str">
        <f t="shared" si="456"/>
        <v>-</v>
      </c>
      <c r="AU1080" s="94" t="str">
        <f t="shared" si="457"/>
        <v>-</v>
      </c>
      <c r="AV1080" s="94" t="str">
        <f t="shared" si="458"/>
        <v>-</v>
      </c>
      <c r="AW1080" s="94" t="str">
        <f t="shared" si="459"/>
        <v>-</v>
      </c>
      <c r="AX1080" s="94" t="str">
        <f t="shared" si="460"/>
        <v>-</v>
      </c>
      <c r="AY1080" s="94" t="str">
        <f t="shared" si="461"/>
        <v>-</v>
      </c>
      <c r="AZ1080" s="94" t="str">
        <f t="shared" si="462"/>
        <v>-</v>
      </c>
      <c r="BA1080" s="94" t="str">
        <f t="shared" si="463"/>
        <v>-</v>
      </c>
      <c r="BB1080" s="94" t="str">
        <f t="shared" si="464"/>
        <v>-</v>
      </c>
      <c r="BC1080" s="94" t="str">
        <f t="shared" si="465"/>
        <v>-</v>
      </c>
      <c r="BD1080" s="94" t="str">
        <f t="shared" si="466"/>
        <v>-</v>
      </c>
      <c r="BE1080" s="94" t="str">
        <f t="shared" si="467"/>
        <v>-</v>
      </c>
      <c r="BF1080" s="94" t="str">
        <f t="shared" si="468"/>
        <v>-</v>
      </c>
    </row>
    <row r="1081" spans="1:58" x14ac:dyDescent="0.2">
      <c r="A1081" s="19" t="s">
        <v>1193</v>
      </c>
      <c r="B1081" s="19" t="s">
        <v>667</v>
      </c>
      <c r="C1081" s="19">
        <v>19077662</v>
      </c>
      <c r="D1081" s="19" t="s">
        <v>1197</v>
      </c>
      <c r="E1081" s="19" t="s">
        <v>1331</v>
      </c>
      <c r="F1081" s="19" t="s">
        <v>1332</v>
      </c>
      <c r="G1081" s="19" t="s">
        <v>1333</v>
      </c>
      <c r="H1081" s="19" t="s">
        <v>1018</v>
      </c>
      <c r="I1081" s="19" t="s">
        <v>654</v>
      </c>
      <c r="J1081" s="19">
        <v>80</v>
      </c>
      <c r="K1081" s="19" t="s">
        <v>556</v>
      </c>
      <c r="L1081" s="19" t="s">
        <v>509</v>
      </c>
      <c r="M1081" s="19" t="s">
        <v>10</v>
      </c>
      <c r="N1081" s="19">
        <v>45922</v>
      </c>
      <c r="O1081" s="19">
        <v>2</v>
      </c>
      <c r="P1081" s="83">
        <v>1</v>
      </c>
      <c r="Q1081" s="19" t="s">
        <v>23</v>
      </c>
      <c r="R1081" s="19" t="s">
        <v>11</v>
      </c>
      <c r="S1081" s="19" t="s">
        <v>23</v>
      </c>
      <c r="T1081" s="19">
        <v>2</v>
      </c>
      <c r="U1081" s="19" t="s">
        <v>11</v>
      </c>
      <c r="V1081" s="19" t="s">
        <v>11</v>
      </c>
      <c r="W1081" s="19" t="s">
        <v>11</v>
      </c>
      <c r="X1081" s="19">
        <v>0</v>
      </c>
      <c r="Y1081" s="19" t="s">
        <v>730</v>
      </c>
      <c r="Z1081" s="19">
        <v>0</v>
      </c>
      <c r="AA1081" s="19">
        <v>0</v>
      </c>
      <c r="AB1081" s="19">
        <v>0</v>
      </c>
      <c r="AC1081" s="186" t="str">
        <f>IF(OR(M1081="13",M1081="14",P1081=8),"",IF(     AND(OR(S1081="AUTORIZADO", S1081="PENDIENTE", S1081="REDUCIDO", S1081="AMPLIADO"),L1081&lt;&gt;"HONORARIO" ), _xlfn.CONCAT(IF(H1081="X","H",H1081),"_",IF(OR(P1081=5,P1081=6),_xlfn.CONCAT(P1081,"A"),P1081),"_",VLOOKUP(T1081,Datos!$B$2:$C$5,2,TRUE)),""))</f>
        <v>M_1_[hasta 3]</v>
      </c>
      <c r="AD1081" s="186">
        <f t="shared" si="442"/>
        <v>0</v>
      </c>
      <c r="AE1081" s="90" t="str">
        <f t="shared" si="443"/>
        <v>-</v>
      </c>
      <c r="AF1081" s="91" t="str">
        <f t="shared" si="444"/>
        <v>Revisar</v>
      </c>
      <c r="AG1081" s="92"/>
      <c r="AH1081" s="93" t="str">
        <f t="shared" si="445"/>
        <v>Corporación de Fomento de la Producción</v>
      </c>
      <c r="AI1081" s="90" t="str">
        <f t="shared" si="446"/>
        <v>-</v>
      </c>
      <c r="AJ1081" s="90" t="str">
        <f t="shared" si="447"/>
        <v>K</v>
      </c>
      <c r="AK1081" s="90" t="str">
        <f t="shared" si="448"/>
        <v>-</v>
      </c>
      <c r="AL1081" s="90" t="str">
        <f t="shared" si="449"/>
        <v>Identifica este registro como MUJER</v>
      </c>
      <c r="AM1081" s="90" t="str">
        <f t="shared" si="450"/>
        <v>-</v>
      </c>
      <c r="AN1081" s="90" t="str">
        <f t="shared" si="451"/>
        <v>-</v>
      </c>
      <c r="AO1081" s="90" t="str">
        <f t="shared" si="452"/>
        <v>-</v>
      </c>
      <c r="AP1081" s="58" t="str">
        <f t="shared" si="453"/>
        <v>-</v>
      </c>
      <c r="AQ1081" s="94" t="str">
        <f t="shared" si="454"/>
        <v>-</v>
      </c>
      <c r="AR1081" s="94" t="str">
        <f>IF(N1081="","PRIMER_DIA en blanco",
IF(AND(M1081="01",N1081&gt;=L_Conversion!$C$118,N1081&lt;=L_Conversion!$D$118),"-",
IF(AND(M1081="02",N1081&gt;=L_Conversion!$C$119,N1081&lt;=L_Conversion!$D$119),"-",
IF(AND(M1081="03",N1081&gt;=L_Conversion!$C$120,N1081&lt;=L_Conversion!$D$120),"-",
IF(AND(M1081="04",N1081&gt;=L_Conversion!$C$121,N1081&lt;=L_Conversion!$D$121),"-",
IF(AND(M1081="05",N1081&gt;=L_Conversion!$C$122,N1081&lt;=L_Conversion!$D$122),"-",
IF(AND(M1081="06",N1081&gt;=L_Conversion!$C$123,N1081&lt;=L_Conversion!$D$123),"-",
IF(AND(M1081="07",N1081&gt;=L_Conversion!$C$124,N1081&lt;=L_Conversion!$D$124),"-",
IF(AND(M1081="08",N1081&gt;=L_Conversion!$C$125,N1081&lt;=L_Conversion!$D$125),"-",
IF(AND(M1081="09",N1081&gt;=L_Conversion!$C$126,N1081&lt;=L_Conversion!$D$126),"-",
IF(AND(M1081="10",N1081&gt;=L_Conversion!$C$127,N1081&lt;=L_Conversion!$D$127),"-",
IF(AND(M1081="11",N1081&gt;=L_Conversion!$C$128,N1081&lt;=L_Conversion!$D$128),"-",
IF(AND(M1081="12",N1081&gt;=L_Conversion!$C$129,N1081&lt;=L_Conversion!$D$129),"-",
IF(AND(M1081="13",N1081&gt;=L_Conversion!$C$116,N1081&lt;=L_Conversion!$D$116),"-",
IF(AND(M1081="14",N1081&gt;=L_Conversion!$C$117,N1081&lt;=L_Conversion!$D$117),"-",
"PRIMER_DIA fuera de rango")))))))))))))))</f>
        <v>-</v>
      </c>
      <c r="AS1081" s="94" t="str">
        <f t="shared" si="455"/>
        <v>-</v>
      </c>
      <c r="AT1081" s="94" t="str">
        <f t="shared" si="456"/>
        <v>-</v>
      </c>
      <c r="AU1081" s="94" t="str">
        <f t="shared" si="457"/>
        <v>-</v>
      </c>
      <c r="AV1081" s="94" t="str">
        <f t="shared" si="458"/>
        <v>-</v>
      </c>
      <c r="AW1081" s="94" t="str">
        <f t="shared" si="459"/>
        <v>-</v>
      </c>
      <c r="AX1081" s="94" t="str">
        <f t="shared" si="460"/>
        <v>-</v>
      </c>
      <c r="AY1081" s="94" t="str">
        <f t="shared" si="461"/>
        <v>-</v>
      </c>
      <c r="AZ1081" s="94" t="str">
        <f t="shared" si="462"/>
        <v>-</v>
      </c>
      <c r="BA1081" s="94" t="str">
        <f t="shared" si="463"/>
        <v>-</v>
      </c>
      <c r="BB1081" s="94" t="str">
        <f t="shared" si="464"/>
        <v>-</v>
      </c>
      <c r="BC1081" s="94" t="str">
        <f t="shared" si="465"/>
        <v>-</v>
      </c>
      <c r="BD1081" s="94" t="str">
        <f t="shared" si="466"/>
        <v>-</v>
      </c>
      <c r="BE1081" s="94" t="str">
        <f t="shared" si="467"/>
        <v>-</v>
      </c>
      <c r="BF1081" s="94" t="str">
        <f t="shared" si="468"/>
        <v>-</v>
      </c>
    </row>
    <row r="1082" spans="1:58" x14ac:dyDescent="0.2">
      <c r="A1082" s="19" t="s">
        <v>1193</v>
      </c>
      <c r="B1082" s="19" t="s">
        <v>76</v>
      </c>
      <c r="C1082" s="19">
        <v>17457296</v>
      </c>
      <c r="D1082" s="19">
        <v>8</v>
      </c>
      <c r="E1082" s="19" t="s">
        <v>1212</v>
      </c>
      <c r="F1082" s="19" t="s">
        <v>1213</v>
      </c>
      <c r="G1082" s="19" t="s">
        <v>1214</v>
      </c>
      <c r="H1082" s="19" t="s">
        <v>1018</v>
      </c>
      <c r="I1082" s="19" t="s">
        <v>654</v>
      </c>
      <c r="J1082" s="19">
        <v>80</v>
      </c>
      <c r="K1082" s="19" t="s">
        <v>556</v>
      </c>
      <c r="L1082" s="19" t="s">
        <v>509</v>
      </c>
      <c r="M1082" s="19" t="s">
        <v>10</v>
      </c>
      <c r="N1082" s="19">
        <v>45922</v>
      </c>
      <c r="O1082" s="19">
        <v>7</v>
      </c>
      <c r="P1082" s="83">
        <v>4</v>
      </c>
      <c r="Q1082" s="19" t="s">
        <v>23</v>
      </c>
      <c r="R1082" s="19" t="s">
        <v>11</v>
      </c>
      <c r="S1082" s="19" t="s">
        <v>23</v>
      </c>
      <c r="T1082" s="19">
        <v>7</v>
      </c>
      <c r="U1082" s="19" t="s">
        <v>11</v>
      </c>
      <c r="V1082" s="19" t="s">
        <v>11</v>
      </c>
      <c r="W1082" s="19" t="s">
        <v>11</v>
      </c>
      <c r="X1082" s="19">
        <v>0</v>
      </c>
      <c r="Y1082" s="19" t="s">
        <v>730</v>
      </c>
      <c r="Z1082" s="19">
        <v>0</v>
      </c>
      <c r="AA1082" s="19">
        <v>0</v>
      </c>
      <c r="AB1082" s="19">
        <v>0</v>
      </c>
      <c r="AC1082" s="186" t="str">
        <f>IF(OR(M1082="13",M1082="14",P1082=8),"",IF(     AND(OR(S1082="AUTORIZADO", S1082="PENDIENTE", S1082="REDUCIDO", S1082="AMPLIADO"),L1082&lt;&gt;"HONORARIO" ), _xlfn.CONCAT(IF(H1082="X","H",H1082),"_",IF(OR(P1082=5,P1082=6),_xlfn.CONCAT(P1082,"A"),P1082),"_",VLOOKUP(T1082,Datos!$B$2:$C$5,2,TRUE)),""))</f>
        <v>M_4_[4 a 10]</v>
      </c>
      <c r="AD1082" s="186">
        <f t="shared" si="442"/>
        <v>0</v>
      </c>
      <c r="AE1082" s="90" t="str">
        <f t="shared" si="443"/>
        <v>-</v>
      </c>
      <c r="AF1082" s="91" t="str">
        <f t="shared" si="444"/>
        <v>070601</v>
      </c>
      <c r="AG1082" s="92"/>
      <c r="AH1082" s="93" t="str">
        <f t="shared" si="445"/>
        <v>Corporación de Fomento de la Producción</v>
      </c>
      <c r="AI1082" s="90" t="str">
        <f t="shared" si="446"/>
        <v>-</v>
      </c>
      <c r="AJ1082" s="90">
        <f t="shared" si="447"/>
        <v>8</v>
      </c>
      <c r="AK1082" s="90" t="str">
        <f t="shared" si="448"/>
        <v>-</v>
      </c>
      <c r="AL1082" s="90" t="str">
        <f t="shared" si="449"/>
        <v>Identifica este registro como MUJER</v>
      </c>
      <c r="AM1082" s="90" t="str">
        <f t="shared" si="450"/>
        <v>-</v>
      </c>
      <c r="AN1082" s="90" t="str">
        <f t="shared" si="451"/>
        <v>-</v>
      </c>
      <c r="AO1082" s="90" t="str">
        <f t="shared" si="452"/>
        <v>-</v>
      </c>
      <c r="AP1082" s="58" t="str">
        <f t="shared" si="453"/>
        <v>-</v>
      </c>
      <c r="AQ1082" s="94" t="str">
        <f t="shared" si="454"/>
        <v>-</v>
      </c>
      <c r="AR1082" s="94" t="str">
        <f>IF(N1082="","PRIMER_DIA en blanco",
IF(AND(M1082="01",N1082&gt;=L_Conversion!$C$118,N1082&lt;=L_Conversion!$D$118),"-",
IF(AND(M1082="02",N1082&gt;=L_Conversion!$C$119,N1082&lt;=L_Conversion!$D$119),"-",
IF(AND(M1082="03",N1082&gt;=L_Conversion!$C$120,N1082&lt;=L_Conversion!$D$120),"-",
IF(AND(M1082="04",N1082&gt;=L_Conversion!$C$121,N1082&lt;=L_Conversion!$D$121),"-",
IF(AND(M1082="05",N1082&gt;=L_Conversion!$C$122,N1082&lt;=L_Conversion!$D$122),"-",
IF(AND(M1082="06",N1082&gt;=L_Conversion!$C$123,N1082&lt;=L_Conversion!$D$123),"-",
IF(AND(M1082="07",N1082&gt;=L_Conversion!$C$124,N1082&lt;=L_Conversion!$D$124),"-",
IF(AND(M1082="08",N1082&gt;=L_Conversion!$C$125,N1082&lt;=L_Conversion!$D$125),"-",
IF(AND(M1082="09",N1082&gt;=L_Conversion!$C$126,N1082&lt;=L_Conversion!$D$126),"-",
IF(AND(M1082="10",N1082&gt;=L_Conversion!$C$127,N1082&lt;=L_Conversion!$D$127),"-",
IF(AND(M1082="11",N1082&gt;=L_Conversion!$C$128,N1082&lt;=L_Conversion!$D$128),"-",
IF(AND(M1082="12",N1082&gt;=L_Conversion!$C$129,N1082&lt;=L_Conversion!$D$129),"-",
IF(AND(M1082="13",N1082&gt;=L_Conversion!$C$116,N1082&lt;=L_Conversion!$D$116),"-",
IF(AND(M1082="14",N1082&gt;=L_Conversion!$C$117,N1082&lt;=L_Conversion!$D$117),"-",
"PRIMER_DIA fuera de rango")))))))))))))))</f>
        <v>-</v>
      </c>
      <c r="AS1082" s="94" t="str">
        <f t="shared" si="455"/>
        <v>-</v>
      </c>
      <c r="AT1082" s="94" t="str">
        <f t="shared" si="456"/>
        <v>-</v>
      </c>
      <c r="AU1082" s="94" t="str">
        <f t="shared" si="457"/>
        <v>-</v>
      </c>
      <c r="AV1082" s="94" t="str">
        <f t="shared" si="458"/>
        <v>-</v>
      </c>
      <c r="AW1082" s="94" t="str">
        <f t="shared" si="459"/>
        <v>-</v>
      </c>
      <c r="AX1082" s="94" t="str">
        <f t="shared" si="460"/>
        <v>-</v>
      </c>
      <c r="AY1082" s="94" t="str">
        <f t="shared" si="461"/>
        <v>-</v>
      </c>
      <c r="AZ1082" s="94" t="str">
        <f t="shared" si="462"/>
        <v>-</v>
      </c>
      <c r="BA1082" s="94" t="str">
        <f t="shared" si="463"/>
        <v>-</v>
      </c>
      <c r="BB1082" s="94" t="str">
        <f t="shared" si="464"/>
        <v>-</v>
      </c>
      <c r="BC1082" s="94" t="str">
        <f t="shared" si="465"/>
        <v>-</v>
      </c>
      <c r="BD1082" s="94" t="str">
        <f t="shared" si="466"/>
        <v>-</v>
      </c>
      <c r="BE1082" s="94" t="str">
        <f t="shared" si="467"/>
        <v>-</v>
      </c>
      <c r="BF1082" s="94" t="str">
        <f t="shared" si="468"/>
        <v>-</v>
      </c>
    </row>
    <row r="1083" spans="1:58" x14ac:dyDescent="0.2">
      <c r="A1083" s="19" t="s">
        <v>1193</v>
      </c>
      <c r="B1083" s="19" t="s">
        <v>76</v>
      </c>
      <c r="C1083" s="19">
        <v>8376358</v>
      </c>
      <c r="D1083" s="19">
        <v>2</v>
      </c>
      <c r="E1083" s="19" t="s">
        <v>1355</v>
      </c>
      <c r="F1083" s="19" t="s">
        <v>1557</v>
      </c>
      <c r="G1083" s="19" t="s">
        <v>1558</v>
      </c>
      <c r="H1083" s="19" t="s">
        <v>1018</v>
      </c>
      <c r="I1083" s="19" t="s">
        <v>653</v>
      </c>
      <c r="J1083" s="19">
        <v>60</v>
      </c>
      <c r="K1083" s="19" t="s">
        <v>560</v>
      </c>
      <c r="L1083" s="19" t="s">
        <v>490</v>
      </c>
      <c r="M1083" s="19" t="s">
        <v>10</v>
      </c>
      <c r="N1083" s="19">
        <v>45922</v>
      </c>
      <c r="O1083" s="19">
        <v>12</v>
      </c>
      <c r="P1083" s="83">
        <v>1</v>
      </c>
      <c r="Q1083" s="19" t="s">
        <v>23</v>
      </c>
      <c r="R1083" s="19" t="s">
        <v>11</v>
      </c>
      <c r="S1083" s="19" t="s">
        <v>23</v>
      </c>
      <c r="T1083" s="19">
        <v>12</v>
      </c>
      <c r="U1083" s="19" t="s">
        <v>11</v>
      </c>
      <c r="V1083" s="19" t="s">
        <v>11</v>
      </c>
      <c r="W1083" s="19" t="s">
        <v>11</v>
      </c>
      <c r="X1083" s="19">
        <v>0</v>
      </c>
      <c r="Y1083" s="19" t="s">
        <v>732</v>
      </c>
      <c r="Z1083" s="19">
        <v>0</v>
      </c>
      <c r="AA1083" s="19">
        <v>0</v>
      </c>
      <c r="AB1083" s="19">
        <v>0</v>
      </c>
      <c r="AC1083" s="186" t="str">
        <f>IF(OR(M1083="13",M1083="14",P1083=8),"",IF(     AND(OR(S1083="AUTORIZADO", S1083="PENDIENTE", S1083="REDUCIDO", S1083="AMPLIADO"),L1083&lt;&gt;"HONORARIO" ), _xlfn.CONCAT(IF(H1083="X","H",H1083),"_",IF(OR(P1083=5,P1083=6),_xlfn.CONCAT(P1083,"A"),P1083),"_",VLOOKUP(T1083,Datos!$B$2:$C$5,2,TRUE)),""))</f>
        <v>M_1_[11 +]</v>
      </c>
      <c r="AD1083" s="186">
        <f t="shared" si="442"/>
        <v>0</v>
      </c>
      <c r="AE1083" s="90" t="str">
        <f t="shared" si="443"/>
        <v>-</v>
      </c>
      <c r="AF1083" s="91" t="str">
        <f t="shared" si="444"/>
        <v>070601</v>
      </c>
      <c r="AG1083" s="92"/>
      <c r="AH1083" s="93" t="str">
        <f t="shared" si="445"/>
        <v>Corporación de Fomento de la Producción</v>
      </c>
      <c r="AI1083" s="90" t="str">
        <f t="shared" si="446"/>
        <v>-</v>
      </c>
      <c r="AJ1083" s="90">
        <f t="shared" si="447"/>
        <v>2</v>
      </c>
      <c r="AK1083" s="90" t="str">
        <f t="shared" si="448"/>
        <v>-</v>
      </c>
      <c r="AL1083" s="90" t="str">
        <f t="shared" si="449"/>
        <v>Identifica este registro como MUJER</v>
      </c>
      <c r="AM1083" s="90" t="str">
        <f t="shared" si="450"/>
        <v>-</v>
      </c>
      <c r="AN1083" s="90" t="str">
        <f t="shared" si="451"/>
        <v>-</v>
      </c>
      <c r="AO1083" s="90" t="str">
        <f t="shared" si="452"/>
        <v>-</v>
      </c>
      <c r="AP1083" s="58" t="str">
        <f t="shared" si="453"/>
        <v>-</v>
      </c>
      <c r="AQ1083" s="94" t="str">
        <f t="shared" si="454"/>
        <v>-</v>
      </c>
      <c r="AR1083" s="94" t="str">
        <f>IF(N1083="","PRIMER_DIA en blanco",
IF(AND(M1083="01",N1083&gt;=L_Conversion!$C$118,N1083&lt;=L_Conversion!$D$118),"-",
IF(AND(M1083="02",N1083&gt;=L_Conversion!$C$119,N1083&lt;=L_Conversion!$D$119),"-",
IF(AND(M1083="03",N1083&gt;=L_Conversion!$C$120,N1083&lt;=L_Conversion!$D$120),"-",
IF(AND(M1083="04",N1083&gt;=L_Conversion!$C$121,N1083&lt;=L_Conversion!$D$121),"-",
IF(AND(M1083="05",N1083&gt;=L_Conversion!$C$122,N1083&lt;=L_Conversion!$D$122),"-",
IF(AND(M1083="06",N1083&gt;=L_Conversion!$C$123,N1083&lt;=L_Conversion!$D$123),"-",
IF(AND(M1083="07",N1083&gt;=L_Conversion!$C$124,N1083&lt;=L_Conversion!$D$124),"-",
IF(AND(M1083="08",N1083&gt;=L_Conversion!$C$125,N1083&lt;=L_Conversion!$D$125),"-",
IF(AND(M1083="09",N1083&gt;=L_Conversion!$C$126,N1083&lt;=L_Conversion!$D$126),"-",
IF(AND(M1083="10",N1083&gt;=L_Conversion!$C$127,N1083&lt;=L_Conversion!$D$127),"-",
IF(AND(M1083="11",N1083&gt;=L_Conversion!$C$128,N1083&lt;=L_Conversion!$D$128),"-",
IF(AND(M1083="12",N1083&gt;=L_Conversion!$C$129,N1083&lt;=L_Conversion!$D$129),"-",
IF(AND(M1083="13",N1083&gt;=L_Conversion!$C$116,N1083&lt;=L_Conversion!$D$116),"-",
IF(AND(M1083="14",N1083&gt;=L_Conversion!$C$117,N1083&lt;=L_Conversion!$D$117),"-",
"PRIMER_DIA fuera de rango")))))))))))))))</f>
        <v>-</v>
      </c>
      <c r="AS1083" s="94" t="str">
        <f t="shared" si="455"/>
        <v>-</v>
      </c>
      <c r="AT1083" s="94" t="str">
        <f t="shared" si="456"/>
        <v>-</v>
      </c>
      <c r="AU1083" s="94" t="str">
        <f t="shared" si="457"/>
        <v>-</v>
      </c>
      <c r="AV1083" s="94" t="str">
        <f t="shared" si="458"/>
        <v>-</v>
      </c>
      <c r="AW1083" s="94" t="str">
        <f t="shared" si="459"/>
        <v>-</v>
      </c>
      <c r="AX1083" s="94" t="str">
        <f t="shared" si="460"/>
        <v>-</v>
      </c>
      <c r="AY1083" s="94" t="str">
        <f t="shared" si="461"/>
        <v>-</v>
      </c>
      <c r="AZ1083" s="94" t="str">
        <f t="shared" si="462"/>
        <v>-</v>
      </c>
      <c r="BA1083" s="94" t="str">
        <f t="shared" si="463"/>
        <v>-</v>
      </c>
      <c r="BB1083" s="94" t="str">
        <f t="shared" si="464"/>
        <v>-</v>
      </c>
      <c r="BC1083" s="94" t="str">
        <f t="shared" si="465"/>
        <v>-</v>
      </c>
      <c r="BD1083" s="94" t="str">
        <f t="shared" si="466"/>
        <v>-</v>
      </c>
      <c r="BE1083" s="94" t="str">
        <f t="shared" si="467"/>
        <v>-</v>
      </c>
      <c r="BF1083" s="94" t="str">
        <f t="shared" si="468"/>
        <v>-</v>
      </c>
    </row>
    <row r="1084" spans="1:58" x14ac:dyDescent="0.2">
      <c r="A1084" s="19" t="s">
        <v>1193</v>
      </c>
      <c r="B1084" s="19" t="s">
        <v>876</v>
      </c>
      <c r="C1084" s="19">
        <v>18956076</v>
      </c>
      <c r="D1084" s="19">
        <v>1</v>
      </c>
      <c r="E1084" s="19" t="s">
        <v>1791</v>
      </c>
      <c r="F1084" s="19" t="s">
        <v>1727</v>
      </c>
      <c r="G1084" s="19" t="s">
        <v>1792</v>
      </c>
      <c r="H1084" s="19" t="s">
        <v>1018</v>
      </c>
      <c r="I1084" s="19" t="s">
        <v>653</v>
      </c>
      <c r="J1084" s="19">
        <v>80</v>
      </c>
      <c r="K1084" s="19" t="s">
        <v>556</v>
      </c>
      <c r="L1084" s="19" t="s">
        <v>495</v>
      </c>
      <c r="M1084" s="19" t="s">
        <v>10</v>
      </c>
      <c r="N1084" s="19">
        <v>45922</v>
      </c>
      <c r="O1084" s="19">
        <v>5</v>
      </c>
      <c r="P1084" s="83">
        <v>1</v>
      </c>
      <c r="Q1084" s="19" t="s">
        <v>23</v>
      </c>
      <c r="R1084" s="19" t="s">
        <v>11</v>
      </c>
      <c r="S1084" s="19" t="s">
        <v>23</v>
      </c>
      <c r="T1084" s="19">
        <v>5</v>
      </c>
      <c r="U1084" s="19" t="s">
        <v>11</v>
      </c>
      <c r="V1084" s="19" t="s">
        <v>11</v>
      </c>
      <c r="W1084" s="19" t="s">
        <v>11</v>
      </c>
      <c r="X1084" s="19">
        <v>0</v>
      </c>
      <c r="Y1084" s="19" t="s">
        <v>730</v>
      </c>
      <c r="Z1084" s="19">
        <v>0</v>
      </c>
      <c r="AA1084" s="19">
        <v>0</v>
      </c>
      <c r="AB1084" s="19">
        <v>0</v>
      </c>
      <c r="AC1084" s="186" t="str">
        <f>IF(OR(M1084="13",M1084="14",P1084=8),"",IF(     AND(OR(S1084="AUTORIZADO", S1084="PENDIENTE", S1084="REDUCIDO", S1084="AMPLIADO"),L1084&lt;&gt;"HONORARIO" ), _xlfn.CONCAT(IF(H1084="X","H",H1084),"_",IF(OR(P1084=5,P1084=6),_xlfn.CONCAT(P1084,"A"),P1084),"_",VLOOKUP(T1084,Datos!$B$2:$C$5,2,TRUE)),""))</f>
        <v>M_1_[4 a 10]</v>
      </c>
      <c r="AD1084" s="186">
        <f t="shared" si="442"/>
        <v>0</v>
      </c>
      <c r="AE1084" s="90" t="str">
        <f t="shared" si="443"/>
        <v>-</v>
      </c>
      <c r="AF1084" s="91" t="str">
        <f t="shared" si="444"/>
        <v>070607</v>
      </c>
      <c r="AG1084" s="92"/>
      <c r="AH1084" s="93" t="str">
        <f t="shared" si="445"/>
        <v>Corporación de Fomento de la Producción</v>
      </c>
      <c r="AI1084" s="90" t="str">
        <f t="shared" si="446"/>
        <v>-</v>
      </c>
      <c r="AJ1084" s="90">
        <f t="shared" si="447"/>
        <v>1</v>
      </c>
      <c r="AK1084" s="90" t="str">
        <f t="shared" si="448"/>
        <v>-</v>
      </c>
      <c r="AL1084" s="90" t="str">
        <f t="shared" si="449"/>
        <v>Identifica este registro como MUJER</v>
      </c>
      <c r="AM1084" s="90" t="str">
        <f t="shared" si="450"/>
        <v>-</v>
      </c>
      <c r="AN1084" s="90" t="str">
        <f t="shared" si="451"/>
        <v>-</v>
      </c>
      <c r="AO1084" s="90" t="str">
        <f t="shared" si="452"/>
        <v>-</v>
      </c>
      <c r="AP1084" s="58" t="str">
        <f t="shared" si="453"/>
        <v>-</v>
      </c>
      <c r="AQ1084" s="94" t="str">
        <f t="shared" si="454"/>
        <v>-</v>
      </c>
      <c r="AR1084" s="94" t="str">
        <f>IF(N1084="","PRIMER_DIA en blanco",
IF(AND(M1084="01",N1084&gt;=L_Conversion!$C$118,N1084&lt;=L_Conversion!$D$118),"-",
IF(AND(M1084="02",N1084&gt;=L_Conversion!$C$119,N1084&lt;=L_Conversion!$D$119),"-",
IF(AND(M1084="03",N1084&gt;=L_Conversion!$C$120,N1084&lt;=L_Conversion!$D$120),"-",
IF(AND(M1084="04",N1084&gt;=L_Conversion!$C$121,N1084&lt;=L_Conversion!$D$121),"-",
IF(AND(M1084="05",N1084&gt;=L_Conversion!$C$122,N1084&lt;=L_Conversion!$D$122),"-",
IF(AND(M1084="06",N1084&gt;=L_Conversion!$C$123,N1084&lt;=L_Conversion!$D$123),"-",
IF(AND(M1084="07",N1084&gt;=L_Conversion!$C$124,N1084&lt;=L_Conversion!$D$124),"-",
IF(AND(M1084="08",N1084&gt;=L_Conversion!$C$125,N1084&lt;=L_Conversion!$D$125),"-",
IF(AND(M1084="09",N1084&gt;=L_Conversion!$C$126,N1084&lt;=L_Conversion!$D$126),"-",
IF(AND(M1084="10",N1084&gt;=L_Conversion!$C$127,N1084&lt;=L_Conversion!$D$127),"-",
IF(AND(M1084="11",N1084&gt;=L_Conversion!$C$128,N1084&lt;=L_Conversion!$D$128),"-",
IF(AND(M1084="12",N1084&gt;=L_Conversion!$C$129,N1084&lt;=L_Conversion!$D$129),"-",
IF(AND(M1084="13",N1084&gt;=L_Conversion!$C$116,N1084&lt;=L_Conversion!$D$116),"-",
IF(AND(M1084="14",N1084&gt;=L_Conversion!$C$117,N1084&lt;=L_Conversion!$D$117),"-",
"PRIMER_DIA fuera de rango")))))))))))))))</f>
        <v>-</v>
      </c>
      <c r="AS1084" s="94" t="str">
        <f t="shared" si="455"/>
        <v>-</v>
      </c>
      <c r="AT1084" s="94" t="str">
        <f t="shared" si="456"/>
        <v>-</v>
      </c>
      <c r="AU1084" s="94" t="str">
        <f t="shared" si="457"/>
        <v>-</v>
      </c>
      <c r="AV1084" s="94" t="str">
        <f t="shared" si="458"/>
        <v>-</v>
      </c>
      <c r="AW1084" s="94" t="str">
        <f t="shared" si="459"/>
        <v>-</v>
      </c>
      <c r="AX1084" s="94" t="str">
        <f t="shared" si="460"/>
        <v>-</v>
      </c>
      <c r="AY1084" s="94" t="str">
        <f t="shared" si="461"/>
        <v>-</v>
      </c>
      <c r="AZ1084" s="94" t="str">
        <f t="shared" si="462"/>
        <v>-</v>
      </c>
      <c r="BA1084" s="94" t="str">
        <f t="shared" si="463"/>
        <v>-</v>
      </c>
      <c r="BB1084" s="94" t="str">
        <f t="shared" si="464"/>
        <v>-</v>
      </c>
      <c r="BC1084" s="94" t="str">
        <f t="shared" si="465"/>
        <v>-</v>
      </c>
      <c r="BD1084" s="94" t="str">
        <f t="shared" si="466"/>
        <v>-</v>
      </c>
      <c r="BE1084" s="94" t="str">
        <f t="shared" si="467"/>
        <v>-</v>
      </c>
      <c r="BF1084" s="94" t="str">
        <f t="shared" si="468"/>
        <v>-</v>
      </c>
    </row>
    <row r="1085" spans="1:58" x14ac:dyDescent="0.2">
      <c r="A1085" s="19" t="s">
        <v>1193</v>
      </c>
      <c r="B1085" s="19" t="s">
        <v>875</v>
      </c>
      <c r="C1085" s="19">
        <v>17009993</v>
      </c>
      <c r="D1085" s="19">
        <v>1</v>
      </c>
      <c r="E1085" s="19" t="s">
        <v>1262</v>
      </c>
      <c r="F1085" s="19" t="s">
        <v>1263</v>
      </c>
      <c r="G1085" s="19" t="s">
        <v>1264</v>
      </c>
      <c r="H1085" s="19" t="s">
        <v>1018</v>
      </c>
      <c r="I1085" s="19" t="s">
        <v>653</v>
      </c>
      <c r="J1085" s="19">
        <v>80</v>
      </c>
      <c r="K1085" s="19" t="s">
        <v>556</v>
      </c>
      <c r="L1085" s="19" t="s">
        <v>495</v>
      </c>
      <c r="M1085" s="19" t="s">
        <v>10</v>
      </c>
      <c r="N1085" s="19">
        <v>45922</v>
      </c>
      <c r="O1085" s="19">
        <v>5</v>
      </c>
      <c r="P1085" s="83">
        <v>4</v>
      </c>
      <c r="Q1085" s="19" t="s">
        <v>23</v>
      </c>
      <c r="R1085" s="19" t="s">
        <v>11</v>
      </c>
      <c r="S1085" s="19" t="s">
        <v>23</v>
      </c>
      <c r="T1085" s="19">
        <v>5</v>
      </c>
      <c r="U1085" s="19" t="s">
        <v>11</v>
      </c>
      <c r="V1085" s="19" t="s">
        <v>11</v>
      </c>
      <c r="W1085" s="19" t="s">
        <v>11</v>
      </c>
      <c r="X1085" s="19">
        <v>0</v>
      </c>
      <c r="Y1085" s="19" t="s">
        <v>730</v>
      </c>
      <c r="Z1085" s="19">
        <v>0</v>
      </c>
      <c r="AA1085" s="19">
        <v>0</v>
      </c>
      <c r="AB1085" s="19">
        <v>0</v>
      </c>
      <c r="AC1085" s="186" t="str">
        <f>IF(OR(M1085="13",M1085="14",P1085=8),"",IF(     AND(OR(S1085="AUTORIZADO", S1085="PENDIENTE", S1085="REDUCIDO", S1085="AMPLIADO"),L1085&lt;&gt;"HONORARIO" ), _xlfn.CONCAT(IF(H1085="X","H",H1085),"_",IF(OR(P1085=5,P1085=6),_xlfn.CONCAT(P1085,"A"),P1085),"_",VLOOKUP(T1085,Datos!$B$2:$C$5,2,TRUE)),""))</f>
        <v>M_4_[4 a 10]</v>
      </c>
      <c r="AD1085" s="186">
        <f t="shared" si="442"/>
        <v>0</v>
      </c>
      <c r="AE1085" s="90" t="str">
        <f t="shared" si="443"/>
        <v>-</v>
      </c>
      <c r="AF1085" s="91" t="str">
        <f t="shared" si="444"/>
        <v>070606</v>
      </c>
      <c r="AG1085" s="92"/>
      <c r="AH1085" s="93" t="str">
        <f t="shared" si="445"/>
        <v>Corporación de Fomento de la Producción</v>
      </c>
      <c r="AI1085" s="90" t="str">
        <f t="shared" si="446"/>
        <v>-</v>
      </c>
      <c r="AJ1085" s="90">
        <f t="shared" si="447"/>
        <v>1</v>
      </c>
      <c r="AK1085" s="90" t="str">
        <f t="shared" si="448"/>
        <v>-</v>
      </c>
      <c r="AL1085" s="90" t="str">
        <f t="shared" si="449"/>
        <v>Identifica este registro como MUJER</v>
      </c>
      <c r="AM1085" s="90" t="str">
        <f t="shared" si="450"/>
        <v>-</v>
      </c>
      <c r="AN1085" s="90" t="str">
        <f t="shared" si="451"/>
        <v>-</v>
      </c>
      <c r="AO1085" s="90" t="str">
        <f t="shared" si="452"/>
        <v>-</v>
      </c>
      <c r="AP1085" s="58" t="str">
        <f t="shared" si="453"/>
        <v>-</v>
      </c>
      <c r="AQ1085" s="94" t="str">
        <f t="shared" si="454"/>
        <v>-</v>
      </c>
      <c r="AR1085" s="94" t="str">
        <f>IF(N1085="","PRIMER_DIA en blanco",
IF(AND(M1085="01",N1085&gt;=L_Conversion!$C$118,N1085&lt;=L_Conversion!$D$118),"-",
IF(AND(M1085="02",N1085&gt;=L_Conversion!$C$119,N1085&lt;=L_Conversion!$D$119),"-",
IF(AND(M1085="03",N1085&gt;=L_Conversion!$C$120,N1085&lt;=L_Conversion!$D$120),"-",
IF(AND(M1085="04",N1085&gt;=L_Conversion!$C$121,N1085&lt;=L_Conversion!$D$121),"-",
IF(AND(M1085="05",N1085&gt;=L_Conversion!$C$122,N1085&lt;=L_Conversion!$D$122),"-",
IF(AND(M1085="06",N1085&gt;=L_Conversion!$C$123,N1085&lt;=L_Conversion!$D$123),"-",
IF(AND(M1085="07",N1085&gt;=L_Conversion!$C$124,N1085&lt;=L_Conversion!$D$124),"-",
IF(AND(M1085="08",N1085&gt;=L_Conversion!$C$125,N1085&lt;=L_Conversion!$D$125),"-",
IF(AND(M1085="09",N1085&gt;=L_Conversion!$C$126,N1085&lt;=L_Conversion!$D$126),"-",
IF(AND(M1085="10",N1085&gt;=L_Conversion!$C$127,N1085&lt;=L_Conversion!$D$127),"-",
IF(AND(M1085="11",N1085&gt;=L_Conversion!$C$128,N1085&lt;=L_Conversion!$D$128),"-",
IF(AND(M1085="12",N1085&gt;=L_Conversion!$C$129,N1085&lt;=L_Conversion!$D$129),"-",
IF(AND(M1085="13",N1085&gt;=L_Conversion!$C$116,N1085&lt;=L_Conversion!$D$116),"-",
IF(AND(M1085="14",N1085&gt;=L_Conversion!$C$117,N1085&lt;=L_Conversion!$D$117),"-",
"PRIMER_DIA fuera de rango")))))))))))))))</f>
        <v>-</v>
      </c>
      <c r="AS1085" s="94" t="str">
        <f t="shared" si="455"/>
        <v>-</v>
      </c>
      <c r="AT1085" s="94" t="str">
        <f t="shared" si="456"/>
        <v>-</v>
      </c>
      <c r="AU1085" s="94" t="str">
        <f t="shared" si="457"/>
        <v>-</v>
      </c>
      <c r="AV1085" s="94" t="str">
        <f t="shared" si="458"/>
        <v>-</v>
      </c>
      <c r="AW1085" s="94" t="str">
        <f t="shared" si="459"/>
        <v>-</v>
      </c>
      <c r="AX1085" s="94" t="str">
        <f t="shared" si="460"/>
        <v>-</v>
      </c>
      <c r="AY1085" s="94" t="str">
        <f t="shared" si="461"/>
        <v>-</v>
      </c>
      <c r="AZ1085" s="94" t="str">
        <f t="shared" si="462"/>
        <v>-</v>
      </c>
      <c r="BA1085" s="94" t="str">
        <f t="shared" si="463"/>
        <v>-</v>
      </c>
      <c r="BB1085" s="94" t="str">
        <f t="shared" si="464"/>
        <v>-</v>
      </c>
      <c r="BC1085" s="94" t="str">
        <f t="shared" si="465"/>
        <v>-</v>
      </c>
      <c r="BD1085" s="94" t="str">
        <f t="shared" si="466"/>
        <v>-</v>
      </c>
      <c r="BE1085" s="94" t="str">
        <f t="shared" si="467"/>
        <v>-</v>
      </c>
      <c r="BF1085" s="94" t="str">
        <f t="shared" si="468"/>
        <v>-</v>
      </c>
    </row>
    <row r="1086" spans="1:58" x14ac:dyDescent="0.2">
      <c r="A1086" s="19" t="s">
        <v>1193</v>
      </c>
      <c r="B1086" s="19" t="s">
        <v>1132</v>
      </c>
      <c r="C1086" s="19">
        <v>16426580</v>
      </c>
      <c r="D1086" s="19">
        <v>3</v>
      </c>
      <c r="E1086" s="19" t="s">
        <v>1924</v>
      </c>
      <c r="F1086" s="19" t="s">
        <v>1431</v>
      </c>
      <c r="G1086" s="19" t="s">
        <v>1925</v>
      </c>
      <c r="H1086" s="19" t="s">
        <v>1018</v>
      </c>
      <c r="I1086" s="19" t="s">
        <v>654</v>
      </c>
      <c r="J1086" s="19">
        <v>80</v>
      </c>
      <c r="K1086" s="19" t="s">
        <v>554</v>
      </c>
      <c r="L1086" s="19" t="s">
        <v>509</v>
      </c>
      <c r="M1086" s="19" t="s">
        <v>10</v>
      </c>
      <c r="N1086" s="19">
        <v>45923</v>
      </c>
      <c r="O1086" s="19">
        <v>2</v>
      </c>
      <c r="P1086" s="83">
        <v>1</v>
      </c>
      <c r="Q1086" s="19" t="s">
        <v>23</v>
      </c>
      <c r="R1086" s="19" t="s">
        <v>11</v>
      </c>
      <c r="S1086" s="19" t="s">
        <v>23</v>
      </c>
      <c r="T1086" s="19">
        <v>2</v>
      </c>
      <c r="U1086" s="19" t="s">
        <v>11</v>
      </c>
      <c r="V1086" s="19" t="s">
        <v>11</v>
      </c>
      <c r="W1086" s="19" t="s">
        <v>11</v>
      </c>
      <c r="X1086" s="19">
        <v>0</v>
      </c>
      <c r="Y1086" s="19" t="s">
        <v>730</v>
      </c>
      <c r="Z1086" s="19">
        <v>0</v>
      </c>
      <c r="AA1086" s="19">
        <v>0</v>
      </c>
      <c r="AB1086" s="19">
        <v>0</v>
      </c>
      <c r="AC1086" s="186" t="str">
        <f>IF(OR(M1086="13",M1086="14",P1086=8),"",IF(     AND(OR(S1086="AUTORIZADO", S1086="PENDIENTE", S1086="REDUCIDO", S1086="AMPLIADO"),L1086&lt;&gt;"HONORARIO" ), _xlfn.CONCAT(IF(H1086="X","H",H1086),"_",IF(OR(P1086=5,P1086=6),_xlfn.CONCAT(P1086,"A"),P1086),"_",VLOOKUP(T1086,Datos!$B$2:$C$5,2,TRUE)),""))</f>
        <v>M_1_[hasta 3]</v>
      </c>
      <c r="AD1086" s="186">
        <f t="shared" si="442"/>
        <v>0</v>
      </c>
      <c r="AE1086" s="90" t="str">
        <f t="shared" si="443"/>
        <v>-</v>
      </c>
      <c r="AF1086" s="91" t="str">
        <f t="shared" si="444"/>
        <v>Revisar</v>
      </c>
      <c r="AG1086" s="92"/>
      <c r="AH1086" s="93" t="str">
        <f t="shared" si="445"/>
        <v>Corporación de Fomento de la Producción</v>
      </c>
      <c r="AI1086" s="90" t="str">
        <f t="shared" si="446"/>
        <v>-</v>
      </c>
      <c r="AJ1086" s="90">
        <f t="shared" si="447"/>
        <v>3</v>
      </c>
      <c r="AK1086" s="90" t="str">
        <f t="shared" si="448"/>
        <v>-</v>
      </c>
      <c r="AL1086" s="90" t="str">
        <f t="shared" si="449"/>
        <v>Identifica este registro como MUJER</v>
      </c>
      <c r="AM1086" s="90" t="str">
        <f t="shared" si="450"/>
        <v>-</v>
      </c>
      <c r="AN1086" s="90" t="str">
        <f t="shared" si="451"/>
        <v>-</v>
      </c>
      <c r="AO1086" s="90" t="str">
        <f t="shared" si="452"/>
        <v>-</v>
      </c>
      <c r="AP1086" s="58" t="str">
        <f t="shared" si="453"/>
        <v>-</v>
      </c>
      <c r="AQ1086" s="94" t="str">
        <f t="shared" si="454"/>
        <v>-</v>
      </c>
      <c r="AR1086" s="94" t="str">
        <f>IF(N1086="","PRIMER_DIA en blanco",
IF(AND(M1086="01",N1086&gt;=L_Conversion!$C$118,N1086&lt;=L_Conversion!$D$118),"-",
IF(AND(M1086="02",N1086&gt;=L_Conversion!$C$119,N1086&lt;=L_Conversion!$D$119),"-",
IF(AND(M1086="03",N1086&gt;=L_Conversion!$C$120,N1086&lt;=L_Conversion!$D$120),"-",
IF(AND(M1086="04",N1086&gt;=L_Conversion!$C$121,N1086&lt;=L_Conversion!$D$121),"-",
IF(AND(M1086="05",N1086&gt;=L_Conversion!$C$122,N1086&lt;=L_Conversion!$D$122),"-",
IF(AND(M1086="06",N1086&gt;=L_Conversion!$C$123,N1086&lt;=L_Conversion!$D$123),"-",
IF(AND(M1086="07",N1086&gt;=L_Conversion!$C$124,N1086&lt;=L_Conversion!$D$124),"-",
IF(AND(M1086="08",N1086&gt;=L_Conversion!$C$125,N1086&lt;=L_Conversion!$D$125),"-",
IF(AND(M1086="09",N1086&gt;=L_Conversion!$C$126,N1086&lt;=L_Conversion!$D$126),"-",
IF(AND(M1086="10",N1086&gt;=L_Conversion!$C$127,N1086&lt;=L_Conversion!$D$127),"-",
IF(AND(M1086="11",N1086&gt;=L_Conversion!$C$128,N1086&lt;=L_Conversion!$D$128),"-",
IF(AND(M1086="12",N1086&gt;=L_Conversion!$C$129,N1086&lt;=L_Conversion!$D$129),"-",
IF(AND(M1086="13",N1086&gt;=L_Conversion!$C$116,N1086&lt;=L_Conversion!$D$116),"-",
IF(AND(M1086="14",N1086&gt;=L_Conversion!$C$117,N1086&lt;=L_Conversion!$D$117),"-",
"PRIMER_DIA fuera de rango")))))))))))))))</f>
        <v>-</v>
      </c>
      <c r="AS1086" s="94" t="str">
        <f t="shared" si="455"/>
        <v>-</v>
      </c>
      <c r="AT1086" s="94" t="str">
        <f t="shared" si="456"/>
        <v>-</v>
      </c>
      <c r="AU1086" s="94" t="str">
        <f t="shared" si="457"/>
        <v>-</v>
      </c>
      <c r="AV1086" s="94" t="str">
        <f t="shared" si="458"/>
        <v>-</v>
      </c>
      <c r="AW1086" s="94" t="str">
        <f t="shared" si="459"/>
        <v>-</v>
      </c>
      <c r="AX1086" s="94" t="str">
        <f t="shared" si="460"/>
        <v>-</v>
      </c>
      <c r="AY1086" s="94" t="str">
        <f t="shared" si="461"/>
        <v>-</v>
      </c>
      <c r="AZ1086" s="94" t="str">
        <f t="shared" si="462"/>
        <v>-</v>
      </c>
      <c r="BA1086" s="94" t="str">
        <f t="shared" si="463"/>
        <v>-</v>
      </c>
      <c r="BB1086" s="94" t="str">
        <f t="shared" si="464"/>
        <v>-</v>
      </c>
      <c r="BC1086" s="94" t="str">
        <f t="shared" si="465"/>
        <v>-</v>
      </c>
      <c r="BD1086" s="94" t="str">
        <f t="shared" si="466"/>
        <v>-</v>
      </c>
      <c r="BE1086" s="94" t="str">
        <f t="shared" si="467"/>
        <v>-</v>
      </c>
      <c r="BF1086" s="94" t="str">
        <f t="shared" si="468"/>
        <v>-</v>
      </c>
    </row>
    <row r="1087" spans="1:58" x14ac:dyDescent="0.2">
      <c r="A1087" s="19" t="s">
        <v>1193</v>
      </c>
      <c r="B1087" s="19" t="s">
        <v>876</v>
      </c>
      <c r="C1087" s="19">
        <v>15988048</v>
      </c>
      <c r="D1087" s="19">
        <v>6</v>
      </c>
      <c r="E1087" s="19" t="s">
        <v>1795</v>
      </c>
      <c r="F1087" s="19" t="s">
        <v>1198</v>
      </c>
      <c r="G1087" s="19" t="s">
        <v>2023</v>
      </c>
      <c r="H1087" s="19" t="s">
        <v>1018</v>
      </c>
      <c r="I1087" s="19" t="s">
        <v>654</v>
      </c>
      <c r="J1087" s="19">
        <v>80</v>
      </c>
      <c r="K1087" s="19" t="s">
        <v>554</v>
      </c>
      <c r="L1087" s="19" t="s">
        <v>509</v>
      </c>
      <c r="M1087" s="19" t="s">
        <v>10</v>
      </c>
      <c r="N1087" s="19">
        <v>45923</v>
      </c>
      <c r="O1087" s="19">
        <v>30</v>
      </c>
      <c r="P1087" s="83">
        <v>1</v>
      </c>
      <c r="Q1087" s="19" t="s">
        <v>23</v>
      </c>
      <c r="R1087" s="19" t="s">
        <v>11</v>
      </c>
      <c r="S1087" s="19" t="s">
        <v>23</v>
      </c>
      <c r="T1087" s="19">
        <v>30</v>
      </c>
      <c r="U1087" s="19" t="s">
        <v>11</v>
      </c>
      <c r="V1087" s="19" t="s">
        <v>11</v>
      </c>
      <c r="W1087" s="19" t="s">
        <v>11</v>
      </c>
      <c r="X1087" s="19">
        <v>0</v>
      </c>
      <c r="Y1087" s="19" t="s">
        <v>730</v>
      </c>
      <c r="Z1087" s="19">
        <v>0</v>
      </c>
      <c r="AA1087" s="19">
        <v>0</v>
      </c>
      <c r="AB1087" s="19">
        <v>0</v>
      </c>
      <c r="AC1087" s="186" t="str">
        <f>IF(OR(M1087="13",M1087="14",P1087=8),"",IF(     AND(OR(S1087="AUTORIZADO", S1087="PENDIENTE", S1087="REDUCIDO", S1087="AMPLIADO"),L1087&lt;&gt;"HONORARIO" ), _xlfn.CONCAT(IF(H1087="X","H",H1087),"_",IF(OR(P1087=5,P1087=6),_xlfn.CONCAT(P1087,"A"),P1087),"_",VLOOKUP(T1087,Datos!$B$2:$C$5,2,TRUE)),""))</f>
        <v>M_1_[11 +]</v>
      </c>
      <c r="AD1087" s="186">
        <f t="shared" si="442"/>
        <v>0</v>
      </c>
      <c r="AE1087" s="90" t="str">
        <f t="shared" si="443"/>
        <v>-</v>
      </c>
      <c r="AF1087" s="91" t="str">
        <f t="shared" si="444"/>
        <v>070607</v>
      </c>
      <c r="AG1087" s="92"/>
      <c r="AH1087" s="93" t="str">
        <f t="shared" si="445"/>
        <v>Corporación de Fomento de la Producción</v>
      </c>
      <c r="AI1087" s="90" t="str">
        <f t="shared" si="446"/>
        <v>-</v>
      </c>
      <c r="AJ1087" s="90">
        <f t="shared" si="447"/>
        <v>6</v>
      </c>
      <c r="AK1087" s="90" t="str">
        <f t="shared" si="448"/>
        <v>-</v>
      </c>
      <c r="AL1087" s="90" t="str">
        <f t="shared" si="449"/>
        <v>Identifica este registro como MUJER</v>
      </c>
      <c r="AM1087" s="90" t="str">
        <f t="shared" si="450"/>
        <v>-</v>
      </c>
      <c r="AN1087" s="90" t="str">
        <f t="shared" si="451"/>
        <v>-</v>
      </c>
      <c r="AO1087" s="90" t="str">
        <f t="shared" si="452"/>
        <v>-</v>
      </c>
      <c r="AP1087" s="58" t="str">
        <f t="shared" si="453"/>
        <v>-</v>
      </c>
      <c r="AQ1087" s="94" t="str">
        <f t="shared" si="454"/>
        <v>-</v>
      </c>
      <c r="AR1087" s="94" t="str">
        <f>IF(N1087="","PRIMER_DIA en blanco",
IF(AND(M1087="01",N1087&gt;=L_Conversion!$C$118,N1087&lt;=L_Conversion!$D$118),"-",
IF(AND(M1087="02",N1087&gt;=L_Conversion!$C$119,N1087&lt;=L_Conversion!$D$119),"-",
IF(AND(M1087="03",N1087&gt;=L_Conversion!$C$120,N1087&lt;=L_Conversion!$D$120),"-",
IF(AND(M1087="04",N1087&gt;=L_Conversion!$C$121,N1087&lt;=L_Conversion!$D$121),"-",
IF(AND(M1087="05",N1087&gt;=L_Conversion!$C$122,N1087&lt;=L_Conversion!$D$122),"-",
IF(AND(M1087="06",N1087&gt;=L_Conversion!$C$123,N1087&lt;=L_Conversion!$D$123),"-",
IF(AND(M1087="07",N1087&gt;=L_Conversion!$C$124,N1087&lt;=L_Conversion!$D$124),"-",
IF(AND(M1087="08",N1087&gt;=L_Conversion!$C$125,N1087&lt;=L_Conversion!$D$125),"-",
IF(AND(M1087="09",N1087&gt;=L_Conversion!$C$126,N1087&lt;=L_Conversion!$D$126),"-",
IF(AND(M1087="10",N1087&gt;=L_Conversion!$C$127,N1087&lt;=L_Conversion!$D$127),"-",
IF(AND(M1087="11",N1087&gt;=L_Conversion!$C$128,N1087&lt;=L_Conversion!$D$128),"-",
IF(AND(M1087="12",N1087&gt;=L_Conversion!$C$129,N1087&lt;=L_Conversion!$D$129),"-",
IF(AND(M1087="13",N1087&gt;=L_Conversion!$C$116,N1087&lt;=L_Conversion!$D$116),"-",
IF(AND(M1087="14",N1087&gt;=L_Conversion!$C$117,N1087&lt;=L_Conversion!$D$117),"-",
"PRIMER_DIA fuera de rango")))))))))))))))</f>
        <v>-</v>
      </c>
      <c r="AS1087" s="94" t="str">
        <f t="shared" si="455"/>
        <v>-</v>
      </c>
      <c r="AT1087" s="94" t="str">
        <f t="shared" si="456"/>
        <v>-</v>
      </c>
      <c r="AU1087" s="94" t="str">
        <f t="shared" si="457"/>
        <v>-</v>
      </c>
      <c r="AV1087" s="94" t="str">
        <f t="shared" si="458"/>
        <v>-</v>
      </c>
      <c r="AW1087" s="94" t="str">
        <f t="shared" si="459"/>
        <v>-</v>
      </c>
      <c r="AX1087" s="94" t="str">
        <f t="shared" si="460"/>
        <v>-</v>
      </c>
      <c r="AY1087" s="94" t="str">
        <f t="shared" si="461"/>
        <v>-</v>
      </c>
      <c r="AZ1087" s="94" t="str">
        <f t="shared" si="462"/>
        <v>-</v>
      </c>
      <c r="BA1087" s="94" t="str">
        <f t="shared" si="463"/>
        <v>-</v>
      </c>
      <c r="BB1087" s="94" t="str">
        <f t="shared" si="464"/>
        <v>-</v>
      </c>
      <c r="BC1087" s="94" t="str">
        <f t="shared" si="465"/>
        <v>-</v>
      </c>
      <c r="BD1087" s="94" t="str">
        <f t="shared" si="466"/>
        <v>-</v>
      </c>
      <c r="BE1087" s="94" t="str">
        <f t="shared" si="467"/>
        <v>-</v>
      </c>
      <c r="BF1087" s="94" t="str">
        <f t="shared" si="468"/>
        <v>-</v>
      </c>
    </row>
    <row r="1088" spans="1:58" x14ac:dyDescent="0.2">
      <c r="A1088" s="19" t="s">
        <v>1193</v>
      </c>
      <c r="B1088" s="19" t="s">
        <v>76</v>
      </c>
      <c r="C1088" s="19">
        <v>15678180</v>
      </c>
      <c r="D1088" s="19">
        <v>0</v>
      </c>
      <c r="E1088" s="19" t="s">
        <v>2143</v>
      </c>
      <c r="F1088" s="19" t="s">
        <v>2144</v>
      </c>
      <c r="G1088" s="19" t="s">
        <v>2145</v>
      </c>
      <c r="H1088" s="19" t="s">
        <v>654</v>
      </c>
      <c r="I1088" s="19" t="s">
        <v>654</v>
      </c>
      <c r="J1088" s="19">
        <v>80</v>
      </c>
      <c r="K1088" s="19" t="s">
        <v>556</v>
      </c>
      <c r="L1088" s="19" t="s">
        <v>509</v>
      </c>
      <c r="M1088" s="19" t="s">
        <v>10</v>
      </c>
      <c r="N1088" s="19">
        <v>45923</v>
      </c>
      <c r="O1088" s="19">
        <v>2</v>
      </c>
      <c r="P1088" s="83">
        <v>1</v>
      </c>
      <c r="Q1088" s="19" t="s">
        <v>23</v>
      </c>
      <c r="R1088" s="19" t="s">
        <v>11</v>
      </c>
      <c r="S1088" s="19" t="s">
        <v>23</v>
      </c>
      <c r="T1088" s="19">
        <v>2</v>
      </c>
      <c r="U1088" s="19" t="s">
        <v>11</v>
      </c>
      <c r="V1088" s="19" t="s">
        <v>11</v>
      </c>
      <c r="W1088" s="19" t="s">
        <v>11</v>
      </c>
      <c r="X1088" s="19">
        <v>0</v>
      </c>
      <c r="Y1088" s="19" t="s">
        <v>730</v>
      </c>
      <c r="Z1088" s="19">
        <v>0</v>
      </c>
      <c r="AA1088" s="19">
        <v>0</v>
      </c>
      <c r="AB1088" s="19">
        <v>0</v>
      </c>
      <c r="AC1088" s="186" t="str">
        <f>IF(OR(M1088="13",M1088="14",P1088=8),"",IF(     AND(OR(S1088="AUTORIZADO", S1088="PENDIENTE", S1088="REDUCIDO", S1088="AMPLIADO"),L1088&lt;&gt;"HONORARIO" ), _xlfn.CONCAT(IF(H1088="X","H",H1088),"_",IF(OR(P1088=5,P1088=6),_xlfn.CONCAT(P1088,"A"),P1088),"_",VLOOKUP(T1088,Datos!$B$2:$C$5,2,TRUE)),""))</f>
        <v>H_1_[hasta 3]</v>
      </c>
      <c r="AD1088" s="186">
        <f t="shared" si="442"/>
        <v>0</v>
      </c>
      <c r="AE1088" s="90" t="str">
        <f t="shared" si="443"/>
        <v>-</v>
      </c>
      <c r="AF1088" s="91" t="str">
        <f t="shared" si="444"/>
        <v>070601</v>
      </c>
      <c r="AG1088" s="92"/>
      <c r="AH1088" s="93" t="str">
        <f t="shared" si="445"/>
        <v>Corporación de Fomento de la Producción</v>
      </c>
      <c r="AI1088" s="90" t="str">
        <f t="shared" si="446"/>
        <v>-</v>
      </c>
      <c r="AJ1088" s="90">
        <f t="shared" si="447"/>
        <v>0</v>
      </c>
      <c r="AK1088" s="90" t="str">
        <f t="shared" si="448"/>
        <v>-</v>
      </c>
      <c r="AL1088" s="90" t="str">
        <f t="shared" si="449"/>
        <v>Identifica este registro como HOMBRE</v>
      </c>
      <c r="AM1088" s="90" t="str">
        <f t="shared" si="450"/>
        <v>-</v>
      </c>
      <c r="AN1088" s="90" t="str">
        <f t="shared" si="451"/>
        <v>-</v>
      </c>
      <c r="AO1088" s="90" t="str">
        <f t="shared" si="452"/>
        <v>-</v>
      </c>
      <c r="AP1088" s="58" t="str">
        <f t="shared" si="453"/>
        <v>-</v>
      </c>
      <c r="AQ1088" s="94" t="str">
        <f t="shared" si="454"/>
        <v>-</v>
      </c>
      <c r="AR1088" s="94" t="str">
        <f>IF(N1088="","PRIMER_DIA en blanco",
IF(AND(M1088="01",N1088&gt;=L_Conversion!$C$118,N1088&lt;=L_Conversion!$D$118),"-",
IF(AND(M1088="02",N1088&gt;=L_Conversion!$C$119,N1088&lt;=L_Conversion!$D$119),"-",
IF(AND(M1088="03",N1088&gt;=L_Conversion!$C$120,N1088&lt;=L_Conversion!$D$120),"-",
IF(AND(M1088="04",N1088&gt;=L_Conversion!$C$121,N1088&lt;=L_Conversion!$D$121),"-",
IF(AND(M1088="05",N1088&gt;=L_Conversion!$C$122,N1088&lt;=L_Conversion!$D$122),"-",
IF(AND(M1088="06",N1088&gt;=L_Conversion!$C$123,N1088&lt;=L_Conversion!$D$123),"-",
IF(AND(M1088="07",N1088&gt;=L_Conversion!$C$124,N1088&lt;=L_Conversion!$D$124),"-",
IF(AND(M1088="08",N1088&gt;=L_Conversion!$C$125,N1088&lt;=L_Conversion!$D$125),"-",
IF(AND(M1088="09",N1088&gt;=L_Conversion!$C$126,N1088&lt;=L_Conversion!$D$126),"-",
IF(AND(M1088="10",N1088&gt;=L_Conversion!$C$127,N1088&lt;=L_Conversion!$D$127),"-",
IF(AND(M1088="11",N1088&gt;=L_Conversion!$C$128,N1088&lt;=L_Conversion!$D$128),"-",
IF(AND(M1088="12",N1088&gt;=L_Conversion!$C$129,N1088&lt;=L_Conversion!$D$129),"-",
IF(AND(M1088="13",N1088&gt;=L_Conversion!$C$116,N1088&lt;=L_Conversion!$D$116),"-",
IF(AND(M1088="14",N1088&gt;=L_Conversion!$C$117,N1088&lt;=L_Conversion!$D$117),"-",
"PRIMER_DIA fuera de rango")))))))))))))))</f>
        <v>-</v>
      </c>
      <c r="AS1088" s="94" t="str">
        <f t="shared" si="455"/>
        <v>-</v>
      </c>
      <c r="AT1088" s="94" t="str">
        <f t="shared" si="456"/>
        <v>-</v>
      </c>
      <c r="AU1088" s="94" t="str">
        <f t="shared" si="457"/>
        <v>-</v>
      </c>
      <c r="AV1088" s="94" t="str">
        <f t="shared" si="458"/>
        <v>-</v>
      </c>
      <c r="AW1088" s="94" t="str">
        <f t="shared" si="459"/>
        <v>-</v>
      </c>
      <c r="AX1088" s="94" t="str">
        <f t="shared" si="460"/>
        <v>-</v>
      </c>
      <c r="AY1088" s="94" t="str">
        <f t="shared" si="461"/>
        <v>-</v>
      </c>
      <c r="AZ1088" s="94" t="str">
        <f t="shared" si="462"/>
        <v>-</v>
      </c>
      <c r="BA1088" s="94" t="str">
        <f t="shared" si="463"/>
        <v>-</v>
      </c>
      <c r="BB1088" s="94" t="str">
        <f t="shared" si="464"/>
        <v>-</v>
      </c>
      <c r="BC1088" s="94" t="str">
        <f t="shared" si="465"/>
        <v>-</v>
      </c>
      <c r="BD1088" s="94" t="str">
        <f t="shared" si="466"/>
        <v>-</v>
      </c>
      <c r="BE1088" s="94" t="str">
        <f t="shared" si="467"/>
        <v>-</v>
      </c>
      <c r="BF1088" s="94" t="str">
        <f t="shared" si="468"/>
        <v>-</v>
      </c>
    </row>
    <row r="1089" spans="1:58" x14ac:dyDescent="0.2">
      <c r="A1089" s="19" t="s">
        <v>1193</v>
      </c>
      <c r="B1089" s="19" t="s">
        <v>876</v>
      </c>
      <c r="C1089" s="19">
        <v>15804728</v>
      </c>
      <c r="D1089" s="19">
        <v>4</v>
      </c>
      <c r="E1089" s="19" t="s">
        <v>1713</v>
      </c>
      <c r="F1089" s="19" t="s">
        <v>1714</v>
      </c>
      <c r="G1089" s="19" t="s">
        <v>1715</v>
      </c>
      <c r="H1089" s="19" t="s">
        <v>1018</v>
      </c>
      <c r="I1089" s="19" t="s">
        <v>653</v>
      </c>
      <c r="J1089" s="19">
        <v>80</v>
      </c>
      <c r="K1089" s="19" t="s">
        <v>556</v>
      </c>
      <c r="L1089" s="19" t="s">
        <v>495</v>
      </c>
      <c r="M1089" s="19" t="s">
        <v>10</v>
      </c>
      <c r="N1089" s="19">
        <v>45923</v>
      </c>
      <c r="O1089" s="19">
        <v>30</v>
      </c>
      <c r="P1089" s="83">
        <v>1</v>
      </c>
      <c r="Q1089" s="19" t="s">
        <v>23</v>
      </c>
      <c r="R1089" s="19" t="s">
        <v>11</v>
      </c>
      <c r="S1089" s="19" t="s">
        <v>23</v>
      </c>
      <c r="T1089" s="19">
        <v>30</v>
      </c>
      <c r="U1089" s="19" t="s">
        <v>11</v>
      </c>
      <c r="V1089" s="19" t="s">
        <v>11</v>
      </c>
      <c r="W1089" s="19" t="s">
        <v>11</v>
      </c>
      <c r="X1089" s="19">
        <v>0</v>
      </c>
      <c r="Y1089" s="19" t="s">
        <v>730</v>
      </c>
      <c r="Z1089" s="19">
        <v>0</v>
      </c>
      <c r="AA1089" s="19">
        <v>0</v>
      </c>
      <c r="AB1089" s="19">
        <v>0</v>
      </c>
      <c r="AC1089" s="186" t="str">
        <f>IF(OR(M1089="13",M1089="14",P1089=8),"",IF(     AND(OR(S1089="AUTORIZADO", S1089="PENDIENTE", S1089="REDUCIDO", S1089="AMPLIADO"),L1089&lt;&gt;"HONORARIO" ), _xlfn.CONCAT(IF(H1089="X","H",H1089),"_",IF(OR(P1089=5,P1089=6),_xlfn.CONCAT(P1089,"A"),P1089),"_",VLOOKUP(T1089,Datos!$B$2:$C$5,2,TRUE)),""))</f>
        <v>M_1_[11 +]</v>
      </c>
      <c r="AD1089" s="186">
        <f t="shared" si="442"/>
        <v>0</v>
      </c>
      <c r="AE1089" s="90" t="str">
        <f t="shared" si="443"/>
        <v>-</v>
      </c>
      <c r="AF1089" s="91" t="str">
        <f t="shared" si="444"/>
        <v>070607</v>
      </c>
      <c r="AG1089" s="92"/>
      <c r="AH1089" s="93" t="str">
        <f t="shared" si="445"/>
        <v>Corporación de Fomento de la Producción</v>
      </c>
      <c r="AI1089" s="90" t="str">
        <f t="shared" si="446"/>
        <v>-</v>
      </c>
      <c r="AJ1089" s="90">
        <f t="shared" si="447"/>
        <v>4</v>
      </c>
      <c r="AK1089" s="90" t="str">
        <f t="shared" si="448"/>
        <v>-</v>
      </c>
      <c r="AL1089" s="90" t="str">
        <f t="shared" si="449"/>
        <v>Identifica este registro como MUJER</v>
      </c>
      <c r="AM1089" s="90" t="str">
        <f t="shared" si="450"/>
        <v>-</v>
      </c>
      <c r="AN1089" s="90" t="str">
        <f t="shared" si="451"/>
        <v>-</v>
      </c>
      <c r="AO1089" s="90" t="str">
        <f t="shared" si="452"/>
        <v>-</v>
      </c>
      <c r="AP1089" s="58" t="str">
        <f t="shared" si="453"/>
        <v>-</v>
      </c>
      <c r="AQ1089" s="94" t="str">
        <f t="shared" si="454"/>
        <v>-</v>
      </c>
      <c r="AR1089" s="94" t="str">
        <f>IF(N1089="","PRIMER_DIA en blanco",
IF(AND(M1089="01",N1089&gt;=L_Conversion!$C$118,N1089&lt;=L_Conversion!$D$118),"-",
IF(AND(M1089="02",N1089&gt;=L_Conversion!$C$119,N1089&lt;=L_Conversion!$D$119),"-",
IF(AND(M1089="03",N1089&gt;=L_Conversion!$C$120,N1089&lt;=L_Conversion!$D$120),"-",
IF(AND(M1089="04",N1089&gt;=L_Conversion!$C$121,N1089&lt;=L_Conversion!$D$121),"-",
IF(AND(M1089="05",N1089&gt;=L_Conversion!$C$122,N1089&lt;=L_Conversion!$D$122),"-",
IF(AND(M1089="06",N1089&gt;=L_Conversion!$C$123,N1089&lt;=L_Conversion!$D$123),"-",
IF(AND(M1089="07",N1089&gt;=L_Conversion!$C$124,N1089&lt;=L_Conversion!$D$124),"-",
IF(AND(M1089="08",N1089&gt;=L_Conversion!$C$125,N1089&lt;=L_Conversion!$D$125),"-",
IF(AND(M1089="09",N1089&gt;=L_Conversion!$C$126,N1089&lt;=L_Conversion!$D$126),"-",
IF(AND(M1089="10",N1089&gt;=L_Conversion!$C$127,N1089&lt;=L_Conversion!$D$127),"-",
IF(AND(M1089="11",N1089&gt;=L_Conversion!$C$128,N1089&lt;=L_Conversion!$D$128),"-",
IF(AND(M1089="12",N1089&gt;=L_Conversion!$C$129,N1089&lt;=L_Conversion!$D$129),"-",
IF(AND(M1089="13",N1089&gt;=L_Conversion!$C$116,N1089&lt;=L_Conversion!$D$116),"-",
IF(AND(M1089="14",N1089&gt;=L_Conversion!$C$117,N1089&lt;=L_Conversion!$D$117),"-",
"PRIMER_DIA fuera de rango")))))))))))))))</f>
        <v>-</v>
      </c>
      <c r="AS1089" s="94" t="str">
        <f t="shared" si="455"/>
        <v>-</v>
      </c>
      <c r="AT1089" s="94" t="str">
        <f t="shared" si="456"/>
        <v>-</v>
      </c>
      <c r="AU1089" s="94" t="str">
        <f t="shared" si="457"/>
        <v>-</v>
      </c>
      <c r="AV1089" s="94" t="str">
        <f t="shared" si="458"/>
        <v>-</v>
      </c>
      <c r="AW1089" s="94" t="str">
        <f t="shared" si="459"/>
        <v>-</v>
      </c>
      <c r="AX1089" s="94" t="str">
        <f t="shared" si="460"/>
        <v>-</v>
      </c>
      <c r="AY1089" s="94" t="str">
        <f t="shared" si="461"/>
        <v>-</v>
      </c>
      <c r="AZ1089" s="94" t="str">
        <f t="shared" si="462"/>
        <v>-</v>
      </c>
      <c r="BA1089" s="94" t="str">
        <f t="shared" si="463"/>
        <v>-</v>
      </c>
      <c r="BB1089" s="94" t="str">
        <f t="shared" si="464"/>
        <v>-</v>
      </c>
      <c r="BC1089" s="94" t="str">
        <f t="shared" si="465"/>
        <v>-</v>
      </c>
      <c r="BD1089" s="94" t="str">
        <f t="shared" si="466"/>
        <v>-</v>
      </c>
      <c r="BE1089" s="94" t="str">
        <f t="shared" si="467"/>
        <v>-</v>
      </c>
      <c r="BF1089" s="94" t="str">
        <f t="shared" si="468"/>
        <v>-</v>
      </c>
    </row>
    <row r="1090" spans="1:58" x14ac:dyDescent="0.2">
      <c r="A1090" s="19" t="s">
        <v>1193</v>
      </c>
      <c r="B1090" s="19" t="s">
        <v>76</v>
      </c>
      <c r="C1090" s="19">
        <v>15799705</v>
      </c>
      <c r="D1090" s="19" t="s">
        <v>1197</v>
      </c>
      <c r="E1090" s="19" t="s">
        <v>1355</v>
      </c>
      <c r="F1090" s="19" t="s">
        <v>1701</v>
      </c>
      <c r="G1090" s="19" t="s">
        <v>1983</v>
      </c>
      <c r="H1090" s="19" t="s">
        <v>1018</v>
      </c>
      <c r="I1090" s="19" t="s">
        <v>654</v>
      </c>
      <c r="J1090" s="19">
        <v>80</v>
      </c>
      <c r="K1090" s="19" t="s">
        <v>556</v>
      </c>
      <c r="L1090" s="19" t="s">
        <v>509</v>
      </c>
      <c r="M1090" s="19" t="s">
        <v>10</v>
      </c>
      <c r="N1090" s="19">
        <v>45923</v>
      </c>
      <c r="O1090" s="19">
        <v>2</v>
      </c>
      <c r="P1090" s="83">
        <v>1</v>
      </c>
      <c r="Q1090" s="19" t="s">
        <v>23</v>
      </c>
      <c r="R1090" s="19" t="s">
        <v>11</v>
      </c>
      <c r="S1090" s="19" t="s">
        <v>23</v>
      </c>
      <c r="T1090" s="19">
        <v>2</v>
      </c>
      <c r="U1090" s="19" t="s">
        <v>11</v>
      </c>
      <c r="V1090" s="19" t="s">
        <v>11</v>
      </c>
      <c r="W1090" s="19" t="s">
        <v>11</v>
      </c>
      <c r="X1090" s="19">
        <v>0</v>
      </c>
      <c r="Y1090" s="19" t="s">
        <v>730</v>
      </c>
      <c r="Z1090" s="19">
        <v>0</v>
      </c>
      <c r="AA1090" s="19">
        <v>0</v>
      </c>
      <c r="AB1090" s="19">
        <v>0</v>
      </c>
      <c r="AC1090" s="186" t="str">
        <f>IF(OR(M1090="13",M1090="14",P1090=8),"",IF(     AND(OR(S1090="AUTORIZADO", S1090="PENDIENTE", S1090="REDUCIDO", S1090="AMPLIADO"),L1090&lt;&gt;"HONORARIO" ), _xlfn.CONCAT(IF(H1090="X","H",H1090),"_",IF(OR(P1090=5,P1090=6),_xlfn.CONCAT(P1090,"A"),P1090),"_",VLOOKUP(T1090,Datos!$B$2:$C$5,2,TRUE)),""))</f>
        <v>M_1_[hasta 3]</v>
      </c>
      <c r="AD1090" s="186">
        <f t="shared" si="442"/>
        <v>0</v>
      </c>
      <c r="AE1090" s="90" t="str">
        <f t="shared" si="443"/>
        <v>-</v>
      </c>
      <c r="AF1090" s="91" t="str">
        <f t="shared" si="444"/>
        <v>070601</v>
      </c>
      <c r="AG1090" s="92"/>
      <c r="AH1090" s="93" t="str">
        <f t="shared" si="445"/>
        <v>Corporación de Fomento de la Producción</v>
      </c>
      <c r="AI1090" s="90" t="str">
        <f t="shared" si="446"/>
        <v>-</v>
      </c>
      <c r="AJ1090" s="90" t="str">
        <f t="shared" si="447"/>
        <v>K</v>
      </c>
      <c r="AK1090" s="90" t="str">
        <f t="shared" si="448"/>
        <v>-</v>
      </c>
      <c r="AL1090" s="90" t="str">
        <f t="shared" si="449"/>
        <v>Identifica este registro como MUJER</v>
      </c>
      <c r="AM1090" s="90" t="str">
        <f t="shared" si="450"/>
        <v>-</v>
      </c>
      <c r="AN1090" s="90" t="str">
        <f t="shared" si="451"/>
        <v>-</v>
      </c>
      <c r="AO1090" s="90" t="str">
        <f t="shared" si="452"/>
        <v>-</v>
      </c>
      <c r="AP1090" s="58" t="str">
        <f t="shared" si="453"/>
        <v>-</v>
      </c>
      <c r="AQ1090" s="94" t="str">
        <f t="shared" si="454"/>
        <v>-</v>
      </c>
      <c r="AR1090" s="94" t="str">
        <f>IF(N1090="","PRIMER_DIA en blanco",
IF(AND(M1090="01",N1090&gt;=L_Conversion!$C$118,N1090&lt;=L_Conversion!$D$118),"-",
IF(AND(M1090="02",N1090&gt;=L_Conversion!$C$119,N1090&lt;=L_Conversion!$D$119),"-",
IF(AND(M1090="03",N1090&gt;=L_Conversion!$C$120,N1090&lt;=L_Conversion!$D$120),"-",
IF(AND(M1090="04",N1090&gt;=L_Conversion!$C$121,N1090&lt;=L_Conversion!$D$121),"-",
IF(AND(M1090="05",N1090&gt;=L_Conversion!$C$122,N1090&lt;=L_Conversion!$D$122),"-",
IF(AND(M1090="06",N1090&gt;=L_Conversion!$C$123,N1090&lt;=L_Conversion!$D$123),"-",
IF(AND(M1090="07",N1090&gt;=L_Conversion!$C$124,N1090&lt;=L_Conversion!$D$124),"-",
IF(AND(M1090="08",N1090&gt;=L_Conversion!$C$125,N1090&lt;=L_Conversion!$D$125),"-",
IF(AND(M1090="09",N1090&gt;=L_Conversion!$C$126,N1090&lt;=L_Conversion!$D$126),"-",
IF(AND(M1090="10",N1090&gt;=L_Conversion!$C$127,N1090&lt;=L_Conversion!$D$127),"-",
IF(AND(M1090="11",N1090&gt;=L_Conversion!$C$128,N1090&lt;=L_Conversion!$D$128),"-",
IF(AND(M1090="12",N1090&gt;=L_Conversion!$C$129,N1090&lt;=L_Conversion!$D$129),"-",
IF(AND(M1090="13",N1090&gt;=L_Conversion!$C$116,N1090&lt;=L_Conversion!$D$116),"-",
IF(AND(M1090="14",N1090&gt;=L_Conversion!$C$117,N1090&lt;=L_Conversion!$D$117),"-",
"PRIMER_DIA fuera de rango")))))))))))))))</f>
        <v>-</v>
      </c>
      <c r="AS1090" s="94" t="str">
        <f t="shared" si="455"/>
        <v>-</v>
      </c>
      <c r="AT1090" s="94" t="str">
        <f t="shared" si="456"/>
        <v>-</v>
      </c>
      <c r="AU1090" s="94" t="str">
        <f t="shared" si="457"/>
        <v>-</v>
      </c>
      <c r="AV1090" s="94" t="str">
        <f t="shared" si="458"/>
        <v>-</v>
      </c>
      <c r="AW1090" s="94" t="str">
        <f t="shared" si="459"/>
        <v>-</v>
      </c>
      <c r="AX1090" s="94" t="str">
        <f t="shared" si="460"/>
        <v>-</v>
      </c>
      <c r="AY1090" s="94" t="str">
        <f t="shared" si="461"/>
        <v>-</v>
      </c>
      <c r="AZ1090" s="94" t="str">
        <f t="shared" si="462"/>
        <v>-</v>
      </c>
      <c r="BA1090" s="94" t="str">
        <f t="shared" si="463"/>
        <v>-</v>
      </c>
      <c r="BB1090" s="94" t="str">
        <f t="shared" si="464"/>
        <v>-</v>
      </c>
      <c r="BC1090" s="94" t="str">
        <f t="shared" si="465"/>
        <v>-</v>
      </c>
      <c r="BD1090" s="94" t="str">
        <f t="shared" si="466"/>
        <v>-</v>
      </c>
      <c r="BE1090" s="94" t="str">
        <f t="shared" si="467"/>
        <v>-</v>
      </c>
      <c r="BF1090" s="94" t="str">
        <f t="shared" si="468"/>
        <v>-</v>
      </c>
    </row>
    <row r="1091" spans="1:58" x14ac:dyDescent="0.2">
      <c r="A1091" s="19" t="s">
        <v>1193</v>
      </c>
      <c r="B1091" s="19" t="s">
        <v>76</v>
      </c>
      <c r="C1091" s="19">
        <v>17492582</v>
      </c>
      <c r="D1091" s="19">
        <v>8</v>
      </c>
      <c r="E1091" s="19" t="s">
        <v>1385</v>
      </c>
      <c r="F1091" s="19" t="s">
        <v>1386</v>
      </c>
      <c r="G1091" s="19" t="s">
        <v>1387</v>
      </c>
      <c r="H1091" s="19" t="s">
        <v>1018</v>
      </c>
      <c r="I1091" s="19" t="s">
        <v>654</v>
      </c>
      <c r="J1091" s="19">
        <v>80</v>
      </c>
      <c r="K1091" s="19" t="s">
        <v>556</v>
      </c>
      <c r="L1091" s="19" t="s">
        <v>509</v>
      </c>
      <c r="M1091" s="19" t="s">
        <v>10</v>
      </c>
      <c r="N1091" s="19">
        <v>45924</v>
      </c>
      <c r="O1091" s="19">
        <v>3</v>
      </c>
      <c r="P1091" s="83">
        <v>1</v>
      </c>
      <c r="Q1091" s="19" t="s">
        <v>23</v>
      </c>
      <c r="R1091" s="19" t="s">
        <v>11</v>
      </c>
      <c r="S1091" s="19" t="s">
        <v>23</v>
      </c>
      <c r="T1091" s="19">
        <v>3</v>
      </c>
      <c r="U1091" s="19" t="s">
        <v>11</v>
      </c>
      <c r="V1091" s="19" t="s">
        <v>11</v>
      </c>
      <c r="W1091" s="19" t="s">
        <v>11</v>
      </c>
      <c r="X1091" s="19">
        <v>0</v>
      </c>
      <c r="Y1091" s="19" t="s">
        <v>730</v>
      </c>
      <c r="Z1091" s="19">
        <v>0</v>
      </c>
      <c r="AA1091" s="19">
        <v>0</v>
      </c>
      <c r="AB1091" s="19">
        <v>0</v>
      </c>
      <c r="AC1091" s="186" t="str">
        <f>IF(OR(M1091="13",M1091="14",P1091=8),"",IF(     AND(OR(S1091="AUTORIZADO", S1091="PENDIENTE", S1091="REDUCIDO", S1091="AMPLIADO"),L1091&lt;&gt;"HONORARIO" ), _xlfn.CONCAT(IF(H1091="X","H",H1091),"_",IF(OR(P1091=5,P1091=6),_xlfn.CONCAT(P1091,"A"),P1091),"_",VLOOKUP(T1091,Datos!$B$2:$C$5,2,TRUE)),""))</f>
        <v>M_1_[hasta 3]</v>
      </c>
      <c r="AD1091" s="186">
        <f t="shared" ref="AD1091:AD1154" si="469">IF(AC1091="",0,AA1091+AB1091)</f>
        <v>0</v>
      </c>
      <c r="AE1091" s="90" t="str">
        <f t="shared" ref="AE1091:AE1154" si="470">IF(A1091="","Celda vacía",IF(A1091="L","-","Revisar"))</f>
        <v>-</v>
      </c>
      <c r="AF1091" s="91" t="str">
        <f t="shared" ref="AF1091:AF1154" si="471">IF(B1091="","Celda vacía",IF(LEN(B1091)=4,REPLACE(B1091,1,6,CONCATENATE("00",B1091)),IF(LEN(B1091)=5,REPLACE(B1091,1,6,CONCATENATE("0",B1091)),IF(LEN(B1091)=6,REPLACE(B1091,1,6,B1091),IF(AND(LEN(B1091)&gt;6,OR(LEFT(B1091,4)="1202", LEFT(B1091,4)="1703")),REPLACE(B1091,1,LEN(B1091),B1091),"Revisar")))))</f>
        <v>070601</v>
      </c>
      <c r="AG1091" s="92"/>
      <c r="AH1091" s="93" t="str">
        <f t="shared" ref="AH1091:AH1154" si="472">IF(B1091="","Celda Vacía",IF(ISERROR(IF(B1091="","",VLOOKUP(B1091,Codigo,3,0))),"Corregir código servicio",IF(B1091="","",VLOOKUP(B1091,Codigo,3,0))))</f>
        <v>Corporación de Fomento de la Producción</v>
      </c>
      <c r="AI1091" s="90" t="str">
        <f t="shared" ref="AI1091:AI1154" si="473">IF(C1091="","Celda vacía",IF(C1091&gt;1000000,"-","Revisar con Edad"))</f>
        <v>-</v>
      </c>
      <c r="AJ1091" s="90">
        <f t="shared" ref="AJ1091:AJ1154" si="474">IF(D1091="","Celda vacía",IF(IF(IF(LEN(C1091)=6,(11-((RIGHT(C1091,1)*2+MID(C1091,5,1)*3+MID(C1091,4,1)*4+MID(C1091,3,1)*5+MID(C1091,2,1)*6+LEFT(C1091,1)*7)-(INT((RIGHT(C1091,1)*2+MID(C1091,5,1)*3+MID(C1091,4,1)*4+MID(C1091,3,1)*5+MID(C1091,2,1)*6+LEFT(C1091,1)*7)/11)*11))),IF(LEN(C1091)=7,(11-((RIGHT(C1091,1)*2+MID(C1091,6,1)*3+MID(C1091,5,1)*4+MID(C1091,4,1)*5+MID(C1091,3,1)*6+MID(C1091,2,1)*7+LEFT(C1091,1)*2)-(INT((RIGHT(C1091,1)*2+MID(C1091,6,1)*3+MID(C1091,5,1)*4+MID(C1091,4,1)*5+MID(C1091,3,1)*6+MID(C1091,2,1)*7+LEFT(C1091,1)*2)/11)*11))),(11-((RIGHT(C1091,1)*2+MID(C1091,7,1)*3+MID(C1091,6,1)*4+MID(C1091,5,1)*5+MID(C1091,4,1)*6+MID(C1091,3,1)*7+MID(C1091,2,1)*2+LEFT(C1091,1)*3)-(INT((RIGHT(C1091,1)*2+MID(C1091,7,1)*3+MID(C1091,6,1)*4+MID(C1091,5,1)*5+MID(C1091,4,1)*6+MID(C1091,3,1)*7+MID(C1091,2,1)*2+LEFT(C1091,1)*3)/11)*11)))))=11,0,IF(LEN(C1091)=6,(11-((RIGHT(C1091,1)*2+MID(C1091,5,1)*3+MID(C1091,4,1)*4+MID(C1091,3,1)*5+MID(C1091,2,1)*6+LEFT(C1091,1)*7)-(INT((RIGHT(C1091,1)*2+MID(C1091,5,1)*3+MID(C1091,4,1)*4+MID(C1091,3,1)*5+MID(C1091,2,1)*6+LEFT(C1091,1)*7)/11)*11))),IF(LEN(C1091)=7,(11-((RIGHT(C1091,1)*2+MID(C1091,6,1)*3+MID(C1091,5,1)*4+MID(C1091,4,1)*5+MID(C1091,3,1)*6+MID(C1091,2,1)*7+LEFT(C1091,1)*2)-(INT((RIGHT(C1091,1)*2+MID(C1091,6,1)*3+MID(C1091,5,1)*4+MID(C1091,4,1)*5+MID(C1091,3,1)*6+MID(C1091,2,1)*7+LEFT(C1091,1)*2)/11)*11))),(11-((RIGHT(C1091,1)*2+MID(C1091,7,1)*3+MID(C1091,6,1)*4+MID(C1091,5,1)*5+MID(C1091,4,1)*6+MID(C1091,3,1)*7+MID(C1091,2,1)*2+LEFT(C1091,1)*3)-(INT((RIGHT(C1091,1)*2+MID(C1091,7,1)*3+MID(C1091,6,1)*4+MID(C1091,5,1)*5+MID(C1091,4,1)*6+MID(C1091,3,1)*7+MID(C1091,2,1)*2+LEFT(C1091,1)*3)/11)*11))))))=10,"K",IF(IF(LEN(C1091)=6,(11-((RIGHT(C1091,1)*2+MID(C1091,5,1)*3+MID(C1091,4,1)*4+MID(C1091,3,1)*5+MID(C1091,2,1)*6+LEFT(C1091,1)*7)-(INT((RIGHT(C1091,1)*2+MID(C1091,5,1)*3+MID(C1091,4,1)*4+MID(C1091,3,1)*5+MID(C1091,2,1)*6+LEFT(C1091,1)*7)/11)*11))),IF(LEN(C1091)=7,(11-((RIGHT(C1091,1)*2+MID(C1091,6,1)*3+MID(C1091,5,1)*4+MID(C1091,4,1)*5+MID(C1091,3,1)*6+MID(C1091,2,1)*7+LEFT(C1091,1)*2)-(INT((RIGHT(C1091,1)*2+MID(C1091,6,1)*3+MID(C1091,5,1)*4+MID(C1091,4,1)*5+MID(C1091,3,1)*6+MID(C1091,2,1)*7+LEFT(C1091,1)*2)/11)*11))),(11-((RIGHT(C1091,1)*2+MID(C1091,7,1)*3+MID(C1091,6,1)*4+MID(C1091,5,1)*5+MID(C1091,4,1)*6+MID(C1091,3,1)*7+MID(C1091,2,1)*2+LEFT(C1091,1)*3)-(INT((RIGHT(C1091,1)*2+MID(C1091,7,1)*3+MID(C1091,6,1)*4+MID(C1091,5,1)*5+MID(C1091,4,1)*6+MID(C1091,3,1)*7+MID(C1091,2,1)*2+LEFT(C1091,1)*3)/11)*11)))))=11,0,IF(LEN(C1091)=6,(11-((RIGHT(C1091,1)*2+MID(C1091,5,1)*3+MID(C1091,4,1)*4+MID(C1091,3,1)*5+MID(C1091,2,1)*6+LEFT(C1091,1)*7)-(INT((RIGHT(C1091,1)*2+MID(C1091,5,1)*3+MID(C1091,4,1)*4+MID(C1091,3,1)*5+MID(C1091,2,1)*6+LEFT(C1091,1)*7)/11)*11))),IF(LEN(C1091)=7,(11-((RIGHT(C1091,1)*2+MID(C1091,6,1)*3+MID(C1091,5,1)*4+MID(C1091,4,1)*5+MID(C1091,3,1)*6+MID(C1091,2,1)*7+LEFT(C1091,1)*2)-(INT((RIGHT(C1091,1)*2+MID(C1091,6,1)*3+MID(C1091,5,1)*4+MID(C1091,4,1)*5+MID(C1091,3,1)*6+MID(C1091,2,1)*7+LEFT(C1091,1)*2)/11)*11))),(11-((RIGHT(C1091,1)*2+MID(C1091,7,1)*3+MID(C1091,6,1)*4+MID(C1091,5,1)*5+MID(C1091,4,1)*6+MID(C1091,3,1)*7+MID(C1091,2,1)*2+LEFT(C1091,1)*3)-(INT((RIGHT(C1091,1)*2+MID(C1091,7,1)*3+MID(C1091,6,1)*4+MID(C1091,5,1)*5+MID(C1091,4,1)*6+MID(C1091,3,1)*7+MID(C1091,2,1)*2+LEFT(C1091,1)*3)/11)*11))))))))</f>
        <v>8</v>
      </c>
      <c r="AK1091" s="90" t="str">
        <f t="shared" ref="AK1091:AK1154" si="475">IF(C1091="","Celda vacía",IF(C1091="E","-",IF(IF(AJ1091=11,0,IF(AJ1091=10,"K",AJ1091))=D1091,"-","Corregir RUN")))</f>
        <v>-</v>
      </c>
      <c r="AL1091" s="90" t="str">
        <f t="shared" ref="AL1091:AL1154" si="476">IF(H1091="","Celda vacía",IF(OR(H1091="M",H1091="H",H1091="X"),  IF(H1091="M", "Identifica este registro como MUJER",  IF(H1091="H","Identifica este registro como HOMBRE", IF(H1091="X","Identifica este registro como NO BINARIO"))),  "Validar con Tabla N°01")   )</f>
        <v>Identifica este registro como MUJER</v>
      </c>
      <c r="AM1091" s="90" t="str">
        <f t="shared" ref="AM1091:AM1154" si="477">IF(I1091="","Celda vacía",IF(ISERROR(VLOOKUP(I1091,Tabla_27_Matriz_Base,1,0)),"Revisar","-"))</f>
        <v>-</v>
      </c>
      <c r="AN1091" s="90" t="str">
        <f t="shared" ref="AN1091:AN1154" si="478">IF(J1091="","Celda vacía",IF(ISERROR(VLOOKUP(J1091,Tabla_04_Sist.Rem,1,0)),"Revisar","-"))</f>
        <v>-</v>
      </c>
      <c r="AO1091" s="90" t="str">
        <f t="shared" ref="AO1091:AO1154" si="479">IF(J1091="","SIST_REM vacío, no permite validar estamento",IF(OR(J1091=10,J1091=40,J1091=60,J1091=70),IF(ISERROR(VLOOKUP(K1091,Tabla_06_10_40_60_70_EUS,1,0)),"Revisar. Estamento no corresponde a sist. Rem.","-"),
IF(AND(A1091="l",J1091=11,K1091="DIRECTIVO"),"Dual",
IF(OR(J1091=11,J1091=12),IF(ISERROR(VLOOKUP(K1091,Tabla_06_11_12_15076_19664,1,0)),"Revisar. Estamento no corresponde a sist. Rem.","-"),
IF(J1091=13,IF(ISERROR(VLOOKUP(K1091,Tabla_06_13,1,0)),"Revisar. Estamento no corresponde a sist. Rem.","-"),
IF(J1091=14,IF(ISERROR(VLOOKUP(K1091,Tabla_06_14,1,0)),"Revisar. Estamento no corresponde a sist. Rem.","-"),
IF(J1091=15,IF(ISERROR(VLOOKUP(K1091,Tabla_06_15,1,0)),"Revisar. Estamento no corresponde a sist. Rem.","-"),
IF(OR(J1091=90),IF(ISERROR(VLOOKUP(K1091,Tabla_06_90_Personal_Fuera_de_Dotacion,1,0)),"Revisar. Estamento no corresponde a sist. Rem.","-"),
IF(J1091=61,IF(ISERROR(VLOOKUP(K1091,Tabla_06_DFL29_61_Experimentales,1,0)),"Revisar. Estamento no corresponde a sist. Rem.","-"),IF(J1091=20,IF(ISERROR(VLOOKUP(K1091,Tabla_06_20_Fiscalizadores,1,0)),"Revisar. Estamento no corresponde a sist. Rem.","-"),IF(J1091=80,IF(ISERROR(VLOOKUP(K1091,Tabla_06_80_Codigo_del_Trabajo,1,0)),"Revisar. Estamento no corresponde a sist. Rem.","-"),                    IF(J1091=30,IF(ISERROR(VLOOKUP(K1091,Tabla_06_30_Poder_Judicial,1,0)),"Revisar. Estamento no corresponde a sist. Rem.","-"),IF(ISERROR(VLOOKUP(K1091,Tabla_06_50_Ministerio_Publico,1,0)),"Revisar","-")))))))))))))</f>
        <v>-</v>
      </c>
      <c r="AP1091" s="58" t="str">
        <f t="shared" ref="AP1091:AP1154" si="480">IF(L1091="","Celda vacía",IF(ISERROR(VLOOKUP(L1091,Tabla_Personal,1,0)),"Revisar","-"))</f>
        <v>-</v>
      </c>
      <c r="AQ1091" s="94" t="str">
        <f t="shared" ref="AQ1091:AQ1154" si="481">IF(M1091="","Celda vacía",IF(ISERROR(VLOOKUP(M1091,Tabla_01_Mes,1,0)),"Revisar","-"))</f>
        <v>-</v>
      </c>
      <c r="AR1091" s="94" t="str">
        <f>IF(N1091="","PRIMER_DIA en blanco",
IF(AND(M1091="01",N1091&gt;=L_Conversion!$C$118,N1091&lt;=L_Conversion!$D$118),"-",
IF(AND(M1091="02",N1091&gt;=L_Conversion!$C$119,N1091&lt;=L_Conversion!$D$119),"-",
IF(AND(M1091="03",N1091&gt;=L_Conversion!$C$120,N1091&lt;=L_Conversion!$D$120),"-",
IF(AND(M1091="04",N1091&gt;=L_Conversion!$C$121,N1091&lt;=L_Conversion!$D$121),"-",
IF(AND(M1091="05",N1091&gt;=L_Conversion!$C$122,N1091&lt;=L_Conversion!$D$122),"-",
IF(AND(M1091="06",N1091&gt;=L_Conversion!$C$123,N1091&lt;=L_Conversion!$D$123),"-",
IF(AND(M1091="07",N1091&gt;=L_Conversion!$C$124,N1091&lt;=L_Conversion!$D$124),"-",
IF(AND(M1091="08",N1091&gt;=L_Conversion!$C$125,N1091&lt;=L_Conversion!$D$125),"-",
IF(AND(M1091="09",N1091&gt;=L_Conversion!$C$126,N1091&lt;=L_Conversion!$D$126),"-",
IF(AND(M1091="10",N1091&gt;=L_Conversion!$C$127,N1091&lt;=L_Conversion!$D$127),"-",
IF(AND(M1091="11",N1091&gt;=L_Conversion!$C$128,N1091&lt;=L_Conversion!$D$128),"-",
IF(AND(M1091="12",N1091&gt;=L_Conversion!$C$129,N1091&lt;=L_Conversion!$D$129),"-",
IF(AND(M1091="13",N1091&gt;=L_Conversion!$C$116,N1091&lt;=L_Conversion!$D$116),"-",
IF(AND(M1091="14",N1091&gt;=L_Conversion!$C$117,N1091&lt;=L_Conversion!$D$117),"-",
"PRIMER_DIA fuera de rango")))))))))))))))</f>
        <v>-</v>
      </c>
      <c r="AS1091" s="94" t="str">
        <f t="shared" ref="AS1091:AS1154" si="482">IF(O1091="","Celda vacía",IF(AND(ISERROR(VLOOKUP(P1091,Tabla_18_Tipos_licencias,1,FALSE))=FALSE,O1091&gt;=0,O1091&lt;=365),IF(P1091=8,IF(H1091="M",IF(ISERROR(VLOOKUP(O1091,Dias_Licencia_Tipo_8_M,1,0)),"Revisar días licencia tipo 8","-"),IF(ISERROR(VLOOKUP(O1091,Dias_licencia_tipo_8_H,1,0)),"Revisar días licencia tipo 8","-")),"-"),"Se debe revisar los campos TIPO_LM y N_DIAS"))</f>
        <v>-</v>
      </c>
      <c r="AT1091" s="94" t="str">
        <f t="shared" ref="AT1091:AT1154" si="483">IF(P1091="","Celda vacía",IF(ISERROR(VLOOKUP(P1091,Tabla_18_Tipos_licencias,1,FALSE))=FALSE,IF(H1091="M","-",IF(P1091=7,"Revisar","-")),"Revisar"))</f>
        <v>-</v>
      </c>
      <c r="AU1091" s="94" t="str">
        <f t="shared" ref="AU1091:AU1154" si="484">IF(Q1091="","Celda vacía",IF(AND(OR(L1091="HAG",L1091="HONORARIO"),OR(Q1091="AUTORIZADO",Q1091="REDUCIDO",Q1091="RECHAZADO",Q1091="PENDIENTE",Q1091="AMPLIADO")),"Revisar Calidad Jurídica",IF(AND(OR(L1091="HAG",L1091="HONORARIO"),Q1091="NC"),"-",IF(ISERROR(VLOOKUP(Q1091,Tabla_04_Estado_Resolucion,1,0)),"Revisar",IF(AND(Q1091="PENDIENTE",($BG$1-N1091)&gt;60),"Validar estado PENDIENTE",  IF(AND(OR(L1091="CONTRATA",L1091="PLANTA", L1091="CT", L1091="JP", L1091="JORNAL", L1091="CONTRATA_FD", L1091="CT_FD", L1091="ADSCRITO", L1091="LGN", L1091="VIGILANTE", L1091="BECARIOS", L1091="PLANTA_FD"),Q1091&lt;&gt;"NC"),"-","Revisar Calidad Jurídica"))))))</f>
        <v>-</v>
      </c>
      <c r="AV1091" s="94" t="str">
        <f t="shared" ref="AV1091:AV1154" si="485">IF(R1091="","Celda vacía",IF(AND(OR(Q1091="AUTORIZADO",Q1091="PENDIENTE",Q1091="NC",Q1091="AMPLIADO"),R1091="N"),"-",IF(AND(OR(Q1091="REDUCIDO",Q1091="RECHAZADO"),OR(R1091="S",R1091="N")),"-","Revisar")))</f>
        <v>-</v>
      </c>
      <c r="AW1091" s="94" t="str">
        <f t="shared" ref="AW1091:AW1154" si="486">IF(Q1091="","Celda vacía",IF(AND(R1091="N",Q1091=S1091),"-",IF(AND(S1091="PENDIENTE",($BG$1-N1091)&gt;60),"Validar estado PENDIENTE",IF(AND(R1091="S",OR(S1091="AUTORIZADO",S1091="PENDIENTE"),T1091=O1091),"-",IF(AND(R1091="S",S1091="REDUCIDO",T1091&lt;O1091,T1091&gt;0),"-",IF(AND(R1091="S",S1091="RECHAZADO",T1091=0),"-",IF(AND(Q1091="NC",S1091="NC",T1091=O1091),"-","Revisar")))))))</f>
        <v>-</v>
      </c>
      <c r="AX1091" s="94" t="str">
        <f t="shared" ref="AX1091:AX1154" si="487">IF(T1091="","Celda Vacía",IF(AND(OR(S1091="AUTORIZADO",S1091="PENDIENTE",S1091="NC"),O1091=T1091),"-",IF(AND(S1091="REDUCIDO",T1091&gt;0,T1091&lt;O1091),"-",IF(AND(S1091="RECHAZADO",T1091=0),"-",   IF(AND(S1091="AMPLIADO",T1091&gt;O1091),"-",       "Revisar" )))))</f>
        <v>-</v>
      </c>
      <c r="AY1091" s="94" t="str">
        <f t="shared" ref="AY1091:AY1154" si="488">IF(U1091="","Celda vacía",IF(OR(U1091="S",U1091="N"),"-","Revisar"))</f>
        <v>-</v>
      </c>
      <c r="AZ1091" s="94" t="str">
        <f t="shared" ref="AZ1091:AZ1154" si="489">IF(V1091="","Celda vacía",IF(OR(V1091="S",V1091="N"),"-","Revisar"))</f>
        <v>-</v>
      </c>
      <c r="BA1091" s="94" t="str">
        <f t="shared" ref="BA1091:BA1154" si="490">IF(W1091="","Celda vacía",IF(OR(W1091="S",W1091="N"),"-","Revisar"))</f>
        <v>-</v>
      </c>
      <c r="BB1091" s="94" t="str">
        <f t="shared" ref="BB1091:BB1154" si="491">IF(X1091="","Celda Vacia",IF(  OR(          AND(X1091=0,W1091="S"),AND(X1091&lt;&gt;0,W1091="N")),"Revisar valor del campo MONTO_SUB","-"))</f>
        <v>-</v>
      </c>
      <c r="BC1091" s="94" t="str">
        <f t="shared" ref="BC1091:BC1154" si="492">IF(Y1091="","Celda Vacia",IF(ISERROR(VLOOKUP(Y1091,Tabla_33_estado_recuperacion,1,FALSE)),"Se debe corregir el valor según Tabla Nro 33",IF(Y1091="SDR",IF(OR(S1091="RECHAZADO",W1091="N"),"-","Se debe revisar  ESTADO SDR"),IF(Y1091="PEN",IF(OR(S1091="AUTORIZADO",S1091="REDUCIDO",S1091="PENDIENTE"),"-","Se debe revisar ESTADO PEN"),IF(AND(OR(W1091="S",W1091="N"),OR(Y1091="TOT",Y1091="PAR"),OR(S1091="AUTORIZADO",S1091="REDUCIDO")),"-","Revisar ER2 Y ESTADO_REC")))))</f>
        <v>-</v>
      </c>
      <c r="BD1091" s="94" t="str">
        <f t="shared" ref="BD1091:BD1154" si="493">IF(Z1091="","Celda Vacia", IF(Z1091&gt;T1091,"Dias recuperados no puede ser mayor a dias autorizados", IF(ISNUMBER(Z1091)=TRUE,IF(Z1091=0,IF(OR(Y1091="SDR",Y1091="PEN"),"-",IF(AND(T1091&lt;4,OR(Y1091="TOT",Y1091="PAR")),"-","Se debe revisar los Campos N_DIAS_REC y ESTADO_REC")),IF(AND(Z1091&gt;0,Z1091&lt;366,OR(Y1091="TOT",Y1091="PAR")),"-","Se debe revisar los campos ESTADO_REC y N_DIAS_REC")),"Valor del campo N_DIAS_REC no es numérico"))    )</f>
        <v>-</v>
      </c>
      <c r="BE1091" s="94" t="str">
        <f t="shared" ref="BE1091:BE1154" si="494">IF(AA1091="","Celda vacia",
IF( AND(AA1091=0,(OR(Y1091="PEN",Y1091="SDR"))),"-",
IF(AND(T1091&lt;4,OR(P1091="5A",P1091="5B",P1091="6A",P1091="6B"),AA1091&gt;=0),"-",
IF(AND(T1091&lt;4,P1091&lt;&gt;"5A",P1091&lt;&gt;"5B",P1091&lt;&gt;"6A",P1091&lt;&gt;"6B",AA1091=0),"-",
IF(AND(T1091&lt;4,P1091&lt;&gt;"5A",P1091&lt;&gt;"5B",P1091&lt;&gt;"6A",P1091&lt;&gt;"6B",V1091="S",AA1091&gt;=0),"-",
IF(AND(T1091&gt;=4,AA1091&gt;0, OR(Y1091="TOT",Y1091="PAR")),"-",
"Revisar el tipo de licencia medica, dias de licencia para el monto de recuperación declarado"))))))</f>
        <v>-</v>
      </c>
      <c r="BF1091" s="94" t="str">
        <f t="shared" ref="BF1091:BF1154" si="495">IF(AB1091="","Celda vacia",IF(ISNUMBER(AB1091)=TRUE,IF(AB1091=0,IF(OR(Y1091="PEN",Y1091="SDR"),"-","revisar "),IF(OR(Y1091="TOT",Y1091="PAR"),"-","Revisar")),"Valor del campo no es numérico"))</f>
        <v>-</v>
      </c>
    </row>
    <row r="1092" spans="1:58" x14ac:dyDescent="0.2">
      <c r="A1092" s="19" t="s">
        <v>1193</v>
      </c>
      <c r="B1092" s="19" t="s">
        <v>76</v>
      </c>
      <c r="C1092" s="19">
        <v>9189859</v>
      </c>
      <c r="D1092" s="19">
        <v>4</v>
      </c>
      <c r="E1092" s="19" t="s">
        <v>1294</v>
      </c>
      <c r="F1092" s="19" t="s">
        <v>1945</v>
      </c>
      <c r="G1092" s="19" t="s">
        <v>1946</v>
      </c>
      <c r="H1092" s="19" t="s">
        <v>654</v>
      </c>
      <c r="I1092" s="19" t="s">
        <v>653</v>
      </c>
      <c r="J1092" s="19">
        <v>60</v>
      </c>
      <c r="K1092" s="19" t="s">
        <v>562</v>
      </c>
      <c r="L1092" s="19" t="s">
        <v>490</v>
      </c>
      <c r="M1092" s="19" t="s">
        <v>10</v>
      </c>
      <c r="N1092" s="19">
        <v>45924</v>
      </c>
      <c r="O1092" s="19">
        <v>30</v>
      </c>
      <c r="P1092" s="83">
        <v>1</v>
      </c>
      <c r="Q1092" s="19" t="s">
        <v>23</v>
      </c>
      <c r="R1092" s="19" t="s">
        <v>11</v>
      </c>
      <c r="S1092" s="19" t="s">
        <v>23</v>
      </c>
      <c r="T1092" s="19">
        <v>30</v>
      </c>
      <c r="U1092" s="19" t="s">
        <v>11</v>
      </c>
      <c r="V1092" s="19" t="s">
        <v>11</v>
      </c>
      <c r="W1092" s="19" t="s">
        <v>11</v>
      </c>
      <c r="X1092" s="19">
        <v>0</v>
      </c>
      <c r="Y1092" s="19" t="s">
        <v>732</v>
      </c>
      <c r="Z1092" s="19">
        <v>0</v>
      </c>
      <c r="AA1092" s="19">
        <v>0</v>
      </c>
      <c r="AB1092" s="19">
        <v>0</v>
      </c>
      <c r="AC1092" s="186" t="str">
        <f>IF(OR(M1092="13",M1092="14",P1092=8),"",IF(     AND(OR(S1092="AUTORIZADO", S1092="PENDIENTE", S1092="REDUCIDO", S1092="AMPLIADO"),L1092&lt;&gt;"HONORARIO" ), _xlfn.CONCAT(IF(H1092="X","H",H1092),"_",IF(OR(P1092=5,P1092=6),_xlfn.CONCAT(P1092,"A"),P1092),"_",VLOOKUP(T1092,Datos!$B$2:$C$5,2,TRUE)),""))</f>
        <v>H_1_[11 +]</v>
      </c>
      <c r="AD1092" s="186">
        <f t="shared" si="469"/>
        <v>0</v>
      </c>
      <c r="AE1092" s="90" t="str">
        <f t="shared" si="470"/>
        <v>-</v>
      </c>
      <c r="AF1092" s="91" t="str">
        <f t="shared" si="471"/>
        <v>070601</v>
      </c>
      <c r="AG1092" s="92"/>
      <c r="AH1092" s="93" t="str">
        <f t="shared" si="472"/>
        <v>Corporación de Fomento de la Producción</v>
      </c>
      <c r="AI1092" s="90" t="str">
        <f t="shared" si="473"/>
        <v>-</v>
      </c>
      <c r="AJ1092" s="90">
        <f t="shared" si="474"/>
        <v>4</v>
      </c>
      <c r="AK1092" s="90" t="str">
        <f t="shared" si="475"/>
        <v>-</v>
      </c>
      <c r="AL1092" s="90" t="str">
        <f t="shared" si="476"/>
        <v>Identifica este registro como HOMBRE</v>
      </c>
      <c r="AM1092" s="90" t="str">
        <f t="shared" si="477"/>
        <v>-</v>
      </c>
      <c r="AN1092" s="90" t="str">
        <f t="shared" si="478"/>
        <v>-</v>
      </c>
      <c r="AO1092" s="90" t="str">
        <f t="shared" si="479"/>
        <v>-</v>
      </c>
      <c r="AP1092" s="58" t="str">
        <f t="shared" si="480"/>
        <v>-</v>
      </c>
      <c r="AQ1092" s="94" t="str">
        <f t="shared" si="481"/>
        <v>-</v>
      </c>
      <c r="AR1092" s="94" t="str">
        <f>IF(N1092="","PRIMER_DIA en blanco",
IF(AND(M1092="01",N1092&gt;=L_Conversion!$C$118,N1092&lt;=L_Conversion!$D$118),"-",
IF(AND(M1092="02",N1092&gt;=L_Conversion!$C$119,N1092&lt;=L_Conversion!$D$119),"-",
IF(AND(M1092="03",N1092&gt;=L_Conversion!$C$120,N1092&lt;=L_Conversion!$D$120),"-",
IF(AND(M1092="04",N1092&gt;=L_Conversion!$C$121,N1092&lt;=L_Conversion!$D$121),"-",
IF(AND(M1092="05",N1092&gt;=L_Conversion!$C$122,N1092&lt;=L_Conversion!$D$122),"-",
IF(AND(M1092="06",N1092&gt;=L_Conversion!$C$123,N1092&lt;=L_Conversion!$D$123),"-",
IF(AND(M1092="07",N1092&gt;=L_Conversion!$C$124,N1092&lt;=L_Conversion!$D$124),"-",
IF(AND(M1092="08",N1092&gt;=L_Conversion!$C$125,N1092&lt;=L_Conversion!$D$125),"-",
IF(AND(M1092="09",N1092&gt;=L_Conversion!$C$126,N1092&lt;=L_Conversion!$D$126),"-",
IF(AND(M1092="10",N1092&gt;=L_Conversion!$C$127,N1092&lt;=L_Conversion!$D$127),"-",
IF(AND(M1092="11",N1092&gt;=L_Conversion!$C$128,N1092&lt;=L_Conversion!$D$128),"-",
IF(AND(M1092="12",N1092&gt;=L_Conversion!$C$129,N1092&lt;=L_Conversion!$D$129),"-",
IF(AND(M1092="13",N1092&gt;=L_Conversion!$C$116,N1092&lt;=L_Conversion!$D$116),"-",
IF(AND(M1092="14",N1092&gt;=L_Conversion!$C$117,N1092&lt;=L_Conversion!$D$117),"-",
"PRIMER_DIA fuera de rango")))))))))))))))</f>
        <v>-</v>
      </c>
      <c r="AS1092" s="94" t="str">
        <f t="shared" si="482"/>
        <v>-</v>
      </c>
      <c r="AT1092" s="94" t="str">
        <f t="shared" si="483"/>
        <v>-</v>
      </c>
      <c r="AU1092" s="94" t="str">
        <f t="shared" si="484"/>
        <v>-</v>
      </c>
      <c r="AV1092" s="94" t="str">
        <f t="shared" si="485"/>
        <v>-</v>
      </c>
      <c r="AW1092" s="94" t="str">
        <f t="shared" si="486"/>
        <v>-</v>
      </c>
      <c r="AX1092" s="94" t="str">
        <f t="shared" si="487"/>
        <v>-</v>
      </c>
      <c r="AY1092" s="94" t="str">
        <f t="shared" si="488"/>
        <v>-</v>
      </c>
      <c r="AZ1092" s="94" t="str">
        <f t="shared" si="489"/>
        <v>-</v>
      </c>
      <c r="BA1092" s="94" t="str">
        <f t="shared" si="490"/>
        <v>-</v>
      </c>
      <c r="BB1092" s="94" t="str">
        <f t="shared" si="491"/>
        <v>-</v>
      </c>
      <c r="BC1092" s="94" t="str">
        <f t="shared" si="492"/>
        <v>-</v>
      </c>
      <c r="BD1092" s="94" t="str">
        <f t="shared" si="493"/>
        <v>-</v>
      </c>
      <c r="BE1092" s="94" t="str">
        <f t="shared" si="494"/>
        <v>-</v>
      </c>
      <c r="BF1092" s="94" t="str">
        <f t="shared" si="495"/>
        <v>-</v>
      </c>
    </row>
    <row r="1093" spans="1:58" x14ac:dyDescent="0.2">
      <c r="A1093" s="19" t="s">
        <v>1193</v>
      </c>
      <c r="B1093" s="19" t="s">
        <v>76</v>
      </c>
      <c r="C1093" s="19">
        <v>13714146</v>
      </c>
      <c r="D1093" s="19">
        <v>9</v>
      </c>
      <c r="E1093" s="19" t="s">
        <v>2146</v>
      </c>
      <c r="F1093" s="19" t="s">
        <v>1276</v>
      </c>
      <c r="G1093" s="19" t="s">
        <v>2147</v>
      </c>
      <c r="H1093" s="19" t="s">
        <v>1018</v>
      </c>
      <c r="I1093" s="19" t="s">
        <v>653</v>
      </c>
      <c r="J1093" s="19">
        <v>80</v>
      </c>
      <c r="K1093" s="19" t="s">
        <v>560</v>
      </c>
      <c r="L1093" s="19" t="s">
        <v>495</v>
      </c>
      <c r="M1093" s="19" t="s">
        <v>10</v>
      </c>
      <c r="N1093" s="19">
        <v>45924</v>
      </c>
      <c r="O1093" s="19">
        <v>3</v>
      </c>
      <c r="P1093" s="83">
        <v>1</v>
      </c>
      <c r="Q1093" s="19" t="s">
        <v>23</v>
      </c>
      <c r="R1093" s="19" t="s">
        <v>11</v>
      </c>
      <c r="S1093" s="19" t="s">
        <v>23</v>
      </c>
      <c r="T1093" s="19">
        <v>3</v>
      </c>
      <c r="U1093" s="19" t="s">
        <v>11</v>
      </c>
      <c r="V1093" s="19" t="s">
        <v>11</v>
      </c>
      <c r="W1093" s="19" t="s">
        <v>11</v>
      </c>
      <c r="X1093" s="19">
        <v>0</v>
      </c>
      <c r="Y1093" s="19" t="s">
        <v>730</v>
      </c>
      <c r="Z1093" s="19">
        <v>0</v>
      </c>
      <c r="AA1093" s="19">
        <v>0</v>
      </c>
      <c r="AB1093" s="19">
        <v>0</v>
      </c>
      <c r="AC1093" s="186" t="str">
        <f>IF(OR(M1093="13",M1093="14",P1093=8),"",IF(     AND(OR(S1093="AUTORIZADO", S1093="PENDIENTE", S1093="REDUCIDO", S1093="AMPLIADO"),L1093&lt;&gt;"HONORARIO" ), _xlfn.CONCAT(IF(H1093="X","H",H1093),"_",IF(OR(P1093=5,P1093=6),_xlfn.CONCAT(P1093,"A"),P1093),"_",VLOOKUP(T1093,Datos!$B$2:$C$5,2,TRUE)),""))</f>
        <v>M_1_[hasta 3]</v>
      </c>
      <c r="AD1093" s="186">
        <f t="shared" si="469"/>
        <v>0</v>
      </c>
      <c r="AE1093" s="90" t="str">
        <f t="shared" si="470"/>
        <v>-</v>
      </c>
      <c r="AF1093" s="91" t="str">
        <f t="shared" si="471"/>
        <v>070601</v>
      </c>
      <c r="AG1093" s="92"/>
      <c r="AH1093" s="93" t="str">
        <f t="shared" si="472"/>
        <v>Corporación de Fomento de la Producción</v>
      </c>
      <c r="AI1093" s="90" t="str">
        <f t="shared" si="473"/>
        <v>-</v>
      </c>
      <c r="AJ1093" s="90">
        <f t="shared" si="474"/>
        <v>9</v>
      </c>
      <c r="AK1093" s="90" t="str">
        <f t="shared" si="475"/>
        <v>-</v>
      </c>
      <c r="AL1093" s="90" t="str">
        <f t="shared" si="476"/>
        <v>Identifica este registro como MUJER</v>
      </c>
      <c r="AM1093" s="90" t="str">
        <f t="shared" si="477"/>
        <v>-</v>
      </c>
      <c r="AN1093" s="90" t="str">
        <f t="shared" si="478"/>
        <v>-</v>
      </c>
      <c r="AO1093" s="90" t="str">
        <f t="shared" si="479"/>
        <v>-</v>
      </c>
      <c r="AP1093" s="58" t="str">
        <f t="shared" si="480"/>
        <v>-</v>
      </c>
      <c r="AQ1093" s="94" t="str">
        <f t="shared" si="481"/>
        <v>-</v>
      </c>
      <c r="AR1093" s="94" t="str">
        <f>IF(N1093="","PRIMER_DIA en blanco",
IF(AND(M1093="01",N1093&gt;=L_Conversion!$C$118,N1093&lt;=L_Conversion!$D$118),"-",
IF(AND(M1093="02",N1093&gt;=L_Conversion!$C$119,N1093&lt;=L_Conversion!$D$119),"-",
IF(AND(M1093="03",N1093&gt;=L_Conversion!$C$120,N1093&lt;=L_Conversion!$D$120),"-",
IF(AND(M1093="04",N1093&gt;=L_Conversion!$C$121,N1093&lt;=L_Conversion!$D$121),"-",
IF(AND(M1093="05",N1093&gt;=L_Conversion!$C$122,N1093&lt;=L_Conversion!$D$122),"-",
IF(AND(M1093="06",N1093&gt;=L_Conversion!$C$123,N1093&lt;=L_Conversion!$D$123),"-",
IF(AND(M1093="07",N1093&gt;=L_Conversion!$C$124,N1093&lt;=L_Conversion!$D$124),"-",
IF(AND(M1093="08",N1093&gt;=L_Conversion!$C$125,N1093&lt;=L_Conversion!$D$125),"-",
IF(AND(M1093="09",N1093&gt;=L_Conversion!$C$126,N1093&lt;=L_Conversion!$D$126),"-",
IF(AND(M1093="10",N1093&gt;=L_Conversion!$C$127,N1093&lt;=L_Conversion!$D$127),"-",
IF(AND(M1093="11",N1093&gt;=L_Conversion!$C$128,N1093&lt;=L_Conversion!$D$128),"-",
IF(AND(M1093="12",N1093&gt;=L_Conversion!$C$129,N1093&lt;=L_Conversion!$D$129),"-",
IF(AND(M1093="13",N1093&gt;=L_Conversion!$C$116,N1093&lt;=L_Conversion!$D$116),"-",
IF(AND(M1093="14",N1093&gt;=L_Conversion!$C$117,N1093&lt;=L_Conversion!$D$117),"-",
"PRIMER_DIA fuera de rango")))))))))))))))</f>
        <v>-</v>
      </c>
      <c r="AS1093" s="94" t="str">
        <f t="shared" si="482"/>
        <v>-</v>
      </c>
      <c r="AT1093" s="94" t="str">
        <f t="shared" si="483"/>
        <v>-</v>
      </c>
      <c r="AU1093" s="94" t="str">
        <f t="shared" si="484"/>
        <v>-</v>
      </c>
      <c r="AV1093" s="94" t="str">
        <f t="shared" si="485"/>
        <v>-</v>
      </c>
      <c r="AW1093" s="94" t="str">
        <f t="shared" si="486"/>
        <v>-</v>
      </c>
      <c r="AX1093" s="94" t="str">
        <f t="shared" si="487"/>
        <v>-</v>
      </c>
      <c r="AY1093" s="94" t="str">
        <f t="shared" si="488"/>
        <v>-</v>
      </c>
      <c r="AZ1093" s="94" t="str">
        <f t="shared" si="489"/>
        <v>-</v>
      </c>
      <c r="BA1093" s="94" t="str">
        <f t="shared" si="490"/>
        <v>-</v>
      </c>
      <c r="BB1093" s="94" t="str">
        <f t="shared" si="491"/>
        <v>-</v>
      </c>
      <c r="BC1093" s="94" t="str">
        <f t="shared" si="492"/>
        <v>-</v>
      </c>
      <c r="BD1093" s="94" t="str">
        <f t="shared" si="493"/>
        <v>-</v>
      </c>
      <c r="BE1093" s="94" t="str">
        <f t="shared" si="494"/>
        <v>-</v>
      </c>
      <c r="BF1093" s="94" t="str">
        <f t="shared" si="495"/>
        <v>-</v>
      </c>
    </row>
    <row r="1094" spans="1:58" x14ac:dyDescent="0.2">
      <c r="A1094" s="19" t="s">
        <v>1193</v>
      </c>
      <c r="B1094" s="19" t="s">
        <v>76</v>
      </c>
      <c r="C1094" s="19">
        <v>10123725</v>
      </c>
      <c r="D1094" s="19">
        <v>7</v>
      </c>
      <c r="E1094" s="19" t="s">
        <v>1194</v>
      </c>
      <c r="F1094" s="19" t="s">
        <v>1276</v>
      </c>
      <c r="G1094" s="19" t="s">
        <v>1277</v>
      </c>
      <c r="H1094" s="19" t="s">
        <v>1018</v>
      </c>
      <c r="I1094" s="19" t="s">
        <v>653</v>
      </c>
      <c r="J1094" s="19">
        <v>80</v>
      </c>
      <c r="K1094" s="19" t="s">
        <v>560</v>
      </c>
      <c r="L1094" s="19" t="s">
        <v>495</v>
      </c>
      <c r="M1094" s="19" t="s">
        <v>10</v>
      </c>
      <c r="N1094" s="19">
        <v>45924</v>
      </c>
      <c r="O1094" s="19">
        <v>3</v>
      </c>
      <c r="P1094" s="83">
        <v>1</v>
      </c>
      <c r="Q1094" s="19" t="s">
        <v>23</v>
      </c>
      <c r="R1094" s="19" t="s">
        <v>11</v>
      </c>
      <c r="S1094" s="19" t="s">
        <v>23</v>
      </c>
      <c r="T1094" s="19">
        <v>3</v>
      </c>
      <c r="U1094" s="19" t="s">
        <v>11</v>
      </c>
      <c r="V1094" s="19" t="s">
        <v>11</v>
      </c>
      <c r="W1094" s="19" t="s">
        <v>11</v>
      </c>
      <c r="X1094" s="19">
        <v>0</v>
      </c>
      <c r="Y1094" s="19" t="s">
        <v>730</v>
      </c>
      <c r="Z1094" s="19">
        <v>0</v>
      </c>
      <c r="AA1094" s="19">
        <v>0</v>
      </c>
      <c r="AB1094" s="19">
        <v>0</v>
      </c>
      <c r="AC1094" s="186" t="str">
        <f>IF(OR(M1094="13",M1094="14",P1094=8),"",IF(     AND(OR(S1094="AUTORIZADO", S1094="PENDIENTE", S1094="REDUCIDO", S1094="AMPLIADO"),L1094&lt;&gt;"HONORARIO" ), _xlfn.CONCAT(IF(H1094="X","H",H1094),"_",IF(OR(P1094=5,P1094=6),_xlfn.CONCAT(P1094,"A"),P1094),"_",VLOOKUP(T1094,Datos!$B$2:$C$5,2,TRUE)),""))</f>
        <v>M_1_[hasta 3]</v>
      </c>
      <c r="AD1094" s="186">
        <f t="shared" si="469"/>
        <v>0</v>
      </c>
      <c r="AE1094" s="90" t="str">
        <f t="shared" si="470"/>
        <v>-</v>
      </c>
      <c r="AF1094" s="91" t="str">
        <f t="shared" si="471"/>
        <v>070601</v>
      </c>
      <c r="AG1094" s="92"/>
      <c r="AH1094" s="93" t="str">
        <f t="shared" si="472"/>
        <v>Corporación de Fomento de la Producción</v>
      </c>
      <c r="AI1094" s="90" t="str">
        <f t="shared" si="473"/>
        <v>-</v>
      </c>
      <c r="AJ1094" s="90">
        <f t="shared" si="474"/>
        <v>7</v>
      </c>
      <c r="AK1094" s="90" t="str">
        <f t="shared" si="475"/>
        <v>-</v>
      </c>
      <c r="AL1094" s="90" t="str">
        <f t="shared" si="476"/>
        <v>Identifica este registro como MUJER</v>
      </c>
      <c r="AM1094" s="90" t="str">
        <f t="shared" si="477"/>
        <v>-</v>
      </c>
      <c r="AN1094" s="90" t="str">
        <f t="shared" si="478"/>
        <v>-</v>
      </c>
      <c r="AO1094" s="90" t="str">
        <f t="shared" si="479"/>
        <v>-</v>
      </c>
      <c r="AP1094" s="58" t="str">
        <f t="shared" si="480"/>
        <v>-</v>
      </c>
      <c r="AQ1094" s="94" t="str">
        <f t="shared" si="481"/>
        <v>-</v>
      </c>
      <c r="AR1094" s="94" t="str">
        <f>IF(N1094="","PRIMER_DIA en blanco",
IF(AND(M1094="01",N1094&gt;=L_Conversion!$C$118,N1094&lt;=L_Conversion!$D$118),"-",
IF(AND(M1094="02",N1094&gt;=L_Conversion!$C$119,N1094&lt;=L_Conversion!$D$119),"-",
IF(AND(M1094="03",N1094&gt;=L_Conversion!$C$120,N1094&lt;=L_Conversion!$D$120),"-",
IF(AND(M1094="04",N1094&gt;=L_Conversion!$C$121,N1094&lt;=L_Conversion!$D$121),"-",
IF(AND(M1094="05",N1094&gt;=L_Conversion!$C$122,N1094&lt;=L_Conversion!$D$122),"-",
IF(AND(M1094="06",N1094&gt;=L_Conversion!$C$123,N1094&lt;=L_Conversion!$D$123),"-",
IF(AND(M1094="07",N1094&gt;=L_Conversion!$C$124,N1094&lt;=L_Conversion!$D$124),"-",
IF(AND(M1094="08",N1094&gt;=L_Conversion!$C$125,N1094&lt;=L_Conversion!$D$125),"-",
IF(AND(M1094="09",N1094&gt;=L_Conversion!$C$126,N1094&lt;=L_Conversion!$D$126),"-",
IF(AND(M1094="10",N1094&gt;=L_Conversion!$C$127,N1094&lt;=L_Conversion!$D$127),"-",
IF(AND(M1094="11",N1094&gt;=L_Conversion!$C$128,N1094&lt;=L_Conversion!$D$128),"-",
IF(AND(M1094="12",N1094&gt;=L_Conversion!$C$129,N1094&lt;=L_Conversion!$D$129),"-",
IF(AND(M1094="13",N1094&gt;=L_Conversion!$C$116,N1094&lt;=L_Conversion!$D$116),"-",
IF(AND(M1094="14",N1094&gt;=L_Conversion!$C$117,N1094&lt;=L_Conversion!$D$117),"-",
"PRIMER_DIA fuera de rango")))))))))))))))</f>
        <v>-</v>
      </c>
      <c r="AS1094" s="94" t="str">
        <f t="shared" si="482"/>
        <v>-</v>
      </c>
      <c r="AT1094" s="94" t="str">
        <f t="shared" si="483"/>
        <v>-</v>
      </c>
      <c r="AU1094" s="94" t="str">
        <f t="shared" si="484"/>
        <v>-</v>
      </c>
      <c r="AV1094" s="94" t="str">
        <f t="shared" si="485"/>
        <v>-</v>
      </c>
      <c r="AW1094" s="94" t="str">
        <f t="shared" si="486"/>
        <v>-</v>
      </c>
      <c r="AX1094" s="94" t="str">
        <f t="shared" si="487"/>
        <v>-</v>
      </c>
      <c r="AY1094" s="94" t="str">
        <f t="shared" si="488"/>
        <v>-</v>
      </c>
      <c r="AZ1094" s="94" t="str">
        <f t="shared" si="489"/>
        <v>-</v>
      </c>
      <c r="BA1094" s="94" t="str">
        <f t="shared" si="490"/>
        <v>-</v>
      </c>
      <c r="BB1094" s="94" t="str">
        <f t="shared" si="491"/>
        <v>-</v>
      </c>
      <c r="BC1094" s="94" t="str">
        <f t="shared" si="492"/>
        <v>-</v>
      </c>
      <c r="BD1094" s="94" t="str">
        <f t="shared" si="493"/>
        <v>-</v>
      </c>
      <c r="BE1094" s="94" t="str">
        <f t="shared" si="494"/>
        <v>-</v>
      </c>
      <c r="BF1094" s="94" t="str">
        <f t="shared" si="495"/>
        <v>-</v>
      </c>
    </row>
    <row r="1095" spans="1:58" x14ac:dyDescent="0.2">
      <c r="A1095" s="19" t="s">
        <v>1193</v>
      </c>
      <c r="B1095" s="19" t="s">
        <v>76</v>
      </c>
      <c r="C1095" s="19">
        <v>8879613</v>
      </c>
      <c r="D1095" s="19">
        <v>6</v>
      </c>
      <c r="E1095" s="19" t="s">
        <v>1911</v>
      </c>
      <c r="F1095" s="19" t="s">
        <v>1912</v>
      </c>
      <c r="G1095" s="19" t="s">
        <v>1913</v>
      </c>
      <c r="H1095" s="19" t="s">
        <v>1018</v>
      </c>
      <c r="I1095" s="19" t="s">
        <v>653</v>
      </c>
      <c r="J1095" s="19">
        <v>60</v>
      </c>
      <c r="K1095" s="19" t="s">
        <v>560</v>
      </c>
      <c r="L1095" s="19" t="s">
        <v>490</v>
      </c>
      <c r="M1095" s="19" t="s">
        <v>10</v>
      </c>
      <c r="N1095" s="19">
        <v>45924</v>
      </c>
      <c r="O1095" s="19">
        <v>3</v>
      </c>
      <c r="P1095" s="83">
        <v>1</v>
      </c>
      <c r="Q1095" s="19" t="s">
        <v>23</v>
      </c>
      <c r="R1095" s="19" t="s">
        <v>11</v>
      </c>
      <c r="S1095" s="19" t="s">
        <v>23</v>
      </c>
      <c r="T1095" s="19">
        <v>3</v>
      </c>
      <c r="U1095" s="19" t="s">
        <v>11</v>
      </c>
      <c r="V1095" s="19" t="s">
        <v>11</v>
      </c>
      <c r="W1095" s="19" t="s">
        <v>11</v>
      </c>
      <c r="X1095" s="19">
        <v>0</v>
      </c>
      <c r="Y1095" s="19" t="s">
        <v>732</v>
      </c>
      <c r="Z1095" s="19">
        <v>0</v>
      </c>
      <c r="AA1095" s="19">
        <v>0</v>
      </c>
      <c r="AB1095" s="19">
        <v>0</v>
      </c>
      <c r="AC1095" s="186" t="str">
        <f>IF(OR(M1095="13",M1095="14",P1095=8),"",IF(     AND(OR(S1095="AUTORIZADO", S1095="PENDIENTE", S1095="REDUCIDO", S1095="AMPLIADO"),L1095&lt;&gt;"HONORARIO" ), _xlfn.CONCAT(IF(H1095="X","H",H1095),"_",IF(OR(P1095=5,P1095=6),_xlfn.CONCAT(P1095,"A"),P1095),"_",VLOOKUP(T1095,Datos!$B$2:$C$5,2,TRUE)),""))</f>
        <v>M_1_[hasta 3]</v>
      </c>
      <c r="AD1095" s="186">
        <f t="shared" si="469"/>
        <v>0</v>
      </c>
      <c r="AE1095" s="90" t="str">
        <f t="shared" si="470"/>
        <v>-</v>
      </c>
      <c r="AF1095" s="91" t="str">
        <f t="shared" si="471"/>
        <v>070601</v>
      </c>
      <c r="AG1095" s="92"/>
      <c r="AH1095" s="93" t="str">
        <f t="shared" si="472"/>
        <v>Corporación de Fomento de la Producción</v>
      </c>
      <c r="AI1095" s="90" t="str">
        <f t="shared" si="473"/>
        <v>-</v>
      </c>
      <c r="AJ1095" s="90">
        <f t="shared" si="474"/>
        <v>6</v>
      </c>
      <c r="AK1095" s="90" t="str">
        <f t="shared" si="475"/>
        <v>-</v>
      </c>
      <c r="AL1095" s="90" t="str">
        <f t="shared" si="476"/>
        <v>Identifica este registro como MUJER</v>
      </c>
      <c r="AM1095" s="90" t="str">
        <f t="shared" si="477"/>
        <v>-</v>
      </c>
      <c r="AN1095" s="90" t="str">
        <f t="shared" si="478"/>
        <v>-</v>
      </c>
      <c r="AO1095" s="90" t="str">
        <f t="shared" si="479"/>
        <v>-</v>
      </c>
      <c r="AP1095" s="58" t="str">
        <f t="shared" si="480"/>
        <v>-</v>
      </c>
      <c r="AQ1095" s="94" t="str">
        <f t="shared" si="481"/>
        <v>-</v>
      </c>
      <c r="AR1095" s="94" t="str">
        <f>IF(N1095="","PRIMER_DIA en blanco",
IF(AND(M1095="01",N1095&gt;=L_Conversion!$C$118,N1095&lt;=L_Conversion!$D$118),"-",
IF(AND(M1095="02",N1095&gt;=L_Conversion!$C$119,N1095&lt;=L_Conversion!$D$119),"-",
IF(AND(M1095="03",N1095&gt;=L_Conversion!$C$120,N1095&lt;=L_Conversion!$D$120),"-",
IF(AND(M1095="04",N1095&gt;=L_Conversion!$C$121,N1095&lt;=L_Conversion!$D$121),"-",
IF(AND(M1095="05",N1095&gt;=L_Conversion!$C$122,N1095&lt;=L_Conversion!$D$122),"-",
IF(AND(M1095="06",N1095&gt;=L_Conversion!$C$123,N1095&lt;=L_Conversion!$D$123),"-",
IF(AND(M1095="07",N1095&gt;=L_Conversion!$C$124,N1095&lt;=L_Conversion!$D$124),"-",
IF(AND(M1095="08",N1095&gt;=L_Conversion!$C$125,N1095&lt;=L_Conversion!$D$125),"-",
IF(AND(M1095="09",N1095&gt;=L_Conversion!$C$126,N1095&lt;=L_Conversion!$D$126),"-",
IF(AND(M1095="10",N1095&gt;=L_Conversion!$C$127,N1095&lt;=L_Conversion!$D$127),"-",
IF(AND(M1095="11",N1095&gt;=L_Conversion!$C$128,N1095&lt;=L_Conversion!$D$128),"-",
IF(AND(M1095="12",N1095&gt;=L_Conversion!$C$129,N1095&lt;=L_Conversion!$D$129),"-",
IF(AND(M1095="13",N1095&gt;=L_Conversion!$C$116,N1095&lt;=L_Conversion!$D$116),"-",
IF(AND(M1095="14",N1095&gt;=L_Conversion!$C$117,N1095&lt;=L_Conversion!$D$117),"-",
"PRIMER_DIA fuera de rango")))))))))))))))</f>
        <v>-</v>
      </c>
      <c r="AS1095" s="94" t="str">
        <f t="shared" si="482"/>
        <v>-</v>
      </c>
      <c r="AT1095" s="94" t="str">
        <f t="shared" si="483"/>
        <v>-</v>
      </c>
      <c r="AU1095" s="94" t="str">
        <f t="shared" si="484"/>
        <v>-</v>
      </c>
      <c r="AV1095" s="94" t="str">
        <f t="shared" si="485"/>
        <v>-</v>
      </c>
      <c r="AW1095" s="94" t="str">
        <f t="shared" si="486"/>
        <v>-</v>
      </c>
      <c r="AX1095" s="94" t="str">
        <f t="shared" si="487"/>
        <v>-</v>
      </c>
      <c r="AY1095" s="94" t="str">
        <f t="shared" si="488"/>
        <v>-</v>
      </c>
      <c r="AZ1095" s="94" t="str">
        <f t="shared" si="489"/>
        <v>-</v>
      </c>
      <c r="BA1095" s="94" t="str">
        <f t="shared" si="490"/>
        <v>-</v>
      </c>
      <c r="BB1095" s="94" t="str">
        <f t="shared" si="491"/>
        <v>-</v>
      </c>
      <c r="BC1095" s="94" t="str">
        <f t="shared" si="492"/>
        <v>-</v>
      </c>
      <c r="BD1095" s="94" t="str">
        <f t="shared" si="493"/>
        <v>-</v>
      </c>
      <c r="BE1095" s="94" t="str">
        <f t="shared" si="494"/>
        <v>-</v>
      </c>
      <c r="BF1095" s="94" t="str">
        <f t="shared" si="495"/>
        <v>-</v>
      </c>
    </row>
    <row r="1096" spans="1:58" x14ac:dyDescent="0.2">
      <c r="A1096" s="19" t="s">
        <v>1193</v>
      </c>
      <c r="B1096" s="19" t="s">
        <v>76</v>
      </c>
      <c r="C1096" s="19">
        <v>14160812</v>
      </c>
      <c r="D1096" s="19">
        <v>6</v>
      </c>
      <c r="E1096" s="19" t="s">
        <v>1544</v>
      </c>
      <c r="F1096" s="19" t="s">
        <v>1508</v>
      </c>
      <c r="G1096" s="19" t="s">
        <v>1564</v>
      </c>
      <c r="H1096" s="19" t="s">
        <v>1018</v>
      </c>
      <c r="I1096" s="19" t="s">
        <v>653</v>
      </c>
      <c r="J1096" s="19">
        <v>80</v>
      </c>
      <c r="K1096" s="19" t="s">
        <v>556</v>
      </c>
      <c r="L1096" s="19" t="s">
        <v>495</v>
      </c>
      <c r="M1096" s="19" t="s">
        <v>10</v>
      </c>
      <c r="N1096" s="19">
        <v>45924</v>
      </c>
      <c r="O1096" s="19">
        <v>1</v>
      </c>
      <c r="P1096" s="83">
        <v>1</v>
      </c>
      <c r="Q1096" s="19" t="s">
        <v>23</v>
      </c>
      <c r="R1096" s="19" t="s">
        <v>11</v>
      </c>
      <c r="S1096" s="19" t="s">
        <v>23</v>
      </c>
      <c r="T1096" s="19">
        <v>1</v>
      </c>
      <c r="U1096" s="19" t="s">
        <v>11</v>
      </c>
      <c r="V1096" s="19" t="s">
        <v>11</v>
      </c>
      <c r="W1096" s="19" t="s">
        <v>11</v>
      </c>
      <c r="X1096" s="19">
        <v>0</v>
      </c>
      <c r="Y1096" s="19" t="s">
        <v>730</v>
      </c>
      <c r="Z1096" s="19">
        <v>0</v>
      </c>
      <c r="AA1096" s="19">
        <v>0</v>
      </c>
      <c r="AB1096" s="19">
        <v>0</v>
      </c>
      <c r="AC1096" s="186" t="str">
        <f>IF(OR(M1096="13",M1096="14",P1096=8),"",IF(     AND(OR(S1096="AUTORIZADO", S1096="PENDIENTE", S1096="REDUCIDO", S1096="AMPLIADO"),L1096&lt;&gt;"HONORARIO" ), _xlfn.CONCAT(IF(H1096="X","H",H1096),"_",IF(OR(P1096=5,P1096=6),_xlfn.CONCAT(P1096,"A"),P1096),"_",VLOOKUP(T1096,Datos!$B$2:$C$5,2,TRUE)),""))</f>
        <v>M_1_[hasta 3]</v>
      </c>
      <c r="AD1096" s="186">
        <f t="shared" si="469"/>
        <v>0</v>
      </c>
      <c r="AE1096" s="90" t="str">
        <f t="shared" si="470"/>
        <v>-</v>
      </c>
      <c r="AF1096" s="91" t="str">
        <f t="shared" si="471"/>
        <v>070601</v>
      </c>
      <c r="AG1096" s="92"/>
      <c r="AH1096" s="93" t="str">
        <f t="shared" si="472"/>
        <v>Corporación de Fomento de la Producción</v>
      </c>
      <c r="AI1096" s="90" t="str">
        <f t="shared" si="473"/>
        <v>-</v>
      </c>
      <c r="AJ1096" s="90">
        <f t="shared" si="474"/>
        <v>6</v>
      </c>
      <c r="AK1096" s="90" t="str">
        <f t="shared" si="475"/>
        <v>-</v>
      </c>
      <c r="AL1096" s="90" t="str">
        <f t="shared" si="476"/>
        <v>Identifica este registro como MUJER</v>
      </c>
      <c r="AM1096" s="90" t="str">
        <f t="shared" si="477"/>
        <v>-</v>
      </c>
      <c r="AN1096" s="90" t="str">
        <f t="shared" si="478"/>
        <v>-</v>
      </c>
      <c r="AO1096" s="90" t="str">
        <f t="shared" si="479"/>
        <v>-</v>
      </c>
      <c r="AP1096" s="58" t="str">
        <f t="shared" si="480"/>
        <v>-</v>
      </c>
      <c r="AQ1096" s="94" t="str">
        <f t="shared" si="481"/>
        <v>-</v>
      </c>
      <c r="AR1096" s="94" t="str">
        <f>IF(N1096="","PRIMER_DIA en blanco",
IF(AND(M1096="01",N1096&gt;=L_Conversion!$C$118,N1096&lt;=L_Conversion!$D$118),"-",
IF(AND(M1096="02",N1096&gt;=L_Conversion!$C$119,N1096&lt;=L_Conversion!$D$119),"-",
IF(AND(M1096="03",N1096&gt;=L_Conversion!$C$120,N1096&lt;=L_Conversion!$D$120),"-",
IF(AND(M1096="04",N1096&gt;=L_Conversion!$C$121,N1096&lt;=L_Conversion!$D$121),"-",
IF(AND(M1096="05",N1096&gt;=L_Conversion!$C$122,N1096&lt;=L_Conversion!$D$122),"-",
IF(AND(M1096="06",N1096&gt;=L_Conversion!$C$123,N1096&lt;=L_Conversion!$D$123),"-",
IF(AND(M1096="07",N1096&gt;=L_Conversion!$C$124,N1096&lt;=L_Conversion!$D$124),"-",
IF(AND(M1096="08",N1096&gt;=L_Conversion!$C$125,N1096&lt;=L_Conversion!$D$125),"-",
IF(AND(M1096="09",N1096&gt;=L_Conversion!$C$126,N1096&lt;=L_Conversion!$D$126),"-",
IF(AND(M1096="10",N1096&gt;=L_Conversion!$C$127,N1096&lt;=L_Conversion!$D$127),"-",
IF(AND(M1096="11",N1096&gt;=L_Conversion!$C$128,N1096&lt;=L_Conversion!$D$128),"-",
IF(AND(M1096="12",N1096&gt;=L_Conversion!$C$129,N1096&lt;=L_Conversion!$D$129),"-",
IF(AND(M1096="13",N1096&gt;=L_Conversion!$C$116,N1096&lt;=L_Conversion!$D$116),"-",
IF(AND(M1096="14",N1096&gt;=L_Conversion!$C$117,N1096&lt;=L_Conversion!$D$117),"-",
"PRIMER_DIA fuera de rango")))))))))))))))</f>
        <v>-</v>
      </c>
      <c r="AS1096" s="94" t="str">
        <f t="shared" si="482"/>
        <v>-</v>
      </c>
      <c r="AT1096" s="94" t="str">
        <f t="shared" si="483"/>
        <v>-</v>
      </c>
      <c r="AU1096" s="94" t="str">
        <f t="shared" si="484"/>
        <v>-</v>
      </c>
      <c r="AV1096" s="94" t="str">
        <f t="shared" si="485"/>
        <v>-</v>
      </c>
      <c r="AW1096" s="94" t="str">
        <f t="shared" si="486"/>
        <v>-</v>
      </c>
      <c r="AX1096" s="94" t="str">
        <f t="shared" si="487"/>
        <v>-</v>
      </c>
      <c r="AY1096" s="94" t="str">
        <f t="shared" si="488"/>
        <v>-</v>
      </c>
      <c r="AZ1096" s="94" t="str">
        <f t="shared" si="489"/>
        <v>-</v>
      </c>
      <c r="BA1096" s="94" t="str">
        <f t="shared" si="490"/>
        <v>-</v>
      </c>
      <c r="BB1096" s="94" t="str">
        <f t="shared" si="491"/>
        <v>-</v>
      </c>
      <c r="BC1096" s="94" t="str">
        <f t="shared" si="492"/>
        <v>-</v>
      </c>
      <c r="BD1096" s="94" t="str">
        <f t="shared" si="493"/>
        <v>-</v>
      </c>
      <c r="BE1096" s="94" t="str">
        <f t="shared" si="494"/>
        <v>-</v>
      </c>
      <c r="BF1096" s="94" t="str">
        <f t="shared" si="495"/>
        <v>-</v>
      </c>
    </row>
    <row r="1097" spans="1:58" x14ac:dyDescent="0.2">
      <c r="A1097" s="19" t="s">
        <v>1193</v>
      </c>
      <c r="B1097" s="19" t="s">
        <v>76</v>
      </c>
      <c r="C1097" s="19">
        <v>8890175</v>
      </c>
      <c r="D1097" s="19">
        <v>4</v>
      </c>
      <c r="E1097" s="19" t="s">
        <v>1950</v>
      </c>
      <c r="F1097" s="19" t="s">
        <v>1951</v>
      </c>
      <c r="G1097" s="19" t="s">
        <v>1952</v>
      </c>
      <c r="H1097" s="19" t="s">
        <v>1018</v>
      </c>
      <c r="I1097" s="19" t="s">
        <v>653</v>
      </c>
      <c r="J1097" s="19">
        <v>80</v>
      </c>
      <c r="K1097" s="19" t="s">
        <v>560</v>
      </c>
      <c r="L1097" s="19" t="s">
        <v>495</v>
      </c>
      <c r="M1097" s="19" t="s">
        <v>10</v>
      </c>
      <c r="N1097" s="19">
        <v>45924</v>
      </c>
      <c r="O1097" s="19">
        <v>3</v>
      </c>
      <c r="P1097" s="83">
        <v>1</v>
      </c>
      <c r="Q1097" s="19" t="s">
        <v>23</v>
      </c>
      <c r="R1097" s="19" t="s">
        <v>11</v>
      </c>
      <c r="S1097" s="19" t="s">
        <v>23</v>
      </c>
      <c r="T1097" s="19">
        <v>3</v>
      </c>
      <c r="U1097" s="19" t="s">
        <v>11</v>
      </c>
      <c r="V1097" s="19" t="s">
        <v>11</v>
      </c>
      <c r="W1097" s="19" t="s">
        <v>11</v>
      </c>
      <c r="X1097" s="19">
        <v>0</v>
      </c>
      <c r="Y1097" s="19" t="s">
        <v>730</v>
      </c>
      <c r="Z1097" s="19">
        <v>0</v>
      </c>
      <c r="AA1097" s="19">
        <v>0</v>
      </c>
      <c r="AB1097" s="19">
        <v>0</v>
      </c>
      <c r="AC1097" s="186" t="str">
        <f>IF(OR(M1097="13",M1097="14",P1097=8),"",IF(     AND(OR(S1097="AUTORIZADO", S1097="PENDIENTE", S1097="REDUCIDO", S1097="AMPLIADO"),L1097&lt;&gt;"HONORARIO" ), _xlfn.CONCAT(IF(H1097="X","H",H1097),"_",IF(OR(P1097=5,P1097=6),_xlfn.CONCAT(P1097,"A"),P1097),"_",VLOOKUP(T1097,Datos!$B$2:$C$5,2,TRUE)),""))</f>
        <v>M_1_[hasta 3]</v>
      </c>
      <c r="AD1097" s="186">
        <f t="shared" si="469"/>
        <v>0</v>
      </c>
      <c r="AE1097" s="90" t="str">
        <f t="shared" si="470"/>
        <v>-</v>
      </c>
      <c r="AF1097" s="91" t="str">
        <f t="shared" si="471"/>
        <v>070601</v>
      </c>
      <c r="AG1097" s="92"/>
      <c r="AH1097" s="93" t="str">
        <f t="shared" si="472"/>
        <v>Corporación de Fomento de la Producción</v>
      </c>
      <c r="AI1097" s="90" t="str">
        <f t="shared" si="473"/>
        <v>-</v>
      </c>
      <c r="AJ1097" s="90">
        <f t="shared" si="474"/>
        <v>4</v>
      </c>
      <c r="AK1097" s="90" t="str">
        <f t="shared" si="475"/>
        <v>-</v>
      </c>
      <c r="AL1097" s="90" t="str">
        <f t="shared" si="476"/>
        <v>Identifica este registro como MUJER</v>
      </c>
      <c r="AM1097" s="90" t="str">
        <f t="shared" si="477"/>
        <v>-</v>
      </c>
      <c r="AN1097" s="90" t="str">
        <f t="shared" si="478"/>
        <v>-</v>
      </c>
      <c r="AO1097" s="90" t="str">
        <f t="shared" si="479"/>
        <v>-</v>
      </c>
      <c r="AP1097" s="58" t="str">
        <f t="shared" si="480"/>
        <v>-</v>
      </c>
      <c r="AQ1097" s="94" t="str">
        <f t="shared" si="481"/>
        <v>-</v>
      </c>
      <c r="AR1097" s="94" t="str">
        <f>IF(N1097="","PRIMER_DIA en blanco",
IF(AND(M1097="01",N1097&gt;=L_Conversion!$C$118,N1097&lt;=L_Conversion!$D$118),"-",
IF(AND(M1097="02",N1097&gt;=L_Conversion!$C$119,N1097&lt;=L_Conversion!$D$119),"-",
IF(AND(M1097="03",N1097&gt;=L_Conversion!$C$120,N1097&lt;=L_Conversion!$D$120),"-",
IF(AND(M1097="04",N1097&gt;=L_Conversion!$C$121,N1097&lt;=L_Conversion!$D$121),"-",
IF(AND(M1097="05",N1097&gt;=L_Conversion!$C$122,N1097&lt;=L_Conversion!$D$122),"-",
IF(AND(M1097="06",N1097&gt;=L_Conversion!$C$123,N1097&lt;=L_Conversion!$D$123),"-",
IF(AND(M1097="07",N1097&gt;=L_Conversion!$C$124,N1097&lt;=L_Conversion!$D$124),"-",
IF(AND(M1097="08",N1097&gt;=L_Conversion!$C$125,N1097&lt;=L_Conversion!$D$125),"-",
IF(AND(M1097="09",N1097&gt;=L_Conversion!$C$126,N1097&lt;=L_Conversion!$D$126),"-",
IF(AND(M1097="10",N1097&gt;=L_Conversion!$C$127,N1097&lt;=L_Conversion!$D$127),"-",
IF(AND(M1097="11",N1097&gt;=L_Conversion!$C$128,N1097&lt;=L_Conversion!$D$128),"-",
IF(AND(M1097="12",N1097&gt;=L_Conversion!$C$129,N1097&lt;=L_Conversion!$D$129),"-",
IF(AND(M1097="13",N1097&gt;=L_Conversion!$C$116,N1097&lt;=L_Conversion!$D$116),"-",
IF(AND(M1097="14",N1097&gt;=L_Conversion!$C$117,N1097&lt;=L_Conversion!$D$117),"-",
"PRIMER_DIA fuera de rango")))))))))))))))</f>
        <v>-</v>
      </c>
      <c r="AS1097" s="94" t="str">
        <f t="shared" si="482"/>
        <v>-</v>
      </c>
      <c r="AT1097" s="94" t="str">
        <f t="shared" si="483"/>
        <v>-</v>
      </c>
      <c r="AU1097" s="94" t="str">
        <f t="shared" si="484"/>
        <v>-</v>
      </c>
      <c r="AV1097" s="94" t="str">
        <f t="shared" si="485"/>
        <v>-</v>
      </c>
      <c r="AW1097" s="94" t="str">
        <f t="shared" si="486"/>
        <v>-</v>
      </c>
      <c r="AX1097" s="94" t="str">
        <f t="shared" si="487"/>
        <v>-</v>
      </c>
      <c r="AY1097" s="94" t="str">
        <f t="shared" si="488"/>
        <v>-</v>
      </c>
      <c r="AZ1097" s="94" t="str">
        <f t="shared" si="489"/>
        <v>-</v>
      </c>
      <c r="BA1097" s="94" t="str">
        <f t="shared" si="490"/>
        <v>-</v>
      </c>
      <c r="BB1097" s="94" t="str">
        <f t="shared" si="491"/>
        <v>-</v>
      </c>
      <c r="BC1097" s="94" t="str">
        <f t="shared" si="492"/>
        <v>-</v>
      </c>
      <c r="BD1097" s="94" t="str">
        <f t="shared" si="493"/>
        <v>-</v>
      </c>
      <c r="BE1097" s="94" t="str">
        <f t="shared" si="494"/>
        <v>-</v>
      </c>
      <c r="BF1097" s="94" t="str">
        <f t="shared" si="495"/>
        <v>-</v>
      </c>
    </row>
    <row r="1098" spans="1:58" x14ac:dyDescent="0.2">
      <c r="A1098" s="19" t="s">
        <v>1193</v>
      </c>
      <c r="B1098" s="19" t="s">
        <v>76</v>
      </c>
      <c r="C1098" s="19">
        <v>16790496</v>
      </c>
      <c r="D1098" s="19">
        <v>3</v>
      </c>
      <c r="E1098" s="19" t="s">
        <v>1651</v>
      </c>
      <c r="F1098" s="19" t="s">
        <v>1782</v>
      </c>
      <c r="G1098" s="19" t="s">
        <v>1783</v>
      </c>
      <c r="H1098" s="19" t="s">
        <v>1018</v>
      </c>
      <c r="I1098" s="19" t="s">
        <v>654</v>
      </c>
      <c r="J1098" s="19">
        <v>80</v>
      </c>
      <c r="K1098" s="19" t="s">
        <v>560</v>
      </c>
      <c r="L1098" s="19" t="s">
        <v>509</v>
      </c>
      <c r="M1098" s="19" t="s">
        <v>10</v>
      </c>
      <c r="N1098" s="19">
        <v>45925</v>
      </c>
      <c r="O1098" s="19">
        <v>2</v>
      </c>
      <c r="P1098" s="83">
        <v>1</v>
      </c>
      <c r="Q1098" s="19" t="s">
        <v>23</v>
      </c>
      <c r="R1098" s="19" t="s">
        <v>11</v>
      </c>
      <c r="S1098" s="19" t="s">
        <v>23</v>
      </c>
      <c r="T1098" s="19">
        <v>2</v>
      </c>
      <c r="U1098" s="19" t="s">
        <v>11</v>
      </c>
      <c r="V1098" s="19" t="s">
        <v>11</v>
      </c>
      <c r="W1098" s="19" t="s">
        <v>11</v>
      </c>
      <c r="X1098" s="19">
        <v>0</v>
      </c>
      <c r="Y1098" s="19" t="s">
        <v>730</v>
      </c>
      <c r="Z1098" s="19">
        <v>0</v>
      </c>
      <c r="AA1098" s="19">
        <v>0</v>
      </c>
      <c r="AB1098" s="19">
        <v>0</v>
      </c>
      <c r="AC1098" s="186" t="str">
        <f>IF(OR(M1098="13",M1098="14",P1098=8),"",IF(     AND(OR(S1098="AUTORIZADO", S1098="PENDIENTE", S1098="REDUCIDO", S1098="AMPLIADO"),L1098&lt;&gt;"HONORARIO" ), _xlfn.CONCAT(IF(H1098="X","H",H1098),"_",IF(OR(P1098=5,P1098=6),_xlfn.CONCAT(P1098,"A"),P1098),"_",VLOOKUP(T1098,Datos!$B$2:$C$5,2,TRUE)),""))</f>
        <v>M_1_[hasta 3]</v>
      </c>
      <c r="AD1098" s="186">
        <f t="shared" si="469"/>
        <v>0</v>
      </c>
      <c r="AE1098" s="90" t="str">
        <f t="shared" si="470"/>
        <v>-</v>
      </c>
      <c r="AF1098" s="91" t="str">
        <f t="shared" si="471"/>
        <v>070601</v>
      </c>
      <c r="AG1098" s="92"/>
      <c r="AH1098" s="93" t="str">
        <f t="shared" si="472"/>
        <v>Corporación de Fomento de la Producción</v>
      </c>
      <c r="AI1098" s="90" t="str">
        <f t="shared" si="473"/>
        <v>-</v>
      </c>
      <c r="AJ1098" s="90">
        <f t="shared" si="474"/>
        <v>3</v>
      </c>
      <c r="AK1098" s="90" t="str">
        <f t="shared" si="475"/>
        <v>-</v>
      </c>
      <c r="AL1098" s="90" t="str">
        <f t="shared" si="476"/>
        <v>Identifica este registro como MUJER</v>
      </c>
      <c r="AM1098" s="90" t="str">
        <f t="shared" si="477"/>
        <v>-</v>
      </c>
      <c r="AN1098" s="90" t="str">
        <f t="shared" si="478"/>
        <v>-</v>
      </c>
      <c r="AO1098" s="90" t="str">
        <f t="shared" si="479"/>
        <v>-</v>
      </c>
      <c r="AP1098" s="58" t="str">
        <f t="shared" si="480"/>
        <v>-</v>
      </c>
      <c r="AQ1098" s="94" t="str">
        <f t="shared" si="481"/>
        <v>-</v>
      </c>
      <c r="AR1098" s="94" t="str">
        <f>IF(N1098="","PRIMER_DIA en blanco",
IF(AND(M1098="01",N1098&gt;=L_Conversion!$C$118,N1098&lt;=L_Conversion!$D$118),"-",
IF(AND(M1098="02",N1098&gt;=L_Conversion!$C$119,N1098&lt;=L_Conversion!$D$119),"-",
IF(AND(M1098="03",N1098&gt;=L_Conversion!$C$120,N1098&lt;=L_Conversion!$D$120),"-",
IF(AND(M1098="04",N1098&gt;=L_Conversion!$C$121,N1098&lt;=L_Conversion!$D$121),"-",
IF(AND(M1098="05",N1098&gt;=L_Conversion!$C$122,N1098&lt;=L_Conversion!$D$122),"-",
IF(AND(M1098="06",N1098&gt;=L_Conversion!$C$123,N1098&lt;=L_Conversion!$D$123),"-",
IF(AND(M1098="07",N1098&gt;=L_Conversion!$C$124,N1098&lt;=L_Conversion!$D$124),"-",
IF(AND(M1098="08",N1098&gt;=L_Conversion!$C$125,N1098&lt;=L_Conversion!$D$125),"-",
IF(AND(M1098="09",N1098&gt;=L_Conversion!$C$126,N1098&lt;=L_Conversion!$D$126),"-",
IF(AND(M1098="10",N1098&gt;=L_Conversion!$C$127,N1098&lt;=L_Conversion!$D$127),"-",
IF(AND(M1098="11",N1098&gt;=L_Conversion!$C$128,N1098&lt;=L_Conversion!$D$128),"-",
IF(AND(M1098="12",N1098&gt;=L_Conversion!$C$129,N1098&lt;=L_Conversion!$D$129),"-",
IF(AND(M1098="13",N1098&gt;=L_Conversion!$C$116,N1098&lt;=L_Conversion!$D$116),"-",
IF(AND(M1098="14",N1098&gt;=L_Conversion!$C$117,N1098&lt;=L_Conversion!$D$117),"-",
"PRIMER_DIA fuera de rango")))))))))))))))</f>
        <v>-</v>
      </c>
      <c r="AS1098" s="94" t="str">
        <f t="shared" si="482"/>
        <v>-</v>
      </c>
      <c r="AT1098" s="94" t="str">
        <f t="shared" si="483"/>
        <v>-</v>
      </c>
      <c r="AU1098" s="94" t="str">
        <f t="shared" si="484"/>
        <v>-</v>
      </c>
      <c r="AV1098" s="94" t="str">
        <f t="shared" si="485"/>
        <v>-</v>
      </c>
      <c r="AW1098" s="94" t="str">
        <f t="shared" si="486"/>
        <v>-</v>
      </c>
      <c r="AX1098" s="94" t="str">
        <f t="shared" si="487"/>
        <v>-</v>
      </c>
      <c r="AY1098" s="94" t="str">
        <f t="shared" si="488"/>
        <v>-</v>
      </c>
      <c r="AZ1098" s="94" t="str">
        <f t="shared" si="489"/>
        <v>-</v>
      </c>
      <c r="BA1098" s="94" t="str">
        <f t="shared" si="490"/>
        <v>-</v>
      </c>
      <c r="BB1098" s="94" t="str">
        <f t="shared" si="491"/>
        <v>-</v>
      </c>
      <c r="BC1098" s="94" t="str">
        <f t="shared" si="492"/>
        <v>-</v>
      </c>
      <c r="BD1098" s="94" t="str">
        <f t="shared" si="493"/>
        <v>-</v>
      </c>
      <c r="BE1098" s="94" t="str">
        <f t="shared" si="494"/>
        <v>-</v>
      </c>
      <c r="BF1098" s="94" t="str">
        <f t="shared" si="495"/>
        <v>-</v>
      </c>
    </row>
    <row r="1099" spans="1:58" x14ac:dyDescent="0.2">
      <c r="A1099" s="19" t="s">
        <v>1193</v>
      </c>
      <c r="B1099" s="19" t="s">
        <v>76</v>
      </c>
      <c r="C1099" s="19">
        <v>13469108</v>
      </c>
      <c r="D1099" s="19">
        <v>5</v>
      </c>
      <c r="E1099" s="19" t="s">
        <v>1937</v>
      </c>
      <c r="F1099" s="19" t="s">
        <v>1611</v>
      </c>
      <c r="G1099" s="19" t="s">
        <v>1938</v>
      </c>
      <c r="H1099" s="19" t="s">
        <v>1018</v>
      </c>
      <c r="I1099" s="19" t="s">
        <v>653</v>
      </c>
      <c r="J1099" s="19">
        <v>80</v>
      </c>
      <c r="K1099" s="19" t="s">
        <v>556</v>
      </c>
      <c r="L1099" s="19" t="s">
        <v>495</v>
      </c>
      <c r="M1099" s="19" t="s">
        <v>10</v>
      </c>
      <c r="N1099" s="19">
        <v>45925</v>
      </c>
      <c r="O1099" s="19">
        <v>15</v>
      </c>
      <c r="P1099" s="83">
        <v>1</v>
      </c>
      <c r="Q1099" s="19" t="s">
        <v>23</v>
      </c>
      <c r="R1099" s="19" t="s">
        <v>11</v>
      </c>
      <c r="S1099" s="19" t="s">
        <v>23</v>
      </c>
      <c r="T1099" s="19">
        <v>15</v>
      </c>
      <c r="U1099" s="19" t="s">
        <v>11</v>
      </c>
      <c r="V1099" s="19" t="s">
        <v>11</v>
      </c>
      <c r="W1099" s="19" t="s">
        <v>11</v>
      </c>
      <c r="X1099" s="19">
        <v>0</v>
      </c>
      <c r="Y1099" s="19" t="s">
        <v>730</v>
      </c>
      <c r="Z1099" s="19">
        <v>0</v>
      </c>
      <c r="AA1099" s="19">
        <v>0</v>
      </c>
      <c r="AB1099" s="19">
        <v>0</v>
      </c>
      <c r="AC1099" s="186" t="str">
        <f>IF(OR(M1099="13",M1099="14",P1099=8),"",IF(     AND(OR(S1099="AUTORIZADO", S1099="PENDIENTE", S1099="REDUCIDO", S1099="AMPLIADO"),L1099&lt;&gt;"HONORARIO" ), _xlfn.CONCAT(IF(H1099="X","H",H1099),"_",IF(OR(P1099=5,P1099=6),_xlfn.CONCAT(P1099,"A"),P1099),"_",VLOOKUP(T1099,Datos!$B$2:$C$5,2,TRUE)),""))</f>
        <v>M_1_[11 +]</v>
      </c>
      <c r="AD1099" s="186">
        <f t="shared" si="469"/>
        <v>0</v>
      </c>
      <c r="AE1099" s="90" t="str">
        <f t="shared" si="470"/>
        <v>-</v>
      </c>
      <c r="AF1099" s="91" t="str">
        <f t="shared" si="471"/>
        <v>070601</v>
      </c>
      <c r="AG1099" s="92"/>
      <c r="AH1099" s="93" t="str">
        <f t="shared" si="472"/>
        <v>Corporación de Fomento de la Producción</v>
      </c>
      <c r="AI1099" s="90" t="str">
        <f t="shared" si="473"/>
        <v>-</v>
      </c>
      <c r="AJ1099" s="90">
        <f t="shared" si="474"/>
        <v>5</v>
      </c>
      <c r="AK1099" s="90" t="str">
        <f t="shared" si="475"/>
        <v>-</v>
      </c>
      <c r="AL1099" s="90" t="str">
        <f t="shared" si="476"/>
        <v>Identifica este registro como MUJER</v>
      </c>
      <c r="AM1099" s="90" t="str">
        <f t="shared" si="477"/>
        <v>-</v>
      </c>
      <c r="AN1099" s="90" t="str">
        <f t="shared" si="478"/>
        <v>-</v>
      </c>
      <c r="AO1099" s="90" t="str">
        <f t="shared" si="479"/>
        <v>-</v>
      </c>
      <c r="AP1099" s="58" t="str">
        <f t="shared" si="480"/>
        <v>-</v>
      </c>
      <c r="AQ1099" s="94" t="str">
        <f t="shared" si="481"/>
        <v>-</v>
      </c>
      <c r="AR1099" s="94" t="str">
        <f>IF(N1099="","PRIMER_DIA en blanco",
IF(AND(M1099="01",N1099&gt;=L_Conversion!$C$118,N1099&lt;=L_Conversion!$D$118),"-",
IF(AND(M1099="02",N1099&gt;=L_Conversion!$C$119,N1099&lt;=L_Conversion!$D$119),"-",
IF(AND(M1099="03",N1099&gt;=L_Conversion!$C$120,N1099&lt;=L_Conversion!$D$120),"-",
IF(AND(M1099="04",N1099&gt;=L_Conversion!$C$121,N1099&lt;=L_Conversion!$D$121),"-",
IF(AND(M1099="05",N1099&gt;=L_Conversion!$C$122,N1099&lt;=L_Conversion!$D$122),"-",
IF(AND(M1099="06",N1099&gt;=L_Conversion!$C$123,N1099&lt;=L_Conversion!$D$123),"-",
IF(AND(M1099="07",N1099&gt;=L_Conversion!$C$124,N1099&lt;=L_Conversion!$D$124),"-",
IF(AND(M1099="08",N1099&gt;=L_Conversion!$C$125,N1099&lt;=L_Conversion!$D$125),"-",
IF(AND(M1099="09",N1099&gt;=L_Conversion!$C$126,N1099&lt;=L_Conversion!$D$126),"-",
IF(AND(M1099="10",N1099&gt;=L_Conversion!$C$127,N1099&lt;=L_Conversion!$D$127),"-",
IF(AND(M1099="11",N1099&gt;=L_Conversion!$C$128,N1099&lt;=L_Conversion!$D$128),"-",
IF(AND(M1099="12",N1099&gt;=L_Conversion!$C$129,N1099&lt;=L_Conversion!$D$129),"-",
IF(AND(M1099="13",N1099&gt;=L_Conversion!$C$116,N1099&lt;=L_Conversion!$D$116),"-",
IF(AND(M1099="14",N1099&gt;=L_Conversion!$C$117,N1099&lt;=L_Conversion!$D$117),"-",
"PRIMER_DIA fuera de rango")))))))))))))))</f>
        <v>-</v>
      </c>
      <c r="AS1099" s="94" t="str">
        <f t="shared" si="482"/>
        <v>-</v>
      </c>
      <c r="AT1099" s="94" t="str">
        <f t="shared" si="483"/>
        <v>-</v>
      </c>
      <c r="AU1099" s="94" t="str">
        <f t="shared" si="484"/>
        <v>-</v>
      </c>
      <c r="AV1099" s="94" t="str">
        <f t="shared" si="485"/>
        <v>-</v>
      </c>
      <c r="AW1099" s="94" t="str">
        <f t="shared" si="486"/>
        <v>-</v>
      </c>
      <c r="AX1099" s="94" t="str">
        <f t="shared" si="487"/>
        <v>-</v>
      </c>
      <c r="AY1099" s="94" t="str">
        <f t="shared" si="488"/>
        <v>-</v>
      </c>
      <c r="AZ1099" s="94" t="str">
        <f t="shared" si="489"/>
        <v>-</v>
      </c>
      <c r="BA1099" s="94" t="str">
        <f t="shared" si="490"/>
        <v>-</v>
      </c>
      <c r="BB1099" s="94" t="str">
        <f t="shared" si="491"/>
        <v>-</v>
      </c>
      <c r="BC1099" s="94" t="str">
        <f t="shared" si="492"/>
        <v>-</v>
      </c>
      <c r="BD1099" s="94" t="str">
        <f t="shared" si="493"/>
        <v>-</v>
      </c>
      <c r="BE1099" s="94" t="str">
        <f t="shared" si="494"/>
        <v>-</v>
      </c>
      <c r="BF1099" s="94" t="str">
        <f t="shared" si="495"/>
        <v>-</v>
      </c>
    </row>
    <row r="1100" spans="1:58" x14ac:dyDescent="0.2">
      <c r="A1100" s="19" t="s">
        <v>1193</v>
      </c>
      <c r="B1100" s="19" t="s">
        <v>76</v>
      </c>
      <c r="C1100" s="19">
        <v>11590869</v>
      </c>
      <c r="D1100" s="19">
        <v>3</v>
      </c>
      <c r="E1100" s="19" t="s">
        <v>1436</v>
      </c>
      <c r="F1100" s="19" t="s">
        <v>1654</v>
      </c>
      <c r="G1100" s="19" t="s">
        <v>1808</v>
      </c>
      <c r="H1100" s="19" t="s">
        <v>654</v>
      </c>
      <c r="I1100" s="19" t="s">
        <v>654</v>
      </c>
      <c r="J1100" s="19">
        <v>80</v>
      </c>
      <c r="K1100" s="19" t="s">
        <v>556</v>
      </c>
      <c r="L1100" s="19" t="s">
        <v>509</v>
      </c>
      <c r="M1100" s="19" t="s">
        <v>10</v>
      </c>
      <c r="N1100" s="19">
        <v>45925</v>
      </c>
      <c r="O1100" s="19">
        <v>2</v>
      </c>
      <c r="P1100" s="83">
        <v>1</v>
      </c>
      <c r="Q1100" s="19" t="s">
        <v>23</v>
      </c>
      <c r="R1100" s="19" t="s">
        <v>11</v>
      </c>
      <c r="S1100" s="19" t="s">
        <v>23</v>
      </c>
      <c r="T1100" s="19">
        <v>2</v>
      </c>
      <c r="U1100" s="19" t="s">
        <v>11</v>
      </c>
      <c r="V1100" s="19" t="s">
        <v>11</v>
      </c>
      <c r="W1100" s="19" t="s">
        <v>11</v>
      </c>
      <c r="X1100" s="19">
        <v>0</v>
      </c>
      <c r="Y1100" s="19" t="s">
        <v>730</v>
      </c>
      <c r="Z1100" s="19">
        <v>0</v>
      </c>
      <c r="AA1100" s="19">
        <v>0</v>
      </c>
      <c r="AB1100" s="19">
        <v>0</v>
      </c>
      <c r="AC1100" s="186" t="str">
        <f>IF(OR(M1100="13",M1100="14",P1100=8),"",IF(     AND(OR(S1100="AUTORIZADO", S1100="PENDIENTE", S1100="REDUCIDO", S1100="AMPLIADO"),L1100&lt;&gt;"HONORARIO" ), _xlfn.CONCAT(IF(H1100="X","H",H1100),"_",IF(OR(P1100=5,P1100=6),_xlfn.CONCAT(P1100,"A"),P1100),"_",VLOOKUP(T1100,Datos!$B$2:$C$5,2,TRUE)),""))</f>
        <v>H_1_[hasta 3]</v>
      </c>
      <c r="AD1100" s="186">
        <f t="shared" si="469"/>
        <v>0</v>
      </c>
      <c r="AE1100" s="90" t="str">
        <f t="shared" si="470"/>
        <v>-</v>
      </c>
      <c r="AF1100" s="91" t="str">
        <f t="shared" si="471"/>
        <v>070601</v>
      </c>
      <c r="AG1100" s="92"/>
      <c r="AH1100" s="93" t="str">
        <f t="shared" si="472"/>
        <v>Corporación de Fomento de la Producción</v>
      </c>
      <c r="AI1100" s="90" t="str">
        <f t="shared" si="473"/>
        <v>-</v>
      </c>
      <c r="AJ1100" s="90">
        <f t="shared" si="474"/>
        <v>3</v>
      </c>
      <c r="AK1100" s="90" t="str">
        <f t="shared" si="475"/>
        <v>-</v>
      </c>
      <c r="AL1100" s="90" t="str">
        <f t="shared" si="476"/>
        <v>Identifica este registro como HOMBRE</v>
      </c>
      <c r="AM1100" s="90" t="str">
        <f t="shared" si="477"/>
        <v>-</v>
      </c>
      <c r="AN1100" s="90" t="str">
        <f t="shared" si="478"/>
        <v>-</v>
      </c>
      <c r="AO1100" s="90" t="str">
        <f t="shared" si="479"/>
        <v>-</v>
      </c>
      <c r="AP1100" s="58" t="str">
        <f t="shared" si="480"/>
        <v>-</v>
      </c>
      <c r="AQ1100" s="94" t="str">
        <f t="shared" si="481"/>
        <v>-</v>
      </c>
      <c r="AR1100" s="94" t="str">
        <f>IF(N1100="","PRIMER_DIA en blanco",
IF(AND(M1100="01",N1100&gt;=L_Conversion!$C$118,N1100&lt;=L_Conversion!$D$118),"-",
IF(AND(M1100="02",N1100&gt;=L_Conversion!$C$119,N1100&lt;=L_Conversion!$D$119),"-",
IF(AND(M1100="03",N1100&gt;=L_Conversion!$C$120,N1100&lt;=L_Conversion!$D$120),"-",
IF(AND(M1100="04",N1100&gt;=L_Conversion!$C$121,N1100&lt;=L_Conversion!$D$121),"-",
IF(AND(M1100="05",N1100&gt;=L_Conversion!$C$122,N1100&lt;=L_Conversion!$D$122),"-",
IF(AND(M1100="06",N1100&gt;=L_Conversion!$C$123,N1100&lt;=L_Conversion!$D$123),"-",
IF(AND(M1100="07",N1100&gt;=L_Conversion!$C$124,N1100&lt;=L_Conversion!$D$124),"-",
IF(AND(M1100="08",N1100&gt;=L_Conversion!$C$125,N1100&lt;=L_Conversion!$D$125),"-",
IF(AND(M1100="09",N1100&gt;=L_Conversion!$C$126,N1100&lt;=L_Conversion!$D$126),"-",
IF(AND(M1100="10",N1100&gt;=L_Conversion!$C$127,N1100&lt;=L_Conversion!$D$127),"-",
IF(AND(M1100="11",N1100&gt;=L_Conversion!$C$128,N1100&lt;=L_Conversion!$D$128),"-",
IF(AND(M1100="12",N1100&gt;=L_Conversion!$C$129,N1100&lt;=L_Conversion!$D$129),"-",
IF(AND(M1100="13",N1100&gt;=L_Conversion!$C$116,N1100&lt;=L_Conversion!$D$116),"-",
IF(AND(M1100="14",N1100&gt;=L_Conversion!$C$117,N1100&lt;=L_Conversion!$D$117),"-",
"PRIMER_DIA fuera de rango")))))))))))))))</f>
        <v>-</v>
      </c>
      <c r="AS1100" s="94" t="str">
        <f t="shared" si="482"/>
        <v>-</v>
      </c>
      <c r="AT1100" s="94" t="str">
        <f t="shared" si="483"/>
        <v>-</v>
      </c>
      <c r="AU1100" s="94" t="str">
        <f t="shared" si="484"/>
        <v>-</v>
      </c>
      <c r="AV1100" s="94" t="str">
        <f t="shared" si="485"/>
        <v>-</v>
      </c>
      <c r="AW1100" s="94" t="str">
        <f t="shared" si="486"/>
        <v>-</v>
      </c>
      <c r="AX1100" s="94" t="str">
        <f t="shared" si="487"/>
        <v>-</v>
      </c>
      <c r="AY1100" s="94" t="str">
        <f t="shared" si="488"/>
        <v>-</v>
      </c>
      <c r="AZ1100" s="94" t="str">
        <f t="shared" si="489"/>
        <v>-</v>
      </c>
      <c r="BA1100" s="94" t="str">
        <f t="shared" si="490"/>
        <v>-</v>
      </c>
      <c r="BB1100" s="94" t="str">
        <f t="shared" si="491"/>
        <v>-</v>
      </c>
      <c r="BC1100" s="94" t="str">
        <f t="shared" si="492"/>
        <v>-</v>
      </c>
      <c r="BD1100" s="94" t="str">
        <f t="shared" si="493"/>
        <v>-</v>
      </c>
      <c r="BE1100" s="94" t="str">
        <f t="shared" si="494"/>
        <v>-</v>
      </c>
      <c r="BF1100" s="94" t="str">
        <f t="shared" si="495"/>
        <v>-</v>
      </c>
    </row>
    <row r="1101" spans="1:58" x14ac:dyDescent="0.2">
      <c r="A1101" s="19" t="s">
        <v>1193</v>
      </c>
      <c r="B1101" s="19" t="s">
        <v>76</v>
      </c>
      <c r="C1101" s="19">
        <v>15331775</v>
      </c>
      <c r="D1101" s="19">
        <v>5</v>
      </c>
      <c r="E1101" s="19" t="s">
        <v>1764</v>
      </c>
      <c r="F1101" s="19" t="s">
        <v>1765</v>
      </c>
      <c r="G1101" s="19" t="s">
        <v>1766</v>
      </c>
      <c r="H1101" s="19" t="s">
        <v>654</v>
      </c>
      <c r="I1101" s="19" t="s">
        <v>653</v>
      </c>
      <c r="J1101" s="19">
        <v>80</v>
      </c>
      <c r="K1101" s="19" t="s">
        <v>556</v>
      </c>
      <c r="L1101" s="19" t="s">
        <v>495</v>
      </c>
      <c r="M1101" s="19" t="s">
        <v>10</v>
      </c>
      <c r="N1101" s="19">
        <v>45925</v>
      </c>
      <c r="O1101" s="19">
        <v>2</v>
      </c>
      <c r="P1101" s="83">
        <v>1</v>
      </c>
      <c r="Q1101" s="19" t="s">
        <v>23</v>
      </c>
      <c r="R1101" s="19" t="s">
        <v>11</v>
      </c>
      <c r="S1101" s="19" t="s">
        <v>23</v>
      </c>
      <c r="T1101" s="19">
        <v>2</v>
      </c>
      <c r="U1101" s="19" t="s">
        <v>11</v>
      </c>
      <c r="V1101" s="19" t="s">
        <v>11</v>
      </c>
      <c r="W1101" s="19" t="s">
        <v>11</v>
      </c>
      <c r="X1101" s="19">
        <v>0</v>
      </c>
      <c r="Y1101" s="19" t="s">
        <v>730</v>
      </c>
      <c r="Z1101" s="19">
        <v>0</v>
      </c>
      <c r="AA1101" s="19">
        <v>0</v>
      </c>
      <c r="AB1101" s="19">
        <v>0</v>
      </c>
      <c r="AC1101" s="186" t="str">
        <f>IF(OR(M1101="13",M1101="14",P1101=8),"",IF(     AND(OR(S1101="AUTORIZADO", S1101="PENDIENTE", S1101="REDUCIDO", S1101="AMPLIADO"),L1101&lt;&gt;"HONORARIO" ), _xlfn.CONCAT(IF(H1101="X","H",H1101),"_",IF(OR(P1101=5,P1101=6),_xlfn.CONCAT(P1101,"A"),P1101),"_",VLOOKUP(T1101,Datos!$B$2:$C$5,2,TRUE)),""))</f>
        <v>H_1_[hasta 3]</v>
      </c>
      <c r="AD1101" s="186">
        <f t="shared" si="469"/>
        <v>0</v>
      </c>
      <c r="AE1101" s="90" t="str">
        <f t="shared" si="470"/>
        <v>-</v>
      </c>
      <c r="AF1101" s="91" t="str">
        <f t="shared" si="471"/>
        <v>070601</v>
      </c>
      <c r="AG1101" s="92"/>
      <c r="AH1101" s="93" t="str">
        <f t="shared" si="472"/>
        <v>Corporación de Fomento de la Producción</v>
      </c>
      <c r="AI1101" s="90" t="str">
        <f t="shared" si="473"/>
        <v>-</v>
      </c>
      <c r="AJ1101" s="90">
        <f t="shared" si="474"/>
        <v>5</v>
      </c>
      <c r="AK1101" s="90" t="str">
        <f t="shared" si="475"/>
        <v>-</v>
      </c>
      <c r="AL1101" s="90" t="str">
        <f t="shared" si="476"/>
        <v>Identifica este registro como HOMBRE</v>
      </c>
      <c r="AM1101" s="90" t="str">
        <f t="shared" si="477"/>
        <v>-</v>
      </c>
      <c r="AN1101" s="90" t="str">
        <f t="shared" si="478"/>
        <v>-</v>
      </c>
      <c r="AO1101" s="90" t="str">
        <f t="shared" si="479"/>
        <v>-</v>
      </c>
      <c r="AP1101" s="58" t="str">
        <f t="shared" si="480"/>
        <v>-</v>
      </c>
      <c r="AQ1101" s="94" t="str">
        <f t="shared" si="481"/>
        <v>-</v>
      </c>
      <c r="AR1101" s="94" t="str">
        <f>IF(N1101="","PRIMER_DIA en blanco",
IF(AND(M1101="01",N1101&gt;=L_Conversion!$C$118,N1101&lt;=L_Conversion!$D$118),"-",
IF(AND(M1101="02",N1101&gt;=L_Conversion!$C$119,N1101&lt;=L_Conversion!$D$119),"-",
IF(AND(M1101="03",N1101&gt;=L_Conversion!$C$120,N1101&lt;=L_Conversion!$D$120),"-",
IF(AND(M1101="04",N1101&gt;=L_Conversion!$C$121,N1101&lt;=L_Conversion!$D$121),"-",
IF(AND(M1101="05",N1101&gt;=L_Conversion!$C$122,N1101&lt;=L_Conversion!$D$122),"-",
IF(AND(M1101="06",N1101&gt;=L_Conversion!$C$123,N1101&lt;=L_Conversion!$D$123),"-",
IF(AND(M1101="07",N1101&gt;=L_Conversion!$C$124,N1101&lt;=L_Conversion!$D$124),"-",
IF(AND(M1101="08",N1101&gt;=L_Conversion!$C$125,N1101&lt;=L_Conversion!$D$125),"-",
IF(AND(M1101="09",N1101&gt;=L_Conversion!$C$126,N1101&lt;=L_Conversion!$D$126),"-",
IF(AND(M1101="10",N1101&gt;=L_Conversion!$C$127,N1101&lt;=L_Conversion!$D$127),"-",
IF(AND(M1101="11",N1101&gt;=L_Conversion!$C$128,N1101&lt;=L_Conversion!$D$128),"-",
IF(AND(M1101="12",N1101&gt;=L_Conversion!$C$129,N1101&lt;=L_Conversion!$D$129),"-",
IF(AND(M1101="13",N1101&gt;=L_Conversion!$C$116,N1101&lt;=L_Conversion!$D$116),"-",
IF(AND(M1101="14",N1101&gt;=L_Conversion!$C$117,N1101&lt;=L_Conversion!$D$117),"-",
"PRIMER_DIA fuera de rango")))))))))))))))</f>
        <v>-</v>
      </c>
      <c r="AS1101" s="94" t="str">
        <f t="shared" si="482"/>
        <v>-</v>
      </c>
      <c r="AT1101" s="94" t="str">
        <f t="shared" si="483"/>
        <v>-</v>
      </c>
      <c r="AU1101" s="94" t="str">
        <f t="shared" si="484"/>
        <v>-</v>
      </c>
      <c r="AV1101" s="94" t="str">
        <f t="shared" si="485"/>
        <v>-</v>
      </c>
      <c r="AW1101" s="94" t="str">
        <f t="shared" si="486"/>
        <v>-</v>
      </c>
      <c r="AX1101" s="94" t="str">
        <f t="shared" si="487"/>
        <v>-</v>
      </c>
      <c r="AY1101" s="94" t="str">
        <f t="shared" si="488"/>
        <v>-</v>
      </c>
      <c r="AZ1101" s="94" t="str">
        <f t="shared" si="489"/>
        <v>-</v>
      </c>
      <c r="BA1101" s="94" t="str">
        <f t="shared" si="490"/>
        <v>-</v>
      </c>
      <c r="BB1101" s="94" t="str">
        <f t="shared" si="491"/>
        <v>-</v>
      </c>
      <c r="BC1101" s="94" t="str">
        <f t="shared" si="492"/>
        <v>-</v>
      </c>
      <c r="BD1101" s="94" t="str">
        <f t="shared" si="493"/>
        <v>-</v>
      </c>
      <c r="BE1101" s="94" t="str">
        <f t="shared" si="494"/>
        <v>-</v>
      </c>
      <c r="BF1101" s="94" t="str">
        <f t="shared" si="495"/>
        <v>-</v>
      </c>
    </row>
    <row r="1102" spans="1:58" x14ac:dyDescent="0.2">
      <c r="A1102" s="19" t="s">
        <v>1193</v>
      </c>
      <c r="B1102" s="19" t="s">
        <v>76</v>
      </c>
      <c r="C1102" s="19">
        <v>15349450</v>
      </c>
      <c r="D1102" s="19">
        <v>9</v>
      </c>
      <c r="E1102" s="19" t="s">
        <v>1460</v>
      </c>
      <c r="F1102" s="19" t="s">
        <v>1461</v>
      </c>
      <c r="G1102" s="19" t="s">
        <v>1462</v>
      </c>
      <c r="H1102" s="19" t="s">
        <v>1018</v>
      </c>
      <c r="I1102" s="19" t="s">
        <v>653</v>
      </c>
      <c r="J1102" s="19">
        <v>80</v>
      </c>
      <c r="K1102" s="19" t="s">
        <v>560</v>
      </c>
      <c r="L1102" s="19" t="s">
        <v>495</v>
      </c>
      <c r="M1102" s="19" t="s">
        <v>10</v>
      </c>
      <c r="N1102" s="19">
        <v>45925</v>
      </c>
      <c r="O1102" s="19">
        <v>2</v>
      </c>
      <c r="P1102" s="83">
        <v>1</v>
      </c>
      <c r="Q1102" s="19" t="s">
        <v>23</v>
      </c>
      <c r="R1102" s="19" t="s">
        <v>11</v>
      </c>
      <c r="S1102" s="19" t="s">
        <v>23</v>
      </c>
      <c r="T1102" s="19">
        <v>2</v>
      </c>
      <c r="U1102" s="19" t="s">
        <v>11</v>
      </c>
      <c r="V1102" s="19" t="s">
        <v>11</v>
      </c>
      <c r="W1102" s="19" t="s">
        <v>11</v>
      </c>
      <c r="X1102" s="19">
        <v>0</v>
      </c>
      <c r="Y1102" s="19" t="s">
        <v>730</v>
      </c>
      <c r="Z1102" s="19">
        <v>0</v>
      </c>
      <c r="AA1102" s="19">
        <v>0</v>
      </c>
      <c r="AB1102" s="19">
        <v>0</v>
      </c>
      <c r="AC1102" s="186" t="str">
        <f>IF(OR(M1102="13",M1102="14",P1102=8),"",IF(     AND(OR(S1102="AUTORIZADO", S1102="PENDIENTE", S1102="REDUCIDO", S1102="AMPLIADO"),L1102&lt;&gt;"HONORARIO" ), _xlfn.CONCAT(IF(H1102="X","H",H1102),"_",IF(OR(P1102=5,P1102=6),_xlfn.CONCAT(P1102,"A"),P1102),"_",VLOOKUP(T1102,Datos!$B$2:$C$5,2,TRUE)),""))</f>
        <v>M_1_[hasta 3]</v>
      </c>
      <c r="AD1102" s="186">
        <f t="shared" si="469"/>
        <v>0</v>
      </c>
      <c r="AE1102" s="90" t="str">
        <f t="shared" si="470"/>
        <v>-</v>
      </c>
      <c r="AF1102" s="91" t="str">
        <f t="shared" si="471"/>
        <v>070601</v>
      </c>
      <c r="AG1102" s="92"/>
      <c r="AH1102" s="93" t="str">
        <f t="shared" si="472"/>
        <v>Corporación de Fomento de la Producción</v>
      </c>
      <c r="AI1102" s="90" t="str">
        <f t="shared" si="473"/>
        <v>-</v>
      </c>
      <c r="AJ1102" s="90">
        <f t="shared" si="474"/>
        <v>9</v>
      </c>
      <c r="AK1102" s="90" t="str">
        <f t="shared" si="475"/>
        <v>-</v>
      </c>
      <c r="AL1102" s="90" t="str">
        <f t="shared" si="476"/>
        <v>Identifica este registro como MUJER</v>
      </c>
      <c r="AM1102" s="90" t="str">
        <f t="shared" si="477"/>
        <v>-</v>
      </c>
      <c r="AN1102" s="90" t="str">
        <f t="shared" si="478"/>
        <v>-</v>
      </c>
      <c r="AO1102" s="90" t="str">
        <f t="shared" si="479"/>
        <v>-</v>
      </c>
      <c r="AP1102" s="58" t="str">
        <f t="shared" si="480"/>
        <v>-</v>
      </c>
      <c r="AQ1102" s="94" t="str">
        <f t="shared" si="481"/>
        <v>-</v>
      </c>
      <c r="AR1102" s="94" t="str">
        <f>IF(N1102="","PRIMER_DIA en blanco",
IF(AND(M1102="01",N1102&gt;=L_Conversion!$C$118,N1102&lt;=L_Conversion!$D$118),"-",
IF(AND(M1102="02",N1102&gt;=L_Conversion!$C$119,N1102&lt;=L_Conversion!$D$119),"-",
IF(AND(M1102="03",N1102&gt;=L_Conversion!$C$120,N1102&lt;=L_Conversion!$D$120),"-",
IF(AND(M1102="04",N1102&gt;=L_Conversion!$C$121,N1102&lt;=L_Conversion!$D$121),"-",
IF(AND(M1102="05",N1102&gt;=L_Conversion!$C$122,N1102&lt;=L_Conversion!$D$122),"-",
IF(AND(M1102="06",N1102&gt;=L_Conversion!$C$123,N1102&lt;=L_Conversion!$D$123),"-",
IF(AND(M1102="07",N1102&gt;=L_Conversion!$C$124,N1102&lt;=L_Conversion!$D$124),"-",
IF(AND(M1102="08",N1102&gt;=L_Conversion!$C$125,N1102&lt;=L_Conversion!$D$125),"-",
IF(AND(M1102="09",N1102&gt;=L_Conversion!$C$126,N1102&lt;=L_Conversion!$D$126),"-",
IF(AND(M1102="10",N1102&gt;=L_Conversion!$C$127,N1102&lt;=L_Conversion!$D$127),"-",
IF(AND(M1102="11",N1102&gt;=L_Conversion!$C$128,N1102&lt;=L_Conversion!$D$128),"-",
IF(AND(M1102="12",N1102&gt;=L_Conversion!$C$129,N1102&lt;=L_Conversion!$D$129),"-",
IF(AND(M1102="13",N1102&gt;=L_Conversion!$C$116,N1102&lt;=L_Conversion!$D$116),"-",
IF(AND(M1102="14",N1102&gt;=L_Conversion!$C$117,N1102&lt;=L_Conversion!$D$117),"-",
"PRIMER_DIA fuera de rango")))))))))))))))</f>
        <v>-</v>
      </c>
      <c r="AS1102" s="94" t="str">
        <f t="shared" si="482"/>
        <v>-</v>
      </c>
      <c r="AT1102" s="94" t="str">
        <f t="shared" si="483"/>
        <v>-</v>
      </c>
      <c r="AU1102" s="94" t="str">
        <f t="shared" si="484"/>
        <v>-</v>
      </c>
      <c r="AV1102" s="94" t="str">
        <f t="shared" si="485"/>
        <v>-</v>
      </c>
      <c r="AW1102" s="94" t="str">
        <f t="shared" si="486"/>
        <v>-</v>
      </c>
      <c r="AX1102" s="94" t="str">
        <f t="shared" si="487"/>
        <v>-</v>
      </c>
      <c r="AY1102" s="94" t="str">
        <f t="shared" si="488"/>
        <v>-</v>
      </c>
      <c r="AZ1102" s="94" t="str">
        <f t="shared" si="489"/>
        <v>-</v>
      </c>
      <c r="BA1102" s="94" t="str">
        <f t="shared" si="490"/>
        <v>-</v>
      </c>
      <c r="BB1102" s="94" t="str">
        <f t="shared" si="491"/>
        <v>-</v>
      </c>
      <c r="BC1102" s="94" t="str">
        <f t="shared" si="492"/>
        <v>-</v>
      </c>
      <c r="BD1102" s="94" t="str">
        <f t="shared" si="493"/>
        <v>-</v>
      </c>
      <c r="BE1102" s="94" t="str">
        <f t="shared" si="494"/>
        <v>-</v>
      </c>
      <c r="BF1102" s="94" t="str">
        <f t="shared" si="495"/>
        <v>-</v>
      </c>
    </row>
    <row r="1103" spans="1:58" x14ac:dyDescent="0.2">
      <c r="A1103" s="19" t="s">
        <v>1193</v>
      </c>
      <c r="B1103" s="19" t="s">
        <v>76</v>
      </c>
      <c r="C1103" s="19">
        <v>8843456</v>
      </c>
      <c r="D1103" s="19">
        <v>0</v>
      </c>
      <c r="E1103" s="19" t="s">
        <v>1312</v>
      </c>
      <c r="F1103" s="19" t="s">
        <v>1802</v>
      </c>
      <c r="G1103" s="19" t="s">
        <v>1818</v>
      </c>
      <c r="H1103" s="19" t="s">
        <v>1018</v>
      </c>
      <c r="I1103" s="19" t="s">
        <v>654</v>
      </c>
      <c r="J1103" s="19">
        <v>80</v>
      </c>
      <c r="K1103" s="19" t="s">
        <v>560</v>
      </c>
      <c r="L1103" s="19" t="s">
        <v>509</v>
      </c>
      <c r="M1103" s="19" t="s">
        <v>10</v>
      </c>
      <c r="N1103" s="19">
        <v>45925</v>
      </c>
      <c r="O1103" s="19">
        <v>14</v>
      </c>
      <c r="P1103" s="83">
        <v>1</v>
      </c>
      <c r="Q1103" s="19" t="s">
        <v>23</v>
      </c>
      <c r="R1103" s="19" t="s">
        <v>11</v>
      </c>
      <c r="S1103" s="19" t="s">
        <v>23</v>
      </c>
      <c r="T1103" s="19">
        <v>14</v>
      </c>
      <c r="U1103" s="19" t="s">
        <v>11</v>
      </c>
      <c r="V1103" s="19" t="s">
        <v>11</v>
      </c>
      <c r="W1103" s="19" t="s">
        <v>11</v>
      </c>
      <c r="X1103" s="19">
        <v>0</v>
      </c>
      <c r="Y1103" s="19" t="s">
        <v>730</v>
      </c>
      <c r="Z1103" s="19">
        <v>0</v>
      </c>
      <c r="AA1103" s="19">
        <v>0</v>
      </c>
      <c r="AB1103" s="19">
        <v>0</v>
      </c>
      <c r="AC1103" s="186" t="str">
        <f>IF(OR(M1103="13",M1103="14",P1103=8),"",IF(     AND(OR(S1103="AUTORIZADO", S1103="PENDIENTE", S1103="REDUCIDO", S1103="AMPLIADO"),L1103&lt;&gt;"HONORARIO" ), _xlfn.CONCAT(IF(H1103="X","H",H1103),"_",IF(OR(P1103=5,P1103=6),_xlfn.CONCAT(P1103,"A"),P1103),"_",VLOOKUP(T1103,Datos!$B$2:$C$5,2,TRUE)),""))</f>
        <v>M_1_[11 +]</v>
      </c>
      <c r="AD1103" s="186">
        <f t="shared" si="469"/>
        <v>0</v>
      </c>
      <c r="AE1103" s="90" t="str">
        <f t="shared" si="470"/>
        <v>-</v>
      </c>
      <c r="AF1103" s="91" t="str">
        <f t="shared" si="471"/>
        <v>070601</v>
      </c>
      <c r="AG1103" s="92"/>
      <c r="AH1103" s="93" t="str">
        <f t="shared" si="472"/>
        <v>Corporación de Fomento de la Producción</v>
      </c>
      <c r="AI1103" s="90" t="str">
        <f t="shared" si="473"/>
        <v>-</v>
      </c>
      <c r="AJ1103" s="90">
        <f t="shared" si="474"/>
        <v>0</v>
      </c>
      <c r="AK1103" s="90" t="str">
        <f t="shared" si="475"/>
        <v>-</v>
      </c>
      <c r="AL1103" s="90" t="str">
        <f t="shared" si="476"/>
        <v>Identifica este registro como MUJER</v>
      </c>
      <c r="AM1103" s="90" t="str">
        <f t="shared" si="477"/>
        <v>-</v>
      </c>
      <c r="AN1103" s="90" t="str">
        <f t="shared" si="478"/>
        <v>-</v>
      </c>
      <c r="AO1103" s="90" t="str">
        <f t="shared" si="479"/>
        <v>-</v>
      </c>
      <c r="AP1103" s="58" t="str">
        <f t="shared" si="480"/>
        <v>-</v>
      </c>
      <c r="AQ1103" s="94" t="str">
        <f t="shared" si="481"/>
        <v>-</v>
      </c>
      <c r="AR1103" s="94" t="str">
        <f>IF(N1103="","PRIMER_DIA en blanco",
IF(AND(M1103="01",N1103&gt;=L_Conversion!$C$118,N1103&lt;=L_Conversion!$D$118),"-",
IF(AND(M1103="02",N1103&gt;=L_Conversion!$C$119,N1103&lt;=L_Conversion!$D$119),"-",
IF(AND(M1103="03",N1103&gt;=L_Conversion!$C$120,N1103&lt;=L_Conversion!$D$120),"-",
IF(AND(M1103="04",N1103&gt;=L_Conversion!$C$121,N1103&lt;=L_Conversion!$D$121),"-",
IF(AND(M1103="05",N1103&gt;=L_Conversion!$C$122,N1103&lt;=L_Conversion!$D$122),"-",
IF(AND(M1103="06",N1103&gt;=L_Conversion!$C$123,N1103&lt;=L_Conversion!$D$123),"-",
IF(AND(M1103="07",N1103&gt;=L_Conversion!$C$124,N1103&lt;=L_Conversion!$D$124),"-",
IF(AND(M1103="08",N1103&gt;=L_Conversion!$C$125,N1103&lt;=L_Conversion!$D$125),"-",
IF(AND(M1103="09",N1103&gt;=L_Conversion!$C$126,N1103&lt;=L_Conversion!$D$126),"-",
IF(AND(M1103="10",N1103&gt;=L_Conversion!$C$127,N1103&lt;=L_Conversion!$D$127),"-",
IF(AND(M1103="11",N1103&gt;=L_Conversion!$C$128,N1103&lt;=L_Conversion!$D$128),"-",
IF(AND(M1103="12",N1103&gt;=L_Conversion!$C$129,N1103&lt;=L_Conversion!$D$129),"-",
IF(AND(M1103="13",N1103&gt;=L_Conversion!$C$116,N1103&lt;=L_Conversion!$D$116),"-",
IF(AND(M1103="14",N1103&gt;=L_Conversion!$C$117,N1103&lt;=L_Conversion!$D$117),"-",
"PRIMER_DIA fuera de rango")))))))))))))))</f>
        <v>-</v>
      </c>
      <c r="AS1103" s="94" t="str">
        <f t="shared" si="482"/>
        <v>-</v>
      </c>
      <c r="AT1103" s="94" t="str">
        <f t="shared" si="483"/>
        <v>-</v>
      </c>
      <c r="AU1103" s="94" t="str">
        <f t="shared" si="484"/>
        <v>-</v>
      </c>
      <c r="AV1103" s="94" t="str">
        <f t="shared" si="485"/>
        <v>-</v>
      </c>
      <c r="AW1103" s="94" t="str">
        <f t="shared" si="486"/>
        <v>-</v>
      </c>
      <c r="AX1103" s="94" t="str">
        <f t="shared" si="487"/>
        <v>-</v>
      </c>
      <c r="AY1103" s="94" t="str">
        <f t="shared" si="488"/>
        <v>-</v>
      </c>
      <c r="AZ1103" s="94" t="str">
        <f t="shared" si="489"/>
        <v>-</v>
      </c>
      <c r="BA1103" s="94" t="str">
        <f t="shared" si="490"/>
        <v>-</v>
      </c>
      <c r="BB1103" s="94" t="str">
        <f t="shared" si="491"/>
        <v>-</v>
      </c>
      <c r="BC1103" s="94" t="str">
        <f t="shared" si="492"/>
        <v>-</v>
      </c>
      <c r="BD1103" s="94" t="str">
        <f t="shared" si="493"/>
        <v>-</v>
      </c>
      <c r="BE1103" s="94" t="str">
        <f t="shared" si="494"/>
        <v>-</v>
      </c>
      <c r="BF1103" s="94" t="str">
        <f t="shared" si="495"/>
        <v>-</v>
      </c>
    </row>
    <row r="1104" spans="1:58" x14ac:dyDescent="0.2">
      <c r="A1104" s="19" t="s">
        <v>1193</v>
      </c>
      <c r="B1104" s="19" t="s">
        <v>669</v>
      </c>
      <c r="C1104" s="19">
        <v>8705876</v>
      </c>
      <c r="D1104" s="19" t="s">
        <v>1197</v>
      </c>
      <c r="E1104" s="19" t="s">
        <v>1562</v>
      </c>
      <c r="F1104" s="19" t="s">
        <v>1534</v>
      </c>
      <c r="G1104" s="19" t="s">
        <v>1726</v>
      </c>
      <c r="H1104" s="19" t="s">
        <v>654</v>
      </c>
      <c r="I1104" s="19" t="s">
        <v>654</v>
      </c>
      <c r="J1104" s="19">
        <v>80</v>
      </c>
      <c r="K1104" s="19" t="s">
        <v>556</v>
      </c>
      <c r="L1104" s="19" t="s">
        <v>509</v>
      </c>
      <c r="M1104" s="19" t="s">
        <v>10</v>
      </c>
      <c r="N1104" s="19">
        <v>45925</v>
      </c>
      <c r="O1104" s="19">
        <v>2</v>
      </c>
      <c r="P1104" s="83">
        <v>1</v>
      </c>
      <c r="Q1104" s="19" t="s">
        <v>23</v>
      </c>
      <c r="R1104" s="19" t="s">
        <v>11</v>
      </c>
      <c r="S1104" s="19" t="s">
        <v>23</v>
      </c>
      <c r="T1104" s="19">
        <v>2</v>
      </c>
      <c r="U1104" s="19" t="s">
        <v>11</v>
      </c>
      <c r="V1104" s="19" t="s">
        <v>11</v>
      </c>
      <c r="W1104" s="19" t="s">
        <v>11</v>
      </c>
      <c r="X1104" s="19">
        <v>0</v>
      </c>
      <c r="Y1104" s="19" t="s">
        <v>730</v>
      </c>
      <c r="Z1104" s="19">
        <v>0</v>
      </c>
      <c r="AA1104" s="19">
        <v>0</v>
      </c>
      <c r="AB1104" s="19">
        <v>0</v>
      </c>
      <c r="AC1104" s="186" t="str">
        <f>IF(OR(M1104="13",M1104="14",P1104=8),"",IF(     AND(OR(S1104="AUTORIZADO", S1104="PENDIENTE", S1104="REDUCIDO", S1104="AMPLIADO"),L1104&lt;&gt;"HONORARIO" ), _xlfn.CONCAT(IF(H1104="X","H",H1104),"_",IF(OR(P1104=5,P1104=6),_xlfn.CONCAT(P1104,"A"),P1104),"_",VLOOKUP(T1104,Datos!$B$2:$C$5,2,TRUE)),""))</f>
        <v>H_1_[hasta 3]</v>
      </c>
      <c r="AD1104" s="186">
        <f t="shared" si="469"/>
        <v>0</v>
      </c>
      <c r="AE1104" s="90" t="str">
        <f t="shared" si="470"/>
        <v>-</v>
      </c>
      <c r="AF1104" s="91" t="str">
        <f t="shared" si="471"/>
        <v>Revisar</v>
      </c>
      <c r="AG1104" s="92"/>
      <c r="AH1104" s="93" t="str">
        <f t="shared" si="472"/>
        <v>Corporación de Fomento de la Producción</v>
      </c>
      <c r="AI1104" s="90" t="str">
        <f t="shared" si="473"/>
        <v>-</v>
      </c>
      <c r="AJ1104" s="90" t="str">
        <f t="shared" si="474"/>
        <v>K</v>
      </c>
      <c r="AK1104" s="90" t="str">
        <f t="shared" si="475"/>
        <v>-</v>
      </c>
      <c r="AL1104" s="90" t="str">
        <f t="shared" si="476"/>
        <v>Identifica este registro como HOMBRE</v>
      </c>
      <c r="AM1104" s="90" t="str">
        <f t="shared" si="477"/>
        <v>-</v>
      </c>
      <c r="AN1104" s="90" t="str">
        <f t="shared" si="478"/>
        <v>-</v>
      </c>
      <c r="AO1104" s="90" t="str">
        <f t="shared" si="479"/>
        <v>-</v>
      </c>
      <c r="AP1104" s="58" t="str">
        <f t="shared" si="480"/>
        <v>-</v>
      </c>
      <c r="AQ1104" s="94" t="str">
        <f t="shared" si="481"/>
        <v>-</v>
      </c>
      <c r="AR1104" s="94" t="str">
        <f>IF(N1104="","PRIMER_DIA en blanco",
IF(AND(M1104="01",N1104&gt;=L_Conversion!$C$118,N1104&lt;=L_Conversion!$D$118),"-",
IF(AND(M1104="02",N1104&gt;=L_Conversion!$C$119,N1104&lt;=L_Conversion!$D$119),"-",
IF(AND(M1104="03",N1104&gt;=L_Conversion!$C$120,N1104&lt;=L_Conversion!$D$120),"-",
IF(AND(M1104="04",N1104&gt;=L_Conversion!$C$121,N1104&lt;=L_Conversion!$D$121),"-",
IF(AND(M1104="05",N1104&gt;=L_Conversion!$C$122,N1104&lt;=L_Conversion!$D$122),"-",
IF(AND(M1104="06",N1104&gt;=L_Conversion!$C$123,N1104&lt;=L_Conversion!$D$123),"-",
IF(AND(M1104="07",N1104&gt;=L_Conversion!$C$124,N1104&lt;=L_Conversion!$D$124),"-",
IF(AND(M1104="08",N1104&gt;=L_Conversion!$C$125,N1104&lt;=L_Conversion!$D$125),"-",
IF(AND(M1104="09",N1104&gt;=L_Conversion!$C$126,N1104&lt;=L_Conversion!$D$126),"-",
IF(AND(M1104="10",N1104&gt;=L_Conversion!$C$127,N1104&lt;=L_Conversion!$D$127),"-",
IF(AND(M1104="11",N1104&gt;=L_Conversion!$C$128,N1104&lt;=L_Conversion!$D$128),"-",
IF(AND(M1104="12",N1104&gt;=L_Conversion!$C$129,N1104&lt;=L_Conversion!$D$129),"-",
IF(AND(M1104="13",N1104&gt;=L_Conversion!$C$116,N1104&lt;=L_Conversion!$D$116),"-",
IF(AND(M1104="14",N1104&gt;=L_Conversion!$C$117,N1104&lt;=L_Conversion!$D$117),"-",
"PRIMER_DIA fuera de rango")))))))))))))))</f>
        <v>-</v>
      </c>
      <c r="AS1104" s="94" t="str">
        <f t="shared" si="482"/>
        <v>-</v>
      </c>
      <c r="AT1104" s="94" t="str">
        <f t="shared" si="483"/>
        <v>-</v>
      </c>
      <c r="AU1104" s="94" t="str">
        <f t="shared" si="484"/>
        <v>-</v>
      </c>
      <c r="AV1104" s="94" t="str">
        <f t="shared" si="485"/>
        <v>-</v>
      </c>
      <c r="AW1104" s="94" t="str">
        <f t="shared" si="486"/>
        <v>-</v>
      </c>
      <c r="AX1104" s="94" t="str">
        <f t="shared" si="487"/>
        <v>-</v>
      </c>
      <c r="AY1104" s="94" t="str">
        <f t="shared" si="488"/>
        <v>-</v>
      </c>
      <c r="AZ1104" s="94" t="str">
        <f t="shared" si="489"/>
        <v>-</v>
      </c>
      <c r="BA1104" s="94" t="str">
        <f t="shared" si="490"/>
        <v>-</v>
      </c>
      <c r="BB1104" s="94" t="str">
        <f t="shared" si="491"/>
        <v>-</v>
      </c>
      <c r="BC1104" s="94" t="str">
        <f t="shared" si="492"/>
        <v>-</v>
      </c>
      <c r="BD1104" s="94" t="str">
        <f t="shared" si="493"/>
        <v>-</v>
      </c>
      <c r="BE1104" s="94" t="str">
        <f t="shared" si="494"/>
        <v>-</v>
      </c>
      <c r="BF1104" s="94" t="str">
        <f t="shared" si="495"/>
        <v>-</v>
      </c>
    </row>
    <row r="1105" spans="1:58" x14ac:dyDescent="0.2">
      <c r="A1105" s="19" t="s">
        <v>1193</v>
      </c>
      <c r="B1105" s="19" t="s">
        <v>76</v>
      </c>
      <c r="C1105" s="19">
        <v>13133772</v>
      </c>
      <c r="D1105" s="19">
        <v>8</v>
      </c>
      <c r="E1105" s="19" t="s">
        <v>1499</v>
      </c>
      <c r="F1105" s="19" t="s">
        <v>1443</v>
      </c>
      <c r="G1105" s="19" t="s">
        <v>1500</v>
      </c>
      <c r="H1105" s="19" t="s">
        <v>654</v>
      </c>
      <c r="I1105" s="19" t="s">
        <v>653</v>
      </c>
      <c r="J1105" s="19">
        <v>80</v>
      </c>
      <c r="K1105" s="19" t="s">
        <v>560</v>
      </c>
      <c r="L1105" s="19" t="s">
        <v>495</v>
      </c>
      <c r="M1105" s="19" t="s">
        <v>10</v>
      </c>
      <c r="N1105" s="19">
        <v>45925</v>
      </c>
      <c r="O1105" s="19">
        <v>2</v>
      </c>
      <c r="P1105" s="83">
        <v>1</v>
      </c>
      <c r="Q1105" s="19" t="s">
        <v>23</v>
      </c>
      <c r="R1105" s="19" t="s">
        <v>11</v>
      </c>
      <c r="S1105" s="19" t="s">
        <v>23</v>
      </c>
      <c r="T1105" s="19">
        <v>2</v>
      </c>
      <c r="U1105" s="19" t="s">
        <v>11</v>
      </c>
      <c r="V1105" s="19" t="s">
        <v>11</v>
      </c>
      <c r="W1105" s="19" t="s">
        <v>11</v>
      </c>
      <c r="X1105" s="19">
        <v>0</v>
      </c>
      <c r="Y1105" s="19" t="s">
        <v>730</v>
      </c>
      <c r="Z1105" s="19">
        <v>0</v>
      </c>
      <c r="AA1105" s="19">
        <v>0</v>
      </c>
      <c r="AB1105" s="19">
        <v>0</v>
      </c>
      <c r="AC1105" s="186" t="str">
        <f>IF(OR(M1105="13",M1105="14",P1105=8),"",IF(     AND(OR(S1105="AUTORIZADO", S1105="PENDIENTE", S1105="REDUCIDO", S1105="AMPLIADO"),L1105&lt;&gt;"HONORARIO" ), _xlfn.CONCAT(IF(H1105="X","H",H1105),"_",IF(OR(P1105=5,P1105=6),_xlfn.CONCAT(P1105,"A"),P1105),"_",VLOOKUP(T1105,Datos!$B$2:$C$5,2,TRUE)),""))</f>
        <v>H_1_[hasta 3]</v>
      </c>
      <c r="AD1105" s="186">
        <f t="shared" si="469"/>
        <v>0</v>
      </c>
      <c r="AE1105" s="90" t="str">
        <f t="shared" si="470"/>
        <v>-</v>
      </c>
      <c r="AF1105" s="91" t="str">
        <f t="shared" si="471"/>
        <v>070601</v>
      </c>
      <c r="AG1105" s="92"/>
      <c r="AH1105" s="93" t="str">
        <f t="shared" si="472"/>
        <v>Corporación de Fomento de la Producción</v>
      </c>
      <c r="AI1105" s="90" t="str">
        <f t="shared" si="473"/>
        <v>-</v>
      </c>
      <c r="AJ1105" s="90">
        <f t="shared" si="474"/>
        <v>8</v>
      </c>
      <c r="AK1105" s="90" t="str">
        <f t="shared" si="475"/>
        <v>-</v>
      </c>
      <c r="AL1105" s="90" t="str">
        <f t="shared" si="476"/>
        <v>Identifica este registro como HOMBRE</v>
      </c>
      <c r="AM1105" s="90" t="str">
        <f t="shared" si="477"/>
        <v>-</v>
      </c>
      <c r="AN1105" s="90" t="str">
        <f t="shared" si="478"/>
        <v>-</v>
      </c>
      <c r="AO1105" s="90" t="str">
        <f t="shared" si="479"/>
        <v>-</v>
      </c>
      <c r="AP1105" s="58" t="str">
        <f t="shared" si="480"/>
        <v>-</v>
      </c>
      <c r="AQ1105" s="94" t="str">
        <f t="shared" si="481"/>
        <v>-</v>
      </c>
      <c r="AR1105" s="94" t="str">
        <f>IF(N1105="","PRIMER_DIA en blanco",
IF(AND(M1105="01",N1105&gt;=L_Conversion!$C$118,N1105&lt;=L_Conversion!$D$118),"-",
IF(AND(M1105="02",N1105&gt;=L_Conversion!$C$119,N1105&lt;=L_Conversion!$D$119),"-",
IF(AND(M1105="03",N1105&gt;=L_Conversion!$C$120,N1105&lt;=L_Conversion!$D$120),"-",
IF(AND(M1105="04",N1105&gt;=L_Conversion!$C$121,N1105&lt;=L_Conversion!$D$121),"-",
IF(AND(M1105="05",N1105&gt;=L_Conversion!$C$122,N1105&lt;=L_Conversion!$D$122),"-",
IF(AND(M1105="06",N1105&gt;=L_Conversion!$C$123,N1105&lt;=L_Conversion!$D$123),"-",
IF(AND(M1105="07",N1105&gt;=L_Conversion!$C$124,N1105&lt;=L_Conversion!$D$124),"-",
IF(AND(M1105="08",N1105&gt;=L_Conversion!$C$125,N1105&lt;=L_Conversion!$D$125),"-",
IF(AND(M1105="09",N1105&gt;=L_Conversion!$C$126,N1105&lt;=L_Conversion!$D$126),"-",
IF(AND(M1105="10",N1105&gt;=L_Conversion!$C$127,N1105&lt;=L_Conversion!$D$127),"-",
IF(AND(M1105="11",N1105&gt;=L_Conversion!$C$128,N1105&lt;=L_Conversion!$D$128),"-",
IF(AND(M1105="12",N1105&gt;=L_Conversion!$C$129,N1105&lt;=L_Conversion!$D$129),"-",
IF(AND(M1105="13",N1105&gt;=L_Conversion!$C$116,N1105&lt;=L_Conversion!$D$116),"-",
IF(AND(M1105="14",N1105&gt;=L_Conversion!$C$117,N1105&lt;=L_Conversion!$D$117),"-",
"PRIMER_DIA fuera de rango")))))))))))))))</f>
        <v>-</v>
      </c>
      <c r="AS1105" s="94" t="str">
        <f t="shared" si="482"/>
        <v>-</v>
      </c>
      <c r="AT1105" s="94" t="str">
        <f t="shared" si="483"/>
        <v>-</v>
      </c>
      <c r="AU1105" s="94" t="str">
        <f t="shared" si="484"/>
        <v>-</v>
      </c>
      <c r="AV1105" s="94" t="str">
        <f t="shared" si="485"/>
        <v>-</v>
      </c>
      <c r="AW1105" s="94" t="str">
        <f t="shared" si="486"/>
        <v>-</v>
      </c>
      <c r="AX1105" s="94" t="str">
        <f t="shared" si="487"/>
        <v>-</v>
      </c>
      <c r="AY1105" s="94" t="str">
        <f t="shared" si="488"/>
        <v>-</v>
      </c>
      <c r="AZ1105" s="94" t="str">
        <f t="shared" si="489"/>
        <v>-</v>
      </c>
      <c r="BA1105" s="94" t="str">
        <f t="shared" si="490"/>
        <v>-</v>
      </c>
      <c r="BB1105" s="94" t="str">
        <f t="shared" si="491"/>
        <v>-</v>
      </c>
      <c r="BC1105" s="94" t="str">
        <f t="shared" si="492"/>
        <v>-</v>
      </c>
      <c r="BD1105" s="94" t="str">
        <f t="shared" si="493"/>
        <v>-</v>
      </c>
      <c r="BE1105" s="94" t="str">
        <f t="shared" si="494"/>
        <v>-</v>
      </c>
      <c r="BF1105" s="94" t="str">
        <f t="shared" si="495"/>
        <v>-</v>
      </c>
    </row>
    <row r="1106" spans="1:58" x14ac:dyDescent="0.2">
      <c r="A1106" s="19" t="s">
        <v>1193</v>
      </c>
      <c r="B1106" s="19" t="s">
        <v>76</v>
      </c>
      <c r="C1106" s="19">
        <v>15385426</v>
      </c>
      <c r="D1106" s="19">
        <v>2</v>
      </c>
      <c r="E1106" s="19" t="s">
        <v>1478</v>
      </c>
      <c r="F1106" s="19" t="s">
        <v>1694</v>
      </c>
      <c r="G1106" s="19" t="s">
        <v>1292</v>
      </c>
      <c r="H1106" s="19" t="s">
        <v>1018</v>
      </c>
      <c r="I1106" s="19" t="s">
        <v>653</v>
      </c>
      <c r="J1106" s="19">
        <v>60</v>
      </c>
      <c r="K1106" s="19" t="s">
        <v>554</v>
      </c>
      <c r="L1106" s="19" t="s">
        <v>490</v>
      </c>
      <c r="M1106" s="19" t="s">
        <v>10</v>
      </c>
      <c r="N1106" s="19">
        <v>45925</v>
      </c>
      <c r="O1106" s="19">
        <v>2</v>
      </c>
      <c r="P1106" s="83">
        <v>1</v>
      </c>
      <c r="Q1106" s="19" t="s">
        <v>23</v>
      </c>
      <c r="R1106" s="19" t="s">
        <v>11</v>
      </c>
      <c r="S1106" s="19" t="s">
        <v>23</v>
      </c>
      <c r="T1106" s="19">
        <v>2</v>
      </c>
      <c r="U1106" s="19" t="s">
        <v>11</v>
      </c>
      <c r="V1106" s="19" t="s">
        <v>11</v>
      </c>
      <c r="W1106" s="19" t="s">
        <v>11</v>
      </c>
      <c r="X1106" s="19">
        <v>0</v>
      </c>
      <c r="Y1106" s="19" t="s">
        <v>732</v>
      </c>
      <c r="Z1106" s="19">
        <v>0</v>
      </c>
      <c r="AA1106" s="19">
        <v>0</v>
      </c>
      <c r="AB1106" s="19">
        <v>0</v>
      </c>
      <c r="AC1106" s="186" t="str">
        <f>IF(OR(M1106="13",M1106="14",P1106=8),"",IF(     AND(OR(S1106="AUTORIZADO", S1106="PENDIENTE", S1106="REDUCIDO", S1106="AMPLIADO"),L1106&lt;&gt;"HONORARIO" ), _xlfn.CONCAT(IF(H1106="X","H",H1106),"_",IF(OR(P1106=5,P1106=6),_xlfn.CONCAT(P1106,"A"),P1106),"_",VLOOKUP(T1106,Datos!$B$2:$C$5,2,TRUE)),""))</f>
        <v>M_1_[hasta 3]</v>
      </c>
      <c r="AD1106" s="186">
        <f t="shared" si="469"/>
        <v>0</v>
      </c>
      <c r="AE1106" s="90" t="str">
        <f t="shared" si="470"/>
        <v>-</v>
      </c>
      <c r="AF1106" s="91" t="str">
        <f t="shared" si="471"/>
        <v>070601</v>
      </c>
      <c r="AG1106" s="92"/>
      <c r="AH1106" s="93" t="str">
        <f t="shared" si="472"/>
        <v>Corporación de Fomento de la Producción</v>
      </c>
      <c r="AI1106" s="90" t="str">
        <f t="shared" si="473"/>
        <v>-</v>
      </c>
      <c r="AJ1106" s="90">
        <f t="shared" si="474"/>
        <v>2</v>
      </c>
      <c r="AK1106" s="90" t="str">
        <f t="shared" si="475"/>
        <v>-</v>
      </c>
      <c r="AL1106" s="90" t="str">
        <f t="shared" si="476"/>
        <v>Identifica este registro como MUJER</v>
      </c>
      <c r="AM1106" s="90" t="str">
        <f t="shared" si="477"/>
        <v>-</v>
      </c>
      <c r="AN1106" s="90" t="str">
        <f t="shared" si="478"/>
        <v>-</v>
      </c>
      <c r="AO1106" s="90" t="str">
        <f t="shared" si="479"/>
        <v>-</v>
      </c>
      <c r="AP1106" s="58" t="str">
        <f t="shared" si="480"/>
        <v>-</v>
      </c>
      <c r="AQ1106" s="94" t="str">
        <f t="shared" si="481"/>
        <v>-</v>
      </c>
      <c r="AR1106" s="94" t="str">
        <f>IF(N1106="","PRIMER_DIA en blanco",
IF(AND(M1106="01",N1106&gt;=L_Conversion!$C$118,N1106&lt;=L_Conversion!$D$118),"-",
IF(AND(M1106="02",N1106&gt;=L_Conversion!$C$119,N1106&lt;=L_Conversion!$D$119),"-",
IF(AND(M1106="03",N1106&gt;=L_Conversion!$C$120,N1106&lt;=L_Conversion!$D$120),"-",
IF(AND(M1106="04",N1106&gt;=L_Conversion!$C$121,N1106&lt;=L_Conversion!$D$121),"-",
IF(AND(M1106="05",N1106&gt;=L_Conversion!$C$122,N1106&lt;=L_Conversion!$D$122),"-",
IF(AND(M1106="06",N1106&gt;=L_Conversion!$C$123,N1106&lt;=L_Conversion!$D$123),"-",
IF(AND(M1106="07",N1106&gt;=L_Conversion!$C$124,N1106&lt;=L_Conversion!$D$124),"-",
IF(AND(M1106="08",N1106&gt;=L_Conversion!$C$125,N1106&lt;=L_Conversion!$D$125),"-",
IF(AND(M1106="09",N1106&gt;=L_Conversion!$C$126,N1106&lt;=L_Conversion!$D$126),"-",
IF(AND(M1106="10",N1106&gt;=L_Conversion!$C$127,N1106&lt;=L_Conversion!$D$127),"-",
IF(AND(M1106="11",N1106&gt;=L_Conversion!$C$128,N1106&lt;=L_Conversion!$D$128),"-",
IF(AND(M1106="12",N1106&gt;=L_Conversion!$C$129,N1106&lt;=L_Conversion!$D$129),"-",
IF(AND(M1106="13",N1106&gt;=L_Conversion!$C$116,N1106&lt;=L_Conversion!$D$116),"-",
IF(AND(M1106="14",N1106&gt;=L_Conversion!$C$117,N1106&lt;=L_Conversion!$D$117),"-",
"PRIMER_DIA fuera de rango")))))))))))))))</f>
        <v>-</v>
      </c>
      <c r="AS1106" s="94" t="str">
        <f t="shared" si="482"/>
        <v>-</v>
      </c>
      <c r="AT1106" s="94" t="str">
        <f t="shared" si="483"/>
        <v>-</v>
      </c>
      <c r="AU1106" s="94" t="str">
        <f t="shared" si="484"/>
        <v>-</v>
      </c>
      <c r="AV1106" s="94" t="str">
        <f t="shared" si="485"/>
        <v>-</v>
      </c>
      <c r="AW1106" s="94" t="str">
        <f t="shared" si="486"/>
        <v>-</v>
      </c>
      <c r="AX1106" s="94" t="str">
        <f t="shared" si="487"/>
        <v>-</v>
      </c>
      <c r="AY1106" s="94" t="str">
        <f t="shared" si="488"/>
        <v>-</v>
      </c>
      <c r="AZ1106" s="94" t="str">
        <f t="shared" si="489"/>
        <v>-</v>
      </c>
      <c r="BA1106" s="94" t="str">
        <f t="shared" si="490"/>
        <v>-</v>
      </c>
      <c r="BB1106" s="94" t="str">
        <f t="shared" si="491"/>
        <v>-</v>
      </c>
      <c r="BC1106" s="94" t="str">
        <f t="shared" si="492"/>
        <v>-</v>
      </c>
      <c r="BD1106" s="94" t="str">
        <f t="shared" si="493"/>
        <v>-</v>
      </c>
      <c r="BE1106" s="94" t="str">
        <f t="shared" si="494"/>
        <v>-</v>
      </c>
      <c r="BF1106" s="94" t="str">
        <f t="shared" si="495"/>
        <v>-</v>
      </c>
    </row>
    <row r="1107" spans="1:58" x14ac:dyDescent="0.2">
      <c r="A1107" s="19" t="s">
        <v>1193</v>
      </c>
      <c r="B1107" s="19" t="s">
        <v>76</v>
      </c>
      <c r="C1107" s="19">
        <v>8863875</v>
      </c>
      <c r="D1107" s="19">
        <v>1</v>
      </c>
      <c r="E1107" s="19" t="s">
        <v>1245</v>
      </c>
      <c r="F1107" s="19" t="s">
        <v>1375</v>
      </c>
      <c r="G1107" s="19" t="s">
        <v>1706</v>
      </c>
      <c r="H1107" s="19" t="s">
        <v>654</v>
      </c>
      <c r="I1107" s="19" t="s">
        <v>653</v>
      </c>
      <c r="J1107" s="19">
        <v>80</v>
      </c>
      <c r="K1107" s="19" t="s">
        <v>560</v>
      </c>
      <c r="L1107" s="19" t="s">
        <v>495</v>
      </c>
      <c r="M1107" s="19" t="s">
        <v>10</v>
      </c>
      <c r="N1107" s="19">
        <v>45925</v>
      </c>
      <c r="O1107" s="19">
        <v>15</v>
      </c>
      <c r="P1107" s="83">
        <v>1</v>
      </c>
      <c r="Q1107" s="19" t="s">
        <v>23</v>
      </c>
      <c r="R1107" s="19" t="s">
        <v>11</v>
      </c>
      <c r="S1107" s="19" t="s">
        <v>23</v>
      </c>
      <c r="T1107" s="19">
        <v>15</v>
      </c>
      <c r="U1107" s="19" t="s">
        <v>11</v>
      </c>
      <c r="V1107" s="19" t="s">
        <v>11</v>
      </c>
      <c r="W1107" s="19" t="s">
        <v>11</v>
      </c>
      <c r="X1107" s="19">
        <v>0</v>
      </c>
      <c r="Y1107" s="19" t="s">
        <v>730</v>
      </c>
      <c r="Z1107" s="19">
        <v>0</v>
      </c>
      <c r="AA1107" s="19">
        <v>0</v>
      </c>
      <c r="AB1107" s="19">
        <v>0</v>
      </c>
      <c r="AC1107" s="186" t="str">
        <f>IF(OR(M1107="13",M1107="14",P1107=8),"",IF(     AND(OR(S1107="AUTORIZADO", S1107="PENDIENTE", S1107="REDUCIDO", S1107="AMPLIADO"),L1107&lt;&gt;"HONORARIO" ), _xlfn.CONCAT(IF(H1107="X","H",H1107),"_",IF(OR(P1107=5,P1107=6),_xlfn.CONCAT(P1107,"A"),P1107),"_",VLOOKUP(T1107,Datos!$B$2:$C$5,2,TRUE)),""))</f>
        <v>H_1_[11 +]</v>
      </c>
      <c r="AD1107" s="186">
        <f t="shared" si="469"/>
        <v>0</v>
      </c>
      <c r="AE1107" s="90" t="str">
        <f t="shared" si="470"/>
        <v>-</v>
      </c>
      <c r="AF1107" s="91" t="str">
        <f t="shared" si="471"/>
        <v>070601</v>
      </c>
      <c r="AG1107" s="92"/>
      <c r="AH1107" s="93" t="str">
        <f t="shared" si="472"/>
        <v>Corporación de Fomento de la Producción</v>
      </c>
      <c r="AI1107" s="90" t="str">
        <f t="shared" si="473"/>
        <v>-</v>
      </c>
      <c r="AJ1107" s="90">
        <f t="shared" si="474"/>
        <v>1</v>
      </c>
      <c r="AK1107" s="90" t="str">
        <f t="shared" si="475"/>
        <v>-</v>
      </c>
      <c r="AL1107" s="90" t="str">
        <f t="shared" si="476"/>
        <v>Identifica este registro como HOMBRE</v>
      </c>
      <c r="AM1107" s="90" t="str">
        <f t="shared" si="477"/>
        <v>-</v>
      </c>
      <c r="AN1107" s="90" t="str">
        <f t="shared" si="478"/>
        <v>-</v>
      </c>
      <c r="AO1107" s="90" t="str">
        <f t="shared" si="479"/>
        <v>-</v>
      </c>
      <c r="AP1107" s="58" t="str">
        <f t="shared" si="480"/>
        <v>-</v>
      </c>
      <c r="AQ1107" s="94" t="str">
        <f t="shared" si="481"/>
        <v>-</v>
      </c>
      <c r="AR1107" s="94" t="str">
        <f>IF(N1107="","PRIMER_DIA en blanco",
IF(AND(M1107="01",N1107&gt;=L_Conversion!$C$118,N1107&lt;=L_Conversion!$D$118),"-",
IF(AND(M1107="02",N1107&gt;=L_Conversion!$C$119,N1107&lt;=L_Conversion!$D$119),"-",
IF(AND(M1107="03",N1107&gt;=L_Conversion!$C$120,N1107&lt;=L_Conversion!$D$120),"-",
IF(AND(M1107="04",N1107&gt;=L_Conversion!$C$121,N1107&lt;=L_Conversion!$D$121),"-",
IF(AND(M1107="05",N1107&gt;=L_Conversion!$C$122,N1107&lt;=L_Conversion!$D$122),"-",
IF(AND(M1107="06",N1107&gt;=L_Conversion!$C$123,N1107&lt;=L_Conversion!$D$123),"-",
IF(AND(M1107="07",N1107&gt;=L_Conversion!$C$124,N1107&lt;=L_Conversion!$D$124),"-",
IF(AND(M1107="08",N1107&gt;=L_Conversion!$C$125,N1107&lt;=L_Conversion!$D$125),"-",
IF(AND(M1107="09",N1107&gt;=L_Conversion!$C$126,N1107&lt;=L_Conversion!$D$126),"-",
IF(AND(M1107="10",N1107&gt;=L_Conversion!$C$127,N1107&lt;=L_Conversion!$D$127),"-",
IF(AND(M1107="11",N1107&gt;=L_Conversion!$C$128,N1107&lt;=L_Conversion!$D$128),"-",
IF(AND(M1107="12",N1107&gt;=L_Conversion!$C$129,N1107&lt;=L_Conversion!$D$129),"-",
IF(AND(M1107="13",N1107&gt;=L_Conversion!$C$116,N1107&lt;=L_Conversion!$D$116),"-",
IF(AND(M1107="14",N1107&gt;=L_Conversion!$C$117,N1107&lt;=L_Conversion!$D$117),"-",
"PRIMER_DIA fuera de rango")))))))))))))))</f>
        <v>-</v>
      </c>
      <c r="AS1107" s="94" t="str">
        <f t="shared" si="482"/>
        <v>-</v>
      </c>
      <c r="AT1107" s="94" t="str">
        <f t="shared" si="483"/>
        <v>-</v>
      </c>
      <c r="AU1107" s="94" t="str">
        <f t="shared" si="484"/>
        <v>-</v>
      </c>
      <c r="AV1107" s="94" t="str">
        <f t="shared" si="485"/>
        <v>-</v>
      </c>
      <c r="AW1107" s="94" t="str">
        <f t="shared" si="486"/>
        <v>-</v>
      </c>
      <c r="AX1107" s="94" t="str">
        <f t="shared" si="487"/>
        <v>-</v>
      </c>
      <c r="AY1107" s="94" t="str">
        <f t="shared" si="488"/>
        <v>-</v>
      </c>
      <c r="AZ1107" s="94" t="str">
        <f t="shared" si="489"/>
        <v>-</v>
      </c>
      <c r="BA1107" s="94" t="str">
        <f t="shared" si="490"/>
        <v>-</v>
      </c>
      <c r="BB1107" s="94" t="str">
        <f t="shared" si="491"/>
        <v>-</v>
      </c>
      <c r="BC1107" s="94" t="str">
        <f t="shared" si="492"/>
        <v>-</v>
      </c>
      <c r="BD1107" s="94" t="str">
        <f t="shared" si="493"/>
        <v>-</v>
      </c>
      <c r="BE1107" s="94" t="str">
        <f t="shared" si="494"/>
        <v>-</v>
      </c>
      <c r="BF1107" s="94" t="str">
        <f t="shared" si="495"/>
        <v>-</v>
      </c>
    </row>
    <row r="1108" spans="1:58" x14ac:dyDescent="0.2">
      <c r="A1108" s="19" t="s">
        <v>1193</v>
      </c>
      <c r="B1108" s="19" t="s">
        <v>876</v>
      </c>
      <c r="C1108" s="19">
        <v>16711217</v>
      </c>
      <c r="D1108" s="19" t="s">
        <v>1197</v>
      </c>
      <c r="E1108" s="19" t="s">
        <v>1550</v>
      </c>
      <c r="F1108" s="19" t="s">
        <v>1827</v>
      </c>
      <c r="G1108" s="19" t="s">
        <v>1828</v>
      </c>
      <c r="H1108" s="19" t="s">
        <v>1018</v>
      </c>
      <c r="I1108" s="19" t="s">
        <v>653</v>
      </c>
      <c r="J1108" s="19">
        <v>80</v>
      </c>
      <c r="K1108" s="19" t="s">
        <v>556</v>
      </c>
      <c r="L1108" s="19" t="s">
        <v>495</v>
      </c>
      <c r="M1108" s="19" t="s">
        <v>10</v>
      </c>
      <c r="N1108" s="19">
        <v>45925</v>
      </c>
      <c r="O1108" s="19">
        <v>11</v>
      </c>
      <c r="P1108" s="83">
        <v>1</v>
      </c>
      <c r="Q1108" s="19" t="s">
        <v>23</v>
      </c>
      <c r="R1108" s="19" t="s">
        <v>11</v>
      </c>
      <c r="S1108" s="19" t="s">
        <v>23</v>
      </c>
      <c r="T1108" s="19">
        <v>11</v>
      </c>
      <c r="U1108" s="19" t="s">
        <v>11</v>
      </c>
      <c r="V1108" s="19" t="s">
        <v>11</v>
      </c>
      <c r="W1108" s="19" t="s">
        <v>11</v>
      </c>
      <c r="X1108" s="19">
        <v>0</v>
      </c>
      <c r="Y1108" s="19" t="s">
        <v>730</v>
      </c>
      <c r="Z1108" s="19">
        <v>0</v>
      </c>
      <c r="AA1108" s="19">
        <v>0</v>
      </c>
      <c r="AB1108" s="19">
        <v>0</v>
      </c>
      <c r="AC1108" s="186" t="str">
        <f>IF(OR(M1108="13",M1108="14",P1108=8),"",IF(     AND(OR(S1108="AUTORIZADO", S1108="PENDIENTE", S1108="REDUCIDO", S1108="AMPLIADO"),L1108&lt;&gt;"HONORARIO" ), _xlfn.CONCAT(IF(H1108="X","H",H1108),"_",IF(OR(P1108=5,P1108=6),_xlfn.CONCAT(P1108,"A"),P1108),"_",VLOOKUP(T1108,Datos!$B$2:$C$5,2,TRUE)),""))</f>
        <v>M_1_[11 +]</v>
      </c>
      <c r="AD1108" s="186">
        <f t="shared" si="469"/>
        <v>0</v>
      </c>
      <c r="AE1108" s="90" t="str">
        <f t="shared" si="470"/>
        <v>-</v>
      </c>
      <c r="AF1108" s="91" t="str">
        <f t="shared" si="471"/>
        <v>070607</v>
      </c>
      <c r="AG1108" s="92"/>
      <c r="AH1108" s="93" t="str">
        <f t="shared" si="472"/>
        <v>Corporación de Fomento de la Producción</v>
      </c>
      <c r="AI1108" s="90" t="str">
        <f t="shared" si="473"/>
        <v>-</v>
      </c>
      <c r="AJ1108" s="90" t="str">
        <f t="shared" si="474"/>
        <v>K</v>
      </c>
      <c r="AK1108" s="90" t="str">
        <f t="shared" si="475"/>
        <v>-</v>
      </c>
      <c r="AL1108" s="90" t="str">
        <f t="shared" si="476"/>
        <v>Identifica este registro como MUJER</v>
      </c>
      <c r="AM1108" s="90" t="str">
        <f t="shared" si="477"/>
        <v>-</v>
      </c>
      <c r="AN1108" s="90" t="str">
        <f t="shared" si="478"/>
        <v>-</v>
      </c>
      <c r="AO1108" s="90" t="str">
        <f t="shared" si="479"/>
        <v>-</v>
      </c>
      <c r="AP1108" s="58" t="str">
        <f t="shared" si="480"/>
        <v>-</v>
      </c>
      <c r="AQ1108" s="94" t="str">
        <f t="shared" si="481"/>
        <v>-</v>
      </c>
      <c r="AR1108" s="94" t="str">
        <f>IF(N1108="","PRIMER_DIA en blanco",
IF(AND(M1108="01",N1108&gt;=L_Conversion!$C$118,N1108&lt;=L_Conversion!$D$118),"-",
IF(AND(M1108="02",N1108&gt;=L_Conversion!$C$119,N1108&lt;=L_Conversion!$D$119),"-",
IF(AND(M1108="03",N1108&gt;=L_Conversion!$C$120,N1108&lt;=L_Conversion!$D$120),"-",
IF(AND(M1108="04",N1108&gt;=L_Conversion!$C$121,N1108&lt;=L_Conversion!$D$121),"-",
IF(AND(M1108="05",N1108&gt;=L_Conversion!$C$122,N1108&lt;=L_Conversion!$D$122),"-",
IF(AND(M1108="06",N1108&gt;=L_Conversion!$C$123,N1108&lt;=L_Conversion!$D$123),"-",
IF(AND(M1108="07",N1108&gt;=L_Conversion!$C$124,N1108&lt;=L_Conversion!$D$124),"-",
IF(AND(M1108="08",N1108&gt;=L_Conversion!$C$125,N1108&lt;=L_Conversion!$D$125),"-",
IF(AND(M1108="09",N1108&gt;=L_Conversion!$C$126,N1108&lt;=L_Conversion!$D$126),"-",
IF(AND(M1108="10",N1108&gt;=L_Conversion!$C$127,N1108&lt;=L_Conversion!$D$127),"-",
IF(AND(M1108="11",N1108&gt;=L_Conversion!$C$128,N1108&lt;=L_Conversion!$D$128),"-",
IF(AND(M1108="12",N1108&gt;=L_Conversion!$C$129,N1108&lt;=L_Conversion!$D$129),"-",
IF(AND(M1108="13",N1108&gt;=L_Conversion!$C$116,N1108&lt;=L_Conversion!$D$116),"-",
IF(AND(M1108="14",N1108&gt;=L_Conversion!$C$117,N1108&lt;=L_Conversion!$D$117),"-",
"PRIMER_DIA fuera de rango")))))))))))))))</f>
        <v>-</v>
      </c>
      <c r="AS1108" s="94" t="str">
        <f t="shared" si="482"/>
        <v>-</v>
      </c>
      <c r="AT1108" s="94" t="str">
        <f t="shared" si="483"/>
        <v>-</v>
      </c>
      <c r="AU1108" s="94" t="str">
        <f t="shared" si="484"/>
        <v>-</v>
      </c>
      <c r="AV1108" s="94" t="str">
        <f t="shared" si="485"/>
        <v>-</v>
      </c>
      <c r="AW1108" s="94" t="str">
        <f t="shared" si="486"/>
        <v>-</v>
      </c>
      <c r="AX1108" s="94" t="str">
        <f t="shared" si="487"/>
        <v>-</v>
      </c>
      <c r="AY1108" s="94" t="str">
        <f t="shared" si="488"/>
        <v>-</v>
      </c>
      <c r="AZ1108" s="94" t="str">
        <f t="shared" si="489"/>
        <v>-</v>
      </c>
      <c r="BA1108" s="94" t="str">
        <f t="shared" si="490"/>
        <v>-</v>
      </c>
      <c r="BB1108" s="94" t="str">
        <f t="shared" si="491"/>
        <v>-</v>
      </c>
      <c r="BC1108" s="94" t="str">
        <f t="shared" si="492"/>
        <v>-</v>
      </c>
      <c r="BD1108" s="94" t="str">
        <f t="shared" si="493"/>
        <v>-</v>
      </c>
      <c r="BE1108" s="94" t="str">
        <f t="shared" si="494"/>
        <v>-</v>
      </c>
      <c r="BF1108" s="94" t="str">
        <f t="shared" si="495"/>
        <v>-</v>
      </c>
    </row>
    <row r="1109" spans="1:58" x14ac:dyDescent="0.2">
      <c r="A1109" s="19" t="s">
        <v>1193</v>
      </c>
      <c r="B1109" s="19" t="s">
        <v>76</v>
      </c>
      <c r="C1109" s="19">
        <v>10523367</v>
      </c>
      <c r="D1109" s="19">
        <v>1</v>
      </c>
      <c r="E1109" s="19" t="s">
        <v>1456</v>
      </c>
      <c r="F1109" s="19" t="s">
        <v>1658</v>
      </c>
      <c r="G1109" s="19" t="s">
        <v>1635</v>
      </c>
      <c r="H1109" s="19" t="s">
        <v>654</v>
      </c>
      <c r="I1109" s="19" t="s">
        <v>653</v>
      </c>
      <c r="J1109" s="19">
        <v>80</v>
      </c>
      <c r="K1109" s="19" t="s">
        <v>556</v>
      </c>
      <c r="L1109" s="19" t="s">
        <v>495</v>
      </c>
      <c r="M1109" s="19" t="s">
        <v>10</v>
      </c>
      <c r="N1109" s="19">
        <v>45926</v>
      </c>
      <c r="O1109" s="19">
        <v>30</v>
      </c>
      <c r="P1109" s="83">
        <v>1</v>
      </c>
      <c r="Q1109" s="19" t="s">
        <v>23</v>
      </c>
      <c r="R1109" s="19" t="s">
        <v>11</v>
      </c>
      <c r="S1109" s="19" t="s">
        <v>23</v>
      </c>
      <c r="T1109" s="19">
        <v>30</v>
      </c>
      <c r="U1109" s="19" t="s">
        <v>11</v>
      </c>
      <c r="V1109" s="19" t="s">
        <v>11</v>
      </c>
      <c r="W1109" s="19" t="s">
        <v>11</v>
      </c>
      <c r="X1109" s="19">
        <v>0</v>
      </c>
      <c r="Y1109" s="19" t="s">
        <v>730</v>
      </c>
      <c r="Z1109" s="19">
        <v>0</v>
      </c>
      <c r="AA1109" s="19">
        <v>0</v>
      </c>
      <c r="AB1109" s="19">
        <v>0</v>
      </c>
      <c r="AC1109" s="186" t="str">
        <f>IF(OR(M1109="13",M1109="14",P1109=8),"",IF(     AND(OR(S1109="AUTORIZADO", S1109="PENDIENTE", S1109="REDUCIDO", S1109="AMPLIADO"),L1109&lt;&gt;"HONORARIO" ), _xlfn.CONCAT(IF(H1109="X","H",H1109),"_",IF(OR(P1109=5,P1109=6),_xlfn.CONCAT(P1109,"A"),P1109),"_",VLOOKUP(T1109,Datos!$B$2:$C$5,2,TRUE)),""))</f>
        <v>H_1_[11 +]</v>
      </c>
      <c r="AD1109" s="186">
        <f t="shared" si="469"/>
        <v>0</v>
      </c>
      <c r="AE1109" s="90" t="str">
        <f t="shared" si="470"/>
        <v>-</v>
      </c>
      <c r="AF1109" s="91" t="str">
        <f t="shared" si="471"/>
        <v>070601</v>
      </c>
      <c r="AG1109" s="92"/>
      <c r="AH1109" s="93" t="str">
        <f t="shared" si="472"/>
        <v>Corporación de Fomento de la Producción</v>
      </c>
      <c r="AI1109" s="90" t="str">
        <f t="shared" si="473"/>
        <v>-</v>
      </c>
      <c r="AJ1109" s="90">
        <f t="shared" si="474"/>
        <v>1</v>
      </c>
      <c r="AK1109" s="90" t="str">
        <f t="shared" si="475"/>
        <v>-</v>
      </c>
      <c r="AL1109" s="90" t="str">
        <f t="shared" si="476"/>
        <v>Identifica este registro como HOMBRE</v>
      </c>
      <c r="AM1109" s="90" t="str">
        <f t="shared" si="477"/>
        <v>-</v>
      </c>
      <c r="AN1109" s="90" t="str">
        <f t="shared" si="478"/>
        <v>-</v>
      </c>
      <c r="AO1109" s="90" t="str">
        <f t="shared" si="479"/>
        <v>-</v>
      </c>
      <c r="AP1109" s="58" t="str">
        <f t="shared" si="480"/>
        <v>-</v>
      </c>
      <c r="AQ1109" s="94" t="str">
        <f t="shared" si="481"/>
        <v>-</v>
      </c>
      <c r="AR1109" s="94" t="str">
        <f>IF(N1109="","PRIMER_DIA en blanco",
IF(AND(M1109="01",N1109&gt;=L_Conversion!$C$118,N1109&lt;=L_Conversion!$D$118),"-",
IF(AND(M1109="02",N1109&gt;=L_Conversion!$C$119,N1109&lt;=L_Conversion!$D$119),"-",
IF(AND(M1109="03",N1109&gt;=L_Conversion!$C$120,N1109&lt;=L_Conversion!$D$120),"-",
IF(AND(M1109="04",N1109&gt;=L_Conversion!$C$121,N1109&lt;=L_Conversion!$D$121),"-",
IF(AND(M1109="05",N1109&gt;=L_Conversion!$C$122,N1109&lt;=L_Conversion!$D$122),"-",
IF(AND(M1109="06",N1109&gt;=L_Conversion!$C$123,N1109&lt;=L_Conversion!$D$123),"-",
IF(AND(M1109="07",N1109&gt;=L_Conversion!$C$124,N1109&lt;=L_Conversion!$D$124),"-",
IF(AND(M1109="08",N1109&gt;=L_Conversion!$C$125,N1109&lt;=L_Conversion!$D$125),"-",
IF(AND(M1109="09",N1109&gt;=L_Conversion!$C$126,N1109&lt;=L_Conversion!$D$126),"-",
IF(AND(M1109="10",N1109&gt;=L_Conversion!$C$127,N1109&lt;=L_Conversion!$D$127),"-",
IF(AND(M1109="11",N1109&gt;=L_Conversion!$C$128,N1109&lt;=L_Conversion!$D$128),"-",
IF(AND(M1109="12",N1109&gt;=L_Conversion!$C$129,N1109&lt;=L_Conversion!$D$129),"-",
IF(AND(M1109="13",N1109&gt;=L_Conversion!$C$116,N1109&lt;=L_Conversion!$D$116),"-",
IF(AND(M1109="14",N1109&gt;=L_Conversion!$C$117,N1109&lt;=L_Conversion!$D$117),"-",
"PRIMER_DIA fuera de rango")))))))))))))))</f>
        <v>-</v>
      </c>
      <c r="AS1109" s="94" t="str">
        <f t="shared" si="482"/>
        <v>-</v>
      </c>
      <c r="AT1109" s="94" t="str">
        <f t="shared" si="483"/>
        <v>-</v>
      </c>
      <c r="AU1109" s="94" t="str">
        <f t="shared" si="484"/>
        <v>-</v>
      </c>
      <c r="AV1109" s="94" t="str">
        <f t="shared" si="485"/>
        <v>-</v>
      </c>
      <c r="AW1109" s="94" t="str">
        <f t="shared" si="486"/>
        <v>-</v>
      </c>
      <c r="AX1109" s="94" t="str">
        <f t="shared" si="487"/>
        <v>-</v>
      </c>
      <c r="AY1109" s="94" t="str">
        <f t="shared" si="488"/>
        <v>-</v>
      </c>
      <c r="AZ1109" s="94" t="str">
        <f t="shared" si="489"/>
        <v>-</v>
      </c>
      <c r="BA1109" s="94" t="str">
        <f t="shared" si="490"/>
        <v>-</v>
      </c>
      <c r="BB1109" s="94" t="str">
        <f t="shared" si="491"/>
        <v>-</v>
      </c>
      <c r="BC1109" s="94" t="str">
        <f t="shared" si="492"/>
        <v>-</v>
      </c>
      <c r="BD1109" s="94" t="str">
        <f t="shared" si="493"/>
        <v>-</v>
      </c>
      <c r="BE1109" s="94" t="str">
        <f t="shared" si="494"/>
        <v>-</v>
      </c>
      <c r="BF1109" s="94" t="str">
        <f t="shared" si="495"/>
        <v>-</v>
      </c>
    </row>
    <row r="1110" spans="1:58" x14ac:dyDescent="0.2">
      <c r="A1110" s="19" t="s">
        <v>1193</v>
      </c>
      <c r="B1110" s="19" t="s">
        <v>76</v>
      </c>
      <c r="C1110" s="19">
        <v>16016422</v>
      </c>
      <c r="D1110" s="19">
        <v>0</v>
      </c>
      <c r="E1110" s="19" t="s">
        <v>2148</v>
      </c>
      <c r="F1110" s="19" t="s">
        <v>2149</v>
      </c>
      <c r="G1110" s="19" t="s">
        <v>2150</v>
      </c>
      <c r="H1110" s="19" t="s">
        <v>654</v>
      </c>
      <c r="I1110" s="19" t="s">
        <v>653</v>
      </c>
      <c r="J1110" s="19">
        <v>80</v>
      </c>
      <c r="K1110" s="19" t="s">
        <v>556</v>
      </c>
      <c r="L1110" s="19" t="s">
        <v>495</v>
      </c>
      <c r="M1110" s="19" t="s">
        <v>10</v>
      </c>
      <c r="N1110" s="19">
        <v>45926</v>
      </c>
      <c r="O1110" s="19">
        <v>1</v>
      </c>
      <c r="P1110" s="83">
        <v>1</v>
      </c>
      <c r="Q1110" s="19" t="s">
        <v>23</v>
      </c>
      <c r="R1110" s="19" t="s">
        <v>11</v>
      </c>
      <c r="S1110" s="19" t="s">
        <v>23</v>
      </c>
      <c r="T1110" s="19">
        <v>1</v>
      </c>
      <c r="U1110" s="19" t="s">
        <v>11</v>
      </c>
      <c r="V1110" s="19" t="s">
        <v>11</v>
      </c>
      <c r="W1110" s="19" t="s">
        <v>11</v>
      </c>
      <c r="X1110" s="19">
        <v>0</v>
      </c>
      <c r="Y1110" s="19" t="s">
        <v>730</v>
      </c>
      <c r="Z1110" s="19">
        <v>0</v>
      </c>
      <c r="AA1110" s="19">
        <v>0</v>
      </c>
      <c r="AB1110" s="19">
        <v>0</v>
      </c>
      <c r="AC1110" s="186" t="str">
        <f>IF(OR(M1110="13",M1110="14",P1110=8),"",IF(     AND(OR(S1110="AUTORIZADO", S1110="PENDIENTE", S1110="REDUCIDO", S1110="AMPLIADO"),L1110&lt;&gt;"HONORARIO" ), _xlfn.CONCAT(IF(H1110="X","H",H1110),"_",IF(OR(P1110=5,P1110=6),_xlfn.CONCAT(P1110,"A"),P1110),"_",VLOOKUP(T1110,Datos!$B$2:$C$5,2,TRUE)),""))</f>
        <v>H_1_[hasta 3]</v>
      </c>
      <c r="AD1110" s="186">
        <f t="shared" si="469"/>
        <v>0</v>
      </c>
      <c r="AE1110" s="90" t="str">
        <f t="shared" si="470"/>
        <v>-</v>
      </c>
      <c r="AF1110" s="91" t="str">
        <f t="shared" si="471"/>
        <v>070601</v>
      </c>
      <c r="AG1110" s="92"/>
      <c r="AH1110" s="93" t="str">
        <f t="shared" si="472"/>
        <v>Corporación de Fomento de la Producción</v>
      </c>
      <c r="AI1110" s="90" t="str">
        <f t="shared" si="473"/>
        <v>-</v>
      </c>
      <c r="AJ1110" s="90">
        <f t="shared" si="474"/>
        <v>0</v>
      </c>
      <c r="AK1110" s="90" t="str">
        <f t="shared" si="475"/>
        <v>-</v>
      </c>
      <c r="AL1110" s="90" t="str">
        <f t="shared" si="476"/>
        <v>Identifica este registro como HOMBRE</v>
      </c>
      <c r="AM1110" s="90" t="str">
        <f t="shared" si="477"/>
        <v>-</v>
      </c>
      <c r="AN1110" s="90" t="str">
        <f t="shared" si="478"/>
        <v>-</v>
      </c>
      <c r="AO1110" s="90" t="str">
        <f t="shared" si="479"/>
        <v>-</v>
      </c>
      <c r="AP1110" s="58" t="str">
        <f t="shared" si="480"/>
        <v>-</v>
      </c>
      <c r="AQ1110" s="94" t="str">
        <f t="shared" si="481"/>
        <v>-</v>
      </c>
      <c r="AR1110" s="94" t="str">
        <f>IF(N1110="","PRIMER_DIA en blanco",
IF(AND(M1110="01",N1110&gt;=L_Conversion!$C$118,N1110&lt;=L_Conversion!$D$118),"-",
IF(AND(M1110="02",N1110&gt;=L_Conversion!$C$119,N1110&lt;=L_Conversion!$D$119),"-",
IF(AND(M1110="03",N1110&gt;=L_Conversion!$C$120,N1110&lt;=L_Conversion!$D$120),"-",
IF(AND(M1110="04",N1110&gt;=L_Conversion!$C$121,N1110&lt;=L_Conversion!$D$121),"-",
IF(AND(M1110="05",N1110&gt;=L_Conversion!$C$122,N1110&lt;=L_Conversion!$D$122),"-",
IF(AND(M1110="06",N1110&gt;=L_Conversion!$C$123,N1110&lt;=L_Conversion!$D$123),"-",
IF(AND(M1110="07",N1110&gt;=L_Conversion!$C$124,N1110&lt;=L_Conversion!$D$124),"-",
IF(AND(M1110="08",N1110&gt;=L_Conversion!$C$125,N1110&lt;=L_Conversion!$D$125),"-",
IF(AND(M1110="09",N1110&gt;=L_Conversion!$C$126,N1110&lt;=L_Conversion!$D$126),"-",
IF(AND(M1110="10",N1110&gt;=L_Conversion!$C$127,N1110&lt;=L_Conversion!$D$127),"-",
IF(AND(M1110="11",N1110&gt;=L_Conversion!$C$128,N1110&lt;=L_Conversion!$D$128),"-",
IF(AND(M1110="12",N1110&gt;=L_Conversion!$C$129,N1110&lt;=L_Conversion!$D$129),"-",
IF(AND(M1110="13",N1110&gt;=L_Conversion!$C$116,N1110&lt;=L_Conversion!$D$116),"-",
IF(AND(M1110="14",N1110&gt;=L_Conversion!$C$117,N1110&lt;=L_Conversion!$D$117),"-",
"PRIMER_DIA fuera de rango")))))))))))))))</f>
        <v>-</v>
      </c>
      <c r="AS1110" s="94" t="str">
        <f t="shared" si="482"/>
        <v>-</v>
      </c>
      <c r="AT1110" s="94" t="str">
        <f t="shared" si="483"/>
        <v>-</v>
      </c>
      <c r="AU1110" s="94" t="str">
        <f t="shared" si="484"/>
        <v>-</v>
      </c>
      <c r="AV1110" s="94" t="str">
        <f t="shared" si="485"/>
        <v>-</v>
      </c>
      <c r="AW1110" s="94" t="str">
        <f t="shared" si="486"/>
        <v>-</v>
      </c>
      <c r="AX1110" s="94" t="str">
        <f t="shared" si="487"/>
        <v>-</v>
      </c>
      <c r="AY1110" s="94" t="str">
        <f t="shared" si="488"/>
        <v>-</v>
      </c>
      <c r="AZ1110" s="94" t="str">
        <f t="shared" si="489"/>
        <v>-</v>
      </c>
      <c r="BA1110" s="94" t="str">
        <f t="shared" si="490"/>
        <v>-</v>
      </c>
      <c r="BB1110" s="94" t="str">
        <f t="shared" si="491"/>
        <v>-</v>
      </c>
      <c r="BC1110" s="94" t="str">
        <f t="shared" si="492"/>
        <v>-</v>
      </c>
      <c r="BD1110" s="94" t="str">
        <f t="shared" si="493"/>
        <v>-</v>
      </c>
      <c r="BE1110" s="94" t="str">
        <f t="shared" si="494"/>
        <v>-</v>
      </c>
      <c r="BF1110" s="94" t="str">
        <f t="shared" si="495"/>
        <v>-</v>
      </c>
    </row>
    <row r="1111" spans="1:58" x14ac:dyDescent="0.2">
      <c r="A1111" s="19" t="s">
        <v>1193</v>
      </c>
      <c r="B1111" s="19" t="s">
        <v>669</v>
      </c>
      <c r="C1111" s="19">
        <v>12445949</v>
      </c>
      <c r="D1111" s="19">
        <v>4</v>
      </c>
      <c r="E1111" s="19" t="s">
        <v>1782</v>
      </c>
      <c r="F1111" s="19" t="s">
        <v>2121</v>
      </c>
      <c r="G1111" s="19" t="s">
        <v>2122</v>
      </c>
      <c r="H1111" s="19" t="s">
        <v>1018</v>
      </c>
      <c r="I1111" s="19" t="s">
        <v>654</v>
      </c>
      <c r="J1111" s="19">
        <v>80</v>
      </c>
      <c r="K1111" s="19" t="s">
        <v>556</v>
      </c>
      <c r="L1111" s="19" t="s">
        <v>509</v>
      </c>
      <c r="M1111" s="19" t="s">
        <v>10</v>
      </c>
      <c r="N1111" s="19">
        <v>45927</v>
      </c>
      <c r="O1111" s="19">
        <v>30</v>
      </c>
      <c r="P1111" s="83">
        <v>1</v>
      </c>
      <c r="Q1111" s="19" t="s">
        <v>23</v>
      </c>
      <c r="R1111" s="19" t="s">
        <v>11</v>
      </c>
      <c r="S1111" s="19" t="s">
        <v>23</v>
      </c>
      <c r="T1111" s="19">
        <v>30</v>
      </c>
      <c r="U1111" s="19" t="s">
        <v>11</v>
      </c>
      <c r="V1111" s="19" t="s">
        <v>11</v>
      </c>
      <c r="W1111" s="19" t="s">
        <v>11</v>
      </c>
      <c r="X1111" s="19">
        <v>0</v>
      </c>
      <c r="Y1111" s="19" t="s">
        <v>730</v>
      </c>
      <c r="Z1111" s="19">
        <v>0</v>
      </c>
      <c r="AA1111" s="19">
        <v>0</v>
      </c>
      <c r="AB1111" s="19">
        <v>0</v>
      </c>
      <c r="AC1111" s="186" t="str">
        <f>IF(OR(M1111="13",M1111="14",P1111=8),"",IF(     AND(OR(S1111="AUTORIZADO", S1111="PENDIENTE", S1111="REDUCIDO", S1111="AMPLIADO"),L1111&lt;&gt;"HONORARIO" ), _xlfn.CONCAT(IF(H1111="X","H",H1111),"_",IF(OR(P1111=5,P1111=6),_xlfn.CONCAT(P1111,"A"),P1111),"_",VLOOKUP(T1111,Datos!$B$2:$C$5,2,TRUE)),""))</f>
        <v>M_1_[11 +]</v>
      </c>
      <c r="AD1111" s="186">
        <f t="shared" si="469"/>
        <v>0</v>
      </c>
      <c r="AE1111" s="90" t="str">
        <f t="shared" si="470"/>
        <v>-</v>
      </c>
      <c r="AF1111" s="91" t="str">
        <f t="shared" si="471"/>
        <v>Revisar</v>
      </c>
      <c r="AG1111" s="92"/>
      <c r="AH1111" s="93" t="str">
        <f t="shared" si="472"/>
        <v>Corporación de Fomento de la Producción</v>
      </c>
      <c r="AI1111" s="90" t="str">
        <f t="shared" si="473"/>
        <v>-</v>
      </c>
      <c r="AJ1111" s="90">
        <f t="shared" si="474"/>
        <v>4</v>
      </c>
      <c r="AK1111" s="90" t="str">
        <f t="shared" si="475"/>
        <v>-</v>
      </c>
      <c r="AL1111" s="90" t="str">
        <f t="shared" si="476"/>
        <v>Identifica este registro como MUJER</v>
      </c>
      <c r="AM1111" s="90" t="str">
        <f t="shared" si="477"/>
        <v>-</v>
      </c>
      <c r="AN1111" s="90" t="str">
        <f t="shared" si="478"/>
        <v>-</v>
      </c>
      <c r="AO1111" s="90" t="str">
        <f t="shared" si="479"/>
        <v>-</v>
      </c>
      <c r="AP1111" s="58" t="str">
        <f t="shared" si="480"/>
        <v>-</v>
      </c>
      <c r="AQ1111" s="94" t="str">
        <f t="shared" si="481"/>
        <v>-</v>
      </c>
      <c r="AR1111" s="94" t="str">
        <f>IF(N1111="","PRIMER_DIA en blanco",
IF(AND(M1111="01",N1111&gt;=L_Conversion!$C$118,N1111&lt;=L_Conversion!$D$118),"-",
IF(AND(M1111="02",N1111&gt;=L_Conversion!$C$119,N1111&lt;=L_Conversion!$D$119),"-",
IF(AND(M1111="03",N1111&gt;=L_Conversion!$C$120,N1111&lt;=L_Conversion!$D$120),"-",
IF(AND(M1111="04",N1111&gt;=L_Conversion!$C$121,N1111&lt;=L_Conversion!$D$121),"-",
IF(AND(M1111="05",N1111&gt;=L_Conversion!$C$122,N1111&lt;=L_Conversion!$D$122),"-",
IF(AND(M1111="06",N1111&gt;=L_Conversion!$C$123,N1111&lt;=L_Conversion!$D$123),"-",
IF(AND(M1111="07",N1111&gt;=L_Conversion!$C$124,N1111&lt;=L_Conversion!$D$124),"-",
IF(AND(M1111="08",N1111&gt;=L_Conversion!$C$125,N1111&lt;=L_Conversion!$D$125),"-",
IF(AND(M1111="09",N1111&gt;=L_Conversion!$C$126,N1111&lt;=L_Conversion!$D$126),"-",
IF(AND(M1111="10",N1111&gt;=L_Conversion!$C$127,N1111&lt;=L_Conversion!$D$127),"-",
IF(AND(M1111="11",N1111&gt;=L_Conversion!$C$128,N1111&lt;=L_Conversion!$D$128),"-",
IF(AND(M1111="12",N1111&gt;=L_Conversion!$C$129,N1111&lt;=L_Conversion!$D$129),"-",
IF(AND(M1111="13",N1111&gt;=L_Conversion!$C$116,N1111&lt;=L_Conversion!$D$116),"-",
IF(AND(M1111="14",N1111&gt;=L_Conversion!$C$117,N1111&lt;=L_Conversion!$D$117),"-",
"PRIMER_DIA fuera de rango")))))))))))))))</f>
        <v>-</v>
      </c>
      <c r="AS1111" s="94" t="str">
        <f t="shared" si="482"/>
        <v>-</v>
      </c>
      <c r="AT1111" s="94" t="str">
        <f t="shared" si="483"/>
        <v>-</v>
      </c>
      <c r="AU1111" s="94" t="str">
        <f t="shared" si="484"/>
        <v>-</v>
      </c>
      <c r="AV1111" s="94" t="str">
        <f t="shared" si="485"/>
        <v>-</v>
      </c>
      <c r="AW1111" s="94" t="str">
        <f t="shared" si="486"/>
        <v>-</v>
      </c>
      <c r="AX1111" s="94" t="str">
        <f t="shared" si="487"/>
        <v>-</v>
      </c>
      <c r="AY1111" s="94" t="str">
        <f t="shared" si="488"/>
        <v>-</v>
      </c>
      <c r="AZ1111" s="94" t="str">
        <f t="shared" si="489"/>
        <v>-</v>
      </c>
      <c r="BA1111" s="94" t="str">
        <f t="shared" si="490"/>
        <v>-</v>
      </c>
      <c r="BB1111" s="94" t="str">
        <f t="shared" si="491"/>
        <v>-</v>
      </c>
      <c r="BC1111" s="94" t="str">
        <f t="shared" si="492"/>
        <v>-</v>
      </c>
      <c r="BD1111" s="94" t="str">
        <f t="shared" si="493"/>
        <v>-</v>
      </c>
      <c r="BE1111" s="94" t="str">
        <f t="shared" si="494"/>
        <v>-</v>
      </c>
      <c r="BF1111" s="94" t="str">
        <f t="shared" si="495"/>
        <v>-</v>
      </c>
    </row>
    <row r="1112" spans="1:58" x14ac:dyDescent="0.2">
      <c r="A1112" s="19" t="s">
        <v>1193</v>
      </c>
      <c r="B1112" s="19" t="s">
        <v>876</v>
      </c>
      <c r="C1112" s="19">
        <v>18956076</v>
      </c>
      <c r="D1112" s="19">
        <v>1</v>
      </c>
      <c r="E1112" s="19" t="s">
        <v>1791</v>
      </c>
      <c r="F1112" s="19" t="s">
        <v>1727</v>
      </c>
      <c r="G1112" s="19" t="s">
        <v>1792</v>
      </c>
      <c r="H1112" s="19" t="s">
        <v>1018</v>
      </c>
      <c r="I1112" s="19" t="s">
        <v>653</v>
      </c>
      <c r="J1112" s="19">
        <v>80</v>
      </c>
      <c r="K1112" s="19" t="s">
        <v>556</v>
      </c>
      <c r="L1112" s="19" t="s">
        <v>495</v>
      </c>
      <c r="M1112" s="19" t="s">
        <v>10</v>
      </c>
      <c r="N1112" s="19">
        <v>45927</v>
      </c>
      <c r="O1112" s="19">
        <v>15</v>
      </c>
      <c r="P1112" s="83">
        <v>1</v>
      </c>
      <c r="Q1112" s="19" t="s">
        <v>23</v>
      </c>
      <c r="R1112" s="19" t="s">
        <v>11</v>
      </c>
      <c r="S1112" s="19" t="s">
        <v>23</v>
      </c>
      <c r="T1112" s="19">
        <v>15</v>
      </c>
      <c r="U1112" s="19" t="s">
        <v>11</v>
      </c>
      <c r="V1112" s="19" t="s">
        <v>11</v>
      </c>
      <c r="W1112" s="19" t="s">
        <v>11</v>
      </c>
      <c r="X1112" s="19">
        <v>0</v>
      </c>
      <c r="Y1112" s="19" t="s">
        <v>730</v>
      </c>
      <c r="Z1112" s="19">
        <v>0</v>
      </c>
      <c r="AA1112" s="19">
        <v>0</v>
      </c>
      <c r="AB1112" s="19">
        <v>0</v>
      </c>
      <c r="AC1112" s="186" t="str">
        <f>IF(OR(M1112="13",M1112="14",P1112=8),"",IF(     AND(OR(S1112="AUTORIZADO", S1112="PENDIENTE", S1112="REDUCIDO", S1112="AMPLIADO"),L1112&lt;&gt;"HONORARIO" ), _xlfn.CONCAT(IF(H1112="X","H",H1112),"_",IF(OR(P1112=5,P1112=6),_xlfn.CONCAT(P1112,"A"),P1112),"_",VLOOKUP(T1112,Datos!$B$2:$C$5,2,TRUE)),""))</f>
        <v>M_1_[11 +]</v>
      </c>
      <c r="AD1112" s="186">
        <f t="shared" si="469"/>
        <v>0</v>
      </c>
      <c r="AE1112" s="90" t="str">
        <f t="shared" si="470"/>
        <v>-</v>
      </c>
      <c r="AF1112" s="91" t="str">
        <f t="shared" si="471"/>
        <v>070607</v>
      </c>
      <c r="AG1112" s="92"/>
      <c r="AH1112" s="93" t="str">
        <f t="shared" si="472"/>
        <v>Corporación de Fomento de la Producción</v>
      </c>
      <c r="AI1112" s="90" t="str">
        <f t="shared" si="473"/>
        <v>-</v>
      </c>
      <c r="AJ1112" s="90">
        <f t="shared" si="474"/>
        <v>1</v>
      </c>
      <c r="AK1112" s="90" t="str">
        <f t="shared" si="475"/>
        <v>-</v>
      </c>
      <c r="AL1112" s="90" t="str">
        <f t="shared" si="476"/>
        <v>Identifica este registro como MUJER</v>
      </c>
      <c r="AM1112" s="90" t="str">
        <f t="shared" si="477"/>
        <v>-</v>
      </c>
      <c r="AN1112" s="90" t="str">
        <f t="shared" si="478"/>
        <v>-</v>
      </c>
      <c r="AO1112" s="90" t="str">
        <f t="shared" si="479"/>
        <v>-</v>
      </c>
      <c r="AP1112" s="58" t="str">
        <f t="shared" si="480"/>
        <v>-</v>
      </c>
      <c r="AQ1112" s="94" t="str">
        <f t="shared" si="481"/>
        <v>-</v>
      </c>
      <c r="AR1112" s="94" t="str">
        <f>IF(N1112="","PRIMER_DIA en blanco",
IF(AND(M1112="01",N1112&gt;=L_Conversion!$C$118,N1112&lt;=L_Conversion!$D$118),"-",
IF(AND(M1112="02",N1112&gt;=L_Conversion!$C$119,N1112&lt;=L_Conversion!$D$119),"-",
IF(AND(M1112="03",N1112&gt;=L_Conversion!$C$120,N1112&lt;=L_Conversion!$D$120),"-",
IF(AND(M1112="04",N1112&gt;=L_Conversion!$C$121,N1112&lt;=L_Conversion!$D$121),"-",
IF(AND(M1112="05",N1112&gt;=L_Conversion!$C$122,N1112&lt;=L_Conversion!$D$122),"-",
IF(AND(M1112="06",N1112&gt;=L_Conversion!$C$123,N1112&lt;=L_Conversion!$D$123),"-",
IF(AND(M1112="07",N1112&gt;=L_Conversion!$C$124,N1112&lt;=L_Conversion!$D$124),"-",
IF(AND(M1112="08",N1112&gt;=L_Conversion!$C$125,N1112&lt;=L_Conversion!$D$125),"-",
IF(AND(M1112="09",N1112&gt;=L_Conversion!$C$126,N1112&lt;=L_Conversion!$D$126),"-",
IF(AND(M1112="10",N1112&gt;=L_Conversion!$C$127,N1112&lt;=L_Conversion!$D$127),"-",
IF(AND(M1112="11",N1112&gt;=L_Conversion!$C$128,N1112&lt;=L_Conversion!$D$128),"-",
IF(AND(M1112="12",N1112&gt;=L_Conversion!$C$129,N1112&lt;=L_Conversion!$D$129),"-",
IF(AND(M1112="13",N1112&gt;=L_Conversion!$C$116,N1112&lt;=L_Conversion!$D$116),"-",
IF(AND(M1112="14",N1112&gt;=L_Conversion!$C$117,N1112&lt;=L_Conversion!$D$117),"-",
"PRIMER_DIA fuera de rango")))))))))))))))</f>
        <v>-</v>
      </c>
      <c r="AS1112" s="94" t="str">
        <f t="shared" si="482"/>
        <v>-</v>
      </c>
      <c r="AT1112" s="94" t="str">
        <f t="shared" si="483"/>
        <v>-</v>
      </c>
      <c r="AU1112" s="94" t="str">
        <f t="shared" si="484"/>
        <v>-</v>
      </c>
      <c r="AV1112" s="94" t="str">
        <f t="shared" si="485"/>
        <v>-</v>
      </c>
      <c r="AW1112" s="94" t="str">
        <f t="shared" si="486"/>
        <v>-</v>
      </c>
      <c r="AX1112" s="94" t="str">
        <f t="shared" si="487"/>
        <v>-</v>
      </c>
      <c r="AY1112" s="94" t="str">
        <f t="shared" si="488"/>
        <v>-</v>
      </c>
      <c r="AZ1112" s="94" t="str">
        <f t="shared" si="489"/>
        <v>-</v>
      </c>
      <c r="BA1112" s="94" t="str">
        <f t="shared" si="490"/>
        <v>-</v>
      </c>
      <c r="BB1112" s="94" t="str">
        <f t="shared" si="491"/>
        <v>-</v>
      </c>
      <c r="BC1112" s="94" t="str">
        <f t="shared" si="492"/>
        <v>-</v>
      </c>
      <c r="BD1112" s="94" t="str">
        <f t="shared" si="493"/>
        <v>-</v>
      </c>
      <c r="BE1112" s="94" t="str">
        <f t="shared" si="494"/>
        <v>-</v>
      </c>
      <c r="BF1112" s="94" t="str">
        <f t="shared" si="495"/>
        <v>-</v>
      </c>
    </row>
    <row r="1113" spans="1:58" x14ac:dyDescent="0.2">
      <c r="A1113" s="19" t="s">
        <v>1193</v>
      </c>
      <c r="B1113" s="19" t="s">
        <v>76</v>
      </c>
      <c r="C1113" s="19">
        <v>10027670</v>
      </c>
      <c r="D1113" s="19">
        <v>4</v>
      </c>
      <c r="E1113" s="19" t="s">
        <v>1358</v>
      </c>
      <c r="F1113" s="19" t="s">
        <v>1359</v>
      </c>
      <c r="G1113" s="19" t="s">
        <v>1360</v>
      </c>
      <c r="H1113" s="19" t="s">
        <v>654</v>
      </c>
      <c r="I1113" s="19" t="s">
        <v>653</v>
      </c>
      <c r="J1113" s="19">
        <v>80</v>
      </c>
      <c r="K1113" s="19" t="s">
        <v>560</v>
      </c>
      <c r="L1113" s="19" t="s">
        <v>495</v>
      </c>
      <c r="M1113" s="19" t="s">
        <v>10</v>
      </c>
      <c r="N1113" s="19">
        <v>45928</v>
      </c>
      <c r="O1113" s="19">
        <v>15</v>
      </c>
      <c r="P1113" s="83">
        <v>1</v>
      </c>
      <c r="Q1113" s="19" t="s">
        <v>23</v>
      </c>
      <c r="R1113" s="19" t="s">
        <v>11</v>
      </c>
      <c r="S1113" s="19" t="s">
        <v>23</v>
      </c>
      <c r="T1113" s="19">
        <v>15</v>
      </c>
      <c r="U1113" s="19" t="s">
        <v>11</v>
      </c>
      <c r="V1113" s="19" t="s">
        <v>11</v>
      </c>
      <c r="W1113" s="19" t="s">
        <v>11</v>
      </c>
      <c r="X1113" s="19">
        <v>0</v>
      </c>
      <c r="Y1113" s="19" t="s">
        <v>730</v>
      </c>
      <c r="Z1113" s="19">
        <v>0</v>
      </c>
      <c r="AA1113" s="19">
        <v>0</v>
      </c>
      <c r="AB1113" s="19">
        <v>0</v>
      </c>
      <c r="AC1113" s="186" t="str">
        <f>IF(OR(M1113="13",M1113="14",P1113=8),"",IF(     AND(OR(S1113="AUTORIZADO", S1113="PENDIENTE", S1113="REDUCIDO", S1113="AMPLIADO"),L1113&lt;&gt;"HONORARIO" ), _xlfn.CONCAT(IF(H1113="X","H",H1113),"_",IF(OR(P1113=5,P1113=6),_xlfn.CONCAT(P1113,"A"),P1113),"_",VLOOKUP(T1113,Datos!$B$2:$C$5,2,TRUE)),""))</f>
        <v>H_1_[11 +]</v>
      </c>
      <c r="AD1113" s="186">
        <f t="shared" si="469"/>
        <v>0</v>
      </c>
      <c r="AE1113" s="90" t="str">
        <f t="shared" si="470"/>
        <v>-</v>
      </c>
      <c r="AF1113" s="91" t="str">
        <f t="shared" si="471"/>
        <v>070601</v>
      </c>
      <c r="AG1113" s="92"/>
      <c r="AH1113" s="93" t="str">
        <f t="shared" si="472"/>
        <v>Corporación de Fomento de la Producción</v>
      </c>
      <c r="AI1113" s="90" t="str">
        <f t="shared" si="473"/>
        <v>-</v>
      </c>
      <c r="AJ1113" s="90">
        <f t="shared" si="474"/>
        <v>4</v>
      </c>
      <c r="AK1113" s="90" t="str">
        <f t="shared" si="475"/>
        <v>-</v>
      </c>
      <c r="AL1113" s="90" t="str">
        <f t="shared" si="476"/>
        <v>Identifica este registro como HOMBRE</v>
      </c>
      <c r="AM1113" s="90" t="str">
        <f t="shared" si="477"/>
        <v>-</v>
      </c>
      <c r="AN1113" s="90" t="str">
        <f t="shared" si="478"/>
        <v>-</v>
      </c>
      <c r="AO1113" s="90" t="str">
        <f t="shared" si="479"/>
        <v>-</v>
      </c>
      <c r="AP1113" s="58" t="str">
        <f t="shared" si="480"/>
        <v>-</v>
      </c>
      <c r="AQ1113" s="94" t="str">
        <f t="shared" si="481"/>
        <v>-</v>
      </c>
      <c r="AR1113" s="94" t="str">
        <f>IF(N1113="","PRIMER_DIA en blanco",
IF(AND(M1113="01",N1113&gt;=L_Conversion!$C$118,N1113&lt;=L_Conversion!$D$118),"-",
IF(AND(M1113="02",N1113&gt;=L_Conversion!$C$119,N1113&lt;=L_Conversion!$D$119),"-",
IF(AND(M1113="03",N1113&gt;=L_Conversion!$C$120,N1113&lt;=L_Conversion!$D$120),"-",
IF(AND(M1113="04",N1113&gt;=L_Conversion!$C$121,N1113&lt;=L_Conversion!$D$121),"-",
IF(AND(M1113="05",N1113&gt;=L_Conversion!$C$122,N1113&lt;=L_Conversion!$D$122),"-",
IF(AND(M1113="06",N1113&gt;=L_Conversion!$C$123,N1113&lt;=L_Conversion!$D$123),"-",
IF(AND(M1113="07",N1113&gt;=L_Conversion!$C$124,N1113&lt;=L_Conversion!$D$124),"-",
IF(AND(M1113="08",N1113&gt;=L_Conversion!$C$125,N1113&lt;=L_Conversion!$D$125),"-",
IF(AND(M1113="09",N1113&gt;=L_Conversion!$C$126,N1113&lt;=L_Conversion!$D$126),"-",
IF(AND(M1113="10",N1113&gt;=L_Conversion!$C$127,N1113&lt;=L_Conversion!$D$127),"-",
IF(AND(M1113="11",N1113&gt;=L_Conversion!$C$128,N1113&lt;=L_Conversion!$D$128),"-",
IF(AND(M1113="12",N1113&gt;=L_Conversion!$C$129,N1113&lt;=L_Conversion!$D$129),"-",
IF(AND(M1113="13",N1113&gt;=L_Conversion!$C$116,N1113&lt;=L_Conversion!$D$116),"-",
IF(AND(M1113="14",N1113&gt;=L_Conversion!$C$117,N1113&lt;=L_Conversion!$D$117),"-",
"PRIMER_DIA fuera de rango")))))))))))))))</f>
        <v>-</v>
      </c>
      <c r="AS1113" s="94" t="str">
        <f t="shared" si="482"/>
        <v>-</v>
      </c>
      <c r="AT1113" s="94" t="str">
        <f t="shared" si="483"/>
        <v>-</v>
      </c>
      <c r="AU1113" s="94" t="str">
        <f t="shared" si="484"/>
        <v>-</v>
      </c>
      <c r="AV1113" s="94" t="str">
        <f t="shared" si="485"/>
        <v>-</v>
      </c>
      <c r="AW1113" s="94" t="str">
        <f t="shared" si="486"/>
        <v>-</v>
      </c>
      <c r="AX1113" s="94" t="str">
        <f t="shared" si="487"/>
        <v>-</v>
      </c>
      <c r="AY1113" s="94" t="str">
        <f t="shared" si="488"/>
        <v>-</v>
      </c>
      <c r="AZ1113" s="94" t="str">
        <f t="shared" si="489"/>
        <v>-</v>
      </c>
      <c r="BA1113" s="94" t="str">
        <f t="shared" si="490"/>
        <v>-</v>
      </c>
      <c r="BB1113" s="94" t="str">
        <f t="shared" si="491"/>
        <v>-</v>
      </c>
      <c r="BC1113" s="94" t="str">
        <f t="shared" si="492"/>
        <v>-</v>
      </c>
      <c r="BD1113" s="94" t="str">
        <f t="shared" si="493"/>
        <v>-</v>
      </c>
      <c r="BE1113" s="94" t="str">
        <f t="shared" si="494"/>
        <v>-</v>
      </c>
      <c r="BF1113" s="94" t="str">
        <f t="shared" si="495"/>
        <v>-</v>
      </c>
    </row>
    <row r="1114" spans="1:58" x14ac:dyDescent="0.2">
      <c r="A1114" s="19" t="s">
        <v>1193</v>
      </c>
      <c r="B1114" s="19" t="s">
        <v>76</v>
      </c>
      <c r="C1114" s="19">
        <v>12025018</v>
      </c>
      <c r="D1114" s="19">
        <v>3</v>
      </c>
      <c r="E1114" s="19" t="s">
        <v>1218</v>
      </c>
      <c r="F1114" s="19" t="s">
        <v>1219</v>
      </c>
      <c r="G1114" s="19" t="s">
        <v>1220</v>
      </c>
      <c r="H1114" s="19" t="s">
        <v>1018</v>
      </c>
      <c r="I1114" s="19" t="s">
        <v>653</v>
      </c>
      <c r="J1114" s="19">
        <v>80</v>
      </c>
      <c r="K1114" s="19" t="s">
        <v>554</v>
      </c>
      <c r="L1114" s="19" t="s">
        <v>495</v>
      </c>
      <c r="M1114" s="19" t="s">
        <v>10</v>
      </c>
      <c r="N1114" s="19">
        <v>45929</v>
      </c>
      <c r="O1114" s="19">
        <v>3</v>
      </c>
      <c r="P1114" s="83">
        <v>1</v>
      </c>
      <c r="Q1114" s="19" t="s">
        <v>23</v>
      </c>
      <c r="R1114" s="19" t="s">
        <v>11</v>
      </c>
      <c r="S1114" s="19" t="s">
        <v>23</v>
      </c>
      <c r="T1114" s="19">
        <v>3</v>
      </c>
      <c r="U1114" s="19" t="s">
        <v>11</v>
      </c>
      <c r="V1114" s="19" t="s">
        <v>11</v>
      </c>
      <c r="W1114" s="19" t="s">
        <v>11</v>
      </c>
      <c r="X1114" s="19">
        <v>0</v>
      </c>
      <c r="Y1114" s="19" t="s">
        <v>730</v>
      </c>
      <c r="Z1114" s="19">
        <v>0</v>
      </c>
      <c r="AA1114" s="19">
        <v>0</v>
      </c>
      <c r="AB1114" s="19">
        <v>0</v>
      </c>
      <c r="AC1114" s="186" t="str">
        <f>IF(OR(M1114="13",M1114="14",P1114=8),"",IF(     AND(OR(S1114="AUTORIZADO", S1114="PENDIENTE", S1114="REDUCIDO", S1114="AMPLIADO"),L1114&lt;&gt;"HONORARIO" ), _xlfn.CONCAT(IF(H1114="X","H",H1114),"_",IF(OR(P1114=5,P1114=6),_xlfn.CONCAT(P1114,"A"),P1114),"_",VLOOKUP(T1114,Datos!$B$2:$C$5,2,TRUE)),""))</f>
        <v>M_1_[hasta 3]</v>
      </c>
      <c r="AD1114" s="186">
        <f t="shared" si="469"/>
        <v>0</v>
      </c>
      <c r="AE1114" s="90" t="str">
        <f t="shared" si="470"/>
        <v>-</v>
      </c>
      <c r="AF1114" s="91" t="str">
        <f t="shared" si="471"/>
        <v>070601</v>
      </c>
      <c r="AG1114" s="92"/>
      <c r="AH1114" s="93" t="str">
        <f t="shared" si="472"/>
        <v>Corporación de Fomento de la Producción</v>
      </c>
      <c r="AI1114" s="90" t="str">
        <f t="shared" si="473"/>
        <v>-</v>
      </c>
      <c r="AJ1114" s="90">
        <f t="shared" si="474"/>
        <v>3</v>
      </c>
      <c r="AK1114" s="90" t="str">
        <f t="shared" si="475"/>
        <v>-</v>
      </c>
      <c r="AL1114" s="90" t="str">
        <f t="shared" si="476"/>
        <v>Identifica este registro como MUJER</v>
      </c>
      <c r="AM1114" s="90" t="str">
        <f t="shared" si="477"/>
        <v>-</v>
      </c>
      <c r="AN1114" s="90" t="str">
        <f t="shared" si="478"/>
        <v>-</v>
      </c>
      <c r="AO1114" s="90" t="str">
        <f t="shared" si="479"/>
        <v>-</v>
      </c>
      <c r="AP1114" s="58" t="str">
        <f t="shared" si="480"/>
        <v>-</v>
      </c>
      <c r="AQ1114" s="94" t="str">
        <f t="shared" si="481"/>
        <v>-</v>
      </c>
      <c r="AR1114" s="94" t="str">
        <f>IF(N1114="","PRIMER_DIA en blanco",
IF(AND(M1114="01",N1114&gt;=L_Conversion!$C$118,N1114&lt;=L_Conversion!$D$118),"-",
IF(AND(M1114="02",N1114&gt;=L_Conversion!$C$119,N1114&lt;=L_Conversion!$D$119),"-",
IF(AND(M1114="03",N1114&gt;=L_Conversion!$C$120,N1114&lt;=L_Conversion!$D$120),"-",
IF(AND(M1114="04",N1114&gt;=L_Conversion!$C$121,N1114&lt;=L_Conversion!$D$121),"-",
IF(AND(M1114="05",N1114&gt;=L_Conversion!$C$122,N1114&lt;=L_Conversion!$D$122),"-",
IF(AND(M1114="06",N1114&gt;=L_Conversion!$C$123,N1114&lt;=L_Conversion!$D$123),"-",
IF(AND(M1114="07",N1114&gt;=L_Conversion!$C$124,N1114&lt;=L_Conversion!$D$124),"-",
IF(AND(M1114="08",N1114&gt;=L_Conversion!$C$125,N1114&lt;=L_Conversion!$D$125),"-",
IF(AND(M1114="09",N1114&gt;=L_Conversion!$C$126,N1114&lt;=L_Conversion!$D$126),"-",
IF(AND(M1114="10",N1114&gt;=L_Conversion!$C$127,N1114&lt;=L_Conversion!$D$127),"-",
IF(AND(M1114="11",N1114&gt;=L_Conversion!$C$128,N1114&lt;=L_Conversion!$D$128),"-",
IF(AND(M1114="12",N1114&gt;=L_Conversion!$C$129,N1114&lt;=L_Conversion!$D$129),"-",
IF(AND(M1114="13",N1114&gt;=L_Conversion!$C$116,N1114&lt;=L_Conversion!$D$116),"-",
IF(AND(M1114="14",N1114&gt;=L_Conversion!$C$117,N1114&lt;=L_Conversion!$D$117),"-",
"PRIMER_DIA fuera de rango")))))))))))))))</f>
        <v>-</v>
      </c>
      <c r="AS1114" s="94" t="str">
        <f t="shared" si="482"/>
        <v>-</v>
      </c>
      <c r="AT1114" s="94" t="str">
        <f t="shared" si="483"/>
        <v>-</v>
      </c>
      <c r="AU1114" s="94" t="str">
        <f t="shared" si="484"/>
        <v>-</v>
      </c>
      <c r="AV1114" s="94" t="str">
        <f t="shared" si="485"/>
        <v>-</v>
      </c>
      <c r="AW1114" s="94" t="str">
        <f t="shared" si="486"/>
        <v>-</v>
      </c>
      <c r="AX1114" s="94" t="str">
        <f t="shared" si="487"/>
        <v>-</v>
      </c>
      <c r="AY1114" s="94" t="str">
        <f t="shared" si="488"/>
        <v>-</v>
      </c>
      <c r="AZ1114" s="94" t="str">
        <f t="shared" si="489"/>
        <v>-</v>
      </c>
      <c r="BA1114" s="94" t="str">
        <f t="shared" si="490"/>
        <v>-</v>
      </c>
      <c r="BB1114" s="94" t="str">
        <f t="shared" si="491"/>
        <v>-</v>
      </c>
      <c r="BC1114" s="94" t="str">
        <f t="shared" si="492"/>
        <v>-</v>
      </c>
      <c r="BD1114" s="94" t="str">
        <f t="shared" si="493"/>
        <v>-</v>
      </c>
      <c r="BE1114" s="94" t="str">
        <f t="shared" si="494"/>
        <v>-</v>
      </c>
      <c r="BF1114" s="94" t="str">
        <f t="shared" si="495"/>
        <v>-</v>
      </c>
    </row>
    <row r="1115" spans="1:58" x14ac:dyDescent="0.2">
      <c r="A1115" s="19" t="s">
        <v>1193</v>
      </c>
      <c r="B1115" s="19" t="s">
        <v>76</v>
      </c>
      <c r="C1115" s="19">
        <v>16006241</v>
      </c>
      <c r="D1115" s="19" t="s">
        <v>1197</v>
      </c>
      <c r="E1115" s="19" t="s">
        <v>1732</v>
      </c>
      <c r="F1115" s="19" t="s">
        <v>1733</v>
      </c>
      <c r="G1115" s="19" t="s">
        <v>1734</v>
      </c>
      <c r="H1115" s="19" t="s">
        <v>1018</v>
      </c>
      <c r="I1115" s="19" t="s">
        <v>653</v>
      </c>
      <c r="J1115" s="19">
        <v>80</v>
      </c>
      <c r="K1115" s="19" t="s">
        <v>556</v>
      </c>
      <c r="L1115" s="19" t="s">
        <v>495</v>
      </c>
      <c r="M1115" s="19" t="s">
        <v>10</v>
      </c>
      <c r="N1115" s="19">
        <v>45929</v>
      </c>
      <c r="O1115" s="19">
        <v>3</v>
      </c>
      <c r="P1115" s="83">
        <v>1</v>
      </c>
      <c r="Q1115" s="19" t="s">
        <v>23</v>
      </c>
      <c r="R1115" s="19" t="s">
        <v>11</v>
      </c>
      <c r="S1115" s="19" t="s">
        <v>23</v>
      </c>
      <c r="T1115" s="19">
        <v>3</v>
      </c>
      <c r="U1115" s="19" t="s">
        <v>11</v>
      </c>
      <c r="V1115" s="19" t="s">
        <v>11</v>
      </c>
      <c r="W1115" s="19" t="s">
        <v>11</v>
      </c>
      <c r="X1115" s="19">
        <v>0</v>
      </c>
      <c r="Y1115" s="19" t="s">
        <v>730</v>
      </c>
      <c r="Z1115" s="19">
        <v>0</v>
      </c>
      <c r="AA1115" s="19">
        <v>0</v>
      </c>
      <c r="AB1115" s="19">
        <v>0</v>
      </c>
      <c r="AC1115" s="186" t="str">
        <f>IF(OR(M1115="13",M1115="14",P1115=8),"",IF(     AND(OR(S1115="AUTORIZADO", S1115="PENDIENTE", S1115="REDUCIDO", S1115="AMPLIADO"),L1115&lt;&gt;"HONORARIO" ), _xlfn.CONCAT(IF(H1115="X","H",H1115),"_",IF(OR(P1115=5,P1115=6),_xlfn.CONCAT(P1115,"A"),P1115),"_",VLOOKUP(T1115,Datos!$B$2:$C$5,2,TRUE)),""))</f>
        <v>M_1_[hasta 3]</v>
      </c>
      <c r="AD1115" s="186">
        <f t="shared" si="469"/>
        <v>0</v>
      </c>
      <c r="AE1115" s="90" t="str">
        <f t="shared" si="470"/>
        <v>-</v>
      </c>
      <c r="AF1115" s="91" t="str">
        <f t="shared" si="471"/>
        <v>070601</v>
      </c>
      <c r="AG1115" s="92"/>
      <c r="AH1115" s="93" t="str">
        <f t="shared" si="472"/>
        <v>Corporación de Fomento de la Producción</v>
      </c>
      <c r="AI1115" s="90" t="str">
        <f t="shared" si="473"/>
        <v>-</v>
      </c>
      <c r="AJ1115" s="90" t="str">
        <f t="shared" si="474"/>
        <v>K</v>
      </c>
      <c r="AK1115" s="90" t="str">
        <f t="shared" si="475"/>
        <v>-</v>
      </c>
      <c r="AL1115" s="90" t="str">
        <f t="shared" si="476"/>
        <v>Identifica este registro como MUJER</v>
      </c>
      <c r="AM1115" s="90" t="str">
        <f t="shared" si="477"/>
        <v>-</v>
      </c>
      <c r="AN1115" s="90" t="str">
        <f t="shared" si="478"/>
        <v>-</v>
      </c>
      <c r="AO1115" s="90" t="str">
        <f t="shared" si="479"/>
        <v>-</v>
      </c>
      <c r="AP1115" s="58" t="str">
        <f t="shared" si="480"/>
        <v>-</v>
      </c>
      <c r="AQ1115" s="94" t="str">
        <f t="shared" si="481"/>
        <v>-</v>
      </c>
      <c r="AR1115" s="94" t="str">
        <f>IF(N1115="","PRIMER_DIA en blanco",
IF(AND(M1115="01",N1115&gt;=L_Conversion!$C$118,N1115&lt;=L_Conversion!$D$118),"-",
IF(AND(M1115="02",N1115&gt;=L_Conversion!$C$119,N1115&lt;=L_Conversion!$D$119),"-",
IF(AND(M1115="03",N1115&gt;=L_Conversion!$C$120,N1115&lt;=L_Conversion!$D$120),"-",
IF(AND(M1115="04",N1115&gt;=L_Conversion!$C$121,N1115&lt;=L_Conversion!$D$121),"-",
IF(AND(M1115="05",N1115&gt;=L_Conversion!$C$122,N1115&lt;=L_Conversion!$D$122),"-",
IF(AND(M1115="06",N1115&gt;=L_Conversion!$C$123,N1115&lt;=L_Conversion!$D$123),"-",
IF(AND(M1115="07",N1115&gt;=L_Conversion!$C$124,N1115&lt;=L_Conversion!$D$124),"-",
IF(AND(M1115="08",N1115&gt;=L_Conversion!$C$125,N1115&lt;=L_Conversion!$D$125),"-",
IF(AND(M1115="09",N1115&gt;=L_Conversion!$C$126,N1115&lt;=L_Conversion!$D$126),"-",
IF(AND(M1115="10",N1115&gt;=L_Conversion!$C$127,N1115&lt;=L_Conversion!$D$127),"-",
IF(AND(M1115="11",N1115&gt;=L_Conversion!$C$128,N1115&lt;=L_Conversion!$D$128),"-",
IF(AND(M1115="12",N1115&gt;=L_Conversion!$C$129,N1115&lt;=L_Conversion!$D$129),"-",
IF(AND(M1115="13",N1115&gt;=L_Conversion!$C$116,N1115&lt;=L_Conversion!$D$116),"-",
IF(AND(M1115="14",N1115&gt;=L_Conversion!$C$117,N1115&lt;=L_Conversion!$D$117),"-",
"PRIMER_DIA fuera de rango")))))))))))))))</f>
        <v>-</v>
      </c>
      <c r="AS1115" s="94" t="str">
        <f t="shared" si="482"/>
        <v>-</v>
      </c>
      <c r="AT1115" s="94" t="str">
        <f t="shared" si="483"/>
        <v>-</v>
      </c>
      <c r="AU1115" s="94" t="str">
        <f t="shared" si="484"/>
        <v>-</v>
      </c>
      <c r="AV1115" s="94" t="str">
        <f t="shared" si="485"/>
        <v>-</v>
      </c>
      <c r="AW1115" s="94" t="str">
        <f t="shared" si="486"/>
        <v>-</v>
      </c>
      <c r="AX1115" s="94" t="str">
        <f t="shared" si="487"/>
        <v>-</v>
      </c>
      <c r="AY1115" s="94" t="str">
        <f t="shared" si="488"/>
        <v>-</v>
      </c>
      <c r="AZ1115" s="94" t="str">
        <f t="shared" si="489"/>
        <v>-</v>
      </c>
      <c r="BA1115" s="94" t="str">
        <f t="shared" si="490"/>
        <v>-</v>
      </c>
      <c r="BB1115" s="94" t="str">
        <f t="shared" si="491"/>
        <v>-</v>
      </c>
      <c r="BC1115" s="94" t="str">
        <f t="shared" si="492"/>
        <v>-</v>
      </c>
      <c r="BD1115" s="94" t="str">
        <f t="shared" si="493"/>
        <v>-</v>
      </c>
      <c r="BE1115" s="94" t="str">
        <f t="shared" si="494"/>
        <v>-</v>
      </c>
      <c r="BF1115" s="94" t="str">
        <f t="shared" si="495"/>
        <v>-</v>
      </c>
    </row>
    <row r="1116" spans="1:58" x14ac:dyDescent="0.2">
      <c r="A1116" s="19" t="s">
        <v>1193</v>
      </c>
      <c r="B1116" s="19" t="s">
        <v>76</v>
      </c>
      <c r="C1116" s="19">
        <v>10796963</v>
      </c>
      <c r="D1116" s="19">
        <v>2</v>
      </c>
      <c r="E1116" s="19" t="s">
        <v>2151</v>
      </c>
      <c r="F1116" s="19" t="s">
        <v>2084</v>
      </c>
      <c r="G1116" s="19" t="s">
        <v>2152</v>
      </c>
      <c r="H1116" s="19" t="s">
        <v>654</v>
      </c>
      <c r="I1116" s="19" t="s">
        <v>653</v>
      </c>
      <c r="J1116" s="19">
        <v>60</v>
      </c>
      <c r="K1116" s="19" t="s">
        <v>554</v>
      </c>
      <c r="L1116" s="19" t="s">
        <v>490</v>
      </c>
      <c r="M1116" s="19" t="s">
        <v>10</v>
      </c>
      <c r="N1116" s="19">
        <v>45929</v>
      </c>
      <c r="O1116" s="19">
        <v>3</v>
      </c>
      <c r="P1116" s="83">
        <v>1</v>
      </c>
      <c r="Q1116" s="19" t="s">
        <v>23</v>
      </c>
      <c r="R1116" s="19" t="s">
        <v>11</v>
      </c>
      <c r="S1116" s="19" t="s">
        <v>23</v>
      </c>
      <c r="T1116" s="19">
        <v>3</v>
      </c>
      <c r="U1116" s="19" t="s">
        <v>11</v>
      </c>
      <c r="V1116" s="19" t="s">
        <v>11</v>
      </c>
      <c r="W1116" s="19" t="s">
        <v>11</v>
      </c>
      <c r="X1116" s="19">
        <v>0</v>
      </c>
      <c r="Y1116" s="19" t="s">
        <v>732</v>
      </c>
      <c r="Z1116" s="19">
        <v>0</v>
      </c>
      <c r="AA1116" s="19">
        <v>0</v>
      </c>
      <c r="AB1116" s="19">
        <v>0</v>
      </c>
      <c r="AC1116" s="186" t="str">
        <f>IF(OR(M1116="13",M1116="14",P1116=8),"",IF(     AND(OR(S1116="AUTORIZADO", S1116="PENDIENTE", S1116="REDUCIDO", S1116="AMPLIADO"),L1116&lt;&gt;"HONORARIO" ), _xlfn.CONCAT(IF(H1116="X","H",H1116),"_",IF(OR(P1116=5,P1116=6),_xlfn.CONCAT(P1116,"A"),P1116),"_",VLOOKUP(T1116,Datos!$B$2:$C$5,2,TRUE)),""))</f>
        <v>H_1_[hasta 3]</v>
      </c>
      <c r="AD1116" s="186">
        <f t="shared" si="469"/>
        <v>0</v>
      </c>
      <c r="AE1116" s="90" t="str">
        <f t="shared" si="470"/>
        <v>-</v>
      </c>
      <c r="AF1116" s="91" t="str">
        <f t="shared" si="471"/>
        <v>070601</v>
      </c>
      <c r="AG1116" s="92"/>
      <c r="AH1116" s="93" t="str">
        <f t="shared" si="472"/>
        <v>Corporación de Fomento de la Producción</v>
      </c>
      <c r="AI1116" s="90" t="str">
        <f t="shared" si="473"/>
        <v>-</v>
      </c>
      <c r="AJ1116" s="90">
        <f t="shared" si="474"/>
        <v>2</v>
      </c>
      <c r="AK1116" s="90" t="str">
        <f t="shared" si="475"/>
        <v>-</v>
      </c>
      <c r="AL1116" s="90" t="str">
        <f t="shared" si="476"/>
        <v>Identifica este registro como HOMBRE</v>
      </c>
      <c r="AM1116" s="90" t="str">
        <f t="shared" si="477"/>
        <v>-</v>
      </c>
      <c r="AN1116" s="90" t="str">
        <f t="shared" si="478"/>
        <v>-</v>
      </c>
      <c r="AO1116" s="90" t="str">
        <f t="shared" si="479"/>
        <v>-</v>
      </c>
      <c r="AP1116" s="58" t="str">
        <f t="shared" si="480"/>
        <v>-</v>
      </c>
      <c r="AQ1116" s="94" t="str">
        <f t="shared" si="481"/>
        <v>-</v>
      </c>
      <c r="AR1116" s="94" t="str">
        <f>IF(N1116="","PRIMER_DIA en blanco",
IF(AND(M1116="01",N1116&gt;=L_Conversion!$C$118,N1116&lt;=L_Conversion!$D$118),"-",
IF(AND(M1116="02",N1116&gt;=L_Conversion!$C$119,N1116&lt;=L_Conversion!$D$119),"-",
IF(AND(M1116="03",N1116&gt;=L_Conversion!$C$120,N1116&lt;=L_Conversion!$D$120),"-",
IF(AND(M1116="04",N1116&gt;=L_Conversion!$C$121,N1116&lt;=L_Conversion!$D$121),"-",
IF(AND(M1116="05",N1116&gt;=L_Conversion!$C$122,N1116&lt;=L_Conversion!$D$122),"-",
IF(AND(M1116="06",N1116&gt;=L_Conversion!$C$123,N1116&lt;=L_Conversion!$D$123),"-",
IF(AND(M1116="07",N1116&gt;=L_Conversion!$C$124,N1116&lt;=L_Conversion!$D$124),"-",
IF(AND(M1116="08",N1116&gt;=L_Conversion!$C$125,N1116&lt;=L_Conversion!$D$125),"-",
IF(AND(M1116="09",N1116&gt;=L_Conversion!$C$126,N1116&lt;=L_Conversion!$D$126),"-",
IF(AND(M1116="10",N1116&gt;=L_Conversion!$C$127,N1116&lt;=L_Conversion!$D$127),"-",
IF(AND(M1116="11",N1116&gt;=L_Conversion!$C$128,N1116&lt;=L_Conversion!$D$128),"-",
IF(AND(M1116="12",N1116&gt;=L_Conversion!$C$129,N1116&lt;=L_Conversion!$D$129),"-",
IF(AND(M1116="13",N1116&gt;=L_Conversion!$C$116,N1116&lt;=L_Conversion!$D$116),"-",
IF(AND(M1116="14",N1116&gt;=L_Conversion!$C$117,N1116&lt;=L_Conversion!$D$117),"-",
"PRIMER_DIA fuera de rango")))))))))))))))</f>
        <v>-</v>
      </c>
      <c r="AS1116" s="94" t="str">
        <f t="shared" si="482"/>
        <v>-</v>
      </c>
      <c r="AT1116" s="94" t="str">
        <f t="shared" si="483"/>
        <v>-</v>
      </c>
      <c r="AU1116" s="94" t="str">
        <f t="shared" si="484"/>
        <v>-</v>
      </c>
      <c r="AV1116" s="94" t="str">
        <f t="shared" si="485"/>
        <v>-</v>
      </c>
      <c r="AW1116" s="94" t="str">
        <f t="shared" si="486"/>
        <v>-</v>
      </c>
      <c r="AX1116" s="94" t="str">
        <f t="shared" si="487"/>
        <v>-</v>
      </c>
      <c r="AY1116" s="94" t="str">
        <f t="shared" si="488"/>
        <v>-</v>
      </c>
      <c r="AZ1116" s="94" t="str">
        <f t="shared" si="489"/>
        <v>-</v>
      </c>
      <c r="BA1116" s="94" t="str">
        <f t="shared" si="490"/>
        <v>-</v>
      </c>
      <c r="BB1116" s="94" t="str">
        <f t="shared" si="491"/>
        <v>-</v>
      </c>
      <c r="BC1116" s="94" t="str">
        <f t="shared" si="492"/>
        <v>-</v>
      </c>
      <c r="BD1116" s="94" t="str">
        <f t="shared" si="493"/>
        <v>-</v>
      </c>
      <c r="BE1116" s="94" t="str">
        <f t="shared" si="494"/>
        <v>-</v>
      </c>
      <c r="BF1116" s="94" t="str">
        <f t="shared" si="495"/>
        <v>-</v>
      </c>
    </row>
    <row r="1117" spans="1:58" x14ac:dyDescent="0.2">
      <c r="A1117" s="19" t="s">
        <v>1193</v>
      </c>
      <c r="B1117" s="19" t="s">
        <v>76</v>
      </c>
      <c r="C1117" s="19">
        <v>12800998</v>
      </c>
      <c r="D1117" s="19">
        <v>1</v>
      </c>
      <c r="E1117" s="19" t="s">
        <v>1307</v>
      </c>
      <c r="F1117" s="19" t="s">
        <v>1308</v>
      </c>
      <c r="G1117" s="19" t="s">
        <v>1292</v>
      </c>
      <c r="H1117" s="19" t="s">
        <v>1018</v>
      </c>
      <c r="I1117" s="19" t="s">
        <v>653</v>
      </c>
      <c r="J1117" s="19">
        <v>80</v>
      </c>
      <c r="K1117" s="19" t="s">
        <v>556</v>
      </c>
      <c r="L1117" s="19" t="s">
        <v>495</v>
      </c>
      <c r="M1117" s="19" t="s">
        <v>10</v>
      </c>
      <c r="N1117" s="19">
        <v>45929</v>
      </c>
      <c r="O1117" s="19">
        <v>3</v>
      </c>
      <c r="P1117" s="83">
        <v>1</v>
      </c>
      <c r="Q1117" s="19" t="s">
        <v>23</v>
      </c>
      <c r="R1117" s="19" t="s">
        <v>11</v>
      </c>
      <c r="S1117" s="19" t="s">
        <v>23</v>
      </c>
      <c r="T1117" s="19">
        <v>3</v>
      </c>
      <c r="U1117" s="19" t="s">
        <v>11</v>
      </c>
      <c r="V1117" s="19" t="s">
        <v>11</v>
      </c>
      <c r="W1117" s="19" t="s">
        <v>11</v>
      </c>
      <c r="X1117" s="19">
        <v>0</v>
      </c>
      <c r="Y1117" s="19" t="s">
        <v>730</v>
      </c>
      <c r="Z1117" s="19">
        <v>0</v>
      </c>
      <c r="AA1117" s="19">
        <v>0</v>
      </c>
      <c r="AB1117" s="19">
        <v>0</v>
      </c>
      <c r="AC1117" s="186" t="str">
        <f>IF(OR(M1117="13",M1117="14",P1117=8),"",IF(     AND(OR(S1117="AUTORIZADO", S1117="PENDIENTE", S1117="REDUCIDO", S1117="AMPLIADO"),L1117&lt;&gt;"HONORARIO" ), _xlfn.CONCAT(IF(H1117="X","H",H1117),"_",IF(OR(P1117=5,P1117=6),_xlfn.CONCAT(P1117,"A"),P1117),"_",VLOOKUP(T1117,Datos!$B$2:$C$5,2,TRUE)),""))</f>
        <v>M_1_[hasta 3]</v>
      </c>
      <c r="AD1117" s="186">
        <f t="shared" si="469"/>
        <v>0</v>
      </c>
      <c r="AE1117" s="90" t="str">
        <f t="shared" si="470"/>
        <v>-</v>
      </c>
      <c r="AF1117" s="91" t="str">
        <f t="shared" si="471"/>
        <v>070601</v>
      </c>
      <c r="AG1117" s="92"/>
      <c r="AH1117" s="93" t="str">
        <f t="shared" si="472"/>
        <v>Corporación de Fomento de la Producción</v>
      </c>
      <c r="AI1117" s="90" t="str">
        <f t="shared" si="473"/>
        <v>-</v>
      </c>
      <c r="AJ1117" s="90">
        <f t="shared" si="474"/>
        <v>1</v>
      </c>
      <c r="AK1117" s="90" t="str">
        <f t="shared" si="475"/>
        <v>-</v>
      </c>
      <c r="AL1117" s="90" t="str">
        <f t="shared" si="476"/>
        <v>Identifica este registro como MUJER</v>
      </c>
      <c r="AM1117" s="90" t="str">
        <f t="shared" si="477"/>
        <v>-</v>
      </c>
      <c r="AN1117" s="90" t="str">
        <f t="shared" si="478"/>
        <v>-</v>
      </c>
      <c r="AO1117" s="90" t="str">
        <f t="shared" si="479"/>
        <v>-</v>
      </c>
      <c r="AP1117" s="58" t="str">
        <f t="shared" si="480"/>
        <v>-</v>
      </c>
      <c r="AQ1117" s="94" t="str">
        <f t="shared" si="481"/>
        <v>-</v>
      </c>
      <c r="AR1117" s="94" t="str">
        <f>IF(N1117="","PRIMER_DIA en blanco",
IF(AND(M1117="01",N1117&gt;=L_Conversion!$C$118,N1117&lt;=L_Conversion!$D$118),"-",
IF(AND(M1117="02",N1117&gt;=L_Conversion!$C$119,N1117&lt;=L_Conversion!$D$119),"-",
IF(AND(M1117="03",N1117&gt;=L_Conversion!$C$120,N1117&lt;=L_Conversion!$D$120),"-",
IF(AND(M1117="04",N1117&gt;=L_Conversion!$C$121,N1117&lt;=L_Conversion!$D$121),"-",
IF(AND(M1117="05",N1117&gt;=L_Conversion!$C$122,N1117&lt;=L_Conversion!$D$122),"-",
IF(AND(M1117="06",N1117&gt;=L_Conversion!$C$123,N1117&lt;=L_Conversion!$D$123),"-",
IF(AND(M1117="07",N1117&gt;=L_Conversion!$C$124,N1117&lt;=L_Conversion!$D$124),"-",
IF(AND(M1117="08",N1117&gt;=L_Conversion!$C$125,N1117&lt;=L_Conversion!$D$125),"-",
IF(AND(M1117="09",N1117&gt;=L_Conversion!$C$126,N1117&lt;=L_Conversion!$D$126),"-",
IF(AND(M1117="10",N1117&gt;=L_Conversion!$C$127,N1117&lt;=L_Conversion!$D$127),"-",
IF(AND(M1117="11",N1117&gt;=L_Conversion!$C$128,N1117&lt;=L_Conversion!$D$128),"-",
IF(AND(M1117="12",N1117&gt;=L_Conversion!$C$129,N1117&lt;=L_Conversion!$D$129),"-",
IF(AND(M1117="13",N1117&gt;=L_Conversion!$C$116,N1117&lt;=L_Conversion!$D$116),"-",
IF(AND(M1117="14",N1117&gt;=L_Conversion!$C$117,N1117&lt;=L_Conversion!$D$117),"-",
"PRIMER_DIA fuera de rango")))))))))))))))</f>
        <v>-</v>
      </c>
      <c r="AS1117" s="94" t="str">
        <f t="shared" si="482"/>
        <v>-</v>
      </c>
      <c r="AT1117" s="94" t="str">
        <f t="shared" si="483"/>
        <v>-</v>
      </c>
      <c r="AU1117" s="94" t="str">
        <f t="shared" si="484"/>
        <v>-</v>
      </c>
      <c r="AV1117" s="94" t="str">
        <f t="shared" si="485"/>
        <v>-</v>
      </c>
      <c r="AW1117" s="94" t="str">
        <f t="shared" si="486"/>
        <v>-</v>
      </c>
      <c r="AX1117" s="94" t="str">
        <f t="shared" si="487"/>
        <v>-</v>
      </c>
      <c r="AY1117" s="94" t="str">
        <f t="shared" si="488"/>
        <v>-</v>
      </c>
      <c r="AZ1117" s="94" t="str">
        <f t="shared" si="489"/>
        <v>-</v>
      </c>
      <c r="BA1117" s="94" t="str">
        <f t="shared" si="490"/>
        <v>-</v>
      </c>
      <c r="BB1117" s="94" t="str">
        <f t="shared" si="491"/>
        <v>-</v>
      </c>
      <c r="BC1117" s="94" t="str">
        <f t="shared" si="492"/>
        <v>-</v>
      </c>
      <c r="BD1117" s="94" t="str">
        <f t="shared" si="493"/>
        <v>-</v>
      </c>
      <c r="BE1117" s="94" t="str">
        <f t="shared" si="494"/>
        <v>-</v>
      </c>
      <c r="BF1117" s="94" t="str">
        <f t="shared" si="495"/>
        <v>-</v>
      </c>
    </row>
    <row r="1118" spans="1:58" x14ac:dyDescent="0.2">
      <c r="A1118" s="19" t="s">
        <v>1193</v>
      </c>
      <c r="B1118" s="19" t="s">
        <v>76</v>
      </c>
      <c r="C1118" s="19">
        <v>11590869</v>
      </c>
      <c r="D1118" s="19">
        <v>3</v>
      </c>
      <c r="E1118" s="19" t="s">
        <v>1436</v>
      </c>
      <c r="F1118" s="19" t="s">
        <v>1654</v>
      </c>
      <c r="G1118" s="19" t="s">
        <v>1808</v>
      </c>
      <c r="H1118" s="19" t="s">
        <v>654</v>
      </c>
      <c r="I1118" s="19" t="s">
        <v>654</v>
      </c>
      <c r="J1118" s="19">
        <v>80</v>
      </c>
      <c r="K1118" s="19" t="s">
        <v>556</v>
      </c>
      <c r="L1118" s="19" t="s">
        <v>509</v>
      </c>
      <c r="M1118" s="19" t="s">
        <v>10</v>
      </c>
      <c r="N1118" s="19">
        <v>45929</v>
      </c>
      <c r="O1118" s="19">
        <v>3</v>
      </c>
      <c r="P1118" s="83">
        <v>1</v>
      </c>
      <c r="Q1118" s="19" t="s">
        <v>23</v>
      </c>
      <c r="R1118" s="19" t="s">
        <v>11</v>
      </c>
      <c r="S1118" s="19" t="s">
        <v>23</v>
      </c>
      <c r="T1118" s="19">
        <v>3</v>
      </c>
      <c r="U1118" s="19" t="s">
        <v>11</v>
      </c>
      <c r="V1118" s="19" t="s">
        <v>11</v>
      </c>
      <c r="W1118" s="19" t="s">
        <v>11</v>
      </c>
      <c r="X1118" s="19">
        <v>0</v>
      </c>
      <c r="Y1118" s="19" t="s">
        <v>730</v>
      </c>
      <c r="Z1118" s="19">
        <v>0</v>
      </c>
      <c r="AA1118" s="19">
        <v>0</v>
      </c>
      <c r="AB1118" s="19">
        <v>0</v>
      </c>
      <c r="AC1118" s="186" t="str">
        <f>IF(OR(M1118="13",M1118="14",P1118=8),"",IF(     AND(OR(S1118="AUTORIZADO", S1118="PENDIENTE", S1118="REDUCIDO", S1118="AMPLIADO"),L1118&lt;&gt;"HONORARIO" ), _xlfn.CONCAT(IF(H1118="X","H",H1118),"_",IF(OR(P1118=5,P1118=6),_xlfn.CONCAT(P1118,"A"),P1118),"_",VLOOKUP(T1118,Datos!$B$2:$C$5,2,TRUE)),""))</f>
        <v>H_1_[hasta 3]</v>
      </c>
      <c r="AD1118" s="186">
        <f t="shared" si="469"/>
        <v>0</v>
      </c>
      <c r="AE1118" s="90" t="str">
        <f t="shared" si="470"/>
        <v>-</v>
      </c>
      <c r="AF1118" s="91" t="str">
        <f t="shared" si="471"/>
        <v>070601</v>
      </c>
      <c r="AG1118" s="92"/>
      <c r="AH1118" s="93" t="str">
        <f t="shared" si="472"/>
        <v>Corporación de Fomento de la Producción</v>
      </c>
      <c r="AI1118" s="90" t="str">
        <f t="shared" si="473"/>
        <v>-</v>
      </c>
      <c r="AJ1118" s="90">
        <f t="shared" si="474"/>
        <v>3</v>
      </c>
      <c r="AK1118" s="90" t="str">
        <f t="shared" si="475"/>
        <v>-</v>
      </c>
      <c r="AL1118" s="90" t="str">
        <f t="shared" si="476"/>
        <v>Identifica este registro como HOMBRE</v>
      </c>
      <c r="AM1118" s="90" t="str">
        <f t="shared" si="477"/>
        <v>-</v>
      </c>
      <c r="AN1118" s="90" t="str">
        <f t="shared" si="478"/>
        <v>-</v>
      </c>
      <c r="AO1118" s="90" t="str">
        <f t="shared" si="479"/>
        <v>-</v>
      </c>
      <c r="AP1118" s="58" t="str">
        <f t="shared" si="480"/>
        <v>-</v>
      </c>
      <c r="AQ1118" s="94" t="str">
        <f t="shared" si="481"/>
        <v>-</v>
      </c>
      <c r="AR1118" s="94" t="str">
        <f>IF(N1118="","PRIMER_DIA en blanco",
IF(AND(M1118="01",N1118&gt;=L_Conversion!$C$118,N1118&lt;=L_Conversion!$D$118),"-",
IF(AND(M1118="02",N1118&gt;=L_Conversion!$C$119,N1118&lt;=L_Conversion!$D$119),"-",
IF(AND(M1118="03",N1118&gt;=L_Conversion!$C$120,N1118&lt;=L_Conversion!$D$120),"-",
IF(AND(M1118="04",N1118&gt;=L_Conversion!$C$121,N1118&lt;=L_Conversion!$D$121),"-",
IF(AND(M1118="05",N1118&gt;=L_Conversion!$C$122,N1118&lt;=L_Conversion!$D$122),"-",
IF(AND(M1118="06",N1118&gt;=L_Conversion!$C$123,N1118&lt;=L_Conversion!$D$123),"-",
IF(AND(M1118="07",N1118&gt;=L_Conversion!$C$124,N1118&lt;=L_Conversion!$D$124),"-",
IF(AND(M1118="08",N1118&gt;=L_Conversion!$C$125,N1118&lt;=L_Conversion!$D$125),"-",
IF(AND(M1118="09",N1118&gt;=L_Conversion!$C$126,N1118&lt;=L_Conversion!$D$126),"-",
IF(AND(M1118="10",N1118&gt;=L_Conversion!$C$127,N1118&lt;=L_Conversion!$D$127),"-",
IF(AND(M1118="11",N1118&gt;=L_Conversion!$C$128,N1118&lt;=L_Conversion!$D$128),"-",
IF(AND(M1118="12",N1118&gt;=L_Conversion!$C$129,N1118&lt;=L_Conversion!$D$129),"-",
IF(AND(M1118="13",N1118&gt;=L_Conversion!$C$116,N1118&lt;=L_Conversion!$D$116),"-",
IF(AND(M1118="14",N1118&gt;=L_Conversion!$C$117,N1118&lt;=L_Conversion!$D$117),"-",
"PRIMER_DIA fuera de rango")))))))))))))))</f>
        <v>-</v>
      </c>
      <c r="AS1118" s="94" t="str">
        <f t="shared" si="482"/>
        <v>-</v>
      </c>
      <c r="AT1118" s="94" t="str">
        <f t="shared" si="483"/>
        <v>-</v>
      </c>
      <c r="AU1118" s="94" t="str">
        <f t="shared" si="484"/>
        <v>-</v>
      </c>
      <c r="AV1118" s="94" t="str">
        <f t="shared" si="485"/>
        <v>-</v>
      </c>
      <c r="AW1118" s="94" t="str">
        <f t="shared" si="486"/>
        <v>-</v>
      </c>
      <c r="AX1118" s="94" t="str">
        <f t="shared" si="487"/>
        <v>-</v>
      </c>
      <c r="AY1118" s="94" t="str">
        <f t="shared" si="488"/>
        <v>-</v>
      </c>
      <c r="AZ1118" s="94" t="str">
        <f t="shared" si="489"/>
        <v>-</v>
      </c>
      <c r="BA1118" s="94" t="str">
        <f t="shared" si="490"/>
        <v>-</v>
      </c>
      <c r="BB1118" s="94" t="str">
        <f t="shared" si="491"/>
        <v>-</v>
      </c>
      <c r="BC1118" s="94" t="str">
        <f t="shared" si="492"/>
        <v>-</v>
      </c>
      <c r="BD1118" s="94" t="str">
        <f t="shared" si="493"/>
        <v>-</v>
      </c>
      <c r="BE1118" s="94" t="str">
        <f t="shared" si="494"/>
        <v>-</v>
      </c>
      <c r="BF1118" s="94" t="str">
        <f t="shared" si="495"/>
        <v>-</v>
      </c>
    </row>
    <row r="1119" spans="1:58" x14ac:dyDescent="0.2">
      <c r="A1119" s="19" t="s">
        <v>1193</v>
      </c>
      <c r="B1119" s="19" t="s">
        <v>76</v>
      </c>
      <c r="C1119" s="19">
        <v>13545055</v>
      </c>
      <c r="D1119" s="19">
        <v>3</v>
      </c>
      <c r="E1119" s="19" t="s">
        <v>1427</v>
      </c>
      <c r="F1119" s="19" t="s">
        <v>1428</v>
      </c>
      <c r="G1119" s="19" t="s">
        <v>1429</v>
      </c>
      <c r="H1119" s="19" t="s">
        <v>1018</v>
      </c>
      <c r="I1119" s="19" t="s">
        <v>653</v>
      </c>
      <c r="J1119" s="19">
        <v>80</v>
      </c>
      <c r="K1119" s="19" t="s">
        <v>554</v>
      </c>
      <c r="L1119" s="19" t="s">
        <v>495</v>
      </c>
      <c r="M1119" s="19" t="s">
        <v>10</v>
      </c>
      <c r="N1119" s="19">
        <v>45929</v>
      </c>
      <c r="O1119" s="19">
        <v>30</v>
      </c>
      <c r="P1119" s="83">
        <v>1</v>
      </c>
      <c r="Q1119" s="19" t="s">
        <v>23</v>
      </c>
      <c r="R1119" s="19" t="s">
        <v>11</v>
      </c>
      <c r="S1119" s="19" t="s">
        <v>23</v>
      </c>
      <c r="T1119" s="19">
        <v>30</v>
      </c>
      <c r="U1119" s="19" t="s">
        <v>11</v>
      </c>
      <c r="V1119" s="19" t="s">
        <v>11</v>
      </c>
      <c r="W1119" s="19" t="s">
        <v>11</v>
      </c>
      <c r="X1119" s="19">
        <v>0</v>
      </c>
      <c r="Y1119" s="19" t="s">
        <v>730</v>
      </c>
      <c r="Z1119" s="19">
        <v>0</v>
      </c>
      <c r="AA1119" s="19">
        <v>0</v>
      </c>
      <c r="AB1119" s="19">
        <v>0</v>
      </c>
      <c r="AC1119" s="186" t="str">
        <f>IF(OR(M1119="13",M1119="14",P1119=8),"",IF(     AND(OR(S1119="AUTORIZADO", S1119="PENDIENTE", S1119="REDUCIDO", S1119="AMPLIADO"),L1119&lt;&gt;"HONORARIO" ), _xlfn.CONCAT(IF(H1119="X","H",H1119),"_",IF(OR(P1119=5,P1119=6),_xlfn.CONCAT(P1119,"A"),P1119),"_",VLOOKUP(T1119,Datos!$B$2:$C$5,2,TRUE)),""))</f>
        <v>M_1_[11 +]</v>
      </c>
      <c r="AD1119" s="186">
        <f t="shared" si="469"/>
        <v>0</v>
      </c>
      <c r="AE1119" s="90" t="str">
        <f t="shared" si="470"/>
        <v>-</v>
      </c>
      <c r="AF1119" s="91" t="str">
        <f t="shared" si="471"/>
        <v>070601</v>
      </c>
      <c r="AG1119" s="92"/>
      <c r="AH1119" s="93" t="str">
        <f t="shared" si="472"/>
        <v>Corporación de Fomento de la Producción</v>
      </c>
      <c r="AI1119" s="90" t="str">
        <f t="shared" si="473"/>
        <v>-</v>
      </c>
      <c r="AJ1119" s="90">
        <f t="shared" si="474"/>
        <v>3</v>
      </c>
      <c r="AK1119" s="90" t="str">
        <f t="shared" si="475"/>
        <v>-</v>
      </c>
      <c r="AL1119" s="90" t="str">
        <f t="shared" si="476"/>
        <v>Identifica este registro como MUJER</v>
      </c>
      <c r="AM1119" s="90" t="str">
        <f t="shared" si="477"/>
        <v>-</v>
      </c>
      <c r="AN1119" s="90" t="str">
        <f t="shared" si="478"/>
        <v>-</v>
      </c>
      <c r="AO1119" s="90" t="str">
        <f t="shared" si="479"/>
        <v>-</v>
      </c>
      <c r="AP1119" s="58" t="str">
        <f t="shared" si="480"/>
        <v>-</v>
      </c>
      <c r="AQ1119" s="94" t="str">
        <f t="shared" si="481"/>
        <v>-</v>
      </c>
      <c r="AR1119" s="94" t="str">
        <f>IF(N1119="","PRIMER_DIA en blanco",
IF(AND(M1119="01",N1119&gt;=L_Conversion!$C$118,N1119&lt;=L_Conversion!$D$118),"-",
IF(AND(M1119="02",N1119&gt;=L_Conversion!$C$119,N1119&lt;=L_Conversion!$D$119),"-",
IF(AND(M1119="03",N1119&gt;=L_Conversion!$C$120,N1119&lt;=L_Conversion!$D$120),"-",
IF(AND(M1119="04",N1119&gt;=L_Conversion!$C$121,N1119&lt;=L_Conversion!$D$121),"-",
IF(AND(M1119="05",N1119&gt;=L_Conversion!$C$122,N1119&lt;=L_Conversion!$D$122),"-",
IF(AND(M1119="06",N1119&gt;=L_Conversion!$C$123,N1119&lt;=L_Conversion!$D$123),"-",
IF(AND(M1119="07",N1119&gt;=L_Conversion!$C$124,N1119&lt;=L_Conversion!$D$124),"-",
IF(AND(M1119="08",N1119&gt;=L_Conversion!$C$125,N1119&lt;=L_Conversion!$D$125),"-",
IF(AND(M1119="09",N1119&gt;=L_Conversion!$C$126,N1119&lt;=L_Conversion!$D$126),"-",
IF(AND(M1119="10",N1119&gt;=L_Conversion!$C$127,N1119&lt;=L_Conversion!$D$127),"-",
IF(AND(M1119="11",N1119&gt;=L_Conversion!$C$128,N1119&lt;=L_Conversion!$D$128),"-",
IF(AND(M1119="12",N1119&gt;=L_Conversion!$C$129,N1119&lt;=L_Conversion!$D$129),"-",
IF(AND(M1119="13",N1119&gt;=L_Conversion!$C$116,N1119&lt;=L_Conversion!$D$116),"-",
IF(AND(M1119="14",N1119&gt;=L_Conversion!$C$117,N1119&lt;=L_Conversion!$D$117),"-",
"PRIMER_DIA fuera de rango")))))))))))))))</f>
        <v>-</v>
      </c>
      <c r="AS1119" s="94" t="str">
        <f t="shared" si="482"/>
        <v>-</v>
      </c>
      <c r="AT1119" s="94" t="str">
        <f t="shared" si="483"/>
        <v>-</v>
      </c>
      <c r="AU1119" s="94" t="str">
        <f t="shared" si="484"/>
        <v>-</v>
      </c>
      <c r="AV1119" s="94" t="str">
        <f t="shared" si="485"/>
        <v>-</v>
      </c>
      <c r="AW1119" s="94" t="str">
        <f t="shared" si="486"/>
        <v>-</v>
      </c>
      <c r="AX1119" s="94" t="str">
        <f t="shared" si="487"/>
        <v>-</v>
      </c>
      <c r="AY1119" s="94" t="str">
        <f t="shared" si="488"/>
        <v>-</v>
      </c>
      <c r="AZ1119" s="94" t="str">
        <f t="shared" si="489"/>
        <v>-</v>
      </c>
      <c r="BA1119" s="94" t="str">
        <f t="shared" si="490"/>
        <v>-</v>
      </c>
      <c r="BB1119" s="94" t="str">
        <f t="shared" si="491"/>
        <v>-</v>
      </c>
      <c r="BC1119" s="94" t="str">
        <f t="shared" si="492"/>
        <v>-</v>
      </c>
      <c r="BD1119" s="94" t="str">
        <f t="shared" si="493"/>
        <v>-</v>
      </c>
      <c r="BE1119" s="94" t="str">
        <f t="shared" si="494"/>
        <v>-</v>
      </c>
      <c r="BF1119" s="94" t="str">
        <f t="shared" si="495"/>
        <v>-</v>
      </c>
    </row>
    <row r="1120" spans="1:58" x14ac:dyDescent="0.2">
      <c r="A1120" s="19" t="s">
        <v>1193</v>
      </c>
      <c r="B1120" s="19" t="s">
        <v>76</v>
      </c>
      <c r="C1120" s="19">
        <v>17404717</v>
      </c>
      <c r="D1120" s="19">
        <v>0</v>
      </c>
      <c r="E1120" s="19" t="s">
        <v>1582</v>
      </c>
      <c r="F1120" s="19" t="s">
        <v>1583</v>
      </c>
      <c r="G1120" s="19" t="s">
        <v>1584</v>
      </c>
      <c r="H1120" s="19" t="s">
        <v>1018</v>
      </c>
      <c r="I1120" s="19" t="s">
        <v>653</v>
      </c>
      <c r="J1120" s="19">
        <v>80</v>
      </c>
      <c r="K1120" s="19" t="s">
        <v>556</v>
      </c>
      <c r="L1120" s="19" t="s">
        <v>495</v>
      </c>
      <c r="M1120" s="19" t="s">
        <v>10</v>
      </c>
      <c r="N1120" s="19">
        <v>45929</v>
      </c>
      <c r="O1120" s="19">
        <v>7</v>
      </c>
      <c r="P1120" s="83">
        <v>4</v>
      </c>
      <c r="Q1120" s="19" t="s">
        <v>23</v>
      </c>
      <c r="R1120" s="19" t="s">
        <v>11</v>
      </c>
      <c r="S1120" s="19" t="s">
        <v>23</v>
      </c>
      <c r="T1120" s="19">
        <v>7</v>
      </c>
      <c r="U1120" s="19" t="s">
        <v>11</v>
      </c>
      <c r="V1120" s="19" t="s">
        <v>11</v>
      </c>
      <c r="W1120" s="19" t="s">
        <v>11</v>
      </c>
      <c r="X1120" s="19">
        <v>0</v>
      </c>
      <c r="Y1120" s="19" t="s">
        <v>730</v>
      </c>
      <c r="Z1120" s="19">
        <v>0</v>
      </c>
      <c r="AA1120" s="19">
        <v>0</v>
      </c>
      <c r="AB1120" s="19">
        <v>0</v>
      </c>
      <c r="AC1120" s="186" t="str">
        <f>IF(OR(M1120="13",M1120="14",P1120=8),"",IF(     AND(OR(S1120="AUTORIZADO", S1120="PENDIENTE", S1120="REDUCIDO", S1120="AMPLIADO"),L1120&lt;&gt;"HONORARIO" ), _xlfn.CONCAT(IF(H1120="X","H",H1120),"_",IF(OR(P1120=5,P1120=6),_xlfn.CONCAT(P1120,"A"),P1120),"_",VLOOKUP(T1120,Datos!$B$2:$C$5,2,TRUE)),""))</f>
        <v>M_4_[4 a 10]</v>
      </c>
      <c r="AD1120" s="186">
        <f t="shared" si="469"/>
        <v>0</v>
      </c>
      <c r="AE1120" s="90" t="str">
        <f t="shared" si="470"/>
        <v>-</v>
      </c>
      <c r="AF1120" s="91" t="str">
        <f t="shared" si="471"/>
        <v>070601</v>
      </c>
      <c r="AG1120" s="92"/>
      <c r="AH1120" s="93" t="str">
        <f t="shared" si="472"/>
        <v>Corporación de Fomento de la Producción</v>
      </c>
      <c r="AI1120" s="90" t="str">
        <f t="shared" si="473"/>
        <v>-</v>
      </c>
      <c r="AJ1120" s="90">
        <f t="shared" si="474"/>
        <v>0</v>
      </c>
      <c r="AK1120" s="90" t="str">
        <f t="shared" si="475"/>
        <v>-</v>
      </c>
      <c r="AL1120" s="90" t="str">
        <f t="shared" si="476"/>
        <v>Identifica este registro como MUJER</v>
      </c>
      <c r="AM1120" s="90" t="str">
        <f t="shared" si="477"/>
        <v>-</v>
      </c>
      <c r="AN1120" s="90" t="str">
        <f t="shared" si="478"/>
        <v>-</v>
      </c>
      <c r="AO1120" s="90" t="str">
        <f t="shared" si="479"/>
        <v>-</v>
      </c>
      <c r="AP1120" s="58" t="str">
        <f t="shared" si="480"/>
        <v>-</v>
      </c>
      <c r="AQ1120" s="94" t="str">
        <f t="shared" si="481"/>
        <v>-</v>
      </c>
      <c r="AR1120" s="94" t="str">
        <f>IF(N1120="","PRIMER_DIA en blanco",
IF(AND(M1120="01",N1120&gt;=L_Conversion!$C$118,N1120&lt;=L_Conversion!$D$118),"-",
IF(AND(M1120="02",N1120&gt;=L_Conversion!$C$119,N1120&lt;=L_Conversion!$D$119),"-",
IF(AND(M1120="03",N1120&gt;=L_Conversion!$C$120,N1120&lt;=L_Conversion!$D$120),"-",
IF(AND(M1120="04",N1120&gt;=L_Conversion!$C$121,N1120&lt;=L_Conversion!$D$121),"-",
IF(AND(M1120="05",N1120&gt;=L_Conversion!$C$122,N1120&lt;=L_Conversion!$D$122),"-",
IF(AND(M1120="06",N1120&gt;=L_Conversion!$C$123,N1120&lt;=L_Conversion!$D$123),"-",
IF(AND(M1120="07",N1120&gt;=L_Conversion!$C$124,N1120&lt;=L_Conversion!$D$124),"-",
IF(AND(M1120="08",N1120&gt;=L_Conversion!$C$125,N1120&lt;=L_Conversion!$D$125),"-",
IF(AND(M1120="09",N1120&gt;=L_Conversion!$C$126,N1120&lt;=L_Conversion!$D$126),"-",
IF(AND(M1120="10",N1120&gt;=L_Conversion!$C$127,N1120&lt;=L_Conversion!$D$127),"-",
IF(AND(M1120="11",N1120&gt;=L_Conversion!$C$128,N1120&lt;=L_Conversion!$D$128),"-",
IF(AND(M1120="12",N1120&gt;=L_Conversion!$C$129,N1120&lt;=L_Conversion!$D$129),"-",
IF(AND(M1120="13",N1120&gt;=L_Conversion!$C$116,N1120&lt;=L_Conversion!$D$116),"-",
IF(AND(M1120="14",N1120&gt;=L_Conversion!$C$117,N1120&lt;=L_Conversion!$D$117),"-",
"PRIMER_DIA fuera de rango")))))))))))))))</f>
        <v>-</v>
      </c>
      <c r="AS1120" s="94" t="str">
        <f t="shared" si="482"/>
        <v>-</v>
      </c>
      <c r="AT1120" s="94" t="str">
        <f t="shared" si="483"/>
        <v>-</v>
      </c>
      <c r="AU1120" s="94" t="str">
        <f t="shared" si="484"/>
        <v>-</v>
      </c>
      <c r="AV1120" s="94" t="str">
        <f t="shared" si="485"/>
        <v>-</v>
      </c>
      <c r="AW1120" s="94" t="str">
        <f t="shared" si="486"/>
        <v>-</v>
      </c>
      <c r="AX1120" s="94" t="str">
        <f t="shared" si="487"/>
        <v>-</v>
      </c>
      <c r="AY1120" s="94" t="str">
        <f t="shared" si="488"/>
        <v>-</v>
      </c>
      <c r="AZ1120" s="94" t="str">
        <f t="shared" si="489"/>
        <v>-</v>
      </c>
      <c r="BA1120" s="94" t="str">
        <f t="shared" si="490"/>
        <v>-</v>
      </c>
      <c r="BB1120" s="94" t="str">
        <f t="shared" si="491"/>
        <v>-</v>
      </c>
      <c r="BC1120" s="94" t="str">
        <f t="shared" si="492"/>
        <v>-</v>
      </c>
      <c r="BD1120" s="94" t="str">
        <f t="shared" si="493"/>
        <v>-</v>
      </c>
      <c r="BE1120" s="94" t="str">
        <f t="shared" si="494"/>
        <v>-</v>
      </c>
      <c r="BF1120" s="94" t="str">
        <f t="shared" si="495"/>
        <v>-</v>
      </c>
    </row>
    <row r="1121" spans="1:58" x14ac:dyDescent="0.2">
      <c r="A1121" s="19" t="s">
        <v>1193</v>
      </c>
      <c r="B1121" s="19" t="s">
        <v>76</v>
      </c>
      <c r="C1121" s="19">
        <v>15184812</v>
      </c>
      <c r="D1121" s="19">
        <v>5</v>
      </c>
      <c r="E1121" s="19" t="s">
        <v>1443</v>
      </c>
      <c r="F1121" s="19" t="s">
        <v>1534</v>
      </c>
      <c r="G1121" s="19" t="s">
        <v>1565</v>
      </c>
      <c r="H1121" s="19" t="s">
        <v>1018</v>
      </c>
      <c r="I1121" s="19" t="s">
        <v>653</v>
      </c>
      <c r="J1121" s="19">
        <v>80</v>
      </c>
      <c r="K1121" s="19" t="s">
        <v>560</v>
      </c>
      <c r="L1121" s="19" t="s">
        <v>495</v>
      </c>
      <c r="M1121" s="19" t="s">
        <v>10</v>
      </c>
      <c r="N1121" s="19">
        <v>45929</v>
      </c>
      <c r="O1121" s="19">
        <v>11</v>
      </c>
      <c r="P1121" s="83">
        <v>1</v>
      </c>
      <c r="Q1121" s="19" t="s">
        <v>23</v>
      </c>
      <c r="R1121" s="19" t="s">
        <v>11</v>
      </c>
      <c r="S1121" s="19" t="s">
        <v>23</v>
      </c>
      <c r="T1121" s="19">
        <v>11</v>
      </c>
      <c r="U1121" s="19" t="s">
        <v>11</v>
      </c>
      <c r="V1121" s="19" t="s">
        <v>11</v>
      </c>
      <c r="W1121" s="19" t="s">
        <v>11</v>
      </c>
      <c r="X1121" s="19">
        <v>0</v>
      </c>
      <c r="Y1121" s="19" t="s">
        <v>730</v>
      </c>
      <c r="Z1121" s="19">
        <v>0</v>
      </c>
      <c r="AA1121" s="19">
        <v>0</v>
      </c>
      <c r="AB1121" s="19">
        <v>0</v>
      </c>
      <c r="AC1121" s="186" t="str">
        <f>IF(OR(M1121="13",M1121="14",P1121=8),"",IF(     AND(OR(S1121="AUTORIZADO", S1121="PENDIENTE", S1121="REDUCIDO", S1121="AMPLIADO"),L1121&lt;&gt;"HONORARIO" ), _xlfn.CONCAT(IF(H1121="X","H",H1121),"_",IF(OR(P1121=5,P1121=6),_xlfn.CONCAT(P1121,"A"),P1121),"_",VLOOKUP(T1121,Datos!$B$2:$C$5,2,TRUE)),""))</f>
        <v>M_1_[11 +]</v>
      </c>
      <c r="AD1121" s="186">
        <f t="shared" si="469"/>
        <v>0</v>
      </c>
      <c r="AE1121" s="90" t="str">
        <f t="shared" si="470"/>
        <v>-</v>
      </c>
      <c r="AF1121" s="91" t="str">
        <f t="shared" si="471"/>
        <v>070601</v>
      </c>
      <c r="AG1121" s="92"/>
      <c r="AH1121" s="93" t="str">
        <f t="shared" si="472"/>
        <v>Corporación de Fomento de la Producción</v>
      </c>
      <c r="AI1121" s="90" t="str">
        <f t="shared" si="473"/>
        <v>-</v>
      </c>
      <c r="AJ1121" s="90">
        <f t="shared" si="474"/>
        <v>5</v>
      </c>
      <c r="AK1121" s="90" t="str">
        <f t="shared" si="475"/>
        <v>-</v>
      </c>
      <c r="AL1121" s="90" t="str">
        <f t="shared" si="476"/>
        <v>Identifica este registro como MUJER</v>
      </c>
      <c r="AM1121" s="90" t="str">
        <f t="shared" si="477"/>
        <v>-</v>
      </c>
      <c r="AN1121" s="90" t="str">
        <f t="shared" si="478"/>
        <v>-</v>
      </c>
      <c r="AO1121" s="90" t="str">
        <f t="shared" si="479"/>
        <v>-</v>
      </c>
      <c r="AP1121" s="58" t="str">
        <f t="shared" si="480"/>
        <v>-</v>
      </c>
      <c r="AQ1121" s="94" t="str">
        <f t="shared" si="481"/>
        <v>-</v>
      </c>
      <c r="AR1121" s="94" t="str">
        <f>IF(N1121="","PRIMER_DIA en blanco",
IF(AND(M1121="01",N1121&gt;=L_Conversion!$C$118,N1121&lt;=L_Conversion!$D$118),"-",
IF(AND(M1121="02",N1121&gt;=L_Conversion!$C$119,N1121&lt;=L_Conversion!$D$119),"-",
IF(AND(M1121="03",N1121&gt;=L_Conversion!$C$120,N1121&lt;=L_Conversion!$D$120),"-",
IF(AND(M1121="04",N1121&gt;=L_Conversion!$C$121,N1121&lt;=L_Conversion!$D$121),"-",
IF(AND(M1121="05",N1121&gt;=L_Conversion!$C$122,N1121&lt;=L_Conversion!$D$122),"-",
IF(AND(M1121="06",N1121&gt;=L_Conversion!$C$123,N1121&lt;=L_Conversion!$D$123),"-",
IF(AND(M1121="07",N1121&gt;=L_Conversion!$C$124,N1121&lt;=L_Conversion!$D$124),"-",
IF(AND(M1121="08",N1121&gt;=L_Conversion!$C$125,N1121&lt;=L_Conversion!$D$125),"-",
IF(AND(M1121="09",N1121&gt;=L_Conversion!$C$126,N1121&lt;=L_Conversion!$D$126),"-",
IF(AND(M1121="10",N1121&gt;=L_Conversion!$C$127,N1121&lt;=L_Conversion!$D$127),"-",
IF(AND(M1121="11",N1121&gt;=L_Conversion!$C$128,N1121&lt;=L_Conversion!$D$128),"-",
IF(AND(M1121="12",N1121&gt;=L_Conversion!$C$129,N1121&lt;=L_Conversion!$D$129),"-",
IF(AND(M1121="13",N1121&gt;=L_Conversion!$C$116,N1121&lt;=L_Conversion!$D$116),"-",
IF(AND(M1121="14",N1121&gt;=L_Conversion!$C$117,N1121&lt;=L_Conversion!$D$117),"-",
"PRIMER_DIA fuera de rango")))))))))))))))</f>
        <v>-</v>
      </c>
      <c r="AS1121" s="94" t="str">
        <f t="shared" si="482"/>
        <v>-</v>
      </c>
      <c r="AT1121" s="94" t="str">
        <f t="shared" si="483"/>
        <v>-</v>
      </c>
      <c r="AU1121" s="94" t="str">
        <f t="shared" si="484"/>
        <v>-</v>
      </c>
      <c r="AV1121" s="94" t="str">
        <f t="shared" si="485"/>
        <v>-</v>
      </c>
      <c r="AW1121" s="94" t="str">
        <f t="shared" si="486"/>
        <v>-</v>
      </c>
      <c r="AX1121" s="94" t="str">
        <f t="shared" si="487"/>
        <v>-</v>
      </c>
      <c r="AY1121" s="94" t="str">
        <f t="shared" si="488"/>
        <v>-</v>
      </c>
      <c r="AZ1121" s="94" t="str">
        <f t="shared" si="489"/>
        <v>-</v>
      </c>
      <c r="BA1121" s="94" t="str">
        <f t="shared" si="490"/>
        <v>-</v>
      </c>
      <c r="BB1121" s="94" t="str">
        <f t="shared" si="491"/>
        <v>-</v>
      </c>
      <c r="BC1121" s="94" t="str">
        <f t="shared" si="492"/>
        <v>-</v>
      </c>
      <c r="BD1121" s="94" t="str">
        <f t="shared" si="493"/>
        <v>-</v>
      </c>
      <c r="BE1121" s="94" t="str">
        <f t="shared" si="494"/>
        <v>-</v>
      </c>
      <c r="BF1121" s="94" t="str">
        <f t="shared" si="495"/>
        <v>-</v>
      </c>
    </row>
    <row r="1122" spans="1:58" x14ac:dyDescent="0.2">
      <c r="A1122" s="19" t="s">
        <v>1193</v>
      </c>
      <c r="B1122" s="19" t="s">
        <v>76</v>
      </c>
      <c r="C1122" s="19">
        <v>12249479</v>
      </c>
      <c r="D1122" s="19">
        <v>9</v>
      </c>
      <c r="E1122" s="19" t="s">
        <v>1406</v>
      </c>
      <c r="F1122" s="19" t="s">
        <v>1242</v>
      </c>
      <c r="G1122" s="19" t="s">
        <v>1934</v>
      </c>
      <c r="H1122" s="19" t="s">
        <v>1018</v>
      </c>
      <c r="I1122" s="19" t="s">
        <v>653</v>
      </c>
      <c r="J1122" s="19">
        <v>80</v>
      </c>
      <c r="K1122" s="19" t="s">
        <v>560</v>
      </c>
      <c r="L1122" s="19" t="s">
        <v>495</v>
      </c>
      <c r="M1122" s="19" t="s">
        <v>10</v>
      </c>
      <c r="N1122" s="19">
        <v>45929</v>
      </c>
      <c r="O1122" s="19">
        <v>15</v>
      </c>
      <c r="P1122" s="83">
        <v>1</v>
      </c>
      <c r="Q1122" s="19" t="s">
        <v>23</v>
      </c>
      <c r="R1122" s="19" t="s">
        <v>11</v>
      </c>
      <c r="S1122" s="19" t="s">
        <v>23</v>
      </c>
      <c r="T1122" s="19">
        <v>15</v>
      </c>
      <c r="U1122" s="19" t="s">
        <v>11</v>
      </c>
      <c r="V1122" s="19" t="s">
        <v>11</v>
      </c>
      <c r="W1122" s="19" t="s">
        <v>11</v>
      </c>
      <c r="X1122" s="19">
        <v>0</v>
      </c>
      <c r="Y1122" s="19" t="s">
        <v>730</v>
      </c>
      <c r="Z1122" s="19">
        <v>0</v>
      </c>
      <c r="AA1122" s="19">
        <v>0</v>
      </c>
      <c r="AB1122" s="19">
        <v>0</v>
      </c>
      <c r="AC1122" s="186" t="str">
        <f>IF(OR(M1122="13",M1122="14",P1122=8),"",IF(     AND(OR(S1122="AUTORIZADO", S1122="PENDIENTE", S1122="REDUCIDO", S1122="AMPLIADO"),L1122&lt;&gt;"HONORARIO" ), _xlfn.CONCAT(IF(H1122="X","H",H1122),"_",IF(OR(P1122=5,P1122=6),_xlfn.CONCAT(P1122,"A"),P1122),"_",VLOOKUP(T1122,Datos!$B$2:$C$5,2,TRUE)),""))</f>
        <v>M_1_[11 +]</v>
      </c>
      <c r="AD1122" s="186">
        <f t="shared" si="469"/>
        <v>0</v>
      </c>
      <c r="AE1122" s="90" t="str">
        <f t="shared" si="470"/>
        <v>-</v>
      </c>
      <c r="AF1122" s="91" t="str">
        <f t="shared" si="471"/>
        <v>070601</v>
      </c>
      <c r="AG1122" s="92"/>
      <c r="AH1122" s="93" t="str">
        <f t="shared" si="472"/>
        <v>Corporación de Fomento de la Producción</v>
      </c>
      <c r="AI1122" s="90" t="str">
        <f t="shared" si="473"/>
        <v>-</v>
      </c>
      <c r="AJ1122" s="90">
        <f t="shared" si="474"/>
        <v>9</v>
      </c>
      <c r="AK1122" s="90" t="str">
        <f t="shared" si="475"/>
        <v>-</v>
      </c>
      <c r="AL1122" s="90" t="str">
        <f t="shared" si="476"/>
        <v>Identifica este registro como MUJER</v>
      </c>
      <c r="AM1122" s="90" t="str">
        <f t="shared" si="477"/>
        <v>-</v>
      </c>
      <c r="AN1122" s="90" t="str">
        <f t="shared" si="478"/>
        <v>-</v>
      </c>
      <c r="AO1122" s="90" t="str">
        <f t="shared" si="479"/>
        <v>-</v>
      </c>
      <c r="AP1122" s="58" t="str">
        <f t="shared" si="480"/>
        <v>-</v>
      </c>
      <c r="AQ1122" s="94" t="str">
        <f t="shared" si="481"/>
        <v>-</v>
      </c>
      <c r="AR1122" s="94" t="str">
        <f>IF(N1122="","PRIMER_DIA en blanco",
IF(AND(M1122="01",N1122&gt;=L_Conversion!$C$118,N1122&lt;=L_Conversion!$D$118),"-",
IF(AND(M1122="02",N1122&gt;=L_Conversion!$C$119,N1122&lt;=L_Conversion!$D$119),"-",
IF(AND(M1122="03",N1122&gt;=L_Conversion!$C$120,N1122&lt;=L_Conversion!$D$120),"-",
IF(AND(M1122="04",N1122&gt;=L_Conversion!$C$121,N1122&lt;=L_Conversion!$D$121),"-",
IF(AND(M1122="05",N1122&gt;=L_Conversion!$C$122,N1122&lt;=L_Conversion!$D$122),"-",
IF(AND(M1122="06",N1122&gt;=L_Conversion!$C$123,N1122&lt;=L_Conversion!$D$123),"-",
IF(AND(M1122="07",N1122&gt;=L_Conversion!$C$124,N1122&lt;=L_Conversion!$D$124),"-",
IF(AND(M1122="08",N1122&gt;=L_Conversion!$C$125,N1122&lt;=L_Conversion!$D$125),"-",
IF(AND(M1122="09",N1122&gt;=L_Conversion!$C$126,N1122&lt;=L_Conversion!$D$126),"-",
IF(AND(M1122="10",N1122&gt;=L_Conversion!$C$127,N1122&lt;=L_Conversion!$D$127),"-",
IF(AND(M1122="11",N1122&gt;=L_Conversion!$C$128,N1122&lt;=L_Conversion!$D$128),"-",
IF(AND(M1122="12",N1122&gt;=L_Conversion!$C$129,N1122&lt;=L_Conversion!$D$129),"-",
IF(AND(M1122="13",N1122&gt;=L_Conversion!$C$116,N1122&lt;=L_Conversion!$D$116),"-",
IF(AND(M1122="14",N1122&gt;=L_Conversion!$C$117,N1122&lt;=L_Conversion!$D$117),"-",
"PRIMER_DIA fuera de rango")))))))))))))))</f>
        <v>-</v>
      </c>
      <c r="AS1122" s="94" t="str">
        <f t="shared" si="482"/>
        <v>-</v>
      </c>
      <c r="AT1122" s="94" t="str">
        <f t="shared" si="483"/>
        <v>-</v>
      </c>
      <c r="AU1122" s="94" t="str">
        <f t="shared" si="484"/>
        <v>-</v>
      </c>
      <c r="AV1122" s="94" t="str">
        <f t="shared" si="485"/>
        <v>-</v>
      </c>
      <c r="AW1122" s="94" t="str">
        <f t="shared" si="486"/>
        <v>-</v>
      </c>
      <c r="AX1122" s="94" t="str">
        <f t="shared" si="487"/>
        <v>-</v>
      </c>
      <c r="AY1122" s="94" t="str">
        <f t="shared" si="488"/>
        <v>-</v>
      </c>
      <c r="AZ1122" s="94" t="str">
        <f t="shared" si="489"/>
        <v>-</v>
      </c>
      <c r="BA1122" s="94" t="str">
        <f t="shared" si="490"/>
        <v>-</v>
      </c>
      <c r="BB1122" s="94" t="str">
        <f t="shared" si="491"/>
        <v>-</v>
      </c>
      <c r="BC1122" s="94" t="str">
        <f t="shared" si="492"/>
        <v>-</v>
      </c>
      <c r="BD1122" s="94" t="str">
        <f t="shared" si="493"/>
        <v>-</v>
      </c>
      <c r="BE1122" s="94" t="str">
        <f t="shared" si="494"/>
        <v>-</v>
      </c>
      <c r="BF1122" s="94" t="str">
        <f t="shared" si="495"/>
        <v>-</v>
      </c>
    </row>
    <row r="1123" spans="1:58" x14ac:dyDescent="0.2">
      <c r="A1123" s="19" t="s">
        <v>1193</v>
      </c>
      <c r="B1123" s="19" t="s">
        <v>76</v>
      </c>
      <c r="C1123" s="19">
        <v>17311708</v>
      </c>
      <c r="D1123" s="19">
        <v>6</v>
      </c>
      <c r="E1123" s="19" t="s">
        <v>1723</v>
      </c>
      <c r="F1123" s="19" t="s">
        <v>1724</v>
      </c>
      <c r="G1123" s="19" t="s">
        <v>1725</v>
      </c>
      <c r="H1123" s="19" t="s">
        <v>1018</v>
      </c>
      <c r="I1123" s="19" t="s">
        <v>653</v>
      </c>
      <c r="J1123" s="19">
        <v>80</v>
      </c>
      <c r="K1123" s="19" t="s">
        <v>556</v>
      </c>
      <c r="L1123" s="19" t="s">
        <v>495</v>
      </c>
      <c r="M1123" s="19" t="s">
        <v>10</v>
      </c>
      <c r="N1123" s="19">
        <v>45929</v>
      </c>
      <c r="O1123" s="19">
        <v>10</v>
      </c>
      <c r="P1123" s="83">
        <v>7</v>
      </c>
      <c r="Q1123" s="19" t="s">
        <v>23</v>
      </c>
      <c r="R1123" s="19" t="s">
        <v>11</v>
      </c>
      <c r="S1123" s="19" t="s">
        <v>23</v>
      </c>
      <c r="T1123" s="19">
        <v>10</v>
      </c>
      <c r="U1123" s="19" t="s">
        <v>11</v>
      </c>
      <c r="V1123" s="19" t="s">
        <v>11</v>
      </c>
      <c r="W1123" s="19" t="s">
        <v>11</v>
      </c>
      <c r="X1123" s="19">
        <v>0</v>
      </c>
      <c r="Y1123" s="19" t="s">
        <v>730</v>
      </c>
      <c r="Z1123" s="19">
        <v>0</v>
      </c>
      <c r="AA1123" s="19">
        <v>0</v>
      </c>
      <c r="AB1123" s="19">
        <v>0</v>
      </c>
      <c r="AC1123" s="186" t="str">
        <f>IF(OR(M1123="13",M1123="14",P1123=8),"",IF(     AND(OR(S1123="AUTORIZADO", S1123="PENDIENTE", S1123="REDUCIDO", S1123="AMPLIADO"),L1123&lt;&gt;"HONORARIO" ), _xlfn.CONCAT(IF(H1123="X","H",H1123),"_",IF(OR(P1123=5,P1123=6),_xlfn.CONCAT(P1123,"A"),P1123),"_",VLOOKUP(T1123,Datos!$B$2:$C$5,2,TRUE)),""))</f>
        <v>M_7_[4 a 10]</v>
      </c>
      <c r="AD1123" s="186">
        <f t="shared" si="469"/>
        <v>0</v>
      </c>
      <c r="AE1123" s="90" t="str">
        <f t="shared" si="470"/>
        <v>-</v>
      </c>
      <c r="AF1123" s="91" t="str">
        <f t="shared" si="471"/>
        <v>070601</v>
      </c>
      <c r="AG1123" s="92"/>
      <c r="AH1123" s="93" t="str">
        <f t="shared" si="472"/>
        <v>Corporación de Fomento de la Producción</v>
      </c>
      <c r="AI1123" s="90" t="str">
        <f t="shared" si="473"/>
        <v>-</v>
      </c>
      <c r="AJ1123" s="90">
        <f t="shared" si="474"/>
        <v>6</v>
      </c>
      <c r="AK1123" s="90" t="str">
        <f t="shared" si="475"/>
        <v>-</v>
      </c>
      <c r="AL1123" s="90" t="str">
        <f t="shared" si="476"/>
        <v>Identifica este registro como MUJER</v>
      </c>
      <c r="AM1123" s="90" t="str">
        <f t="shared" si="477"/>
        <v>-</v>
      </c>
      <c r="AN1123" s="90" t="str">
        <f t="shared" si="478"/>
        <v>-</v>
      </c>
      <c r="AO1123" s="90" t="str">
        <f t="shared" si="479"/>
        <v>-</v>
      </c>
      <c r="AP1123" s="58" t="str">
        <f t="shared" si="480"/>
        <v>-</v>
      </c>
      <c r="AQ1123" s="94" t="str">
        <f t="shared" si="481"/>
        <v>-</v>
      </c>
      <c r="AR1123" s="94" t="str">
        <f>IF(N1123="","PRIMER_DIA en blanco",
IF(AND(M1123="01",N1123&gt;=L_Conversion!$C$118,N1123&lt;=L_Conversion!$D$118),"-",
IF(AND(M1123="02",N1123&gt;=L_Conversion!$C$119,N1123&lt;=L_Conversion!$D$119),"-",
IF(AND(M1123="03",N1123&gt;=L_Conversion!$C$120,N1123&lt;=L_Conversion!$D$120),"-",
IF(AND(M1123="04",N1123&gt;=L_Conversion!$C$121,N1123&lt;=L_Conversion!$D$121),"-",
IF(AND(M1123="05",N1123&gt;=L_Conversion!$C$122,N1123&lt;=L_Conversion!$D$122),"-",
IF(AND(M1123="06",N1123&gt;=L_Conversion!$C$123,N1123&lt;=L_Conversion!$D$123),"-",
IF(AND(M1123="07",N1123&gt;=L_Conversion!$C$124,N1123&lt;=L_Conversion!$D$124),"-",
IF(AND(M1123="08",N1123&gt;=L_Conversion!$C$125,N1123&lt;=L_Conversion!$D$125),"-",
IF(AND(M1123="09",N1123&gt;=L_Conversion!$C$126,N1123&lt;=L_Conversion!$D$126),"-",
IF(AND(M1123="10",N1123&gt;=L_Conversion!$C$127,N1123&lt;=L_Conversion!$D$127),"-",
IF(AND(M1123="11",N1123&gt;=L_Conversion!$C$128,N1123&lt;=L_Conversion!$D$128),"-",
IF(AND(M1123="12",N1123&gt;=L_Conversion!$C$129,N1123&lt;=L_Conversion!$D$129),"-",
IF(AND(M1123="13",N1123&gt;=L_Conversion!$C$116,N1123&lt;=L_Conversion!$D$116),"-",
IF(AND(M1123="14",N1123&gt;=L_Conversion!$C$117,N1123&lt;=L_Conversion!$D$117),"-",
"PRIMER_DIA fuera de rango")))))))))))))))</f>
        <v>-</v>
      </c>
      <c r="AS1123" s="94" t="str">
        <f t="shared" si="482"/>
        <v>-</v>
      </c>
      <c r="AT1123" s="94" t="str">
        <f t="shared" si="483"/>
        <v>-</v>
      </c>
      <c r="AU1123" s="94" t="str">
        <f t="shared" si="484"/>
        <v>-</v>
      </c>
      <c r="AV1123" s="94" t="str">
        <f t="shared" si="485"/>
        <v>-</v>
      </c>
      <c r="AW1123" s="94" t="str">
        <f t="shared" si="486"/>
        <v>-</v>
      </c>
      <c r="AX1123" s="94" t="str">
        <f t="shared" si="487"/>
        <v>-</v>
      </c>
      <c r="AY1123" s="94" t="str">
        <f t="shared" si="488"/>
        <v>-</v>
      </c>
      <c r="AZ1123" s="94" t="str">
        <f t="shared" si="489"/>
        <v>-</v>
      </c>
      <c r="BA1123" s="94" t="str">
        <f t="shared" si="490"/>
        <v>-</v>
      </c>
      <c r="BB1123" s="94" t="str">
        <f t="shared" si="491"/>
        <v>-</v>
      </c>
      <c r="BC1123" s="94" t="str">
        <f t="shared" si="492"/>
        <v>-</v>
      </c>
      <c r="BD1123" s="94" t="str">
        <f t="shared" si="493"/>
        <v>-</v>
      </c>
      <c r="BE1123" s="94" t="str">
        <f t="shared" si="494"/>
        <v>-</v>
      </c>
      <c r="BF1123" s="94" t="str">
        <f t="shared" si="495"/>
        <v>-</v>
      </c>
    </row>
    <row r="1124" spans="1:58" x14ac:dyDescent="0.2">
      <c r="A1124" s="19" t="s">
        <v>1193</v>
      </c>
      <c r="B1124" s="19" t="s">
        <v>76</v>
      </c>
      <c r="C1124" s="19">
        <v>8322183</v>
      </c>
      <c r="D1124" s="19">
        <v>6</v>
      </c>
      <c r="E1124" s="19" t="s">
        <v>1194</v>
      </c>
      <c r="F1124" s="19" t="s">
        <v>1195</v>
      </c>
      <c r="G1124" s="19" t="s">
        <v>1196</v>
      </c>
      <c r="H1124" s="19" t="s">
        <v>654</v>
      </c>
      <c r="I1124" s="19" t="s">
        <v>653</v>
      </c>
      <c r="J1124" s="19">
        <v>80</v>
      </c>
      <c r="K1124" s="19" t="s">
        <v>560</v>
      </c>
      <c r="L1124" s="19" t="s">
        <v>495</v>
      </c>
      <c r="M1124" s="19" t="s">
        <v>10</v>
      </c>
      <c r="N1124" s="19">
        <v>45929</v>
      </c>
      <c r="O1124" s="19">
        <v>30</v>
      </c>
      <c r="P1124" s="83">
        <v>1</v>
      </c>
      <c r="Q1124" s="19" t="s">
        <v>23</v>
      </c>
      <c r="R1124" s="19" t="s">
        <v>11</v>
      </c>
      <c r="S1124" s="19" t="s">
        <v>23</v>
      </c>
      <c r="T1124" s="19">
        <v>30</v>
      </c>
      <c r="U1124" s="19" t="s">
        <v>11</v>
      </c>
      <c r="V1124" s="19" t="s">
        <v>11</v>
      </c>
      <c r="W1124" s="19" t="s">
        <v>11</v>
      </c>
      <c r="X1124" s="19">
        <v>0</v>
      </c>
      <c r="Y1124" s="19" t="s">
        <v>730</v>
      </c>
      <c r="Z1124" s="19">
        <v>0</v>
      </c>
      <c r="AA1124" s="19">
        <v>0</v>
      </c>
      <c r="AB1124" s="19">
        <v>0</v>
      </c>
      <c r="AC1124" s="186" t="str">
        <f>IF(OR(M1124="13",M1124="14",P1124=8),"",IF(     AND(OR(S1124="AUTORIZADO", S1124="PENDIENTE", S1124="REDUCIDO", S1124="AMPLIADO"),L1124&lt;&gt;"HONORARIO" ), _xlfn.CONCAT(IF(H1124="X","H",H1124),"_",IF(OR(P1124=5,P1124=6),_xlfn.CONCAT(P1124,"A"),P1124),"_",VLOOKUP(T1124,Datos!$B$2:$C$5,2,TRUE)),""))</f>
        <v>H_1_[11 +]</v>
      </c>
      <c r="AD1124" s="186">
        <f t="shared" si="469"/>
        <v>0</v>
      </c>
      <c r="AE1124" s="90" t="str">
        <f t="shared" si="470"/>
        <v>-</v>
      </c>
      <c r="AF1124" s="91" t="str">
        <f t="shared" si="471"/>
        <v>070601</v>
      </c>
      <c r="AG1124" s="92"/>
      <c r="AH1124" s="93" t="str">
        <f t="shared" si="472"/>
        <v>Corporación de Fomento de la Producción</v>
      </c>
      <c r="AI1124" s="90" t="str">
        <f t="shared" si="473"/>
        <v>-</v>
      </c>
      <c r="AJ1124" s="90">
        <f t="shared" si="474"/>
        <v>6</v>
      </c>
      <c r="AK1124" s="90" t="str">
        <f t="shared" si="475"/>
        <v>-</v>
      </c>
      <c r="AL1124" s="90" t="str">
        <f t="shared" si="476"/>
        <v>Identifica este registro como HOMBRE</v>
      </c>
      <c r="AM1124" s="90" t="str">
        <f t="shared" si="477"/>
        <v>-</v>
      </c>
      <c r="AN1124" s="90" t="str">
        <f t="shared" si="478"/>
        <v>-</v>
      </c>
      <c r="AO1124" s="90" t="str">
        <f t="shared" si="479"/>
        <v>-</v>
      </c>
      <c r="AP1124" s="58" t="str">
        <f t="shared" si="480"/>
        <v>-</v>
      </c>
      <c r="AQ1124" s="94" t="str">
        <f t="shared" si="481"/>
        <v>-</v>
      </c>
      <c r="AR1124" s="94" t="str">
        <f>IF(N1124="","PRIMER_DIA en blanco",
IF(AND(M1124="01",N1124&gt;=L_Conversion!$C$118,N1124&lt;=L_Conversion!$D$118),"-",
IF(AND(M1124="02",N1124&gt;=L_Conversion!$C$119,N1124&lt;=L_Conversion!$D$119),"-",
IF(AND(M1124="03",N1124&gt;=L_Conversion!$C$120,N1124&lt;=L_Conversion!$D$120),"-",
IF(AND(M1124="04",N1124&gt;=L_Conversion!$C$121,N1124&lt;=L_Conversion!$D$121),"-",
IF(AND(M1124="05",N1124&gt;=L_Conversion!$C$122,N1124&lt;=L_Conversion!$D$122),"-",
IF(AND(M1124="06",N1124&gt;=L_Conversion!$C$123,N1124&lt;=L_Conversion!$D$123),"-",
IF(AND(M1124="07",N1124&gt;=L_Conversion!$C$124,N1124&lt;=L_Conversion!$D$124),"-",
IF(AND(M1124="08",N1124&gt;=L_Conversion!$C$125,N1124&lt;=L_Conversion!$D$125),"-",
IF(AND(M1124="09",N1124&gt;=L_Conversion!$C$126,N1124&lt;=L_Conversion!$D$126),"-",
IF(AND(M1124="10",N1124&gt;=L_Conversion!$C$127,N1124&lt;=L_Conversion!$D$127),"-",
IF(AND(M1124="11",N1124&gt;=L_Conversion!$C$128,N1124&lt;=L_Conversion!$D$128),"-",
IF(AND(M1124="12",N1124&gt;=L_Conversion!$C$129,N1124&lt;=L_Conversion!$D$129),"-",
IF(AND(M1124="13",N1124&gt;=L_Conversion!$C$116,N1124&lt;=L_Conversion!$D$116),"-",
IF(AND(M1124="14",N1124&gt;=L_Conversion!$C$117,N1124&lt;=L_Conversion!$D$117),"-",
"PRIMER_DIA fuera de rango")))))))))))))))</f>
        <v>-</v>
      </c>
      <c r="AS1124" s="94" t="str">
        <f t="shared" si="482"/>
        <v>-</v>
      </c>
      <c r="AT1124" s="94" t="str">
        <f t="shared" si="483"/>
        <v>-</v>
      </c>
      <c r="AU1124" s="94" t="str">
        <f t="shared" si="484"/>
        <v>-</v>
      </c>
      <c r="AV1124" s="94" t="str">
        <f t="shared" si="485"/>
        <v>-</v>
      </c>
      <c r="AW1124" s="94" t="str">
        <f t="shared" si="486"/>
        <v>-</v>
      </c>
      <c r="AX1124" s="94" t="str">
        <f t="shared" si="487"/>
        <v>-</v>
      </c>
      <c r="AY1124" s="94" t="str">
        <f t="shared" si="488"/>
        <v>-</v>
      </c>
      <c r="AZ1124" s="94" t="str">
        <f t="shared" si="489"/>
        <v>-</v>
      </c>
      <c r="BA1124" s="94" t="str">
        <f t="shared" si="490"/>
        <v>-</v>
      </c>
      <c r="BB1124" s="94" t="str">
        <f t="shared" si="491"/>
        <v>-</v>
      </c>
      <c r="BC1124" s="94" t="str">
        <f t="shared" si="492"/>
        <v>-</v>
      </c>
      <c r="BD1124" s="94" t="str">
        <f t="shared" si="493"/>
        <v>-</v>
      </c>
      <c r="BE1124" s="94" t="str">
        <f t="shared" si="494"/>
        <v>-</v>
      </c>
      <c r="BF1124" s="94" t="str">
        <f t="shared" si="495"/>
        <v>-</v>
      </c>
    </row>
    <row r="1125" spans="1:58" x14ac:dyDescent="0.2">
      <c r="A1125" s="19" t="s">
        <v>1193</v>
      </c>
      <c r="B1125" s="19" t="s">
        <v>76</v>
      </c>
      <c r="C1125" s="19">
        <v>17457296</v>
      </c>
      <c r="D1125" s="19">
        <v>8</v>
      </c>
      <c r="E1125" s="19" t="s">
        <v>1212</v>
      </c>
      <c r="F1125" s="19" t="s">
        <v>1213</v>
      </c>
      <c r="G1125" s="19" t="s">
        <v>1214</v>
      </c>
      <c r="H1125" s="19" t="s">
        <v>1018</v>
      </c>
      <c r="I1125" s="19" t="s">
        <v>654</v>
      </c>
      <c r="J1125" s="19">
        <v>80</v>
      </c>
      <c r="K1125" s="19" t="s">
        <v>556</v>
      </c>
      <c r="L1125" s="19" t="s">
        <v>509</v>
      </c>
      <c r="M1125" s="19" t="s">
        <v>10</v>
      </c>
      <c r="N1125" s="19">
        <v>45929</v>
      </c>
      <c r="O1125" s="19">
        <v>7</v>
      </c>
      <c r="P1125" s="83">
        <v>4</v>
      </c>
      <c r="Q1125" s="19" t="s">
        <v>23</v>
      </c>
      <c r="R1125" s="19" t="s">
        <v>11</v>
      </c>
      <c r="S1125" s="19" t="s">
        <v>23</v>
      </c>
      <c r="T1125" s="19">
        <v>7</v>
      </c>
      <c r="U1125" s="19" t="s">
        <v>11</v>
      </c>
      <c r="V1125" s="19" t="s">
        <v>11</v>
      </c>
      <c r="W1125" s="19" t="s">
        <v>11</v>
      </c>
      <c r="X1125" s="19">
        <v>0</v>
      </c>
      <c r="Y1125" s="19" t="s">
        <v>730</v>
      </c>
      <c r="Z1125" s="19">
        <v>0</v>
      </c>
      <c r="AA1125" s="19">
        <v>0</v>
      </c>
      <c r="AB1125" s="19">
        <v>0</v>
      </c>
      <c r="AC1125" s="186" t="str">
        <f>IF(OR(M1125="13",M1125="14",P1125=8),"",IF(     AND(OR(S1125="AUTORIZADO", S1125="PENDIENTE", S1125="REDUCIDO", S1125="AMPLIADO"),L1125&lt;&gt;"HONORARIO" ), _xlfn.CONCAT(IF(H1125="X","H",H1125),"_",IF(OR(P1125=5,P1125=6),_xlfn.CONCAT(P1125,"A"),P1125),"_",VLOOKUP(T1125,Datos!$B$2:$C$5,2,TRUE)),""))</f>
        <v>M_4_[4 a 10]</v>
      </c>
      <c r="AD1125" s="186">
        <f t="shared" si="469"/>
        <v>0</v>
      </c>
      <c r="AE1125" s="90" t="str">
        <f t="shared" si="470"/>
        <v>-</v>
      </c>
      <c r="AF1125" s="91" t="str">
        <f t="shared" si="471"/>
        <v>070601</v>
      </c>
      <c r="AG1125" s="92"/>
      <c r="AH1125" s="93" t="str">
        <f t="shared" si="472"/>
        <v>Corporación de Fomento de la Producción</v>
      </c>
      <c r="AI1125" s="90" t="str">
        <f t="shared" si="473"/>
        <v>-</v>
      </c>
      <c r="AJ1125" s="90">
        <f t="shared" si="474"/>
        <v>8</v>
      </c>
      <c r="AK1125" s="90" t="str">
        <f t="shared" si="475"/>
        <v>-</v>
      </c>
      <c r="AL1125" s="90" t="str">
        <f t="shared" si="476"/>
        <v>Identifica este registro como MUJER</v>
      </c>
      <c r="AM1125" s="90" t="str">
        <f t="shared" si="477"/>
        <v>-</v>
      </c>
      <c r="AN1125" s="90" t="str">
        <f t="shared" si="478"/>
        <v>-</v>
      </c>
      <c r="AO1125" s="90" t="str">
        <f t="shared" si="479"/>
        <v>-</v>
      </c>
      <c r="AP1125" s="58" t="str">
        <f t="shared" si="480"/>
        <v>-</v>
      </c>
      <c r="AQ1125" s="94" t="str">
        <f t="shared" si="481"/>
        <v>-</v>
      </c>
      <c r="AR1125" s="94" t="str">
        <f>IF(N1125="","PRIMER_DIA en blanco",
IF(AND(M1125="01",N1125&gt;=L_Conversion!$C$118,N1125&lt;=L_Conversion!$D$118),"-",
IF(AND(M1125="02",N1125&gt;=L_Conversion!$C$119,N1125&lt;=L_Conversion!$D$119),"-",
IF(AND(M1125="03",N1125&gt;=L_Conversion!$C$120,N1125&lt;=L_Conversion!$D$120),"-",
IF(AND(M1125="04",N1125&gt;=L_Conversion!$C$121,N1125&lt;=L_Conversion!$D$121),"-",
IF(AND(M1125="05",N1125&gt;=L_Conversion!$C$122,N1125&lt;=L_Conversion!$D$122),"-",
IF(AND(M1125="06",N1125&gt;=L_Conversion!$C$123,N1125&lt;=L_Conversion!$D$123),"-",
IF(AND(M1125="07",N1125&gt;=L_Conversion!$C$124,N1125&lt;=L_Conversion!$D$124),"-",
IF(AND(M1125="08",N1125&gt;=L_Conversion!$C$125,N1125&lt;=L_Conversion!$D$125),"-",
IF(AND(M1125="09",N1125&gt;=L_Conversion!$C$126,N1125&lt;=L_Conversion!$D$126),"-",
IF(AND(M1125="10",N1125&gt;=L_Conversion!$C$127,N1125&lt;=L_Conversion!$D$127),"-",
IF(AND(M1125="11",N1125&gt;=L_Conversion!$C$128,N1125&lt;=L_Conversion!$D$128),"-",
IF(AND(M1125="12",N1125&gt;=L_Conversion!$C$129,N1125&lt;=L_Conversion!$D$129),"-",
IF(AND(M1125="13",N1125&gt;=L_Conversion!$C$116,N1125&lt;=L_Conversion!$D$116),"-",
IF(AND(M1125="14",N1125&gt;=L_Conversion!$C$117,N1125&lt;=L_Conversion!$D$117),"-",
"PRIMER_DIA fuera de rango")))))))))))))))</f>
        <v>-</v>
      </c>
      <c r="AS1125" s="94" t="str">
        <f t="shared" si="482"/>
        <v>-</v>
      </c>
      <c r="AT1125" s="94" t="str">
        <f t="shared" si="483"/>
        <v>-</v>
      </c>
      <c r="AU1125" s="94" t="str">
        <f t="shared" si="484"/>
        <v>-</v>
      </c>
      <c r="AV1125" s="94" t="str">
        <f t="shared" si="485"/>
        <v>-</v>
      </c>
      <c r="AW1125" s="94" t="str">
        <f t="shared" si="486"/>
        <v>-</v>
      </c>
      <c r="AX1125" s="94" t="str">
        <f t="shared" si="487"/>
        <v>-</v>
      </c>
      <c r="AY1125" s="94" t="str">
        <f t="shared" si="488"/>
        <v>-</v>
      </c>
      <c r="AZ1125" s="94" t="str">
        <f t="shared" si="489"/>
        <v>-</v>
      </c>
      <c r="BA1125" s="94" t="str">
        <f t="shared" si="490"/>
        <v>-</v>
      </c>
      <c r="BB1125" s="94" t="str">
        <f t="shared" si="491"/>
        <v>-</v>
      </c>
      <c r="BC1125" s="94" t="str">
        <f t="shared" si="492"/>
        <v>-</v>
      </c>
      <c r="BD1125" s="94" t="str">
        <f t="shared" si="493"/>
        <v>-</v>
      </c>
      <c r="BE1125" s="94" t="str">
        <f t="shared" si="494"/>
        <v>-</v>
      </c>
      <c r="BF1125" s="94" t="str">
        <f t="shared" si="495"/>
        <v>-</v>
      </c>
    </row>
    <row r="1126" spans="1:58" x14ac:dyDescent="0.2">
      <c r="A1126" s="19" t="s">
        <v>1193</v>
      </c>
      <c r="B1126" s="19" t="s">
        <v>76</v>
      </c>
      <c r="C1126" s="19">
        <v>14160812</v>
      </c>
      <c r="D1126" s="19">
        <v>6</v>
      </c>
      <c r="E1126" s="19" t="s">
        <v>1544</v>
      </c>
      <c r="F1126" s="19" t="s">
        <v>1508</v>
      </c>
      <c r="G1126" s="19" t="s">
        <v>1564</v>
      </c>
      <c r="H1126" s="19" t="s">
        <v>1018</v>
      </c>
      <c r="I1126" s="19" t="s">
        <v>653</v>
      </c>
      <c r="J1126" s="19">
        <v>80</v>
      </c>
      <c r="K1126" s="19" t="s">
        <v>556</v>
      </c>
      <c r="L1126" s="19" t="s">
        <v>495</v>
      </c>
      <c r="M1126" s="19" t="s">
        <v>10</v>
      </c>
      <c r="N1126" s="19">
        <v>45929</v>
      </c>
      <c r="O1126" s="19">
        <v>2</v>
      </c>
      <c r="P1126" s="83">
        <v>1</v>
      </c>
      <c r="Q1126" s="19" t="s">
        <v>23</v>
      </c>
      <c r="R1126" s="19" t="s">
        <v>11</v>
      </c>
      <c r="S1126" s="19" t="s">
        <v>23</v>
      </c>
      <c r="T1126" s="19">
        <v>2</v>
      </c>
      <c r="U1126" s="19" t="s">
        <v>11</v>
      </c>
      <c r="V1126" s="19" t="s">
        <v>11</v>
      </c>
      <c r="W1126" s="19" t="s">
        <v>11</v>
      </c>
      <c r="X1126" s="19">
        <v>0</v>
      </c>
      <c r="Y1126" s="19" t="s">
        <v>730</v>
      </c>
      <c r="Z1126" s="19">
        <v>0</v>
      </c>
      <c r="AA1126" s="19">
        <v>0</v>
      </c>
      <c r="AB1126" s="19">
        <v>0</v>
      </c>
      <c r="AC1126" s="186" t="str">
        <f>IF(OR(M1126="13",M1126="14",P1126=8),"",IF(     AND(OR(S1126="AUTORIZADO", S1126="PENDIENTE", S1126="REDUCIDO", S1126="AMPLIADO"),L1126&lt;&gt;"HONORARIO" ), _xlfn.CONCAT(IF(H1126="X","H",H1126),"_",IF(OR(P1126=5,P1126=6),_xlfn.CONCAT(P1126,"A"),P1126),"_",VLOOKUP(T1126,Datos!$B$2:$C$5,2,TRUE)),""))</f>
        <v>M_1_[hasta 3]</v>
      </c>
      <c r="AD1126" s="186">
        <f t="shared" si="469"/>
        <v>0</v>
      </c>
      <c r="AE1126" s="90" t="str">
        <f t="shared" si="470"/>
        <v>-</v>
      </c>
      <c r="AF1126" s="91" t="str">
        <f t="shared" si="471"/>
        <v>070601</v>
      </c>
      <c r="AG1126" s="92"/>
      <c r="AH1126" s="93" t="str">
        <f t="shared" si="472"/>
        <v>Corporación de Fomento de la Producción</v>
      </c>
      <c r="AI1126" s="90" t="str">
        <f t="shared" si="473"/>
        <v>-</v>
      </c>
      <c r="AJ1126" s="90">
        <f t="shared" si="474"/>
        <v>6</v>
      </c>
      <c r="AK1126" s="90" t="str">
        <f t="shared" si="475"/>
        <v>-</v>
      </c>
      <c r="AL1126" s="90" t="str">
        <f t="shared" si="476"/>
        <v>Identifica este registro como MUJER</v>
      </c>
      <c r="AM1126" s="90" t="str">
        <f t="shared" si="477"/>
        <v>-</v>
      </c>
      <c r="AN1126" s="90" t="str">
        <f t="shared" si="478"/>
        <v>-</v>
      </c>
      <c r="AO1126" s="90" t="str">
        <f t="shared" si="479"/>
        <v>-</v>
      </c>
      <c r="AP1126" s="58" t="str">
        <f t="shared" si="480"/>
        <v>-</v>
      </c>
      <c r="AQ1126" s="94" t="str">
        <f t="shared" si="481"/>
        <v>-</v>
      </c>
      <c r="AR1126" s="94" t="str">
        <f>IF(N1126="","PRIMER_DIA en blanco",
IF(AND(M1126="01",N1126&gt;=L_Conversion!$C$118,N1126&lt;=L_Conversion!$D$118),"-",
IF(AND(M1126="02",N1126&gt;=L_Conversion!$C$119,N1126&lt;=L_Conversion!$D$119),"-",
IF(AND(M1126="03",N1126&gt;=L_Conversion!$C$120,N1126&lt;=L_Conversion!$D$120),"-",
IF(AND(M1126="04",N1126&gt;=L_Conversion!$C$121,N1126&lt;=L_Conversion!$D$121),"-",
IF(AND(M1126="05",N1126&gt;=L_Conversion!$C$122,N1126&lt;=L_Conversion!$D$122),"-",
IF(AND(M1126="06",N1126&gt;=L_Conversion!$C$123,N1126&lt;=L_Conversion!$D$123),"-",
IF(AND(M1126="07",N1126&gt;=L_Conversion!$C$124,N1126&lt;=L_Conversion!$D$124),"-",
IF(AND(M1126="08",N1126&gt;=L_Conversion!$C$125,N1126&lt;=L_Conversion!$D$125),"-",
IF(AND(M1126="09",N1126&gt;=L_Conversion!$C$126,N1126&lt;=L_Conversion!$D$126),"-",
IF(AND(M1126="10",N1126&gt;=L_Conversion!$C$127,N1126&lt;=L_Conversion!$D$127),"-",
IF(AND(M1126="11",N1126&gt;=L_Conversion!$C$128,N1126&lt;=L_Conversion!$D$128),"-",
IF(AND(M1126="12",N1126&gt;=L_Conversion!$C$129,N1126&lt;=L_Conversion!$D$129),"-",
IF(AND(M1126="13",N1126&gt;=L_Conversion!$C$116,N1126&lt;=L_Conversion!$D$116),"-",
IF(AND(M1126="14",N1126&gt;=L_Conversion!$C$117,N1126&lt;=L_Conversion!$D$117),"-",
"PRIMER_DIA fuera de rango")))))))))))))))</f>
        <v>-</v>
      </c>
      <c r="AS1126" s="94" t="str">
        <f t="shared" si="482"/>
        <v>-</v>
      </c>
      <c r="AT1126" s="94" t="str">
        <f t="shared" si="483"/>
        <v>-</v>
      </c>
      <c r="AU1126" s="94" t="str">
        <f t="shared" si="484"/>
        <v>-</v>
      </c>
      <c r="AV1126" s="94" t="str">
        <f t="shared" si="485"/>
        <v>-</v>
      </c>
      <c r="AW1126" s="94" t="str">
        <f t="shared" si="486"/>
        <v>-</v>
      </c>
      <c r="AX1126" s="94" t="str">
        <f t="shared" si="487"/>
        <v>-</v>
      </c>
      <c r="AY1126" s="94" t="str">
        <f t="shared" si="488"/>
        <v>-</v>
      </c>
      <c r="AZ1126" s="94" t="str">
        <f t="shared" si="489"/>
        <v>-</v>
      </c>
      <c r="BA1126" s="94" t="str">
        <f t="shared" si="490"/>
        <v>-</v>
      </c>
      <c r="BB1126" s="94" t="str">
        <f t="shared" si="491"/>
        <v>-</v>
      </c>
      <c r="BC1126" s="94" t="str">
        <f t="shared" si="492"/>
        <v>-</v>
      </c>
      <c r="BD1126" s="94" t="str">
        <f t="shared" si="493"/>
        <v>-</v>
      </c>
      <c r="BE1126" s="94" t="str">
        <f t="shared" si="494"/>
        <v>-</v>
      </c>
      <c r="BF1126" s="94" t="str">
        <f t="shared" si="495"/>
        <v>-</v>
      </c>
    </row>
    <row r="1127" spans="1:58" x14ac:dyDescent="0.2">
      <c r="A1127" s="19" t="s">
        <v>1193</v>
      </c>
      <c r="B1127" s="19" t="s">
        <v>76</v>
      </c>
      <c r="C1127" s="19">
        <v>17492582</v>
      </c>
      <c r="D1127" s="19">
        <v>8</v>
      </c>
      <c r="E1127" s="19" t="s">
        <v>1385</v>
      </c>
      <c r="F1127" s="19" t="s">
        <v>1386</v>
      </c>
      <c r="G1127" s="19" t="s">
        <v>1387</v>
      </c>
      <c r="H1127" s="19" t="s">
        <v>1018</v>
      </c>
      <c r="I1127" s="19" t="s">
        <v>654</v>
      </c>
      <c r="J1127" s="19">
        <v>80</v>
      </c>
      <c r="K1127" s="19" t="s">
        <v>556</v>
      </c>
      <c r="L1127" s="19" t="s">
        <v>509</v>
      </c>
      <c r="M1127" s="19" t="s">
        <v>10</v>
      </c>
      <c r="N1127" s="19">
        <v>45930</v>
      </c>
      <c r="O1127" s="19">
        <v>3</v>
      </c>
      <c r="P1127" s="83">
        <v>1</v>
      </c>
      <c r="Q1127" s="19" t="s">
        <v>23</v>
      </c>
      <c r="R1127" s="19" t="s">
        <v>11</v>
      </c>
      <c r="S1127" s="19" t="s">
        <v>23</v>
      </c>
      <c r="T1127" s="19">
        <v>3</v>
      </c>
      <c r="U1127" s="19" t="s">
        <v>11</v>
      </c>
      <c r="V1127" s="19" t="s">
        <v>11</v>
      </c>
      <c r="W1127" s="19" t="s">
        <v>11</v>
      </c>
      <c r="X1127" s="19">
        <v>0</v>
      </c>
      <c r="Y1127" s="19" t="s">
        <v>730</v>
      </c>
      <c r="Z1127" s="19">
        <v>0</v>
      </c>
      <c r="AA1127" s="19">
        <v>0</v>
      </c>
      <c r="AB1127" s="19">
        <v>0</v>
      </c>
      <c r="AC1127" s="186" t="str">
        <f>IF(OR(M1127="13",M1127="14",P1127=8),"",IF(     AND(OR(S1127="AUTORIZADO", S1127="PENDIENTE", S1127="REDUCIDO", S1127="AMPLIADO"),L1127&lt;&gt;"HONORARIO" ), _xlfn.CONCAT(IF(H1127="X","H",H1127),"_",IF(OR(P1127=5,P1127=6),_xlfn.CONCAT(P1127,"A"),P1127),"_",VLOOKUP(T1127,Datos!$B$2:$C$5,2,TRUE)),""))</f>
        <v>M_1_[hasta 3]</v>
      </c>
      <c r="AD1127" s="186">
        <f t="shared" si="469"/>
        <v>0</v>
      </c>
      <c r="AE1127" s="90" t="str">
        <f t="shared" si="470"/>
        <v>-</v>
      </c>
      <c r="AF1127" s="91" t="str">
        <f t="shared" si="471"/>
        <v>070601</v>
      </c>
      <c r="AG1127" s="92"/>
      <c r="AH1127" s="93" t="str">
        <f t="shared" si="472"/>
        <v>Corporación de Fomento de la Producción</v>
      </c>
      <c r="AI1127" s="90" t="str">
        <f t="shared" si="473"/>
        <v>-</v>
      </c>
      <c r="AJ1127" s="90">
        <f t="shared" si="474"/>
        <v>8</v>
      </c>
      <c r="AK1127" s="90" t="str">
        <f t="shared" si="475"/>
        <v>-</v>
      </c>
      <c r="AL1127" s="90" t="str">
        <f t="shared" si="476"/>
        <v>Identifica este registro como MUJER</v>
      </c>
      <c r="AM1127" s="90" t="str">
        <f t="shared" si="477"/>
        <v>-</v>
      </c>
      <c r="AN1127" s="90" t="str">
        <f t="shared" si="478"/>
        <v>-</v>
      </c>
      <c r="AO1127" s="90" t="str">
        <f t="shared" si="479"/>
        <v>-</v>
      </c>
      <c r="AP1127" s="58" t="str">
        <f t="shared" si="480"/>
        <v>-</v>
      </c>
      <c r="AQ1127" s="94" t="str">
        <f t="shared" si="481"/>
        <v>-</v>
      </c>
      <c r="AR1127" s="94" t="str">
        <f>IF(N1127="","PRIMER_DIA en blanco",
IF(AND(M1127="01",N1127&gt;=L_Conversion!$C$118,N1127&lt;=L_Conversion!$D$118),"-",
IF(AND(M1127="02",N1127&gt;=L_Conversion!$C$119,N1127&lt;=L_Conversion!$D$119),"-",
IF(AND(M1127="03",N1127&gt;=L_Conversion!$C$120,N1127&lt;=L_Conversion!$D$120),"-",
IF(AND(M1127="04",N1127&gt;=L_Conversion!$C$121,N1127&lt;=L_Conversion!$D$121),"-",
IF(AND(M1127="05",N1127&gt;=L_Conversion!$C$122,N1127&lt;=L_Conversion!$D$122),"-",
IF(AND(M1127="06",N1127&gt;=L_Conversion!$C$123,N1127&lt;=L_Conversion!$D$123),"-",
IF(AND(M1127="07",N1127&gt;=L_Conversion!$C$124,N1127&lt;=L_Conversion!$D$124),"-",
IF(AND(M1127="08",N1127&gt;=L_Conversion!$C$125,N1127&lt;=L_Conversion!$D$125),"-",
IF(AND(M1127="09",N1127&gt;=L_Conversion!$C$126,N1127&lt;=L_Conversion!$D$126),"-",
IF(AND(M1127="10",N1127&gt;=L_Conversion!$C$127,N1127&lt;=L_Conversion!$D$127),"-",
IF(AND(M1127="11",N1127&gt;=L_Conversion!$C$128,N1127&lt;=L_Conversion!$D$128),"-",
IF(AND(M1127="12",N1127&gt;=L_Conversion!$C$129,N1127&lt;=L_Conversion!$D$129),"-",
IF(AND(M1127="13",N1127&gt;=L_Conversion!$C$116,N1127&lt;=L_Conversion!$D$116),"-",
IF(AND(M1127="14",N1127&gt;=L_Conversion!$C$117,N1127&lt;=L_Conversion!$D$117),"-",
"PRIMER_DIA fuera de rango")))))))))))))))</f>
        <v>-</v>
      </c>
      <c r="AS1127" s="94" t="str">
        <f t="shared" si="482"/>
        <v>-</v>
      </c>
      <c r="AT1127" s="94" t="str">
        <f t="shared" si="483"/>
        <v>-</v>
      </c>
      <c r="AU1127" s="94" t="str">
        <f t="shared" si="484"/>
        <v>-</v>
      </c>
      <c r="AV1127" s="94" t="str">
        <f t="shared" si="485"/>
        <v>-</v>
      </c>
      <c r="AW1127" s="94" t="str">
        <f t="shared" si="486"/>
        <v>-</v>
      </c>
      <c r="AX1127" s="94" t="str">
        <f t="shared" si="487"/>
        <v>-</v>
      </c>
      <c r="AY1127" s="94" t="str">
        <f t="shared" si="488"/>
        <v>-</v>
      </c>
      <c r="AZ1127" s="94" t="str">
        <f t="shared" si="489"/>
        <v>-</v>
      </c>
      <c r="BA1127" s="94" t="str">
        <f t="shared" si="490"/>
        <v>-</v>
      </c>
      <c r="BB1127" s="94" t="str">
        <f t="shared" si="491"/>
        <v>-</v>
      </c>
      <c r="BC1127" s="94" t="str">
        <f t="shared" si="492"/>
        <v>-</v>
      </c>
      <c r="BD1127" s="94" t="str">
        <f t="shared" si="493"/>
        <v>-</v>
      </c>
      <c r="BE1127" s="94" t="str">
        <f t="shared" si="494"/>
        <v>-</v>
      </c>
      <c r="BF1127" s="94" t="str">
        <f t="shared" si="495"/>
        <v>-</v>
      </c>
    </row>
    <row r="1128" spans="1:58" x14ac:dyDescent="0.2">
      <c r="A1128" s="19" t="s">
        <v>1193</v>
      </c>
      <c r="B1128" s="19" t="s">
        <v>76</v>
      </c>
      <c r="C1128" s="19">
        <v>15762639</v>
      </c>
      <c r="D1128" s="19">
        <v>6</v>
      </c>
      <c r="E1128" s="19" t="s">
        <v>1240</v>
      </c>
      <c r="F1128" s="19" t="s">
        <v>1195</v>
      </c>
      <c r="G1128" s="19" t="s">
        <v>1572</v>
      </c>
      <c r="H1128" s="19" t="s">
        <v>1018</v>
      </c>
      <c r="I1128" s="19" t="s">
        <v>653</v>
      </c>
      <c r="J1128" s="19">
        <v>80</v>
      </c>
      <c r="K1128" s="19" t="s">
        <v>556</v>
      </c>
      <c r="L1128" s="19" t="s">
        <v>495</v>
      </c>
      <c r="M1128" s="19" t="s">
        <v>10</v>
      </c>
      <c r="N1128" s="19">
        <v>45930</v>
      </c>
      <c r="O1128" s="19">
        <v>1</v>
      </c>
      <c r="P1128" s="83">
        <v>1</v>
      </c>
      <c r="Q1128" s="19" t="s">
        <v>23</v>
      </c>
      <c r="R1128" s="19" t="s">
        <v>11</v>
      </c>
      <c r="S1128" s="19" t="s">
        <v>23</v>
      </c>
      <c r="T1128" s="19">
        <v>1</v>
      </c>
      <c r="U1128" s="19" t="s">
        <v>11</v>
      </c>
      <c r="V1128" s="19" t="s">
        <v>11</v>
      </c>
      <c r="W1128" s="19" t="s">
        <v>11</v>
      </c>
      <c r="X1128" s="19">
        <v>0</v>
      </c>
      <c r="Y1128" s="19" t="s">
        <v>730</v>
      </c>
      <c r="Z1128" s="19">
        <v>0</v>
      </c>
      <c r="AA1128" s="19">
        <v>0</v>
      </c>
      <c r="AB1128" s="19">
        <v>0</v>
      </c>
      <c r="AC1128" s="186" t="str">
        <f>IF(OR(M1128="13",M1128="14",P1128=8),"",IF(     AND(OR(S1128="AUTORIZADO", S1128="PENDIENTE", S1128="REDUCIDO", S1128="AMPLIADO"),L1128&lt;&gt;"HONORARIO" ), _xlfn.CONCAT(IF(H1128="X","H",H1128),"_",IF(OR(P1128=5,P1128=6),_xlfn.CONCAT(P1128,"A"),P1128),"_",VLOOKUP(T1128,Datos!$B$2:$C$5,2,TRUE)),""))</f>
        <v>M_1_[hasta 3]</v>
      </c>
      <c r="AD1128" s="186">
        <f t="shared" si="469"/>
        <v>0</v>
      </c>
      <c r="AE1128" s="90" t="str">
        <f t="shared" si="470"/>
        <v>-</v>
      </c>
      <c r="AF1128" s="91" t="str">
        <f t="shared" si="471"/>
        <v>070601</v>
      </c>
      <c r="AG1128" s="92"/>
      <c r="AH1128" s="93" t="str">
        <f t="shared" si="472"/>
        <v>Corporación de Fomento de la Producción</v>
      </c>
      <c r="AI1128" s="90" t="str">
        <f t="shared" si="473"/>
        <v>-</v>
      </c>
      <c r="AJ1128" s="90">
        <f t="shared" si="474"/>
        <v>6</v>
      </c>
      <c r="AK1128" s="90" t="str">
        <f t="shared" si="475"/>
        <v>-</v>
      </c>
      <c r="AL1128" s="90" t="str">
        <f t="shared" si="476"/>
        <v>Identifica este registro como MUJER</v>
      </c>
      <c r="AM1128" s="90" t="str">
        <f t="shared" si="477"/>
        <v>-</v>
      </c>
      <c r="AN1128" s="90" t="str">
        <f t="shared" si="478"/>
        <v>-</v>
      </c>
      <c r="AO1128" s="90" t="str">
        <f t="shared" si="479"/>
        <v>-</v>
      </c>
      <c r="AP1128" s="58" t="str">
        <f t="shared" si="480"/>
        <v>-</v>
      </c>
      <c r="AQ1128" s="94" t="str">
        <f t="shared" si="481"/>
        <v>-</v>
      </c>
      <c r="AR1128" s="94" t="str">
        <f>IF(N1128="","PRIMER_DIA en blanco",
IF(AND(M1128="01",N1128&gt;=L_Conversion!$C$118,N1128&lt;=L_Conversion!$D$118),"-",
IF(AND(M1128="02",N1128&gt;=L_Conversion!$C$119,N1128&lt;=L_Conversion!$D$119),"-",
IF(AND(M1128="03",N1128&gt;=L_Conversion!$C$120,N1128&lt;=L_Conversion!$D$120),"-",
IF(AND(M1128="04",N1128&gt;=L_Conversion!$C$121,N1128&lt;=L_Conversion!$D$121),"-",
IF(AND(M1128="05",N1128&gt;=L_Conversion!$C$122,N1128&lt;=L_Conversion!$D$122),"-",
IF(AND(M1128="06",N1128&gt;=L_Conversion!$C$123,N1128&lt;=L_Conversion!$D$123),"-",
IF(AND(M1128="07",N1128&gt;=L_Conversion!$C$124,N1128&lt;=L_Conversion!$D$124),"-",
IF(AND(M1128="08",N1128&gt;=L_Conversion!$C$125,N1128&lt;=L_Conversion!$D$125),"-",
IF(AND(M1128="09",N1128&gt;=L_Conversion!$C$126,N1128&lt;=L_Conversion!$D$126),"-",
IF(AND(M1128="10",N1128&gt;=L_Conversion!$C$127,N1128&lt;=L_Conversion!$D$127),"-",
IF(AND(M1128="11",N1128&gt;=L_Conversion!$C$128,N1128&lt;=L_Conversion!$D$128),"-",
IF(AND(M1128="12",N1128&gt;=L_Conversion!$C$129,N1128&lt;=L_Conversion!$D$129),"-",
IF(AND(M1128="13",N1128&gt;=L_Conversion!$C$116,N1128&lt;=L_Conversion!$D$116),"-",
IF(AND(M1128="14",N1128&gt;=L_Conversion!$C$117,N1128&lt;=L_Conversion!$D$117),"-",
"PRIMER_DIA fuera de rango")))))))))))))))</f>
        <v>-</v>
      </c>
      <c r="AS1128" s="94" t="str">
        <f t="shared" si="482"/>
        <v>-</v>
      </c>
      <c r="AT1128" s="94" t="str">
        <f t="shared" si="483"/>
        <v>-</v>
      </c>
      <c r="AU1128" s="94" t="str">
        <f t="shared" si="484"/>
        <v>-</v>
      </c>
      <c r="AV1128" s="94" t="str">
        <f t="shared" si="485"/>
        <v>-</v>
      </c>
      <c r="AW1128" s="94" t="str">
        <f t="shared" si="486"/>
        <v>-</v>
      </c>
      <c r="AX1128" s="94" t="str">
        <f t="shared" si="487"/>
        <v>-</v>
      </c>
      <c r="AY1128" s="94" t="str">
        <f t="shared" si="488"/>
        <v>-</v>
      </c>
      <c r="AZ1128" s="94" t="str">
        <f t="shared" si="489"/>
        <v>-</v>
      </c>
      <c r="BA1128" s="94" t="str">
        <f t="shared" si="490"/>
        <v>-</v>
      </c>
      <c r="BB1128" s="94" t="str">
        <f t="shared" si="491"/>
        <v>-</v>
      </c>
      <c r="BC1128" s="94" t="str">
        <f t="shared" si="492"/>
        <v>-</v>
      </c>
      <c r="BD1128" s="94" t="str">
        <f t="shared" si="493"/>
        <v>-</v>
      </c>
      <c r="BE1128" s="94" t="str">
        <f t="shared" si="494"/>
        <v>-</v>
      </c>
      <c r="BF1128" s="94" t="str">
        <f t="shared" si="495"/>
        <v>-</v>
      </c>
    </row>
    <row r="1129" spans="1:58" x14ac:dyDescent="0.2">
      <c r="A1129" s="19" t="s">
        <v>1193</v>
      </c>
      <c r="B1129" s="19" t="s">
        <v>1136</v>
      </c>
      <c r="C1129" s="19">
        <v>13348120</v>
      </c>
      <c r="D1129" s="19">
        <v>6</v>
      </c>
      <c r="E1129" s="19" t="s">
        <v>1800</v>
      </c>
      <c r="F1129" s="19" t="s">
        <v>2153</v>
      </c>
      <c r="G1129" s="19" t="s">
        <v>2154</v>
      </c>
      <c r="H1129" s="19" t="s">
        <v>1018</v>
      </c>
      <c r="I1129" s="19" t="s">
        <v>654</v>
      </c>
      <c r="J1129" s="19">
        <v>80</v>
      </c>
      <c r="K1129" s="19" t="s">
        <v>556</v>
      </c>
      <c r="L1129" s="19" t="s">
        <v>509</v>
      </c>
      <c r="M1129" s="19" t="s">
        <v>10</v>
      </c>
      <c r="N1129" s="19">
        <v>45930</v>
      </c>
      <c r="O1129" s="19">
        <v>3</v>
      </c>
      <c r="P1129" s="83">
        <v>1</v>
      </c>
      <c r="Q1129" s="19" t="s">
        <v>23</v>
      </c>
      <c r="R1129" s="19" t="s">
        <v>11</v>
      </c>
      <c r="S1129" s="19" t="s">
        <v>23</v>
      </c>
      <c r="T1129" s="19">
        <v>3</v>
      </c>
      <c r="U1129" s="19" t="s">
        <v>11</v>
      </c>
      <c r="V1129" s="19" t="s">
        <v>11</v>
      </c>
      <c r="W1129" s="19" t="s">
        <v>11</v>
      </c>
      <c r="X1129" s="19">
        <v>0</v>
      </c>
      <c r="Y1129" s="19" t="s">
        <v>730</v>
      </c>
      <c r="Z1129" s="19">
        <v>0</v>
      </c>
      <c r="AA1129" s="19">
        <v>0</v>
      </c>
      <c r="AB1129" s="19">
        <v>0</v>
      </c>
      <c r="AC1129" s="186" t="str">
        <f>IF(OR(M1129="13",M1129="14",P1129=8),"",IF(     AND(OR(S1129="AUTORIZADO", S1129="PENDIENTE", S1129="REDUCIDO", S1129="AMPLIADO"),L1129&lt;&gt;"HONORARIO" ), _xlfn.CONCAT(IF(H1129="X","H",H1129),"_",IF(OR(P1129=5,P1129=6),_xlfn.CONCAT(P1129,"A"),P1129),"_",VLOOKUP(T1129,Datos!$B$2:$C$5,2,TRUE)),""))</f>
        <v>M_1_[hasta 3]</v>
      </c>
      <c r="AD1129" s="186">
        <f t="shared" si="469"/>
        <v>0</v>
      </c>
      <c r="AE1129" s="90" t="str">
        <f t="shared" si="470"/>
        <v>-</v>
      </c>
      <c r="AF1129" s="91" t="str">
        <f t="shared" si="471"/>
        <v>Revisar</v>
      </c>
      <c r="AG1129" s="92"/>
      <c r="AH1129" s="93" t="str">
        <f t="shared" si="472"/>
        <v>Corporación de Fomento de la Producción</v>
      </c>
      <c r="AI1129" s="90" t="str">
        <f t="shared" si="473"/>
        <v>-</v>
      </c>
      <c r="AJ1129" s="90">
        <f t="shared" si="474"/>
        <v>6</v>
      </c>
      <c r="AK1129" s="90" t="str">
        <f t="shared" si="475"/>
        <v>-</v>
      </c>
      <c r="AL1129" s="90" t="str">
        <f t="shared" si="476"/>
        <v>Identifica este registro como MUJER</v>
      </c>
      <c r="AM1129" s="90" t="str">
        <f t="shared" si="477"/>
        <v>-</v>
      </c>
      <c r="AN1129" s="90" t="str">
        <f t="shared" si="478"/>
        <v>-</v>
      </c>
      <c r="AO1129" s="90" t="str">
        <f t="shared" si="479"/>
        <v>-</v>
      </c>
      <c r="AP1129" s="58" t="str">
        <f t="shared" si="480"/>
        <v>-</v>
      </c>
      <c r="AQ1129" s="94" t="str">
        <f t="shared" si="481"/>
        <v>-</v>
      </c>
      <c r="AR1129" s="94" t="str">
        <f>IF(N1129="","PRIMER_DIA en blanco",
IF(AND(M1129="01",N1129&gt;=L_Conversion!$C$118,N1129&lt;=L_Conversion!$D$118),"-",
IF(AND(M1129="02",N1129&gt;=L_Conversion!$C$119,N1129&lt;=L_Conversion!$D$119),"-",
IF(AND(M1129="03",N1129&gt;=L_Conversion!$C$120,N1129&lt;=L_Conversion!$D$120),"-",
IF(AND(M1129="04",N1129&gt;=L_Conversion!$C$121,N1129&lt;=L_Conversion!$D$121),"-",
IF(AND(M1129="05",N1129&gt;=L_Conversion!$C$122,N1129&lt;=L_Conversion!$D$122),"-",
IF(AND(M1129="06",N1129&gt;=L_Conversion!$C$123,N1129&lt;=L_Conversion!$D$123),"-",
IF(AND(M1129="07",N1129&gt;=L_Conversion!$C$124,N1129&lt;=L_Conversion!$D$124),"-",
IF(AND(M1129="08",N1129&gt;=L_Conversion!$C$125,N1129&lt;=L_Conversion!$D$125),"-",
IF(AND(M1129="09",N1129&gt;=L_Conversion!$C$126,N1129&lt;=L_Conversion!$D$126),"-",
IF(AND(M1129="10",N1129&gt;=L_Conversion!$C$127,N1129&lt;=L_Conversion!$D$127),"-",
IF(AND(M1129="11",N1129&gt;=L_Conversion!$C$128,N1129&lt;=L_Conversion!$D$128),"-",
IF(AND(M1129="12",N1129&gt;=L_Conversion!$C$129,N1129&lt;=L_Conversion!$D$129),"-",
IF(AND(M1129="13",N1129&gt;=L_Conversion!$C$116,N1129&lt;=L_Conversion!$D$116),"-",
IF(AND(M1129="14",N1129&gt;=L_Conversion!$C$117,N1129&lt;=L_Conversion!$D$117),"-",
"PRIMER_DIA fuera de rango")))))))))))))))</f>
        <v>-</v>
      </c>
      <c r="AS1129" s="94" t="str">
        <f t="shared" si="482"/>
        <v>-</v>
      </c>
      <c r="AT1129" s="94" t="str">
        <f t="shared" si="483"/>
        <v>-</v>
      </c>
      <c r="AU1129" s="94" t="str">
        <f t="shared" si="484"/>
        <v>-</v>
      </c>
      <c r="AV1129" s="94" t="str">
        <f t="shared" si="485"/>
        <v>-</v>
      </c>
      <c r="AW1129" s="94" t="str">
        <f t="shared" si="486"/>
        <v>-</v>
      </c>
      <c r="AX1129" s="94" t="str">
        <f t="shared" si="487"/>
        <v>-</v>
      </c>
      <c r="AY1129" s="94" t="str">
        <f t="shared" si="488"/>
        <v>-</v>
      </c>
      <c r="AZ1129" s="94" t="str">
        <f t="shared" si="489"/>
        <v>-</v>
      </c>
      <c r="BA1129" s="94" t="str">
        <f t="shared" si="490"/>
        <v>-</v>
      </c>
      <c r="BB1129" s="94" t="str">
        <f t="shared" si="491"/>
        <v>-</v>
      </c>
      <c r="BC1129" s="94" t="str">
        <f t="shared" si="492"/>
        <v>-</v>
      </c>
      <c r="BD1129" s="94" t="str">
        <f t="shared" si="493"/>
        <v>-</v>
      </c>
      <c r="BE1129" s="94" t="str">
        <f t="shared" si="494"/>
        <v>-</v>
      </c>
      <c r="BF1129" s="94" t="str">
        <f t="shared" si="495"/>
        <v>-</v>
      </c>
    </row>
    <row r="1130" spans="1:58" x14ac:dyDescent="0.2">
      <c r="A1130" s="19" t="s">
        <v>1193</v>
      </c>
      <c r="B1130" s="19" t="s">
        <v>76</v>
      </c>
      <c r="C1130" s="19">
        <v>15338094</v>
      </c>
      <c r="D1130" s="19">
        <v>5</v>
      </c>
      <c r="E1130" s="19" t="s">
        <v>1857</v>
      </c>
      <c r="F1130" s="19" t="s">
        <v>1858</v>
      </c>
      <c r="G1130" s="19" t="s">
        <v>1859</v>
      </c>
      <c r="H1130" s="19" t="s">
        <v>1018</v>
      </c>
      <c r="I1130" s="19" t="s">
        <v>653</v>
      </c>
      <c r="J1130" s="19">
        <v>80</v>
      </c>
      <c r="K1130" s="19" t="s">
        <v>556</v>
      </c>
      <c r="L1130" s="19" t="s">
        <v>495</v>
      </c>
      <c r="M1130" s="19" t="s">
        <v>10</v>
      </c>
      <c r="N1130" s="19">
        <v>45930</v>
      </c>
      <c r="O1130" s="19">
        <v>15</v>
      </c>
      <c r="P1130" s="83">
        <v>1</v>
      </c>
      <c r="Q1130" s="19" t="s">
        <v>23</v>
      </c>
      <c r="R1130" s="19" t="s">
        <v>11</v>
      </c>
      <c r="S1130" s="19" t="s">
        <v>23</v>
      </c>
      <c r="T1130" s="19">
        <v>15</v>
      </c>
      <c r="U1130" s="19" t="s">
        <v>11</v>
      </c>
      <c r="V1130" s="19" t="s">
        <v>11</v>
      </c>
      <c r="W1130" s="19" t="s">
        <v>11</v>
      </c>
      <c r="X1130" s="19">
        <v>0</v>
      </c>
      <c r="Y1130" s="19" t="s">
        <v>730</v>
      </c>
      <c r="Z1130" s="19">
        <v>0</v>
      </c>
      <c r="AA1130" s="19">
        <v>0</v>
      </c>
      <c r="AB1130" s="19">
        <v>0</v>
      </c>
      <c r="AC1130" s="186" t="str">
        <f>IF(OR(M1130="13",M1130="14",P1130=8),"",IF(     AND(OR(S1130="AUTORIZADO", S1130="PENDIENTE", S1130="REDUCIDO", S1130="AMPLIADO"),L1130&lt;&gt;"HONORARIO" ), _xlfn.CONCAT(IF(H1130="X","H",H1130),"_",IF(OR(P1130=5,P1130=6),_xlfn.CONCAT(P1130,"A"),P1130),"_",VLOOKUP(T1130,Datos!$B$2:$C$5,2,TRUE)),""))</f>
        <v>M_1_[11 +]</v>
      </c>
      <c r="AD1130" s="186">
        <f t="shared" si="469"/>
        <v>0</v>
      </c>
      <c r="AE1130" s="90" t="str">
        <f t="shared" si="470"/>
        <v>-</v>
      </c>
      <c r="AF1130" s="91" t="str">
        <f t="shared" si="471"/>
        <v>070601</v>
      </c>
      <c r="AG1130" s="92"/>
      <c r="AH1130" s="93" t="str">
        <f t="shared" si="472"/>
        <v>Corporación de Fomento de la Producción</v>
      </c>
      <c r="AI1130" s="90" t="str">
        <f t="shared" si="473"/>
        <v>-</v>
      </c>
      <c r="AJ1130" s="90">
        <f t="shared" si="474"/>
        <v>5</v>
      </c>
      <c r="AK1130" s="90" t="str">
        <f t="shared" si="475"/>
        <v>-</v>
      </c>
      <c r="AL1130" s="90" t="str">
        <f t="shared" si="476"/>
        <v>Identifica este registro como MUJER</v>
      </c>
      <c r="AM1130" s="90" t="str">
        <f t="shared" si="477"/>
        <v>-</v>
      </c>
      <c r="AN1130" s="90" t="str">
        <f t="shared" si="478"/>
        <v>-</v>
      </c>
      <c r="AO1130" s="90" t="str">
        <f t="shared" si="479"/>
        <v>-</v>
      </c>
      <c r="AP1130" s="58" t="str">
        <f t="shared" si="480"/>
        <v>-</v>
      </c>
      <c r="AQ1130" s="94" t="str">
        <f t="shared" si="481"/>
        <v>-</v>
      </c>
      <c r="AR1130" s="94" t="str">
        <f>IF(N1130="","PRIMER_DIA en blanco",
IF(AND(M1130="01",N1130&gt;=L_Conversion!$C$118,N1130&lt;=L_Conversion!$D$118),"-",
IF(AND(M1130="02",N1130&gt;=L_Conversion!$C$119,N1130&lt;=L_Conversion!$D$119),"-",
IF(AND(M1130="03",N1130&gt;=L_Conversion!$C$120,N1130&lt;=L_Conversion!$D$120),"-",
IF(AND(M1130="04",N1130&gt;=L_Conversion!$C$121,N1130&lt;=L_Conversion!$D$121),"-",
IF(AND(M1130="05",N1130&gt;=L_Conversion!$C$122,N1130&lt;=L_Conversion!$D$122),"-",
IF(AND(M1130="06",N1130&gt;=L_Conversion!$C$123,N1130&lt;=L_Conversion!$D$123),"-",
IF(AND(M1130="07",N1130&gt;=L_Conversion!$C$124,N1130&lt;=L_Conversion!$D$124),"-",
IF(AND(M1130="08",N1130&gt;=L_Conversion!$C$125,N1130&lt;=L_Conversion!$D$125),"-",
IF(AND(M1130="09",N1130&gt;=L_Conversion!$C$126,N1130&lt;=L_Conversion!$D$126),"-",
IF(AND(M1130="10",N1130&gt;=L_Conversion!$C$127,N1130&lt;=L_Conversion!$D$127),"-",
IF(AND(M1130="11",N1130&gt;=L_Conversion!$C$128,N1130&lt;=L_Conversion!$D$128),"-",
IF(AND(M1130="12",N1130&gt;=L_Conversion!$C$129,N1130&lt;=L_Conversion!$D$129),"-",
IF(AND(M1130="13",N1130&gt;=L_Conversion!$C$116,N1130&lt;=L_Conversion!$D$116),"-",
IF(AND(M1130="14",N1130&gt;=L_Conversion!$C$117,N1130&lt;=L_Conversion!$D$117),"-",
"PRIMER_DIA fuera de rango")))))))))))))))</f>
        <v>-</v>
      </c>
      <c r="AS1130" s="94" t="str">
        <f t="shared" si="482"/>
        <v>-</v>
      </c>
      <c r="AT1130" s="94" t="str">
        <f t="shared" si="483"/>
        <v>-</v>
      </c>
      <c r="AU1130" s="94" t="str">
        <f t="shared" si="484"/>
        <v>-</v>
      </c>
      <c r="AV1130" s="94" t="str">
        <f t="shared" si="485"/>
        <v>-</v>
      </c>
      <c r="AW1130" s="94" t="str">
        <f t="shared" si="486"/>
        <v>-</v>
      </c>
      <c r="AX1130" s="94" t="str">
        <f t="shared" si="487"/>
        <v>-</v>
      </c>
      <c r="AY1130" s="94" t="str">
        <f t="shared" si="488"/>
        <v>-</v>
      </c>
      <c r="AZ1130" s="94" t="str">
        <f t="shared" si="489"/>
        <v>-</v>
      </c>
      <c r="BA1130" s="94" t="str">
        <f t="shared" si="490"/>
        <v>-</v>
      </c>
      <c r="BB1130" s="94" t="str">
        <f t="shared" si="491"/>
        <v>-</v>
      </c>
      <c r="BC1130" s="94" t="str">
        <f t="shared" si="492"/>
        <v>-</v>
      </c>
      <c r="BD1130" s="94" t="str">
        <f t="shared" si="493"/>
        <v>-</v>
      </c>
      <c r="BE1130" s="94" t="str">
        <f t="shared" si="494"/>
        <v>-</v>
      </c>
      <c r="BF1130" s="94" t="str">
        <f t="shared" si="495"/>
        <v>-</v>
      </c>
    </row>
    <row r="1131" spans="1:58" x14ac:dyDescent="0.2">
      <c r="A1131" s="19" t="s">
        <v>1193</v>
      </c>
      <c r="B1131" s="19" t="s">
        <v>76</v>
      </c>
      <c r="C1131" s="19">
        <v>15333581</v>
      </c>
      <c r="D1131" s="19">
        <v>8</v>
      </c>
      <c r="E1131" s="19" t="s">
        <v>1466</v>
      </c>
      <c r="F1131" s="19" t="s">
        <v>1467</v>
      </c>
      <c r="G1131" s="19" t="s">
        <v>1292</v>
      </c>
      <c r="H1131" s="19" t="s">
        <v>1018</v>
      </c>
      <c r="I1131" s="19" t="s">
        <v>653</v>
      </c>
      <c r="J1131" s="19">
        <v>80</v>
      </c>
      <c r="K1131" s="19" t="s">
        <v>556</v>
      </c>
      <c r="L1131" s="19" t="s">
        <v>495</v>
      </c>
      <c r="M1131" s="19" t="s">
        <v>10</v>
      </c>
      <c r="N1131" s="19">
        <v>45930</v>
      </c>
      <c r="O1131" s="19">
        <v>14</v>
      </c>
      <c r="P1131" s="83">
        <v>1</v>
      </c>
      <c r="Q1131" s="19" t="s">
        <v>23</v>
      </c>
      <c r="R1131" s="19" t="s">
        <v>11</v>
      </c>
      <c r="S1131" s="19" t="s">
        <v>23</v>
      </c>
      <c r="T1131" s="19">
        <v>14</v>
      </c>
      <c r="U1131" s="19" t="s">
        <v>11</v>
      </c>
      <c r="V1131" s="19" t="s">
        <v>11</v>
      </c>
      <c r="W1131" s="19" t="s">
        <v>11</v>
      </c>
      <c r="X1131" s="19">
        <v>0</v>
      </c>
      <c r="Y1131" s="19" t="s">
        <v>730</v>
      </c>
      <c r="Z1131" s="19">
        <v>0</v>
      </c>
      <c r="AA1131" s="19">
        <v>0</v>
      </c>
      <c r="AB1131" s="19">
        <v>0</v>
      </c>
      <c r="AC1131" s="186" t="str">
        <f>IF(OR(M1131="13",M1131="14",P1131=8),"",IF(     AND(OR(S1131="AUTORIZADO", S1131="PENDIENTE", S1131="REDUCIDO", S1131="AMPLIADO"),L1131&lt;&gt;"HONORARIO" ), _xlfn.CONCAT(IF(H1131="X","H",H1131),"_",IF(OR(P1131=5,P1131=6),_xlfn.CONCAT(P1131,"A"),P1131),"_",VLOOKUP(T1131,Datos!$B$2:$C$5,2,TRUE)),""))</f>
        <v>M_1_[11 +]</v>
      </c>
      <c r="AD1131" s="186">
        <f t="shared" si="469"/>
        <v>0</v>
      </c>
      <c r="AE1131" s="90" t="str">
        <f t="shared" si="470"/>
        <v>-</v>
      </c>
      <c r="AF1131" s="91" t="str">
        <f t="shared" si="471"/>
        <v>070601</v>
      </c>
      <c r="AG1131" s="92"/>
      <c r="AH1131" s="93" t="str">
        <f t="shared" si="472"/>
        <v>Corporación de Fomento de la Producción</v>
      </c>
      <c r="AI1131" s="90" t="str">
        <f t="shared" si="473"/>
        <v>-</v>
      </c>
      <c r="AJ1131" s="90">
        <f t="shared" si="474"/>
        <v>8</v>
      </c>
      <c r="AK1131" s="90" t="str">
        <f t="shared" si="475"/>
        <v>-</v>
      </c>
      <c r="AL1131" s="90" t="str">
        <f t="shared" si="476"/>
        <v>Identifica este registro como MUJER</v>
      </c>
      <c r="AM1131" s="90" t="str">
        <f t="shared" si="477"/>
        <v>-</v>
      </c>
      <c r="AN1131" s="90" t="str">
        <f t="shared" si="478"/>
        <v>-</v>
      </c>
      <c r="AO1131" s="90" t="str">
        <f t="shared" si="479"/>
        <v>-</v>
      </c>
      <c r="AP1131" s="58" t="str">
        <f t="shared" si="480"/>
        <v>-</v>
      </c>
      <c r="AQ1131" s="94" t="str">
        <f t="shared" si="481"/>
        <v>-</v>
      </c>
      <c r="AR1131" s="94" t="str">
        <f>IF(N1131="","PRIMER_DIA en blanco",
IF(AND(M1131="01",N1131&gt;=L_Conversion!$C$118,N1131&lt;=L_Conversion!$D$118),"-",
IF(AND(M1131="02",N1131&gt;=L_Conversion!$C$119,N1131&lt;=L_Conversion!$D$119),"-",
IF(AND(M1131="03",N1131&gt;=L_Conversion!$C$120,N1131&lt;=L_Conversion!$D$120),"-",
IF(AND(M1131="04",N1131&gt;=L_Conversion!$C$121,N1131&lt;=L_Conversion!$D$121),"-",
IF(AND(M1131="05",N1131&gt;=L_Conversion!$C$122,N1131&lt;=L_Conversion!$D$122),"-",
IF(AND(M1131="06",N1131&gt;=L_Conversion!$C$123,N1131&lt;=L_Conversion!$D$123),"-",
IF(AND(M1131="07",N1131&gt;=L_Conversion!$C$124,N1131&lt;=L_Conversion!$D$124),"-",
IF(AND(M1131="08",N1131&gt;=L_Conversion!$C$125,N1131&lt;=L_Conversion!$D$125),"-",
IF(AND(M1131="09",N1131&gt;=L_Conversion!$C$126,N1131&lt;=L_Conversion!$D$126),"-",
IF(AND(M1131="10",N1131&gt;=L_Conversion!$C$127,N1131&lt;=L_Conversion!$D$127),"-",
IF(AND(M1131="11",N1131&gt;=L_Conversion!$C$128,N1131&lt;=L_Conversion!$D$128),"-",
IF(AND(M1131="12",N1131&gt;=L_Conversion!$C$129,N1131&lt;=L_Conversion!$D$129),"-",
IF(AND(M1131="13",N1131&gt;=L_Conversion!$C$116,N1131&lt;=L_Conversion!$D$116),"-",
IF(AND(M1131="14",N1131&gt;=L_Conversion!$C$117,N1131&lt;=L_Conversion!$D$117),"-",
"PRIMER_DIA fuera de rango")))))))))))))))</f>
        <v>-</v>
      </c>
      <c r="AS1131" s="94" t="str">
        <f t="shared" si="482"/>
        <v>-</v>
      </c>
      <c r="AT1131" s="94" t="str">
        <f t="shared" si="483"/>
        <v>-</v>
      </c>
      <c r="AU1131" s="94" t="str">
        <f t="shared" si="484"/>
        <v>-</v>
      </c>
      <c r="AV1131" s="94" t="str">
        <f t="shared" si="485"/>
        <v>-</v>
      </c>
      <c r="AW1131" s="94" t="str">
        <f t="shared" si="486"/>
        <v>-</v>
      </c>
      <c r="AX1131" s="94" t="str">
        <f t="shared" si="487"/>
        <v>-</v>
      </c>
      <c r="AY1131" s="94" t="str">
        <f t="shared" si="488"/>
        <v>-</v>
      </c>
      <c r="AZ1131" s="94" t="str">
        <f t="shared" si="489"/>
        <v>-</v>
      </c>
      <c r="BA1131" s="94" t="str">
        <f t="shared" si="490"/>
        <v>-</v>
      </c>
      <c r="BB1131" s="94" t="str">
        <f t="shared" si="491"/>
        <v>-</v>
      </c>
      <c r="BC1131" s="94" t="str">
        <f t="shared" si="492"/>
        <v>-</v>
      </c>
      <c r="BD1131" s="94" t="str">
        <f t="shared" si="493"/>
        <v>-</v>
      </c>
      <c r="BE1131" s="94" t="str">
        <f t="shared" si="494"/>
        <v>-</v>
      </c>
      <c r="BF1131" s="94" t="str">
        <f t="shared" si="495"/>
        <v>-</v>
      </c>
    </row>
    <row r="1132" spans="1:58" x14ac:dyDescent="0.2">
      <c r="A1132" s="19" t="s">
        <v>1193</v>
      </c>
      <c r="B1132" s="19" t="s">
        <v>76</v>
      </c>
      <c r="C1132" s="19">
        <v>13483657</v>
      </c>
      <c r="D1132" s="19">
        <v>1</v>
      </c>
      <c r="E1132" s="19" t="s">
        <v>1782</v>
      </c>
      <c r="F1132" s="19" t="s">
        <v>1881</v>
      </c>
      <c r="G1132" s="19" t="s">
        <v>1882</v>
      </c>
      <c r="H1132" s="19" t="s">
        <v>1018</v>
      </c>
      <c r="I1132" s="19" t="s">
        <v>653</v>
      </c>
      <c r="J1132" s="19">
        <v>80</v>
      </c>
      <c r="K1132" s="19" t="s">
        <v>556</v>
      </c>
      <c r="L1132" s="19" t="s">
        <v>495</v>
      </c>
      <c r="M1132" s="19" t="s">
        <v>10</v>
      </c>
      <c r="N1132" s="19">
        <v>45930</v>
      </c>
      <c r="O1132" s="19">
        <v>30</v>
      </c>
      <c r="P1132" s="83">
        <v>1</v>
      </c>
      <c r="Q1132" s="19" t="s">
        <v>23</v>
      </c>
      <c r="R1132" s="19" t="s">
        <v>11</v>
      </c>
      <c r="S1132" s="19" t="s">
        <v>23</v>
      </c>
      <c r="T1132" s="19">
        <v>30</v>
      </c>
      <c r="U1132" s="19" t="s">
        <v>11</v>
      </c>
      <c r="V1132" s="19" t="s">
        <v>11</v>
      </c>
      <c r="W1132" s="19" t="s">
        <v>11</v>
      </c>
      <c r="X1132" s="19">
        <v>0</v>
      </c>
      <c r="Y1132" s="19" t="s">
        <v>730</v>
      </c>
      <c r="Z1132" s="19">
        <v>0</v>
      </c>
      <c r="AA1132" s="19">
        <v>0</v>
      </c>
      <c r="AB1132" s="19">
        <v>0</v>
      </c>
      <c r="AC1132" s="186" t="str">
        <f>IF(OR(M1132="13",M1132="14",P1132=8),"",IF(     AND(OR(S1132="AUTORIZADO", S1132="PENDIENTE", S1132="REDUCIDO", S1132="AMPLIADO"),L1132&lt;&gt;"HONORARIO" ), _xlfn.CONCAT(IF(H1132="X","H",H1132),"_",IF(OR(P1132=5,P1132=6),_xlfn.CONCAT(P1132,"A"),P1132),"_",VLOOKUP(T1132,Datos!$B$2:$C$5,2,TRUE)),""))</f>
        <v>M_1_[11 +]</v>
      </c>
      <c r="AD1132" s="186">
        <f t="shared" si="469"/>
        <v>0</v>
      </c>
      <c r="AE1132" s="90" t="str">
        <f t="shared" si="470"/>
        <v>-</v>
      </c>
      <c r="AF1132" s="91" t="str">
        <f t="shared" si="471"/>
        <v>070601</v>
      </c>
      <c r="AG1132" s="92"/>
      <c r="AH1132" s="93" t="str">
        <f t="shared" si="472"/>
        <v>Corporación de Fomento de la Producción</v>
      </c>
      <c r="AI1132" s="90" t="str">
        <f t="shared" si="473"/>
        <v>-</v>
      </c>
      <c r="AJ1132" s="90">
        <f t="shared" si="474"/>
        <v>1</v>
      </c>
      <c r="AK1132" s="90" t="str">
        <f t="shared" si="475"/>
        <v>-</v>
      </c>
      <c r="AL1132" s="90" t="str">
        <f t="shared" si="476"/>
        <v>Identifica este registro como MUJER</v>
      </c>
      <c r="AM1132" s="90" t="str">
        <f t="shared" si="477"/>
        <v>-</v>
      </c>
      <c r="AN1132" s="90" t="str">
        <f t="shared" si="478"/>
        <v>-</v>
      </c>
      <c r="AO1132" s="90" t="str">
        <f t="shared" si="479"/>
        <v>-</v>
      </c>
      <c r="AP1132" s="58" t="str">
        <f t="shared" si="480"/>
        <v>-</v>
      </c>
      <c r="AQ1132" s="94" t="str">
        <f t="shared" si="481"/>
        <v>-</v>
      </c>
      <c r="AR1132" s="94" t="str">
        <f>IF(N1132="","PRIMER_DIA en blanco",
IF(AND(M1132="01",N1132&gt;=L_Conversion!$C$118,N1132&lt;=L_Conversion!$D$118),"-",
IF(AND(M1132="02",N1132&gt;=L_Conversion!$C$119,N1132&lt;=L_Conversion!$D$119),"-",
IF(AND(M1132="03",N1132&gt;=L_Conversion!$C$120,N1132&lt;=L_Conversion!$D$120),"-",
IF(AND(M1132="04",N1132&gt;=L_Conversion!$C$121,N1132&lt;=L_Conversion!$D$121),"-",
IF(AND(M1132="05",N1132&gt;=L_Conversion!$C$122,N1132&lt;=L_Conversion!$D$122),"-",
IF(AND(M1132="06",N1132&gt;=L_Conversion!$C$123,N1132&lt;=L_Conversion!$D$123),"-",
IF(AND(M1132="07",N1132&gt;=L_Conversion!$C$124,N1132&lt;=L_Conversion!$D$124),"-",
IF(AND(M1132="08",N1132&gt;=L_Conversion!$C$125,N1132&lt;=L_Conversion!$D$125),"-",
IF(AND(M1132="09",N1132&gt;=L_Conversion!$C$126,N1132&lt;=L_Conversion!$D$126),"-",
IF(AND(M1132="10",N1132&gt;=L_Conversion!$C$127,N1132&lt;=L_Conversion!$D$127),"-",
IF(AND(M1132="11",N1132&gt;=L_Conversion!$C$128,N1132&lt;=L_Conversion!$D$128),"-",
IF(AND(M1132="12",N1132&gt;=L_Conversion!$C$129,N1132&lt;=L_Conversion!$D$129),"-",
IF(AND(M1132="13",N1132&gt;=L_Conversion!$C$116,N1132&lt;=L_Conversion!$D$116),"-",
IF(AND(M1132="14",N1132&gt;=L_Conversion!$C$117,N1132&lt;=L_Conversion!$D$117),"-",
"PRIMER_DIA fuera de rango")))))))))))))))</f>
        <v>-</v>
      </c>
      <c r="AS1132" s="94" t="str">
        <f t="shared" si="482"/>
        <v>-</v>
      </c>
      <c r="AT1132" s="94" t="str">
        <f t="shared" si="483"/>
        <v>-</v>
      </c>
      <c r="AU1132" s="94" t="str">
        <f t="shared" si="484"/>
        <v>-</v>
      </c>
      <c r="AV1132" s="94" t="str">
        <f t="shared" si="485"/>
        <v>-</v>
      </c>
      <c r="AW1132" s="94" t="str">
        <f t="shared" si="486"/>
        <v>-</v>
      </c>
      <c r="AX1132" s="94" t="str">
        <f t="shared" si="487"/>
        <v>-</v>
      </c>
      <c r="AY1132" s="94" t="str">
        <f t="shared" si="488"/>
        <v>-</v>
      </c>
      <c r="AZ1132" s="94" t="str">
        <f t="shared" si="489"/>
        <v>-</v>
      </c>
      <c r="BA1132" s="94" t="str">
        <f t="shared" si="490"/>
        <v>-</v>
      </c>
      <c r="BB1132" s="94" t="str">
        <f t="shared" si="491"/>
        <v>-</v>
      </c>
      <c r="BC1132" s="94" t="str">
        <f t="shared" si="492"/>
        <v>-</v>
      </c>
      <c r="BD1132" s="94" t="str">
        <f t="shared" si="493"/>
        <v>-</v>
      </c>
      <c r="BE1132" s="94" t="str">
        <f t="shared" si="494"/>
        <v>-</v>
      </c>
      <c r="BF1132" s="94" t="str">
        <f t="shared" si="495"/>
        <v>-</v>
      </c>
    </row>
    <row r="1133" spans="1:58" x14ac:dyDescent="0.2">
      <c r="A1133" s="19" t="s">
        <v>1193</v>
      </c>
      <c r="B1133" s="19" t="s">
        <v>76</v>
      </c>
      <c r="C1133" s="19">
        <v>16581196</v>
      </c>
      <c r="D1133" s="19">
        <v>8</v>
      </c>
      <c r="E1133" s="19" t="s">
        <v>1745</v>
      </c>
      <c r="F1133" s="19" t="s">
        <v>1285</v>
      </c>
      <c r="G1133" s="19" t="s">
        <v>1746</v>
      </c>
      <c r="H1133" s="19" t="s">
        <v>1018</v>
      </c>
      <c r="I1133" s="19" t="s">
        <v>653</v>
      </c>
      <c r="J1133" s="19">
        <v>80</v>
      </c>
      <c r="K1133" s="19" t="s">
        <v>560</v>
      </c>
      <c r="L1133" s="19" t="s">
        <v>495</v>
      </c>
      <c r="M1133" s="19" t="s">
        <v>10</v>
      </c>
      <c r="N1133" s="19">
        <v>45930</v>
      </c>
      <c r="O1133" s="19">
        <v>4</v>
      </c>
      <c r="P1133" s="83">
        <v>1</v>
      </c>
      <c r="Q1133" s="19" t="s">
        <v>23</v>
      </c>
      <c r="R1133" s="19" t="s">
        <v>11</v>
      </c>
      <c r="S1133" s="19" t="s">
        <v>23</v>
      </c>
      <c r="T1133" s="19">
        <v>4</v>
      </c>
      <c r="U1133" s="19" t="s">
        <v>11</v>
      </c>
      <c r="V1133" s="19" t="s">
        <v>11</v>
      </c>
      <c r="W1133" s="19" t="s">
        <v>11</v>
      </c>
      <c r="X1133" s="19">
        <v>0</v>
      </c>
      <c r="Y1133" s="19" t="s">
        <v>730</v>
      </c>
      <c r="Z1133" s="19">
        <v>0</v>
      </c>
      <c r="AA1133" s="19">
        <v>0</v>
      </c>
      <c r="AB1133" s="19">
        <v>0</v>
      </c>
      <c r="AC1133" s="186" t="str">
        <f>IF(OR(M1133="13",M1133="14",P1133=8),"",IF(     AND(OR(S1133="AUTORIZADO", S1133="PENDIENTE", S1133="REDUCIDO", S1133="AMPLIADO"),L1133&lt;&gt;"HONORARIO" ), _xlfn.CONCAT(IF(H1133="X","H",H1133),"_",IF(OR(P1133=5,P1133=6),_xlfn.CONCAT(P1133,"A"),P1133),"_",VLOOKUP(T1133,Datos!$B$2:$C$5,2,TRUE)),""))</f>
        <v>M_1_[4 a 10]</v>
      </c>
      <c r="AD1133" s="186">
        <f t="shared" si="469"/>
        <v>0</v>
      </c>
      <c r="AE1133" s="90" t="str">
        <f t="shared" si="470"/>
        <v>-</v>
      </c>
      <c r="AF1133" s="91" t="str">
        <f t="shared" si="471"/>
        <v>070601</v>
      </c>
      <c r="AG1133" s="92"/>
      <c r="AH1133" s="93" t="str">
        <f t="shared" si="472"/>
        <v>Corporación de Fomento de la Producción</v>
      </c>
      <c r="AI1133" s="90" t="str">
        <f t="shared" si="473"/>
        <v>-</v>
      </c>
      <c r="AJ1133" s="90">
        <f t="shared" si="474"/>
        <v>8</v>
      </c>
      <c r="AK1133" s="90" t="str">
        <f t="shared" si="475"/>
        <v>-</v>
      </c>
      <c r="AL1133" s="90" t="str">
        <f t="shared" si="476"/>
        <v>Identifica este registro como MUJER</v>
      </c>
      <c r="AM1133" s="90" t="str">
        <f t="shared" si="477"/>
        <v>-</v>
      </c>
      <c r="AN1133" s="90" t="str">
        <f t="shared" si="478"/>
        <v>-</v>
      </c>
      <c r="AO1133" s="90" t="str">
        <f t="shared" si="479"/>
        <v>-</v>
      </c>
      <c r="AP1133" s="58" t="str">
        <f t="shared" si="480"/>
        <v>-</v>
      </c>
      <c r="AQ1133" s="94" t="str">
        <f t="shared" si="481"/>
        <v>-</v>
      </c>
      <c r="AR1133" s="94" t="str">
        <f>IF(N1133="","PRIMER_DIA en blanco",
IF(AND(M1133="01",N1133&gt;=L_Conversion!$C$118,N1133&lt;=L_Conversion!$D$118),"-",
IF(AND(M1133="02",N1133&gt;=L_Conversion!$C$119,N1133&lt;=L_Conversion!$D$119),"-",
IF(AND(M1133="03",N1133&gt;=L_Conversion!$C$120,N1133&lt;=L_Conversion!$D$120),"-",
IF(AND(M1133="04",N1133&gt;=L_Conversion!$C$121,N1133&lt;=L_Conversion!$D$121),"-",
IF(AND(M1133="05",N1133&gt;=L_Conversion!$C$122,N1133&lt;=L_Conversion!$D$122),"-",
IF(AND(M1133="06",N1133&gt;=L_Conversion!$C$123,N1133&lt;=L_Conversion!$D$123),"-",
IF(AND(M1133="07",N1133&gt;=L_Conversion!$C$124,N1133&lt;=L_Conversion!$D$124),"-",
IF(AND(M1133="08",N1133&gt;=L_Conversion!$C$125,N1133&lt;=L_Conversion!$D$125),"-",
IF(AND(M1133="09",N1133&gt;=L_Conversion!$C$126,N1133&lt;=L_Conversion!$D$126),"-",
IF(AND(M1133="10",N1133&gt;=L_Conversion!$C$127,N1133&lt;=L_Conversion!$D$127),"-",
IF(AND(M1133="11",N1133&gt;=L_Conversion!$C$128,N1133&lt;=L_Conversion!$D$128),"-",
IF(AND(M1133="12",N1133&gt;=L_Conversion!$C$129,N1133&lt;=L_Conversion!$D$129),"-",
IF(AND(M1133="13",N1133&gt;=L_Conversion!$C$116,N1133&lt;=L_Conversion!$D$116),"-",
IF(AND(M1133="14",N1133&gt;=L_Conversion!$C$117,N1133&lt;=L_Conversion!$D$117),"-",
"PRIMER_DIA fuera de rango")))))))))))))))</f>
        <v>-</v>
      </c>
      <c r="AS1133" s="94" t="str">
        <f t="shared" si="482"/>
        <v>-</v>
      </c>
      <c r="AT1133" s="94" t="str">
        <f t="shared" si="483"/>
        <v>-</v>
      </c>
      <c r="AU1133" s="94" t="str">
        <f t="shared" si="484"/>
        <v>-</v>
      </c>
      <c r="AV1133" s="94" t="str">
        <f t="shared" si="485"/>
        <v>-</v>
      </c>
      <c r="AW1133" s="94" t="str">
        <f t="shared" si="486"/>
        <v>-</v>
      </c>
      <c r="AX1133" s="94" t="str">
        <f t="shared" si="487"/>
        <v>-</v>
      </c>
      <c r="AY1133" s="94" t="str">
        <f t="shared" si="488"/>
        <v>-</v>
      </c>
      <c r="AZ1133" s="94" t="str">
        <f t="shared" si="489"/>
        <v>-</v>
      </c>
      <c r="BA1133" s="94" t="str">
        <f t="shared" si="490"/>
        <v>-</v>
      </c>
      <c r="BB1133" s="94" t="str">
        <f t="shared" si="491"/>
        <v>-</v>
      </c>
      <c r="BC1133" s="94" t="str">
        <f t="shared" si="492"/>
        <v>-</v>
      </c>
      <c r="BD1133" s="94" t="str">
        <f t="shared" si="493"/>
        <v>-</v>
      </c>
      <c r="BE1133" s="94" t="str">
        <f t="shared" si="494"/>
        <v>-</v>
      </c>
      <c r="BF1133" s="94" t="str">
        <f t="shared" si="495"/>
        <v>-</v>
      </c>
    </row>
    <row r="1134" spans="1:58" x14ac:dyDescent="0.2">
      <c r="A1134" s="19" t="s">
        <v>1193</v>
      </c>
      <c r="B1134" s="19" t="s">
        <v>76</v>
      </c>
      <c r="C1134" s="19">
        <v>18303226</v>
      </c>
      <c r="D1134" s="19">
        <v>7</v>
      </c>
      <c r="E1134" s="19" t="s">
        <v>1415</v>
      </c>
      <c r="F1134" s="19" t="s">
        <v>1416</v>
      </c>
      <c r="G1134" s="19" t="s">
        <v>1417</v>
      </c>
      <c r="H1134" s="19" t="s">
        <v>1018</v>
      </c>
      <c r="I1134" s="19" t="s">
        <v>653</v>
      </c>
      <c r="J1134" s="19">
        <v>80</v>
      </c>
      <c r="K1134" s="19" t="s">
        <v>560</v>
      </c>
      <c r="L1134" s="19" t="s">
        <v>495</v>
      </c>
      <c r="M1134" s="19" t="s">
        <v>10</v>
      </c>
      <c r="N1134" s="19">
        <v>45930</v>
      </c>
      <c r="O1134" s="19">
        <v>21</v>
      </c>
      <c r="P1134" s="83">
        <v>1</v>
      </c>
      <c r="Q1134" s="19" t="s">
        <v>23</v>
      </c>
      <c r="R1134" s="19" t="s">
        <v>11</v>
      </c>
      <c r="S1134" s="19" t="s">
        <v>23</v>
      </c>
      <c r="T1134" s="19">
        <v>21</v>
      </c>
      <c r="U1134" s="19" t="s">
        <v>11</v>
      </c>
      <c r="V1134" s="19" t="s">
        <v>11</v>
      </c>
      <c r="W1134" s="19" t="s">
        <v>11</v>
      </c>
      <c r="X1134" s="19">
        <v>0</v>
      </c>
      <c r="Y1134" s="19" t="s">
        <v>730</v>
      </c>
      <c r="Z1134" s="19">
        <v>0</v>
      </c>
      <c r="AA1134" s="19">
        <v>0</v>
      </c>
      <c r="AB1134" s="19">
        <v>0</v>
      </c>
      <c r="AC1134" s="186" t="str">
        <f>IF(OR(M1134="13",M1134="14",P1134=8),"",IF(     AND(OR(S1134="AUTORIZADO", S1134="PENDIENTE", S1134="REDUCIDO", S1134="AMPLIADO"),L1134&lt;&gt;"HONORARIO" ), _xlfn.CONCAT(IF(H1134="X","H",H1134),"_",IF(OR(P1134=5,P1134=6),_xlfn.CONCAT(P1134,"A"),P1134),"_",VLOOKUP(T1134,Datos!$B$2:$C$5,2,TRUE)),""))</f>
        <v>M_1_[11 +]</v>
      </c>
      <c r="AD1134" s="186">
        <f t="shared" si="469"/>
        <v>0</v>
      </c>
      <c r="AE1134" s="90" t="str">
        <f t="shared" si="470"/>
        <v>-</v>
      </c>
      <c r="AF1134" s="91" t="str">
        <f t="shared" si="471"/>
        <v>070601</v>
      </c>
      <c r="AG1134" s="92"/>
      <c r="AH1134" s="93" t="str">
        <f t="shared" si="472"/>
        <v>Corporación de Fomento de la Producción</v>
      </c>
      <c r="AI1134" s="90" t="str">
        <f t="shared" si="473"/>
        <v>-</v>
      </c>
      <c r="AJ1134" s="90">
        <f t="shared" si="474"/>
        <v>7</v>
      </c>
      <c r="AK1134" s="90" t="str">
        <f t="shared" si="475"/>
        <v>-</v>
      </c>
      <c r="AL1134" s="90" t="str">
        <f t="shared" si="476"/>
        <v>Identifica este registro como MUJER</v>
      </c>
      <c r="AM1134" s="90" t="str">
        <f t="shared" si="477"/>
        <v>-</v>
      </c>
      <c r="AN1134" s="90" t="str">
        <f t="shared" si="478"/>
        <v>-</v>
      </c>
      <c r="AO1134" s="90" t="str">
        <f t="shared" si="479"/>
        <v>-</v>
      </c>
      <c r="AP1134" s="58" t="str">
        <f t="shared" si="480"/>
        <v>-</v>
      </c>
      <c r="AQ1134" s="94" t="str">
        <f t="shared" si="481"/>
        <v>-</v>
      </c>
      <c r="AR1134" s="94" t="str">
        <f>IF(N1134="","PRIMER_DIA en blanco",
IF(AND(M1134="01",N1134&gt;=L_Conversion!$C$118,N1134&lt;=L_Conversion!$D$118),"-",
IF(AND(M1134="02",N1134&gt;=L_Conversion!$C$119,N1134&lt;=L_Conversion!$D$119),"-",
IF(AND(M1134="03",N1134&gt;=L_Conversion!$C$120,N1134&lt;=L_Conversion!$D$120),"-",
IF(AND(M1134="04",N1134&gt;=L_Conversion!$C$121,N1134&lt;=L_Conversion!$D$121),"-",
IF(AND(M1134="05",N1134&gt;=L_Conversion!$C$122,N1134&lt;=L_Conversion!$D$122),"-",
IF(AND(M1134="06",N1134&gt;=L_Conversion!$C$123,N1134&lt;=L_Conversion!$D$123),"-",
IF(AND(M1134="07",N1134&gt;=L_Conversion!$C$124,N1134&lt;=L_Conversion!$D$124),"-",
IF(AND(M1134="08",N1134&gt;=L_Conversion!$C$125,N1134&lt;=L_Conversion!$D$125),"-",
IF(AND(M1134="09",N1134&gt;=L_Conversion!$C$126,N1134&lt;=L_Conversion!$D$126),"-",
IF(AND(M1134="10",N1134&gt;=L_Conversion!$C$127,N1134&lt;=L_Conversion!$D$127),"-",
IF(AND(M1134="11",N1134&gt;=L_Conversion!$C$128,N1134&lt;=L_Conversion!$D$128),"-",
IF(AND(M1134="12",N1134&gt;=L_Conversion!$C$129,N1134&lt;=L_Conversion!$D$129),"-",
IF(AND(M1134="13",N1134&gt;=L_Conversion!$C$116,N1134&lt;=L_Conversion!$D$116),"-",
IF(AND(M1134="14",N1134&gt;=L_Conversion!$C$117,N1134&lt;=L_Conversion!$D$117),"-",
"PRIMER_DIA fuera de rango")))))))))))))))</f>
        <v>-</v>
      </c>
      <c r="AS1134" s="94" t="str">
        <f t="shared" si="482"/>
        <v>-</v>
      </c>
      <c r="AT1134" s="94" t="str">
        <f t="shared" si="483"/>
        <v>-</v>
      </c>
      <c r="AU1134" s="94" t="str">
        <f t="shared" si="484"/>
        <v>-</v>
      </c>
      <c r="AV1134" s="94" t="str">
        <f t="shared" si="485"/>
        <v>-</v>
      </c>
      <c r="AW1134" s="94" t="str">
        <f t="shared" si="486"/>
        <v>-</v>
      </c>
      <c r="AX1134" s="94" t="str">
        <f t="shared" si="487"/>
        <v>-</v>
      </c>
      <c r="AY1134" s="94" t="str">
        <f t="shared" si="488"/>
        <v>-</v>
      </c>
      <c r="AZ1134" s="94" t="str">
        <f t="shared" si="489"/>
        <v>-</v>
      </c>
      <c r="BA1134" s="94" t="str">
        <f t="shared" si="490"/>
        <v>-</v>
      </c>
      <c r="BB1134" s="94" t="str">
        <f t="shared" si="491"/>
        <v>-</v>
      </c>
      <c r="BC1134" s="94" t="str">
        <f t="shared" si="492"/>
        <v>-</v>
      </c>
      <c r="BD1134" s="94" t="str">
        <f t="shared" si="493"/>
        <v>-</v>
      </c>
      <c r="BE1134" s="94" t="str">
        <f t="shared" si="494"/>
        <v>-</v>
      </c>
      <c r="BF1134" s="94" t="str">
        <f t="shared" si="495"/>
        <v>-</v>
      </c>
    </row>
    <row r="1135" spans="1:58" x14ac:dyDescent="0.2">
      <c r="A1135" s="19" t="s">
        <v>1193</v>
      </c>
      <c r="B1135" s="19" t="s">
        <v>76</v>
      </c>
      <c r="C1135" s="19">
        <v>10123725</v>
      </c>
      <c r="D1135" s="19">
        <v>7</v>
      </c>
      <c r="E1135" s="19" t="s">
        <v>1194</v>
      </c>
      <c r="F1135" s="19" t="s">
        <v>1276</v>
      </c>
      <c r="G1135" s="19" t="s">
        <v>1277</v>
      </c>
      <c r="H1135" s="19" t="s">
        <v>1018</v>
      </c>
      <c r="I1135" s="19" t="s">
        <v>653</v>
      </c>
      <c r="J1135" s="19">
        <v>80</v>
      </c>
      <c r="K1135" s="19" t="s">
        <v>560</v>
      </c>
      <c r="L1135" s="19" t="s">
        <v>495</v>
      </c>
      <c r="M1135" s="19" t="s">
        <v>269</v>
      </c>
      <c r="N1135" s="19">
        <v>45931</v>
      </c>
      <c r="O1135" s="19">
        <v>3</v>
      </c>
      <c r="P1135" s="83">
        <v>1</v>
      </c>
      <c r="Q1135" s="19" t="s">
        <v>23</v>
      </c>
      <c r="R1135" s="19" t="s">
        <v>11</v>
      </c>
      <c r="S1135" s="19" t="s">
        <v>23</v>
      </c>
      <c r="T1135" s="19">
        <v>3</v>
      </c>
      <c r="U1135" s="19" t="s">
        <v>11</v>
      </c>
      <c r="V1135" s="19" t="s">
        <v>11</v>
      </c>
      <c r="W1135" s="19" t="s">
        <v>11</v>
      </c>
      <c r="X1135" s="19">
        <v>0</v>
      </c>
      <c r="Y1135" s="19" t="s">
        <v>730</v>
      </c>
      <c r="Z1135" s="19">
        <v>0</v>
      </c>
      <c r="AA1135" s="19">
        <v>0</v>
      </c>
      <c r="AB1135" s="19">
        <v>0</v>
      </c>
      <c r="AC1135" s="186" t="str">
        <f>IF(OR(M1135="13",M1135="14",P1135=8),"",IF(     AND(OR(S1135="AUTORIZADO", S1135="PENDIENTE", S1135="REDUCIDO", S1135="AMPLIADO"),L1135&lt;&gt;"HONORARIO" ), _xlfn.CONCAT(IF(H1135="X","H",H1135),"_",IF(OR(P1135=5,P1135=6),_xlfn.CONCAT(P1135,"A"),P1135),"_",VLOOKUP(T1135,Datos!$B$2:$C$5,2,TRUE)),""))</f>
        <v>M_1_[hasta 3]</v>
      </c>
      <c r="AD1135" s="186">
        <f t="shared" si="469"/>
        <v>0</v>
      </c>
      <c r="AE1135" s="90" t="str">
        <f t="shared" si="470"/>
        <v>-</v>
      </c>
      <c r="AF1135" s="91" t="str">
        <f t="shared" si="471"/>
        <v>070601</v>
      </c>
      <c r="AG1135" s="92"/>
      <c r="AH1135" s="93" t="str">
        <f t="shared" si="472"/>
        <v>Corporación de Fomento de la Producción</v>
      </c>
      <c r="AI1135" s="90" t="str">
        <f t="shared" si="473"/>
        <v>-</v>
      </c>
      <c r="AJ1135" s="90">
        <f t="shared" si="474"/>
        <v>7</v>
      </c>
      <c r="AK1135" s="90" t="str">
        <f t="shared" si="475"/>
        <v>-</v>
      </c>
      <c r="AL1135" s="90" t="str">
        <f t="shared" si="476"/>
        <v>Identifica este registro como MUJER</v>
      </c>
      <c r="AM1135" s="90" t="str">
        <f t="shared" si="477"/>
        <v>-</v>
      </c>
      <c r="AN1135" s="90" t="str">
        <f t="shared" si="478"/>
        <v>-</v>
      </c>
      <c r="AO1135" s="90" t="str">
        <f t="shared" si="479"/>
        <v>-</v>
      </c>
      <c r="AP1135" s="58" t="str">
        <f t="shared" si="480"/>
        <v>-</v>
      </c>
      <c r="AQ1135" s="94" t="str">
        <f t="shared" si="481"/>
        <v>-</v>
      </c>
      <c r="AR1135" s="94" t="str">
        <f>IF(N1135="","PRIMER_DIA en blanco",
IF(AND(M1135="01",N1135&gt;=L_Conversion!$C$118,N1135&lt;=L_Conversion!$D$118),"-",
IF(AND(M1135="02",N1135&gt;=L_Conversion!$C$119,N1135&lt;=L_Conversion!$D$119),"-",
IF(AND(M1135="03",N1135&gt;=L_Conversion!$C$120,N1135&lt;=L_Conversion!$D$120),"-",
IF(AND(M1135="04",N1135&gt;=L_Conversion!$C$121,N1135&lt;=L_Conversion!$D$121),"-",
IF(AND(M1135="05",N1135&gt;=L_Conversion!$C$122,N1135&lt;=L_Conversion!$D$122),"-",
IF(AND(M1135="06",N1135&gt;=L_Conversion!$C$123,N1135&lt;=L_Conversion!$D$123),"-",
IF(AND(M1135="07",N1135&gt;=L_Conversion!$C$124,N1135&lt;=L_Conversion!$D$124),"-",
IF(AND(M1135="08",N1135&gt;=L_Conversion!$C$125,N1135&lt;=L_Conversion!$D$125),"-",
IF(AND(M1135="09",N1135&gt;=L_Conversion!$C$126,N1135&lt;=L_Conversion!$D$126),"-",
IF(AND(M1135="10",N1135&gt;=L_Conversion!$C$127,N1135&lt;=L_Conversion!$D$127),"-",
IF(AND(M1135="11",N1135&gt;=L_Conversion!$C$128,N1135&lt;=L_Conversion!$D$128),"-",
IF(AND(M1135="12",N1135&gt;=L_Conversion!$C$129,N1135&lt;=L_Conversion!$D$129),"-",
IF(AND(M1135="13",N1135&gt;=L_Conversion!$C$116,N1135&lt;=L_Conversion!$D$116),"-",
IF(AND(M1135="14",N1135&gt;=L_Conversion!$C$117,N1135&lt;=L_Conversion!$D$117),"-",
"PRIMER_DIA fuera de rango")))))))))))))))</f>
        <v>-</v>
      </c>
      <c r="AS1135" s="94" t="str">
        <f t="shared" si="482"/>
        <v>-</v>
      </c>
      <c r="AT1135" s="94" t="str">
        <f t="shared" si="483"/>
        <v>-</v>
      </c>
      <c r="AU1135" s="94" t="str">
        <f t="shared" si="484"/>
        <v>-</v>
      </c>
      <c r="AV1135" s="94" t="str">
        <f t="shared" si="485"/>
        <v>-</v>
      </c>
      <c r="AW1135" s="94" t="str">
        <f t="shared" si="486"/>
        <v>-</v>
      </c>
      <c r="AX1135" s="94" t="str">
        <f t="shared" si="487"/>
        <v>-</v>
      </c>
      <c r="AY1135" s="94" t="str">
        <f t="shared" si="488"/>
        <v>-</v>
      </c>
      <c r="AZ1135" s="94" t="str">
        <f t="shared" si="489"/>
        <v>-</v>
      </c>
      <c r="BA1135" s="94" t="str">
        <f t="shared" si="490"/>
        <v>-</v>
      </c>
      <c r="BB1135" s="94" t="str">
        <f t="shared" si="491"/>
        <v>-</v>
      </c>
      <c r="BC1135" s="94" t="str">
        <f t="shared" si="492"/>
        <v>-</v>
      </c>
      <c r="BD1135" s="94" t="str">
        <f t="shared" si="493"/>
        <v>-</v>
      </c>
      <c r="BE1135" s="94" t="str">
        <f t="shared" si="494"/>
        <v>-</v>
      </c>
      <c r="BF1135" s="94" t="str">
        <f t="shared" si="495"/>
        <v>-</v>
      </c>
    </row>
    <row r="1136" spans="1:58" x14ac:dyDescent="0.2">
      <c r="A1136" s="19" t="s">
        <v>1193</v>
      </c>
      <c r="B1136" s="19" t="s">
        <v>76</v>
      </c>
      <c r="C1136" s="19">
        <v>12297185</v>
      </c>
      <c r="D1136" s="19">
        <v>6</v>
      </c>
      <c r="E1136" s="19" t="s">
        <v>1855</v>
      </c>
      <c r="F1136" s="19" t="s">
        <v>1240</v>
      </c>
      <c r="G1136" s="19" t="s">
        <v>1856</v>
      </c>
      <c r="H1136" s="19" t="s">
        <v>654</v>
      </c>
      <c r="I1136" s="19" t="s">
        <v>653</v>
      </c>
      <c r="J1136" s="19">
        <v>80</v>
      </c>
      <c r="K1136" s="19" t="s">
        <v>556</v>
      </c>
      <c r="L1136" s="19" t="s">
        <v>495</v>
      </c>
      <c r="M1136" s="19" t="s">
        <v>269</v>
      </c>
      <c r="N1136" s="19">
        <v>45931</v>
      </c>
      <c r="O1136" s="19">
        <v>21</v>
      </c>
      <c r="P1136" s="83">
        <v>1</v>
      </c>
      <c r="Q1136" s="19" t="s">
        <v>23</v>
      </c>
      <c r="R1136" s="19" t="s">
        <v>11</v>
      </c>
      <c r="S1136" s="19" t="s">
        <v>23</v>
      </c>
      <c r="T1136" s="19">
        <v>21</v>
      </c>
      <c r="U1136" s="19" t="s">
        <v>11</v>
      </c>
      <c r="V1136" s="19" t="s">
        <v>11</v>
      </c>
      <c r="W1136" s="19" t="s">
        <v>11</v>
      </c>
      <c r="X1136" s="19">
        <v>0</v>
      </c>
      <c r="Y1136" s="19" t="s">
        <v>730</v>
      </c>
      <c r="Z1136" s="19">
        <v>0</v>
      </c>
      <c r="AA1136" s="19">
        <v>0</v>
      </c>
      <c r="AB1136" s="19">
        <v>0</v>
      </c>
      <c r="AC1136" s="186" t="str">
        <f>IF(OR(M1136="13",M1136="14",P1136=8),"",IF(     AND(OR(S1136="AUTORIZADO", S1136="PENDIENTE", S1136="REDUCIDO", S1136="AMPLIADO"),L1136&lt;&gt;"HONORARIO" ), _xlfn.CONCAT(IF(H1136="X","H",H1136),"_",IF(OR(P1136=5,P1136=6),_xlfn.CONCAT(P1136,"A"),P1136),"_",VLOOKUP(T1136,Datos!$B$2:$C$5,2,TRUE)),""))</f>
        <v>H_1_[11 +]</v>
      </c>
      <c r="AD1136" s="186">
        <f t="shared" si="469"/>
        <v>0</v>
      </c>
      <c r="AE1136" s="90" t="str">
        <f t="shared" si="470"/>
        <v>-</v>
      </c>
      <c r="AF1136" s="91" t="str">
        <f t="shared" si="471"/>
        <v>070601</v>
      </c>
      <c r="AG1136" s="92"/>
      <c r="AH1136" s="93" t="str">
        <f t="shared" si="472"/>
        <v>Corporación de Fomento de la Producción</v>
      </c>
      <c r="AI1136" s="90" t="str">
        <f t="shared" si="473"/>
        <v>-</v>
      </c>
      <c r="AJ1136" s="90">
        <f t="shared" si="474"/>
        <v>6</v>
      </c>
      <c r="AK1136" s="90" t="str">
        <f t="shared" si="475"/>
        <v>-</v>
      </c>
      <c r="AL1136" s="90" t="str">
        <f t="shared" si="476"/>
        <v>Identifica este registro como HOMBRE</v>
      </c>
      <c r="AM1136" s="90" t="str">
        <f t="shared" si="477"/>
        <v>-</v>
      </c>
      <c r="AN1136" s="90" t="str">
        <f t="shared" si="478"/>
        <v>-</v>
      </c>
      <c r="AO1136" s="90" t="str">
        <f t="shared" si="479"/>
        <v>-</v>
      </c>
      <c r="AP1136" s="58" t="str">
        <f t="shared" si="480"/>
        <v>-</v>
      </c>
      <c r="AQ1136" s="94" t="str">
        <f t="shared" si="481"/>
        <v>-</v>
      </c>
      <c r="AR1136" s="94" t="str">
        <f>IF(N1136="","PRIMER_DIA en blanco",
IF(AND(M1136="01",N1136&gt;=L_Conversion!$C$118,N1136&lt;=L_Conversion!$D$118),"-",
IF(AND(M1136="02",N1136&gt;=L_Conversion!$C$119,N1136&lt;=L_Conversion!$D$119),"-",
IF(AND(M1136="03",N1136&gt;=L_Conversion!$C$120,N1136&lt;=L_Conversion!$D$120),"-",
IF(AND(M1136="04",N1136&gt;=L_Conversion!$C$121,N1136&lt;=L_Conversion!$D$121),"-",
IF(AND(M1136="05",N1136&gt;=L_Conversion!$C$122,N1136&lt;=L_Conversion!$D$122),"-",
IF(AND(M1136="06",N1136&gt;=L_Conversion!$C$123,N1136&lt;=L_Conversion!$D$123),"-",
IF(AND(M1136="07",N1136&gt;=L_Conversion!$C$124,N1136&lt;=L_Conversion!$D$124),"-",
IF(AND(M1136="08",N1136&gt;=L_Conversion!$C$125,N1136&lt;=L_Conversion!$D$125),"-",
IF(AND(M1136="09",N1136&gt;=L_Conversion!$C$126,N1136&lt;=L_Conversion!$D$126),"-",
IF(AND(M1136="10",N1136&gt;=L_Conversion!$C$127,N1136&lt;=L_Conversion!$D$127),"-",
IF(AND(M1136="11",N1136&gt;=L_Conversion!$C$128,N1136&lt;=L_Conversion!$D$128),"-",
IF(AND(M1136="12",N1136&gt;=L_Conversion!$C$129,N1136&lt;=L_Conversion!$D$129),"-",
IF(AND(M1136="13",N1136&gt;=L_Conversion!$C$116,N1136&lt;=L_Conversion!$D$116),"-",
IF(AND(M1136="14",N1136&gt;=L_Conversion!$C$117,N1136&lt;=L_Conversion!$D$117),"-",
"PRIMER_DIA fuera de rango")))))))))))))))</f>
        <v>-</v>
      </c>
      <c r="AS1136" s="94" t="str">
        <f t="shared" si="482"/>
        <v>-</v>
      </c>
      <c r="AT1136" s="94" t="str">
        <f t="shared" si="483"/>
        <v>-</v>
      </c>
      <c r="AU1136" s="94" t="str">
        <f t="shared" si="484"/>
        <v>-</v>
      </c>
      <c r="AV1136" s="94" t="str">
        <f t="shared" si="485"/>
        <v>-</v>
      </c>
      <c r="AW1136" s="94" t="str">
        <f t="shared" si="486"/>
        <v>-</v>
      </c>
      <c r="AX1136" s="94" t="str">
        <f t="shared" si="487"/>
        <v>-</v>
      </c>
      <c r="AY1136" s="94" t="str">
        <f t="shared" si="488"/>
        <v>-</v>
      </c>
      <c r="AZ1136" s="94" t="str">
        <f t="shared" si="489"/>
        <v>-</v>
      </c>
      <c r="BA1136" s="94" t="str">
        <f t="shared" si="490"/>
        <v>-</v>
      </c>
      <c r="BB1136" s="94" t="str">
        <f t="shared" si="491"/>
        <v>-</v>
      </c>
      <c r="BC1136" s="94" t="str">
        <f t="shared" si="492"/>
        <v>-</v>
      </c>
      <c r="BD1136" s="94" t="str">
        <f t="shared" si="493"/>
        <v>-</v>
      </c>
      <c r="BE1136" s="94" t="str">
        <f t="shared" si="494"/>
        <v>-</v>
      </c>
      <c r="BF1136" s="94" t="str">
        <f t="shared" si="495"/>
        <v>-</v>
      </c>
    </row>
    <row r="1137" spans="1:58" x14ac:dyDescent="0.2">
      <c r="A1137" s="19" t="s">
        <v>1193</v>
      </c>
      <c r="B1137" s="19" t="s">
        <v>76</v>
      </c>
      <c r="C1137" s="19">
        <v>13551030</v>
      </c>
      <c r="D1137" s="19">
        <v>0</v>
      </c>
      <c r="E1137" s="19" t="s">
        <v>1862</v>
      </c>
      <c r="F1137" s="19" t="s">
        <v>2098</v>
      </c>
      <c r="G1137" s="19" t="s">
        <v>2099</v>
      </c>
      <c r="H1137" s="19" t="s">
        <v>1018</v>
      </c>
      <c r="I1137" s="19" t="s">
        <v>653</v>
      </c>
      <c r="J1137" s="19">
        <v>80</v>
      </c>
      <c r="K1137" s="19" t="s">
        <v>556</v>
      </c>
      <c r="L1137" s="19" t="s">
        <v>495</v>
      </c>
      <c r="M1137" s="19" t="s">
        <v>269</v>
      </c>
      <c r="N1137" s="19">
        <v>45931</v>
      </c>
      <c r="O1137" s="19">
        <v>21</v>
      </c>
      <c r="P1137" s="83">
        <v>1</v>
      </c>
      <c r="Q1137" s="19" t="s">
        <v>23</v>
      </c>
      <c r="R1137" s="19" t="s">
        <v>11</v>
      </c>
      <c r="S1137" s="19" t="s">
        <v>23</v>
      </c>
      <c r="T1137" s="19">
        <v>21</v>
      </c>
      <c r="U1137" s="19" t="s">
        <v>11</v>
      </c>
      <c r="V1137" s="19" t="s">
        <v>11</v>
      </c>
      <c r="W1137" s="19" t="s">
        <v>11</v>
      </c>
      <c r="X1137" s="19">
        <v>0</v>
      </c>
      <c r="Y1137" s="19" t="s">
        <v>730</v>
      </c>
      <c r="Z1137" s="19">
        <v>0</v>
      </c>
      <c r="AA1137" s="19">
        <v>0</v>
      </c>
      <c r="AB1137" s="19">
        <v>0</v>
      </c>
      <c r="AC1137" s="186" t="str">
        <f>IF(OR(M1137="13",M1137="14",P1137=8),"",IF(     AND(OR(S1137="AUTORIZADO", S1137="PENDIENTE", S1137="REDUCIDO", S1137="AMPLIADO"),L1137&lt;&gt;"HONORARIO" ), _xlfn.CONCAT(IF(H1137="X","H",H1137),"_",IF(OR(P1137=5,P1137=6),_xlfn.CONCAT(P1137,"A"),P1137),"_",VLOOKUP(T1137,Datos!$B$2:$C$5,2,TRUE)),""))</f>
        <v>M_1_[11 +]</v>
      </c>
      <c r="AD1137" s="186">
        <f t="shared" si="469"/>
        <v>0</v>
      </c>
      <c r="AE1137" s="90" t="str">
        <f t="shared" si="470"/>
        <v>-</v>
      </c>
      <c r="AF1137" s="91" t="str">
        <f t="shared" si="471"/>
        <v>070601</v>
      </c>
      <c r="AG1137" s="92"/>
      <c r="AH1137" s="93" t="str">
        <f t="shared" si="472"/>
        <v>Corporación de Fomento de la Producción</v>
      </c>
      <c r="AI1137" s="90" t="str">
        <f t="shared" si="473"/>
        <v>-</v>
      </c>
      <c r="AJ1137" s="90">
        <f t="shared" si="474"/>
        <v>0</v>
      </c>
      <c r="AK1137" s="90" t="str">
        <f t="shared" si="475"/>
        <v>-</v>
      </c>
      <c r="AL1137" s="90" t="str">
        <f t="shared" si="476"/>
        <v>Identifica este registro como MUJER</v>
      </c>
      <c r="AM1137" s="90" t="str">
        <f t="shared" si="477"/>
        <v>-</v>
      </c>
      <c r="AN1137" s="90" t="str">
        <f t="shared" si="478"/>
        <v>-</v>
      </c>
      <c r="AO1137" s="90" t="str">
        <f t="shared" si="479"/>
        <v>-</v>
      </c>
      <c r="AP1137" s="58" t="str">
        <f t="shared" si="480"/>
        <v>-</v>
      </c>
      <c r="AQ1137" s="94" t="str">
        <f t="shared" si="481"/>
        <v>-</v>
      </c>
      <c r="AR1137" s="94" t="str">
        <f>IF(N1137="","PRIMER_DIA en blanco",
IF(AND(M1137="01",N1137&gt;=L_Conversion!$C$118,N1137&lt;=L_Conversion!$D$118),"-",
IF(AND(M1137="02",N1137&gt;=L_Conversion!$C$119,N1137&lt;=L_Conversion!$D$119),"-",
IF(AND(M1137="03",N1137&gt;=L_Conversion!$C$120,N1137&lt;=L_Conversion!$D$120),"-",
IF(AND(M1137="04",N1137&gt;=L_Conversion!$C$121,N1137&lt;=L_Conversion!$D$121),"-",
IF(AND(M1137="05",N1137&gt;=L_Conversion!$C$122,N1137&lt;=L_Conversion!$D$122),"-",
IF(AND(M1137="06",N1137&gt;=L_Conversion!$C$123,N1137&lt;=L_Conversion!$D$123),"-",
IF(AND(M1137="07",N1137&gt;=L_Conversion!$C$124,N1137&lt;=L_Conversion!$D$124),"-",
IF(AND(M1137="08",N1137&gt;=L_Conversion!$C$125,N1137&lt;=L_Conversion!$D$125),"-",
IF(AND(M1137="09",N1137&gt;=L_Conversion!$C$126,N1137&lt;=L_Conversion!$D$126),"-",
IF(AND(M1137="10",N1137&gt;=L_Conversion!$C$127,N1137&lt;=L_Conversion!$D$127),"-",
IF(AND(M1137="11",N1137&gt;=L_Conversion!$C$128,N1137&lt;=L_Conversion!$D$128),"-",
IF(AND(M1137="12",N1137&gt;=L_Conversion!$C$129,N1137&lt;=L_Conversion!$D$129),"-",
IF(AND(M1137="13",N1137&gt;=L_Conversion!$C$116,N1137&lt;=L_Conversion!$D$116),"-",
IF(AND(M1137="14",N1137&gt;=L_Conversion!$C$117,N1137&lt;=L_Conversion!$D$117),"-",
"PRIMER_DIA fuera de rango")))))))))))))))</f>
        <v>-</v>
      </c>
      <c r="AS1137" s="94" t="str">
        <f t="shared" si="482"/>
        <v>-</v>
      </c>
      <c r="AT1137" s="94" t="str">
        <f t="shared" si="483"/>
        <v>-</v>
      </c>
      <c r="AU1137" s="94" t="str">
        <f t="shared" si="484"/>
        <v>-</v>
      </c>
      <c r="AV1137" s="94" t="str">
        <f t="shared" si="485"/>
        <v>-</v>
      </c>
      <c r="AW1137" s="94" t="str">
        <f t="shared" si="486"/>
        <v>-</v>
      </c>
      <c r="AX1137" s="94" t="str">
        <f t="shared" si="487"/>
        <v>-</v>
      </c>
      <c r="AY1137" s="94" t="str">
        <f t="shared" si="488"/>
        <v>-</v>
      </c>
      <c r="AZ1137" s="94" t="str">
        <f t="shared" si="489"/>
        <v>-</v>
      </c>
      <c r="BA1137" s="94" t="str">
        <f t="shared" si="490"/>
        <v>-</v>
      </c>
      <c r="BB1137" s="94" t="str">
        <f t="shared" si="491"/>
        <v>-</v>
      </c>
      <c r="BC1137" s="94" t="str">
        <f t="shared" si="492"/>
        <v>-</v>
      </c>
      <c r="BD1137" s="94" t="str">
        <f t="shared" si="493"/>
        <v>-</v>
      </c>
      <c r="BE1137" s="94" t="str">
        <f t="shared" si="494"/>
        <v>-</v>
      </c>
      <c r="BF1137" s="94" t="str">
        <f t="shared" si="495"/>
        <v>-</v>
      </c>
    </row>
    <row r="1138" spans="1:58" x14ac:dyDescent="0.2">
      <c r="A1138" s="19" t="s">
        <v>1193</v>
      </c>
      <c r="B1138" s="19" t="s">
        <v>76</v>
      </c>
      <c r="C1138" s="19">
        <v>17238853</v>
      </c>
      <c r="D1138" s="19">
        <v>1</v>
      </c>
      <c r="E1138" s="19" t="s">
        <v>1265</v>
      </c>
      <c r="F1138" s="19" t="s">
        <v>1209</v>
      </c>
      <c r="G1138" s="19" t="s">
        <v>1552</v>
      </c>
      <c r="H1138" s="19" t="s">
        <v>1018</v>
      </c>
      <c r="I1138" s="19" t="s">
        <v>653</v>
      </c>
      <c r="J1138" s="19">
        <v>80</v>
      </c>
      <c r="K1138" s="19" t="s">
        <v>556</v>
      </c>
      <c r="L1138" s="19" t="s">
        <v>495</v>
      </c>
      <c r="M1138" s="19" t="s">
        <v>269</v>
      </c>
      <c r="N1138" s="19">
        <v>45931</v>
      </c>
      <c r="O1138" s="19">
        <v>2</v>
      </c>
      <c r="P1138" s="83">
        <v>1</v>
      </c>
      <c r="Q1138" s="19" t="s">
        <v>23</v>
      </c>
      <c r="R1138" s="19" t="s">
        <v>11</v>
      </c>
      <c r="S1138" s="19" t="s">
        <v>23</v>
      </c>
      <c r="T1138" s="19">
        <v>2</v>
      </c>
      <c r="U1138" s="19" t="s">
        <v>11</v>
      </c>
      <c r="V1138" s="19" t="s">
        <v>11</v>
      </c>
      <c r="W1138" s="19" t="s">
        <v>11</v>
      </c>
      <c r="X1138" s="19">
        <v>0</v>
      </c>
      <c r="Y1138" s="19" t="s">
        <v>730</v>
      </c>
      <c r="Z1138" s="19">
        <v>0</v>
      </c>
      <c r="AA1138" s="19">
        <v>0</v>
      </c>
      <c r="AB1138" s="19">
        <v>0</v>
      </c>
      <c r="AC1138" s="186" t="str">
        <f>IF(OR(M1138="13",M1138="14",P1138=8),"",IF(     AND(OR(S1138="AUTORIZADO", S1138="PENDIENTE", S1138="REDUCIDO", S1138="AMPLIADO"),L1138&lt;&gt;"HONORARIO" ), _xlfn.CONCAT(IF(H1138="X","H",H1138),"_",IF(OR(P1138=5,P1138=6),_xlfn.CONCAT(P1138,"A"),P1138),"_",VLOOKUP(T1138,Datos!$B$2:$C$5,2,TRUE)),""))</f>
        <v>M_1_[hasta 3]</v>
      </c>
      <c r="AD1138" s="186">
        <f t="shared" si="469"/>
        <v>0</v>
      </c>
      <c r="AE1138" s="90" t="str">
        <f t="shared" si="470"/>
        <v>-</v>
      </c>
      <c r="AF1138" s="91" t="str">
        <f t="shared" si="471"/>
        <v>070601</v>
      </c>
      <c r="AG1138" s="92"/>
      <c r="AH1138" s="93" t="str">
        <f t="shared" si="472"/>
        <v>Corporación de Fomento de la Producción</v>
      </c>
      <c r="AI1138" s="90" t="str">
        <f t="shared" si="473"/>
        <v>-</v>
      </c>
      <c r="AJ1138" s="90">
        <f t="shared" si="474"/>
        <v>1</v>
      </c>
      <c r="AK1138" s="90" t="str">
        <f t="shared" si="475"/>
        <v>-</v>
      </c>
      <c r="AL1138" s="90" t="str">
        <f t="shared" si="476"/>
        <v>Identifica este registro como MUJER</v>
      </c>
      <c r="AM1138" s="90" t="str">
        <f t="shared" si="477"/>
        <v>-</v>
      </c>
      <c r="AN1138" s="90" t="str">
        <f t="shared" si="478"/>
        <v>-</v>
      </c>
      <c r="AO1138" s="90" t="str">
        <f t="shared" si="479"/>
        <v>-</v>
      </c>
      <c r="AP1138" s="58" t="str">
        <f t="shared" si="480"/>
        <v>-</v>
      </c>
      <c r="AQ1138" s="94" t="str">
        <f t="shared" si="481"/>
        <v>-</v>
      </c>
      <c r="AR1138" s="94" t="str">
        <f>IF(N1138="","PRIMER_DIA en blanco",
IF(AND(M1138="01",N1138&gt;=L_Conversion!$C$118,N1138&lt;=L_Conversion!$D$118),"-",
IF(AND(M1138="02",N1138&gt;=L_Conversion!$C$119,N1138&lt;=L_Conversion!$D$119),"-",
IF(AND(M1138="03",N1138&gt;=L_Conversion!$C$120,N1138&lt;=L_Conversion!$D$120),"-",
IF(AND(M1138="04",N1138&gt;=L_Conversion!$C$121,N1138&lt;=L_Conversion!$D$121),"-",
IF(AND(M1138="05",N1138&gt;=L_Conversion!$C$122,N1138&lt;=L_Conversion!$D$122),"-",
IF(AND(M1138="06",N1138&gt;=L_Conversion!$C$123,N1138&lt;=L_Conversion!$D$123),"-",
IF(AND(M1138="07",N1138&gt;=L_Conversion!$C$124,N1138&lt;=L_Conversion!$D$124),"-",
IF(AND(M1138="08",N1138&gt;=L_Conversion!$C$125,N1138&lt;=L_Conversion!$D$125),"-",
IF(AND(M1138="09",N1138&gt;=L_Conversion!$C$126,N1138&lt;=L_Conversion!$D$126),"-",
IF(AND(M1138="10",N1138&gt;=L_Conversion!$C$127,N1138&lt;=L_Conversion!$D$127),"-",
IF(AND(M1138="11",N1138&gt;=L_Conversion!$C$128,N1138&lt;=L_Conversion!$D$128),"-",
IF(AND(M1138="12",N1138&gt;=L_Conversion!$C$129,N1138&lt;=L_Conversion!$D$129),"-",
IF(AND(M1138="13",N1138&gt;=L_Conversion!$C$116,N1138&lt;=L_Conversion!$D$116),"-",
IF(AND(M1138="14",N1138&gt;=L_Conversion!$C$117,N1138&lt;=L_Conversion!$D$117),"-",
"PRIMER_DIA fuera de rango")))))))))))))))</f>
        <v>-</v>
      </c>
      <c r="AS1138" s="94" t="str">
        <f t="shared" si="482"/>
        <v>-</v>
      </c>
      <c r="AT1138" s="94" t="str">
        <f t="shared" si="483"/>
        <v>-</v>
      </c>
      <c r="AU1138" s="94" t="str">
        <f t="shared" si="484"/>
        <v>-</v>
      </c>
      <c r="AV1138" s="94" t="str">
        <f t="shared" si="485"/>
        <v>-</v>
      </c>
      <c r="AW1138" s="94" t="str">
        <f t="shared" si="486"/>
        <v>-</v>
      </c>
      <c r="AX1138" s="94" t="str">
        <f t="shared" si="487"/>
        <v>-</v>
      </c>
      <c r="AY1138" s="94" t="str">
        <f t="shared" si="488"/>
        <v>-</v>
      </c>
      <c r="AZ1138" s="94" t="str">
        <f t="shared" si="489"/>
        <v>-</v>
      </c>
      <c r="BA1138" s="94" t="str">
        <f t="shared" si="490"/>
        <v>-</v>
      </c>
      <c r="BB1138" s="94" t="str">
        <f t="shared" si="491"/>
        <v>-</v>
      </c>
      <c r="BC1138" s="94" t="str">
        <f t="shared" si="492"/>
        <v>-</v>
      </c>
      <c r="BD1138" s="94" t="str">
        <f t="shared" si="493"/>
        <v>-</v>
      </c>
      <c r="BE1138" s="94" t="str">
        <f t="shared" si="494"/>
        <v>-</v>
      </c>
      <c r="BF1138" s="94" t="str">
        <f t="shared" si="495"/>
        <v>-</v>
      </c>
    </row>
    <row r="1139" spans="1:58" x14ac:dyDescent="0.2">
      <c r="A1139" s="19" t="s">
        <v>1193</v>
      </c>
      <c r="B1139" s="19" t="s">
        <v>76</v>
      </c>
      <c r="C1139" s="19">
        <v>13478674</v>
      </c>
      <c r="D1139" s="19">
        <v>4</v>
      </c>
      <c r="E1139" s="19" t="s">
        <v>1872</v>
      </c>
      <c r="F1139" s="19" t="s">
        <v>1873</v>
      </c>
      <c r="G1139" s="19" t="s">
        <v>1874</v>
      </c>
      <c r="H1139" s="19" t="s">
        <v>1018</v>
      </c>
      <c r="I1139" s="19" t="s">
        <v>653</v>
      </c>
      <c r="J1139" s="19">
        <v>80</v>
      </c>
      <c r="K1139" s="19" t="s">
        <v>554</v>
      </c>
      <c r="L1139" s="19" t="s">
        <v>495</v>
      </c>
      <c r="M1139" s="19" t="s">
        <v>269</v>
      </c>
      <c r="N1139" s="19">
        <v>45931</v>
      </c>
      <c r="O1139" s="19">
        <v>3</v>
      </c>
      <c r="P1139" s="83">
        <v>1</v>
      </c>
      <c r="Q1139" s="19" t="s">
        <v>23</v>
      </c>
      <c r="R1139" s="19" t="s">
        <v>11</v>
      </c>
      <c r="S1139" s="19" t="s">
        <v>23</v>
      </c>
      <c r="T1139" s="19">
        <v>3</v>
      </c>
      <c r="U1139" s="19" t="s">
        <v>11</v>
      </c>
      <c r="V1139" s="19" t="s">
        <v>11</v>
      </c>
      <c r="W1139" s="19" t="s">
        <v>11</v>
      </c>
      <c r="X1139" s="19">
        <v>0</v>
      </c>
      <c r="Y1139" s="19" t="s">
        <v>730</v>
      </c>
      <c r="Z1139" s="19">
        <v>0</v>
      </c>
      <c r="AA1139" s="19">
        <v>0</v>
      </c>
      <c r="AB1139" s="19">
        <v>0</v>
      </c>
      <c r="AC1139" s="186" t="str">
        <f>IF(OR(M1139="13",M1139="14",P1139=8),"",IF(     AND(OR(S1139="AUTORIZADO", S1139="PENDIENTE", S1139="REDUCIDO", S1139="AMPLIADO"),L1139&lt;&gt;"HONORARIO" ), _xlfn.CONCAT(IF(H1139="X","H",H1139),"_",IF(OR(P1139=5,P1139=6),_xlfn.CONCAT(P1139,"A"),P1139),"_",VLOOKUP(T1139,Datos!$B$2:$C$5,2,TRUE)),""))</f>
        <v>M_1_[hasta 3]</v>
      </c>
      <c r="AD1139" s="186">
        <f t="shared" si="469"/>
        <v>0</v>
      </c>
      <c r="AE1139" s="90" t="str">
        <f t="shared" si="470"/>
        <v>-</v>
      </c>
      <c r="AF1139" s="91" t="str">
        <f t="shared" si="471"/>
        <v>070601</v>
      </c>
      <c r="AG1139" s="92"/>
      <c r="AH1139" s="93" t="str">
        <f t="shared" si="472"/>
        <v>Corporación de Fomento de la Producción</v>
      </c>
      <c r="AI1139" s="90" t="str">
        <f t="shared" si="473"/>
        <v>-</v>
      </c>
      <c r="AJ1139" s="90">
        <f t="shared" si="474"/>
        <v>4</v>
      </c>
      <c r="AK1139" s="90" t="str">
        <f t="shared" si="475"/>
        <v>-</v>
      </c>
      <c r="AL1139" s="90" t="str">
        <f t="shared" si="476"/>
        <v>Identifica este registro como MUJER</v>
      </c>
      <c r="AM1139" s="90" t="str">
        <f t="shared" si="477"/>
        <v>-</v>
      </c>
      <c r="AN1139" s="90" t="str">
        <f t="shared" si="478"/>
        <v>-</v>
      </c>
      <c r="AO1139" s="90" t="str">
        <f t="shared" si="479"/>
        <v>-</v>
      </c>
      <c r="AP1139" s="58" t="str">
        <f t="shared" si="480"/>
        <v>-</v>
      </c>
      <c r="AQ1139" s="94" t="str">
        <f t="shared" si="481"/>
        <v>-</v>
      </c>
      <c r="AR1139" s="94" t="str">
        <f>IF(N1139="","PRIMER_DIA en blanco",
IF(AND(M1139="01",N1139&gt;=L_Conversion!$C$118,N1139&lt;=L_Conversion!$D$118),"-",
IF(AND(M1139="02",N1139&gt;=L_Conversion!$C$119,N1139&lt;=L_Conversion!$D$119),"-",
IF(AND(M1139="03",N1139&gt;=L_Conversion!$C$120,N1139&lt;=L_Conversion!$D$120),"-",
IF(AND(M1139="04",N1139&gt;=L_Conversion!$C$121,N1139&lt;=L_Conversion!$D$121),"-",
IF(AND(M1139="05",N1139&gt;=L_Conversion!$C$122,N1139&lt;=L_Conversion!$D$122),"-",
IF(AND(M1139="06",N1139&gt;=L_Conversion!$C$123,N1139&lt;=L_Conversion!$D$123),"-",
IF(AND(M1139="07",N1139&gt;=L_Conversion!$C$124,N1139&lt;=L_Conversion!$D$124),"-",
IF(AND(M1139="08",N1139&gt;=L_Conversion!$C$125,N1139&lt;=L_Conversion!$D$125),"-",
IF(AND(M1139="09",N1139&gt;=L_Conversion!$C$126,N1139&lt;=L_Conversion!$D$126),"-",
IF(AND(M1139="10",N1139&gt;=L_Conversion!$C$127,N1139&lt;=L_Conversion!$D$127),"-",
IF(AND(M1139="11",N1139&gt;=L_Conversion!$C$128,N1139&lt;=L_Conversion!$D$128),"-",
IF(AND(M1139="12",N1139&gt;=L_Conversion!$C$129,N1139&lt;=L_Conversion!$D$129),"-",
IF(AND(M1139="13",N1139&gt;=L_Conversion!$C$116,N1139&lt;=L_Conversion!$D$116),"-",
IF(AND(M1139="14",N1139&gt;=L_Conversion!$C$117,N1139&lt;=L_Conversion!$D$117),"-",
"PRIMER_DIA fuera de rango")))))))))))))))</f>
        <v>-</v>
      </c>
      <c r="AS1139" s="94" t="str">
        <f t="shared" si="482"/>
        <v>-</v>
      </c>
      <c r="AT1139" s="94" t="str">
        <f t="shared" si="483"/>
        <v>-</v>
      </c>
      <c r="AU1139" s="94" t="str">
        <f t="shared" si="484"/>
        <v>-</v>
      </c>
      <c r="AV1139" s="94" t="str">
        <f t="shared" si="485"/>
        <v>-</v>
      </c>
      <c r="AW1139" s="94" t="str">
        <f t="shared" si="486"/>
        <v>-</v>
      </c>
      <c r="AX1139" s="94" t="str">
        <f t="shared" si="487"/>
        <v>-</v>
      </c>
      <c r="AY1139" s="94" t="str">
        <f t="shared" si="488"/>
        <v>-</v>
      </c>
      <c r="AZ1139" s="94" t="str">
        <f t="shared" si="489"/>
        <v>-</v>
      </c>
      <c r="BA1139" s="94" t="str">
        <f t="shared" si="490"/>
        <v>-</v>
      </c>
      <c r="BB1139" s="94" t="str">
        <f t="shared" si="491"/>
        <v>-</v>
      </c>
      <c r="BC1139" s="94" t="str">
        <f t="shared" si="492"/>
        <v>-</v>
      </c>
      <c r="BD1139" s="94" t="str">
        <f t="shared" si="493"/>
        <v>-</v>
      </c>
      <c r="BE1139" s="94" t="str">
        <f t="shared" si="494"/>
        <v>-</v>
      </c>
      <c r="BF1139" s="94" t="str">
        <f t="shared" si="495"/>
        <v>-</v>
      </c>
    </row>
    <row r="1140" spans="1:58" x14ac:dyDescent="0.2">
      <c r="A1140" s="19" t="s">
        <v>1193</v>
      </c>
      <c r="B1140" s="19" t="s">
        <v>76</v>
      </c>
      <c r="C1140" s="19">
        <v>17286579</v>
      </c>
      <c r="D1140" s="19">
        <v>8</v>
      </c>
      <c r="E1140" s="19" t="s">
        <v>1455</v>
      </c>
      <c r="F1140" s="19" t="s">
        <v>1456</v>
      </c>
      <c r="G1140" s="19" t="s">
        <v>1457</v>
      </c>
      <c r="H1140" s="19" t="s">
        <v>1018</v>
      </c>
      <c r="I1140" s="19" t="s">
        <v>654</v>
      </c>
      <c r="J1140" s="19">
        <v>80</v>
      </c>
      <c r="K1140" s="19" t="s">
        <v>556</v>
      </c>
      <c r="L1140" s="19" t="s">
        <v>509</v>
      </c>
      <c r="M1140" s="19" t="s">
        <v>269</v>
      </c>
      <c r="N1140" s="19">
        <v>45931</v>
      </c>
      <c r="O1140" s="19">
        <v>2</v>
      </c>
      <c r="P1140" s="83">
        <v>1</v>
      </c>
      <c r="Q1140" s="19" t="s">
        <v>23</v>
      </c>
      <c r="R1140" s="19" t="s">
        <v>11</v>
      </c>
      <c r="S1140" s="19" t="s">
        <v>23</v>
      </c>
      <c r="T1140" s="19">
        <v>2</v>
      </c>
      <c r="U1140" s="19" t="s">
        <v>11</v>
      </c>
      <c r="V1140" s="19" t="s">
        <v>11</v>
      </c>
      <c r="W1140" s="19" t="s">
        <v>11</v>
      </c>
      <c r="X1140" s="19">
        <v>0</v>
      </c>
      <c r="Y1140" s="19" t="s">
        <v>730</v>
      </c>
      <c r="Z1140" s="19">
        <v>0</v>
      </c>
      <c r="AA1140" s="19">
        <v>0</v>
      </c>
      <c r="AB1140" s="19">
        <v>0</v>
      </c>
      <c r="AC1140" s="186" t="str">
        <f>IF(OR(M1140="13",M1140="14",P1140=8),"",IF(     AND(OR(S1140="AUTORIZADO", S1140="PENDIENTE", S1140="REDUCIDO", S1140="AMPLIADO"),L1140&lt;&gt;"HONORARIO" ), _xlfn.CONCAT(IF(H1140="X","H",H1140),"_",IF(OR(P1140=5,P1140=6),_xlfn.CONCAT(P1140,"A"),P1140),"_",VLOOKUP(T1140,Datos!$B$2:$C$5,2,TRUE)),""))</f>
        <v>M_1_[hasta 3]</v>
      </c>
      <c r="AD1140" s="186">
        <f t="shared" si="469"/>
        <v>0</v>
      </c>
      <c r="AE1140" s="90" t="str">
        <f t="shared" si="470"/>
        <v>-</v>
      </c>
      <c r="AF1140" s="91" t="str">
        <f t="shared" si="471"/>
        <v>070601</v>
      </c>
      <c r="AG1140" s="92"/>
      <c r="AH1140" s="93" t="str">
        <f t="shared" si="472"/>
        <v>Corporación de Fomento de la Producción</v>
      </c>
      <c r="AI1140" s="90" t="str">
        <f t="shared" si="473"/>
        <v>-</v>
      </c>
      <c r="AJ1140" s="90">
        <f t="shared" si="474"/>
        <v>8</v>
      </c>
      <c r="AK1140" s="90" t="str">
        <f t="shared" si="475"/>
        <v>-</v>
      </c>
      <c r="AL1140" s="90" t="str">
        <f t="shared" si="476"/>
        <v>Identifica este registro como MUJER</v>
      </c>
      <c r="AM1140" s="90" t="str">
        <f t="shared" si="477"/>
        <v>-</v>
      </c>
      <c r="AN1140" s="90" t="str">
        <f t="shared" si="478"/>
        <v>-</v>
      </c>
      <c r="AO1140" s="90" t="str">
        <f t="shared" si="479"/>
        <v>-</v>
      </c>
      <c r="AP1140" s="58" t="str">
        <f t="shared" si="480"/>
        <v>-</v>
      </c>
      <c r="AQ1140" s="94" t="str">
        <f t="shared" si="481"/>
        <v>-</v>
      </c>
      <c r="AR1140" s="94" t="str">
        <f>IF(N1140="","PRIMER_DIA en blanco",
IF(AND(M1140="01",N1140&gt;=L_Conversion!$C$118,N1140&lt;=L_Conversion!$D$118),"-",
IF(AND(M1140="02",N1140&gt;=L_Conversion!$C$119,N1140&lt;=L_Conversion!$D$119),"-",
IF(AND(M1140="03",N1140&gt;=L_Conversion!$C$120,N1140&lt;=L_Conversion!$D$120),"-",
IF(AND(M1140="04",N1140&gt;=L_Conversion!$C$121,N1140&lt;=L_Conversion!$D$121),"-",
IF(AND(M1140="05",N1140&gt;=L_Conversion!$C$122,N1140&lt;=L_Conversion!$D$122),"-",
IF(AND(M1140="06",N1140&gt;=L_Conversion!$C$123,N1140&lt;=L_Conversion!$D$123),"-",
IF(AND(M1140="07",N1140&gt;=L_Conversion!$C$124,N1140&lt;=L_Conversion!$D$124),"-",
IF(AND(M1140="08",N1140&gt;=L_Conversion!$C$125,N1140&lt;=L_Conversion!$D$125),"-",
IF(AND(M1140="09",N1140&gt;=L_Conversion!$C$126,N1140&lt;=L_Conversion!$D$126),"-",
IF(AND(M1140="10",N1140&gt;=L_Conversion!$C$127,N1140&lt;=L_Conversion!$D$127),"-",
IF(AND(M1140="11",N1140&gt;=L_Conversion!$C$128,N1140&lt;=L_Conversion!$D$128),"-",
IF(AND(M1140="12",N1140&gt;=L_Conversion!$C$129,N1140&lt;=L_Conversion!$D$129),"-",
IF(AND(M1140="13",N1140&gt;=L_Conversion!$C$116,N1140&lt;=L_Conversion!$D$116),"-",
IF(AND(M1140="14",N1140&gt;=L_Conversion!$C$117,N1140&lt;=L_Conversion!$D$117),"-",
"PRIMER_DIA fuera de rango")))))))))))))))</f>
        <v>-</v>
      </c>
      <c r="AS1140" s="94" t="str">
        <f t="shared" si="482"/>
        <v>-</v>
      </c>
      <c r="AT1140" s="94" t="str">
        <f t="shared" si="483"/>
        <v>-</v>
      </c>
      <c r="AU1140" s="94" t="str">
        <f t="shared" si="484"/>
        <v>-</v>
      </c>
      <c r="AV1140" s="94" t="str">
        <f t="shared" si="485"/>
        <v>-</v>
      </c>
      <c r="AW1140" s="94" t="str">
        <f t="shared" si="486"/>
        <v>-</v>
      </c>
      <c r="AX1140" s="94" t="str">
        <f t="shared" si="487"/>
        <v>-</v>
      </c>
      <c r="AY1140" s="94" t="str">
        <f t="shared" si="488"/>
        <v>-</v>
      </c>
      <c r="AZ1140" s="94" t="str">
        <f t="shared" si="489"/>
        <v>-</v>
      </c>
      <c r="BA1140" s="94" t="str">
        <f t="shared" si="490"/>
        <v>-</v>
      </c>
      <c r="BB1140" s="94" t="str">
        <f t="shared" si="491"/>
        <v>-</v>
      </c>
      <c r="BC1140" s="94" t="str">
        <f t="shared" si="492"/>
        <v>-</v>
      </c>
      <c r="BD1140" s="94" t="str">
        <f t="shared" si="493"/>
        <v>-</v>
      </c>
      <c r="BE1140" s="94" t="str">
        <f t="shared" si="494"/>
        <v>-</v>
      </c>
      <c r="BF1140" s="94" t="str">
        <f t="shared" si="495"/>
        <v>-</v>
      </c>
    </row>
    <row r="1141" spans="1:58" x14ac:dyDescent="0.2">
      <c r="A1141" s="19" t="s">
        <v>1193</v>
      </c>
      <c r="B1141" s="19" t="s">
        <v>76</v>
      </c>
      <c r="C1141" s="19">
        <v>18899228</v>
      </c>
      <c r="D1141" s="19">
        <v>5</v>
      </c>
      <c r="E1141" s="19" t="s">
        <v>2155</v>
      </c>
      <c r="F1141" s="19" t="s">
        <v>1282</v>
      </c>
      <c r="G1141" s="19" t="s">
        <v>2156</v>
      </c>
      <c r="H1141" s="19" t="s">
        <v>1018</v>
      </c>
      <c r="I1141" s="19" t="s">
        <v>653</v>
      </c>
      <c r="J1141" s="19">
        <v>80</v>
      </c>
      <c r="K1141" s="19" t="s">
        <v>556</v>
      </c>
      <c r="L1141" s="19" t="s">
        <v>495</v>
      </c>
      <c r="M1141" s="19" t="s">
        <v>269</v>
      </c>
      <c r="N1141" s="19">
        <v>45931</v>
      </c>
      <c r="O1141" s="19">
        <v>7</v>
      </c>
      <c r="P1141" s="83">
        <v>1</v>
      </c>
      <c r="Q1141" s="19" t="s">
        <v>23</v>
      </c>
      <c r="R1141" s="19" t="s">
        <v>11</v>
      </c>
      <c r="S1141" s="19" t="s">
        <v>23</v>
      </c>
      <c r="T1141" s="19">
        <v>7</v>
      </c>
      <c r="U1141" s="19" t="s">
        <v>11</v>
      </c>
      <c r="V1141" s="19" t="s">
        <v>11</v>
      </c>
      <c r="W1141" s="19" t="s">
        <v>11</v>
      </c>
      <c r="X1141" s="19">
        <v>0</v>
      </c>
      <c r="Y1141" s="19" t="s">
        <v>730</v>
      </c>
      <c r="Z1141" s="19">
        <v>0</v>
      </c>
      <c r="AA1141" s="19">
        <v>0</v>
      </c>
      <c r="AB1141" s="19">
        <v>0</v>
      </c>
      <c r="AC1141" s="186" t="str">
        <f>IF(OR(M1141="13",M1141="14",P1141=8),"",IF(     AND(OR(S1141="AUTORIZADO", S1141="PENDIENTE", S1141="REDUCIDO", S1141="AMPLIADO"),L1141&lt;&gt;"HONORARIO" ), _xlfn.CONCAT(IF(H1141="X","H",H1141),"_",IF(OR(P1141=5,P1141=6),_xlfn.CONCAT(P1141,"A"),P1141),"_",VLOOKUP(T1141,Datos!$B$2:$C$5,2,TRUE)),""))</f>
        <v>M_1_[4 a 10]</v>
      </c>
      <c r="AD1141" s="186">
        <f t="shared" si="469"/>
        <v>0</v>
      </c>
      <c r="AE1141" s="90" t="str">
        <f t="shared" si="470"/>
        <v>-</v>
      </c>
      <c r="AF1141" s="91" t="str">
        <f t="shared" si="471"/>
        <v>070601</v>
      </c>
      <c r="AG1141" s="92"/>
      <c r="AH1141" s="93" t="str">
        <f t="shared" si="472"/>
        <v>Corporación de Fomento de la Producción</v>
      </c>
      <c r="AI1141" s="90" t="str">
        <f t="shared" si="473"/>
        <v>-</v>
      </c>
      <c r="AJ1141" s="90">
        <f t="shared" si="474"/>
        <v>5</v>
      </c>
      <c r="AK1141" s="90" t="str">
        <f t="shared" si="475"/>
        <v>-</v>
      </c>
      <c r="AL1141" s="90" t="str">
        <f t="shared" si="476"/>
        <v>Identifica este registro como MUJER</v>
      </c>
      <c r="AM1141" s="90" t="str">
        <f t="shared" si="477"/>
        <v>-</v>
      </c>
      <c r="AN1141" s="90" t="str">
        <f t="shared" si="478"/>
        <v>-</v>
      </c>
      <c r="AO1141" s="90" t="str">
        <f t="shared" si="479"/>
        <v>-</v>
      </c>
      <c r="AP1141" s="58" t="str">
        <f t="shared" si="480"/>
        <v>-</v>
      </c>
      <c r="AQ1141" s="94" t="str">
        <f t="shared" si="481"/>
        <v>-</v>
      </c>
      <c r="AR1141" s="94" t="str">
        <f>IF(N1141="","PRIMER_DIA en blanco",
IF(AND(M1141="01",N1141&gt;=L_Conversion!$C$118,N1141&lt;=L_Conversion!$D$118),"-",
IF(AND(M1141="02",N1141&gt;=L_Conversion!$C$119,N1141&lt;=L_Conversion!$D$119),"-",
IF(AND(M1141="03",N1141&gt;=L_Conversion!$C$120,N1141&lt;=L_Conversion!$D$120),"-",
IF(AND(M1141="04",N1141&gt;=L_Conversion!$C$121,N1141&lt;=L_Conversion!$D$121),"-",
IF(AND(M1141="05",N1141&gt;=L_Conversion!$C$122,N1141&lt;=L_Conversion!$D$122),"-",
IF(AND(M1141="06",N1141&gt;=L_Conversion!$C$123,N1141&lt;=L_Conversion!$D$123),"-",
IF(AND(M1141="07",N1141&gt;=L_Conversion!$C$124,N1141&lt;=L_Conversion!$D$124),"-",
IF(AND(M1141="08",N1141&gt;=L_Conversion!$C$125,N1141&lt;=L_Conversion!$D$125),"-",
IF(AND(M1141="09",N1141&gt;=L_Conversion!$C$126,N1141&lt;=L_Conversion!$D$126),"-",
IF(AND(M1141="10",N1141&gt;=L_Conversion!$C$127,N1141&lt;=L_Conversion!$D$127),"-",
IF(AND(M1141="11",N1141&gt;=L_Conversion!$C$128,N1141&lt;=L_Conversion!$D$128),"-",
IF(AND(M1141="12",N1141&gt;=L_Conversion!$C$129,N1141&lt;=L_Conversion!$D$129),"-",
IF(AND(M1141="13",N1141&gt;=L_Conversion!$C$116,N1141&lt;=L_Conversion!$D$116),"-",
IF(AND(M1141="14",N1141&gt;=L_Conversion!$C$117,N1141&lt;=L_Conversion!$D$117),"-",
"PRIMER_DIA fuera de rango")))))))))))))))</f>
        <v>-</v>
      </c>
      <c r="AS1141" s="94" t="str">
        <f t="shared" si="482"/>
        <v>-</v>
      </c>
      <c r="AT1141" s="94" t="str">
        <f t="shared" si="483"/>
        <v>-</v>
      </c>
      <c r="AU1141" s="94" t="str">
        <f t="shared" si="484"/>
        <v>-</v>
      </c>
      <c r="AV1141" s="94" t="str">
        <f t="shared" si="485"/>
        <v>-</v>
      </c>
      <c r="AW1141" s="94" t="str">
        <f t="shared" si="486"/>
        <v>-</v>
      </c>
      <c r="AX1141" s="94" t="str">
        <f t="shared" si="487"/>
        <v>-</v>
      </c>
      <c r="AY1141" s="94" t="str">
        <f t="shared" si="488"/>
        <v>-</v>
      </c>
      <c r="AZ1141" s="94" t="str">
        <f t="shared" si="489"/>
        <v>-</v>
      </c>
      <c r="BA1141" s="94" t="str">
        <f t="shared" si="490"/>
        <v>-</v>
      </c>
      <c r="BB1141" s="94" t="str">
        <f t="shared" si="491"/>
        <v>-</v>
      </c>
      <c r="BC1141" s="94" t="str">
        <f t="shared" si="492"/>
        <v>-</v>
      </c>
      <c r="BD1141" s="94" t="str">
        <f t="shared" si="493"/>
        <v>-</v>
      </c>
      <c r="BE1141" s="94" t="str">
        <f t="shared" si="494"/>
        <v>-</v>
      </c>
      <c r="BF1141" s="94" t="str">
        <f t="shared" si="495"/>
        <v>-</v>
      </c>
    </row>
    <row r="1142" spans="1:58" x14ac:dyDescent="0.2">
      <c r="A1142" s="19" t="s">
        <v>1193</v>
      </c>
      <c r="B1142" s="19" t="s">
        <v>876</v>
      </c>
      <c r="C1142" s="19">
        <v>12477696</v>
      </c>
      <c r="D1142" s="19">
        <v>1</v>
      </c>
      <c r="E1142" s="19" t="s">
        <v>1809</v>
      </c>
      <c r="F1142" s="19" t="s">
        <v>1279</v>
      </c>
      <c r="G1142" s="19" t="s">
        <v>1865</v>
      </c>
      <c r="H1142" s="19" t="s">
        <v>1018</v>
      </c>
      <c r="I1142" s="19" t="s">
        <v>653</v>
      </c>
      <c r="J1142" s="19">
        <v>80</v>
      </c>
      <c r="K1142" s="19" t="s">
        <v>556</v>
      </c>
      <c r="L1142" s="19" t="s">
        <v>495</v>
      </c>
      <c r="M1142" s="19" t="s">
        <v>269</v>
      </c>
      <c r="N1142" s="19">
        <v>45931</v>
      </c>
      <c r="O1142" s="19">
        <v>1</v>
      </c>
      <c r="P1142" s="83">
        <v>1</v>
      </c>
      <c r="Q1142" s="19" t="s">
        <v>23</v>
      </c>
      <c r="R1142" s="19" t="s">
        <v>11</v>
      </c>
      <c r="S1142" s="19" t="s">
        <v>23</v>
      </c>
      <c r="T1142" s="19">
        <v>1</v>
      </c>
      <c r="U1142" s="19" t="s">
        <v>11</v>
      </c>
      <c r="V1142" s="19" t="s">
        <v>11</v>
      </c>
      <c r="W1142" s="19" t="s">
        <v>11</v>
      </c>
      <c r="X1142" s="19">
        <v>0</v>
      </c>
      <c r="Y1142" s="19" t="s">
        <v>730</v>
      </c>
      <c r="Z1142" s="19">
        <v>0</v>
      </c>
      <c r="AA1142" s="19">
        <v>0</v>
      </c>
      <c r="AB1142" s="19">
        <v>0</v>
      </c>
      <c r="AC1142" s="186" t="str">
        <f>IF(OR(M1142="13",M1142="14",P1142=8),"",IF(     AND(OR(S1142="AUTORIZADO", S1142="PENDIENTE", S1142="REDUCIDO", S1142="AMPLIADO"),L1142&lt;&gt;"HONORARIO" ), _xlfn.CONCAT(IF(H1142="X","H",H1142),"_",IF(OR(P1142=5,P1142=6),_xlfn.CONCAT(P1142,"A"),P1142),"_",VLOOKUP(T1142,Datos!$B$2:$C$5,2,TRUE)),""))</f>
        <v>M_1_[hasta 3]</v>
      </c>
      <c r="AD1142" s="186">
        <f t="shared" si="469"/>
        <v>0</v>
      </c>
      <c r="AE1142" s="90" t="str">
        <f t="shared" si="470"/>
        <v>-</v>
      </c>
      <c r="AF1142" s="91" t="str">
        <f t="shared" si="471"/>
        <v>070607</v>
      </c>
      <c r="AG1142" s="92"/>
      <c r="AH1142" s="93" t="str">
        <f t="shared" si="472"/>
        <v>Corporación de Fomento de la Producción</v>
      </c>
      <c r="AI1142" s="90" t="str">
        <f t="shared" si="473"/>
        <v>-</v>
      </c>
      <c r="AJ1142" s="90">
        <f t="shared" si="474"/>
        <v>1</v>
      </c>
      <c r="AK1142" s="90" t="str">
        <f t="shared" si="475"/>
        <v>-</v>
      </c>
      <c r="AL1142" s="90" t="str">
        <f t="shared" si="476"/>
        <v>Identifica este registro como MUJER</v>
      </c>
      <c r="AM1142" s="90" t="str">
        <f t="shared" si="477"/>
        <v>-</v>
      </c>
      <c r="AN1142" s="90" t="str">
        <f t="shared" si="478"/>
        <v>-</v>
      </c>
      <c r="AO1142" s="90" t="str">
        <f t="shared" si="479"/>
        <v>-</v>
      </c>
      <c r="AP1142" s="58" t="str">
        <f t="shared" si="480"/>
        <v>-</v>
      </c>
      <c r="AQ1142" s="94" t="str">
        <f t="shared" si="481"/>
        <v>-</v>
      </c>
      <c r="AR1142" s="94" t="str">
        <f>IF(N1142="","PRIMER_DIA en blanco",
IF(AND(M1142="01",N1142&gt;=L_Conversion!$C$118,N1142&lt;=L_Conversion!$D$118),"-",
IF(AND(M1142="02",N1142&gt;=L_Conversion!$C$119,N1142&lt;=L_Conversion!$D$119),"-",
IF(AND(M1142="03",N1142&gt;=L_Conversion!$C$120,N1142&lt;=L_Conversion!$D$120),"-",
IF(AND(M1142="04",N1142&gt;=L_Conversion!$C$121,N1142&lt;=L_Conversion!$D$121),"-",
IF(AND(M1142="05",N1142&gt;=L_Conversion!$C$122,N1142&lt;=L_Conversion!$D$122),"-",
IF(AND(M1142="06",N1142&gt;=L_Conversion!$C$123,N1142&lt;=L_Conversion!$D$123),"-",
IF(AND(M1142="07",N1142&gt;=L_Conversion!$C$124,N1142&lt;=L_Conversion!$D$124),"-",
IF(AND(M1142="08",N1142&gt;=L_Conversion!$C$125,N1142&lt;=L_Conversion!$D$125),"-",
IF(AND(M1142="09",N1142&gt;=L_Conversion!$C$126,N1142&lt;=L_Conversion!$D$126),"-",
IF(AND(M1142="10",N1142&gt;=L_Conversion!$C$127,N1142&lt;=L_Conversion!$D$127),"-",
IF(AND(M1142="11",N1142&gt;=L_Conversion!$C$128,N1142&lt;=L_Conversion!$D$128),"-",
IF(AND(M1142="12",N1142&gt;=L_Conversion!$C$129,N1142&lt;=L_Conversion!$D$129),"-",
IF(AND(M1142="13",N1142&gt;=L_Conversion!$C$116,N1142&lt;=L_Conversion!$D$116),"-",
IF(AND(M1142="14",N1142&gt;=L_Conversion!$C$117,N1142&lt;=L_Conversion!$D$117),"-",
"PRIMER_DIA fuera de rango")))))))))))))))</f>
        <v>-</v>
      </c>
      <c r="AS1142" s="94" t="str">
        <f t="shared" si="482"/>
        <v>-</v>
      </c>
      <c r="AT1142" s="94" t="str">
        <f t="shared" si="483"/>
        <v>-</v>
      </c>
      <c r="AU1142" s="94" t="str">
        <f t="shared" si="484"/>
        <v>-</v>
      </c>
      <c r="AV1142" s="94" t="str">
        <f t="shared" si="485"/>
        <v>-</v>
      </c>
      <c r="AW1142" s="94" t="str">
        <f t="shared" si="486"/>
        <v>-</v>
      </c>
      <c r="AX1142" s="94" t="str">
        <f t="shared" si="487"/>
        <v>-</v>
      </c>
      <c r="AY1142" s="94" t="str">
        <f t="shared" si="488"/>
        <v>-</v>
      </c>
      <c r="AZ1142" s="94" t="str">
        <f t="shared" si="489"/>
        <v>-</v>
      </c>
      <c r="BA1142" s="94" t="str">
        <f t="shared" si="490"/>
        <v>-</v>
      </c>
      <c r="BB1142" s="94" t="str">
        <f t="shared" si="491"/>
        <v>-</v>
      </c>
      <c r="BC1142" s="94" t="str">
        <f t="shared" si="492"/>
        <v>-</v>
      </c>
      <c r="BD1142" s="94" t="str">
        <f t="shared" si="493"/>
        <v>-</v>
      </c>
      <c r="BE1142" s="94" t="str">
        <f t="shared" si="494"/>
        <v>-</v>
      </c>
      <c r="BF1142" s="94" t="str">
        <f t="shared" si="495"/>
        <v>-</v>
      </c>
    </row>
    <row r="1143" spans="1:58" x14ac:dyDescent="0.2">
      <c r="A1143" s="19" t="s">
        <v>1193</v>
      </c>
      <c r="B1143" s="19" t="s">
        <v>1138</v>
      </c>
      <c r="C1143" s="19">
        <v>14119133</v>
      </c>
      <c r="D1143" s="19">
        <v>0</v>
      </c>
      <c r="E1143" s="19" t="s">
        <v>2157</v>
      </c>
      <c r="F1143" s="19" t="s">
        <v>1281</v>
      </c>
      <c r="G1143" s="19" t="s">
        <v>2158</v>
      </c>
      <c r="H1143" s="19" t="s">
        <v>1018</v>
      </c>
      <c r="I1143" s="19" t="s">
        <v>654</v>
      </c>
      <c r="J1143" s="19">
        <v>80</v>
      </c>
      <c r="K1143" s="19" t="s">
        <v>554</v>
      </c>
      <c r="L1143" s="19" t="s">
        <v>509</v>
      </c>
      <c r="M1143" s="19" t="s">
        <v>269</v>
      </c>
      <c r="N1143" s="19">
        <v>45931</v>
      </c>
      <c r="O1143" s="19">
        <v>1</v>
      </c>
      <c r="P1143" s="83">
        <v>1</v>
      </c>
      <c r="Q1143" s="19" t="s">
        <v>23</v>
      </c>
      <c r="R1143" s="19" t="s">
        <v>11</v>
      </c>
      <c r="S1143" s="19" t="s">
        <v>23</v>
      </c>
      <c r="T1143" s="19">
        <v>1</v>
      </c>
      <c r="U1143" s="19" t="s">
        <v>11</v>
      </c>
      <c r="V1143" s="19" t="s">
        <v>11</v>
      </c>
      <c r="W1143" s="19" t="s">
        <v>11</v>
      </c>
      <c r="X1143" s="19">
        <v>0</v>
      </c>
      <c r="Y1143" s="19" t="s">
        <v>730</v>
      </c>
      <c r="Z1143" s="19">
        <v>0</v>
      </c>
      <c r="AA1143" s="19">
        <v>0</v>
      </c>
      <c r="AB1143" s="19">
        <v>0</v>
      </c>
      <c r="AC1143" s="186" t="str">
        <f>IF(OR(M1143="13",M1143="14",P1143=8),"",IF(     AND(OR(S1143="AUTORIZADO", S1143="PENDIENTE", S1143="REDUCIDO", S1143="AMPLIADO"),L1143&lt;&gt;"HONORARIO" ), _xlfn.CONCAT(IF(H1143="X","H",H1143),"_",IF(OR(P1143=5,P1143=6),_xlfn.CONCAT(P1143,"A"),P1143),"_",VLOOKUP(T1143,Datos!$B$2:$C$5,2,TRUE)),""))</f>
        <v>M_1_[hasta 3]</v>
      </c>
      <c r="AD1143" s="186">
        <f t="shared" si="469"/>
        <v>0</v>
      </c>
      <c r="AE1143" s="90" t="str">
        <f t="shared" si="470"/>
        <v>-</v>
      </c>
      <c r="AF1143" s="91" t="str">
        <f t="shared" si="471"/>
        <v>Revisar</v>
      </c>
      <c r="AG1143" s="92"/>
      <c r="AH1143" s="93" t="str">
        <f t="shared" si="472"/>
        <v>Corporación de Fomento de la Producción</v>
      </c>
      <c r="AI1143" s="90" t="str">
        <f t="shared" si="473"/>
        <v>-</v>
      </c>
      <c r="AJ1143" s="90">
        <f t="shared" si="474"/>
        <v>0</v>
      </c>
      <c r="AK1143" s="90" t="str">
        <f t="shared" si="475"/>
        <v>-</v>
      </c>
      <c r="AL1143" s="90" t="str">
        <f t="shared" si="476"/>
        <v>Identifica este registro como MUJER</v>
      </c>
      <c r="AM1143" s="90" t="str">
        <f t="shared" si="477"/>
        <v>-</v>
      </c>
      <c r="AN1143" s="90" t="str">
        <f t="shared" si="478"/>
        <v>-</v>
      </c>
      <c r="AO1143" s="90" t="str">
        <f t="shared" si="479"/>
        <v>-</v>
      </c>
      <c r="AP1143" s="58" t="str">
        <f t="shared" si="480"/>
        <v>-</v>
      </c>
      <c r="AQ1143" s="94" t="str">
        <f t="shared" si="481"/>
        <v>-</v>
      </c>
      <c r="AR1143" s="94" t="str">
        <f>IF(N1143="","PRIMER_DIA en blanco",
IF(AND(M1143="01",N1143&gt;=L_Conversion!$C$118,N1143&lt;=L_Conversion!$D$118),"-",
IF(AND(M1143="02",N1143&gt;=L_Conversion!$C$119,N1143&lt;=L_Conversion!$D$119),"-",
IF(AND(M1143="03",N1143&gt;=L_Conversion!$C$120,N1143&lt;=L_Conversion!$D$120),"-",
IF(AND(M1143="04",N1143&gt;=L_Conversion!$C$121,N1143&lt;=L_Conversion!$D$121),"-",
IF(AND(M1143="05",N1143&gt;=L_Conversion!$C$122,N1143&lt;=L_Conversion!$D$122),"-",
IF(AND(M1143="06",N1143&gt;=L_Conversion!$C$123,N1143&lt;=L_Conversion!$D$123),"-",
IF(AND(M1143="07",N1143&gt;=L_Conversion!$C$124,N1143&lt;=L_Conversion!$D$124),"-",
IF(AND(M1143="08",N1143&gt;=L_Conversion!$C$125,N1143&lt;=L_Conversion!$D$125),"-",
IF(AND(M1143="09",N1143&gt;=L_Conversion!$C$126,N1143&lt;=L_Conversion!$D$126),"-",
IF(AND(M1143="10",N1143&gt;=L_Conversion!$C$127,N1143&lt;=L_Conversion!$D$127),"-",
IF(AND(M1143="11",N1143&gt;=L_Conversion!$C$128,N1143&lt;=L_Conversion!$D$128),"-",
IF(AND(M1143="12",N1143&gt;=L_Conversion!$C$129,N1143&lt;=L_Conversion!$D$129),"-",
IF(AND(M1143="13",N1143&gt;=L_Conversion!$C$116,N1143&lt;=L_Conversion!$D$116),"-",
IF(AND(M1143="14",N1143&gt;=L_Conversion!$C$117,N1143&lt;=L_Conversion!$D$117),"-",
"PRIMER_DIA fuera de rango")))))))))))))))</f>
        <v>-</v>
      </c>
      <c r="AS1143" s="94" t="str">
        <f t="shared" si="482"/>
        <v>-</v>
      </c>
      <c r="AT1143" s="94" t="str">
        <f t="shared" si="483"/>
        <v>-</v>
      </c>
      <c r="AU1143" s="94" t="str">
        <f t="shared" si="484"/>
        <v>-</v>
      </c>
      <c r="AV1143" s="94" t="str">
        <f t="shared" si="485"/>
        <v>-</v>
      </c>
      <c r="AW1143" s="94" t="str">
        <f t="shared" si="486"/>
        <v>-</v>
      </c>
      <c r="AX1143" s="94" t="str">
        <f t="shared" si="487"/>
        <v>-</v>
      </c>
      <c r="AY1143" s="94" t="str">
        <f t="shared" si="488"/>
        <v>-</v>
      </c>
      <c r="AZ1143" s="94" t="str">
        <f t="shared" si="489"/>
        <v>-</v>
      </c>
      <c r="BA1143" s="94" t="str">
        <f t="shared" si="490"/>
        <v>-</v>
      </c>
      <c r="BB1143" s="94" t="str">
        <f t="shared" si="491"/>
        <v>-</v>
      </c>
      <c r="BC1143" s="94" t="str">
        <f t="shared" si="492"/>
        <v>-</v>
      </c>
      <c r="BD1143" s="94" t="str">
        <f t="shared" si="493"/>
        <v>-</v>
      </c>
      <c r="BE1143" s="94" t="str">
        <f t="shared" si="494"/>
        <v>-</v>
      </c>
      <c r="BF1143" s="94" t="str">
        <f t="shared" si="495"/>
        <v>-</v>
      </c>
    </row>
    <row r="1144" spans="1:58" x14ac:dyDescent="0.2">
      <c r="A1144" s="19" t="s">
        <v>1193</v>
      </c>
      <c r="B1144" s="19" t="s">
        <v>76</v>
      </c>
      <c r="C1144" s="19">
        <v>11590869</v>
      </c>
      <c r="D1144" s="19">
        <v>3</v>
      </c>
      <c r="E1144" s="19" t="s">
        <v>1436</v>
      </c>
      <c r="F1144" s="19" t="s">
        <v>1654</v>
      </c>
      <c r="G1144" s="19" t="s">
        <v>1808</v>
      </c>
      <c r="H1144" s="19" t="s">
        <v>654</v>
      </c>
      <c r="I1144" s="19" t="s">
        <v>654</v>
      </c>
      <c r="J1144" s="19">
        <v>80</v>
      </c>
      <c r="K1144" s="19" t="s">
        <v>556</v>
      </c>
      <c r="L1144" s="19" t="s">
        <v>509</v>
      </c>
      <c r="M1144" s="19" t="s">
        <v>269</v>
      </c>
      <c r="N1144" s="19">
        <v>45932</v>
      </c>
      <c r="O1144" s="19">
        <v>7</v>
      </c>
      <c r="P1144" s="83">
        <v>1</v>
      </c>
      <c r="Q1144" s="19" t="s">
        <v>23</v>
      </c>
      <c r="R1144" s="19" t="s">
        <v>11</v>
      </c>
      <c r="S1144" s="19" t="s">
        <v>23</v>
      </c>
      <c r="T1144" s="19">
        <v>7</v>
      </c>
      <c r="U1144" s="19" t="s">
        <v>11</v>
      </c>
      <c r="V1144" s="19" t="s">
        <v>11</v>
      </c>
      <c r="W1144" s="19" t="s">
        <v>11</v>
      </c>
      <c r="X1144" s="19">
        <v>0</v>
      </c>
      <c r="Y1144" s="19" t="s">
        <v>730</v>
      </c>
      <c r="Z1144" s="19">
        <v>0</v>
      </c>
      <c r="AA1144" s="19">
        <v>0</v>
      </c>
      <c r="AB1144" s="19">
        <v>0</v>
      </c>
      <c r="AC1144" s="186" t="str">
        <f>IF(OR(M1144="13",M1144="14",P1144=8),"",IF(     AND(OR(S1144="AUTORIZADO", S1144="PENDIENTE", S1144="REDUCIDO", S1144="AMPLIADO"),L1144&lt;&gt;"HONORARIO" ), _xlfn.CONCAT(IF(H1144="X","H",H1144),"_",IF(OR(P1144=5,P1144=6),_xlfn.CONCAT(P1144,"A"),P1144),"_",VLOOKUP(T1144,Datos!$B$2:$C$5,2,TRUE)),""))</f>
        <v>H_1_[4 a 10]</v>
      </c>
      <c r="AD1144" s="186">
        <f t="shared" si="469"/>
        <v>0</v>
      </c>
      <c r="AE1144" s="90" t="str">
        <f t="shared" si="470"/>
        <v>-</v>
      </c>
      <c r="AF1144" s="91" t="str">
        <f t="shared" si="471"/>
        <v>070601</v>
      </c>
      <c r="AG1144" s="92"/>
      <c r="AH1144" s="93" t="str">
        <f t="shared" si="472"/>
        <v>Corporación de Fomento de la Producción</v>
      </c>
      <c r="AI1144" s="90" t="str">
        <f t="shared" si="473"/>
        <v>-</v>
      </c>
      <c r="AJ1144" s="90">
        <f t="shared" si="474"/>
        <v>3</v>
      </c>
      <c r="AK1144" s="90" t="str">
        <f t="shared" si="475"/>
        <v>-</v>
      </c>
      <c r="AL1144" s="90" t="str">
        <f t="shared" si="476"/>
        <v>Identifica este registro como HOMBRE</v>
      </c>
      <c r="AM1144" s="90" t="str">
        <f t="shared" si="477"/>
        <v>-</v>
      </c>
      <c r="AN1144" s="90" t="str">
        <f t="shared" si="478"/>
        <v>-</v>
      </c>
      <c r="AO1144" s="90" t="str">
        <f t="shared" si="479"/>
        <v>-</v>
      </c>
      <c r="AP1144" s="58" t="str">
        <f t="shared" si="480"/>
        <v>-</v>
      </c>
      <c r="AQ1144" s="94" t="str">
        <f t="shared" si="481"/>
        <v>-</v>
      </c>
      <c r="AR1144" s="94" t="str">
        <f>IF(N1144="","PRIMER_DIA en blanco",
IF(AND(M1144="01",N1144&gt;=L_Conversion!$C$118,N1144&lt;=L_Conversion!$D$118),"-",
IF(AND(M1144="02",N1144&gt;=L_Conversion!$C$119,N1144&lt;=L_Conversion!$D$119),"-",
IF(AND(M1144="03",N1144&gt;=L_Conversion!$C$120,N1144&lt;=L_Conversion!$D$120),"-",
IF(AND(M1144="04",N1144&gt;=L_Conversion!$C$121,N1144&lt;=L_Conversion!$D$121),"-",
IF(AND(M1144="05",N1144&gt;=L_Conversion!$C$122,N1144&lt;=L_Conversion!$D$122),"-",
IF(AND(M1144="06",N1144&gt;=L_Conversion!$C$123,N1144&lt;=L_Conversion!$D$123),"-",
IF(AND(M1144="07",N1144&gt;=L_Conversion!$C$124,N1144&lt;=L_Conversion!$D$124),"-",
IF(AND(M1144="08",N1144&gt;=L_Conversion!$C$125,N1144&lt;=L_Conversion!$D$125),"-",
IF(AND(M1144="09",N1144&gt;=L_Conversion!$C$126,N1144&lt;=L_Conversion!$D$126),"-",
IF(AND(M1144="10",N1144&gt;=L_Conversion!$C$127,N1144&lt;=L_Conversion!$D$127),"-",
IF(AND(M1144="11",N1144&gt;=L_Conversion!$C$128,N1144&lt;=L_Conversion!$D$128),"-",
IF(AND(M1144="12",N1144&gt;=L_Conversion!$C$129,N1144&lt;=L_Conversion!$D$129),"-",
IF(AND(M1144="13",N1144&gt;=L_Conversion!$C$116,N1144&lt;=L_Conversion!$D$116),"-",
IF(AND(M1144="14",N1144&gt;=L_Conversion!$C$117,N1144&lt;=L_Conversion!$D$117),"-",
"PRIMER_DIA fuera de rango")))))))))))))))</f>
        <v>-</v>
      </c>
      <c r="AS1144" s="94" t="str">
        <f t="shared" si="482"/>
        <v>-</v>
      </c>
      <c r="AT1144" s="94" t="str">
        <f t="shared" si="483"/>
        <v>-</v>
      </c>
      <c r="AU1144" s="94" t="str">
        <f t="shared" si="484"/>
        <v>-</v>
      </c>
      <c r="AV1144" s="94" t="str">
        <f t="shared" si="485"/>
        <v>-</v>
      </c>
      <c r="AW1144" s="94" t="str">
        <f t="shared" si="486"/>
        <v>-</v>
      </c>
      <c r="AX1144" s="94" t="str">
        <f t="shared" si="487"/>
        <v>-</v>
      </c>
      <c r="AY1144" s="94" t="str">
        <f t="shared" si="488"/>
        <v>-</v>
      </c>
      <c r="AZ1144" s="94" t="str">
        <f t="shared" si="489"/>
        <v>-</v>
      </c>
      <c r="BA1144" s="94" t="str">
        <f t="shared" si="490"/>
        <v>-</v>
      </c>
      <c r="BB1144" s="94" t="str">
        <f t="shared" si="491"/>
        <v>-</v>
      </c>
      <c r="BC1144" s="94" t="str">
        <f t="shared" si="492"/>
        <v>-</v>
      </c>
      <c r="BD1144" s="94" t="str">
        <f t="shared" si="493"/>
        <v>-</v>
      </c>
      <c r="BE1144" s="94" t="str">
        <f t="shared" si="494"/>
        <v>-</v>
      </c>
      <c r="BF1144" s="94" t="str">
        <f t="shared" si="495"/>
        <v>-</v>
      </c>
    </row>
    <row r="1145" spans="1:58" x14ac:dyDescent="0.2">
      <c r="A1145" s="19" t="s">
        <v>1193</v>
      </c>
      <c r="B1145" s="19" t="s">
        <v>76</v>
      </c>
      <c r="C1145" s="19">
        <v>11861752</v>
      </c>
      <c r="D1145" s="19">
        <v>5</v>
      </c>
      <c r="E1145" s="19" t="s">
        <v>1504</v>
      </c>
      <c r="F1145" s="19" t="s">
        <v>1505</v>
      </c>
      <c r="G1145" s="19" t="s">
        <v>1236</v>
      </c>
      <c r="H1145" s="19" t="s">
        <v>1018</v>
      </c>
      <c r="I1145" s="19" t="s">
        <v>653</v>
      </c>
      <c r="J1145" s="19">
        <v>80</v>
      </c>
      <c r="K1145" s="19" t="s">
        <v>554</v>
      </c>
      <c r="L1145" s="19" t="s">
        <v>495</v>
      </c>
      <c r="M1145" s="19" t="s">
        <v>269</v>
      </c>
      <c r="N1145" s="19">
        <v>45932</v>
      </c>
      <c r="O1145" s="19">
        <v>2</v>
      </c>
      <c r="P1145" s="83">
        <v>1</v>
      </c>
      <c r="Q1145" s="19" t="s">
        <v>23</v>
      </c>
      <c r="R1145" s="19" t="s">
        <v>11</v>
      </c>
      <c r="S1145" s="19" t="s">
        <v>23</v>
      </c>
      <c r="T1145" s="19">
        <v>2</v>
      </c>
      <c r="U1145" s="19" t="s">
        <v>11</v>
      </c>
      <c r="V1145" s="19" t="s">
        <v>11</v>
      </c>
      <c r="W1145" s="19" t="s">
        <v>11</v>
      </c>
      <c r="X1145" s="19">
        <v>0</v>
      </c>
      <c r="Y1145" s="19" t="s">
        <v>730</v>
      </c>
      <c r="Z1145" s="19">
        <v>0</v>
      </c>
      <c r="AA1145" s="19">
        <v>0</v>
      </c>
      <c r="AB1145" s="19">
        <v>0</v>
      </c>
      <c r="AC1145" s="186" t="str">
        <f>IF(OR(M1145="13",M1145="14",P1145=8),"",IF(     AND(OR(S1145="AUTORIZADO", S1145="PENDIENTE", S1145="REDUCIDO", S1145="AMPLIADO"),L1145&lt;&gt;"HONORARIO" ), _xlfn.CONCAT(IF(H1145="X","H",H1145),"_",IF(OR(P1145=5,P1145=6),_xlfn.CONCAT(P1145,"A"),P1145),"_",VLOOKUP(T1145,Datos!$B$2:$C$5,2,TRUE)),""))</f>
        <v>M_1_[hasta 3]</v>
      </c>
      <c r="AD1145" s="186">
        <f t="shared" si="469"/>
        <v>0</v>
      </c>
      <c r="AE1145" s="90" t="str">
        <f t="shared" si="470"/>
        <v>-</v>
      </c>
      <c r="AF1145" s="91" t="str">
        <f t="shared" si="471"/>
        <v>070601</v>
      </c>
      <c r="AG1145" s="92"/>
      <c r="AH1145" s="93" t="str">
        <f t="shared" si="472"/>
        <v>Corporación de Fomento de la Producción</v>
      </c>
      <c r="AI1145" s="90" t="str">
        <f t="shared" si="473"/>
        <v>-</v>
      </c>
      <c r="AJ1145" s="90">
        <f t="shared" si="474"/>
        <v>5</v>
      </c>
      <c r="AK1145" s="90" t="str">
        <f t="shared" si="475"/>
        <v>-</v>
      </c>
      <c r="AL1145" s="90" t="str">
        <f t="shared" si="476"/>
        <v>Identifica este registro como MUJER</v>
      </c>
      <c r="AM1145" s="90" t="str">
        <f t="shared" si="477"/>
        <v>-</v>
      </c>
      <c r="AN1145" s="90" t="str">
        <f t="shared" si="478"/>
        <v>-</v>
      </c>
      <c r="AO1145" s="90" t="str">
        <f t="shared" si="479"/>
        <v>-</v>
      </c>
      <c r="AP1145" s="58" t="str">
        <f t="shared" si="480"/>
        <v>-</v>
      </c>
      <c r="AQ1145" s="94" t="str">
        <f t="shared" si="481"/>
        <v>-</v>
      </c>
      <c r="AR1145" s="94" t="str">
        <f>IF(N1145="","PRIMER_DIA en blanco",
IF(AND(M1145="01",N1145&gt;=L_Conversion!$C$118,N1145&lt;=L_Conversion!$D$118),"-",
IF(AND(M1145="02",N1145&gt;=L_Conversion!$C$119,N1145&lt;=L_Conversion!$D$119),"-",
IF(AND(M1145="03",N1145&gt;=L_Conversion!$C$120,N1145&lt;=L_Conversion!$D$120),"-",
IF(AND(M1145="04",N1145&gt;=L_Conversion!$C$121,N1145&lt;=L_Conversion!$D$121),"-",
IF(AND(M1145="05",N1145&gt;=L_Conversion!$C$122,N1145&lt;=L_Conversion!$D$122),"-",
IF(AND(M1145="06",N1145&gt;=L_Conversion!$C$123,N1145&lt;=L_Conversion!$D$123),"-",
IF(AND(M1145="07",N1145&gt;=L_Conversion!$C$124,N1145&lt;=L_Conversion!$D$124),"-",
IF(AND(M1145="08",N1145&gt;=L_Conversion!$C$125,N1145&lt;=L_Conversion!$D$125),"-",
IF(AND(M1145="09",N1145&gt;=L_Conversion!$C$126,N1145&lt;=L_Conversion!$D$126),"-",
IF(AND(M1145="10",N1145&gt;=L_Conversion!$C$127,N1145&lt;=L_Conversion!$D$127),"-",
IF(AND(M1145="11",N1145&gt;=L_Conversion!$C$128,N1145&lt;=L_Conversion!$D$128),"-",
IF(AND(M1145="12",N1145&gt;=L_Conversion!$C$129,N1145&lt;=L_Conversion!$D$129),"-",
IF(AND(M1145="13",N1145&gt;=L_Conversion!$C$116,N1145&lt;=L_Conversion!$D$116),"-",
IF(AND(M1145="14",N1145&gt;=L_Conversion!$C$117,N1145&lt;=L_Conversion!$D$117),"-",
"PRIMER_DIA fuera de rango")))))))))))))))</f>
        <v>-</v>
      </c>
      <c r="AS1145" s="94" t="str">
        <f t="shared" si="482"/>
        <v>-</v>
      </c>
      <c r="AT1145" s="94" t="str">
        <f t="shared" si="483"/>
        <v>-</v>
      </c>
      <c r="AU1145" s="94" t="str">
        <f t="shared" si="484"/>
        <v>-</v>
      </c>
      <c r="AV1145" s="94" t="str">
        <f t="shared" si="485"/>
        <v>-</v>
      </c>
      <c r="AW1145" s="94" t="str">
        <f t="shared" si="486"/>
        <v>-</v>
      </c>
      <c r="AX1145" s="94" t="str">
        <f t="shared" si="487"/>
        <v>-</v>
      </c>
      <c r="AY1145" s="94" t="str">
        <f t="shared" si="488"/>
        <v>-</v>
      </c>
      <c r="AZ1145" s="94" t="str">
        <f t="shared" si="489"/>
        <v>-</v>
      </c>
      <c r="BA1145" s="94" t="str">
        <f t="shared" si="490"/>
        <v>-</v>
      </c>
      <c r="BB1145" s="94" t="str">
        <f t="shared" si="491"/>
        <v>-</v>
      </c>
      <c r="BC1145" s="94" t="str">
        <f t="shared" si="492"/>
        <v>-</v>
      </c>
      <c r="BD1145" s="94" t="str">
        <f t="shared" si="493"/>
        <v>-</v>
      </c>
      <c r="BE1145" s="94" t="str">
        <f t="shared" si="494"/>
        <v>-</v>
      </c>
      <c r="BF1145" s="94" t="str">
        <f t="shared" si="495"/>
        <v>-</v>
      </c>
    </row>
    <row r="1146" spans="1:58" x14ac:dyDescent="0.2">
      <c r="A1146" s="19" t="s">
        <v>1193</v>
      </c>
      <c r="B1146" s="19" t="s">
        <v>76</v>
      </c>
      <c r="C1146" s="19">
        <v>22605676</v>
      </c>
      <c r="D1146" s="19">
        <v>9</v>
      </c>
      <c r="E1146" s="19" t="s">
        <v>1821</v>
      </c>
      <c r="F1146" s="19" t="s">
        <v>1506</v>
      </c>
      <c r="G1146" s="19" t="s">
        <v>1822</v>
      </c>
      <c r="H1146" s="19" t="s">
        <v>1018</v>
      </c>
      <c r="I1146" s="19" t="s">
        <v>653</v>
      </c>
      <c r="J1146" s="19">
        <v>80</v>
      </c>
      <c r="K1146" s="19" t="s">
        <v>556</v>
      </c>
      <c r="L1146" s="19" t="s">
        <v>495</v>
      </c>
      <c r="M1146" s="19" t="s">
        <v>269</v>
      </c>
      <c r="N1146" s="19">
        <v>45932</v>
      </c>
      <c r="O1146" s="19">
        <v>15</v>
      </c>
      <c r="P1146" s="83">
        <v>1</v>
      </c>
      <c r="Q1146" s="19" t="s">
        <v>23</v>
      </c>
      <c r="R1146" s="19" t="s">
        <v>11</v>
      </c>
      <c r="S1146" s="19" t="s">
        <v>23</v>
      </c>
      <c r="T1146" s="19">
        <v>15</v>
      </c>
      <c r="U1146" s="19" t="s">
        <v>11</v>
      </c>
      <c r="V1146" s="19" t="s">
        <v>11</v>
      </c>
      <c r="W1146" s="19" t="s">
        <v>11</v>
      </c>
      <c r="X1146" s="19">
        <v>0</v>
      </c>
      <c r="Y1146" s="19" t="s">
        <v>730</v>
      </c>
      <c r="Z1146" s="19">
        <v>0</v>
      </c>
      <c r="AA1146" s="19">
        <v>0</v>
      </c>
      <c r="AB1146" s="19">
        <v>0</v>
      </c>
      <c r="AC1146" s="186" t="str">
        <f>IF(OR(M1146="13",M1146="14",P1146=8),"",IF(     AND(OR(S1146="AUTORIZADO", S1146="PENDIENTE", S1146="REDUCIDO", S1146="AMPLIADO"),L1146&lt;&gt;"HONORARIO" ), _xlfn.CONCAT(IF(H1146="X","H",H1146),"_",IF(OR(P1146=5,P1146=6),_xlfn.CONCAT(P1146,"A"),P1146),"_",VLOOKUP(T1146,Datos!$B$2:$C$5,2,TRUE)),""))</f>
        <v>M_1_[11 +]</v>
      </c>
      <c r="AD1146" s="186">
        <f t="shared" si="469"/>
        <v>0</v>
      </c>
      <c r="AE1146" s="90" t="str">
        <f t="shared" si="470"/>
        <v>-</v>
      </c>
      <c r="AF1146" s="91" t="str">
        <f t="shared" si="471"/>
        <v>070601</v>
      </c>
      <c r="AG1146" s="92"/>
      <c r="AH1146" s="93" t="str">
        <f t="shared" si="472"/>
        <v>Corporación de Fomento de la Producción</v>
      </c>
      <c r="AI1146" s="90" t="str">
        <f t="shared" si="473"/>
        <v>-</v>
      </c>
      <c r="AJ1146" s="90">
        <f t="shared" si="474"/>
        <v>9</v>
      </c>
      <c r="AK1146" s="90" t="str">
        <f t="shared" si="475"/>
        <v>-</v>
      </c>
      <c r="AL1146" s="90" t="str">
        <f t="shared" si="476"/>
        <v>Identifica este registro como MUJER</v>
      </c>
      <c r="AM1146" s="90" t="str">
        <f t="shared" si="477"/>
        <v>-</v>
      </c>
      <c r="AN1146" s="90" t="str">
        <f t="shared" si="478"/>
        <v>-</v>
      </c>
      <c r="AO1146" s="90" t="str">
        <f t="shared" si="479"/>
        <v>-</v>
      </c>
      <c r="AP1146" s="58" t="str">
        <f t="shared" si="480"/>
        <v>-</v>
      </c>
      <c r="AQ1146" s="94" t="str">
        <f t="shared" si="481"/>
        <v>-</v>
      </c>
      <c r="AR1146" s="94" t="str">
        <f>IF(N1146="","PRIMER_DIA en blanco",
IF(AND(M1146="01",N1146&gt;=L_Conversion!$C$118,N1146&lt;=L_Conversion!$D$118),"-",
IF(AND(M1146="02",N1146&gt;=L_Conversion!$C$119,N1146&lt;=L_Conversion!$D$119),"-",
IF(AND(M1146="03",N1146&gt;=L_Conversion!$C$120,N1146&lt;=L_Conversion!$D$120),"-",
IF(AND(M1146="04",N1146&gt;=L_Conversion!$C$121,N1146&lt;=L_Conversion!$D$121),"-",
IF(AND(M1146="05",N1146&gt;=L_Conversion!$C$122,N1146&lt;=L_Conversion!$D$122),"-",
IF(AND(M1146="06",N1146&gt;=L_Conversion!$C$123,N1146&lt;=L_Conversion!$D$123),"-",
IF(AND(M1146="07",N1146&gt;=L_Conversion!$C$124,N1146&lt;=L_Conversion!$D$124),"-",
IF(AND(M1146="08",N1146&gt;=L_Conversion!$C$125,N1146&lt;=L_Conversion!$D$125),"-",
IF(AND(M1146="09",N1146&gt;=L_Conversion!$C$126,N1146&lt;=L_Conversion!$D$126),"-",
IF(AND(M1146="10",N1146&gt;=L_Conversion!$C$127,N1146&lt;=L_Conversion!$D$127),"-",
IF(AND(M1146="11",N1146&gt;=L_Conversion!$C$128,N1146&lt;=L_Conversion!$D$128),"-",
IF(AND(M1146="12",N1146&gt;=L_Conversion!$C$129,N1146&lt;=L_Conversion!$D$129),"-",
IF(AND(M1146="13",N1146&gt;=L_Conversion!$C$116,N1146&lt;=L_Conversion!$D$116),"-",
IF(AND(M1146="14",N1146&gt;=L_Conversion!$C$117,N1146&lt;=L_Conversion!$D$117),"-",
"PRIMER_DIA fuera de rango")))))))))))))))</f>
        <v>-</v>
      </c>
      <c r="AS1146" s="94" t="str">
        <f t="shared" si="482"/>
        <v>-</v>
      </c>
      <c r="AT1146" s="94" t="str">
        <f t="shared" si="483"/>
        <v>-</v>
      </c>
      <c r="AU1146" s="94" t="str">
        <f t="shared" si="484"/>
        <v>-</v>
      </c>
      <c r="AV1146" s="94" t="str">
        <f t="shared" si="485"/>
        <v>-</v>
      </c>
      <c r="AW1146" s="94" t="str">
        <f t="shared" si="486"/>
        <v>-</v>
      </c>
      <c r="AX1146" s="94" t="str">
        <f t="shared" si="487"/>
        <v>-</v>
      </c>
      <c r="AY1146" s="94" t="str">
        <f t="shared" si="488"/>
        <v>-</v>
      </c>
      <c r="AZ1146" s="94" t="str">
        <f t="shared" si="489"/>
        <v>-</v>
      </c>
      <c r="BA1146" s="94" t="str">
        <f t="shared" si="490"/>
        <v>-</v>
      </c>
      <c r="BB1146" s="94" t="str">
        <f t="shared" si="491"/>
        <v>-</v>
      </c>
      <c r="BC1146" s="94" t="str">
        <f t="shared" si="492"/>
        <v>-</v>
      </c>
      <c r="BD1146" s="94" t="str">
        <f t="shared" si="493"/>
        <v>-</v>
      </c>
      <c r="BE1146" s="94" t="str">
        <f t="shared" si="494"/>
        <v>-</v>
      </c>
      <c r="BF1146" s="94" t="str">
        <f t="shared" si="495"/>
        <v>-</v>
      </c>
    </row>
    <row r="1147" spans="1:58" x14ac:dyDescent="0.2">
      <c r="A1147" s="19" t="s">
        <v>1193</v>
      </c>
      <c r="B1147" s="19" t="s">
        <v>76</v>
      </c>
      <c r="C1147" s="19">
        <v>17287311</v>
      </c>
      <c r="D1147" s="19">
        <v>1</v>
      </c>
      <c r="E1147" s="19" t="s">
        <v>1278</v>
      </c>
      <c r="F1147" s="19" t="s">
        <v>1445</v>
      </c>
      <c r="G1147" s="19" t="s">
        <v>1446</v>
      </c>
      <c r="H1147" s="19" t="s">
        <v>1018</v>
      </c>
      <c r="I1147" s="19" t="s">
        <v>653</v>
      </c>
      <c r="J1147" s="19">
        <v>80</v>
      </c>
      <c r="K1147" s="19" t="s">
        <v>556</v>
      </c>
      <c r="L1147" s="19" t="s">
        <v>495</v>
      </c>
      <c r="M1147" s="19" t="s">
        <v>269</v>
      </c>
      <c r="N1147" s="19">
        <v>45932</v>
      </c>
      <c r="O1147" s="19">
        <v>5</v>
      </c>
      <c r="P1147" s="83">
        <v>1</v>
      </c>
      <c r="Q1147" s="19" t="s">
        <v>23</v>
      </c>
      <c r="R1147" s="19" t="s">
        <v>11</v>
      </c>
      <c r="S1147" s="19" t="s">
        <v>23</v>
      </c>
      <c r="T1147" s="19">
        <v>5</v>
      </c>
      <c r="U1147" s="19" t="s">
        <v>11</v>
      </c>
      <c r="V1147" s="19" t="s">
        <v>11</v>
      </c>
      <c r="W1147" s="19" t="s">
        <v>11</v>
      </c>
      <c r="X1147" s="19">
        <v>0</v>
      </c>
      <c r="Y1147" s="19" t="s">
        <v>730</v>
      </c>
      <c r="Z1147" s="19">
        <v>0</v>
      </c>
      <c r="AA1147" s="19">
        <v>0</v>
      </c>
      <c r="AB1147" s="19">
        <v>0</v>
      </c>
      <c r="AC1147" s="186" t="str">
        <f>IF(OR(M1147="13",M1147="14",P1147=8),"",IF(     AND(OR(S1147="AUTORIZADO", S1147="PENDIENTE", S1147="REDUCIDO", S1147="AMPLIADO"),L1147&lt;&gt;"HONORARIO" ), _xlfn.CONCAT(IF(H1147="X","H",H1147),"_",IF(OR(P1147=5,P1147=6),_xlfn.CONCAT(P1147,"A"),P1147),"_",VLOOKUP(T1147,Datos!$B$2:$C$5,2,TRUE)),""))</f>
        <v>M_1_[4 a 10]</v>
      </c>
      <c r="AD1147" s="186">
        <f t="shared" si="469"/>
        <v>0</v>
      </c>
      <c r="AE1147" s="90" t="str">
        <f t="shared" si="470"/>
        <v>-</v>
      </c>
      <c r="AF1147" s="91" t="str">
        <f t="shared" si="471"/>
        <v>070601</v>
      </c>
      <c r="AG1147" s="92"/>
      <c r="AH1147" s="93" t="str">
        <f t="shared" si="472"/>
        <v>Corporación de Fomento de la Producción</v>
      </c>
      <c r="AI1147" s="90" t="str">
        <f t="shared" si="473"/>
        <v>-</v>
      </c>
      <c r="AJ1147" s="90">
        <f t="shared" si="474"/>
        <v>1</v>
      </c>
      <c r="AK1147" s="90" t="str">
        <f t="shared" si="475"/>
        <v>-</v>
      </c>
      <c r="AL1147" s="90" t="str">
        <f t="shared" si="476"/>
        <v>Identifica este registro como MUJER</v>
      </c>
      <c r="AM1147" s="90" t="str">
        <f t="shared" si="477"/>
        <v>-</v>
      </c>
      <c r="AN1147" s="90" t="str">
        <f t="shared" si="478"/>
        <v>-</v>
      </c>
      <c r="AO1147" s="90" t="str">
        <f t="shared" si="479"/>
        <v>-</v>
      </c>
      <c r="AP1147" s="58" t="str">
        <f t="shared" si="480"/>
        <v>-</v>
      </c>
      <c r="AQ1147" s="94" t="str">
        <f t="shared" si="481"/>
        <v>-</v>
      </c>
      <c r="AR1147" s="94" t="str">
        <f>IF(N1147="","PRIMER_DIA en blanco",
IF(AND(M1147="01",N1147&gt;=L_Conversion!$C$118,N1147&lt;=L_Conversion!$D$118),"-",
IF(AND(M1147="02",N1147&gt;=L_Conversion!$C$119,N1147&lt;=L_Conversion!$D$119),"-",
IF(AND(M1147="03",N1147&gt;=L_Conversion!$C$120,N1147&lt;=L_Conversion!$D$120),"-",
IF(AND(M1147="04",N1147&gt;=L_Conversion!$C$121,N1147&lt;=L_Conversion!$D$121),"-",
IF(AND(M1147="05",N1147&gt;=L_Conversion!$C$122,N1147&lt;=L_Conversion!$D$122),"-",
IF(AND(M1147="06",N1147&gt;=L_Conversion!$C$123,N1147&lt;=L_Conversion!$D$123),"-",
IF(AND(M1147="07",N1147&gt;=L_Conversion!$C$124,N1147&lt;=L_Conversion!$D$124),"-",
IF(AND(M1147="08",N1147&gt;=L_Conversion!$C$125,N1147&lt;=L_Conversion!$D$125),"-",
IF(AND(M1147="09",N1147&gt;=L_Conversion!$C$126,N1147&lt;=L_Conversion!$D$126),"-",
IF(AND(M1147="10",N1147&gt;=L_Conversion!$C$127,N1147&lt;=L_Conversion!$D$127),"-",
IF(AND(M1147="11",N1147&gt;=L_Conversion!$C$128,N1147&lt;=L_Conversion!$D$128),"-",
IF(AND(M1147="12",N1147&gt;=L_Conversion!$C$129,N1147&lt;=L_Conversion!$D$129),"-",
IF(AND(M1147="13",N1147&gt;=L_Conversion!$C$116,N1147&lt;=L_Conversion!$D$116),"-",
IF(AND(M1147="14",N1147&gt;=L_Conversion!$C$117,N1147&lt;=L_Conversion!$D$117),"-",
"PRIMER_DIA fuera de rango")))))))))))))))</f>
        <v>-</v>
      </c>
      <c r="AS1147" s="94" t="str">
        <f t="shared" si="482"/>
        <v>-</v>
      </c>
      <c r="AT1147" s="94" t="str">
        <f t="shared" si="483"/>
        <v>-</v>
      </c>
      <c r="AU1147" s="94" t="str">
        <f t="shared" si="484"/>
        <v>-</v>
      </c>
      <c r="AV1147" s="94" t="str">
        <f t="shared" si="485"/>
        <v>-</v>
      </c>
      <c r="AW1147" s="94" t="str">
        <f t="shared" si="486"/>
        <v>-</v>
      </c>
      <c r="AX1147" s="94" t="str">
        <f t="shared" si="487"/>
        <v>-</v>
      </c>
      <c r="AY1147" s="94" t="str">
        <f t="shared" si="488"/>
        <v>-</v>
      </c>
      <c r="AZ1147" s="94" t="str">
        <f t="shared" si="489"/>
        <v>-</v>
      </c>
      <c r="BA1147" s="94" t="str">
        <f t="shared" si="490"/>
        <v>-</v>
      </c>
      <c r="BB1147" s="94" t="str">
        <f t="shared" si="491"/>
        <v>-</v>
      </c>
      <c r="BC1147" s="94" t="str">
        <f t="shared" si="492"/>
        <v>-</v>
      </c>
      <c r="BD1147" s="94" t="str">
        <f t="shared" si="493"/>
        <v>-</v>
      </c>
      <c r="BE1147" s="94" t="str">
        <f t="shared" si="494"/>
        <v>-</v>
      </c>
      <c r="BF1147" s="94" t="str">
        <f t="shared" si="495"/>
        <v>-</v>
      </c>
    </row>
    <row r="1148" spans="1:58" x14ac:dyDescent="0.2">
      <c r="A1148" s="19" t="s">
        <v>1193</v>
      </c>
      <c r="B1148" s="19" t="s">
        <v>1138</v>
      </c>
      <c r="C1148" s="19">
        <v>18390363</v>
      </c>
      <c r="D1148" s="19">
        <v>2</v>
      </c>
      <c r="E1148" s="19" t="s">
        <v>1215</v>
      </c>
      <c r="F1148" s="19" t="s">
        <v>1216</v>
      </c>
      <c r="G1148" s="19" t="s">
        <v>1217</v>
      </c>
      <c r="H1148" s="19" t="s">
        <v>654</v>
      </c>
      <c r="I1148" s="19" t="s">
        <v>654</v>
      </c>
      <c r="J1148" s="19">
        <v>80</v>
      </c>
      <c r="K1148" s="19" t="s">
        <v>556</v>
      </c>
      <c r="L1148" s="19" t="s">
        <v>509</v>
      </c>
      <c r="M1148" s="19" t="s">
        <v>269</v>
      </c>
      <c r="N1148" s="19">
        <v>45932</v>
      </c>
      <c r="O1148" s="19">
        <v>2</v>
      </c>
      <c r="P1148" s="83">
        <v>1</v>
      </c>
      <c r="Q1148" s="19" t="s">
        <v>23</v>
      </c>
      <c r="R1148" s="19" t="s">
        <v>11</v>
      </c>
      <c r="S1148" s="19" t="s">
        <v>23</v>
      </c>
      <c r="T1148" s="19">
        <v>2</v>
      </c>
      <c r="U1148" s="19" t="s">
        <v>11</v>
      </c>
      <c r="V1148" s="19" t="s">
        <v>11</v>
      </c>
      <c r="W1148" s="19" t="s">
        <v>11</v>
      </c>
      <c r="X1148" s="19">
        <v>0</v>
      </c>
      <c r="Y1148" s="19" t="s">
        <v>730</v>
      </c>
      <c r="Z1148" s="19">
        <v>0</v>
      </c>
      <c r="AA1148" s="19">
        <v>0</v>
      </c>
      <c r="AB1148" s="19">
        <v>0</v>
      </c>
      <c r="AC1148" s="186" t="str">
        <f>IF(OR(M1148="13",M1148="14",P1148=8),"",IF(     AND(OR(S1148="AUTORIZADO", S1148="PENDIENTE", S1148="REDUCIDO", S1148="AMPLIADO"),L1148&lt;&gt;"HONORARIO" ), _xlfn.CONCAT(IF(H1148="X","H",H1148),"_",IF(OR(P1148=5,P1148=6),_xlfn.CONCAT(P1148,"A"),P1148),"_",VLOOKUP(T1148,Datos!$B$2:$C$5,2,TRUE)),""))</f>
        <v>H_1_[hasta 3]</v>
      </c>
      <c r="AD1148" s="186">
        <f t="shared" si="469"/>
        <v>0</v>
      </c>
      <c r="AE1148" s="90" t="str">
        <f t="shared" si="470"/>
        <v>-</v>
      </c>
      <c r="AF1148" s="91" t="str">
        <f t="shared" si="471"/>
        <v>Revisar</v>
      </c>
      <c r="AG1148" s="92"/>
      <c r="AH1148" s="93" t="str">
        <f t="shared" si="472"/>
        <v>Corporación de Fomento de la Producción</v>
      </c>
      <c r="AI1148" s="90" t="str">
        <f t="shared" si="473"/>
        <v>-</v>
      </c>
      <c r="AJ1148" s="90">
        <f t="shared" si="474"/>
        <v>2</v>
      </c>
      <c r="AK1148" s="90" t="str">
        <f t="shared" si="475"/>
        <v>-</v>
      </c>
      <c r="AL1148" s="90" t="str">
        <f t="shared" si="476"/>
        <v>Identifica este registro como HOMBRE</v>
      </c>
      <c r="AM1148" s="90" t="str">
        <f t="shared" si="477"/>
        <v>-</v>
      </c>
      <c r="AN1148" s="90" t="str">
        <f t="shared" si="478"/>
        <v>-</v>
      </c>
      <c r="AO1148" s="90" t="str">
        <f t="shared" si="479"/>
        <v>-</v>
      </c>
      <c r="AP1148" s="58" t="str">
        <f t="shared" si="480"/>
        <v>-</v>
      </c>
      <c r="AQ1148" s="94" t="str">
        <f t="shared" si="481"/>
        <v>-</v>
      </c>
      <c r="AR1148" s="94" t="str">
        <f>IF(N1148="","PRIMER_DIA en blanco",
IF(AND(M1148="01",N1148&gt;=L_Conversion!$C$118,N1148&lt;=L_Conversion!$D$118),"-",
IF(AND(M1148="02",N1148&gt;=L_Conversion!$C$119,N1148&lt;=L_Conversion!$D$119),"-",
IF(AND(M1148="03",N1148&gt;=L_Conversion!$C$120,N1148&lt;=L_Conversion!$D$120),"-",
IF(AND(M1148="04",N1148&gt;=L_Conversion!$C$121,N1148&lt;=L_Conversion!$D$121),"-",
IF(AND(M1148="05",N1148&gt;=L_Conversion!$C$122,N1148&lt;=L_Conversion!$D$122),"-",
IF(AND(M1148="06",N1148&gt;=L_Conversion!$C$123,N1148&lt;=L_Conversion!$D$123),"-",
IF(AND(M1148="07",N1148&gt;=L_Conversion!$C$124,N1148&lt;=L_Conversion!$D$124),"-",
IF(AND(M1148="08",N1148&gt;=L_Conversion!$C$125,N1148&lt;=L_Conversion!$D$125),"-",
IF(AND(M1148="09",N1148&gt;=L_Conversion!$C$126,N1148&lt;=L_Conversion!$D$126),"-",
IF(AND(M1148="10",N1148&gt;=L_Conversion!$C$127,N1148&lt;=L_Conversion!$D$127),"-",
IF(AND(M1148="11",N1148&gt;=L_Conversion!$C$128,N1148&lt;=L_Conversion!$D$128),"-",
IF(AND(M1148="12",N1148&gt;=L_Conversion!$C$129,N1148&lt;=L_Conversion!$D$129),"-",
IF(AND(M1148="13",N1148&gt;=L_Conversion!$C$116,N1148&lt;=L_Conversion!$D$116),"-",
IF(AND(M1148="14",N1148&gt;=L_Conversion!$C$117,N1148&lt;=L_Conversion!$D$117),"-",
"PRIMER_DIA fuera de rango")))))))))))))))</f>
        <v>-</v>
      </c>
      <c r="AS1148" s="94" t="str">
        <f t="shared" si="482"/>
        <v>-</v>
      </c>
      <c r="AT1148" s="94" t="str">
        <f t="shared" si="483"/>
        <v>-</v>
      </c>
      <c r="AU1148" s="94" t="str">
        <f t="shared" si="484"/>
        <v>-</v>
      </c>
      <c r="AV1148" s="94" t="str">
        <f t="shared" si="485"/>
        <v>-</v>
      </c>
      <c r="AW1148" s="94" t="str">
        <f t="shared" si="486"/>
        <v>-</v>
      </c>
      <c r="AX1148" s="94" t="str">
        <f t="shared" si="487"/>
        <v>-</v>
      </c>
      <c r="AY1148" s="94" t="str">
        <f t="shared" si="488"/>
        <v>-</v>
      </c>
      <c r="AZ1148" s="94" t="str">
        <f t="shared" si="489"/>
        <v>-</v>
      </c>
      <c r="BA1148" s="94" t="str">
        <f t="shared" si="490"/>
        <v>-</v>
      </c>
      <c r="BB1148" s="94" t="str">
        <f t="shared" si="491"/>
        <v>-</v>
      </c>
      <c r="BC1148" s="94" t="str">
        <f t="shared" si="492"/>
        <v>-</v>
      </c>
      <c r="BD1148" s="94" t="str">
        <f t="shared" si="493"/>
        <v>-</v>
      </c>
      <c r="BE1148" s="94" t="str">
        <f t="shared" si="494"/>
        <v>-</v>
      </c>
      <c r="BF1148" s="94" t="str">
        <f t="shared" si="495"/>
        <v>-</v>
      </c>
    </row>
    <row r="1149" spans="1:58" x14ac:dyDescent="0.2">
      <c r="A1149" s="19" t="s">
        <v>1193</v>
      </c>
      <c r="B1149" s="19" t="s">
        <v>76</v>
      </c>
      <c r="C1149" s="19">
        <v>13797846</v>
      </c>
      <c r="D1149" s="19">
        <v>6</v>
      </c>
      <c r="E1149" s="19" t="s">
        <v>1773</v>
      </c>
      <c r="F1149" s="19" t="s">
        <v>2159</v>
      </c>
      <c r="G1149" s="19" t="s">
        <v>2160</v>
      </c>
      <c r="H1149" s="19" t="s">
        <v>1018</v>
      </c>
      <c r="I1149" s="19" t="s">
        <v>653</v>
      </c>
      <c r="J1149" s="19">
        <v>80</v>
      </c>
      <c r="K1149" s="19" t="s">
        <v>556</v>
      </c>
      <c r="L1149" s="19" t="s">
        <v>495</v>
      </c>
      <c r="M1149" s="19" t="s">
        <v>269</v>
      </c>
      <c r="N1149" s="19">
        <v>45933</v>
      </c>
      <c r="O1149" s="19">
        <v>1</v>
      </c>
      <c r="P1149" s="83" t="s">
        <v>736</v>
      </c>
      <c r="Q1149" s="19" t="s">
        <v>23</v>
      </c>
      <c r="R1149" s="19" t="s">
        <v>11</v>
      </c>
      <c r="S1149" s="19" t="s">
        <v>23</v>
      </c>
      <c r="T1149" s="19">
        <v>1</v>
      </c>
      <c r="U1149" s="19" t="s">
        <v>11</v>
      </c>
      <c r="V1149" s="19" t="s">
        <v>11</v>
      </c>
      <c r="W1149" s="19" t="s">
        <v>19</v>
      </c>
      <c r="X1149" s="19">
        <v>106608</v>
      </c>
      <c r="Y1149" s="19" t="s">
        <v>726</v>
      </c>
      <c r="Z1149" s="19">
        <v>1</v>
      </c>
      <c r="AA1149" s="19">
        <v>0</v>
      </c>
      <c r="AB1149" s="19">
        <v>106608</v>
      </c>
      <c r="AC1149" s="186" t="str">
        <f>IF(OR(M1149="13",M1149="14",P1149=8),"",IF(     AND(OR(S1149="AUTORIZADO", S1149="PENDIENTE", S1149="REDUCIDO", S1149="AMPLIADO"),L1149&lt;&gt;"HONORARIO" ), _xlfn.CONCAT(IF(H1149="X","H",H1149),"_",IF(OR(P1149=5,P1149=6),_xlfn.CONCAT(P1149,"A"),P1149),"_",VLOOKUP(T1149,Datos!$B$2:$C$5,2,TRUE)),""))</f>
        <v>M_5B_[hasta 3]</v>
      </c>
      <c r="AD1149" s="186">
        <f t="shared" si="469"/>
        <v>106608</v>
      </c>
      <c r="AE1149" s="90" t="str">
        <f t="shared" si="470"/>
        <v>-</v>
      </c>
      <c r="AF1149" s="91" t="str">
        <f t="shared" si="471"/>
        <v>070601</v>
      </c>
      <c r="AG1149" s="92"/>
      <c r="AH1149" s="93" t="str">
        <f t="shared" si="472"/>
        <v>Corporación de Fomento de la Producción</v>
      </c>
      <c r="AI1149" s="90" t="str">
        <f t="shared" si="473"/>
        <v>-</v>
      </c>
      <c r="AJ1149" s="90">
        <f t="shared" si="474"/>
        <v>6</v>
      </c>
      <c r="AK1149" s="90" t="str">
        <f t="shared" si="475"/>
        <v>-</v>
      </c>
      <c r="AL1149" s="90" t="str">
        <f t="shared" si="476"/>
        <v>Identifica este registro como MUJER</v>
      </c>
      <c r="AM1149" s="90" t="str">
        <f t="shared" si="477"/>
        <v>-</v>
      </c>
      <c r="AN1149" s="90" t="str">
        <f t="shared" si="478"/>
        <v>-</v>
      </c>
      <c r="AO1149" s="90" t="str">
        <f t="shared" si="479"/>
        <v>-</v>
      </c>
      <c r="AP1149" s="58" t="str">
        <f t="shared" si="480"/>
        <v>-</v>
      </c>
      <c r="AQ1149" s="94" t="str">
        <f t="shared" si="481"/>
        <v>-</v>
      </c>
      <c r="AR1149" s="94" t="str">
        <f>IF(N1149="","PRIMER_DIA en blanco",
IF(AND(M1149="01",N1149&gt;=L_Conversion!$C$118,N1149&lt;=L_Conversion!$D$118),"-",
IF(AND(M1149="02",N1149&gt;=L_Conversion!$C$119,N1149&lt;=L_Conversion!$D$119),"-",
IF(AND(M1149="03",N1149&gt;=L_Conversion!$C$120,N1149&lt;=L_Conversion!$D$120),"-",
IF(AND(M1149="04",N1149&gt;=L_Conversion!$C$121,N1149&lt;=L_Conversion!$D$121),"-",
IF(AND(M1149="05",N1149&gt;=L_Conversion!$C$122,N1149&lt;=L_Conversion!$D$122),"-",
IF(AND(M1149="06",N1149&gt;=L_Conversion!$C$123,N1149&lt;=L_Conversion!$D$123),"-",
IF(AND(M1149="07",N1149&gt;=L_Conversion!$C$124,N1149&lt;=L_Conversion!$D$124),"-",
IF(AND(M1149="08",N1149&gt;=L_Conversion!$C$125,N1149&lt;=L_Conversion!$D$125),"-",
IF(AND(M1149="09",N1149&gt;=L_Conversion!$C$126,N1149&lt;=L_Conversion!$D$126),"-",
IF(AND(M1149="10",N1149&gt;=L_Conversion!$C$127,N1149&lt;=L_Conversion!$D$127),"-",
IF(AND(M1149="11",N1149&gt;=L_Conversion!$C$128,N1149&lt;=L_Conversion!$D$128),"-",
IF(AND(M1149="12",N1149&gt;=L_Conversion!$C$129,N1149&lt;=L_Conversion!$D$129),"-",
IF(AND(M1149="13",N1149&gt;=L_Conversion!$C$116,N1149&lt;=L_Conversion!$D$116),"-",
IF(AND(M1149="14",N1149&gt;=L_Conversion!$C$117,N1149&lt;=L_Conversion!$D$117),"-",
"PRIMER_DIA fuera de rango")))))))))))))))</f>
        <v>-</v>
      </c>
      <c r="AS1149" s="94" t="str">
        <f t="shared" si="482"/>
        <v>-</v>
      </c>
      <c r="AT1149" s="94" t="str">
        <f t="shared" si="483"/>
        <v>-</v>
      </c>
      <c r="AU1149" s="94" t="str">
        <f t="shared" si="484"/>
        <v>-</v>
      </c>
      <c r="AV1149" s="94" t="str">
        <f t="shared" si="485"/>
        <v>-</v>
      </c>
      <c r="AW1149" s="94" t="str">
        <f t="shared" si="486"/>
        <v>-</v>
      </c>
      <c r="AX1149" s="94" t="str">
        <f t="shared" si="487"/>
        <v>-</v>
      </c>
      <c r="AY1149" s="94" t="str">
        <f t="shared" si="488"/>
        <v>-</v>
      </c>
      <c r="AZ1149" s="94" t="str">
        <f t="shared" si="489"/>
        <v>-</v>
      </c>
      <c r="BA1149" s="94" t="str">
        <f t="shared" si="490"/>
        <v>-</v>
      </c>
      <c r="BB1149" s="94" t="str">
        <f t="shared" si="491"/>
        <v>-</v>
      </c>
      <c r="BC1149" s="94" t="str">
        <f t="shared" si="492"/>
        <v>-</v>
      </c>
      <c r="BD1149" s="94" t="str">
        <f t="shared" si="493"/>
        <v>-</v>
      </c>
      <c r="BE1149" s="94" t="str">
        <f t="shared" si="494"/>
        <v>-</v>
      </c>
      <c r="BF1149" s="94" t="str">
        <f t="shared" si="495"/>
        <v>-</v>
      </c>
    </row>
    <row r="1150" spans="1:58" x14ac:dyDescent="0.2">
      <c r="A1150" s="19" t="s">
        <v>1193</v>
      </c>
      <c r="B1150" s="19" t="s">
        <v>76</v>
      </c>
      <c r="C1150" s="19">
        <v>12677305</v>
      </c>
      <c r="D1150" s="19">
        <v>6</v>
      </c>
      <c r="E1150" s="19" t="s">
        <v>1508</v>
      </c>
      <c r="F1150" s="19" t="s">
        <v>1538</v>
      </c>
      <c r="G1150" s="19" t="s">
        <v>1539</v>
      </c>
      <c r="H1150" s="19" t="s">
        <v>1018</v>
      </c>
      <c r="I1150" s="19" t="s">
        <v>653</v>
      </c>
      <c r="J1150" s="19">
        <v>80</v>
      </c>
      <c r="K1150" s="19" t="s">
        <v>556</v>
      </c>
      <c r="L1150" s="19" t="s">
        <v>495</v>
      </c>
      <c r="M1150" s="19" t="s">
        <v>269</v>
      </c>
      <c r="N1150" s="19">
        <v>45933</v>
      </c>
      <c r="O1150" s="19">
        <v>1</v>
      </c>
      <c r="P1150" s="83">
        <v>1</v>
      </c>
      <c r="Q1150" s="19" t="s">
        <v>23</v>
      </c>
      <c r="R1150" s="19" t="s">
        <v>11</v>
      </c>
      <c r="S1150" s="19" t="s">
        <v>23</v>
      </c>
      <c r="T1150" s="19">
        <v>1</v>
      </c>
      <c r="U1150" s="19" t="s">
        <v>11</v>
      </c>
      <c r="V1150" s="19" t="s">
        <v>11</v>
      </c>
      <c r="W1150" s="19" t="s">
        <v>11</v>
      </c>
      <c r="X1150" s="19">
        <v>0</v>
      </c>
      <c r="Y1150" s="19" t="s">
        <v>730</v>
      </c>
      <c r="Z1150" s="19">
        <v>0</v>
      </c>
      <c r="AA1150" s="19">
        <v>0</v>
      </c>
      <c r="AB1150" s="19">
        <v>0</v>
      </c>
      <c r="AC1150" s="186" t="str">
        <f>IF(OR(M1150="13",M1150="14",P1150=8),"",IF(     AND(OR(S1150="AUTORIZADO", S1150="PENDIENTE", S1150="REDUCIDO", S1150="AMPLIADO"),L1150&lt;&gt;"HONORARIO" ), _xlfn.CONCAT(IF(H1150="X","H",H1150),"_",IF(OR(P1150=5,P1150=6),_xlfn.CONCAT(P1150,"A"),P1150),"_",VLOOKUP(T1150,Datos!$B$2:$C$5,2,TRUE)),""))</f>
        <v>M_1_[hasta 3]</v>
      </c>
      <c r="AD1150" s="186">
        <f t="shared" si="469"/>
        <v>0</v>
      </c>
      <c r="AE1150" s="90" t="str">
        <f t="shared" si="470"/>
        <v>-</v>
      </c>
      <c r="AF1150" s="91" t="str">
        <f t="shared" si="471"/>
        <v>070601</v>
      </c>
      <c r="AG1150" s="92"/>
      <c r="AH1150" s="93" t="str">
        <f t="shared" si="472"/>
        <v>Corporación de Fomento de la Producción</v>
      </c>
      <c r="AI1150" s="90" t="str">
        <f t="shared" si="473"/>
        <v>-</v>
      </c>
      <c r="AJ1150" s="90">
        <f t="shared" si="474"/>
        <v>6</v>
      </c>
      <c r="AK1150" s="90" t="str">
        <f t="shared" si="475"/>
        <v>-</v>
      </c>
      <c r="AL1150" s="90" t="str">
        <f t="shared" si="476"/>
        <v>Identifica este registro como MUJER</v>
      </c>
      <c r="AM1150" s="90" t="str">
        <f t="shared" si="477"/>
        <v>-</v>
      </c>
      <c r="AN1150" s="90" t="str">
        <f t="shared" si="478"/>
        <v>-</v>
      </c>
      <c r="AO1150" s="90" t="str">
        <f t="shared" si="479"/>
        <v>-</v>
      </c>
      <c r="AP1150" s="58" t="str">
        <f t="shared" si="480"/>
        <v>-</v>
      </c>
      <c r="AQ1150" s="94" t="str">
        <f t="shared" si="481"/>
        <v>-</v>
      </c>
      <c r="AR1150" s="94" t="str">
        <f>IF(N1150="","PRIMER_DIA en blanco",
IF(AND(M1150="01",N1150&gt;=L_Conversion!$C$118,N1150&lt;=L_Conversion!$D$118),"-",
IF(AND(M1150="02",N1150&gt;=L_Conversion!$C$119,N1150&lt;=L_Conversion!$D$119),"-",
IF(AND(M1150="03",N1150&gt;=L_Conversion!$C$120,N1150&lt;=L_Conversion!$D$120),"-",
IF(AND(M1150="04",N1150&gt;=L_Conversion!$C$121,N1150&lt;=L_Conversion!$D$121),"-",
IF(AND(M1150="05",N1150&gt;=L_Conversion!$C$122,N1150&lt;=L_Conversion!$D$122),"-",
IF(AND(M1150="06",N1150&gt;=L_Conversion!$C$123,N1150&lt;=L_Conversion!$D$123),"-",
IF(AND(M1150="07",N1150&gt;=L_Conversion!$C$124,N1150&lt;=L_Conversion!$D$124),"-",
IF(AND(M1150="08",N1150&gt;=L_Conversion!$C$125,N1150&lt;=L_Conversion!$D$125),"-",
IF(AND(M1150="09",N1150&gt;=L_Conversion!$C$126,N1150&lt;=L_Conversion!$D$126),"-",
IF(AND(M1150="10",N1150&gt;=L_Conversion!$C$127,N1150&lt;=L_Conversion!$D$127),"-",
IF(AND(M1150="11",N1150&gt;=L_Conversion!$C$128,N1150&lt;=L_Conversion!$D$128),"-",
IF(AND(M1150="12",N1150&gt;=L_Conversion!$C$129,N1150&lt;=L_Conversion!$D$129),"-",
IF(AND(M1150="13",N1150&gt;=L_Conversion!$C$116,N1150&lt;=L_Conversion!$D$116),"-",
IF(AND(M1150="14",N1150&gt;=L_Conversion!$C$117,N1150&lt;=L_Conversion!$D$117),"-",
"PRIMER_DIA fuera de rango")))))))))))))))</f>
        <v>-</v>
      </c>
      <c r="AS1150" s="94" t="str">
        <f t="shared" si="482"/>
        <v>-</v>
      </c>
      <c r="AT1150" s="94" t="str">
        <f t="shared" si="483"/>
        <v>-</v>
      </c>
      <c r="AU1150" s="94" t="str">
        <f t="shared" si="484"/>
        <v>-</v>
      </c>
      <c r="AV1150" s="94" t="str">
        <f t="shared" si="485"/>
        <v>-</v>
      </c>
      <c r="AW1150" s="94" t="str">
        <f t="shared" si="486"/>
        <v>-</v>
      </c>
      <c r="AX1150" s="94" t="str">
        <f t="shared" si="487"/>
        <v>-</v>
      </c>
      <c r="AY1150" s="94" t="str">
        <f t="shared" si="488"/>
        <v>-</v>
      </c>
      <c r="AZ1150" s="94" t="str">
        <f t="shared" si="489"/>
        <v>-</v>
      </c>
      <c r="BA1150" s="94" t="str">
        <f t="shared" si="490"/>
        <v>-</v>
      </c>
      <c r="BB1150" s="94" t="str">
        <f t="shared" si="491"/>
        <v>-</v>
      </c>
      <c r="BC1150" s="94" t="str">
        <f t="shared" si="492"/>
        <v>-</v>
      </c>
      <c r="BD1150" s="94" t="str">
        <f t="shared" si="493"/>
        <v>-</v>
      </c>
      <c r="BE1150" s="94" t="str">
        <f t="shared" si="494"/>
        <v>-</v>
      </c>
      <c r="BF1150" s="94" t="str">
        <f t="shared" si="495"/>
        <v>-</v>
      </c>
    </row>
    <row r="1151" spans="1:58" x14ac:dyDescent="0.2">
      <c r="A1151" s="19" t="s">
        <v>1193</v>
      </c>
      <c r="B1151" s="19" t="s">
        <v>76</v>
      </c>
      <c r="C1151" s="19">
        <v>14446673</v>
      </c>
      <c r="D1151" s="19" t="s">
        <v>1197</v>
      </c>
      <c r="E1151" s="19" t="s">
        <v>1901</v>
      </c>
      <c r="F1151" s="19" t="s">
        <v>1795</v>
      </c>
      <c r="G1151" s="19" t="s">
        <v>2161</v>
      </c>
      <c r="H1151" s="19" t="s">
        <v>654</v>
      </c>
      <c r="I1151" s="19" t="s">
        <v>654</v>
      </c>
      <c r="J1151" s="19">
        <v>80</v>
      </c>
      <c r="K1151" s="19" t="s">
        <v>560</v>
      </c>
      <c r="L1151" s="19" t="s">
        <v>512</v>
      </c>
      <c r="M1151" s="19" t="s">
        <v>269</v>
      </c>
      <c r="N1151" s="19">
        <v>45933</v>
      </c>
      <c r="O1151" s="19">
        <v>2</v>
      </c>
      <c r="P1151" s="83">
        <v>1</v>
      </c>
      <c r="Q1151" s="19" t="s">
        <v>23</v>
      </c>
      <c r="R1151" s="19" t="s">
        <v>11</v>
      </c>
      <c r="S1151" s="19" t="s">
        <v>23</v>
      </c>
      <c r="T1151" s="19">
        <v>2</v>
      </c>
      <c r="U1151" s="19" t="s">
        <v>11</v>
      </c>
      <c r="V1151" s="19" t="s">
        <v>11</v>
      </c>
      <c r="W1151" s="19" t="s">
        <v>11</v>
      </c>
      <c r="X1151" s="19">
        <v>0</v>
      </c>
      <c r="Y1151" s="19" t="s">
        <v>730</v>
      </c>
      <c r="Z1151" s="19">
        <v>0</v>
      </c>
      <c r="AA1151" s="19">
        <v>0</v>
      </c>
      <c r="AB1151" s="19">
        <v>0</v>
      </c>
      <c r="AC1151" s="186" t="str">
        <f>IF(OR(M1151="13",M1151="14",P1151=8),"",IF(     AND(OR(S1151="AUTORIZADO", S1151="PENDIENTE", S1151="REDUCIDO", S1151="AMPLIADO"),L1151&lt;&gt;"HONORARIO" ), _xlfn.CONCAT(IF(H1151="X","H",H1151),"_",IF(OR(P1151=5,P1151=6),_xlfn.CONCAT(P1151,"A"),P1151),"_",VLOOKUP(T1151,Datos!$B$2:$C$5,2,TRUE)),""))</f>
        <v>H_1_[hasta 3]</v>
      </c>
      <c r="AD1151" s="186">
        <f t="shared" si="469"/>
        <v>0</v>
      </c>
      <c r="AE1151" s="90" t="str">
        <f t="shared" si="470"/>
        <v>-</v>
      </c>
      <c r="AF1151" s="91" t="str">
        <f t="shared" si="471"/>
        <v>070601</v>
      </c>
      <c r="AG1151" s="92"/>
      <c r="AH1151" s="93" t="str">
        <f t="shared" si="472"/>
        <v>Corporación de Fomento de la Producción</v>
      </c>
      <c r="AI1151" s="90" t="str">
        <f t="shared" si="473"/>
        <v>-</v>
      </c>
      <c r="AJ1151" s="90" t="str">
        <f t="shared" si="474"/>
        <v>K</v>
      </c>
      <c r="AK1151" s="90" t="str">
        <f t="shared" si="475"/>
        <v>-</v>
      </c>
      <c r="AL1151" s="90" t="str">
        <f t="shared" si="476"/>
        <v>Identifica este registro como HOMBRE</v>
      </c>
      <c r="AM1151" s="90" t="str">
        <f t="shared" si="477"/>
        <v>-</v>
      </c>
      <c r="AN1151" s="90" t="str">
        <f t="shared" si="478"/>
        <v>-</v>
      </c>
      <c r="AO1151" s="90" t="str">
        <f t="shared" si="479"/>
        <v>-</v>
      </c>
      <c r="AP1151" s="58" t="str">
        <f t="shared" si="480"/>
        <v>-</v>
      </c>
      <c r="AQ1151" s="94" t="str">
        <f t="shared" si="481"/>
        <v>-</v>
      </c>
      <c r="AR1151" s="94" t="str">
        <f>IF(N1151="","PRIMER_DIA en blanco",
IF(AND(M1151="01",N1151&gt;=L_Conversion!$C$118,N1151&lt;=L_Conversion!$D$118),"-",
IF(AND(M1151="02",N1151&gt;=L_Conversion!$C$119,N1151&lt;=L_Conversion!$D$119),"-",
IF(AND(M1151="03",N1151&gt;=L_Conversion!$C$120,N1151&lt;=L_Conversion!$D$120),"-",
IF(AND(M1151="04",N1151&gt;=L_Conversion!$C$121,N1151&lt;=L_Conversion!$D$121),"-",
IF(AND(M1151="05",N1151&gt;=L_Conversion!$C$122,N1151&lt;=L_Conversion!$D$122),"-",
IF(AND(M1151="06",N1151&gt;=L_Conversion!$C$123,N1151&lt;=L_Conversion!$D$123),"-",
IF(AND(M1151="07",N1151&gt;=L_Conversion!$C$124,N1151&lt;=L_Conversion!$D$124),"-",
IF(AND(M1151="08",N1151&gt;=L_Conversion!$C$125,N1151&lt;=L_Conversion!$D$125),"-",
IF(AND(M1151="09",N1151&gt;=L_Conversion!$C$126,N1151&lt;=L_Conversion!$D$126),"-",
IF(AND(M1151="10",N1151&gt;=L_Conversion!$C$127,N1151&lt;=L_Conversion!$D$127),"-",
IF(AND(M1151="11",N1151&gt;=L_Conversion!$C$128,N1151&lt;=L_Conversion!$D$128),"-",
IF(AND(M1151="12",N1151&gt;=L_Conversion!$C$129,N1151&lt;=L_Conversion!$D$129),"-",
IF(AND(M1151="13",N1151&gt;=L_Conversion!$C$116,N1151&lt;=L_Conversion!$D$116),"-",
IF(AND(M1151="14",N1151&gt;=L_Conversion!$C$117,N1151&lt;=L_Conversion!$D$117),"-",
"PRIMER_DIA fuera de rango")))))))))))))))</f>
        <v>-</v>
      </c>
      <c r="AS1151" s="94" t="str">
        <f t="shared" si="482"/>
        <v>-</v>
      </c>
      <c r="AT1151" s="94" t="str">
        <f t="shared" si="483"/>
        <v>-</v>
      </c>
      <c r="AU1151" s="94" t="str">
        <f t="shared" si="484"/>
        <v>-</v>
      </c>
      <c r="AV1151" s="94" t="str">
        <f t="shared" si="485"/>
        <v>-</v>
      </c>
      <c r="AW1151" s="94" t="str">
        <f t="shared" si="486"/>
        <v>-</v>
      </c>
      <c r="AX1151" s="94" t="str">
        <f t="shared" si="487"/>
        <v>-</v>
      </c>
      <c r="AY1151" s="94" t="str">
        <f t="shared" si="488"/>
        <v>-</v>
      </c>
      <c r="AZ1151" s="94" t="str">
        <f t="shared" si="489"/>
        <v>-</v>
      </c>
      <c r="BA1151" s="94" t="str">
        <f t="shared" si="490"/>
        <v>-</v>
      </c>
      <c r="BB1151" s="94" t="str">
        <f t="shared" si="491"/>
        <v>-</v>
      </c>
      <c r="BC1151" s="94" t="str">
        <f t="shared" si="492"/>
        <v>-</v>
      </c>
      <c r="BD1151" s="94" t="str">
        <f t="shared" si="493"/>
        <v>-</v>
      </c>
      <c r="BE1151" s="94" t="str">
        <f t="shared" si="494"/>
        <v>-</v>
      </c>
      <c r="BF1151" s="94" t="str">
        <f t="shared" si="495"/>
        <v>-</v>
      </c>
    </row>
    <row r="1152" spans="1:58" x14ac:dyDescent="0.2">
      <c r="A1152" s="19" t="s">
        <v>1193</v>
      </c>
      <c r="B1152" s="19" t="s">
        <v>76</v>
      </c>
      <c r="C1152" s="19">
        <v>17612619</v>
      </c>
      <c r="D1152" s="19">
        <v>1</v>
      </c>
      <c r="E1152" s="19" t="s">
        <v>1341</v>
      </c>
      <c r="F1152" s="19" t="s">
        <v>1832</v>
      </c>
      <c r="G1152" s="19" t="s">
        <v>2094</v>
      </c>
      <c r="H1152" s="19" t="s">
        <v>1018</v>
      </c>
      <c r="I1152" s="19" t="s">
        <v>653</v>
      </c>
      <c r="J1152" s="19">
        <v>80</v>
      </c>
      <c r="K1152" s="19" t="s">
        <v>560</v>
      </c>
      <c r="L1152" s="19" t="s">
        <v>495</v>
      </c>
      <c r="M1152" s="19" t="s">
        <v>269</v>
      </c>
      <c r="N1152" s="19">
        <v>45934</v>
      </c>
      <c r="O1152" s="19">
        <v>20</v>
      </c>
      <c r="P1152" s="83">
        <v>1</v>
      </c>
      <c r="Q1152" s="19" t="s">
        <v>23</v>
      </c>
      <c r="R1152" s="19" t="s">
        <v>11</v>
      </c>
      <c r="S1152" s="19" t="s">
        <v>23</v>
      </c>
      <c r="T1152" s="19">
        <v>20</v>
      </c>
      <c r="U1152" s="19" t="s">
        <v>11</v>
      </c>
      <c r="V1152" s="19" t="s">
        <v>11</v>
      </c>
      <c r="W1152" s="19" t="s">
        <v>11</v>
      </c>
      <c r="X1152" s="19">
        <v>0</v>
      </c>
      <c r="Y1152" s="19" t="s">
        <v>730</v>
      </c>
      <c r="Z1152" s="19">
        <v>0</v>
      </c>
      <c r="AA1152" s="19">
        <v>0</v>
      </c>
      <c r="AB1152" s="19">
        <v>0</v>
      </c>
      <c r="AC1152" s="186" t="str">
        <f>IF(OR(M1152="13",M1152="14",P1152=8),"",IF(     AND(OR(S1152="AUTORIZADO", S1152="PENDIENTE", S1152="REDUCIDO", S1152="AMPLIADO"),L1152&lt;&gt;"HONORARIO" ), _xlfn.CONCAT(IF(H1152="X","H",H1152),"_",IF(OR(P1152=5,P1152=6),_xlfn.CONCAT(P1152,"A"),P1152),"_",VLOOKUP(T1152,Datos!$B$2:$C$5,2,TRUE)),""))</f>
        <v>M_1_[11 +]</v>
      </c>
      <c r="AD1152" s="186">
        <f t="shared" si="469"/>
        <v>0</v>
      </c>
      <c r="AE1152" s="90" t="str">
        <f t="shared" si="470"/>
        <v>-</v>
      </c>
      <c r="AF1152" s="91" t="str">
        <f t="shared" si="471"/>
        <v>070601</v>
      </c>
      <c r="AG1152" s="92"/>
      <c r="AH1152" s="93" t="str">
        <f t="shared" si="472"/>
        <v>Corporación de Fomento de la Producción</v>
      </c>
      <c r="AI1152" s="90" t="str">
        <f t="shared" si="473"/>
        <v>-</v>
      </c>
      <c r="AJ1152" s="90">
        <f t="shared" si="474"/>
        <v>1</v>
      </c>
      <c r="AK1152" s="90" t="str">
        <f t="shared" si="475"/>
        <v>-</v>
      </c>
      <c r="AL1152" s="90" t="str">
        <f t="shared" si="476"/>
        <v>Identifica este registro como MUJER</v>
      </c>
      <c r="AM1152" s="90" t="str">
        <f t="shared" si="477"/>
        <v>-</v>
      </c>
      <c r="AN1152" s="90" t="str">
        <f t="shared" si="478"/>
        <v>-</v>
      </c>
      <c r="AO1152" s="90" t="str">
        <f t="shared" si="479"/>
        <v>-</v>
      </c>
      <c r="AP1152" s="58" t="str">
        <f t="shared" si="480"/>
        <v>-</v>
      </c>
      <c r="AQ1152" s="94" t="str">
        <f t="shared" si="481"/>
        <v>-</v>
      </c>
      <c r="AR1152" s="94" t="str">
        <f>IF(N1152="","PRIMER_DIA en blanco",
IF(AND(M1152="01",N1152&gt;=L_Conversion!$C$118,N1152&lt;=L_Conversion!$D$118),"-",
IF(AND(M1152="02",N1152&gt;=L_Conversion!$C$119,N1152&lt;=L_Conversion!$D$119),"-",
IF(AND(M1152="03",N1152&gt;=L_Conversion!$C$120,N1152&lt;=L_Conversion!$D$120),"-",
IF(AND(M1152="04",N1152&gt;=L_Conversion!$C$121,N1152&lt;=L_Conversion!$D$121),"-",
IF(AND(M1152="05",N1152&gt;=L_Conversion!$C$122,N1152&lt;=L_Conversion!$D$122),"-",
IF(AND(M1152="06",N1152&gt;=L_Conversion!$C$123,N1152&lt;=L_Conversion!$D$123),"-",
IF(AND(M1152="07",N1152&gt;=L_Conversion!$C$124,N1152&lt;=L_Conversion!$D$124),"-",
IF(AND(M1152="08",N1152&gt;=L_Conversion!$C$125,N1152&lt;=L_Conversion!$D$125),"-",
IF(AND(M1152="09",N1152&gt;=L_Conversion!$C$126,N1152&lt;=L_Conversion!$D$126),"-",
IF(AND(M1152="10",N1152&gt;=L_Conversion!$C$127,N1152&lt;=L_Conversion!$D$127),"-",
IF(AND(M1152="11",N1152&gt;=L_Conversion!$C$128,N1152&lt;=L_Conversion!$D$128),"-",
IF(AND(M1152="12",N1152&gt;=L_Conversion!$C$129,N1152&lt;=L_Conversion!$D$129),"-",
IF(AND(M1152="13",N1152&gt;=L_Conversion!$C$116,N1152&lt;=L_Conversion!$D$116),"-",
IF(AND(M1152="14",N1152&gt;=L_Conversion!$C$117,N1152&lt;=L_Conversion!$D$117),"-",
"PRIMER_DIA fuera de rango")))))))))))))))</f>
        <v>-</v>
      </c>
      <c r="AS1152" s="94" t="str">
        <f t="shared" si="482"/>
        <v>-</v>
      </c>
      <c r="AT1152" s="94" t="str">
        <f t="shared" si="483"/>
        <v>-</v>
      </c>
      <c r="AU1152" s="94" t="str">
        <f t="shared" si="484"/>
        <v>-</v>
      </c>
      <c r="AV1152" s="94" t="str">
        <f t="shared" si="485"/>
        <v>-</v>
      </c>
      <c r="AW1152" s="94" t="str">
        <f t="shared" si="486"/>
        <v>-</v>
      </c>
      <c r="AX1152" s="94" t="str">
        <f t="shared" si="487"/>
        <v>-</v>
      </c>
      <c r="AY1152" s="94" t="str">
        <f t="shared" si="488"/>
        <v>-</v>
      </c>
      <c r="AZ1152" s="94" t="str">
        <f t="shared" si="489"/>
        <v>-</v>
      </c>
      <c r="BA1152" s="94" t="str">
        <f t="shared" si="490"/>
        <v>-</v>
      </c>
      <c r="BB1152" s="94" t="str">
        <f t="shared" si="491"/>
        <v>-</v>
      </c>
      <c r="BC1152" s="94" t="str">
        <f t="shared" si="492"/>
        <v>-</v>
      </c>
      <c r="BD1152" s="94" t="str">
        <f t="shared" si="493"/>
        <v>-</v>
      </c>
      <c r="BE1152" s="94" t="str">
        <f t="shared" si="494"/>
        <v>-</v>
      </c>
      <c r="BF1152" s="94" t="str">
        <f t="shared" si="495"/>
        <v>-</v>
      </c>
    </row>
    <row r="1153" spans="1:58" x14ac:dyDescent="0.2">
      <c r="A1153" s="19" t="s">
        <v>1193</v>
      </c>
      <c r="B1153" s="19" t="s">
        <v>76</v>
      </c>
      <c r="C1153" s="19">
        <v>16211407</v>
      </c>
      <c r="D1153" s="19">
        <v>7</v>
      </c>
      <c r="E1153" s="19" t="s">
        <v>2162</v>
      </c>
      <c r="F1153" s="19" t="s">
        <v>2163</v>
      </c>
      <c r="G1153" s="19" t="s">
        <v>2164</v>
      </c>
      <c r="H1153" s="19" t="s">
        <v>654</v>
      </c>
      <c r="I1153" s="19" t="s">
        <v>653</v>
      </c>
      <c r="J1153" s="19">
        <v>80</v>
      </c>
      <c r="K1153" s="19" t="s">
        <v>556</v>
      </c>
      <c r="L1153" s="19" t="s">
        <v>495</v>
      </c>
      <c r="M1153" s="19" t="s">
        <v>269</v>
      </c>
      <c r="N1153" s="19">
        <v>45936</v>
      </c>
      <c r="O1153" s="19">
        <v>2</v>
      </c>
      <c r="P1153" s="83">
        <v>1</v>
      </c>
      <c r="Q1153" s="19" t="s">
        <v>23</v>
      </c>
      <c r="R1153" s="19" t="s">
        <v>11</v>
      </c>
      <c r="S1153" s="19" t="s">
        <v>23</v>
      </c>
      <c r="T1153" s="19">
        <v>2</v>
      </c>
      <c r="U1153" s="19" t="s">
        <v>11</v>
      </c>
      <c r="V1153" s="19" t="s">
        <v>11</v>
      </c>
      <c r="W1153" s="19" t="s">
        <v>11</v>
      </c>
      <c r="X1153" s="19">
        <v>0</v>
      </c>
      <c r="Y1153" s="19" t="s">
        <v>730</v>
      </c>
      <c r="Z1153" s="19">
        <v>0</v>
      </c>
      <c r="AA1153" s="19">
        <v>0</v>
      </c>
      <c r="AB1153" s="19">
        <v>0</v>
      </c>
      <c r="AC1153" s="186" t="str">
        <f>IF(OR(M1153="13",M1153="14",P1153=8),"",IF(     AND(OR(S1153="AUTORIZADO", S1153="PENDIENTE", S1153="REDUCIDO", S1153="AMPLIADO"),L1153&lt;&gt;"HONORARIO" ), _xlfn.CONCAT(IF(H1153="X","H",H1153),"_",IF(OR(P1153=5,P1153=6),_xlfn.CONCAT(P1153,"A"),P1153),"_",VLOOKUP(T1153,Datos!$B$2:$C$5,2,TRUE)),""))</f>
        <v>H_1_[hasta 3]</v>
      </c>
      <c r="AD1153" s="186">
        <f t="shared" si="469"/>
        <v>0</v>
      </c>
      <c r="AE1153" s="90" t="str">
        <f t="shared" si="470"/>
        <v>-</v>
      </c>
      <c r="AF1153" s="91" t="str">
        <f t="shared" si="471"/>
        <v>070601</v>
      </c>
      <c r="AG1153" s="92"/>
      <c r="AH1153" s="93" t="str">
        <f t="shared" si="472"/>
        <v>Corporación de Fomento de la Producción</v>
      </c>
      <c r="AI1153" s="90" t="str">
        <f t="shared" si="473"/>
        <v>-</v>
      </c>
      <c r="AJ1153" s="90">
        <f t="shared" si="474"/>
        <v>7</v>
      </c>
      <c r="AK1153" s="90" t="str">
        <f t="shared" si="475"/>
        <v>-</v>
      </c>
      <c r="AL1153" s="90" t="str">
        <f t="shared" si="476"/>
        <v>Identifica este registro como HOMBRE</v>
      </c>
      <c r="AM1153" s="90" t="str">
        <f t="shared" si="477"/>
        <v>-</v>
      </c>
      <c r="AN1153" s="90" t="str">
        <f t="shared" si="478"/>
        <v>-</v>
      </c>
      <c r="AO1153" s="90" t="str">
        <f t="shared" si="479"/>
        <v>-</v>
      </c>
      <c r="AP1153" s="58" t="str">
        <f t="shared" si="480"/>
        <v>-</v>
      </c>
      <c r="AQ1153" s="94" t="str">
        <f t="shared" si="481"/>
        <v>-</v>
      </c>
      <c r="AR1153" s="94" t="str">
        <f>IF(N1153="","PRIMER_DIA en blanco",
IF(AND(M1153="01",N1153&gt;=L_Conversion!$C$118,N1153&lt;=L_Conversion!$D$118),"-",
IF(AND(M1153="02",N1153&gt;=L_Conversion!$C$119,N1153&lt;=L_Conversion!$D$119),"-",
IF(AND(M1153="03",N1153&gt;=L_Conversion!$C$120,N1153&lt;=L_Conversion!$D$120),"-",
IF(AND(M1153="04",N1153&gt;=L_Conversion!$C$121,N1153&lt;=L_Conversion!$D$121),"-",
IF(AND(M1153="05",N1153&gt;=L_Conversion!$C$122,N1153&lt;=L_Conversion!$D$122),"-",
IF(AND(M1153="06",N1153&gt;=L_Conversion!$C$123,N1153&lt;=L_Conversion!$D$123),"-",
IF(AND(M1153="07",N1153&gt;=L_Conversion!$C$124,N1153&lt;=L_Conversion!$D$124),"-",
IF(AND(M1153="08",N1153&gt;=L_Conversion!$C$125,N1153&lt;=L_Conversion!$D$125),"-",
IF(AND(M1153="09",N1153&gt;=L_Conversion!$C$126,N1153&lt;=L_Conversion!$D$126),"-",
IF(AND(M1153="10",N1153&gt;=L_Conversion!$C$127,N1153&lt;=L_Conversion!$D$127),"-",
IF(AND(M1153="11",N1153&gt;=L_Conversion!$C$128,N1153&lt;=L_Conversion!$D$128),"-",
IF(AND(M1153="12",N1153&gt;=L_Conversion!$C$129,N1153&lt;=L_Conversion!$D$129),"-",
IF(AND(M1153="13",N1153&gt;=L_Conversion!$C$116,N1153&lt;=L_Conversion!$D$116),"-",
IF(AND(M1153="14",N1153&gt;=L_Conversion!$C$117,N1153&lt;=L_Conversion!$D$117),"-",
"PRIMER_DIA fuera de rango")))))))))))))))</f>
        <v>-</v>
      </c>
      <c r="AS1153" s="94" t="str">
        <f t="shared" si="482"/>
        <v>-</v>
      </c>
      <c r="AT1153" s="94" t="str">
        <f t="shared" si="483"/>
        <v>-</v>
      </c>
      <c r="AU1153" s="94" t="str">
        <f t="shared" si="484"/>
        <v>-</v>
      </c>
      <c r="AV1153" s="94" t="str">
        <f t="shared" si="485"/>
        <v>-</v>
      </c>
      <c r="AW1153" s="94" t="str">
        <f t="shared" si="486"/>
        <v>-</v>
      </c>
      <c r="AX1153" s="94" t="str">
        <f t="shared" si="487"/>
        <v>-</v>
      </c>
      <c r="AY1153" s="94" t="str">
        <f t="shared" si="488"/>
        <v>-</v>
      </c>
      <c r="AZ1153" s="94" t="str">
        <f t="shared" si="489"/>
        <v>-</v>
      </c>
      <c r="BA1153" s="94" t="str">
        <f t="shared" si="490"/>
        <v>-</v>
      </c>
      <c r="BB1153" s="94" t="str">
        <f t="shared" si="491"/>
        <v>-</v>
      </c>
      <c r="BC1153" s="94" t="str">
        <f t="shared" si="492"/>
        <v>-</v>
      </c>
      <c r="BD1153" s="94" t="str">
        <f t="shared" si="493"/>
        <v>-</v>
      </c>
      <c r="BE1153" s="94" t="str">
        <f t="shared" si="494"/>
        <v>-</v>
      </c>
      <c r="BF1153" s="94" t="str">
        <f t="shared" si="495"/>
        <v>-</v>
      </c>
    </row>
    <row r="1154" spans="1:58" x14ac:dyDescent="0.2">
      <c r="A1154" s="19" t="s">
        <v>1193</v>
      </c>
      <c r="B1154" s="19" t="s">
        <v>76</v>
      </c>
      <c r="C1154" s="19">
        <v>17457296</v>
      </c>
      <c r="D1154" s="19">
        <v>8</v>
      </c>
      <c r="E1154" s="19" t="s">
        <v>1212</v>
      </c>
      <c r="F1154" s="19" t="s">
        <v>1213</v>
      </c>
      <c r="G1154" s="19" t="s">
        <v>1214</v>
      </c>
      <c r="H1154" s="19" t="s">
        <v>1018</v>
      </c>
      <c r="I1154" s="19" t="s">
        <v>654</v>
      </c>
      <c r="J1154" s="19">
        <v>80</v>
      </c>
      <c r="K1154" s="19" t="s">
        <v>556</v>
      </c>
      <c r="L1154" s="19" t="s">
        <v>509</v>
      </c>
      <c r="M1154" s="19" t="s">
        <v>269</v>
      </c>
      <c r="N1154" s="19">
        <v>45936</v>
      </c>
      <c r="O1154" s="19">
        <v>7</v>
      </c>
      <c r="P1154" s="83">
        <v>4</v>
      </c>
      <c r="Q1154" s="19" t="s">
        <v>23</v>
      </c>
      <c r="R1154" s="19" t="s">
        <v>11</v>
      </c>
      <c r="S1154" s="19" t="s">
        <v>23</v>
      </c>
      <c r="T1154" s="19">
        <v>7</v>
      </c>
      <c r="U1154" s="19" t="s">
        <v>11</v>
      </c>
      <c r="V1154" s="19" t="s">
        <v>11</v>
      </c>
      <c r="W1154" s="19" t="s">
        <v>11</v>
      </c>
      <c r="X1154" s="19">
        <v>0</v>
      </c>
      <c r="Y1154" s="19" t="s">
        <v>730</v>
      </c>
      <c r="Z1154" s="19">
        <v>0</v>
      </c>
      <c r="AA1154" s="19">
        <v>0</v>
      </c>
      <c r="AB1154" s="19">
        <v>0</v>
      </c>
      <c r="AC1154" s="186" t="str">
        <f>IF(OR(M1154="13",M1154="14",P1154=8),"",IF(     AND(OR(S1154="AUTORIZADO", S1154="PENDIENTE", S1154="REDUCIDO", S1154="AMPLIADO"),L1154&lt;&gt;"HONORARIO" ), _xlfn.CONCAT(IF(H1154="X","H",H1154),"_",IF(OR(P1154=5,P1154=6),_xlfn.CONCAT(P1154,"A"),P1154),"_",VLOOKUP(T1154,Datos!$B$2:$C$5,2,TRUE)),""))</f>
        <v>M_4_[4 a 10]</v>
      </c>
      <c r="AD1154" s="186">
        <f t="shared" si="469"/>
        <v>0</v>
      </c>
      <c r="AE1154" s="90" t="str">
        <f t="shared" si="470"/>
        <v>-</v>
      </c>
      <c r="AF1154" s="91" t="str">
        <f t="shared" si="471"/>
        <v>070601</v>
      </c>
      <c r="AG1154" s="92"/>
      <c r="AH1154" s="93" t="str">
        <f t="shared" si="472"/>
        <v>Corporación de Fomento de la Producción</v>
      </c>
      <c r="AI1154" s="90" t="str">
        <f t="shared" si="473"/>
        <v>-</v>
      </c>
      <c r="AJ1154" s="90">
        <f t="shared" si="474"/>
        <v>8</v>
      </c>
      <c r="AK1154" s="90" t="str">
        <f t="shared" si="475"/>
        <v>-</v>
      </c>
      <c r="AL1154" s="90" t="str">
        <f t="shared" si="476"/>
        <v>Identifica este registro como MUJER</v>
      </c>
      <c r="AM1154" s="90" t="str">
        <f t="shared" si="477"/>
        <v>-</v>
      </c>
      <c r="AN1154" s="90" t="str">
        <f t="shared" si="478"/>
        <v>-</v>
      </c>
      <c r="AO1154" s="90" t="str">
        <f t="shared" si="479"/>
        <v>-</v>
      </c>
      <c r="AP1154" s="58" t="str">
        <f t="shared" si="480"/>
        <v>-</v>
      </c>
      <c r="AQ1154" s="94" t="str">
        <f t="shared" si="481"/>
        <v>-</v>
      </c>
      <c r="AR1154" s="94" t="str">
        <f>IF(N1154="","PRIMER_DIA en blanco",
IF(AND(M1154="01",N1154&gt;=L_Conversion!$C$118,N1154&lt;=L_Conversion!$D$118),"-",
IF(AND(M1154="02",N1154&gt;=L_Conversion!$C$119,N1154&lt;=L_Conversion!$D$119),"-",
IF(AND(M1154="03",N1154&gt;=L_Conversion!$C$120,N1154&lt;=L_Conversion!$D$120),"-",
IF(AND(M1154="04",N1154&gt;=L_Conversion!$C$121,N1154&lt;=L_Conversion!$D$121),"-",
IF(AND(M1154="05",N1154&gt;=L_Conversion!$C$122,N1154&lt;=L_Conversion!$D$122),"-",
IF(AND(M1154="06",N1154&gt;=L_Conversion!$C$123,N1154&lt;=L_Conversion!$D$123),"-",
IF(AND(M1154="07",N1154&gt;=L_Conversion!$C$124,N1154&lt;=L_Conversion!$D$124),"-",
IF(AND(M1154="08",N1154&gt;=L_Conversion!$C$125,N1154&lt;=L_Conversion!$D$125),"-",
IF(AND(M1154="09",N1154&gt;=L_Conversion!$C$126,N1154&lt;=L_Conversion!$D$126),"-",
IF(AND(M1154="10",N1154&gt;=L_Conversion!$C$127,N1154&lt;=L_Conversion!$D$127),"-",
IF(AND(M1154="11",N1154&gt;=L_Conversion!$C$128,N1154&lt;=L_Conversion!$D$128),"-",
IF(AND(M1154="12",N1154&gt;=L_Conversion!$C$129,N1154&lt;=L_Conversion!$D$129),"-",
IF(AND(M1154="13",N1154&gt;=L_Conversion!$C$116,N1154&lt;=L_Conversion!$D$116),"-",
IF(AND(M1154="14",N1154&gt;=L_Conversion!$C$117,N1154&lt;=L_Conversion!$D$117),"-",
"PRIMER_DIA fuera de rango")))))))))))))))</f>
        <v>-</v>
      </c>
      <c r="AS1154" s="94" t="str">
        <f t="shared" si="482"/>
        <v>-</v>
      </c>
      <c r="AT1154" s="94" t="str">
        <f t="shared" si="483"/>
        <v>-</v>
      </c>
      <c r="AU1154" s="94" t="str">
        <f t="shared" si="484"/>
        <v>-</v>
      </c>
      <c r="AV1154" s="94" t="str">
        <f t="shared" si="485"/>
        <v>-</v>
      </c>
      <c r="AW1154" s="94" t="str">
        <f t="shared" si="486"/>
        <v>-</v>
      </c>
      <c r="AX1154" s="94" t="str">
        <f t="shared" si="487"/>
        <v>-</v>
      </c>
      <c r="AY1154" s="94" t="str">
        <f t="shared" si="488"/>
        <v>-</v>
      </c>
      <c r="AZ1154" s="94" t="str">
        <f t="shared" si="489"/>
        <v>-</v>
      </c>
      <c r="BA1154" s="94" t="str">
        <f t="shared" si="490"/>
        <v>-</v>
      </c>
      <c r="BB1154" s="94" t="str">
        <f t="shared" si="491"/>
        <v>-</v>
      </c>
      <c r="BC1154" s="94" t="str">
        <f t="shared" si="492"/>
        <v>-</v>
      </c>
      <c r="BD1154" s="94" t="str">
        <f t="shared" si="493"/>
        <v>-</v>
      </c>
      <c r="BE1154" s="94" t="str">
        <f t="shared" si="494"/>
        <v>-</v>
      </c>
      <c r="BF1154" s="94" t="str">
        <f t="shared" si="495"/>
        <v>-</v>
      </c>
    </row>
    <row r="1155" spans="1:58" x14ac:dyDescent="0.2">
      <c r="A1155" s="19" t="s">
        <v>1193</v>
      </c>
      <c r="B1155" s="19" t="s">
        <v>76</v>
      </c>
      <c r="C1155" s="19">
        <v>17404717</v>
      </c>
      <c r="D1155" s="19">
        <v>0</v>
      </c>
      <c r="E1155" s="19" t="s">
        <v>1582</v>
      </c>
      <c r="F1155" s="19" t="s">
        <v>1583</v>
      </c>
      <c r="G1155" s="19" t="s">
        <v>1584</v>
      </c>
      <c r="H1155" s="19" t="s">
        <v>1018</v>
      </c>
      <c r="I1155" s="19" t="s">
        <v>653</v>
      </c>
      <c r="J1155" s="19">
        <v>80</v>
      </c>
      <c r="K1155" s="19" t="s">
        <v>556</v>
      </c>
      <c r="L1155" s="19" t="s">
        <v>495</v>
      </c>
      <c r="M1155" s="19" t="s">
        <v>269</v>
      </c>
      <c r="N1155" s="19">
        <v>45936</v>
      </c>
      <c r="O1155" s="19">
        <v>30</v>
      </c>
      <c r="P1155" s="83">
        <v>4</v>
      </c>
      <c r="Q1155" s="19" t="s">
        <v>23</v>
      </c>
      <c r="R1155" s="19" t="s">
        <v>11</v>
      </c>
      <c r="S1155" s="19" t="s">
        <v>23</v>
      </c>
      <c r="T1155" s="19">
        <v>30</v>
      </c>
      <c r="U1155" s="19" t="s">
        <v>11</v>
      </c>
      <c r="V1155" s="19" t="s">
        <v>11</v>
      </c>
      <c r="W1155" s="19" t="s">
        <v>11</v>
      </c>
      <c r="X1155" s="19">
        <v>0</v>
      </c>
      <c r="Y1155" s="19" t="s">
        <v>730</v>
      </c>
      <c r="Z1155" s="19">
        <v>0</v>
      </c>
      <c r="AA1155" s="19">
        <v>0</v>
      </c>
      <c r="AB1155" s="19">
        <v>0</v>
      </c>
      <c r="AC1155" s="186" t="str">
        <f>IF(OR(M1155="13",M1155="14",P1155=8),"",IF(     AND(OR(S1155="AUTORIZADO", S1155="PENDIENTE", S1155="REDUCIDO", S1155="AMPLIADO"),L1155&lt;&gt;"HONORARIO" ), _xlfn.CONCAT(IF(H1155="X","H",H1155),"_",IF(OR(P1155=5,P1155=6),_xlfn.CONCAT(P1155,"A"),P1155),"_",VLOOKUP(T1155,Datos!$B$2:$C$5,2,TRUE)),""))</f>
        <v>M_4_[11 +]</v>
      </c>
      <c r="AD1155" s="186">
        <f t="shared" ref="AD1155:AD1218" si="496">IF(AC1155="",0,AA1155+AB1155)</f>
        <v>0</v>
      </c>
      <c r="AE1155" s="90" t="str">
        <f t="shared" ref="AE1155:AE1218" si="497">IF(A1155="","Celda vacía",IF(A1155="L","-","Revisar"))</f>
        <v>-</v>
      </c>
      <c r="AF1155" s="91" t="str">
        <f t="shared" ref="AF1155:AF1218" si="498">IF(B1155="","Celda vacía",IF(LEN(B1155)=4,REPLACE(B1155,1,6,CONCATENATE("00",B1155)),IF(LEN(B1155)=5,REPLACE(B1155,1,6,CONCATENATE("0",B1155)),IF(LEN(B1155)=6,REPLACE(B1155,1,6,B1155),IF(AND(LEN(B1155)&gt;6,OR(LEFT(B1155,4)="1202", LEFT(B1155,4)="1703")),REPLACE(B1155,1,LEN(B1155),B1155),"Revisar")))))</f>
        <v>070601</v>
      </c>
      <c r="AG1155" s="92"/>
      <c r="AH1155" s="93" t="str">
        <f t="shared" ref="AH1155:AH1218" si="499">IF(B1155="","Celda Vacía",IF(ISERROR(IF(B1155="","",VLOOKUP(B1155,Codigo,3,0))),"Corregir código servicio",IF(B1155="","",VLOOKUP(B1155,Codigo,3,0))))</f>
        <v>Corporación de Fomento de la Producción</v>
      </c>
      <c r="AI1155" s="90" t="str">
        <f t="shared" ref="AI1155:AI1218" si="500">IF(C1155="","Celda vacía",IF(C1155&gt;1000000,"-","Revisar con Edad"))</f>
        <v>-</v>
      </c>
      <c r="AJ1155" s="90">
        <f t="shared" ref="AJ1155:AJ1218" si="501">IF(D1155="","Celda vacía",IF(IF(IF(LEN(C1155)=6,(11-((RIGHT(C1155,1)*2+MID(C1155,5,1)*3+MID(C1155,4,1)*4+MID(C1155,3,1)*5+MID(C1155,2,1)*6+LEFT(C1155,1)*7)-(INT((RIGHT(C1155,1)*2+MID(C1155,5,1)*3+MID(C1155,4,1)*4+MID(C1155,3,1)*5+MID(C1155,2,1)*6+LEFT(C1155,1)*7)/11)*11))),IF(LEN(C1155)=7,(11-((RIGHT(C1155,1)*2+MID(C1155,6,1)*3+MID(C1155,5,1)*4+MID(C1155,4,1)*5+MID(C1155,3,1)*6+MID(C1155,2,1)*7+LEFT(C1155,1)*2)-(INT((RIGHT(C1155,1)*2+MID(C1155,6,1)*3+MID(C1155,5,1)*4+MID(C1155,4,1)*5+MID(C1155,3,1)*6+MID(C1155,2,1)*7+LEFT(C1155,1)*2)/11)*11))),(11-((RIGHT(C1155,1)*2+MID(C1155,7,1)*3+MID(C1155,6,1)*4+MID(C1155,5,1)*5+MID(C1155,4,1)*6+MID(C1155,3,1)*7+MID(C1155,2,1)*2+LEFT(C1155,1)*3)-(INT((RIGHT(C1155,1)*2+MID(C1155,7,1)*3+MID(C1155,6,1)*4+MID(C1155,5,1)*5+MID(C1155,4,1)*6+MID(C1155,3,1)*7+MID(C1155,2,1)*2+LEFT(C1155,1)*3)/11)*11)))))=11,0,IF(LEN(C1155)=6,(11-((RIGHT(C1155,1)*2+MID(C1155,5,1)*3+MID(C1155,4,1)*4+MID(C1155,3,1)*5+MID(C1155,2,1)*6+LEFT(C1155,1)*7)-(INT((RIGHT(C1155,1)*2+MID(C1155,5,1)*3+MID(C1155,4,1)*4+MID(C1155,3,1)*5+MID(C1155,2,1)*6+LEFT(C1155,1)*7)/11)*11))),IF(LEN(C1155)=7,(11-((RIGHT(C1155,1)*2+MID(C1155,6,1)*3+MID(C1155,5,1)*4+MID(C1155,4,1)*5+MID(C1155,3,1)*6+MID(C1155,2,1)*7+LEFT(C1155,1)*2)-(INT((RIGHT(C1155,1)*2+MID(C1155,6,1)*3+MID(C1155,5,1)*4+MID(C1155,4,1)*5+MID(C1155,3,1)*6+MID(C1155,2,1)*7+LEFT(C1155,1)*2)/11)*11))),(11-((RIGHT(C1155,1)*2+MID(C1155,7,1)*3+MID(C1155,6,1)*4+MID(C1155,5,1)*5+MID(C1155,4,1)*6+MID(C1155,3,1)*7+MID(C1155,2,1)*2+LEFT(C1155,1)*3)-(INT((RIGHT(C1155,1)*2+MID(C1155,7,1)*3+MID(C1155,6,1)*4+MID(C1155,5,1)*5+MID(C1155,4,1)*6+MID(C1155,3,1)*7+MID(C1155,2,1)*2+LEFT(C1155,1)*3)/11)*11))))))=10,"K",IF(IF(LEN(C1155)=6,(11-((RIGHT(C1155,1)*2+MID(C1155,5,1)*3+MID(C1155,4,1)*4+MID(C1155,3,1)*5+MID(C1155,2,1)*6+LEFT(C1155,1)*7)-(INT((RIGHT(C1155,1)*2+MID(C1155,5,1)*3+MID(C1155,4,1)*4+MID(C1155,3,1)*5+MID(C1155,2,1)*6+LEFT(C1155,1)*7)/11)*11))),IF(LEN(C1155)=7,(11-((RIGHT(C1155,1)*2+MID(C1155,6,1)*3+MID(C1155,5,1)*4+MID(C1155,4,1)*5+MID(C1155,3,1)*6+MID(C1155,2,1)*7+LEFT(C1155,1)*2)-(INT((RIGHT(C1155,1)*2+MID(C1155,6,1)*3+MID(C1155,5,1)*4+MID(C1155,4,1)*5+MID(C1155,3,1)*6+MID(C1155,2,1)*7+LEFT(C1155,1)*2)/11)*11))),(11-((RIGHT(C1155,1)*2+MID(C1155,7,1)*3+MID(C1155,6,1)*4+MID(C1155,5,1)*5+MID(C1155,4,1)*6+MID(C1155,3,1)*7+MID(C1155,2,1)*2+LEFT(C1155,1)*3)-(INT((RIGHT(C1155,1)*2+MID(C1155,7,1)*3+MID(C1155,6,1)*4+MID(C1155,5,1)*5+MID(C1155,4,1)*6+MID(C1155,3,1)*7+MID(C1155,2,1)*2+LEFT(C1155,1)*3)/11)*11)))))=11,0,IF(LEN(C1155)=6,(11-((RIGHT(C1155,1)*2+MID(C1155,5,1)*3+MID(C1155,4,1)*4+MID(C1155,3,1)*5+MID(C1155,2,1)*6+LEFT(C1155,1)*7)-(INT((RIGHT(C1155,1)*2+MID(C1155,5,1)*3+MID(C1155,4,1)*4+MID(C1155,3,1)*5+MID(C1155,2,1)*6+LEFT(C1155,1)*7)/11)*11))),IF(LEN(C1155)=7,(11-((RIGHT(C1155,1)*2+MID(C1155,6,1)*3+MID(C1155,5,1)*4+MID(C1155,4,1)*5+MID(C1155,3,1)*6+MID(C1155,2,1)*7+LEFT(C1155,1)*2)-(INT((RIGHT(C1155,1)*2+MID(C1155,6,1)*3+MID(C1155,5,1)*4+MID(C1155,4,1)*5+MID(C1155,3,1)*6+MID(C1155,2,1)*7+LEFT(C1155,1)*2)/11)*11))),(11-((RIGHT(C1155,1)*2+MID(C1155,7,1)*3+MID(C1155,6,1)*4+MID(C1155,5,1)*5+MID(C1155,4,1)*6+MID(C1155,3,1)*7+MID(C1155,2,1)*2+LEFT(C1155,1)*3)-(INT((RIGHT(C1155,1)*2+MID(C1155,7,1)*3+MID(C1155,6,1)*4+MID(C1155,5,1)*5+MID(C1155,4,1)*6+MID(C1155,3,1)*7+MID(C1155,2,1)*2+LEFT(C1155,1)*3)/11)*11))))))))</f>
        <v>0</v>
      </c>
      <c r="AK1155" s="90" t="str">
        <f t="shared" ref="AK1155:AK1218" si="502">IF(C1155="","Celda vacía",IF(C1155="E","-",IF(IF(AJ1155=11,0,IF(AJ1155=10,"K",AJ1155))=D1155,"-","Corregir RUN")))</f>
        <v>-</v>
      </c>
      <c r="AL1155" s="90" t="str">
        <f t="shared" ref="AL1155:AL1218" si="503">IF(H1155="","Celda vacía",IF(OR(H1155="M",H1155="H",H1155="X"),  IF(H1155="M", "Identifica este registro como MUJER",  IF(H1155="H","Identifica este registro como HOMBRE", IF(H1155="X","Identifica este registro como NO BINARIO"))),  "Validar con Tabla N°01")   )</f>
        <v>Identifica este registro como MUJER</v>
      </c>
      <c r="AM1155" s="90" t="str">
        <f t="shared" ref="AM1155:AM1218" si="504">IF(I1155="","Celda vacía",IF(ISERROR(VLOOKUP(I1155,Tabla_27_Matriz_Base,1,0)),"Revisar","-"))</f>
        <v>-</v>
      </c>
      <c r="AN1155" s="90" t="str">
        <f t="shared" ref="AN1155:AN1218" si="505">IF(J1155="","Celda vacía",IF(ISERROR(VLOOKUP(J1155,Tabla_04_Sist.Rem,1,0)),"Revisar","-"))</f>
        <v>-</v>
      </c>
      <c r="AO1155" s="90" t="str">
        <f t="shared" ref="AO1155:AO1218" si="506">IF(J1155="","SIST_REM vacío, no permite validar estamento",IF(OR(J1155=10,J1155=40,J1155=60,J1155=70),IF(ISERROR(VLOOKUP(K1155,Tabla_06_10_40_60_70_EUS,1,0)),"Revisar. Estamento no corresponde a sist. Rem.","-"),
IF(AND(A1155="l",J1155=11,K1155="DIRECTIVO"),"Dual",
IF(OR(J1155=11,J1155=12),IF(ISERROR(VLOOKUP(K1155,Tabla_06_11_12_15076_19664,1,0)),"Revisar. Estamento no corresponde a sist. Rem.","-"),
IF(J1155=13,IF(ISERROR(VLOOKUP(K1155,Tabla_06_13,1,0)),"Revisar. Estamento no corresponde a sist. Rem.","-"),
IF(J1155=14,IF(ISERROR(VLOOKUP(K1155,Tabla_06_14,1,0)),"Revisar. Estamento no corresponde a sist. Rem.","-"),
IF(J1155=15,IF(ISERROR(VLOOKUP(K1155,Tabla_06_15,1,0)),"Revisar. Estamento no corresponde a sist. Rem.","-"),
IF(OR(J1155=90),IF(ISERROR(VLOOKUP(K1155,Tabla_06_90_Personal_Fuera_de_Dotacion,1,0)),"Revisar. Estamento no corresponde a sist. Rem.","-"),
IF(J1155=61,IF(ISERROR(VLOOKUP(K1155,Tabla_06_DFL29_61_Experimentales,1,0)),"Revisar. Estamento no corresponde a sist. Rem.","-"),IF(J1155=20,IF(ISERROR(VLOOKUP(K1155,Tabla_06_20_Fiscalizadores,1,0)),"Revisar. Estamento no corresponde a sist. Rem.","-"),IF(J1155=80,IF(ISERROR(VLOOKUP(K1155,Tabla_06_80_Codigo_del_Trabajo,1,0)),"Revisar. Estamento no corresponde a sist. Rem.","-"),                    IF(J1155=30,IF(ISERROR(VLOOKUP(K1155,Tabla_06_30_Poder_Judicial,1,0)),"Revisar. Estamento no corresponde a sist. Rem.","-"),IF(ISERROR(VLOOKUP(K1155,Tabla_06_50_Ministerio_Publico,1,0)),"Revisar","-")))))))))))))</f>
        <v>-</v>
      </c>
      <c r="AP1155" s="58" t="str">
        <f t="shared" ref="AP1155:AP1218" si="507">IF(L1155="","Celda vacía",IF(ISERROR(VLOOKUP(L1155,Tabla_Personal,1,0)),"Revisar","-"))</f>
        <v>-</v>
      </c>
      <c r="AQ1155" s="94" t="str">
        <f t="shared" ref="AQ1155:AQ1218" si="508">IF(M1155="","Celda vacía",IF(ISERROR(VLOOKUP(M1155,Tabla_01_Mes,1,0)),"Revisar","-"))</f>
        <v>-</v>
      </c>
      <c r="AR1155" s="94" t="str">
        <f>IF(N1155="","PRIMER_DIA en blanco",
IF(AND(M1155="01",N1155&gt;=L_Conversion!$C$118,N1155&lt;=L_Conversion!$D$118),"-",
IF(AND(M1155="02",N1155&gt;=L_Conversion!$C$119,N1155&lt;=L_Conversion!$D$119),"-",
IF(AND(M1155="03",N1155&gt;=L_Conversion!$C$120,N1155&lt;=L_Conversion!$D$120),"-",
IF(AND(M1155="04",N1155&gt;=L_Conversion!$C$121,N1155&lt;=L_Conversion!$D$121),"-",
IF(AND(M1155="05",N1155&gt;=L_Conversion!$C$122,N1155&lt;=L_Conversion!$D$122),"-",
IF(AND(M1155="06",N1155&gt;=L_Conversion!$C$123,N1155&lt;=L_Conversion!$D$123),"-",
IF(AND(M1155="07",N1155&gt;=L_Conversion!$C$124,N1155&lt;=L_Conversion!$D$124),"-",
IF(AND(M1155="08",N1155&gt;=L_Conversion!$C$125,N1155&lt;=L_Conversion!$D$125),"-",
IF(AND(M1155="09",N1155&gt;=L_Conversion!$C$126,N1155&lt;=L_Conversion!$D$126),"-",
IF(AND(M1155="10",N1155&gt;=L_Conversion!$C$127,N1155&lt;=L_Conversion!$D$127),"-",
IF(AND(M1155="11",N1155&gt;=L_Conversion!$C$128,N1155&lt;=L_Conversion!$D$128),"-",
IF(AND(M1155="12",N1155&gt;=L_Conversion!$C$129,N1155&lt;=L_Conversion!$D$129),"-",
IF(AND(M1155="13",N1155&gt;=L_Conversion!$C$116,N1155&lt;=L_Conversion!$D$116),"-",
IF(AND(M1155="14",N1155&gt;=L_Conversion!$C$117,N1155&lt;=L_Conversion!$D$117),"-",
"PRIMER_DIA fuera de rango")))))))))))))))</f>
        <v>-</v>
      </c>
      <c r="AS1155" s="94" t="str">
        <f t="shared" ref="AS1155:AS1218" si="509">IF(O1155="","Celda vacía",IF(AND(ISERROR(VLOOKUP(P1155,Tabla_18_Tipos_licencias,1,FALSE))=FALSE,O1155&gt;=0,O1155&lt;=365),IF(P1155=8,IF(H1155="M",IF(ISERROR(VLOOKUP(O1155,Dias_Licencia_Tipo_8_M,1,0)),"Revisar días licencia tipo 8","-"),IF(ISERROR(VLOOKUP(O1155,Dias_licencia_tipo_8_H,1,0)),"Revisar días licencia tipo 8","-")),"-"),"Se debe revisar los campos TIPO_LM y N_DIAS"))</f>
        <v>-</v>
      </c>
      <c r="AT1155" s="94" t="str">
        <f t="shared" ref="AT1155:AT1218" si="510">IF(P1155="","Celda vacía",IF(ISERROR(VLOOKUP(P1155,Tabla_18_Tipos_licencias,1,FALSE))=FALSE,IF(H1155="M","-",IF(P1155=7,"Revisar","-")),"Revisar"))</f>
        <v>-</v>
      </c>
      <c r="AU1155" s="94" t="str">
        <f t="shared" ref="AU1155:AU1218" si="511">IF(Q1155="","Celda vacía",IF(AND(OR(L1155="HAG",L1155="HONORARIO"),OR(Q1155="AUTORIZADO",Q1155="REDUCIDO",Q1155="RECHAZADO",Q1155="PENDIENTE",Q1155="AMPLIADO")),"Revisar Calidad Jurídica",IF(AND(OR(L1155="HAG",L1155="HONORARIO"),Q1155="NC"),"-",IF(ISERROR(VLOOKUP(Q1155,Tabla_04_Estado_Resolucion,1,0)),"Revisar",IF(AND(Q1155="PENDIENTE",($BG$1-N1155)&gt;60),"Validar estado PENDIENTE",  IF(AND(OR(L1155="CONTRATA",L1155="PLANTA", L1155="CT", L1155="JP", L1155="JORNAL", L1155="CONTRATA_FD", L1155="CT_FD", L1155="ADSCRITO", L1155="LGN", L1155="VIGILANTE", L1155="BECARIOS", L1155="PLANTA_FD"),Q1155&lt;&gt;"NC"),"-","Revisar Calidad Jurídica"))))))</f>
        <v>-</v>
      </c>
      <c r="AV1155" s="94" t="str">
        <f t="shared" ref="AV1155:AV1218" si="512">IF(R1155="","Celda vacía",IF(AND(OR(Q1155="AUTORIZADO",Q1155="PENDIENTE",Q1155="NC",Q1155="AMPLIADO"),R1155="N"),"-",IF(AND(OR(Q1155="REDUCIDO",Q1155="RECHAZADO"),OR(R1155="S",R1155="N")),"-","Revisar")))</f>
        <v>-</v>
      </c>
      <c r="AW1155" s="94" t="str">
        <f t="shared" ref="AW1155:AW1218" si="513">IF(Q1155="","Celda vacía",IF(AND(R1155="N",Q1155=S1155),"-",IF(AND(S1155="PENDIENTE",($BG$1-N1155)&gt;60),"Validar estado PENDIENTE",IF(AND(R1155="S",OR(S1155="AUTORIZADO",S1155="PENDIENTE"),T1155=O1155),"-",IF(AND(R1155="S",S1155="REDUCIDO",T1155&lt;O1155,T1155&gt;0),"-",IF(AND(R1155="S",S1155="RECHAZADO",T1155=0),"-",IF(AND(Q1155="NC",S1155="NC",T1155=O1155),"-","Revisar")))))))</f>
        <v>-</v>
      </c>
      <c r="AX1155" s="94" t="str">
        <f t="shared" ref="AX1155:AX1218" si="514">IF(T1155="","Celda Vacía",IF(AND(OR(S1155="AUTORIZADO",S1155="PENDIENTE",S1155="NC"),O1155=T1155),"-",IF(AND(S1155="REDUCIDO",T1155&gt;0,T1155&lt;O1155),"-",IF(AND(S1155="RECHAZADO",T1155=0),"-",   IF(AND(S1155="AMPLIADO",T1155&gt;O1155),"-",       "Revisar" )))))</f>
        <v>-</v>
      </c>
      <c r="AY1155" s="94" t="str">
        <f t="shared" ref="AY1155:AY1218" si="515">IF(U1155="","Celda vacía",IF(OR(U1155="S",U1155="N"),"-","Revisar"))</f>
        <v>-</v>
      </c>
      <c r="AZ1155" s="94" t="str">
        <f t="shared" ref="AZ1155:AZ1218" si="516">IF(V1155="","Celda vacía",IF(OR(V1155="S",V1155="N"),"-","Revisar"))</f>
        <v>-</v>
      </c>
      <c r="BA1155" s="94" t="str">
        <f t="shared" ref="BA1155:BA1218" si="517">IF(W1155="","Celda vacía",IF(OR(W1155="S",W1155="N"),"-","Revisar"))</f>
        <v>-</v>
      </c>
      <c r="BB1155" s="94" t="str">
        <f t="shared" ref="BB1155:BB1218" si="518">IF(X1155="","Celda Vacia",IF(  OR(          AND(X1155=0,W1155="S"),AND(X1155&lt;&gt;0,W1155="N")),"Revisar valor del campo MONTO_SUB","-"))</f>
        <v>-</v>
      </c>
      <c r="BC1155" s="94" t="str">
        <f t="shared" ref="BC1155:BC1218" si="519">IF(Y1155="","Celda Vacia",IF(ISERROR(VLOOKUP(Y1155,Tabla_33_estado_recuperacion,1,FALSE)),"Se debe corregir el valor según Tabla Nro 33",IF(Y1155="SDR",IF(OR(S1155="RECHAZADO",W1155="N"),"-","Se debe revisar  ESTADO SDR"),IF(Y1155="PEN",IF(OR(S1155="AUTORIZADO",S1155="REDUCIDO",S1155="PENDIENTE"),"-","Se debe revisar ESTADO PEN"),IF(AND(OR(W1155="S",W1155="N"),OR(Y1155="TOT",Y1155="PAR"),OR(S1155="AUTORIZADO",S1155="REDUCIDO")),"-","Revisar ER2 Y ESTADO_REC")))))</f>
        <v>-</v>
      </c>
      <c r="BD1155" s="94" t="str">
        <f t="shared" ref="BD1155:BD1218" si="520">IF(Z1155="","Celda Vacia", IF(Z1155&gt;T1155,"Dias recuperados no puede ser mayor a dias autorizados", IF(ISNUMBER(Z1155)=TRUE,IF(Z1155=0,IF(OR(Y1155="SDR",Y1155="PEN"),"-",IF(AND(T1155&lt;4,OR(Y1155="TOT",Y1155="PAR")),"-","Se debe revisar los Campos N_DIAS_REC y ESTADO_REC")),IF(AND(Z1155&gt;0,Z1155&lt;366,OR(Y1155="TOT",Y1155="PAR")),"-","Se debe revisar los campos ESTADO_REC y N_DIAS_REC")),"Valor del campo N_DIAS_REC no es numérico"))    )</f>
        <v>-</v>
      </c>
      <c r="BE1155" s="94" t="str">
        <f t="shared" ref="BE1155:BE1218" si="521">IF(AA1155="","Celda vacia",
IF( AND(AA1155=0,(OR(Y1155="PEN",Y1155="SDR"))),"-",
IF(AND(T1155&lt;4,OR(P1155="5A",P1155="5B",P1155="6A",P1155="6B"),AA1155&gt;=0),"-",
IF(AND(T1155&lt;4,P1155&lt;&gt;"5A",P1155&lt;&gt;"5B",P1155&lt;&gt;"6A",P1155&lt;&gt;"6B",AA1155=0),"-",
IF(AND(T1155&lt;4,P1155&lt;&gt;"5A",P1155&lt;&gt;"5B",P1155&lt;&gt;"6A",P1155&lt;&gt;"6B",V1155="S",AA1155&gt;=0),"-",
IF(AND(T1155&gt;=4,AA1155&gt;0, OR(Y1155="TOT",Y1155="PAR")),"-",
"Revisar el tipo de licencia medica, dias de licencia para el monto de recuperación declarado"))))))</f>
        <v>-</v>
      </c>
      <c r="BF1155" s="94" t="str">
        <f t="shared" ref="BF1155:BF1218" si="522">IF(AB1155="","Celda vacia",IF(ISNUMBER(AB1155)=TRUE,IF(AB1155=0,IF(OR(Y1155="PEN",Y1155="SDR"),"-","revisar "),IF(OR(Y1155="TOT",Y1155="PAR"),"-","Revisar")),"Valor del campo no es numérico"))</f>
        <v>-</v>
      </c>
    </row>
    <row r="1156" spans="1:58" x14ac:dyDescent="0.2">
      <c r="A1156" s="19" t="s">
        <v>1193</v>
      </c>
      <c r="B1156" s="19" t="s">
        <v>76</v>
      </c>
      <c r="C1156" s="19">
        <v>17517460</v>
      </c>
      <c r="D1156" s="19">
        <v>5</v>
      </c>
      <c r="E1156" s="19" t="s">
        <v>1195</v>
      </c>
      <c r="F1156" s="19" t="s">
        <v>1508</v>
      </c>
      <c r="G1156" s="19" t="s">
        <v>1748</v>
      </c>
      <c r="H1156" s="19" t="s">
        <v>654</v>
      </c>
      <c r="I1156" s="19" t="s">
        <v>653</v>
      </c>
      <c r="J1156" s="19">
        <v>80</v>
      </c>
      <c r="K1156" s="19" t="s">
        <v>556</v>
      </c>
      <c r="L1156" s="19" t="s">
        <v>495</v>
      </c>
      <c r="M1156" s="19" t="s">
        <v>269</v>
      </c>
      <c r="N1156" s="19">
        <v>45936</v>
      </c>
      <c r="O1156" s="19">
        <v>3</v>
      </c>
      <c r="P1156" s="83">
        <v>1</v>
      </c>
      <c r="Q1156" s="19" t="s">
        <v>23</v>
      </c>
      <c r="R1156" s="19" t="s">
        <v>11</v>
      </c>
      <c r="S1156" s="19" t="s">
        <v>23</v>
      </c>
      <c r="T1156" s="19">
        <v>3</v>
      </c>
      <c r="U1156" s="19" t="s">
        <v>11</v>
      </c>
      <c r="V1156" s="19" t="s">
        <v>11</v>
      </c>
      <c r="W1156" s="19" t="s">
        <v>11</v>
      </c>
      <c r="X1156" s="19">
        <v>0</v>
      </c>
      <c r="Y1156" s="19" t="s">
        <v>730</v>
      </c>
      <c r="Z1156" s="19">
        <v>0</v>
      </c>
      <c r="AA1156" s="19">
        <v>0</v>
      </c>
      <c r="AB1156" s="19">
        <v>0</v>
      </c>
      <c r="AC1156" s="186" t="str">
        <f>IF(OR(M1156="13",M1156="14",P1156=8),"",IF(     AND(OR(S1156="AUTORIZADO", S1156="PENDIENTE", S1156="REDUCIDO", S1156="AMPLIADO"),L1156&lt;&gt;"HONORARIO" ), _xlfn.CONCAT(IF(H1156="X","H",H1156),"_",IF(OR(P1156=5,P1156=6),_xlfn.CONCAT(P1156,"A"),P1156),"_",VLOOKUP(T1156,Datos!$B$2:$C$5,2,TRUE)),""))</f>
        <v>H_1_[hasta 3]</v>
      </c>
      <c r="AD1156" s="186">
        <f t="shared" si="496"/>
        <v>0</v>
      </c>
      <c r="AE1156" s="90" t="str">
        <f t="shared" si="497"/>
        <v>-</v>
      </c>
      <c r="AF1156" s="91" t="str">
        <f t="shared" si="498"/>
        <v>070601</v>
      </c>
      <c r="AG1156" s="92"/>
      <c r="AH1156" s="93" t="str">
        <f t="shared" si="499"/>
        <v>Corporación de Fomento de la Producción</v>
      </c>
      <c r="AI1156" s="90" t="str">
        <f t="shared" si="500"/>
        <v>-</v>
      </c>
      <c r="AJ1156" s="90">
        <f t="shared" si="501"/>
        <v>5</v>
      </c>
      <c r="AK1156" s="90" t="str">
        <f t="shared" si="502"/>
        <v>-</v>
      </c>
      <c r="AL1156" s="90" t="str">
        <f t="shared" si="503"/>
        <v>Identifica este registro como HOMBRE</v>
      </c>
      <c r="AM1156" s="90" t="str">
        <f t="shared" si="504"/>
        <v>-</v>
      </c>
      <c r="AN1156" s="90" t="str">
        <f t="shared" si="505"/>
        <v>-</v>
      </c>
      <c r="AO1156" s="90" t="str">
        <f t="shared" si="506"/>
        <v>-</v>
      </c>
      <c r="AP1156" s="58" t="str">
        <f t="shared" si="507"/>
        <v>-</v>
      </c>
      <c r="AQ1156" s="94" t="str">
        <f t="shared" si="508"/>
        <v>-</v>
      </c>
      <c r="AR1156" s="94" t="str">
        <f>IF(N1156="","PRIMER_DIA en blanco",
IF(AND(M1156="01",N1156&gt;=L_Conversion!$C$118,N1156&lt;=L_Conversion!$D$118),"-",
IF(AND(M1156="02",N1156&gt;=L_Conversion!$C$119,N1156&lt;=L_Conversion!$D$119),"-",
IF(AND(M1156="03",N1156&gt;=L_Conversion!$C$120,N1156&lt;=L_Conversion!$D$120),"-",
IF(AND(M1156="04",N1156&gt;=L_Conversion!$C$121,N1156&lt;=L_Conversion!$D$121),"-",
IF(AND(M1156="05",N1156&gt;=L_Conversion!$C$122,N1156&lt;=L_Conversion!$D$122),"-",
IF(AND(M1156="06",N1156&gt;=L_Conversion!$C$123,N1156&lt;=L_Conversion!$D$123),"-",
IF(AND(M1156="07",N1156&gt;=L_Conversion!$C$124,N1156&lt;=L_Conversion!$D$124),"-",
IF(AND(M1156="08",N1156&gt;=L_Conversion!$C$125,N1156&lt;=L_Conversion!$D$125),"-",
IF(AND(M1156="09",N1156&gt;=L_Conversion!$C$126,N1156&lt;=L_Conversion!$D$126),"-",
IF(AND(M1156="10",N1156&gt;=L_Conversion!$C$127,N1156&lt;=L_Conversion!$D$127),"-",
IF(AND(M1156="11",N1156&gt;=L_Conversion!$C$128,N1156&lt;=L_Conversion!$D$128),"-",
IF(AND(M1156="12",N1156&gt;=L_Conversion!$C$129,N1156&lt;=L_Conversion!$D$129),"-",
IF(AND(M1156="13",N1156&gt;=L_Conversion!$C$116,N1156&lt;=L_Conversion!$D$116),"-",
IF(AND(M1156="14",N1156&gt;=L_Conversion!$C$117,N1156&lt;=L_Conversion!$D$117),"-",
"PRIMER_DIA fuera de rango")))))))))))))))</f>
        <v>-</v>
      </c>
      <c r="AS1156" s="94" t="str">
        <f t="shared" si="509"/>
        <v>-</v>
      </c>
      <c r="AT1156" s="94" t="str">
        <f t="shared" si="510"/>
        <v>-</v>
      </c>
      <c r="AU1156" s="94" t="str">
        <f t="shared" si="511"/>
        <v>-</v>
      </c>
      <c r="AV1156" s="94" t="str">
        <f t="shared" si="512"/>
        <v>-</v>
      </c>
      <c r="AW1156" s="94" t="str">
        <f t="shared" si="513"/>
        <v>-</v>
      </c>
      <c r="AX1156" s="94" t="str">
        <f t="shared" si="514"/>
        <v>-</v>
      </c>
      <c r="AY1156" s="94" t="str">
        <f t="shared" si="515"/>
        <v>-</v>
      </c>
      <c r="AZ1156" s="94" t="str">
        <f t="shared" si="516"/>
        <v>-</v>
      </c>
      <c r="BA1156" s="94" t="str">
        <f t="shared" si="517"/>
        <v>-</v>
      </c>
      <c r="BB1156" s="94" t="str">
        <f t="shared" si="518"/>
        <v>-</v>
      </c>
      <c r="BC1156" s="94" t="str">
        <f t="shared" si="519"/>
        <v>-</v>
      </c>
      <c r="BD1156" s="94" t="str">
        <f t="shared" si="520"/>
        <v>-</v>
      </c>
      <c r="BE1156" s="94" t="str">
        <f t="shared" si="521"/>
        <v>-</v>
      </c>
      <c r="BF1156" s="94" t="str">
        <f t="shared" si="522"/>
        <v>-</v>
      </c>
    </row>
    <row r="1157" spans="1:58" x14ac:dyDescent="0.2">
      <c r="A1157" s="19" t="s">
        <v>1193</v>
      </c>
      <c r="B1157" s="19" t="s">
        <v>76</v>
      </c>
      <c r="C1157" s="19">
        <v>10325880</v>
      </c>
      <c r="D1157" s="19">
        <v>4</v>
      </c>
      <c r="E1157" s="19" t="s">
        <v>2165</v>
      </c>
      <c r="F1157" s="19" t="s">
        <v>1611</v>
      </c>
      <c r="G1157" s="19" t="s">
        <v>2166</v>
      </c>
      <c r="H1157" s="19" t="s">
        <v>654</v>
      </c>
      <c r="I1157" s="19" t="s">
        <v>653</v>
      </c>
      <c r="J1157" s="19">
        <v>80</v>
      </c>
      <c r="K1157" s="19" t="s">
        <v>554</v>
      </c>
      <c r="L1157" s="19" t="s">
        <v>495</v>
      </c>
      <c r="M1157" s="19" t="s">
        <v>269</v>
      </c>
      <c r="N1157" s="19">
        <v>45936</v>
      </c>
      <c r="O1157" s="19">
        <v>3</v>
      </c>
      <c r="P1157" s="83">
        <v>1</v>
      </c>
      <c r="Q1157" s="19" t="s">
        <v>23</v>
      </c>
      <c r="R1157" s="19" t="s">
        <v>11</v>
      </c>
      <c r="S1157" s="19" t="s">
        <v>23</v>
      </c>
      <c r="T1157" s="19">
        <v>3</v>
      </c>
      <c r="U1157" s="19" t="s">
        <v>11</v>
      </c>
      <c r="V1157" s="19" t="s">
        <v>11</v>
      </c>
      <c r="W1157" s="19" t="s">
        <v>11</v>
      </c>
      <c r="X1157" s="19">
        <v>0</v>
      </c>
      <c r="Y1157" s="19" t="s">
        <v>730</v>
      </c>
      <c r="Z1157" s="19">
        <v>0</v>
      </c>
      <c r="AA1157" s="19">
        <v>0</v>
      </c>
      <c r="AB1157" s="19">
        <v>0</v>
      </c>
      <c r="AC1157" s="186" t="str">
        <f>IF(OR(M1157="13",M1157="14",P1157=8),"",IF(     AND(OR(S1157="AUTORIZADO", S1157="PENDIENTE", S1157="REDUCIDO", S1157="AMPLIADO"),L1157&lt;&gt;"HONORARIO" ), _xlfn.CONCAT(IF(H1157="X","H",H1157),"_",IF(OR(P1157=5,P1157=6),_xlfn.CONCAT(P1157,"A"),P1157),"_",VLOOKUP(T1157,Datos!$B$2:$C$5,2,TRUE)),""))</f>
        <v>H_1_[hasta 3]</v>
      </c>
      <c r="AD1157" s="186">
        <f t="shared" si="496"/>
        <v>0</v>
      </c>
      <c r="AE1157" s="90" t="str">
        <f t="shared" si="497"/>
        <v>-</v>
      </c>
      <c r="AF1157" s="91" t="str">
        <f t="shared" si="498"/>
        <v>070601</v>
      </c>
      <c r="AG1157" s="92"/>
      <c r="AH1157" s="93" t="str">
        <f t="shared" si="499"/>
        <v>Corporación de Fomento de la Producción</v>
      </c>
      <c r="AI1157" s="90" t="str">
        <f t="shared" si="500"/>
        <v>-</v>
      </c>
      <c r="AJ1157" s="90">
        <f t="shared" si="501"/>
        <v>4</v>
      </c>
      <c r="AK1157" s="90" t="str">
        <f t="shared" si="502"/>
        <v>-</v>
      </c>
      <c r="AL1157" s="90" t="str">
        <f t="shared" si="503"/>
        <v>Identifica este registro como HOMBRE</v>
      </c>
      <c r="AM1157" s="90" t="str">
        <f t="shared" si="504"/>
        <v>-</v>
      </c>
      <c r="AN1157" s="90" t="str">
        <f t="shared" si="505"/>
        <v>-</v>
      </c>
      <c r="AO1157" s="90" t="str">
        <f t="shared" si="506"/>
        <v>-</v>
      </c>
      <c r="AP1157" s="58" t="str">
        <f t="shared" si="507"/>
        <v>-</v>
      </c>
      <c r="AQ1157" s="94" t="str">
        <f t="shared" si="508"/>
        <v>-</v>
      </c>
      <c r="AR1157" s="94" t="str">
        <f>IF(N1157="","PRIMER_DIA en blanco",
IF(AND(M1157="01",N1157&gt;=L_Conversion!$C$118,N1157&lt;=L_Conversion!$D$118),"-",
IF(AND(M1157="02",N1157&gt;=L_Conversion!$C$119,N1157&lt;=L_Conversion!$D$119),"-",
IF(AND(M1157="03",N1157&gt;=L_Conversion!$C$120,N1157&lt;=L_Conversion!$D$120),"-",
IF(AND(M1157="04",N1157&gt;=L_Conversion!$C$121,N1157&lt;=L_Conversion!$D$121),"-",
IF(AND(M1157="05",N1157&gt;=L_Conversion!$C$122,N1157&lt;=L_Conversion!$D$122),"-",
IF(AND(M1157="06",N1157&gt;=L_Conversion!$C$123,N1157&lt;=L_Conversion!$D$123),"-",
IF(AND(M1157="07",N1157&gt;=L_Conversion!$C$124,N1157&lt;=L_Conversion!$D$124),"-",
IF(AND(M1157="08",N1157&gt;=L_Conversion!$C$125,N1157&lt;=L_Conversion!$D$125),"-",
IF(AND(M1157="09",N1157&gt;=L_Conversion!$C$126,N1157&lt;=L_Conversion!$D$126),"-",
IF(AND(M1157="10",N1157&gt;=L_Conversion!$C$127,N1157&lt;=L_Conversion!$D$127),"-",
IF(AND(M1157="11",N1157&gt;=L_Conversion!$C$128,N1157&lt;=L_Conversion!$D$128),"-",
IF(AND(M1157="12",N1157&gt;=L_Conversion!$C$129,N1157&lt;=L_Conversion!$D$129),"-",
IF(AND(M1157="13",N1157&gt;=L_Conversion!$C$116,N1157&lt;=L_Conversion!$D$116),"-",
IF(AND(M1157="14",N1157&gt;=L_Conversion!$C$117,N1157&lt;=L_Conversion!$D$117),"-",
"PRIMER_DIA fuera de rango")))))))))))))))</f>
        <v>-</v>
      </c>
      <c r="AS1157" s="94" t="str">
        <f t="shared" si="509"/>
        <v>-</v>
      </c>
      <c r="AT1157" s="94" t="str">
        <f t="shared" si="510"/>
        <v>-</v>
      </c>
      <c r="AU1157" s="94" t="str">
        <f t="shared" si="511"/>
        <v>-</v>
      </c>
      <c r="AV1157" s="94" t="str">
        <f t="shared" si="512"/>
        <v>-</v>
      </c>
      <c r="AW1157" s="94" t="str">
        <f t="shared" si="513"/>
        <v>-</v>
      </c>
      <c r="AX1157" s="94" t="str">
        <f t="shared" si="514"/>
        <v>-</v>
      </c>
      <c r="AY1157" s="94" t="str">
        <f t="shared" si="515"/>
        <v>-</v>
      </c>
      <c r="AZ1157" s="94" t="str">
        <f t="shared" si="516"/>
        <v>-</v>
      </c>
      <c r="BA1157" s="94" t="str">
        <f t="shared" si="517"/>
        <v>-</v>
      </c>
      <c r="BB1157" s="94" t="str">
        <f t="shared" si="518"/>
        <v>-</v>
      </c>
      <c r="BC1157" s="94" t="str">
        <f t="shared" si="519"/>
        <v>-</v>
      </c>
      <c r="BD1157" s="94" t="str">
        <f t="shared" si="520"/>
        <v>-</v>
      </c>
      <c r="BE1157" s="94" t="str">
        <f t="shared" si="521"/>
        <v>-</v>
      </c>
      <c r="BF1157" s="94" t="str">
        <f t="shared" si="522"/>
        <v>-</v>
      </c>
    </row>
    <row r="1158" spans="1:58" x14ac:dyDescent="0.2">
      <c r="A1158" s="19" t="s">
        <v>1193</v>
      </c>
      <c r="B1158" s="19" t="s">
        <v>669</v>
      </c>
      <c r="C1158" s="19">
        <v>16366337</v>
      </c>
      <c r="D1158" s="19">
        <v>6</v>
      </c>
      <c r="E1158" s="19" t="s">
        <v>1347</v>
      </c>
      <c r="F1158" s="19" t="s">
        <v>1348</v>
      </c>
      <c r="G1158" s="19" t="s">
        <v>1349</v>
      </c>
      <c r="H1158" s="19" t="s">
        <v>1018</v>
      </c>
      <c r="I1158" s="19" t="s">
        <v>654</v>
      </c>
      <c r="J1158" s="19">
        <v>80</v>
      </c>
      <c r="K1158" s="19" t="s">
        <v>556</v>
      </c>
      <c r="L1158" s="19" t="s">
        <v>509</v>
      </c>
      <c r="M1158" s="19" t="s">
        <v>269</v>
      </c>
      <c r="N1158" s="19">
        <v>45936</v>
      </c>
      <c r="O1158" s="19">
        <v>30</v>
      </c>
      <c r="P1158" s="83">
        <v>4</v>
      </c>
      <c r="Q1158" s="19" t="s">
        <v>23</v>
      </c>
      <c r="R1158" s="19" t="s">
        <v>11</v>
      </c>
      <c r="S1158" s="19" t="s">
        <v>23</v>
      </c>
      <c r="T1158" s="19">
        <v>30</v>
      </c>
      <c r="U1158" s="19" t="s">
        <v>11</v>
      </c>
      <c r="V1158" s="19" t="s">
        <v>11</v>
      </c>
      <c r="W1158" s="19" t="s">
        <v>11</v>
      </c>
      <c r="X1158" s="19">
        <v>0</v>
      </c>
      <c r="Y1158" s="19" t="s">
        <v>730</v>
      </c>
      <c r="Z1158" s="19">
        <v>0</v>
      </c>
      <c r="AA1158" s="19">
        <v>0</v>
      </c>
      <c r="AB1158" s="19">
        <v>0</v>
      </c>
      <c r="AC1158" s="186" t="str">
        <f>IF(OR(M1158="13",M1158="14",P1158=8),"",IF(     AND(OR(S1158="AUTORIZADO", S1158="PENDIENTE", S1158="REDUCIDO", S1158="AMPLIADO"),L1158&lt;&gt;"HONORARIO" ), _xlfn.CONCAT(IF(H1158="X","H",H1158),"_",IF(OR(P1158=5,P1158=6),_xlfn.CONCAT(P1158,"A"),P1158),"_",VLOOKUP(T1158,Datos!$B$2:$C$5,2,TRUE)),""))</f>
        <v>M_4_[11 +]</v>
      </c>
      <c r="AD1158" s="186">
        <f t="shared" si="496"/>
        <v>0</v>
      </c>
      <c r="AE1158" s="90" t="str">
        <f t="shared" si="497"/>
        <v>-</v>
      </c>
      <c r="AF1158" s="91" t="str">
        <f t="shared" si="498"/>
        <v>Revisar</v>
      </c>
      <c r="AG1158" s="92"/>
      <c r="AH1158" s="93" t="str">
        <f t="shared" si="499"/>
        <v>Corporación de Fomento de la Producción</v>
      </c>
      <c r="AI1158" s="90" t="str">
        <f t="shared" si="500"/>
        <v>-</v>
      </c>
      <c r="AJ1158" s="90">
        <f t="shared" si="501"/>
        <v>6</v>
      </c>
      <c r="AK1158" s="90" t="str">
        <f t="shared" si="502"/>
        <v>-</v>
      </c>
      <c r="AL1158" s="90" t="str">
        <f t="shared" si="503"/>
        <v>Identifica este registro como MUJER</v>
      </c>
      <c r="AM1158" s="90" t="str">
        <f t="shared" si="504"/>
        <v>-</v>
      </c>
      <c r="AN1158" s="90" t="str">
        <f t="shared" si="505"/>
        <v>-</v>
      </c>
      <c r="AO1158" s="90" t="str">
        <f t="shared" si="506"/>
        <v>-</v>
      </c>
      <c r="AP1158" s="58" t="str">
        <f t="shared" si="507"/>
        <v>-</v>
      </c>
      <c r="AQ1158" s="94" t="str">
        <f t="shared" si="508"/>
        <v>-</v>
      </c>
      <c r="AR1158" s="94" t="str">
        <f>IF(N1158="","PRIMER_DIA en blanco",
IF(AND(M1158="01",N1158&gt;=L_Conversion!$C$118,N1158&lt;=L_Conversion!$D$118),"-",
IF(AND(M1158="02",N1158&gt;=L_Conversion!$C$119,N1158&lt;=L_Conversion!$D$119),"-",
IF(AND(M1158="03",N1158&gt;=L_Conversion!$C$120,N1158&lt;=L_Conversion!$D$120),"-",
IF(AND(M1158="04",N1158&gt;=L_Conversion!$C$121,N1158&lt;=L_Conversion!$D$121),"-",
IF(AND(M1158="05",N1158&gt;=L_Conversion!$C$122,N1158&lt;=L_Conversion!$D$122),"-",
IF(AND(M1158="06",N1158&gt;=L_Conversion!$C$123,N1158&lt;=L_Conversion!$D$123),"-",
IF(AND(M1158="07",N1158&gt;=L_Conversion!$C$124,N1158&lt;=L_Conversion!$D$124),"-",
IF(AND(M1158="08",N1158&gt;=L_Conversion!$C$125,N1158&lt;=L_Conversion!$D$125),"-",
IF(AND(M1158="09",N1158&gt;=L_Conversion!$C$126,N1158&lt;=L_Conversion!$D$126),"-",
IF(AND(M1158="10",N1158&gt;=L_Conversion!$C$127,N1158&lt;=L_Conversion!$D$127),"-",
IF(AND(M1158="11",N1158&gt;=L_Conversion!$C$128,N1158&lt;=L_Conversion!$D$128),"-",
IF(AND(M1158="12",N1158&gt;=L_Conversion!$C$129,N1158&lt;=L_Conversion!$D$129),"-",
IF(AND(M1158="13",N1158&gt;=L_Conversion!$C$116,N1158&lt;=L_Conversion!$D$116),"-",
IF(AND(M1158="14",N1158&gt;=L_Conversion!$C$117,N1158&lt;=L_Conversion!$D$117),"-",
"PRIMER_DIA fuera de rango")))))))))))))))</f>
        <v>-</v>
      </c>
      <c r="AS1158" s="94" t="str">
        <f t="shared" si="509"/>
        <v>-</v>
      </c>
      <c r="AT1158" s="94" t="str">
        <f t="shared" si="510"/>
        <v>-</v>
      </c>
      <c r="AU1158" s="94" t="str">
        <f t="shared" si="511"/>
        <v>-</v>
      </c>
      <c r="AV1158" s="94" t="str">
        <f t="shared" si="512"/>
        <v>-</v>
      </c>
      <c r="AW1158" s="94" t="str">
        <f t="shared" si="513"/>
        <v>-</v>
      </c>
      <c r="AX1158" s="94" t="str">
        <f t="shared" si="514"/>
        <v>-</v>
      </c>
      <c r="AY1158" s="94" t="str">
        <f t="shared" si="515"/>
        <v>-</v>
      </c>
      <c r="AZ1158" s="94" t="str">
        <f t="shared" si="516"/>
        <v>-</v>
      </c>
      <c r="BA1158" s="94" t="str">
        <f t="shared" si="517"/>
        <v>-</v>
      </c>
      <c r="BB1158" s="94" t="str">
        <f t="shared" si="518"/>
        <v>-</v>
      </c>
      <c r="BC1158" s="94" t="str">
        <f t="shared" si="519"/>
        <v>-</v>
      </c>
      <c r="BD1158" s="94" t="str">
        <f t="shared" si="520"/>
        <v>-</v>
      </c>
      <c r="BE1158" s="94" t="str">
        <f t="shared" si="521"/>
        <v>-</v>
      </c>
      <c r="BF1158" s="94" t="str">
        <f t="shared" si="522"/>
        <v>-</v>
      </c>
    </row>
    <row r="1159" spans="1:58" x14ac:dyDescent="0.2">
      <c r="A1159" s="19" t="s">
        <v>1193</v>
      </c>
      <c r="B1159" s="19" t="s">
        <v>875</v>
      </c>
      <c r="C1159" s="19">
        <v>17009993</v>
      </c>
      <c r="D1159" s="19">
        <v>1</v>
      </c>
      <c r="E1159" s="19" t="s">
        <v>1262</v>
      </c>
      <c r="F1159" s="19" t="s">
        <v>1263</v>
      </c>
      <c r="G1159" s="19" t="s">
        <v>1264</v>
      </c>
      <c r="H1159" s="19" t="s">
        <v>1018</v>
      </c>
      <c r="I1159" s="19" t="s">
        <v>653</v>
      </c>
      <c r="J1159" s="19">
        <v>80</v>
      </c>
      <c r="K1159" s="19" t="s">
        <v>556</v>
      </c>
      <c r="L1159" s="19" t="s">
        <v>495</v>
      </c>
      <c r="M1159" s="19" t="s">
        <v>269</v>
      </c>
      <c r="N1159" s="19">
        <v>45936</v>
      </c>
      <c r="O1159" s="19">
        <v>5</v>
      </c>
      <c r="P1159" s="83">
        <v>1</v>
      </c>
      <c r="Q1159" s="19" t="s">
        <v>23</v>
      </c>
      <c r="R1159" s="19" t="s">
        <v>11</v>
      </c>
      <c r="S1159" s="19" t="s">
        <v>23</v>
      </c>
      <c r="T1159" s="19">
        <v>5</v>
      </c>
      <c r="U1159" s="19" t="s">
        <v>11</v>
      </c>
      <c r="V1159" s="19" t="s">
        <v>11</v>
      </c>
      <c r="W1159" s="19" t="s">
        <v>11</v>
      </c>
      <c r="X1159" s="19">
        <v>0</v>
      </c>
      <c r="Y1159" s="19" t="s">
        <v>730</v>
      </c>
      <c r="Z1159" s="19">
        <v>0</v>
      </c>
      <c r="AA1159" s="19">
        <v>0</v>
      </c>
      <c r="AB1159" s="19">
        <v>0</v>
      </c>
      <c r="AC1159" s="186" t="str">
        <f>IF(OR(M1159="13",M1159="14",P1159=8),"",IF(     AND(OR(S1159="AUTORIZADO", S1159="PENDIENTE", S1159="REDUCIDO", S1159="AMPLIADO"),L1159&lt;&gt;"HONORARIO" ), _xlfn.CONCAT(IF(H1159="X","H",H1159),"_",IF(OR(P1159=5,P1159=6),_xlfn.CONCAT(P1159,"A"),P1159),"_",VLOOKUP(T1159,Datos!$B$2:$C$5,2,TRUE)),""))</f>
        <v>M_1_[4 a 10]</v>
      </c>
      <c r="AD1159" s="186">
        <f t="shared" si="496"/>
        <v>0</v>
      </c>
      <c r="AE1159" s="90" t="str">
        <f t="shared" si="497"/>
        <v>-</v>
      </c>
      <c r="AF1159" s="91" t="str">
        <f t="shared" si="498"/>
        <v>070606</v>
      </c>
      <c r="AG1159" s="92"/>
      <c r="AH1159" s="93" t="str">
        <f t="shared" si="499"/>
        <v>Corporación de Fomento de la Producción</v>
      </c>
      <c r="AI1159" s="90" t="str">
        <f t="shared" si="500"/>
        <v>-</v>
      </c>
      <c r="AJ1159" s="90">
        <f t="shared" si="501"/>
        <v>1</v>
      </c>
      <c r="AK1159" s="90" t="str">
        <f t="shared" si="502"/>
        <v>-</v>
      </c>
      <c r="AL1159" s="90" t="str">
        <f t="shared" si="503"/>
        <v>Identifica este registro como MUJER</v>
      </c>
      <c r="AM1159" s="90" t="str">
        <f t="shared" si="504"/>
        <v>-</v>
      </c>
      <c r="AN1159" s="90" t="str">
        <f t="shared" si="505"/>
        <v>-</v>
      </c>
      <c r="AO1159" s="90" t="str">
        <f t="shared" si="506"/>
        <v>-</v>
      </c>
      <c r="AP1159" s="58" t="str">
        <f t="shared" si="507"/>
        <v>-</v>
      </c>
      <c r="AQ1159" s="94" t="str">
        <f t="shared" si="508"/>
        <v>-</v>
      </c>
      <c r="AR1159" s="94" t="str">
        <f>IF(N1159="","PRIMER_DIA en blanco",
IF(AND(M1159="01",N1159&gt;=L_Conversion!$C$118,N1159&lt;=L_Conversion!$D$118),"-",
IF(AND(M1159="02",N1159&gt;=L_Conversion!$C$119,N1159&lt;=L_Conversion!$D$119),"-",
IF(AND(M1159="03",N1159&gt;=L_Conversion!$C$120,N1159&lt;=L_Conversion!$D$120),"-",
IF(AND(M1159="04",N1159&gt;=L_Conversion!$C$121,N1159&lt;=L_Conversion!$D$121),"-",
IF(AND(M1159="05",N1159&gt;=L_Conversion!$C$122,N1159&lt;=L_Conversion!$D$122),"-",
IF(AND(M1159="06",N1159&gt;=L_Conversion!$C$123,N1159&lt;=L_Conversion!$D$123),"-",
IF(AND(M1159="07",N1159&gt;=L_Conversion!$C$124,N1159&lt;=L_Conversion!$D$124),"-",
IF(AND(M1159="08",N1159&gt;=L_Conversion!$C$125,N1159&lt;=L_Conversion!$D$125),"-",
IF(AND(M1159="09",N1159&gt;=L_Conversion!$C$126,N1159&lt;=L_Conversion!$D$126),"-",
IF(AND(M1159="10",N1159&gt;=L_Conversion!$C$127,N1159&lt;=L_Conversion!$D$127),"-",
IF(AND(M1159="11",N1159&gt;=L_Conversion!$C$128,N1159&lt;=L_Conversion!$D$128),"-",
IF(AND(M1159="12",N1159&gt;=L_Conversion!$C$129,N1159&lt;=L_Conversion!$D$129),"-",
IF(AND(M1159="13",N1159&gt;=L_Conversion!$C$116,N1159&lt;=L_Conversion!$D$116),"-",
IF(AND(M1159="14",N1159&gt;=L_Conversion!$C$117,N1159&lt;=L_Conversion!$D$117),"-",
"PRIMER_DIA fuera de rango")))))))))))))))</f>
        <v>-</v>
      </c>
      <c r="AS1159" s="94" t="str">
        <f t="shared" si="509"/>
        <v>-</v>
      </c>
      <c r="AT1159" s="94" t="str">
        <f t="shared" si="510"/>
        <v>-</v>
      </c>
      <c r="AU1159" s="94" t="str">
        <f t="shared" si="511"/>
        <v>-</v>
      </c>
      <c r="AV1159" s="94" t="str">
        <f t="shared" si="512"/>
        <v>-</v>
      </c>
      <c r="AW1159" s="94" t="str">
        <f t="shared" si="513"/>
        <v>-</v>
      </c>
      <c r="AX1159" s="94" t="str">
        <f t="shared" si="514"/>
        <v>-</v>
      </c>
      <c r="AY1159" s="94" t="str">
        <f t="shared" si="515"/>
        <v>-</v>
      </c>
      <c r="AZ1159" s="94" t="str">
        <f t="shared" si="516"/>
        <v>-</v>
      </c>
      <c r="BA1159" s="94" t="str">
        <f t="shared" si="517"/>
        <v>-</v>
      </c>
      <c r="BB1159" s="94" t="str">
        <f t="shared" si="518"/>
        <v>-</v>
      </c>
      <c r="BC1159" s="94" t="str">
        <f t="shared" si="519"/>
        <v>-</v>
      </c>
      <c r="BD1159" s="94" t="str">
        <f t="shared" si="520"/>
        <v>-</v>
      </c>
      <c r="BE1159" s="94" t="str">
        <f t="shared" si="521"/>
        <v>-</v>
      </c>
      <c r="BF1159" s="94" t="str">
        <f t="shared" si="522"/>
        <v>-</v>
      </c>
    </row>
    <row r="1160" spans="1:58" x14ac:dyDescent="0.2">
      <c r="A1160" s="19" t="s">
        <v>1193</v>
      </c>
      <c r="B1160" s="19" t="s">
        <v>1138</v>
      </c>
      <c r="C1160" s="19">
        <v>14119133</v>
      </c>
      <c r="D1160" s="19">
        <v>0</v>
      </c>
      <c r="E1160" s="19" t="s">
        <v>2157</v>
      </c>
      <c r="F1160" s="19" t="s">
        <v>1281</v>
      </c>
      <c r="G1160" s="19" t="s">
        <v>2158</v>
      </c>
      <c r="H1160" s="19" t="s">
        <v>1018</v>
      </c>
      <c r="I1160" s="19" t="s">
        <v>654</v>
      </c>
      <c r="J1160" s="19">
        <v>80</v>
      </c>
      <c r="K1160" s="19" t="s">
        <v>554</v>
      </c>
      <c r="L1160" s="19" t="s">
        <v>509</v>
      </c>
      <c r="M1160" s="19" t="s">
        <v>269</v>
      </c>
      <c r="N1160" s="19">
        <v>45936</v>
      </c>
      <c r="O1160" s="19">
        <v>15</v>
      </c>
      <c r="P1160" s="83">
        <v>1</v>
      </c>
      <c r="Q1160" s="19" t="s">
        <v>23</v>
      </c>
      <c r="R1160" s="19" t="s">
        <v>11</v>
      </c>
      <c r="S1160" s="19" t="s">
        <v>23</v>
      </c>
      <c r="T1160" s="19">
        <v>15</v>
      </c>
      <c r="U1160" s="19" t="s">
        <v>11</v>
      </c>
      <c r="V1160" s="19" t="s">
        <v>11</v>
      </c>
      <c r="W1160" s="19" t="s">
        <v>11</v>
      </c>
      <c r="X1160" s="19">
        <v>0</v>
      </c>
      <c r="Y1160" s="19" t="s">
        <v>730</v>
      </c>
      <c r="Z1160" s="19">
        <v>0</v>
      </c>
      <c r="AA1160" s="19">
        <v>0</v>
      </c>
      <c r="AB1160" s="19">
        <v>0</v>
      </c>
      <c r="AC1160" s="186" t="str">
        <f>IF(OR(M1160="13",M1160="14",P1160=8),"",IF(     AND(OR(S1160="AUTORIZADO", S1160="PENDIENTE", S1160="REDUCIDO", S1160="AMPLIADO"),L1160&lt;&gt;"HONORARIO" ), _xlfn.CONCAT(IF(H1160="X","H",H1160),"_",IF(OR(P1160=5,P1160=6),_xlfn.CONCAT(P1160,"A"),P1160),"_",VLOOKUP(T1160,Datos!$B$2:$C$5,2,TRUE)),""))</f>
        <v>M_1_[11 +]</v>
      </c>
      <c r="AD1160" s="186">
        <f t="shared" si="496"/>
        <v>0</v>
      </c>
      <c r="AE1160" s="90" t="str">
        <f t="shared" si="497"/>
        <v>-</v>
      </c>
      <c r="AF1160" s="91" t="str">
        <f t="shared" si="498"/>
        <v>Revisar</v>
      </c>
      <c r="AG1160" s="92"/>
      <c r="AH1160" s="93" t="str">
        <f t="shared" si="499"/>
        <v>Corporación de Fomento de la Producción</v>
      </c>
      <c r="AI1160" s="90" t="str">
        <f t="shared" si="500"/>
        <v>-</v>
      </c>
      <c r="AJ1160" s="90">
        <f t="shared" si="501"/>
        <v>0</v>
      </c>
      <c r="AK1160" s="90" t="str">
        <f t="shared" si="502"/>
        <v>-</v>
      </c>
      <c r="AL1160" s="90" t="str">
        <f t="shared" si="503"/>
        <v>Identifica este registro como MUJER</v>
      </c>
      <c r="AM1160" s="90" t="str">
        <f t="shared" si="504"/>
        <v>-</v>
      </c>
      <c r="AN1160" s="90" t="str">
        <f t="shared" si="505"/>
        <v>-</v>
      </c>
      <c r="AO1160" s="90" t="str">
        <f t="shared" si="506"/>
        <v>-</v>
      </c>
      <c r="AP1160" s="58" t="str">
        <f t="shared" si="507"/>
        <v>-</v>
      </c>
      <c r="AQ1160" s="94" t="str">
        <f t="shared" si="508"/>
        <v>-</v>
      </c>
      <c r="AR1160" s="94" t="str">
        <f>IF(N1160="","PRIMER_DIA en blanco",
IF(AND(M1160="01",N1160&gt;=L_Conversion!$C$118,N1160&lt;=L_Conversion!$D$118),"-",
IF(AND(M1160="02",N1160&gt;=L_Conversion!$C$119,N1160&lt;=L_Conversion!$D$119),"-",
IF(AND(M1160="03",N1160&gt;=L_Conversion!$C$120,N1160&lt;=L_Conversion!$D$120),"-",
IF(AND(M1160="04",N1160&gt;=L_Conversion!$C$121,N1160&lt;=L_Conversion!$D$121),"-",
IF(AND(M1160="05",N1160&gt;=L_Conversion!$C$122,N1160&lt;=L_Conversion!$D$122),"-",
IF(AND(M1160="06",N1160&gt;=L_Conversion!$C$123,N1160&lt;=L_Conversion!$D$123),"-",
IF(AND(M1160="07",N1160&gt;=L_Conversion!$C$124,N1160&lt;=L_Conversion!$D$124),"-",
IF(AND(M1160="08",N1160&gt;=L_Conversion!$C$125,N1160&lt;=L_Conversion!$D$125),"-",
IF(AND(M1160="09",N1160&gt;=L_Conversion!$C$126,N1160&lt;=L_Conversion!$D$126),"-",
IF(AND(M1160="10",N1160&gt;=L_Conversion!$C$127,N1160&lt;=L_Conversion!$D$127),"-",
IF(AND(M1160="11",N1160&gt;=L_Conversion!$C$128,N1160&lt;=L_Conversion!$D$128),"-",
IF(AND(M1160="12",N1160&gt;=L_Conversion!$C$129,N1160&lt;=L_Conversion!$D$129),"-",
IF(AND(M1160="13",N1160&gt;=L_Conversion!$C$116,N1160&lt;=L_Conversion!$D$116),"-",
IF(AND(M1160="14",N1160&gt;=L_Conversion!$C$117,N1160&lt;=L_Conversion!$D$117),"-",
"PRIMER_DIA fuera de rango")))))))))))))))</f>
        <v>-</v>
      </c>
      <c r="AS1160" s="94" t="str">
        <f t="shared" si="509"/>
        <v>-</v>
      </c>
      <c r="AT1160" s="94" t="str">
        <f t="shared" si="510"/>
        <v>-</v>
      </c>
      <c r="AU1160" s="94" t="str">
        <f t="shared" si="511"/>
        <v>-</v>
      </c>
      <c r="AV1160" s="94" t="str">
        <f t="shared" si="512"/>
        <v>-</v>
      </c>
      <c r="AW1160" s="94" t="str">
        <f t="shared" si="513"/>
        <v>-</v>
      </c>
      <c r="AX1160" s="94" t="str">
        <f t="shared" si="514"/>
        <v>-</v>
      </c>
      <c r="AY1160" s="94" t="str">
        <f t="shared" si="515"/>
        <v>-</v>
      </c>
      <c r="AZ1160" s="94" t="str">
        <f t="shared" si="516"/>
        <v>-</v>
      </c>
      <c r="BA1160" s="94" t="str">
        <f t="shared" si="517"/>
        <v>-</v>
      </c>
      <c r="BB1160" s="94" t="str">
        <f t="shared" si="518"/>
        <v>-</v>
      </c>
      <c r="BC1160" s="94" t="str">
        <f t="shared" si="519"/>
        <v>-</v>
      </c>
      <c r="BD1160" s="94" t="str">
        <f t="shared" si="520"/>
        <v>-</v>
      </c>
      <c r="BE1160" s="94" t="str">
        <f t="shared" si="521"/>
        <v>-</v>
      </c>
      <c r="BF1160" s="94" t="str">
        <f t="shared" si="522"/>
        <v>-</v>
      </c>
    </row>
    <row r="1161" spans="1:58" x14ac:dyDescent="0.2">
      <c r="A1161" s="19" t="s">
        <v>1193</v>
      </c>
      <c r="B1161" s="19" t="s">
        <v>1138</v>
      </c>
      <c r="C1161" s="19">
        <v>18390363</v>
      </c>
      <c r="D1161" s="19">
        <v>2</v>
      </c>
      <c r="E1161" s="19" t="s">
        <v>1215</v>
      </c>
      <c r="F1161" s="19" t="s">
        <v>1216</v>
      </c>
      <c r="G1161" s="19" t="s">
        <v>1217</v>
      </c>
      <c r="H1161" s="19" t="s">
        <v>654</v>
      </c>
      <c r="I1161" s="19" t="s">
        <v>654</v>
      </c>
      <c r="J1161" s="19">
        <v>80</v>
      </c>
      <c r="K1161" s="19" t="s">
        <v>556</v>
      </c>
      <c r="L1161" s="19" t="s">
        <v>509</v>
      </c>
      <c r="M1161" s="19" t="s">
        <v>269</v>
      </c>
      <c r="N1161" s="19">
        <v>45936</v>
      </c>
      <c r="O1161" s="19">
        <v>1</v>
      </c>
      <c r="P1161" s="83">
        <v>1</v>
      </c>
      <c r="Q1161" s="19" t="s">
        <v>23</v>
      </c>
      <c r="R1161" s="19" t="s">
        <v>11</v>
      </c>
      <c r="S1161" s="19" t="s">
        <v>23</v>
      </c>
      <c r="T1161" s="19">
        <v>1</v>
      </c>
      <c r="U1161" s="19" t="s">
        <v>11</v>
      </c>
      <c r="V1161" s="19" t="s">
        <v>11</v>
      </c>
      <c r="W1161" s="19" t="s">
        <v>11</v>
      </c>
      <c r="X1161" s="19">
        <v>0</v>
      </c>
      <c r="Y1161" s="19" t="s">
        <v>730</v>
      </c>
      <c r="Z1161" s="19">
        <v>0</v>
      </c>
      <c r="AA1161" s="19">
        <v>0</v>
      </c>
      <c r="AB1161" s="19">
        <v>0</v>
      </c>
      <c r="AC1161" s="186" t="str">
        <f>IF(OR(M1161="13",M1161="14",P1161=8),"",IF(     AND(OR(S1161="AUTORIZADO", S1161="PENDIENTE", S1161="REDUCIDO", S1161="AMPLIADO"),L1161&lt;&gt;"HONORARIO" ), _xlfn.CONCAT(IF(H1161="X","H",H1161),"_",IF(OR(P1161=5,P1161=6),_xlfn.CONCAT(P1161,"A"),P1161),"_",VLOOKUP(T1161,Datos!$B$2:$C$5,2,TRUE)),""))</f>
        <v>H_1_[hasta 3]</v>
      </c>
      <c r="AD1161" s="186">
        <f t="shared" si="496"/>
        <v>0</v>
      </c>
      <c r="AE1161" s="90" t="str">
        <f t="shared" si="497"/>
        <v>-</v>
      </c>
      <c r="AF1161" s="91" t="str">
        <f t="shared" si="498"/>
        <v>Revisar</v>
      </c>
      <c r="AG1161" s="92"/>
      <c r="AH1161" s="93" t="str">
        <f t="shared" si="499"/>
        <v>Corporación de Fomento de la Producción</v>
      </c>
      <c r="AI1161" s="90" t="str">
        <f t="shared" si="500"/>
        <v>-</v>
      </c>
      <c r="AJ1161" s="90">
        <f t="shared" si="501"/>
        <v>2</v>
      </c>
      <c r="AK1161" s="90" t="str">
        <f t="shared" si="502"/>
        <v>-</v>
      </c>
      <c r="AL1161" s="90" t="str">
        <f t="shared" si="503"/>
        <v>Identifica este registro como HOMBRE</v>
      </c>
      <c r="AM1161" s="90" t="str">
        <f t="shared" si="504"/>
        <v>-</v>
      </c>
      <c r="AN1161" s="90" t="str">
        <f t="shared" si="505"/>
        <v>-</v>
      </c>
      <c r="AO1161" s="90" t="str">
        <f t="shared" si="506"/>
        <v>-</v>
      </c>
      <c r="AP1161" s="58" t="str">
        <f t="shared" si="507"/>
        <v>-</v>
      </c>
      <c r="AQ1161" s="94" t="str">
        <f t="shared" si="508"/>
        <v>-</v>
      </c>
      <c r="AR1161" s="94" t="str">
        <f>IF(N1161="","PRIMER_DIA en blanco",
IF(AND(M1161="01",N1161&gt;=L_Conversion!$C$118,N1161&lt;=L_Conversion!$D$118),"-",
IF(AND(M1161="02",N1161&gt;=L_Conversion!$C$119,N1161&lt;=L_Conversion!$D$119),"-",
IF(AND(M1161="03",N1161&gt;=L_Conversion!$C$120,N1161&lt;=L_Conversion!$D$120),"-",
IF(AND(M1161="04",N1161&gt;=L_Conversion!$C$121,N1161&lt;=L_Conversion!$D$121),"-",
IF(AND(M1161="05",N1161&gt;=L_Conversion!$C$122,N1161&lt;=L_Conversion!$D$122),"-",
IF(AND(M1161="06",N1161&gt;=L_Conversion!$C$123,N1161&lt;=L_Conversion!$D$123),"-",
IF(AND(M1161="07",N1161&gt;=L_Conversion!$C$124,N1161&lt;=L_Conversion!$D$124),"-",
IF(AND(M1161="08",N1161&gt;=L_Conversion!$C$125,N1161&lt;=L_Conversion!$D$125),"-",
IF(AND(M1161="09",N1161&gt;=L_Conversion!$C$126,N1161&lt;=L_Conversion!$D$126),"-",
IF(AND(M1161="10",N1161&gt;=L_Conversion!$C$127,N1161&lt;=L_Conversion!$D$127),"-",
IF(AND(M1161="11",N1161&gt;=L_Conversion!$C$128,N1161&lt;=L_Conversion!$D$128),"-",
IF(AND(M1161="12",N1161&gt;=L_Conversion!$C$129,N1161&lt;=L_Conversion!$D$129),"-",
IF(AND(M1161="13",N1161&gt;=L_Conversion!$C$116,N1161&lt;=L_Conversion!$D$116),"-",
IF(AND(M1161="14",N1161&gt;=L_Conversion!$C$117,N1161&lt;=L_Conversion!$D$117),"-",
"PRIMER_DIA fuera de rango")))))))))))))))</f>
        <v>-</v>
      </c>
      <c r="AS1161" s="94" t="str">
        <f t="shared" si="509"/>
        <v>-</v>
      </c>
      <c r="AT1161" s="94" t="str">
        <f t="shared" si="510"/>
        <v>-</v>
      </c>
      <c r="AU1161" s="94" t="str">
        <f t="shared" si="511"/>
        <v>-</v>
      </c>
      <c r="AV1161" s="94" t="str">
        <f t="shared" si="512"/>
        <v>-</v>
      </c>
      <c r="AW1161" s="94" t="str">
        <f t="shared" si="513"/>
        <v>-</v>
      </c>
      <c r="AX1161" s="94" t="str">
        <f t="shared" si="514"/>
        <v>-</v>
      </c>
      <c r="AY1161" s="94" t="str">
        <f t="shared" si="515"/>
        <v>-</v>
      </c>
      <c r="AZ1161" s="94" t="str">
        <f t="shared" si="516"/>
        <v>-</v>
      </c>
      <c r="BA1161" s="94" t="str">
        <f t="shared" si="517"/>
        <v>-</v>
      </c>
      <c r="BB1161" s="94" t="str">
        <f t="shared" si="518"/>
        <v>-</v>
      </c>
      <c r="BC1161" s="94" t="str">
        <f t="shared" si="519"/>
        <v>-</v>
      </c>
      <c r="BD1161" s="94" t="str">
        <f t="shared" si="520"/>
        <v>-</v>
      </c>
      <c r="BE1161" s="94" t="str">
        <f t="shared" si="521"/>
        <v>-</v>
      </c>
      <c r="BF1161" s="94" t="str">
        <f t="shared" si="522"/>
        <v>-</v>
      </c>
    </row>
    <row r="1162" spans="1:58" x14ac:dyDescent="0.2">
      <c r="A1162" s="19" t="s">
        <v>1193</v>
      </c>
      <c r="B1162" s="19" t="s">
        <v>76</v>
      </c>
      <c r="C1162" s="19">
        <v>8376358</v>
      </c>
      <c r="D1162" s="19">
        <v>2</v>
      </c>
      <c r="E1162" s="19" t="s">
        <v>1355</v>
      </c>
      <c r="F1162" s="19" t="s">
        <v>1557</v>
      </c>
      <c r="G1162" s="19" t="s">
        <v>1558</v>
      </c>
      <c r="H1162" s="19" t="s">
        <v>1018</v>
      </c>
      <c r="I1162" s="19" t="s">
        <v>653</v>
      </c>
      <c r="J1162" s="19">
        <v>60</v>
      </c>
      <c r="K1162" s="19" t="s">
        <v>560</v>
      </c>
      <c r="L1162" s="19" t="s">
        <v>490</v>
      </c>
      <c r="M1162" s="19" t="s">
        <v>269</v>
      </c>
      <c r="N1162" s="19">
        <v>45936</v>
      </c>
      <c r="O1162" s="19">
        <v>30</v>
      </c>
      <c r="P1162" s="83">
        <v>1</v>
      </c>
      <c r="Q1162" s="19" t="s">
        <v>24</v>
      </c>
      <c r="R1162" s="19" t="s">
        <v>11</v>
      </c>
      <c r="S1162" s="19" t="s">
        <v>24</v>
      </c>
      <c r="T1162" s="19">
        <v>14</v>
      </c>
      <c r="U1162" s="19" t="s">
        <v>11</v>
      </c>
      <c r="V1162" s="19" t="s">
        <v>11</v>
      </c>
      <c r="W1162" s="19" t="s">
        <v>19</v>
      </c>
      <c r="X1162" s="19">
        <v>1054747</v>
      </c>
      <c r="Y1162" s="19" t="s">
        <v>728</v>
      </c>
      <c r="Z1162" s="19">
        <v>14</v>
      </c>
      <c r="AA1162" s="19">
        <v>1054747</v>
      </c>
      <c r="AB1162" s="19">
        <v>1054747</v>
      </c>
      <c r="AC1162" s="186" t="str">
        <f>IF(OR(M1162="13",M1162="14",P1162=8),"",IF(     AND(OR(S1162="AUTORIZADO", S1162="PENDIENTE", S1162="REDUCIDO", S1162="AMPLIADO"),L1162&lt;&gt;"HONORARIO" ), _xlfn.CONCAT(IF(H1162="X","H",H1162),"_",IF(OR(P1162=5,P1162=6),_xlfn.CONCAT(P1162,"A"),P1162),"_",VLOOKUP(T1162,Datos!$B$2:$C$5,2,TRUE)),""))</f>
        <v>M_1_[11 +]</v>
      </c>
      <c r="AD1162" s="186">
        <f t="shared" si="496"/>
        <v>2109494</v>
      </c>
      <c r="AE1162" s="90" t="str">
        <f t="shared" si="497"/>
        <v>-</v>
      </c>
      <c r="AF1162" s="91" t="str">
        <f t="shared" si="498"/>
        <v>070601</v>
      </c>
      <c r="AG1162" s="92"/>
      <c r="AH1162" s="93" t="str">
        <f t="shared" si="499"/>
        <v>Corporación de Fomento de la Producción</v>
      </c>
      <c r="AI1162" s="90" t="str">
        <f t="shared" si="500"/>
        <v>-</v>
      </c>
      <c r="AJ1162" s="90">
        <f t="shared" si="501"/>
        <v>2</v>
      </c>
      <c r="AK1162" s="90" t="str">
        <f t="shared" si="502"/>
        <v>-</v>
      </c>
      <c r="AL1162" s="90" t="str">
        <f t="shared" si="503"/>
        <v>Identifica este registro como MUJER</v>
      </c>
      <c r="AM1162" s="90" t="str">
        <f t="shared" si="504"/>
        <v>-</v>
      </c>
      <c r="AN1162" s="90" t="str">
        <f t="shared" si="505"/>
        <v>-</v>
      </c>
      <c r="AO1162" s="90" t="str">
        <f t="shared" si="506"/>
        <v>-</v>
      </c>
      <c r="AP1162" s="58" t="str">
        <f t="shared" si="507"/>
        <v>-</v>
      </c>
      <c r="AQ1162" s="94" t="str">
        <f t="shared" si="508"/>
        <v>-</v>
      </c>
      <c r="AR1162" s="94" t="str">
        <f>IF(N1162="","PRIMER_DIA en blanco",
IF(AND(M1162="01",N1162&gt;=L_Conversion!$C$118,N1162&lt;=L_Conversion!$D$118),"-",
IF(AND(M1162="02",N1162&gt;=L_Conversion!$C$119,N1162&lt;=L_Conversion!$D$119),"-",
IF(AND(M1162="03",N1162&gt;=L_Conversion!$C$120,N1162&lt;=L_Conversion!$D$120),"-",
IF(AND(M1162="04",N1162&gt;=L_Conversion!$C$121,N1162&lt;=L_Conversion!$D$121),"-",
IF(AND(M1162="05",N1162&gt;=L_Conversion!$C$122,N1162&lt;=L_Conversion!$D$122),"-",
IF(AND(M1162="06",N1162&gt;=L_Conversion!$C$123,N1162&lt;=L_Conversion!$D$123),"-",
IF(AND(M1162="07",N1162&gt;=L_Conversion!$C$124,N1162&lt;=L_Conversion!$D$124),"-",
IF(AND(M1162="08",N1162&gt;=L_Conversion!$C$125,N1162&lt;=L_Conversion!$D$125),"-",
IF(AND(M1162="09",N1162&gt;=L_Conversion!$C$126,N1162&lt;=L_Conversion!$D$126),"-",
IF(AND(M1162="10",N1162&gt;=L_Conversion!$C$127,N1162&lt;=L_Conversion!$D$127),"-",
IF(AND(M1162="11",N1162&gt;=L_Conversion!$C$128,N1162&lt;=L_Conversion!$D$128),"-",
IF(AND(M1162="12",N1162&gt;=L_Conversion!$C$129,N1162&lt;=L_Conversion!$D$129),"-",
IF(AND(M1162="13",N1162&gt;=L_Conversion!$C$116,N1162&lt;=L_Conversion!$D$116),"-",
IF(AND(M1162="14",N1162&gt;=L_Conversion!$C$117,N1162&lt;=L_Conversion!$D$117),"-",
"PRIMER_DIA fuera de rango")))))))))))))))</f>
        <v>-</v>
      </c>
      <c r="AS1162" s="94" t="str">
        <f t="shared" si="509"/>
        <v>-</v>
      </c>
      <c r="AT1162" s="94" t="str">
        <f t="shared" si="510"/>
        <v>-</v>
      </c>
      <c r="AU1162" s="94" t="str">
        <f t="shared" si="511"/>
        <v>-</v>
      </c>
      <c r="AV1162" s="94" t="str">
        <f t="shared" si="512"/>
        <v>-</v>
      </c>
      <c r="AW1162" s="94" t="str">
        <f t="shared" si="513"/>
        <v>-</v>
      </c>
      <c r="AX1162" s="94" t="str">
        <f t="shared" si="514"/>
        <v>-</v>
      </c>
      <c r="AY1162" s="94" t="str">
        <f t="shared" si="515"/>
        <v>-</v>
      </c>
      <c r="AZ1162" s="94" t="str">
        <f t="shared" si="516"/>
        <v>-</v>
      </c>
      <c r="BA1162" s="94" t="str">
        <f t="shared" si="517"/>
        <v>-</v>
      </c>
      <c r="BB1162" s="94" t="str">
        <f t="shared" si="518"/>
        <v>-</v>
      </c>
      <c r="BC1162" s="94" t="str">
        <f t="shared" si="519"/>
        <v>-</v>
      </c>
      <c r="BD1162" s="94" t="str">
        <f t="shared" si="520"/>
        <v>-</v>
      </c>
      <c r="BE1162" s="94" t="str">
        <f t="shared" si="521"/>
        <v>-</v>
      </c>
      <c r="BF1162" s="94" t="str">
        <f t="shared" si="522"/>
        <v>-</v>
      </c>
    </row>
    <row r="1163" spans="1:58" x14ac:dyDescent="0.2">
      <c r="A1163" s="19" t="s">
        <v>1193</v>
      </c>
      <c r="B1163" s="19" t="s">
        <v>76</v>
      </c>
      <c r="C1163" s="19">
        <v>17175870</v>
      </c>
      <c r="D1163" s="19" t="s">
        <v>1197</v>
      </c>
      <c r="E1163" s="19" t="s">
        <v>1194</v>
      </c>
      <c r="F1163" s="19" t="s">
        <v>1542</v>
      </c>
      <c r="G1163" s="19" t="s">
        <v>1543</v>
      </c>
      <c r="H1163" s="19" t="s">
        <v>654</v>
      </c>
      <c r="I1163" s="19" t="s">
        <v>653</v>
      </c>
      <c r="J1163" s="19">
        <v>80</v>
      </c>
      <c r="K1163" s="19" t="s">
        <v>556</v>
      </c>
      <c r="L1163" s="19" t="s">
        <v>495</v>
      </c>
      <c r="M1163" s="19" t="s">
        <v>269</v>
      </c>
      <c r="N1163" s="19">
        <v>45937</v>
      </c>
      <c r="O1163" s="19">
        <v>1</v>
      </c>
      <c r="P1163" s="83">
        <v>1</v>
      </c>
      <c r="Q1163" s="19" t="s">
        <v>23</v>
      </c>
      <c r="R1163" s="19" t="s">
        <v>11</v>
      </c>
      <c r="S1163" s="19" t="s">
        <v>23</v>
      </c>
      <c r="T1163" s="19">
        <v>1</v>
      </c>
      <c r="U1163" s="19" t="s">
        <v>11</v>
      </c>
      <c r="V1163" s="19" t="s">
        <v>11</v>
      </c>
      <c r="W1163" s="19" t="s">
        <v>11</v>
      </c>
      <c r="X1163" s="19">
        <v>0</v>
      </c>
      <c r="Y1163" s="19" t="s">
        <v>730</v>
      </c>
      <c r="Z1163" s="19">
        <v>0</v>
      </c>
      <c r="AA1163" s="19">
        <v>0</v>
      </c>
      <c r="AB1163" s="19">
        <v>0</v>
      </c>
      <c r="AC1163" s="186" t="str">
        <f>IF(OR(M1163="13",M1163="14",P1163=8),"",IF(     AND(OR(S1163="AUTORIZADO", S1163="PENDIENTE", S1163="REDUCIDO", S1163="AMPLIADO"),L1163&lt;&gt;"HONORARIO" ), _xlfn.CONCAT(IF(H1163="X","H",H1163),"_",IF(OR(P1163=5,P1163=6),_xlfn.CONCAT(P1163,"A"),P1163),"_",VLOOKUP(T1163,Datos!$B$2:$C$5,2,TRUE)),""))</f>
        <v>H_1_[hasta 3]</v>
      </c>
      <c r="AD1163" s="186">
        <f t="shared" si="496"/>
        <v>0</v>
      </c>
      <c r="AE1163" s="90" t="str">
        <f t="shared" si="497"/>
        <v>-</v>
      </c>
      <c r="AF1163" s="91" t="str">
        <f t="shared" si="498"/>
        <v>070601</v>
      </c>
      <c r="AG1163" s="92"/>
      <c r="AH1163" s="93" t="str">
        <f t="shared" si="499"/>
        <v>Corporación de Fomento de la Producción</v>
      </c>
      <c r="AI1163" s="90" t="str">
        <f t="shared" si="500"/>
        <v>-</v>
      </c>
      <c r="AJ1163" s="90" t="str">
        <f t="shared" si="501"/>
        <v>K</v>
      </c>
      <c r="AK1163" s="90" t="str">
        <f t="shared" si="502"/>
        <v>-</v>
      </c>
      <c r="AL1163" s="90" t="str">
        <f t="shared" si="503"/>
        <v>Identifica este registro como HOMBRE</v>
      </c>
      <c r="AM1163" s="90" t="str">
        <f t="shared" si="504"/>
        <v>-</v>
      </c>
      <c r="AN1163" s="90" t="str">
        <f t="shared" si="505"/>
        <v>-</v>
      </c>
      <c r="AO1163" s="90" t="str">
        <f t="shared" si="506"/>
        <v>-</v>
      </c>
      <c r="AP1163" s="58" t="str">
        <f t="shared" si="507"/>
        <v>-</v>
      </c>
      <c r="AQ1163" s="94" t="str">
        <f t="shared" si="508"/>
        <v>-</v>
      </c>
      <c r="AR1163" s="94" t="str">
        <f>IF(N1163="","PRIMER_DIA en blanco",
IF(AND(M1163="01",N1163&gt;=L_Conversion!$C$118,N1163&lt;=L_Conversion!$D$118),"-",
IF(AND(M1163="02",N1163&gt;=L_Conversion!$C$119,N1163&lt;=L_Conversion!$D$119),"-",
IF(AND(M1163="03",N1163&gt;=L_Conversion!$C$120,N1163&lt;=L_Conversion!$D$120),"-",
IF(AND(M1163="04",N1163&gt;=L_Conversion!$C$121,N1163&lt;=L_Conversion!$D$121),"-",
IF(AND(M1163="05",N1163&gt;=L_Conversion!$C$122,N1163&lt;=L_Conversion!$D$122),"-",
IF(AND(M1163="06",N1163&gt;=L_Conversion!$C$123,N1163&lt;=L_Conversion!$D$123),"-",
IF(AND(M1163="07",N1163&gt;=L_Conversion!$C$124,N1163&lt;=L_Conversion!$D$124),"-",
IF(AND(M1163="08",N1163&gt;=L_Conversion!$C$125,N1163&lt;=L_Conversion!$D$125),"-",
IF(AND(M1163="09",N1163&gt;=L_Conversion!$C$126,N1163&lt;=L_Conversion!$D$126),"-",
IF(AND(M1163="10",N1163&gt;=L_Conversion!$C$127,N1163&lt;=L_Conversion!$D$127),"-",
IF(AND(M1163="11",N1163&gt;=L_Conversion!$C$128,N1163&lt;=L_Conversion!$D$128),"-",
IF(AND(M1163="12",N1163&gt;=L_Conversion!$C$129,N1163&lt;=L_Conversion!$D$129),"-",
IF(AND(M1163="13",N1163&gt;=L_Conversion!$C$116,N1163&lt;=L_Conversion!$D$116),"-",
IF(AND(M1163="14",N1163&gt;=L_Conversion!$C$117,N1163&lt;=L_Conversion!$D$117),"-",
"PRIMER_DIA fuera de rango")))))))))))))))</f>
        <v>-</v>
      </c>
      <c r="AS1163" s="94" t="str">
        <f t="shared" si="509"/>
        <v>-</v>
      </c>
      <c r="AT1163" s="94" t="str">
        <f t="shared" si="510"/>
        <v>-</v>
      </c>
      <c r="AU1163" s="94" t="str">
        <f t="shared" si="511"/>
        <v>-</v>
      </c>
      <c r="AV1163" s="94" t="str">
        <f t="shared" si="512"/>
        <v>-</v>
      </c>
      <c r="AW1163" s="94" t="str">
        <f t="shared" si="513"/>
        <v>-</v>
      </c>
      <c r="AX1163" s="94" t="str">
        <f t="shared" si="514"/>
        <v>-</v>
      </c>
      <c r="AY1163" s="94" t="str">
        <f t="shared" si="515"/>
        <v>-</v>
      </c>
      <c r="AZ1163" s="94" t="str">
        <f t="shared" si="516"/>
        <v>-</v>
      </c>
      <c r="BA1163" s="94" t="str">
        <f t="shared" si="517"/>
        <v>-</v>
      </c>
      <c r="BB1163" s="94" t="str">
        <f t="shared" si="518"/>
        <v>-</v>
      </c>
      <c r="BC1163" s="94" t="str">
        <f t="shared" si="519"/>
        <v>-</v>
      </c>
      <c r="BD1163" s="94" t="str">
        <f t="shared" si="520"/>
        <v>-</v>
      </c>
      <c r="BE1163" s="94" t="str">
        <f t="shared" si="521"/>
        <v>-</v>
      </c>
      <c r="BF1163" s="94" t="str">
        <f t="shared" si="522"/>
        <v>-</v>
      </c>
    </row>
    <row r="1164" spans="1:58" x14ac:dyDescent="0.2">
      <c r="A1164" s="19" t="s">
        <v>1193</v>
      </c>
      <c r="B1164" s="19" t="s">
        <v>76</v>
      </c>
      <c r="C1164" s="19">
        <v>17287311</v>
      </c>
      <c r="D1164" s="19">
        <v>1</v>
      </c>
      <c r="E1164" s="19" t="s">
        <v>1278</v>
      </c>
      <c r="F1164" s="19" t="s">
        <v>1445</v>
      </c>
      <c r="G1164" s="19" t="s">
        <v>1446</v>
      </c>
      <c r="H1164" s="19" t="s">
        <v>1018</v>
      </c>
      <c r="I1164" s="19" t="s">
        <v>653</v>
      </c>
      <c r="J1164" s="19">
        <v>80</v>
      </c>
      <c r="K1164" s="19" t="s">
        <v>556</v>
      </c>
      <c r="L1164" s="19" t="s">
        <v>495</v>
      </c>
      <c r="M1164" s="19" t="s">
        <v>269</v>
      </c>
      <c r="N1164" s="19">
        <v>45937</v>
      </c>
      <c r="O1164" s="19">
        <v>12</v>
      </c>
      <c r="P1164" s="83">
        <v>1</v>
      </c>
      <c r="Q1164" s="19" t="s">
        <v>23</v>
      </c>
      <c r="R1164" s="19" t="s">
        <v>11</v>
      </c>
      <c r="S1164" s="19" t="s">
        <v>23</v>
      </c>
      <c r="T1164" s="19">
        <v>12</v>
      </c>
      <c r="U1164" s="19" t="s">
        <v>11</v>
      </c>
      <c r="V1164" s="19" t="s">
        <v>11</v>
      </c>
      <c r="W1164" s="19" t="s">
        <v>11</v>
      </c>
      <c r="X1164" s="19">
        <v>0</v>
      </c>
      <c r="Y1164" s="19" t="s">
        <v>730</v>
      </c>
      <c r="Z1164" s="19">
        <v>0</v>
      </c>
      <c r="AA1164" s="19">
        <v>0</v>
      </c>
      <c r="AB1164" s="19">
        <v>0</v>
      </c>
      <c r="AC1164" s="186" t="str">
        <f>IF(OR(M1164="13",M1164="14",P1164=8),"",IF(     AND(OR(S1164="AUTORIZADO", S1164="PENDIENTE", S1164="REDUCIDO", S1164="AMPLIADO"),L1164&lt;&gt;"HONORARIO" ), _xlfn.CONCAT(IF(H1164="X","H",H1164),"_",IF(OR(P1164=5,P1164=6),_xlfn.CONCAT(P1164,"A"),P1164),"_",VLOOKUP(T1164,Datos!$B$2:$C$5,2,TRUE)),""))</f>
        <v>M_1_[11 +]</v>
      </c>
      <c r="AD1164" s="186">
        <f t="shared" si="496"/>
        <v>0</v>
      </c>
      <c r="AE1164" s="90" t="str">
        <f t="shared" si="497"/>
        <v>-</v>
      </c>
      <c r="AF1164" s="91" t="str">
        <f t="shared" si="498"/>
        <v>070601</v>
      </c>
      <c r="AG1164" s="92"/>
      <c r="AH1164" s="93" t="str">
        <f t="shared" si="499"/>
        <v>Corporación de Fomento de la Producción</v>
      </c>
      <c r="AI1164" s="90" t="str">
        <f t="shared" si="500"/>
        <v>-</v>
      </c>
      <c r="AJ1164" s="90">
        <f t="shared" si="501"/>
        <v>1</v>
      </c>
      <c r="AK1164" s="90" t="str">
        <f t="shared" si="502"/>
        <v>-</v>
      </c>
      <c r="AL1164" s="90" t="str">
        <f t="shared" si="503"/>
        <v>Identifica este registro como MUJER</v>
      </c>
      <c r="AM1164" s="90" t="str">
        <f t="shared" si="504"/>
        <v>-</v>
      </c>
      <c r="AN1164" s="90" t="str">
        <f t="shared" si="505"/>
        <v>-</v>
      </c>
      <c r="AO1164" s="90" t="str">
        <f t="shared" si="506"/>
        <v>-</v>
      </c>
      <c r="AP1164" s="58" t="str">
        <f t="shared" si="507"/>
        <v>-</v>
      </c>
      <c r="AQ1164" s="94" t="str">
        <f t="shared" si="508"/>
        <v>-</v>
      </c>
      <c r="AR1164" s="94" t="str">
        <f>IF(N1164="","PRIMER_DIA en blanco",
IF(AND(M1164="01",N1164&gt;=L_Conversion!$C$118,N1164&lt;=L_Conversion!$D$118),"-",
IF(AND(M1164="02",N1164&gt;=L_Conversion!$C$119,N1164&lt;=L_Conversion!$D$119),"-",
IF(AND(M1164="03",N1164&gt;=L_Conversion!$C$120,N1164&lt;=L_Conversion!$D$120),"-",
IF(AND(M1164="04",N1164&gt;=L_Conversion!$C$121,N1164&lt;=L_Conversion!$D$121),"-",
IF(AND(M1164="05",N1164&gt;=L_Conversion!$C$122,N1164&lt;=L_Conversion!$D$122),"-",
IF(AND(M1164="06",N1164&gt;=L_Conversion!$C$123,N1164&lt;=L_Conversion!$D$123),"-",
IF(AND(M1164="07",N1164&gt;=L_Conversion!$C$124,N1164&lt;=L_Conversion!$D$124),"-",
IF(AND(M1164="08",N1164&gt;=L_Conversion!$C$125,N1164&lt;=L_Conversion!$D$125),"-",
IF(AND(M1164="09",N1164&gt;=L_Conversion!$C$126,N1164&lt;=L_Conversion!$D$126),"-",
IF(AND(M1164="10",N1164&gt;=L_Conversion!$C$127,N1164&lt;=L_Conversion!$D$127),"-",
IF(AND(M1164="11",N1164&gt;=L_Conversion!$C$128,N1164&lt;=L_Conversion!$D$128),"-",
IF(AND(M1164="12",N1164&gt;=L_Conversion!$C$129,N1164&lt;=L_Conversion!$D$129),"-",
IF(AND(M1164="13",N1164&gt;=L_Conversion!$C$116,N1164&lt;=L_Conversion!$D$116),"-",
IF(AND(M1164="14",N1164&gt;=L_Conversion!$C$117,N1164&lt;=L_Conversion!$D$117),"-",
"PRIMER_DIA fuera de rango")))))))))))))))</f>
        <v>-</v>
      </c>
      <c r="AS1164" s="94" t="str">
        <f t="shared" si="509"/>
        <v>-</v>
      </c>
      <c r="AT1164" s="94" t="str">
        <f t="shared" si="510"/>
        <v>-</v>
      </c>
      <c r="AU1164" s="94" t="str">
        <f t="shared" si="511"/>
        <v>-</v>
      </c>
      <c r="AV1164" s="94" t="str">
        <f t="shared" si="512"/>
        <v>-</v>
      </c>
      <c r="AW1164" s="94" t="str">
        <f t="shared" si="513"/>
        <v>-</v>
      </c>
      <c r="AX1164" s="94" t="str">
        <f t="shared" si="514"/>
        <v>-</v>
      </c>
      <c r="AY1164" s="94" t="str">
        <f t="shared" si="515"/>
        <v>-</v>
      </c>
      <c r="AZ1164" s="94" t="str">
        <f t="shared" si="516"/>
        <v>-</v>
      </c>
      <c r="BA1164" s="94" t="str">
        <f t="shared" si="517"/>
        <v>-</v>
      </c>
      <c r="BB1164" s="94" t="str">
        <f t="shared" si="518"/>
        <v>-</v>
      </c>
      <c r="BC1164" s="94" t="str">
        <f t="shared" si="519"/>
        <v>-</v>
      </c>
      <c r="BD1164" s="94" t="str">
        <f t="shared" si="520"/>
        <v>-</v>
      </c>
      <c r="BE1164" s="94" t="str">
        <f t="shared" si="521"/>
        <v>-</v>
      </c>
      <c r="BF1164" s="94" t="str">
        <f t="shared" si="522"/>
        <v>-</v>
      </c>
    </row>
    <row r="1165" spans="1:58" x14ac:dyDescent="0.2">
      <c r="A1165" s="19" t="s">
        <v>1193</v>
      </c>
      <c r="B1165" s="19" t="s">
        <v>876</v>
      </c>
      <c r="C1165" s="19">
        <v>17800987</v>
      </c>
      <c r="D1165" s="19">
        <v>7</v>
      </c>
      <c r="E1165" s="19" t="s">
        <v>1767</v>
      </c>
      <c r="F1165" s="19" t="s">
        <v>1212</v>
      </c>
      <c r="G1165" s="19" t="s">
        <v>1768</v>
      </c>
      <c r="H1165" s="19" t="s">
        <v>1018</v>
      </c>
      <c r="I1165" s="19" t="s">
        <v>653</v>
      </c>
      <c r="J1165" s="19">
        <v>80</v>
      </c>
      <c r="K1165" s="19" t="s">
        <v>556</v>
      </c>
      <c r="L1165" s="19" t="s">
        <v>495</v>
      </c>
      <c r="M1165" s="19" t="s">
        <v>269</v>
      </c>
      <c r="N1165" s="19">
        <v>45937</v>
      </c>
      <c r="O1165" s="19">
        <v>12</v>
      </c>
      <c r="P1165" s="83">
        <v>7</v>
      </c>
      <c r="Q1165" s="19" t="s">
        <v>23</v>
      </c>
      <c r="R1165" s="19" t="s">
        <v>11</v>
      </c>
      <c r="S1165" s="19" t="s">
        <v>23</v>
      </c>
      <c r="T1165" s="19">
        <v>12</v>
      </c>
      <c r="U1165" s="19" t="s">
        <v>11</v>
      </c>
      <c r="V1165" s="19" t="s">
        <v>11</v>
      </c>
      <c r="W1165" s="19" t="s">
        <v>11</v>
      </c>
      <c r="X1165" s="19">
        <v>0</v>
      </c>
      <c r="Y1165" s="19" t="s">
        <v>730</v>
      </c>
      <c r="Z1165" s="19">
        <v>0</v>
      </c>
      <c r="AA1165" s="19">
        <v>0</v>
      </c>
      <c r="AB1165" s="19">
        <v>0</v>
      </c>
      <c r="AC1165" s="186" t="str">
        <f>IF(OR(M1165="13",M1165="14",P1165=8),"",IF(     AND(OR(S1165="AUTORIZADO", S1165="PENDIENTE", S1165="REDUCIDO", S1165="AMPLIADO"),L1165&lt;&gt;"HONORARIO" ), _xlfn.CONCAT(IF(H1165="X","H",H1165),"_",IF(OR(P1165=5,P1165=6),_xlfn.CONCAT(P1165,"A"),P1165),"_",VLOOKUP(T1165,Datos!$B$2:$C$5,2,TRUE)),""))</f>
        <v>M_7_[11 +]</v>
      </c>
      <c r="AD1165" s="186">
        <f t="shared" si="496"/>
        <v>0</v>
      </c>
      <c r="AE1165" s="90" t="str">
        <f t="shared" si="497"/>
        <v>-</v>
      </c>
      <c r="AF1165" s="91" t="str">
        <f t="shared" si="498"/>
        <v>070607</v>
      </c>
      <c r="AG1165" s="92"/>
      <c r="AH1165" s="93" t="str">
        <f t="shared" si="499"/>
        <v>Corporación de Fomento de la Producción</v>
      </c>
      <c r="AI1165" s="90" t="str">
        <f t="shared" si="500"/>
        <v>-</v>
      </c>
      <c r="AJ1165" s="90">
        <f t="shared" si="501"/>
        <v>7</v>
      </c>
      <c r="AK1165" s="90" t="str">
        <f t="shared" si="502"/>
        <v>-</v>
      </c>
      <c r="AL1165" s="90" t="str">
        <f t="shared" si="503"/>
        <v>Identifica este registro como MUJER</v>
      </c>
      <c r="AM1165" s="90" t="str">
        <f t="shared" si="504"/>
        <v>-</v>
      </c>
      <c r="AN1165" s="90" t="str">
        <f t="shared" si="505"/>
        <v>-</v>
      </c>
      <c r="AO1165" s="90" t="str">
        <f t="shared" si="506"/>
        <v>-</v>
      </c>
      <c r="AP1165" s="58" t="str">
        <f t="shared" si="507"/>
        <v>-</v>
      </c>
      <c r="AQ1165" s="94" t="str">
        <f t="shared" si="508"/>
        <v>-</v>
      </c>
      <c r="AR1165" s="94" t="str">
        <f>IF(N1165="","PRIMER_DIA en blanco",
IF(AND(M1165="01",N1165&gt;=L_Conversion!$C$118,N1165&lt;=L_Conversion!$D$118),"-",
IF(AND(M1165="02",N1165&gt;=L_Conversion!$C$119,N1165&lt;=L_Conversion!$D$119),"-",
IF(AND(M1165="03",N1165&gt;=L_Conversion!$C$120,N1165&lt;=L_Conversion!$D$120),"-",
IF(AND(M1165="04",N1165&gt;=L_Conversion!$C$121,N1165&lt;=L_Conversion!$D$121),"-",
IF(AND(M1165="05",N1165&gt;=L_Conversion!$C$122,N1165&lt;=L_Conversion!$D$122),"-",
IF(AND(M1165="06",N1165&gt;=L_Conversion!$C$123,N1165&lt;=L_Conversion!$D$123),"-",
IF(AND(M1165="07",N1165&gt;=L_Conversion!$C$124,N1165&lt;=L_Conversion!$D$124),"-",
IF(AND(M1165="08",N1165&gt;=L_Conversion!$C$125,N1165&lt;=L_Conversion!$D$125),"-",
IF(AND(M1165="09",N1165&gt;=L_Conversion!$C$126,N1165&lt;=L_Conversion!$D$126),"-",
IF(AND(M1165="10",N1165&gt;=L_Conversion!$C$127,N1165&lt;=L_Conversion!$D$127),"-",
IF(AND(M1165="11",N1165&gt;=L_Conversion!$C$128,N1165&lt;=L_Conversion!$D$128),"-",
IF(AND(M1165="12",N1165&gt;=L_Conversion!$C$129,N1165&lt;=L_Conversion!$D$129),"-",
IF(AND(M1165="13",N1165&gt;=L_Conversion!$C$116,N1165&lt;=L_Conversion!$D$116),"-",
IF(AND(M1165="14",N1165&gt;=L_Conversion!$C$117,N1165&lt;=L_Conversion!$D$117),"-",
"PRIMER_DIA fuera de rango")))))))))))))))</f>
        <v>-</v>
      </c>
      <c r="AS1165" s="94" t="str">
        <f t="shared" si="509"/>
        <v>-</v>
      </c>
      <c r="AT1165" s="94" t="str">
        <f t="shared" si="510"/>
        <v>-</v>
      </c>
      <c r="AU1165" s="94" t="str">
        <f t="shared" si="511"/>
        <v>-</v>
      </c>
      <c r="AV1165" s="94" t="str">
        <f t="shared" si="512"/>
        <v>-</v>
      </c>
      <c r="AW1165" s="94" t="str">
        <f t="shared" si="513"/>
        <v>-</v>
      </c>
      <c r="AX1165" s="94" t="str">
        <f t="shared" si="514"/>
        <v>-</v>
      </c>
      <c r="AY1165" s="94" t="str">
        <f t="shared" si="515"/>
        <v>-</v>
      </c>
      <c r="AZ1165" s="94" t="str">
        <f t="shared" si="516"/>
        <v>-</v>
      </c>
      <c r="BA1165" s="94" t="str">
        <f t="shared" si="517"/>
        <v>-</v>
      </c>
      <c r="BB1165" s="94" t="str">
        <f t="shared" si="518"/>
        <v>-</v>
      </c>
      <c r="BC1165" s="94" t="str">
        <f t="shared" si="519"/>
        <v>-</v>
      </c>
      <c r="BD1165" s="94" t="str">
        <f t="shared" si="520"/>
        <v>-</v>
      </c>
      <c r="BE1165" s="94" t="str">
        <f t="shared" si="521"/>
        <v>-</v>
      </c>
      <c r="BF1165" s="94" t="str">
        <f t="shared" si="522"/>
        <v>-</v>
      </c>
    </row>
    <row r="1166" spans="1:58" x14ac:dyDescent="0.2">
      <c r="A1166" s="19" t="s">
        <v>1193</v>
      </c>
      <c r="B1166" s="19" t="s">
        <v>76</v>
      </c>
      <c r="C1166" s="19">
        <v>13231766</v>
      </c>
      <c r="D1166" s="19">
        <v>6</v>
      </c>
      <c r="E1166" s="19" t="s">
        <v>1703</v>
      </c>
      <c r="F1166" s="19" t="s">
        <v>1704</v>
      </c>
      <c r="G1166" s="19" t="s">
        <v>1705</v>
      </c>
      <c r="H1166" s="19" t="s">
        <v>654</v>
      </c>
      <c r="I1166" s="19" t="s">
        <v>653</v>
      </c>
      <c r="J1166" s="19">
        <v>80</v>
      </c>
      <c r="K1166" s="19" t="s">
        <v>556</v>
      </c>
      <c r="L1166" s="19" t="s">
        <v>495</v>
      </c>
      <c r="M1166" s="19" t="s">
        <v>269</v>
      </c>
      <c r="N1166" s="19">
        <v>45938</v>
      </c>
      <c r="O1166" s="19">
        <v>2</v>
      </c>
      <c r="P1166" s="83">
        <v>1</v>
      </c>
      <c r="Q1166" s="19" t="s">
        <v>23</v>
      </c>
      <c r="R1166" s="19" t="s">
        <v>11</v>
      </c>
      <c r="S1166" s="19" t="s">
        <v>23</v>
      </c>
      <c r="T1166" s="19">
        <v>2</v>
      </c>
      <c r="U1166" s="19" t="s">
        <v>11</v>
      </c>
      <c r="V1166" s="19" t="s">
        <v>11</v>
      </c>
      <c r="W1166" s="19" t="s">
        <v>11</v>
      </c>
      <c r="X1166" s="19">
        <v>0</v>
      </c>
      <c r="Y1166" s="19" t="s">
        <v>730</v>
      </c>
      <c r="Z1166" s="19">
        <v>0</v>
      </c>
      <c r="AA1166" s="19">
        <v>0</v>
      </c>
      <c r="AB1166" s="19">
        <v>0</v>
      </c>
      <c r="AC1166" s="186" t="str">
        <f>IF(OR(M1166="13",M1166="14",P1166=8),"",IF(     AND(OR(S1166="AUTORIZADO", S1166="PENDIENTE", S1166="REDUCIDO", S1166="AMPLIADO"),L1166&lt;&gt;"HONORARIO" ), _xlfn.CONCAT(IF(H1166="X","H",H1166),"_",IF(OR(P1166=5,P1166=6),_xlfn.CONCAT(P1166,"A"),P1166),"_",VLOOKUP(T1166,Datos!$B$2:$C$5,2,TRUE)),""))</f>
        <v>H_1_[hasta 3]</v>
      </c>
      <c r="AD1166" s="186">
        <f t="shared" si="496"/>
        <v>0</v>
      </c>
      <c r="AE1166" s="90" t="str">
        <f t="shared" si="497"/>
        <v>-</v>
      </c>
      <c r="AF1166" s="91" t="str">
        <f t="shared" si="498"/>
        <v>070601</v>
      </c>
      <c r="AG1166" s="92"/>
      <c r="AH1166" s="93" t="str">
        <f t="shared" si="499"/>
        <v>Corporación de Fomento de la Producción</v>
      </c>
      <c r="AI1166" s="90" t="str">
        <f t="shared" si="500"/>
        <v>-</v>
      </c>
      <c r="AJ1166" s="90">
        <f t="shared" si="501"/>
        <v>6</v>
      </c>
      <c r="AK1166" s="90" t="str">
        <f t="shared" si="502"/>
        <v>-</v>
      </c>
      <c r="AL1166" s="90" t="str">
        <f t="shared" si="503"/>
        <v>Identifica este registro como HOMBRE</v>
      </c>
      <c r="AM1166" s="90" t="str">
        <f t="shared" si="504"/>
        <v>-</v>
      </c>
      <c r="AN1166" s="90" t="str">
        <f t="shared" si="505"/>
        <v>-</v>
      </c>
      <c r="AO1166" s="90" t="str">
        <f t="shared" si="506"/>
        <v>-</v>
      </c>
      <c r="AP1166" s="58" t="str">
        <f t="shared" si="507"/>
        <v>-</v>
      </c>
      <c r="AQ1166" s="94" t="str">
        <f t="shared" si="508"/>
        <v>-</v>
      </c>
      <c r="AR1166" s="94" t="str">
        <f>IF(N1166="","PRIMER_DIA en blanco",
IF(AND(M1166="01",N1166&gt;=L_Conversion!$C$118,N1166&lt;=L_Conversion!$D$118),"-",
IF(AND(M1166="02",N1166&gt;=L_Conversion!$C$119,N1166&lt;=L_Conversion!$D$119),"-",
IF(AND(M1166="03",N1166&gt;=L_Conversion!$C$120,N1166&lt;=L_Conversion!$D$120),"-",
IF(AND(M1166="04",N1166&gt;=L_Conversion!$C$121,N1166&lt;=L_Conversion!$D$121),"-",
IF(AND(M1166="05",N1166&gt;=L_Conversion!$C$122,N1166&lt;=L_Conversion!$D$122),"-",
IF(AND(M1166="06",N1166&gt;=L_Conversion!$C$123,N1166&lt;=L_Conversion!$D$123),"-",
IF(AND(M1166="07",N1166&gt;=L_Conversion!$C$124,N1166&lt;=L_Conversion!$D$124),"-",
IF(AND(M1166="08",N1166&gt;=L_Conversion!$C$125,N1166&lt;=L_Conversion!$D$125),"-",
IF(AND(M1166="09",N1166&gt;=L_Conversion!$C$126,N1166&lt;=L_Conversion!$D$126),"-",
IF(AND(M1166="10",N1166&gt;=L_Conversion!$C$127,N1166&lt;=L_Conversion!$D$127),"-",
IF(AND(M1166="11",N1166&gt;=L_Conversion!$C$128,N1166&lt;=L_Conversion!$D$128),"-",
IF(AND(M1166="12",N1166&gt;=L_Conversion!$C$129,N1166&lt;=L_Conversion!$D$129),"-",
IF(AND(M1166="13",N1166&gt;=L_Conversion!$C$116,N1166&lt;=L_Conversion!$D$116),"-",
IF(AND(M1166="14",N1166&gt;=L_Conversion!$C$117,N1166&lt;=L_Conversion!$D$117),"-",
"PRIMER_DIA fuera de rango")))))))))))))))</f>
        <v>-</v>
      </c>
      <c r="AS1166" s="94" t="str">
        <f t="shared" si="509"/>
        <v>-</v>
      </c>
      <c r="AT1166" s="94" t="str">
        <f t="shared" si="510"/>
        <v>-</v>
      </c>
      <c r="AU1166" s="94" t="str">
        <f t="shared" si="511"/>
        <v>-</v>
      </c>
      <c r="AV1166" s="94" t="str">
        <f t="shared" si="512"/>
        <v>-</v>
      </c>
      <c r="AW1166" s="94" t="str">
        <f t="shared" si="513"/>
        <v>-</v>
      </c>
      <c r="AX1166" s="94" t="str">
        <f t="shared" si="514"/>
        <v>-</v>
      </c>
      <c r="AY1166" s="94" t="str">
        <f t="shared" si="515"/>
        <v>-</v>
      </c>
      <c r="AZ1166" s="94" t="str">
        <f t="shared" si="516"/>
        <v>-</v>
      </c>
      <c r="BA1166" s="94" t="str">
        <f t="shared" si="517"/>
        <v>-</v>
      </c>
      <c r="BB1166" s="94" t="str">
        <f t="shared" si="518"/>
        <v>-</v>
      </c>
      <c r="BC1166" s="94" t="str">
        <f t="shared" si="519"/>
        <v>-</v>
      </c>
      <c r="BD1166" s="94" t="str">
        <f t="shared" si="520"/>
        <v>-</v>
      </c>
      <c r="BE1166" s="94" t="str">
        <f t="shared" si="521"/>
        <v>-</v>
      </c>
      <c r="BF1166" s="94" t="str">
        <f t="shared" si="522"/>
        <v>-</v>
      </c>
    </row>
    <row r="1167" spans="1:58" x14ac:dyDescent="0.2">
      <c r="A1167" s="19" t="s">
        <v>1193</v>
      </c>
      <c r="B1167" s="19" t="s">
        <v>76</v>
      </c>
      <c r="C1167" s="19">
        <v>16471282</v>
      </c>
      <c r="D1167" s="19">
        <v>6</v>
      </c>
      <c r="E1167" s="19" t="s">
        <v>1477</v>
      </c>
      <c r="F1167" s="19" t="s">
        <v>1478</v>
      </c>
      <c r="G1167" s="19" t="s">
        <v>1479</v>
      </c>
      <c r="H1167" s="19" t="s">
        <v>1018</v>
      </c>
      <c r="I1167" s="19" t="s">
        <v>653</v>
      </c>
      <c r="J1167" s="19">
        <v>80</v>
      </c>
      <c r="K1167" s="19" t="s">
        <v>556</v>
      </c>
      <c r="L1167" s="19" t="s">
        <v>495</v>
      </c>
      <c r="M1167" s="19" t="s">
        <v>269</v>
      </c>
      <c r="N1167" s="19">
        <v>45938</v>
      </c>
      <c r="O1167" s="19">
        <v>3</v>
      </c>
      <c r="P1167" s="83">
        <v>1</v>
      </c>
      <c r="Q1167" s="19" t="s">
        <v>23</v>
      </c>
      <c r="R1167" s="19" t="s">
        <v>11</v>
      </c>
      <c r="S1167" s="19" t="s">
        <v>23</v>
      </c>
      <c r="T1167" s="19">
        <v>3</v>
      </c>
      <c r="U1167" s="19" t="s">
        <v>11</v>
      </c>
      <c r="V1167" s="19" t="s">
        <v>11</v>
      </c>
      <c r="W1167" s="19" t="s">
        <v>11</v>
      </c>
      <c r="X1167" s="19">
        <v>0</v>
      </c>
      <c r="Y1167" s="19" t="s">
        <v>730</v>
      </c>
      <c r="Z1167" s="19">
        <v>0</v>
      </c>
      <c r="AA1167" s="19">
        <v>0</v>
      </c>
      <c r="AB1167" s="19">
        <v>0</v>
      </c>
      <c r="AC1167" s="186" t="str">
        <f>IF(OR(M1167="13",M1167="14",P1167=8),"",IF(     AND(OR(S1167="AUTORIZADO", S1167="PENDIENTE", S1167="REDUCIDO", S1167="AMPLIADO"),L1167&lt;&gt;"HONORARIO" ), _xlfn.CONCAT(IF(H1167="X","H",H1167),"_",IF(OR(P1167=5,P1167=6),_xlfn.CONCAT(P1167,"A"),P1167),"_",VLOOKUP(T1167,Datos!$B$2:$C$5,2,TRUE)),""))</f>
        <v>M_1_[hasta 3]</v>
      </c>
      <c r="AD1167" s="186">
        <f t="shared" si="496"/>
        <v>0</v>
      </c>
      <c r="AE1167" s="90" t="str">
        <f t="shared" si="497"/>
        <v>-</v>
      </c>
      <c r="AF1167" s="91" t="str">
        <f t="shared" si="498"/>
        <v>070601</v>
      </c>
      <c r="AG1167" s="92"/>
      <c r="AH1167" s="93" t="str">
        <f t="shared" si="499"/>
        <v>Corporación de Fomento de la Producción</v>
      </c>
      <c r="AI1167" s="90" t="str">
        <f t="shared" si="500"/>
        <v>-</v>
      </c>
      <c r="AJ1167" s="90">
        <f t="shared" si="501"/>
        <v>6</v>
      </c>
      <c r="AK1167" s="90" t="str">
        <f t="shared" si="502"/>
        <v>-</v>
      </c>
      <c r="AL1167" s="90" t="str">
        <f t="shared" si="503"/>
        <v>Identifica este registro como MUJER</v>
      </c>
      <c r="AM1167" s="90" t="str">
        <f t="shared" si="504"/>
        <v>-</v>
      </c>
      <c r="AN1167" s="90" t="str">
        <f t="shared" si="505"/>
        <v>-</v>
      </c>
      <c r="AO1167" s="90" t="str">
        <f t="shared" si="506"/>
        <v>-</v>
      </c>
      <c r="AP1167" s="58" t="str">
        <f t="shared" si="507"/>
        <v>-</v>
      </c>
      <c r="AQ1167" s="94" t="str">
        <f t="shared" si="508"/>
        <v>-</v>
      </c>
      <c r="AR1167" s="94" t="str">
        <f>IF(N1167="","PRIMER_DIA en blanco",
IF(AND(M1167="01",N1167&gt;=L_Conversion!$C$118,N1167&lt;=L_Conversion!$D$118),"-",
IF(AND(M1167="02",N1167&gt;=L_Conversion!$C$119,N1167&lt;=L_Conversion!$D$119),"-",
IF(AND(M1167="03",N1167&gt;=L_Conversion!$C$120,N1167&lt;=L_Conversion!$D$120),"-",
IF(AND(M1167="04",N1167&gt;=L_Conversion!$C$121,N1167&lt;=L_Conversion!$D$121),"-",
IF(AND(M1167="05",N1167&gt;=L_Conversion!$C$122,N1167&lt;=L_Conversion!$D$122),"-",
IF(AND(M1167="06",N1167&gt;=L_Conversion!$C$123,N1167&lt;=L_Conversion!$D$123),"-",
IF(AND(M1167="07",N1167&gt;=L_Conversion!$C$124,N1167&lt;=L_Conversion!$D$124),"-",
IF(AND(M1167="08",N1167&gt;=L_Conversion!$C$125,N1167&lt;=L_Conversion!$D$125),"-",
IF(AND(M1167="09",N1167&gt;=L_Conversion!$C$126,N1167&lt;=L_Conversion!$D$126),"-",
IF(AND(M1167="10",N1167&gt;=L_Conversion!$C$127,N1167&lt;=L_Conversion!$D$127),"-",
IF(AND(M1167="11",N1167&gt;=L_Conversion!$C$128,N1167&lt;=L_Conversion!$D$128),"-",
IF(AND(M1167="12",N1167&gt;=L_Conversion!$C$129,N1167&lt;=L_Conversion!$D$129),"-",
IF(AND(M1167="13",N1167&gt;=L_Conversion!$C$116,N1167&lt;=L_Conversion!$D$116),"-",
IF(AND(M1167="14",N1167&gt;=L_Conversion!$C$117,N1167&lt;=L_Conversion!$D$117),"-",
"PRIMER_DIA fuera de rango")))))))))))))))</f>
        <v>-</v>
      </c>
      <c r="AS1167" s="94" t="str">
        <f t="shared" si="509"/>
        <v>-</v>
      </c>
      <c r="AT1167" s="94" t="str">
        <f t="shared" si="510"/>
        <v>-</v>
      </c>
      <c r="AU1167" s="94" t="str">
        <f t="shared" si="511"/>
        <v>-</v>
      </c>
      <c r="AV1167" s="94" t="str">
        <f t="shared" si="512"/>
        <v>-</v>
      </c>
      <c r="AW1167" s="94" t="str">
        <f t="shared" si="513"/>
        <v>-</v>
      </c>
      <c r="AX1167" s="94" t="str">
        <f t="shared" si="514"/>
        <v>-</v>
      </c>
      <c r="AY1167" s="94" t="str">
        <f t="shared" si="515"/>
        <v>-</v>
      </c>
      <c r="AZ1167" s="94" t="str">
        <f t="shared" si="516"/>
        <v>-</v>
      </c>
      <c r="BA1167" s="94" t="str">
        <f t="shared" si="517"/>
        <v>-</v>
      </c>
      <c r="BB1167" s="94" t="str">
        <f t="shared" si="518"/>
        <v>-</v>
      </c>
      <c r="BC1167" s="94" t="str">
        <f t="shared" si="519"/>
        <v>-</v>
      </c>
      <c r="BD1167" s="94" t="str">
        <f t="shared" si="520"/>
        <v>-</v>
      </c>
      <c r="BE1167" s="94" t="str">
        <f t="shared" si="521"/>
        <v>-</v>
      </c>
      <c r="BF1167" s="94" t="str">
        <f t="shared" si="522"/>
        <v>-</v>
      </c>
    </row>
    <row r="1168" spans="1:58" x14ac:dyDescent="0.2">
      <c r="A1168" s="19" t="s">
        <v>1193</v>
      </c>
      <c r="B1168" s="19" t="s">
        <v>76</v>
      </c>
      <c r="C1168" s="19">
        <v>15763722</v>
      </c>
      <c r="D1168" s="19">
        <v>3</v>
      </c>
      <c r="E1168" s="19" t="s">
        <v>1299</v>
      </c>
      <c r="F1168" s="19" t="s">
        <v>1315</v>
      </c>
      <c r="G1168" s="19" t="s">
        <v>1510</v>
      </c>
      <c r="H1168" s="19" t="s">
        <v>1018</v>
      </c>
      <c r="I1168" s="19" t="s">
        <v>653</v>
      </c>
      <c r="J1168" s="19">
        <v>80</v>
      </c>
      <c r="K1168" s="19" t="s">
        <v>556</v>
      </c>
      <c r="L1168" s="19" t="s">
        <v>495</v>
      </c>
      <c r="M1168" s="19" t="s">
        <v>269</v>
      </c>
      <c r="N1168" s="19">
        <v>45938</v>
      </c>
      <c r="O1168" s="19">
        <v>3</v>
      </c>
      <c r="P1168" s="83">
        <v>1</v>
      </c>
      <c r="Q1168" s="19" t="s">
        <v>23</v>
      </c>
      <c r="R1168" s="19" t="s">
        <v>11</v>
      </c>
      <c r="S1168" s="19" t="s">
        <v>23</v>
      </c>
      <c r="T1168" s="19">
        <v>3</v>
      </c>
      <c r="U1168" s="19" t="s">
        <v>11</v>
      </c>
      <c r="V1168" s="19" t="s">
        <v>11</v>
      </c>
      <c r="W1168" s="19" t="s">
        <v>11</v>
      </c>
      <c r="X1168" s="19">
        <v>0</v>
      </c>
      <c r="Y1168" s="19" t="s">
        <v>730</v>
      </c>
      <c r="Z1168" s="19">
        <v>0</v>
      </c>
      <c r="AA1168" s="19">
        <v>0</v>
      </c>
      <c r="AB1168" s="19">
        <v>0</v>
      </c>
      <c r="AC1168" s="186" t="str">
        <f>IF(OR(M1168="13",M1168="14",P1168=8),"",IF(     AND(OR(S1168="AUTORIZADO", S1168="PENDIENTE", S1168="REDUCIDO", S1168="AMPLIADO"),L1168&lt;&gt;"HONORARIO" ), _xlfn.CONCAT(IF(H1168="X","H",H1168),"_",IF(OR(P1168=5,P1168=6),_xlfn.CONCAT(P1168,"A"),P1168),"_",VLOOKUP(T1168,Datos!$B$2:$C$5,2,TRUE)),""))</f>
        <v>M_1_[hasta 3]</v>
      </c>
      <c r="AD1168" s="186">
        <f t="shared" si="496"/>
        <v>0</v>
      </c>
      <c r="AE1168" s="90" t="str">
        <f t="shared" si="497"/>
        <v>-</v>
      </c>
      <c r="AF1168" s="91" t="str">
        <f t="shared" si="498"/>
        <v>070601</v>
      </c>
      <c r="AG1168" s="92"/>
      <c r="AH1168" s="93" t="str">
        <f t="shared" si="499"/>
        <v>Corporación de Fomento de la Producción</v>
      </c>
      <c r="AI1168" s="90" t="str">
        <f t="shared" si="500"/>
        <v>-</v>
      </c>
      <c r="AJ1168" s="90">
        <f t="shared" si="501"/>
        <v>3</v>
      </c>
      <c r="AK1168" s="90" t="str">
        <f t="shared" si="502"/>
        <v>-</v>
      </c>
      <c r="AL1168" s="90" t="str">
        <f t="shared" si="503"/>
        <v>Identifica este registro como MUJER</v>
      </c>
      <c r="AM1168" s="90" t="str">
        <f t="shared" si="504"/>
        <v>-</v>
      </c>
      <c r="AN1168" s="90" t="str">
        <f t="shared" si="505"/>
        <v>-</v>
      </c>
      <c r="AO1168" s="90" t="str">
        <f t="shared" si="506"/>
        <v>-</v>
      </c>
      <c r="AP1168" s="58" t="str">
        <f t="shared" si="507"/>
        <v>-</v>
      </c>
      <c r="AQ1168" s="94" t="str">
        <f t="shared" si="508"/>
        <v>-</v>
      </c>
      <c r="AR1168" s="94" t="str">
        <f>IF(N1168="","PRIMER_DIA en blanco",
IF(AND(M1168="01",N1168&gt;=L_Conversion!$C$118,N1168&lt;=L_Conversion!$D$118),"-",
IF(AND(M1168="02",N1168&gt;=L_Conversion!$C$119,N1168&lt;=L_Conversion!$D$119),"-",
IF(AND(M1168="03",N1168&gt;=L_Conversion!$C$120,N1168&lt;=L_Conversion!$D$120),"-",
IF(AND(M1168="04",N1168&gt;=L_Conversion!$C$121,N1168&lt;=L_Conversion!$D$121),"-",
IF(AND(M1168="05",N1168&gt;=L_Conversion!$C$122,N1168&lt;=L_Conversion!$D$122),"-",
IF(AND(M1168="06",N1168&gt;=L_Conversion!$C$123,N1168&lt;=L_Conversion!$D$123),"-",
IF(AND(M1168="07",N1168&gt;=L_Conversion!$C$124,N1168&lt;=L_Conversion!$D$124),"-",
IF(AND(M1168="08",N1168&gt;=L_Conversion!$C$125,N1168&lt;=L_Conversion!$D$125),"-",
IF(AND(M1168="09",N1168&gt;=L_Conversion!$C$126,N1168&lt;=L_Conversion!$D$126),"-",
IF(AND(M1168="10",N1168&gt;=L_Conversion!$C$127,N1168&lt;=L_Conversion!$D$127),"-",
IF(AND(M1168="11",N1168&gt;=L_Conversion!$C$128,N1168&lt;=L_Conversion!$D$128),"-",
IF(AND(M1168="12",N1168&gt;=L_Conversion!$C$129,N1168&lt;=L_Conversion!$D$129),"-",
IF(AND(M1168="13",N1168&gt;=L_Conversion!$C$116,N1168&lt;=L_Conversion!$D$116),"-",
IF(AND(M1168="14",N1168&gt;=L_Conversion!$C$117,N1168&lt;=L_Conversion!$D$117),"-",
"PRIMER_DIA fuera de rango")))))))))))))))</f>
        <v>-</v>
      </c>
      <c r="AS1168" s="94" t="str">
        <f t="shared" si="509"/>
        <v>-</v>
      </c>
      <c r="AT1168" s="94" t="str">
        <f t="shared" si="510"/>
        <v>-</v>
      </c>
      <c r="AU1168" s="94" t="str">
        <f t="shared" si="511"/>
        <v>-</v>
      </c>
      <c r="AV1168" s="94" t="str">
        <f t="shared" si="512"/>
        <v>-</v>
      </c>
      <c r="AW1168" s="94" t="str">
        <f t="shared" si="513"/>
        <v>-</v>
      </c>
      <c r="AX1168" s="94" t="str">
        <f t="shared" si="514"/>
        <v>-</v>
      </c>
      <c r="AY1168" s="94" t="str">
        <f t="shared" si="515"/>
        <v>-</v>
      </c>
      <c r="AZ1168" s="94" t="str">
        <f t="shared" si="516"/>
        <v>-</v>
      </c>
      <c r="BA1168" s="94" t="str">
        <f t="shared" si="517"/>
        <v>-</v>
      </c>
      <c r="BB1168" s="94" t="str">
        <f t="shared" si="518"/>
        <v>-</v>
      </c>
      <c r="BC1168" s="94" t="str">
        <f t="shared" si="519"/>
        <v>-</v>
      </c>
      <c r="BD1168" s="94" t="str">
        <f t="shared" si="520"/>
        <v>-</v>
      </c>
      <c r="BE1168" s="94" t="str">
        <f t="shared" si="521"/>
        <v>-</v>
      </c>
      <c r="BF1168" s="94" t="str">
        <f t="shared" si="522"/>
        <v>-</v>
      </c>
    </row>
    <row r="1169" spans="1:58" x14ac:dyDescent="0.2">
      <c r="A1169" s="19" t="s">
        <v>1193</v>
      </c>
      <c r="B1169" s="19" t="s">
        <v>76</v>
      </c>
      <c r="C1169" s="19">
        <v>13065189</v>
      </c>
      <c r="D1169" s="19">
        <v>5</v>
      </c>
      <c r="E1169" s="19" t="s">
        <v>1207</v>
      </c>
      <c r="F1169" s="19" t="s">
        <v>2167</v>
      </c>
      <c r="G1169" s="19" t="s">
        <v>2168</v>
      </c>
      <c r="H1169" s="19" t="s">
        <v>654</v>
      </c>
      <c r="I1169" s="19" t="s">
        <v>653</v>
      </c>
      <c r="J1169" s="19">
        <v>80</v>
      </c>
      <c r="K1169" s="19" t="s">
        <v>556</v>
      </c>
      <c r="L1169" s="19" t="s">
        <v>495</v>
      </c>
      <c r="M1169" s="19" t="s">
        <v>269</v>
      </c>
      <c r="N1169" s="19">
        <v>45938</v>
      </c>
      <c r="O1169" s="19">
        <v>2</v>
      </c>
      <c r="P1169" s="83">
        <v>1</v>
      </c>
      <c r="Q1169" s="19" t="s">
        <v>23</v>
      </c>
      <c r="R1169" s="19" t="s">
        <v>11</v>
      </c>
      <c r="S1169" s="19" t="s">
        <v>23</v>
      </c>
      <c r="T1169" s="19">
        <v>2</v>
      </c>
      <c r="U1169" s="19" t="s">
        <v>11</v>
      </c>
      <c r="V1169" s="19" t="s">
        <v>11</v>
      </c>
      <c r="W1169" s="19" t="s">
        <v>11</v>
      </c>
      <c r="X1169" s="19">
        <v>0</v>
      </c>
      <c r="Y1169" s="19" t="s">
        <v>730</v>
      </c>
      <c r="Z1169" s="19">
        <v>0</v>
      </c>
      <c r="AA1169" s="19">
        <v>0</v>
      </c>
      <c r="AB1169" s="19">
        <v>0</v>
      </c>
      <c r="AC1169" s="186" t="str">
        <f>IF(OR(M1169="13",M1169="14",P1169=8),"",IF(     AND(OR(S1169="AUTORIZADO", S1169="PENDIENTE", S1169="REDUCIDO", S1169="AMPLIADO"),L1169&lt;&gt;"HONORARIO" ), _xlfn.CONCAT(IF(H1169="X","H",H1169),"_",IF(OR(P1169=5,P1169=6),_xlfn.CONCAT(P1169,"A"),P1169),"_",VLOOKUP(T1169,Datos!$B$2:$C$5,2,TRUE)),""))</f>
        <v>H_1_[hasta 3]</v>
      </c>
      <c r="AD1169" s="186">
        <f t="shared" si="496"/>
        <v>0</v>
      </c>
      <c r="AE1169" s="90" t="str">
        <f t="shared" si="497"/>
        <v>-</v>
      </c>
      <c r="AF1169" s="91" t="str">
        <f t="shared" si="498"/>
        <v>070601</v>
      </c>
      <c r="AG1169" s="92"/>
      <c r="AH1169" s="93" t="str">
        <f t="shared" si="499"/>
        <v>Corporación de Fomento de la Producción</v>
      </c>
      <c r="AI1169" s="90" t="str">
        <f t="shared" si="500"/>
        <v>-</v>
      </c>
      <c r="AJ1169" s="90">
        <f t="shared" si="501"/>
        <v>5</v>
      </c>
      <c r="AK1169" s="90" t="str">
        <f t="shared" si="502"/>
        <v>-</v>
      </c>
      <c r="AL1169" s="90" t="str">
        <f t="shared" si="503"/>
        <v>Identifica este registro como HOMBRE</v>
      </c>
      <c r="AM1169" s="90" t="str">
        <f t="shared" si="504"/>
        <v>-</v>
      </c>
      <c r="AN1169" s="90" t="str">
        <f t="shared" si="505"/>
        <v>-</v>
      </c>
      <c r="AO1169" s="90" t="str">
        <f t="shared" si="506"/>
        <v>-</v>
      </c>
      <c r="AP1169" s="58" t="str">
        <f t="shared" si="507"/>
        <v>-</v>
      </c>
      <c r="AQ1169" s="94" t="str">
        <f t="shared" si="508"/>
        <v>-</v>
      </c>
      <c r="AR1169" s="94" t="str">
        <f>IF(N1169="","PRIMER_DIA en blanco",
IF(AND(M1169="01",N1169&gt;=L_Conversion!$C$118,N1169&lt;=L_Conversion!$D$118),"-",
IF(AND(M1169="02",N1169&gt;=L_Conversion!$C$119,N1169&lt;=L_Conversion!$D$119),"-",
IF(AND(M1169="03",N1169&gt;=L_Conversion!$C$120,N1169&lt;=L_Conversion!$D$120),"-",
IF(AND(M1169="04",N1169&gt;=L_Conversion!$C$121,N1169&lt;=L_Conversion!$D$121),"-",
IF(AND(M1169="05",N1169&gt;=L_Conversion!$C$122,N1169&lt;=L_Conversion!$D$122),"-",
IF(AND(M1169="06",N1169&gt;=L_Conversion!$C$123,N1169&lt;=L_Conversion!$D$123),"-",
IF(AND(M1169="07",N1169&gt;=L_Conversion!$C$124,N1169&lt;=L_Conversion!$D$124),"-",
IF(AND(M1169="08",N1169&gt;=L_Conversion!$C$125,N1169&lt;=L_Conversion!$D$125),"-",
IF(AND(M1169="09",N1169&gt;=L_Conversion!$C$126,N1169&lt;=L_Conversion!$D$126),"-",
IF(AND(M1169="10",N1169&gt;=L_Conversion!$C$127,N1169&lt;=L_Conversion!$D$127),"-",
IF(AND(M1169="11",N1169&gt;=L_Conversion!$C$128,N1169&lt;=L_Conversion!$D$128),"-",
IF(AND(M1169="12",N1169&gt;=L_Conversion!$C$129,N1169&lt;=L_Conversion!$D$129),"-",
IF(AND(M1169="13",N1169&gt;=L_Conversion!$C$116,N1169&lt;=L_Conversion!$D$116),"-",
IF(AND(M1169="14",N1169&gt;=L_Conversion!$C$117,N1169&lt;=L_Conversion!$D$117),"-",
"PRIMER_DIA fuera de rango")))))))))))))))</f>
        <v>-</v>
      </c>
      <c r="AS1169" s="94" t="str">
        <f t="shared" si="509"/>
        <v>-</v>
      </c>
      <c r="AT1169" s="94" t="str">
        <f t="shared" si="510"/>
        <v>-</v>
      </c>
      <c r="AU1169" s="94" t="str">
        <f t="shared" si="511"/>
        <v>-</v>
      </c>
      <c r="AV1169" s="94" t="str">
        <f t="shared" si="512"/>
        <v>-</v>
      </c>
      <c r="AW1169" s="94" t="str">
        <f t="shared" si="513"/>
        <v>-</v>
      </c>
      <c r="AX1169" s="94" t="str">
        <f t="shared" si="514"/>
        <v>-</v>
      </c>
      <c r="AY1169" s="94" t="str">
        <f t="shared" si="515"/>
        <v>-</v>
      </c>
      <c r="AZ1169" s="94" t="str">
        <f t="shared" si="516"/>
        <v>-</v>
      </c>
      <c r="BA1169" s="94" t="str">
        <f t="shared" si="517"/>
        <v>-</v>
      </c>
      <c r="BB1169" s="94" t="str">
        <f t="shared" si="518"/>
        <v>-</v>
      </c>
      <c r="BC1169" s="94" t="str">
        <f t="shared" si="519"/>
        <v>-</v>
      </c>
      <c r="BD1169" s="94" t="str">
        <f t="shared" si="520"/>
        <v>-</v>
      </c>
      <c r="BE1169" s="94" t="str">
        <f t="shared" si="521"/>
        <v>-</v>
      </c>
      <c r="BF1169" s="94" t="str">
        <f t="shared" si="522"/>
        <v>-</v>
      </c>
    </row>
    <row r="1170" spans="1:58" x14ac:dyDescent="0.2">
      <c r="A1170" s="19" t="s">
        <v>1193</v>
      </c>
      <c r="B1170" s="19" t="s">
        <v>76</v>
      </c>
      <c r="C1170" s="19">
        <v>13687239</v>
      </c>
      <c r="D1170" s="19">
        <v>7</v>
      </c>
      <c r="E1170" s="19" t="s">
        <v>1601</v>
      </c>
      <c r="F1170" s="19" t="s">
        <v>1602</v>
      </c>
      <c r="G1170" s="19" t="s">
        <v>1603</v>
      </c>
      <c r="H1170" s="19" t="s">
        <v>1018</v>
      </c>
      <c r="I1170" s="19" t="s">
        <v>653</v>
      </c>
      <c r="J1170" s="19">
        <v>80</v>
      </c>
      <c r="K1170" s="19" t="s">
        <v>556</v>
      </c>
      <c r="L1170" s="19" t="s">
        <v>495</v>
      </c>
      <c r="M1170" s="19" t="s">
        <v>269</v>
      </c>
      <c r="N1170" s="19">
        <v>45938</v>
      </c>
      <c r="O1170" s="19">
        <v>14</v>
      </c>
      <c r="P1170" s="83">
        <v>1</v>
      </c>
      <c r="Q1170" s="19" t="s">
        <v>23</v>
      </c>
      <c r="R1170" s="19" t="s">
        <v>11</v>
      </c>
      <c r="S1170" s="19" t="s">
        <v>23</v>
      </c>
      <c r="T1170" s="19">
        <v>14</v>
      </c>
      <c r="U1170" s="19" t="s">
        <v>11</v>
      </c>
      <c r="V1170" s="19" t="s">
        <v>11</v>
      </c>
      <c r="W1170" s="19" t="s">
        <v>11</v>
      </c>
      <c r="X1170" s="19">
        <v>0</v>
      </c>
      <c r="Y1170" s="19" t="s">
        <v>730</v>
      </c>
      <c r="Z1170" s="19">
        <v>0</v>
      </c>
      <c r="AA1170" s="19">
        <v>0</v>
      </c>
      <c r="AB1170" s="19">
        <v>0</v>
      </c>
      <c r="AC1170" s="186" t="str">
        <f>IF(OR(M1170="13",M1170="14",P1170=8),"",IF(     AND(OR(S1170="AUTORIZADO", S1170="PENDIENTE", S1170="REDUCIDO", S1170="AMPLIADO"),L1170&lt;&gt;"HONORARIO" ), _xlfn.CONCAT(IF(H1170="X","H",H1170),"_",IF(OR(P1170=5,P1170=6),_xlfn.CONCAT(P1170,"A"),P1170),"_",VLOOKUP(T1170,Datos!$B$2:$C$5,2,TRUE)),""))</f>
        <v>M_1_[11 +]</v>
      </c>
      <c r="AD1170" s="186">
        <f t="shared" si="496"/>
        <v>0</v>
      </c>
      <c r="AE1170" s="90" t="str">
        <f t="shared" si="497"/>
        <v>-</v>
      </c>
      <c r="AF1170" s="91" t="str">
        <f t="shared" si="498"/>
        <v>070601</v>
      </c>
      <c r="AG1170" s="92"/>
      <c r="AH1170" s="93" t="str">
        <f t="shared" si="499"/>
        <v>Corporación de Fomento de la Producción</v>
      </c>
      <c r="AI1170" s="90" t="str">
        <f t="shared" si="500"/>
        <v>-</v>
      </c>
      <c r="AJ1170" s="90">
        <f t="shared" si="501"/>
        <v>7</v>
      </c>
      <c r="AK1170" s="90" t="str">
        <f t="shared" si="502"/>
        <v>-</v>
      </c>
      <c r="AL1170" s="90" t="str">
        <f t="shared" si="503"/>
        <v>Identifica este registro como MUJER</v>
      </c>
      <c r="AM1170" s="90" t="str">
        <f t="shared" si="504"/>
        <v>-</v>
      </c>
      <c r="AN1170" s="90" t="str">
        <f t="shared" si="505"/>
        <v>-</v>
      </c>
      <c r="AO1170" s="90" t="str">
        <f t="shared" si="506"/>
        <v>-</v>
      </c>
      <c r="AP1170" s="58" t="str">
        <f t="shared" si="507"/>
        <v>-</v>
      </c>
      <c r="AQ1170" s="94" t="str">
        <f t="shared" si="508"/>
        <v>-</v>
      </c>
      <c r="AR1170" s="94" t="str">
        <f>IF(N1170="","PRIMER_DIA en blanco",
IF(AND(M1170="01",N1170&gt;=L_Conversion!$C$118,N1170&lt;=L_Conversion!$D$118),"-",
IF(AND(M1170="02",N1170&gt;=L_Conversion!$C$119,N1170&lt;=L_Conversion!$D$119),"-",
IF(AND(M1170="03",N1170&gt;=L_Conversion!$C$120,N1170&lt;=L_Conversion!$D$120),"-",
IF(AND(M1170="04",N1170&gt;=L_Conversion!$C$121,N1170&lt;=L_Conversion!$D$121),"-",
IF(AND(M1170="05",N1170&gt;=L_Conversion!$C$122,N1170&lt;=L_Conversion!$D$122),"-",
IF(AND(M1170="06",N1170&gt;=L_Conversion!$C$123,N1170&lt;=L_Conversion!$D$123),"-",
IF(AND(M1170="07",N1170&gt;=L_Conversion!$C$124,N1170&lt;=L_Conversion!$D$124),"-",
IF(AND(M1170="08",N1170&gt;=L_Conversion!$C$125,N1170&lt;=L_Conversion!$D$125),"-",
IF(AND(M1170="09",N1170&gt;=L_Conversion!$C$126,N1170&lt;=L_Conversion!$D$126),"-",
IF(AND(M1170="10",N1170&gt;=L_Conversion!$C$127,N1170&lt;=L_Conversion!$D$127),"-",
IF(AND(M1170="11",N1170&gt;=L_Conversion!$C$128,N1170&lt;=L_Conversion!$D$128),"-",
IF(AND(M1170="12",N1170&gt;=L_Conversion!$C$129,N1170&lt;=L_Conversion!$D$129),"-",
IF(AND(M1170="13",N1170&gt;=L_Conversion!$C$116,N1170&lt;=L_Conversion!$D$116),"-",
IF(AND(M1170="14",N1170&gt;=L_Conversion!$C$117,N1170&lt;=L_Conversion!$D$117),"-",
"PRIMER_DIA fuera de rango")))))))))))))))</f>
        <v>-</v>
      </c>
      <c r="AS1170" s="94" t="str">
        <f t="shared" si="509"/>
        <v>-</v>
      </c>
      <c r="AT1170" s="94" t="str">
        <f t="shared" si="510"/>
        <v>-</v>
      </c>
      <c r="AU1170" s="94" t="str">
        <f t="shared" si="511"/>
        <v>-</v>
      </c>
      <c r="AV1170" s="94" t="str">
        <f t="shared" si="512"/>
        <v>-</v>
      </c>
      <c r="AW1170" s="94" t="str">
        <f t="shared" si="513"/>
        <v>-</v>
      </c>
      <c r="AX1170" s="94" t="str">
        <f t="shared" si="514"/>
        <v>-</v>
      </c>
      <c r="AY1170" s="94" t="str">
        <f t="shared" si="515"/>
        <v>-</v>
      </c>
      <c r="AZ1170" s="94" t="str">
        <f t="shared" si="516"/>
        <v>-</v>
      </c>
      <c r="BA1170" s="94" t="str">
        <f t="shared" si="517"/>
        <v>-</v>
      </c>
      <c r="BB1170" s="94" t="str">
        <f t="shared" si="518"/>
        <v>-</v>
      </c>
      <c r="BC1170" s="94" t="str">
        <f t="shared" si="519"/>
        <v>-</v>
      </c>
      <c r="BD1170" s="94" t="str">
        <f t="shared" si="520"/>
        <v>-</v>
      </c>
      <c r="BE1170" s="94" t="str">
        <f t="shared" si="521"/>
        <v>-</v>
      </c>
      <c r="BF1170" s="94" t="str">
        <f t="shared" si="522"/>
        <v>-</v>
      </c>
    </row>
    <row r="1171" spans="1:58" x14ac:dyDescent="0.2">
      <c r="A1171" s="19" t="s">
        <v>1193</v>
      </c>
      <c r="B1171" s="19" t="s">
        <v>76</v>
      </c>
      <c r="C1171" s="19">
        <v>12720190</v>
      </c>
      <c r="D1171" s="19">
        <v>0</v>
      </c>
      <c r="E1171" s="19" t="s">
        <v>1943</v>
      </c>
      <c r="F1171" s="19" t="s">
        <v>1903</v>
      </c>
      <c r="G1171" s="19" t="s">
        <v>2115</v>
      </c>
      <c r="H1171" s="19" t="s">
        <v>654</v>
      </c>
      <c r="I1171" s="19" t="s">
        <v>653</v>
      </c>
      <c r="J1171" s="19">
        <v>80</v>
      </c>
      <c r="K1171" s="19" t="s">
        <v>556</v>
      </c>
      <c r="L1171" s="19" t="s">
        <v>495</v>
      </c>
      <c r="M1171" s="19" t="s">
        <v>269</v>
      </c>
      <c r="N1171" s="19">
        <v>45938</v>
      </c>
      <c r="O1171" s="19">
        <v>3</v>
      </c>
      <c r="P1171" s="83">
        <v>1</v>
      </c>
      <c r="Q1171" s="19" t="s">
        <v>23</v>
      </c>
      <c r="R1171" s="19" t="s">
        <v>11</v>
      </c>
      <c r="S1171" s="19" t="s">
        <v>23</v>
      </c>
      <c r="T1171" s="19">
        <v>3</v>
      </c>
      <c r="U1171" s="19" t="s">
        <v>11</v>
      </c>
      <c r="V1171" s="19" t="s">
        <v>11</v>
      </c>
      <c r="W1171" s="19" t="s">
        <v>11</v>
      </c>
      <c r="X1171" s="19">
        <v>0</v>
      </c>
      <c r="Y1171" s="19" t="s">
        <v>730</v>
      </c>
      <c r="Z1171" s="19">
        <v>0</v>
      </c>
      <c r="AA1171" s="19">
        <v>0</v>
      </c>
      <c r="AB1171" s="19">
        <v>0</v>
      </c>
      <c r="AC1171" s="186" t="str">
        <f>IF(OR(M1171="13",M1171="14",P1171=8),"",IF(     AND(OR(S1171="AUTORIZADO", S1171="PENDIENTE", S1171="REDUCIDO", S1171="AMPLIADO"),L1171&lt;&gt;"HONORARIO" ), _xlfn.CONCAT(IF(H1171="X","H",H1171),"_",IF(OR(P1171=5,P1171=6),_xlfn.CONCAT(P1171,"A"),P1171),"_",VLOOKUP(T1171,Datos!$B$2:$C$5,2,TRUE)),""))</f>
        <v>H_1_[hasta 3]</v>
      </c>
      <c r="AD1171" s="186">
        <f t="shared" si="496"/>
        <v>0</v>
      </c>
      <c r="AE1171" s="90" t="str">
        <f t="shared" si="497"/>
        <v>-</v>
      </c>
      <c r="AF1171" s="91" t="str">
        <f t="shared" si="498"/>
        <v>070601</v>
      </c>
      <c r="AG1171" s="92"/>
      <c r="AH1171" s="93" t="str">
        <f t="shared" si="499"/>
        <v>Corporación de Fomento de la Producción</v>
      </c>
      <c r="AI1171" s="90" t="str">
        <f t="shared" si="500"/>
        <v>-</v>
      </c>
      <c r="AJ1171" s="90">
        <f t="shared" si="501"/>
        <v>0</v>
      </c>
      <c r="AK1171" s="90" t="str">
        <f t="shared" si="502"/>
        <v>-</v>
      </c>
      <c r="AL1171" s="90" t="str">
        <f t="shared" si="503"/>
        <v>Identifica este registro como HOMBRE</v>
      </c>
      <c r="AM1171" s="90" t="str">
        <f t="shared" si="504"/>
        <v>-</v>
      </c>
      <c r="AN1171" s="90" t="str">
        <f t="shared" si="505"/>
        <v>-</v>
      </c>
      <c r="AO1171" s="90" t="str">
        <f t="shared" si="506"/>
        <v>-</v>
      </c>
      <c r="AP1171" s="58" t="str">
        <f t="shared" si="507"/>
        <v>-</v>
      </c>
      <c r="AQ1171" s="94" t="str">
        <f t="shared" si="508"/>
        <v>-</v>
      </c>
      <c r="AR1171" s="94" t="str">
        <f>IF(N1171="","PRIMER_DIA en blanco",
IF(AND(M1171="01",N1171&gt;=L_Conversion!$C$118,N1171&lt;=L_Conversion!$D$118),"-",
IF(AND(M1171="02",N1171&gt;=L_Conversion!$C$119,N1171&lt;=L_Conversion!$D$119),"-",
IF(AND(M1171="03",N1171&gt;=L_Conversion!$C$120,N1171&lt;=L_Conversion!$D$120),"-",
IF(AND(M1171="04",N1171&gt;=L_Conversion!$C$121,N1171&lt;=L_Conversion!$D$121),"-",
IF(AND(M1171="05",N1171&gt;=L_Conversion!$C$122,N1171&lt;=L_Conversion!$D$122),"-",
IF(AND(M1171="06",N1171&gt;=L_Conversion!$C$123,N1171&lt;=L_Conversion!$D$123),"-",
IF(AND(M1171="07",N1171&gt;=L_Conversion!$C$124,N1171&lt;=L_Conversion!$D$124),"-",
IF(AND(M1171="08",N1171&gt;=L_Conversion!$C$125,N1171&lt;=L_Conversion!$D$125),"-",
IF(AND(M1171="09",N1171&gt;=L_Conversion!$C$126,N1171&lt;=L_Conversion!$D$126),"-",
IF(AND(M1171="10",N1171&gt;=L_Conversion!$C$127,N1171&lt;=L_Conversion!$D$127),"-",
IF(AND(M1171="11",N1171&gt;=L_Conversion!$C$128,N1171&lt;=L_Conversion!$D$128),"-",
IF(AND(M1171="12",N1171&gt;=L_Conversion!$C$129,N1171&lt;=L_Conversion!$D$129),"-",
IF(AND(M1171="13",N1171&gt;=L_Conversion!$C$116,N1171&lt;=L_Conversion!$D$116),"-",
IF(AND(M1171="14",N1171&gt;=L_Conversion!$C$117,N1171&lt;=L_Conversion!$D$117),"-",
"PRIMER_DIA fuera de rango")))))))))))))))</f>
        <v>-</v>
      </c>
      <c r="AS1171" s="94" t="str">
        <f t="shared" si="509"/>
        <v>-</v>
      </c>
      <c r="AT1171" s="94" t="str">
        <f t="shared" si="510"/>
        <v>-</v>
      </c>
      <c r="AU1171" s="94" t="str">
        <f t="shared" si="511"/>
        <v>-</v>
      </c>
      <c r="AV1171" s="94" t="str">
        <f t="shared" si="512"/>
        <v>-</v>
      </c>
      <c r="AW1171" s="94" t="str">
        <f t="shared" si="513"/>
        <v>-</v>
      </c>
      <c r="AX1171" s="94" t="str">
        <f t="shared" si="514"/>
        <v>-</v>
      </c>
      <c r="AY1171" s="94" t="str">
        <f t="shared" si="515"/>
        <v>-</v>
      </c>
      <c r="AZ1171" s="94" t="str">
        <f t="shared" si="516"/>
        <v>-</v>
      </c>
      <c r="BA1171" s="94" t="str">
        <f t="shared" si="517"/>
        <v>-</v>
      </c>
      <c r="BB1171" s="94" t="str">
        <f t="shared" si="518"/>
        <v>-</v>
      </c>
      <c r="BC1171" s="94" t="str">
        <f t="shared" si="519"/>
        <v>-</v>
      </c>
      <c r="BD1171" s="94" t="str">
        <f t="shared" si="520"/>
        <v>-</v>
      </c>
      <c r="BE1171" s="94" t="str">
        <f t="shared" si="521"/>
        <v>-</v>
      </c>
      <c r="BF1171" s="94" t="str">
        <f t="shared" si="522"/>
        <v>-</v>
      </c>
    </row>
    <row r="1172" spans="1:58" x14ac:dyDescent="0.2">
      <c r="A1172" s="19" t="s">
        <v>1193</v>
      </c>
      <c r="B1172" s="19" t="s">
        <v>76</v>
      </c>
      <c r="C1172" s="19">
        <v>13450578</v>
      </c>
      <c r="D1172" s="19">
        <v>8</v>
      </c>
      <c r="E1172" s="19" t="s">
        <v>1413</v>
      </c>
      <c r="F1172" s="19" t="s">
        <v>1414</v>
      </c>
      <c r="G1172" s="19" t="s">
        <v>1314</v>
      </c>
      <c r="H1172" s="19" t="s">
        <v>1018</v>
      </c>
      <c r="I1172" s="19" t="s">
        <v>653</v>
      </c>
      <c r="J1172" s="19">
        <v>80</v>
      </c>
      <c r="K1172" s="19" t="s">
        <v>560</v>
      </c>
      <c r="L1172" s="19" t="s">
        <v>495</v>
      </c>
      <c r="M1172" s="19" t="s">
        <v>269</v>
      </c>
      <c r="N1172" s="19">
        <v>45938</v>
      </c>
      <c r="O1172" s="19">
        <v>3</v>
      </c>
      <c r="P1172" s="83">
        <v>1</v>
      </c>
      <c r="Q1172" s="19" t="s">
        <v>23</v>
      </c>
      <c r="R1172" s="19" t="s">
        <v>11</v>
      </c>
      <c r="S1172" s="19" t="s">
        <v>23</v>
      </c>
      <c r="T1172" s="19">
        <v>3</v>
      </c>
      <c r="U1172" s="19" t="s">
        <v>11</v>
      </c>
      <c r="V1172" s="19" t="s">
        <v>11</v>
      </c>
      <c r="W1172" s="19" t="s">
        <v>11</v>
      </c>
      <c r="X1172" s="19">
        <v>0</v>
      </c>
      <c r="Y1172" s="19" t="s">
        <v>730</v>
      </c>
      <c r="Z1172" s="19">
        <v>0</v>
      </c>
      <c r="AA1172" s="19">
        <v>0</v>
      </c>
      <c r="AB1172" s="19">
        <v>0</v>
      </c>
      <c r="AC1172" s="186" t="str">
        <f>IF(OR(M1172="13",M1172="14",P1172=8),"",IF(     AND(OR(S1172="AUTORIZADO", S1172="PENDIENTE", S1172="REDUCIDO", S1172="AMPLIADO"),L1172&lt;&gt;"HONORARIO" ), _xlfn.CONCAT(IF(H1172="X","H",H1172),"_",IF(OR(P1172=5,P1172=6),_xlfn.CONCAT(P1172,"A"),P1172),"_",VLOOKUP(T1172,Datos!$B$2:$C$5,2,TRUE)),""))</f>
        <v>M_1_[hasta 3]</v>
      </c>
      <c r="AD1172" s="186">
        <f t="shared" si="496"/>
        <v>0</v>
      </c>
      <c r="AE1172" s="90" t="str">
        <f t="shared" si="497"/>
        <v>-</v>
      </c>
      <c r="AF1172" s="91" t="str">
        <f t="shared" si="498"/>
        <v>070601</v>
      </c>
      <c r="AG1172" s="92"/>
      <c r="AH1172" s="93" t="str">
        <f t="shared" si="499"/>
        <v>Corporación de Fomento de la Producción</v>
      </c>
      <c r="AI1172" s="90" t="str">
        <f t="shared" si="500"/>
        <v>-</v>
      </c>
      <c r="AJ1172" s="90">
        <f t="shared" si="501"/>
        <v>8</v>
      </c>
      <c r="AK1172" s="90" t="str">
        <f t="shared" si="502"/>
        <v>-</v>
      </c>
      <c r="AL1172" s="90" t="str">
        <f t="shared" si="503"/>
        <v>Identifica este registro como MUJER</v>
      </c>
      <c r="AM1172" s="90" t="str">
        <f t="shared" si="504"/>
        <v>-</v>
      </c>
      <c r="AN1172" s="90" t="str">
        <f t="shared" si="505"/>
        <v>-</v>
      </c>
      <c r="AO1172" s="90" t="str">
        <f t="shared" si="506"/>
        <v>-</v>
      </c>
      <c r="AP1172" s="58" t="str">
        <f t="shared" si="507"/>
        <v>-</v>
      </c>
      <c r="AQ1172" s="94" t="str">
        <f t="shared" si="508"/>
        <v>-</v>
      </c>
      <c r="AR1172" s="94" t="str">
        <f>IF(N1172="","PRIMER_DIA en blanco",
IF(AND(M1172="01",N1172&gt;=L_Conversion!$C$118,N1172&lt;=L_Conversion!$D$118),"-",
IF(AND(M1172="02",N1172&gt;=L_Conversion!$C$119,N1172&lt;=L_Conversion!$D$119),"-",
IF(AND(M1172="03",N1172&gt;=L_Conversion!$C$120,N1172&lt;=L_Conversion!$D$120),"-",
IF(AND(M1172="04",N1172&gt;=L_Conversion!$C$121,N1172&lt;=L_Conversion!$D$121),"-",
IF(AND(M1172="05",N1172&gt;=L_Conversion!$C$122,N1172&lt;=L_Conversion!$D$122),"-",
IF(AND(M1172="06",N1172&gt;=L_Conversion!$C$123,N1172&lt;=L_Conversion!$D$123),"-",
IF(AND(M1172="07",N1172&gt;=L_Conversion!$C$124,N1172&lt;=L_Conversion!$D$124),"-",
IF(AND(M1172="08",N1172&gt;=L_Conversion!$C$125,N1172&lt;=L_Conversion!$D$125),"-",
IF(AND(M1172="09",N1172&gt;=L_Conversion!$C$126,N1172&lt;=L_Conversion!$D$126),"-",
IF(AND(M1172="10",N1172&gt;=L_Conversion!$C$127,N1172&lt;=L_Conversion!$D$127),"-",
IF(AND(M1172="11",N1172&gt;=L_Conversion!$C$128,N1172&lt;=L_Conversion!$D$128),"-",
IF(AND(M1172="12",N1172&gt;=L_Conversion!$C$129,N1172&lt;=L_Conversion!$D$129),"-",
IF(AND(M1172="13",N1172&gt;=L_Conversion!$C$116,N1172&lt;=L_Conversion!$D$116),"-",
IF(AND(M1172="14",N1172&gt;=L_Conversion!$C$117,N1172&lt;=L_Conversion!$D$117),"-",
"PRIMER_DIA fuera de rango")))))))))))))))</f>
        <v>-</v>
      </c>
      <c r="AS1172" s="94" t="str">
        <f t="shared" si="509"/>
        <v>-</v>
      </c>
      <c r="AT1172" s="94" t="str">
        <f t="shared" si="510"/>
        <v>-</v>
      </c>
      <c r="AU1172" s="94" t="str">
        <f t="shared" si="511"/>
        <v>-</v>
      </c>
      <c r="AV1172" s="94" t="str">
        <f t="shared" si="512"/>
        <v>-</v>
      </c>
      <c r="AW1172" s="94" t="str">
        <f t="shared" si="513"/>
        <v>-</v>
      </c>
      <c r="AX1172" s="94" t="str">
        <f t="shared" si="514"/>
        <v>-</v>
      </c>
      <c r="AY1172" s="94" t="str">
        <f t="shared" si="515"/>
        <v>-</v>
      </c>
      <c r="AZ1172" s="94" t="str">
        <f t="shared" si="516"/>
        <v>-</v>
      </c>
      <c r="BA1172" s="94" t="str">
        <f t="shared" si="517"/>
        <v>-</v>
      </c>
      <c r="BB1172" s="94" t="str">
        <f t="shared" si="518"/>
        <v>-</v>
      </c>
      <c r="BC1172" s="94" t="str">
        <f t="shared" si="519"/>
        <v>-</v>
      </c>
      <c r="BD1172" s="94" t="str">
        <f t="shared" si="520"/>
        <v>-</v>
      </c>
      <c r="BE1172" s="94" t="str">
        <f t="shared" si="521"/>
        <v>-</v>
      </c>
      <c r="BF1172" s="94" t="str">
        <f t="shared" si="522"/>
        <v>-</v>
      </c>
    </row>
    <row r="1173" spans="1:58" x14ac:dyDescent="0.2">
      <c r="A1173" s="19" t="s">
        <v>1193</v>
      </c>
      <c r="B1173" s="19" t="s">
        <v>876</v>
      </c>
      <c r="C1173" s="19">
        <v>17811191</v>
      </c>
      <c r="D1173" s="19">
        <v>4</v>
      </c>
      <c r="E1173" s="19" t="s">
        <v>1265</v>
      </c>
      <c r="F1173" s="19" t="s">
        <v>2169</v>
      </c>
      <c r="G1173" s="19" t="s">
        <v>2170</v>
      </c>
      <c r="H1173" s="19" t="s">
        <v>1018</v>
      </c>
      <c r="I1173" s="19" t="s">
        <v>653</v>
      </c>
      <c r="J1173" s="19">
        <v>80</v>
      </c>
      <c r="K1173" s="19" t="s">
        <v>556</v>
      </c>
      <c r="L1173" s="19" t="s">
        <v>495</v>
      </c>
      <c r="M1173" s="19" t="s">
        <v>269</v>
      </c>
      <c r="N1173" s="19">
        <v>45938</v>
      </c>
      <c r="O1173" s="19">
        <v>34</v>
      </c>
      <c r="P1173" s="83">
        <v>3</v>
      </c>
      <c r="Q1173" s="19" t="s">
        <v>23</v>
      </c>
      <c r="R1173" s="19" t="s">
        <v>11</v>
      </c>
      <c r="S1173" s="19" t="s">
        <v>23</v>
      </c>
      <c r="T1173" s="19">
        <v>34</v>
      </c>
      <c r="U1173" s="19" t="s">
        <v>11</v>
      </c>
      <c r="V1173" s="19" t="s">
        <v>11</v>
      </c>
      <c r="W1173" s="19" t="s">
        <v>11</v>
      </c>
      <c r="X1173" s="19">
        <v>0</v>
      </c>
      <c r="Y1173" s="19" t="s">
        <v>730</v>
      </c>
      <c r="Z1173" s="19">
        <v>0</v>
      </c>
      <c r="AA1173" s="19">
        <v>0</v>
      </c>
      <c r="AB1173" s="19">
        <v>0</v>
      </c>
      <c r="AC1173" s="186" t="str">
        <f>IF(OR(M1173="13",M1173="14",P1173=8),"",IF(     AND(OR(S1173="AUTORIZADO", S1173="PENDIENTE", S1173="REDUCIDO", S1173="AMPLIADO"),L1173&lt;&gt;"HONORARIO" ), _xlfn.CONCAT(IF(H1173="X","H",H1173),"_",IF(OR(P1173=5,P1173=6),_xlfn.CONCAT(P1173,"A"),P1173),"_",VLOOKUP(T1173,Datos!$B$2:$C$5,2,TRUE)),""))</f>
        <v>M_3_[11 +]</v>
      </c>
      <c r="AD1173" s="186">
        <f t="shared" si="496"/>
        <v>0</v>
      </c>
      <c r="AE1173" s="90" t="str">
        <f t="shared" si="497"/>
        <v>-</v>
      </c>
      <c r="AF1173" s="91" t="str">
        <f t="shared" si="498"/>
        <v>070607</v>
      </c>
      <c r="AG1173" s="92"/>
      <c r="AH1173" s="93" t="str">
        <f t="shared" si="499"/>
        <v>Corporación de Fomento de la Producción</v>
      </c>
      <c r="AI1173" s="90" t="str">
        <f t="shared" si="500"/>
        <v>-</v>
      </c>
      <c r="AJ1173" s="90">
        <f t="shared" si="501"/>
        <v>4</v>
      </c>
      <c r="AK1173" s="90" t="str">
        <f t="shared" si="502"/>
        <v>-</v>
      </c>
      <c r="AL1173" s="90" t="str">
        <f t="shared" si="503"/>
        <v>Identifica este registro como MUJER</v>
      </c>
      <c r="AM1173" s="90" t="str">
        <f t="shared" si="504"/>
        <v>-</v>
      </c>
      <c r="AN1173" s="90" t="str">
        <f t="shared" si="505"/>
        <v>-</v>
      </c>
      <c r="AO1173" s="90" t="str">
        <f t="shared" si="506"/>
        <v>-</v>
      </c>
      <c r="AP1173" s="58" t="str">
        <f t="shared" si="507"/>
        <v>-</v>
      </c>
      <c r="AQ1173" s="94" t="str">
        <f t="shared" si="508"/>
        <v>-</v>
      </c>
      <c r="AR1173" s="94" t="str">
        <f>IF(N1173="","PRIMER_DIA en blanco",
IF(AND(M1173="01",N1173&gt;=L_Conversion!$C$118,N1173&lt;=L_Conversion!$D$118),"-",
IF(AND(M1173="02",N1173&gt;=L_Conversion!$C$119,N1173&lt;=L_Conversion!$D$119),"-",
IF(AND(M1173="03",N1173&gt;=L_Conversion!$C$120,N1173&lt;=L_Conversion!$D$120),"-",
IF(AND(M1173="04",N1173&gt;=L_Conversion!$C$121,N1173&lt;=L_Conversion!$D$121),"-",
IF(AND(M1173="05",N1173&gt;=L_Conversion!$C$122,N1173&lt;=L_Conversion!$D$122),"-",
IF(AND(M1173="06",N1173&gt;=L_Conversion!$C$123,N1173&lt;=L_Conversion!$D$123),"-",
IF(AND(M1173="07",N1173&gt;=L_Conversion!$C$124,N1173&lt;=L_Conversion!$D$124),"-",
IF(AND(M1173="08",N1173&gt;=L_Conversion!$C$125,N1173&lt;=L_Conversion!$D$125),"-",
IF(AND(M1173="09",N1173&gt;=L_Conversion!$C$126,N1173&lt;=L_Conversion!$D$126),"-",
IF(AND(M1173="10",N1173&gt;=L_Conversion!$C$127,N1173&lt;=L_Conversion!$D$127),"-",
IF(AND(M1173="11",N1173&gt;=L_Conversion!$C$128,N1173&lt;=L_Conversion!$D$128),"-",
IF(AND(M1173="12",N1173&gt;=L_Conversion!$C$129,N1173&lt;=L_Conversion!$D$129),"-",
IF(AND(M1173="13",N1173&gt;=L_Conversion!$C$116,N1173&lt;=L_Conversion!$D$116),"-",
IF(AND(M1173="14",N1173&gt;=L_Conversion!$C$117,N1173&lt;=L_Conversion!$D$117),"-",
"PRIMER_DIA fuera de rango")))))))))))))))</f>
        <v>-</v>
      </c>
      <c r="AS1173" s="94" t="str">
        <f t="shared" si="509"/>
        <v>-</v>
      </c>
      <c r="AT1173" s="94" t="str">
        <f t="shared" si="510"/>
        <v>-</v>
      </c>
      <c r="AU1173" s="94" t="str">
        <f t="shared" si="511"/>
        <v>-</v>
      </c>
      <c r="AV1173" s="94" t="str">
        <f t="shared" si="512"/>
        <v>-</v>
      </c>
      <c r="AW1173" s="94" t="str">
        <f t="shared" si="513"/>
        <v>-</v>
      </c>
      <c r="AX1173" s="94" t="str">
        <f t="shared" si="514"/>
        <v>-</v>
      </c>
      <c r="AY1173" s="94" t="str">
        <f t="shared" si="515"/>
        <v>-</v>
      </c>
      <c r="AZ1173" s="94" t="str">
        <f t="shared" si="516"/>
        <v>-</v>
      </c>
      <c r="BA1173" s="94" t="str">
        <f t="shared" si="517"/>
        <v>-</v>
      </c>
      <c r="BB1173" s="94" t="str">
        <f t="shared" si="518"/>
        <v>-</v>
      </c>
      <c r="BC1173" s="94" t="str">
        <f t="shared" si="519"/>
        <v>-</v>
      </c>
      <c r="BD1173" s="94" t="str">
        <f t="shared" si="520"/>
        <v>-</v>
      </c>
      <c r="BE1173" s="94" t="str">
        <f t="shared" si="521"/>
        <v>-</v>
      </c>
      <c r="BF1173" s="94" t="str">
        <f t="shared" si="522"/>
        <v>-</v>
      </c>
    </row>
    <row r="1174" spans="1:58" x14ac:dyDescent="0.2">
      <c r="A1174" s="19" t="s">
        <v>1193</v>
      </c>
      <c r="B1174" s="19" t="s">
        <v>76</v>
      </c>
      <c r="C1174" s="19">
        <v>9212310</v>
      </c>
      <c r="D1174" s="19">
        <v>3</v>
      </c>
      <c r="E1174" s="19" t="s">
        <v>1631</v>
      </c>
      <c r="F1174" s="19" t="s">
        <v>1212</v>
      </c>
      <c r="G1174" s="19" t="s">
        <v>1632</v>
      </c>
      <c r="H1174" s="19" t="s">
        <v>654</v>
      </c>
      <c r="I1174" s="19" t="s">
        <v>653</v>
      </c>
      <c r="J1174" s="19">
        <v>60</v>
      </c>
      <c r="K1174" s="19" t="s">
        <v>560</v>
      </c>
      <c r="L1174" s="19" t="s">
        <v>490</v>
      </c>
      <c r="M1174" s="19" t="s">
        <v>269</v>
      </c>
      <c r="N1174" s="19">
        <v>45938</v>
      </c>
      <c r="O1174" s="19">
        <v>30</v>
      </c>
      <c r="P1174" s="83">
        <v>1</v>
      </c>
      <c r="Q1174" s="19" t="s">
        <v>23</v>
      </c>
      <c r="R1174" s="19" t="s">
        <v>11</v>
      </c>
      <c r="S1174" s="19" t="s">
        <v>23</v>
      </c>
      <c r="T1174" s="19">
        <v>30</v>
      </c>
      <c r="U1174" s="19" t="s">
        <v>11</v>
      </c>
      <c r="V1174" s="19" t="s">
        <v>11</v>
      </c>
      <c r="W1174" s="19" t="s">
        <v>11</v>
      </c>
      <c r="X1174" s="19">
        <v>0</v>
      </c>
      <c r="Y1174" s="19" t="s">
        <v>732</v>
      </c>
      <c r="Z1174" s="19">
        <v>0</v>
      </c>
      <c r="AA1174" s="19">
        <v>0</v>
      </c>
      <c r="AB1174" s="19">
        <v>0</v>
      </c>
      <c r="AC1174" s="186" t="str">
        <f>IF(OR(M1174="13",M1174="14",P1174=8),"",IF(     AND(OR(S1174="AUTORIZADO", S1174="PENDIENTE", S1174="REDUCIDO", S1174="AMPLIADO"),L1174&lt;&gt;"HONORARIO" ), _xlfn.CONCAT(IF(H1174="X","H",H1174),"_",IF(OR(P1174=5,P1174=6),_xlfn.CONCAT(P1174,"A"),P1174),"_",VLOOKUP(T1174,Datos!$B$2:$C$5,2,TRUE)),""))</f>
        <v>H_1_[11 +]</v>
      </c>
      <c r="AD1174" s="186">
        <f t="shared" si="496"/>
        <v>0</v>
      </c>
      <c r="AE1174" s="90" t="str">
        <f t="shared" si="497"/>
        <v>-</v>
      </c>
      <c r="AF1174" s="91" t="str">
        <f t="shared" si="498"/>
        <v>070601</v>
      </c>
      <c r="AG1174" s="92"/>
      <c r="AH1174" s="93" t="str">
        <f t="shared" si="499"/>
        <v>Corporación de Fomento de la Producción</v>
      </c>
      <c r="AI1174" s="90" t="str">
        <f t="shared" si="500"/>
        <v>-</v>
      </c>
      <c r="AJ1174" s="90">
        <f t="shared" si="501"/>
        <v>3</v>
      </c>
      <c r="AK1174" s="90" t="str">
        <f t="shared" si="502"/>
        <v>-</v>
      </c>
      <c r="AL1174" s="90" t="str">
        <f t="shared" si="503"/>
        <v>Identifica este registro como HOMBRE</v>
      </c>
      <c r="AM1174" s="90" t="str">
        <f t="shared" si="504"/>
        <v>-</v>
      </c>
      <c r="AN1174" s="90" t="str">
        <f t="shared" si="505"/>
        <v>-</v>
      </c>
      <c r="AO1174" s="90" t="str">
        <f t="shared" si="506"/>
        <v>-</v>
      </c>
      <c r="AP1174" s="58" t="str">
        <f t="shared" si="507"/>
        <v>-</v>
      </c>
      <c r="AQ1174" s="94" t="str">
        <f t="shared" si="508"/>
        <v>-</v>
      </c>
      <c r="AR1174" s="94" t="str">
        <f>IF(N1174="","PRIMER_DIA en blanco",
IF(AND(M1174="01",N1174&gt;=L_Conversion!$C$118,N1174&lt;=L_Conversion!$D$118),"-",
IF(AND(M1174="02",N1174&gt;=L_Conversion!$C$119,N1174&lt;=L_Conversion!$D$119),"-",
IF(AND(M1174="03",N1174&gt;=L_Conversion!$C$120,N1174&lt;=L_Conversion!$D$120),"-",
IF(AND(M1174="04",N1174&gt;=L_Conversion!$C$121,N1174&lt;=L_Conversion!$D$121),"-",
IF(AND(M1174="05",N1174&gt;=L_Conversion!$C$122,N1174&lt;=L_Conversion!$D$122),"-",
IF(AND(M1174="06",N1174&gt;=L_Conversion!$C$123,N1174&lt;=L_Conversion!$D$123),"-",
IF(AND(M1174="07",N1174&gt;=L_Conversion!$C$124,N1174&lt;=L_Conversion!$D$124),"-",
IF(AND(M1174="08",N1174&gt;=L_Conversion!$C$125,N1174&lt;=L_Conversion!$D$125),"-",
IF(AND(M1174="09",N1174&gt;=L_Conversion!$C$126,N1174&lt;=L_Conversion!$D$126),"-",
IF(AND(M1174="10",N1174&gt;=L_Conversion!$C$127,N1174&lt;=L_Conversion!$D$127),"-",
IF(AND(M1174="11",N1174&gt;=L_Conversion!$C$128,N1174&lt;=L_Conversion!$D$128),"-",
IF(AND(M1174="12",N1174&gt;=L_Conversion!$C$129,N1174&lt;=L_Conversion!$D$129),"-",
IF(AND(M1174="13",N1174&gt;=L_Conversion!$C$116,N1174&lt;=L_Conversion!$D$116),"-",
IF(AND(M1174="14",N1174&gt;=L_Conversion!$C$117,N1174&lt;=L_Conversion!$D$117),"-",
"PRIMER_DIA fuera de rango")))))))))))))))</f>
        <v>-</v>
      </c>
      <c r="AS1174" s="94" t="str">
        <f t="shared" si="509"/>
        <v>-</v>
      </c>
      <c r="AT1174" s="94" t="str">
        <f t="shared" si="510"/>
        <v>-</v>
      </c>
      <c r="AU1174" s="94" t="str">
        <f t="shared" si="511"/>
        <v>-</v>
      </c>
      <c r="AV1174" s="94" t="str">
        <f t="shared" si="512"/>
        <v>-</v>
      </c>
      <c r="AW1174" s="94" t="str">
        <f t="shared" si="513"/>
        <v>-</v>
      </c>
      <c r="AX1174" s="94" t="str">
        <f t="shared" si="514"/>
        <v>-</v>
      </c>
      <c r="AY1174" s="94" t="str">
        <f t="shared" si="515"/>
        <v>-</v>
      </c>
      <c r="AZ1174" s="94" t="str">
        <f t="shared" si="516"/>
        <v>-</v>
      </c>
      <c r="BA1174" s="94" t="str">
        <f t="shared" si="517"/>
        <v>-</v>
      </c>
      <c r="BB1174" s="94" t="str">
        <f t="shared" si="518"/>
        <v>-</v>
      </c>
      <c r="BC1174" s="94" t="str">
        <f t="shared" si="519"/>
        <v>-</v>
      </c>
      <c r="BD1174" s="94" t="str">
        <f t="shared" si="520"/>
        <v>-</v>
      </c>
      <c r="BE1174" s="94" t="str">
        <f t="shared" si="521"/>
        <v>-</v>
      </c>
      <c r="BF1174" s="94" t="str">
        <f t="shared" si="522"/>
        <v>-</v>
      </c>
    </row>
    <row r="1175" spans="1:58" x14ac:dyDescent="0.2">
      <c r="A1175" s="19" t="s">
        <v>1193</v>
      </c>
      <c r="B1175" s="19" t="s">
        <v>76</v>
      </c>
      <c r="C1175" s="19">
        <v>15419934</v>
      </c>
      <c r="D1175" s="19">
        <v>9</v>
      </c>
      <c r="E1175" s="19" t="s">
        <v>1689</v>
      </c>
      <c r="F1175" s="19" t="s">
        <v>1194</v>
      </c>
      <c r="G1175" s="19" t="s">
        <v>1690</v>
      </c>
      <c r="H1175" s="19" t="s">
        <v>654</v>
      </c>
      <c r="I1175" s="19" t="s">
        <v>653</v>
      </c>
      <c r="J1175" s="19">
        <v>80</v>
      </c>
      <c r="K1175" s="19" t="s">
        <v>556</v>
      </c>
      <c r="L1175" s="19" t="s">
        <v>495</v>
      </c>
      <c r="M1175" s="19" t="s">
        <v>269</v>
      </c>
      <c r="N1175" s="19">
        <v>45939</v>
      </c>
      <c r="O1175" s="19">
        <v>2</v>
      </c>
      <c r="P1175" s="83">
        <v>1</v>
      </c>
      <c r="Q1175" s="19" t="s">
        <v>23</v>
      </c>
      <c r="R1175" s="19" t="s">
        <v>11</v>
      </c>
      <c r="S1175" s="19" t="s">
        <v>23</v>
      </c>
      <c r="T1175" s="19">
        <v>2</v>
      </c>
      <c r="U1175" s="19" t="s">
        <v>11</v>
      </c>
      <c r="V1175" s="19" t="s">
        <v>11</v>
      </c>
      <c r="W1175" s="19" t="s">
        <v>11</v>
      </c>
      <c r="X1175" s="19">
        <v>0</v>
      </c>
      <c r="Y1175" s="19" t="s">
        <v>730</v>
      </c>
      <c r="Z1175" s="19">
        <v>0</v>
      </c>
      <c r="AA1175" s="19">
        <v>0</v>
      </c>
      <c r="AB1175" s="19">
        <v>0</v>
      </c>
      <c r="AC1175" s="186" t="str">
        <f>IF(OR(M1175="13",M1175="14",P1175=8),"",IF(     AND(OR(S1175="AUTORIZADO", S1175="PENDIENTE", S1175="REDUCIDO", S1175="AMPLIADO"),L1175&lt;&gt;"HONORARIO" ), _xlfn.CONCAT(IF(H1175="X","H",H1175),"_",IF(OR(P1175=5,P1175=6),_xlfn.CONCAT(P1175,"A"),P1175),"_",VLOOKUP(T1175,Datos!$B$2:$C$5,2,TRUE)),""))</f>
        <v>H_1_[hasta 3]</v>
      </c>
      <c r="AD1175" s="186">
        <f t="shared" si="496"/>
        <v>0</v>
      </c>
      <c r="AE1175" s="90" t="str">
        <f t="shared" si="497"/>
        <v>-</v>
      </c>
      <c r="AF1175" s="91" t="str">
        <f t="shared" si="498"/>
        <v>070601</v>
      </c>
      <c r="AG1175" s="92"/>
      <c r="AH1175" s="93" t="str">
        <f t="shared" si="499"/>
        <v>Corporación de Fomento de la Producción</v>
      </c>
      <c r="AI1175" s="90" t="str">
        <f t="shared" si="500"/>
        <v>-</v>
      </c>
      <c r="AJ1175" s="90">
        <f t="shared" si="501"/>
        <v>9</v>
      </c>
      <c r="AK1175" s="90" t="str">
        <f t="shared" si="502"/>
        <v>-</v>
      </c>
      <c r="AL1175" s="90" t="str">
        <f t="shared" si="503"/>
        <v>Identifica este registro como HOMBRE</v>
      </c>
      <c r="AM1175" s="90" t="str">
        <f t="shared" si="504"/>
        <v>-</v>
      </c>
      <c r="AN1175" s="90" t="str">
        <f t="shared" si="505"/>
        <v>-</v>
      </c>
      <c r="AO1175" s="90" t="str">
        <f t="shared" si="506"/>
        <v>-</v>
      </c>
      <c r="AP1175" s="58" t="str">
        <f t="shared" si="507"/>
        <v>-</v>
      </c>
      <c r="AQ1175" s="94" t="str">
        <f t="shared" si="508"/>
        <v>-</v>
      </c>
      <c r="AR1175" s="94" t="str">
        <f>IF(N1175="","PRIMER_DIA en blanco",
IF(AND(M1175="01",N1175&gt;=L_Conversion!$C$118,N1175&lt;=L_Conversion!$D$118),"-",
IF(AND(M1175="02",N1175&gt;=L_Conversion!$C$119,N1175&lt;=L_Conversion!$D$119),"-",
IF(AND(M1175="03",N1175&gt;=L_Conversion!$C$120,N1175&lt;=L_Conversion!$D$120),"-",
IF(AND(M1175="04",N1175&gt;=L_Conversion!$C$121,N1175&lt;=L_Conversion!$D$121),"-",
IF(AND(M1175="05",N1175&gt;=L_Conversion!$C$122,N1175&lt;=L_Conversion!$D$122),"-",
IF(AND(M1175="06",N1175&gt;=L_Conversion!$C$123,N1175&lt;=L_Conversion!$D$123),"-",
IF(AND(M1175="07",N1175&gt;=L_Conversion!$C$124,N1175&lt;=L_Conversion!$D$124),"-",
IF(AND(M1175="08",N1175&gt;=L_Conversion!$C$125,N1175&lt;=L_Conversion!$D$125),"-",
IF(AND(M1175="09",N1175&gt;=L_Conversion!$C$126,N1175&lt;=L_Conversion!$D$126),"-",
IF(AND(M1175="10",N1175&gt;=L_Conversion!$C$127,N1175&lt;=L_Conversion!$D$127),"-",
IF(AND(M1175="11",N1175&gt;=L_Conversion!$C$128,N1175&lt;=L_Conversion!$D$128),"-",
IF(AND(M1175="12",N1175&gt;=L_Conversion!$C$129,N1175&lt;=L_Conversion!$D$129),"-",
IF(AND(M1175="13",N1175&gt;=L_Conversion!$C$116,N1175&lt;=L_Conversion!$D$116),"-",
IF(AND(M1175="14",N1175&gt;=L_Conversion!$C$117,N1175&lt;=L_Conversion!$D$117),"-",
"PRIMER_DIA fuera de rango")))))))))))))))</f>
        <v>-</v>
      </c>
      <c r="AS1175" s="94" t="str">
        <f t="shared" si="509"/>
        <v>-</v>
      </c>
      <c r="AT1175" s="94" t="str">
        <f t="shared" si="510"/>
        <v>-</v>
      </c>
      <c r="AU1175" s="94" t="str">
        <f t="shared" si="511"/>
        <v>-</v>
      </c>
      <c r="AV1175" s="94" t="str">
        <f t="shared" si="512"/>
        <v>-</v>
      </c>
      <c r="AW1175" s="94" t="str">
        <f t="shared" si="513"/>
        <v>-</v>
      </c>
      <c r="AX1175" s="94" t="str">
        <f t="shared" si="514"/>
        <v>-</v>
      </c>
      <c r="AY1175" s="94" t="str">
        <f t="shared" si="515"/>
        <v>-</v>
      </c>
      <c r="AZ1175" s="94" t="str">
        <f t="shared" si="516"/>
        <v>-</v>
      </c>
      <c r="BA1175" s="94" t="str">
        <f t="shared" si="517"/>
        <v>-</v>
      </c>
      <c r="BB1175" s="94" t="str">
        <f t="shared" si="518"/>
        <v>-</v>
      </c>
      <c r="BC1175" s="94" t="str">
        <f t="shared" si="519"/>
        <v>-</v>
      </c>
      <c r="BD1175" s="94" t="str">
        <f t="shared" si="520"/>
        <v>-</v>
      </c>
      <c r="BE1175" s="94" t="str">
        <f t="shared" si="521"/>
        <v>-</v>
      </c>
      <c r="BF1175" s="94" t="str">
        <f t="shared" si="522"/>
        <v>-</v>
      </c>
    </row>
    <row r="1176" spans="1:58" x14ac:dyDescent="0.2">
      <c r="A1176" s="19" t="s">
        <v>1193</v>
      </c>
      <c r="B1176" s="19" t="s">
        <v>76</v>
      </c>
      <c r="C1176" s="19">
        <v>13759538</v>
      </c>
      <c r="D1176" s="19">
        <v>9</v>
      </c>
      <c r="E1176" s="19" t="s">
        <v>1475</v>
      </c>
      <c r="F1176" s="19" t="s">
        <v>1265</v>
      </c>
      <c r="G1176" s="19" t="s">
        <v>1897</v>
      </c>
      <c r="H1176" s="19" t="s">
        <v>1018</v>
      </c>
      <c r="I1176" s="19" t="s">
        <v>654</v>
      </c>
      <c r="J1176" s="19">
        <v>80</v>
      </c>
      <c r="K1176" s="19" t="s">
        <v>556</v>
      </c>
      <c r="L1176" s="19" t="s">
        <v>509</v>
      </c>
      <c r="M1176" s="19" t="s">
        <v>269</v>
      </c>
      <c r="N1176" s="19">
        <v>45939</v>
      </c>
      <c r="O1176" s="19">
        <v>30</v>
      </c>
      <c r="P1176" s="83">
        <v>1</v>
      </c>
      <c r="Q1176" s="19" t="s">
        <v>23</v>
      </c>
      <c r="R1176" s="19" t="s">
        <v>11</v>
      </c>
      <c r="S1176" s="19" t="s">
        <v>23</v>
      </c>
      <c r="T1176" s="19">
        <v>30</v>
      </c>
      <c r="U1176" s="19" t="s">
        <v>11</v>
      </c>
      <c r="V1176" s="19" t="s">
        <v>11</v>
      </c>
      <c r="W1176" s="19" t="s">
        <v>11</v>
      </c>
      <c r="X1176" s="19">
        <v>0</v>
      </c>
      <c r="Y1176" s="19" t="s">
        <v>730</v>
      </c>
      <c r="Z1176" s="19">
        <v>0</v>
      </c>
      <c r="AA1176" s="19">
        <v>0</v>
      </c>
      <c r="AB1176" s="19">
        <v>0</v>
      </c>
      <c r="AC1176" s="186" t="str">
        <f>IF(OR(M1176="13",M1176="14",P1176=8),"",IF(     AND(OR(S1176="AUTORIZADO", S1176="PENDIENTE", S1176="REDUCIDO", S1176="AMPLIADO"),L1176&lt;&gt;"HONORARIO" ), _xlfn.CONCAT(IF(H1176="X","H",H1176),"_",IF(OR(P1176=5,P1176=6),_xlfn.CONCAT(P1176,"A"),P1176),"_",VLOOKUP(T1176,Datos!$B$2:$C$5,2,TRUE)),""))</f>
        <v>M_1_[11 +]</v>
      </c>
      <c r="AD1176" s="186">
        <f t="shared" si="496"/>
        <v>0</v>
      </c>
      <c r="AE1176" s="90" t="str">
        <f t="shared" si="497"/>
        <v>-</v>
      </c>
      <c r="AF1176" s="91" t="str">
        <f t="shared" si="498"/>
        <v>070601</v>
      </c>
      <c r="AG1176" s="92"/>
      <c r="AH1176" s="93" t="str">
        <f t="shared" si="499"/>
        <v>Corporación de Fomento de la Producción</v>
      </c>
      <c r="AI1176" s="90" t="str">
        <f t="shared" si="500"/>
        <v>-</v>
      </c>
      <c r="AJ1176" s="90">
        <f t="shared" si="501"/>
        <v>9</v>
      </c>
      <c r="AK1176" s="90" t="str">
        <f t="shared" si="502"/>
        <v>-</v>
      </c>
      <c r="AL1176" s="90" t="str">
        <f t="shared" si="503"/>
        <v>Identifica este registro como MUJER</v>
      </c>
      <c r="AM1176" s="90" t="str">
        <f t="shared" si="504"/>
        <v>-</v>
      </c>
      <c r="AN1176" s="90" t="str">
        <f t="shared" si="505"/>
        <v>-</v>
      </c>
      <c r="AO1176" s="90" t="str">
        <f t="shared" si="506"/>
        <v>-</v>
      </c>
      <c r="AP1176" s="58" t="str">
        <f t="shared" si="507"/>
        <v>-</v>
      </c>
      <c r="AQ1176" s="94" t="str">
        <f t="shared" si="508"/>
        <v>-</v>
      </c>
      <c r="AR1176" s="94" t="str">
        <f>IF(N1176="","PRIMER_DIA en blanco",
IF(AND(M1176="01",N1176&gt;=L_Conversion!$C$118,N1176&lt;=L_Conversion!$D$118),"-",
IF(AND(M1176="02",N1176&gt;=L_Conversion!$C$119,N1176&lt;=L_Conversion!$D$119),"-",
IF(AND(M1176="03",N1176&gt;=L_Conversion!$C$120,N1176&lt;=L_Conversion!$D$120),"-",
IF(AND(M1176="04",N1176&gt;=L_Conversion!$C$121,N1176&lt;=L_Conversion!$D$121),"-",
IF(AND(M1176="05",N1176&gt;=L_Conversion!$C$122,N1176&lt;=L_Conversion!$D$122),"-",
IF(AND(M1176="06",N1176&gt;=L_Conversion!$C$123,N1176&lt;=L_Conversion!$D$123),"-",
IF(AND(M1176="07",N1176&gt;=L_Conversion!$C$124,N1176&lt;=L_Conversion!$D$124),"-",
IF(AND(M1176="08",N1176&gt;=L_Conversion!$C$125,N1176&lt;=L_Conversion!$D$125),"-",
IF(AND(M1176="09",N1176&gt;=L_Conversion!$C$126,N1176&lt;=L_Conversion!$D$126),"-",
IF(AND(M1176="10",N1176&gt;=L_Conversion!$C$127,N1176&lt;=L_Conversion!$D$127),"-",
IF(AND(M1176="11",N1176&gt;=L_Conversion!$C$128,N1176&lt;=L_Conversion!$D$128),"-",
IF(AND(M1176="12",N1176&gt;=L_Conversion!$C$129,N1176&lt;=L_Conversion!$D$129),"-",
IF(AND(M1176="13",N1176&gt;=L_Conversion!$C$116,N1176&lt;=L_Conversion!$D$116),"-",
IF(AND(M1176="14",N1176&gt;=L_Conversion!$C$117,N1176&lt;=L_Conversion!$D$117),"-",
"PRIMER_DIA fuera de rango")))))))))))))))</f>
        <v>-</v>
      </c>
      <c r="AS1176" s="94" t="str">
        <f t="shared" si="509"/>
        <v>-</v>
      </c>
      <c r="AT1176" s="94" t="str">
        <f t="shared" si="510"/>
        <v>-</v>
      </c>
      <c r="AU1176" s="94" t="str">
        <f t="shared" si="511"/>
        <v>-</v>
      </c>
      <c r="AV1176" s="94" t="str">
        <f t="shared" si="512"/>
        <v>-</v>
      </c>
      <c r="AW1176" s="94" t="str">
        <f t="shared" si="513"/>
        <v>-</v>
      </c>
      <c r="AX1176" s="94" t="str">
        <f t="shared" si="514"/>
        <v>-</v>
      </c>
      <c r="AY1176" s="94" t="str">
        <f t="shared" si="515"/>
        <v>-</v>
      </c>
      <c r="AZ1176" s="94" t="str">
        <f t="shared" si="516"/>
        <v>-</v>
      </c>
      <c r="BA1176" s="94" t="str">
        <f t="shared" si="517"/>
        <v>-</v>
      </c>
      <c r="BB1176" s="94" t="str">
        <f t="shared" si="518"/>
        <v>-</v>
      </c>
      <c r="BC1176" s="94" t="str">
        <f t="shared" si="519"/>
        <v>-</v>
      </c>
      <c r="BD1176" s="94" t="str">
        <f t="shared" si="520"/>
        <v>-</v>
      </c>
      <c r="BE1176" s="94" t="str">
        <f t="shared" si="521"/>
        <v>-</v>
      </c>
      <c r="BF1176" s="94" t="str">
        <f t="shared" si="522"/>
        <v>-</v>
      </c>
    </row>
    <row r="1177" spans="1:58" x14ac:dyDescent="0.2">
      <c r="A1177" s="19" t="s">
        <v>1193</v>
      </c>
      <c r="B1177" s="19" t="s">
        <v>76</v>
      </c>
      <c r="C1177" s="19">
        <v>17311708</v>
      </c>
      <c r="D1177" s="19">
        <v>6</v>
      </c>
      <c r="E1177" s="19" t="s">
        <v>1723</v>
      </c>
      <c r="F1177" s="19" t="s">
        <v>1724</v>
      </c>
      <c r="G1177" s="19" t="s">
        <v>1725</v>
      </c>
      <c r="H1177" s="19" t="s">
        <v>1018</v>
      </c>
      <c r="I1177" s="19" t="s">
        <v>653</v>
      </c>
      <c r="J1177" s="19">
        <v>80</v>
      </c>
      <c r="K1177" s="19" t="s">
        <v>556</v>
      </c>
      <c r="L1177" s="19" t="s">
        <v>495</v>
      </c>
      <c r="M1177" s="19" t="s">
        <v>269</v>
      </c>
      <c r="N1177" s="19">
        <v>45939</v>
      </c>
      <c r="O1177" s="19">
        <v>21</v>
      </c>
      <c r="P1177" s="83">
        <v>3</v>
      </c>
      <c r="Q1177" s="19" t="s">
        <v>23</v>
      </c>
      <c r="R1177" s="19" t="s">
        <v>11</v>
      </c>
      <c r="S1177" s="19" t="s">
        <v>23</v>
      </c>
      <c r="T1177" s="19">
        <v>21</v>
      </c>
      <c r="U1177" s="19" t="s">
        <v>11</v>
      </c>
      <c r="V1177" s="19" t="s">
        <v>11</v>
      </c>
      <c r="W1177" s="19" t="s">
        <v>11</v>
      </c>
      <c r="X1177" s="19">
        <v>0</v>
      </c>
      <c r="Y1177" s="19" t="s">
        <v>730</v>
      </c>
      <c r="Z1177" s="19">
        <v>0</v>
      </c>
      <c r="AA1177" s="19">
        <v>0</v>
      </c>
      <c r="AB1177" s="19">
        <v>0</v>
      </c>
      <c r="AC1177" s="186" t="str">
        <f>IF(OR(M1177="13",M1177="14",P1177=8),"",IF(     AND(OR(S1177="AUTORIZADO", S1177="PENDIENTE", S1177="REDUCIDO", S1177="AMPLIADO"),L1177&lt;&gt;"HONORARIO" ), _xlfn.CONCAT(IF(H1177="X","H",H1177),"_",IF(OR(P1177=5,P1177=6),_xlfn.CONCAT(P1177,"A"),P1177),"_",VLOOKUP(T1177,Datos!$B$2:$C$5,2,TRUE)),""))</f>
        <v>M_3_[11 +]</v>
      </c>
      <c r="AD1177" s="186">
        <f t="shared" si="496"/>
        <v>0</v>
      </c>
      <c r="AE1177" s="90" t="str">
        <f t="shared" si="497"/>
        <v>-</v>
      </c>
      <c r="AF1177" s="91" t="str">
        <f t="shared" si="498"/>
        <v>070601</v>
      </c>
      <c r="AG1177" s="92"/>
      <c r="AH1177" s="93" t="str">
        <f t="shared" si="499"/>
        <v>Corporación de Fomento de la Producción</v>
      </c>
      <c r="AI1177" s="90" t="str">
        <f t="shared" si="500"/>
        <v>-</v>
      </c>
      <c r="AJ1177" s="90">
        <f t="shared" si="501"/>
        <v>6</v>
      </c>
      <c r="AK1177" s="90" t="str">
        <f t="shared" si="502"/>
        <v>-</v>
      </c>
      <c r="AL1177" s="90" t="str">
        <f t="shared" si="503"/>
        <v>Identifica este registro como MUJER</v>
      </c>
      <c r="AM1177" s="90" t="str">
        <f t="shared" si="504"/>
        <v>-</v>
      </c>
      <c r="AN1177" s="90" t="str">
        <f t="shared" si="505"/>
        <v>-</v>
      </c>
      <c r="AO1177" s="90" t="str">
        <f t="shared" si="506"/>
        <v>-</v>
      </c>
      <c r="AP1177" s="58" t="str">
        <f t="shared" si="507"/>
        <v>-</v>
      </c>
      <c r="AQ1177" s="94" t="str">
        <f t="shared" si="508"/>
        <v>-</v>
      </c>
      <c r="AR1177" s="94" t="str">
        <f>IF(N1177="","PRIMER_DIA en blanco",
IF(AND(M1177="01",N1177&gt;=L_Conversion!$C$118,N1177&lt;=L_Conversion!$D$118),"-",
IF(AND(M1177="02",N1177&gt;=L_Conversion!$C$119,N1177&lt;=L_Conversion!$D$119),"-",
IF(AND(M1177="03",N1177&gt;=L_Conversion!$C$120,N1177&lt;=L_Conversion!$D$120),"-",
IF(AND(M1177="04",N1177&gt;=L_Conversion!$C$121,N1177&lt;=L_Conversion!$D$121),"-",
IF(AND(M1177="05",N1177&gt;=L_Conversion!$C$122,N1177&lt;=L_Conversion!$D$122),"-",
IF(AND(M1177="06",N1177&gt;=L_Conversion!$C$123,N1177&lt;=L_Conversion!$D$123),"-",
IF(AND(M1177="07",N1177&gt;=L_Conversion!$C$124,N1177&lt;=L_Conversion!$D$124),"-",
IF(AND(M1177="08",N1177&gt;=L_Conversion!$C$125,N1177&lt;=L_Conversion!$D$125),"-",
IF(AND(M1177="09",N1177&gt;=L_Conversion!$C$126,N1177&lt;=L_Conversion!$D$126),"-",
IF(AND(M1177="10",N1177&gt;=L_Conversion!$C$127,N1177&lt;=L_Conversion!$D$127),"-",
IF(AND(M1177="11",N1177&gt;=L_Conversion!$C$128,N1177&lt;=L_Conversion!$D$128),"-",
IF(AND(M1177="12",N1177&gt;=L_Conversion!$C$129,N1177&lt;=L_Conversion!$D$129),"-",
IF(AND(M1177="13",N1177&gt;=L_Conversion!$C$116,N1177&lt;=L_Conversion!$D$116),"-",
IF(AND(M1177="14",N1177&gt;=L_Conversion!$C$117,N1177&lt;=L_Conversion!$D$117),"-",
"PRIMER_DIA fuera de rango")))))))))))))))</f>
        <v>-</v>
      </c>
      <c r="AS1177" s="94" t="str">
        <f t="shared" si="509"/>
        <v>-</v>
      </c>
      <c r="AT1177" s="94" t="str">
        <f t="shared" si="510"/>
        <v>-</v>
      </c>
      <c r="AU1177" s="94" t="str">
        <f t="shared" si="511"/>
        <v>-</v>
      </c>
      <c r="AV1177" s="94" t="str">
        <f t="shared" si="512"/>
        <v>-</v>
      </c>
      <c r="AW1177" s="94" t="str">
        <f t="shared" si="513"/>
        <v>-</v>
      </c>
      <c r="AX1177" s="94" t="str">
        <f t="shared" si="514"/>
        <v>-</v>
      </c>
      <c r="AY1177" s="94" t="str">
        <f t="shared" si="515"/>
        <v>-</v>
      </c>
      <c r="AZ1177" s="94" t="str">
        <f t="shared" si="516"/>
        <v>-</v>
      </c>
      <c r="BA1177" s="94" t="str">
        <f t="shared" si="517"/>
        <v>-</v>
      </c>
      <c r="BB1177" s="94" t="str">
        <f t="shared" si="518"/>
        <v>-</v>
      </c>
      <c r="BC1177" s="94" t="str">
        <f t="shared" si="519"/>
        <v>-</v>
      </c>
      <c r="BD1177" s="94" t="str">
        <f t="shared" si="520"/>
        <v>-</v>
      </c>
      <c r="BE1177" s="94" t="str">
        <f t="shared" si="521"/>
        <v>-</v>
      </c>
      <c r="BF1177" s="94" t="str">
        <f t="shared" si="522"/>
        <v>-</v>
      </c>
    </row>
    <row r="1178" spans="1:58" x14ac:dyDescent="0.2">
      <c r="A1178" s="19" t="s">
        <v>1193</v>
      </c>
      <c r="B1178" s="19" t="s">
        <v>76</v>
      </c>
      <c r="C1178" s="19">
        <v>14225767</v>
      </c>
      <c r="D1178" s="19" t="s">
        <v>1197</v>
      </c>
      <c r="E1178" s="19" t="s">
        <v>1430</v>
      </c>
      <c r="F1178" s="19" t="s">
        <v>1219</v>
      </c>
      <c r="G1178" s="19" t="s">
        <v>1799</v>
      </c>
      <c r="H1178" s="19" t="s">
        <v>1018</v>
      </c>
      <c r="I1178" s="19" t="s">
        <v>653</v>
      </c>
      <c r="J1178" s="19">
        <v>80</v>
      </c>
      <c r="K1178" s="19" t="s">
        <v>556</v>
      </c>
      <c r="L1178" s="19" t="s">
        <v>495</v>
      </c>
      <c r="M1178" s="19" t="s">
        <v>269</v>
      </c>
      <c r="N1178" s="19">
        <v>45940</v>
      </c>
      <c r="O1178" s="19">
        <v>1</v>
      </c>
      <c r="P1178" s="83">
        <v>1</v>
      </c>
      <c r="Q1178" s="19" t="s">
        <v>23</v>
      </c>
      <c r="R1178" s="19" t="s">
        <v>11</v>
      </c>
      <c r="S1178" s="19" t="s">
        <v>23</v>
      </c>
      <c r="T1178" s="19">
        <v>1</v>
      </c>
      <c r="U1178" s="19" t="s">
        <v>11</v>
      </c>
      <c r="V1178" s="19" t="s">
        <v>11</v>
      </c>
      <c r="W1178" s="19" t="s">
        <v>11</v>
      </c>
      <c r="X1178" s="19">
        <v>0</v>
      </c>
      <c r="Y1178" s="19" t="s">
        <v>730</v>
      </c>
      <c r="Z1178" s="19">
        <v>0</v>
      </c>
      <c r="AA1178" s="19">
        <v>0</v>
      </c>
      <c r="AB1178" s="19">
        <v>0</v>
      </c>
      <c r="AC1178" s="186" t="str">
        <f>IF(OR(M1178="13",M1178="14",P1178=8),"",IF(     AND(OR(S1178="AUTORIZADO", S1178="PENDIENTE", S1178="REDUCIDO", S1178="AMPLIADO"),L1178&lt;&gt;"HONORARIO" ), _xlfn.CONCAT(IF(H1178="X","H",H1178),"_",IF(OR(P1178=5,P1178=6),_xlfn.CONCAT(P1178,"A"),P1178),"_",VLOOKUP(T1178,Datos!$B$2:$C$5,2,TRUE)),""))</f>
        <v>M_1_[hasta 3]</v>
      </c>
      <c r="AD1178" s="186">
        <f t="shared" si="496"/>
        <v>0</v>
      </c>
      <c r="AE1178" s="90" t="str">
        <f t="shared" si="497"/>
        <v>-</v>
      </c>
      <c r="AF1178" s="91" t="str">
        <f t="shared" si="498"/>
        <v>070601</v>
      </c>
      <c r="AG1178" s="92"/>
      <c r="AH1178" s="93" t="str">
        <f t="shared" si="499"/>
        <v>Corporación de Fomento de la Producción</v>
      </c>
      <c r="AI1178" s="90" t="str">
        <f t="shared" si="500"/>
        <v>-</v>
      </c>
      <c r="AJ1178" s="90" t="str">
        <f t="shared" si="501"/>
        <v>K</v>
      </c>
      <c r="AK1178" s="90" t="str">
        <f t="shared" si="502"/>
        <v>-</v>
      </c>
      <c r="AL1178" s="90" t="str">
        <f t="shared" si="503"/>
        <v>Identifica este registro como MUJER</v>
      </c>
      <c r="AM1178" s="90" t="str">
        <f t="shared" si="504"/>
        <v>-</v>
      </c>
      <c r="AN1178" s="90" t="str">
        <f t="shared" si="505"/>
        <v>-</v>
      </c>
      <c r="AO1178" s="90" t="str">
        <f t="shared" si="506"/>
        <v>-</v>
      </c>
      <c r="AP1178" s="58" t="str">
        <f t="shared" si="507"/>
        <v>-</v>
      </c>
      <c r="AQ1178" s="94" t="str">
        <f t="shared" si="508"/>
        <v>-</v>
      </c>
      <c r="AR1178" s="94" t="str">
        <f>IF(N1178="","PRIMER_DIA en blanco",
IF(AND(M1178="01",N1178&gt;=L_Conversion!$C$118,N1178&lt;=L_Conversion!$D$118),"-",
IF(AND(M1178="02",N1178&gt;=L_Conversion!$C$119,N1178&lt;=L_Conversion!$D$119),"-",
IF(AND(M1178="03",N1178&gt;=L_Conversion!$C$120,N1178&lt;=L_Conversion!$D$120),"-",
IF(AND(M1178="04",N1178&gt;=L_Conversion!$C$121,N1178&lt;=L_Conversion!$D$121),"-",
IF(AND(M1178="05",N1178&gt;=L_Conversion!$C$122,N1178&lt;=L_Conversion!$D$122),"-",
IF(AND(M1178="06",N1178&gt;=L_Conversion!$C$123,N1178&lt;=L_Conversion!$D$123),"-",
IF(AND(M1178="07",N1178&gt;=L_Conversion!$C$124,N1178&lt;=L_Conversion!$D$124),"-",
IF(AND(M1178="08",N1178&gt;=L_Conversion!$C$125,N1178&lt;=L_Conversion!$D$125),"-",
IF(AND(M1178="09",N1178&gt;=L_Conversion!$C$126,N1178&lt;=L_Conversion!$D$126),"-",
IF(AND(M1178="10",N1178&gt;=L_Conversion!$C$127,N1178&lt;=L_Conversion!$D$127),"-",
IF(AND(M1178="11",N1178&gt;=L_Conversion!$C$128,N1178&lt;=L_Conversion!$D$128),"-",
IF(AND(M1178="12",N1178&gt;=L_Conversion!$C$129,N1178&lt;=L_Conversion!$D$129),"-",
IF(AND(M1178="13",N1178&gt;=L_Conversion!$C$116,N1178&lt;=L_Conversion!$D$116),"-",
IF(AND(M1178="14",N1178&gt;=L_Conversion!$C$117,N1178&lt;=L_Conversion!$D$117),"-",
"PRIMER_DIA fuera de rango")))))))))))))))</f>
        <v>-</v>
      </c>
      <c r="AS1178" s="94" t="str">
        <f t="shared" si="509"/>
        <v>-</v>
      </c>
      <c r="AT1178" s="94" t="str">
        <f t="shared" si="510"/>
        <v>-</v>
      </c>
      <c r="AU1178" s="94" t="str">
        <f t="shared" si="511"/>
        <v>-</v>
      </c>
      <c r="AV1178" s="94" t="str">
        <f t="shared" si="512"/>
        <v>-</v>
      </c>
      <c r="AW1178" s="94" t="str">
        <f t="shared" si="513"/>
        <v>-</v>
      </c>
      <c r="AX1178" s="94" t="str">
        <f t="shared" si="514"/>
        <v>-</v>
      </c>
      <c r="AY1178" s="94" t="str">
        <f t="shared" si="515"/>
        <v>-</v>
      </c>
      <c r="AZ1178" s="94" t="str">
        <f t="shared" si="516"/>
        <v>-</v>
      </c>
      <c r="BA1178" s="94" t="str">
        <f t="shared" si="517"/>
        <v>-</v>
      </c>
      <c r="BB1178" s="94" t="str">
        <f t="shared" si="518"/>
        <v>-</v>
      </c>
      <c r="BC1178" s="94" t="str">
        <f t="shared" si="519"/>
        <v>-</v>
      </c>
      <c r="BD1178" s="94" t="str">
        <f t="shared" si="520"/>
        <v>-</v>
      </c>
      <c r="BE1178" s="94" t="str">
        <f t="shared" si="521"/>
        <v>-</v>
      </c>
      <c r="BF1178" s="94" t="str">
        <f t="shared" si="522"/>
        <v>-</v>
      </c>
    </row>
    <row r="1179" spans="1:58" x14ac:dyDescent="0.2">
      <c r="A1179" s="19" t="s">
        <v>1193</v>
      </c>
      <c r="B1179" s="19" t="s">
        <v>76</v>
      </c>
      <c r="C1179" s="19">
        <v>13906705</v>
      </c>
      <c r="D1179" s="19">
        <v>3</v>
      </c>
      <c r="E1179" s="19" t="s">
        <v>1915</v>
      </c>
      <c r="F1179" s="19" t="s">
        <v>2171</v>
      </c>
      <c r="G1179" s="19" t="s">
        <v>2172</v>
      </c>
      <c r="H1179" s="19" t="s">
        <v>654</v>
      </c>
      <c r="I1179" s="19" t="s">
        <v>653</v>
      </c>
      <c r="J1179" s="19">
        <v>60</v>
      </c>
      <c r="K1179" s="19" t="s">
        <v>554</v>
      </c>
      <c r="L1179" s="19" t="s">
        <v>490</v>
      </c>
      <c r="M1179" s="19" t="s">
        <v>269</v>
      </c>
      <c r="N1179" s="19">
        <v>45940</v>
      </c>
      <c r="O1179" s="19">
        <v>1</v>
      </c>
      <c r="P1179" s="83">
        <v>1</v>
      </c>
      <c r="Q1179" s="19" t="s">
        <v>23</v>
      </c>
      <c r="R1179" s="19" t="s">
        <v>11</v>
      </c>
      <c r="S1179" s="19" t="s">
        <v>23</v>
      </c>
      <c r="T1179" s="19">
        <v>1</v>
      </c>
      <c r="U1179" s="19" t="s">
        <v>11</v>
      </c>
      <c r="V1179" s="19" t="s">
        <v>19</v>
      </c>
      <c r="W1179" s="19" t="s">
        <v>19</v>
      </c>
      <c r="X1179" s="19">
        <v>20927</v>
      </c>
      <c r="Y1179" s="19" t="s">
        <v>726</v>
      </c>
      <c r="Z1179" s="19">
        <v>1</v>
      </c>
      <c r="AA1179" s="19">
        <v>20927</v>
      </c>
      <c r="AB1179" s="19">
        <v>20927</v>
      </c>
      <c r="AC1179" s="186" t="str">
        <f>IF(OR(M1179="13",M1179="14",P1179=8),"",IF(     AND(OR(S1179="AUTORIZADO", S1179="PENDIENTE", S1179="REDUCIDO", S1179="AMPLIADO"),L1179&lt;&gt;"HONORARIO" ), _xlfn.CONCAT(IF(H1179="X","H",H1179),"_",IF(OR(P1179=5,P1179=6),_xlfn.CONCAT(P1179,"A"),P1179),"_",VLOOKUP(T1179,Datos!$B$2:$C$5,2,TRUE)),""))</f>
        <v>H_1_[hasta 3]</v>
      </c>
      <c r="AD1179" s="186">
        <f t="shared" si="496"/>
        <v>41854</v>
      </c>
      <c r="AE1179" s="90" t="str">
        <f t="shared" si="497"/>
        <v>-</v>
      </c>
      <c r="AF1179" s="91" t="str">
        <f t="shared" si="498"/>
        <v>070601</v>
      </c>
      <c r="AG1179" s="92"/>
      <c r="AH1179" s="93" t="str">
        <f t="shared" si="499"/>
        <v>Corporación de Fomento de la Producción</v>
      </c>
      <c r="AI1179" s="90" t="str">
        <f t="shared" si="500"/>
        <v>-</v>
      </c>
      <c r="AJ1179" s="90">
        <f t="shared" si="501"/>
        <v>3</v>
      </c>
      <c r="AK1179" s="90" t="str">
        <f t="shared" si="502"/>
        <v>-</v>
      </c>
      <c r="AL1179" s="90" t="str">
        <f t="shared" si="503"/>
        <v>Identifica este registro como HOMBRE</v>
      </c>
      <c r="AM1179" s="90" t="str">
        <f t="shared" si="504"/>
        <v>-</v>
      </c>
      <c r="AN1179" s="90" t="str">
        <f t="shared" si="505"/>
        <v>-</v>
      </c>
      <c r="AO1179" s="90" t="str">
        <f t="shared" si="506"/>
        <v>-</v>
      </c>
      <c r="AP1179" s="58" t="str">
        <f t="shared" si="507"/>
        <v>-</v>
      </c>
      <c r="AQ1179" s="94" t="str">
        <f t="shared" si="508"/>
        <v>-</v>
      </c>
      <c r="AR1179" s="94" t="str">
        <f>IF(N1179="","PRIMER_DIA en blanco",
IF(AND(M1179="01",N1179&gt;=L_Conversion!$C$118,N1179&lt;=L_Conversion!$D$118),"-",
IF(AND(M1179="02",N1179&gt;=L_Conversion!$C$119,N1179&lt;=L_Conversion!$D$119),"-",
IF(AND(M1179="03",N1179&gt;=L_Conversion!$C$120,N1179&lt;=L_Conversion!$D$120),"-",
IF(AND(M1179="04",N1179&gt;=L_Conversion!$C$121,N1179&lt;=L_Conversion!$D$121),"-",
IF(AND(M1179="05",N1179&gt;=L_Conversion!$C$122,N1179&lt;=L_Conversion!$D$122),"-",
IF(AND(M1179="06",N1179&gt;=L_Conversion!$C$123,N1179&lt;=L_Conversion!$D$123),"-",
IF(AND(M1179="07",N1179&gt;=L_Conversion!$C$124,N1179&lt;=L_Conversion!$D$124),"-",
IF(AND(M1179="08",N1179&gt;=L_Conversion!$C$125,N1179&lt;=L_Conversion!$D$125),"-",
IF(AND(M1179="09",N1179&gt;=L_Conversion!$C$126,N1179&lt;=L_Conversion!$D$126),"-",
IF(AND(M1179="10",N1179&gt;=L_Conversion!$C$127,N1179&lt;=L_Conversion!$D$127),"-",
IF(AND(M1179="11",N1179&gt;=L_Conversion!$C$128,N1179&lt;=L_Conversion!$D$128),"-",
IF(AND(M1179="12",N1179&gt;=L_Conversion!$C$129,N1179&lt;=L_Conversion!$D$129),"-",
IF(AND(M1179="13",N1179&gt;=L_Conversion!$C$116,N1179&lt;=L_Conversion!$D$116),"-",
IF(AND(M1179="14",N1179&gt;=L_Conversion!$C$117,N1179&lt;=L_Conversion!$D$117),"-",
"PRIMER_DIA fuera de rango")))))))))))))))</f>
        <v>-</v>
      </c>
      <c r="AS1179" s="94" t="str">
        <f t="shared" si="509"/>
        <v>-</v>
      </c>
      <c r="AT1179" s="94" t="str">
        <f t="shared" si="510"/>
        <v>-</v>
      </c>
      <c r="AU1179" s="94" t="str">
        <f t="shared" si="511"/>
        <v>-</v>
      </c>
      <c r="AV1179" s="94" t="str">
        <f t="shared" si="512"/>
        <v>-</v>
      </c>
      <c r="AW1179" s="94" t="str">
        <f t="shared" si="513"/>
        <v>-</v>
      </c>
      <c r="AX1179" s="94" t="str">
        <f t="shared" si="514"/>
        <v>-</v>
      </c>
      <c r="AY1179" s="94" t="str">
        <f t="shared" si="515"/>
        <v>-</v>
      </c>
      <c r="AZ1179" s="94" t="str">
        <f t="shared" si="516"/>
        <v>-</v>
      </c>
      <c r="BA1179" s="94" t="str">
        <f t="shared" si="517"/>
        <v>-</v>
      </c>
      <c r="BB1179" s="94" t="str">
        <f t="shared" si="518"/>
        <v>-</v>
      </c>
      <c r="BC1179" s="94" t="str">
        <f t="shared" si="519"/>
        <v>-</v>
      </c>
      <c r="BD1179" s="94" t="str">
        <f t="shared" si="520"/>
        <v>-</v>
      </c>
      <c r="BE1179" s="94" t="str">
        <f t="shared" si="521"/>
        <v>-</v>
      </c>
      <c r="BF1179" s="94" t="str">
        <f t="shared" si="522"/>
        <v>-</v>
      </c>
    </row>
    <row r="1180" spans="1:58" x14ac:dyDescent="0.2">
      <c r="A1180" s="19" t="s">
        <v>1193</v>
      </c>
      <c r="B1180" s="19" t="s">
        <v>76</v>
      </c>
      <c r="C1180" s="19">
        <v>12630178</v>
      </c>
      <c r="D1180" s="19">
        <v>2</v>
      </c>
      <c r="E1180" s="19" t="s">
        <v>1302</v>
      </c>
      <c r="F1180" s="19" t="s">
        <v>1303</v>
      </c>
      <c r="G1180" s="19" t="s">
        <v>1304</v>
      </c>
      <c r="H1180" s="19" t="s">
        <v>1018</v>
      </c>
      <c r="I1180" s="19" t="s">
        <v>653</v>
      </c>
      <c r="J1180" s="19">
        <v>80</v>
      </c>
      <c r="K1180" s="19" t="s">
        <v>556</v>
      </c>
      <c r="L1180" s="19" t="s">
        <v>495</v>
      </c>
      <c r="M1180" s="19" t="s">
        <v>269</v>
      </c>
      <c r="N1180" s="19">
        <v>45940</v>
      </c>
      <c r="O1180" s="19">
        <v>15</v>
      </c>
      <c r="P1180" s="83">
        <v>1</v>
      </c>
      <c r="Q1180" s="19" t="s">
        <v>23</v>
      </c>
      <c r="R1180" s="19" t="s">
        <v>11</v>
      </c>
      <c r="S1180" s="19" t="s">
        <v>23</v>
      </c>
      <c r="T1180" s="19">
        <v>15</v>
      </c>
      <c r="U1180" s="19" t="s">
        <v>11</v>
      </c>
      <c r="V1180" s="19" t="s">
        <v>11</v>
      </c>
      <c r="W1180" s="19" t="s">
        <v>11</v>
      </c>
      <c r="X1180" s="19">
        <v>0</v>
      </c>
      <c r="Y1180" s="19" t="s">
        <v>730</v>
      </c>
      <c r="Z1180" s="19">
        <v>0</v>
      </c>
      <c r="AA1180" s="19">
        <v>0</v>
      </c>
      <c r="AB1180" s="19">
        <v>0</v>
      </c>
      <c r="AC1180" s="186" t="str">
        <f>IF(OR(M1180="13",M1180="14",P1180=8),"",IF(     AND(OR(S1180="AUTORIZADO", S1180="PENDIENTE", S1180="REDUCIDO", S1180="AMPLIADO"),L1180&lt;&gt;"HONORARIO" ), _xlfn.CONCAT(IF(H1180="X","H",H1180),"_",IF(OR(P1180=5,P1180=6),_xlfn.CONCAT(P1180,"A"),P1180),"_",VLOOKUP(T1180,Datos!$B$2:$C$5,2,TRUE)),""))</f>
        <v>M_1_[11 +]</v>
      </c>
      <c r="AD1180" s="186">
        <f t="shared" si="496"/>
        <v>0</v>
      </c>
      <c r="AE1180" s="90" t="str">
        <f t="shared" si="497"/>
        <v>-</v>
      </c>
      <c r="AF1180" s="91" t="str">
        <f t="shared" si="498"/>
        <v>070601</v>
      </c>
      <c r="AG1180" s="92"/>
      <c r="AH1180" s="93" t="str">
        <f t="shared" si="499"/>
        <v>Corporación de Fomento de la Producción</v>
      </c>
      <c r="AI1180" s="90" t="str">
        <f t="shared" si="500"/>
        <v>-</v>
      </c>
      <c r="AJ1180" s="90">
        <f t="shared" si="501"/>
        <v>2</v>
      </c>
      <c r="AK1180" s="90" t="str">
        <f t="shared" si="502"/>
        <v>-</v>
      </c>
      <c r="AL1180" s="90" t="str">
        <f t="shared" si="503"/>
        <v>Identifica este registro como MUJER</v>
      </c>
      <c r="AM1180" s="90" t="str">
        <f t="shared" si="504"/>
        <v>-</v>
      </c>
      <c r="AN1180" s="90" t="str">
        <f t="shared" si="505"/>
        <v>-</v>
      </c>
      <c r="AO1180" s="90" t="str">
        <f t="shared" si="506"/>
        <v>-</v>
      </c>
      <c r="AP1180" s="58" t="str">
        <f t="shared" si="507"/>
        <v>-</v>
      </c>
      <c r="AQ1180" s="94" t="str">
        <f t="shared" si="508"/>
        <v>-</v>
      </c>
      <c r="AR1180" s="94" t="str">
        <f>IF(N1180="","PRIMER_DIA en blanco",
IF(AND(M1180="01",N1180&gt;=L_Conversion!$C$118,N1180&lt;=L_Conversion!$D$118),"-",
IF(AND(M1180="02",N1180&gt;=L_Conversion!$C$119,N1180&lt;=L_Conversion!$D$119),"-",
IF(AND(M1180="03",N1180&gt;=L_Conversion!$C$120,N1180&lt;=L_Conversion!$D$120),"-",
IF(AND(M1180="04",N1180&gt;=L_Conversion!$C$121,N1180&lt;=L_Conversion!$D$121),"-",
IF(AND(M1180="05",N1180&gt;=L_Conversion!$C$122,N1180&lt;=L_Conversion!$D$122),"-",
IF(AND(M1180="06",N1180&gt;=L_Conversion!$C$123,N1180&lt;=L_Conversion!$D$123),"-",
IF(AND(M1180="07",N1180&gt;=L_Conversion!$C$124,N1180&lt;=L_Conversion!$D$124),"-",
IF(AND(M1180="08",N1180&gt;=L_Conversion!$C$125,N1180&lt;=L_Conversion!$D$125),"-",
IF(AND(M1180="09",N1180&gt;=L_Conversion!$C$126,N1180&lt;=L_Conversion!$D$126),"-",
IF(AND(M1180="10",N1180&gt;=L_Conversion!$C$127,N1180&lt;=L_Conversion!$D$127),"-",
IF(AND(M1180="11",N1180&gt;=L_Conversion!$C$128,N1180&lt;=L_Conversion!$D$128),"-",
IF(AND(M1180="12",N1180&gt;=L_Conversion!$C$129,N1180&lt;=L_Conversion!$D$129),"-",
IF(AND(M1180="13",N1180&gt;=L_Conversion!$C$116,N1180&lt;=L_Conversion!$D$116),"-",
IF(AND(M1180="14",N1180&gt;=L_Conversion!$C$117,N1180&lt;=L_Conversion!$D$117),"-",
"PRIMER_DIA fuera de rango")))))))))))))))</f>
        <v>-</v>
      </c>
      <c r="AS1180" s="94" t="str">
        <f t="shared" si="509"/>
        <v>-</v>
      </c>
      <c r="AT1180" s="94" t="str">
        <f t="shared" si="510"/>
        <v>-</v>
      </c>
      <c r="AU1180" s="94" t="str">
        <f t="shared" si="511"/>
        <v>-</v>
      </c>
      <c r="AV1180" s="94" t="str">
        <f t="shared" si="512"/>
        <v>-</v>
      </c>
      <c r="AW1180" s="94" t="str">
        <f t="shared" si="513"/>
        <v>-</v>
      </c>
      <c r="AX1180" s="94" t="str">
        <f t="shared" si="514"/>
        <v>-</v>
      </c>
      <c r="AY1180" s="94" t="str">
        <f t="shared" si="515"/>
        <v>-</v>
      </c>
      <c r="AZ1180" s="94" t="str">
        <f t="shared" si="516"/>
        <v>-</v>
      </c>
      <c r="BA1180" s="94" t="str">
        <f t="shared" si="517"/>
        <v>-</v>
      </c>
      <c r="BB1180" s="94" t="str">
        <f t="shared" si="518"/>
        <v>-</v>
      </c>
      <c r="BC1180" s="94" t="str">
        <f t="shared" si="519"/>
        <v>-</v>
      </c>
      <c r="BD1180" s="94" t="str">
        <f t="shared" si="520"/>
        <v>-</v>
      </c>
      <c r="BE1180" s="94" t="str">
        <f t="shared" si="521"/>
        <v>-</v>
      </c>
      <c r="BF1180" s="94" t="str">
        <f t="shared" si="522"/>
        <v>-</v>
      </c>
    </row>
    <row r="1181" spans="1:58" x14ac:dyDescent="0.2">
      <c r="A1181" s="19" t="s">
        <v>1193</v>
      </c>
      <c r="B1181" s="19" t="s">
        <v>76</v>
      </c>
      <c r="C1181" s="19">
        <v>15779390</v>
      </c>
      <c r="D1181" s="19" t="s">
        <v>1197</v>
      </c>
      <c r="E1181" s="19" t="s">
        <v>1287</v>
      </c>
      <c r="F1181" s="19" t="s">
        <v>2173</v>
      </c>
      <c r="G1181" s="19" t="s">
        <v>2174</v>
      </c>
      <c r="H1181" s="19" t="s">
        <v>654</v>
      </c>
      <c r="I1181" s="19" t="s">
        <v>654</v>
      </c>
      <c r="J1181" s="19">
        <v>80</v>
      </c>
      <c r="K1181" s="19" t="s">
        <v>556</v>
      </c>
      <c r="L1181" s="19" t="s">
        <v>509</v>
      </c>
      <c r="M1181" s="19" t="s">
        <v>269</v>
      </c>
      <c r="N1181" s="19">
        <v>45943</v>
      </c>
      <c r="O1181" s="19">
        <v>5</v>
      </c>
      <c r="P1181" s="83">
        <v>1</v>
      </c>
      <c r="Q1181" s="19" t="s">
        <v>23</v>
      </c>
      <c r="R1181" s="19" t="s">
        <v>11</v>
      </c>
      <c r="S1181" s="19" t="s">
        <v>23</v>
      </c>
      <c r="T1181" s="19">
        <v>5</v>
      </c>
      <c r="U1181" s="19" t="s">
        <v>11</v>
      </c>
      <c r="V1181" s="19" t="s">
        <v>11</v>
      </c>
      <c r="W1181" s="19" t="s">
        <v>11</v>
      </c>
      <c r="X1181" s="19">
        <v>0</v>
      </c>
      <c r="Y1181" s="19" t="s">
        <v>730</v>
      </c>
      <c r="Z1181" s="19">
        <v>0</v>
      </c>
      <c r="AA1181" s="19">
        <v>0</v>
      </c>
      <c r="AB1181" s="19">
        <v>0</v>
      </c>
      <c r="AC1181" s="186" t="str">
        <f>IF(OR(M1181="13",M1181="14",P1181=8),"",IF(     AND(OR(S1181="AUTORIZADO", S1181="PENDIENTE", S1181="REDUCIDO", S1181="AMPLIADO"),L1181&lt;&gt;"HONORARIO" ), _xlfn.CONCAT(IF(H1181="X","H",H1181),"_",IF(OR(P1181=5,P1181=6),_xlfn.CONCAT(P1181,"A"),P1181),"_",VLOOKUP(T1181,Datos!$B$2:$C$5,2,TRUE)),""))</f>
        <v>H_1_[4 a 10]</v>
      </c>
      <c r="AD1181" s="186">
        <f t="shared" si="496"/>
        <v>0</v>
      </c>
      <c r="AE1181" s="90" t="str">
        <f t="shared" si="497"/>
        <v>-</v>
      </c>
      <c r="AF1181" s="91" t="str">
        <f t="shared" si="498"/>
        <v>070601</v>
      </c>
      <c r="AG1181" s="92"/>
      <c r="AH1181" s="93" t="str">
        <f t="shared" si="499"/>
        <v>Corporación de Fomento de la Producción</v>
      </c>
      <c r="AI1181" s="90" t="str">
        <f t="shared" si="500"/>
        <v>-</v>
      </c>
      <c r="AJ1181" s="90" t="str">
        <f t="shared" si="501"/>
        <v>K</v>
      </c>
      <c r="AK1181" s="90" t="str">
        <f t="shared" si="502"/>
        <v>-</v>
      </c>
      <c r="AL1181" s="90" t="str">
        <f t="shared" si="503"/>
        <v>Identifica este registro como HOMBRE</v>
      </c>
      <c r="AM1181" s="90" t="str">
        <f t="shared" si="504"/>
        <v>-</v>
      </c>
      <c r="AN1181" s="90" t="str">
        <f t="shared" si="505"/>
        <v>-</v>
      </c>
      <c r="AO1181" s="90" t="str">
        <f t="shared" si="506"/>
        <v>-</v>
      </c>
      <c r="AP1181" s="58" t="str">
        <f t="shared" si="507"/>
        <v>-</v>
      </c>
      <c r="AQ1181" s="94" t="str">
        <f t="shared" si="508"/>
        <v>-</v>
      </c>
      <c r="AR1181" s="94" t="str">
        <f>IF(N1181="","PRIMER_DIA en blanco",
IF(AND(M1181="01",N1181&gt;=L_Conversion!$C$118,N1181&lt;=L_Conversion!$D$118),"-",
IF(AND(M1181="02",N1181&gt;=L_Conversion!$C$119,N1181&lt;=L_Conversion!$D$119),"-",
IF(AND(M1181="03",N1181&gt;=L_Conversion!$C$120,N1181&lt;=L_Conversion!$D$120),"-",
IF(AND(M1181="04",N1181&gt;=L_Conversion!$C$121,N1181&lt;=L_Conversion!$D$121),"-",
IF(AND(M1181="05",N1181&gt;=L_Conversion!$C$122,N1181&lt;=L_Conversion!$D$122),"-",
IF(AND(M1181="06",N1181&gt;=L_Conversion!$C$123,N1181&lt;=L_Conversion!$D$123),"-",
IF(AND(M1181="07",N1181&gt;=L_Conversion!$C$124,N1181&lt;=L_Conversion!$D$124),"-",
IF(AND(M1181="08",N1181&gt;=L_Conversion!$C$125,N1181&lt;=L_Conversion!$D$125),"-",
IF(AND(M1181="09",N1181&gt;=L_Conversion!$C$126,N1181&lt;=L_Conversion!$D$126),"-",
IF(AND(M1181="10",N1181&gt;=L_Conversion!$C$127,N1181&lt;=L_Conversion!$D$127),"-",
IF(AND(M1181="11",N1181&gt;=L_Conversion!$C$128,N1181&lt;=L_Conversion!$D$128),"-",
IF(AND(M1181="12",N1181&gt;=L_Conversion!$C$129,N1181&lt;=L_Conversion!$D$129),"-",
IF(AND(M1181="13",N1181&gt;=L_Conversion!$C$116,N1181&lt;=L_Conversion!$D$116),"-",
IF(AND(M1181="14",N1181&gt;=L_Conversion!$C$117,N1181&lt;=L_Conversion!$D$117),"-",
"PRIMER_DIA fuera de rango")))))))))))))))</f>
        <v>-</v>
      </c>
      <c r="AS1181" s="94" t="str">
        <f t="shared" si="509"/>
        <v>-</v>
      </c>
      <c r="AT1181" s="94" t="str">
        <f t="shared" si="510"/>
        <v>-</v>
      </c>
      <c r="AU1181" s="94" t="str">
        <f t="shared" si="511"/>
        <v>-</v>
      </c>
      <c r="AV1181" s="94" t="str">
        <f t="shared" si="512"/>
        <v>-</v>
      </c>
      <c r="AW1181" s="94" t="str">
        <f t="shared" si="513"/>
        <v>-</v>
      </c>
      <c r="AX1181" s="94" t="str">
        <f t="shared" si="514"/>
        <v>-</v>
      </c>
      <c r="AY1181" s="94" t="str">
        <f t="shared" si="515"/>
        <v>-</v>
      </c>
      <c r="AZ1181" s="94" t="str">
        <f t="shared" si="516"/>
        <v>-</v>
      </c>
      <c r="BA1181" s="94" t="str">
        <f t="shared" si="517"/>
        <v>-</v>
      </c>
      <c r="BB1181" s="94" t="str">
        <f t="shared" si="518"/>
        <v>-</v>
      </c>
      <c r="BC1181" s="94" t="str">
        <f t="shared" si="519"/>
        <v>-</v>
      </c>
      <c r="BD1181" s="94" t="str">
        <f t="shared" si="520"/>
        <v>-</v>
      </c>
      <c r="BE1181" s="94" t="str">
        <f t="shared" si="521"/>
        <v>-</v>
      </c>
      <c r="BF1181" s="94" t="str">
        <f t="shared" si="522"/>
        <v>-</v>
      </c>
    </row>
    <row r="1182" spans="1:58" x14ac:dyDescent="0.2">
      <c r="A1182" s="19" t="s">
        <v>1193</v>
      </c>
      <c r="B1182" s="19" t="s">
        <v>76</v>
      </c>
      <c r="C1182" s="19">
        <v>16443666</v>
      </c>
      <c r="D1182" s="19">
        <v>7</v>
      </c>
      <c r="E1182" s="19" t="s">
        <v>1550</v>
      </c>
      <c r="F1182" s="19" t="s">
        <v>1425</v>
      </c>
      <c r="G1182" s="19" t="s">
        <v>2136</v>
      </c>
      <c r="H1182" s="19" t="s">
        <v>1018</v>
      </c>
      <c r="I1182" s="19" t="s">
        <v>653</v>
      </c>
      <c r="J1182" s="19">
        <v>80</v>
      </c>
      <c r="K1182" s="19" t="s">
        <v>556</v>
      </c>
      <c r="L1182" s="19" t="s">
        <v>495</v>
      </c>
      <c r="M1182" s="19" t="s">
        <v>269</v>
      </c>
      <c r="N1182" s="19">
        <v>45943</v>
      </c>
      <c r="O1182" s="19">
        <v>84</v>
      </c>
      <c r="P1182" s="83">
        <v>3</v>
      </c>
      <c r="Q1182" s="19" t="s">
        <v>23</v>
      </c>
      <c r="R1182" s="19" t="s">
        <v>11</v>
      </c>
      <c r="S1182" s="19" t="s">
        <v>23</v>
      </c>
      <c r="T1182" s="19">
        <v>84</v>
      </c>
      <c r="U1182" s="19" t="s">
        <v>11</v>
      </c>
      <c r="V1182" s="19" t="s">
        <v>11</v>
      </c>
      <c r="W1182" s="19" t="s">
        <v>11</v>
      </c>
      <c r="X1182" s="19">
        <v>0</v>
      </c>
      <c r="Y1182" s="19" t="s">
        <v>730</v>
      </c>
      <c r="Z1182" s="19">
        <v>0</v>
      </c>
      <c r="AA1182" s="19">
        <v>0</v>
      </c>
      <c r="AB1182" s="19">
        <v>0</v>
      </c>
      <c r="AC1182" s="186" t="str">
        <f>IF(OR(M1182="13",M1182="14",P1182=8),"",IF(     AND(OR(S1182="AUTORIZADO", S1182="PENDIENTE", S1182="REDUCIDO", S1182="AMPLIADO"),L1182&lt;&gt;"HONORARIO" ), _xlfn.CONCAT(IF(H1182="X","H",H1182),"_",IF(OR(P1182=5,P1182=6),_xlfn.CONCAT(P1182,"A"),P1182),"_",VLOOKUP(T1182,Datos!$B$2:$C$5,2,TRUE)),""))</f>
        <v>M_3_[11 +]</v>
      </c>
      <c r="AD1182" s="186">
        <f t="shared" si="496"/>
        <v>0</v>
      </c>
      <c r="AE1182" s="90" t="str">
        <f t="shared" si="497"/>
        <v>-</v>
      </c>
      <c r="AF1182" s="91" t="str">
        <f t="shared" si="498"/>
        <v>070601</v>
      </c>
      <c r="AG1182" s="92"/>
      <c r="AH1182" s="93" t="str">
        <f t="shared" si="499"/>
        <v>Corporación de Fomento de la Producción</v>
      </c>
      <c r="AI1182" s="90" t="str">
        <f t="shared" si="500"/>
        <v>-</v>
      </c>
      <c r="AJ1182" s="90">
        <f t="shared" si="501"/>
        <v>7</v>
      </c>
      <c r="AK1182" s="90" t="str">
        <f t="shared" si="502"/>
        <v>-</v>
      </c>
      <c r="AL1182" s="90" t="str">
        <f t="shared" si="503"/>
        <v>Identifica este registro como MUJER</v>
      </c>
      <c r="AM1182" s="90" t="str">
        <f t="shared" si="504"/>
        <v>-</v>
      </c>
      <c r="AN1182" s="90" t="str">
        <f t="shared" si="505"/>
        <v>-</v>
      </c>
      <c r="AO1182" s="90" t="str">
        <f t="shared" si="506"/>
        <v>-</v>
      </c>
      <c r="AP1182" s="58" t="str">
        <f t="shared" si="507"/>
        <v>-</v>
      </c>
      <c r="AQ1182" s="94" t="str">
        <f t="shared" si="508"/>
        <v>-</v>
      </c>
      <c r="AR1182" s="94" t="str">
        <f>IF(N1182="","PRIMER_DIA en blanco",
IF(AND(M1182="01",N1182&gt;=L_Conversion!$C$118,N1182&lt;=L_Conversion!$D$118),"-",
IF(AND(M1182="02",N1182&gt;=L_Conversion!$C$119,N1182&lt;=L_Conversion!$D$119),"-",
IF(AND(M1182="03",N1182&gt;=L_Conversion!$C$120,N1182&lt;=L_Conversion!$D$120),"-",
IF(AND(M1182="04",N1182&gt;=L_Conversion!$C$121,N1182&lt;=L_Conversion!$D$121),"-",
IF(AND(M1182="05",N1182&gt;=L_Conversion!$C$122,N1182&lt;=L_Conversion!$D$122),"-",
IF(AND(M1182="06",N1182&gt;=L_Conversion!$C$123,N1182&lt;=L_Conversion!$D$123),"-",
IF(AND(M1182="07",N1182&gt;=L_Conversion!$C$124,N1182&lt;=L_Conversion!$D$124),"-",
IF(AND(M1182="08",N1182&gt;=L_Conversion!$C$125,N1182&lt;=L_Conversion!$D$125),"-",
IF(AND(M1182="09",N1182&gt;=L_Conversion!$C$126,N1182&lt;=L_Conversion!$D$126),"-",
IF(AND(M1182="10",N1182&gt;=L_Conversion!$C$127,N1182&lt;=L_Conversion!$D$127),"-",
IF(AND(M1182="11",N1182&gt;=L_Conversion!$C$128,N1182&lt;=L_Conversion!$D$128),"-",
IF(AND(M1182="12",N1182&gt;=L_Conversion!$C$129,N1182&lt;=L_Conversion!$D$129),"-",
IF(AND(M1182="13",N1182&gt;=L_Conversion!$C$116,N1182&lt;=L_Conversion!$D$116),"-",
IF(AND(M1182="14",N1182&gt;=L_Conversion!$C$117,N1182&lt;=L_Conversion!$D$117),"-",
"PRIMER_DIA fuera de rango")))))))))))))))</f>
        <v>-</v>
      </c>
      <c r="AS1182" s="94" t="str">
        <f t="shared" si="509"/>
        <v>-</v>
      </c>
      <c r="AT1182" s="94" t="str">
        <f t="shared" si="510"/>
        <v>-</v>
      </c>
      <c r="AU1182" s="94" t="str">
        <f t="shared" si="511"/>
        <v>-</v>
      </c>
      <c r="AV1182" s="94" t="str">
        <f t="shared" si="512"/>
        <v>-</v>
      </c>
      <c r="AW1182" s="94" t="str">
        <f t="shared" si="513"/>
        <v>-</v>
      </c>
      <c r="AX1182" s="94" t="str">
        <f t="shared" si="514"/>
        <v>-</v>
      </c>
      <c r="AY1182" s="94" t="str">
        <f t="shared" si="515"/>
        <v>-</v>
      </c>
      <c r="AZ1182" s="94" t="str">
        <f t="shared" si="516"/>
        <v>-</v>
      </c>
      <c r="BA1182" s="94" t="str">
        <f t="shared" si="517"/>
        <v>-</v>
      </c>
      <c r="BB1182" s="94" t="str">
        <f t="shared" si="518"/>
        <v>-</v>
      </c>
      <c r="BC1182" s="94" t="str">
        <f t="shared" si="519"/>
        <v>-</v>
      </c>
      <c r="BD1182" s="94" t="str">
        <f t="shared" si="520"/>
        <v>-</v>
      </c>
      <c r="BE1182" s="94" t="str">
        <f t="shared" si="521"/>
        <v>-</v>
      </c>
      <c r="BF1182" s="94" t="str">
        <f t="shared" si="522"/>
        <v>-</v>
      </c>
    </row>
    <row r="1183" spans="1:58" x14ac:dyDescent="0.2">
      <c r="A1183" s="19" t="s">
        <v>1193</v>
      </c>
      <c r="B1183" s="19" t="s">
        <v>76</v>
      </c>
      <c r="C1183" s="19">
        <v>10027670</v>
      </c>
      <c r="D1183" s="19">
        <v>4</v>
      </c>
      <c r="E1183" s="19" t="s">
        <v>1358</v>
      </c>
      <c r="F1183" s="19" t="s">
        <v>1359</v>
      </c>
      <c r="G1183" s="19" t="s">
        <v>1360</v>
      </c>
      <c r="H1183" s="19" t="s">
        <v>654</v>
      </c>
      <c r="I1183" s="19" t="s">
        <v>653</v>
      </c>
      <c r="J1183" s="19">
        <v>80</v>
      </c>
      <c r="K1183" s="19" t="s">
        <v>560</v>
      </c>
      <c r="L1183" s="19" t="s">
        <v>495</v>
      </c>
      <c r="M1183" s="19" t="s">
        <v>269</v>
      </c>
      <c r="N1183" s="19">
        <v>45943</v>
      </c>
      <c r="O1183" s="19">
        <v>30</v>
      </c>
      <c r="P1183" s="83">
        <v>1</v>
      </c>
      <c r="Q1183" s="19" t="s">
        <v>23</v>
      </c>
      <c r="R1183" s="19" t="s">
        <v>11</v>
      </c>
      <c r="S1183" s="19" t="s">
        <v>23</v>
      </c>
      <c r="T1183" s="19">
        <v>30</v>
      </c>
      <c r="U1183" s="19" t="s">
        <v>11</v>
      </c>
      <c r="V1183" s="19" t="s">
        <v>11</v>
      </c>
      <c r="W1183" s="19" t="s">
        <v>11</v>
      </c>
      <c r="X1183" s="19">
        <v>0</v>
      </c>
      <c r="Y1183" s="19" t="s">
        <v>730</v>
      </c>
      <c r="Z1183" s="19">
        <v>0</v>
      </c>
      <c r="AA1183" s="19">
        <v>0</v>
      </c>
      <c r="AB1183" s="19">
        <v>0</v>
      </c>
      <c r="AC1183" s="186" t="str">
        <f>IF(OR(M1183="13",M1183="14",P1183=8),"",IF(     AND(OR(S1183="AUTORIZADO", S1183="PENDIENTE", S1183="REDUCIDO", S1183="AMPLIADO"),L1183&lt;&gt;"HONORARIO" ), _xlfn.CONCAT(IF(H1183="X","H",H1183),"_",IF(OR(P1183=5,P1183=6),_xlfn.CONCAT(P1183,"A"),P1183),"_",VLOOKUP(T1183,Datos!$B$2:$C$5,2,TRUE)),""))</f>
        <v>H_1_[11 +]</v>
      </c>
      <c r="AD1183" s="186">
        <f t="shared" si="496"/>
        <v>0</v>
      </c>
      <c r="AE1183" s="90" t="str">
        <f t="shared" si="497"/>
        <v>-</v>
      </c>
      <c r="AF1183" s="91" t="str">
        <f t="shared" si="498"/>
        <v>070601</v>
      </c>
      <c r="AG1183" s="92"/>
      <c r="AH1183" s="93" t="str">
        <f t="shared" si="499"/>
        <v>Corporación de Fomento de la Producción</v>
      </c>
      <c r="AI1183" s="90" t="str">
        <f t="shared" si="500"/>
        <v>-</v>
      </c>
      <c r="AJ1183" s="90">
        <f t="shared" si="501"/>
        <v>4</v>
      </c>
      <c r="AK1183" s="90" t="str">
        <f t="shared" si="502"/>
        <v>-</v>
      </c>
      <c r="AL1183" s="90" t="str">
        <f t="shared" si="503"/>
        <v>Identifica este registro como HOMBRE</v>
      </c>
      <c r="AM1183" s="90" t="str">
        <f t="shared" si="504"/>
        <v>-</v>
      </c>
      <c r="AN1183" s="90" t="str">
        <f t="shared" si="505"/>
        <v>-</v>
      </c>
      <c r="AO1183" s="90" t="str">
        <f t="shared" si="506"/>
        <v>-</v>
      </c>
      <c r="AP1183" s="58" t="str">
        <f t="shared" si="507"/>
        <v>-</v>
      </c>
      <c r="AQ1183" s="94" t="str">
        <f t="shared" si="508"/>
        <v>-</v>
      </c>
      <c r="AR1183" s="94" t="str">
        <f>IF(N1183="","PRIMER_DIA en blanco",
IF(AND(M1183="01",N1183&gt;=L_Conversion!$C$118,N1183&lt;=L_Conversion!$D$118),"-",
IF(AND(M1183="02",N1183&gt;=L_Conversion!$C$119,N1183&lt;=L_Conversion!$D$119),"-",
IF(AND(M1183="03",N1183&gt;=L_Conversion!$C$120,N1183&lt;=L_Conversion!$D$120),"-",
IF(AND(M1183="04",N1183&gt;=L_Conversion!$C$121,N1183&lt;=L_Conversion!$D$121),"-",
IF(AND(M1183="05",N1183&gt;=L_Conversion!$C$122,N1183&lt;=L_Conversion!$D$122),"-",
IF(AND(M1183="06",N1183&gt;=L_Conversion!$C$123,N1183&lt;=L_Conversion!$D$123),"-",
IF(AND(M1183="07",N1183&gt;=L_Conversion!$C$124,N1183&lt;=L_Conversion!$D$124),"-",
IF(AND(M1183="08",N1183&gt;=L_Conversion!$C$125,N1183&lt;=L_Conversion!$D$125),"-",
IF(AND(M1183="09",N1183&gt;=L_Conversion!$C$126,N1183&lt;=L_Conversion!$D$126),"-",
IF(AND(M1183="10",N1183&gt;=L_Conversion!$C$127,N1183&lt;=L_Conversion!$D$127),"-",
IF(AND(M1183="11",N1183&gt;=L_Conversion!$C$128,N1183&lt;=L_Conversion!$D$128),"-",
IF(AND(M1183="12",N1183&gt;=L_Conversion!$C$129,N1183&lt;=L_Conversion!$D$129),"-",
IF(AND(M1183="13",N1183&gt;=L_Conversion!$C$116,N1183&lt;=L_Conversion!$D$116),"-",
IF(AND(M1183="14",N1183&gt;=L_Conversion!$C$117,N1183&lt;=L_Conversion!$D$117),"-",
"PRIMER_DIA fuera de rango")))))))))))))))</f>
        <v>-</v>
      </c>
      <c r="AS1183" s="94" t="str">
        <f t="shared" si="509"/>
        <v>-</v>
      </c>
      <c r="AT1183" s="94" t="str">
        <f t="shared" si="510"/>
        <v>-</v>
      </c>
      <c r="AU1183" s="94" t="str">
        <f t="shared" si="511"/>
        <v>-</v>
      </c>
      <c r="AV1183" s="94" t="str">
        <f t="shared" si="512"/>
        <v>-</v>
      </c>
      <c r="AW1183" s="94" t="str">
        <f t="shared" si="513"/>
        <v>-</v>
      </c>
      <c r="AX1183" s="94" t="str">
        <f t="shared" si="514"/>
        <v>-</v>
      </c>
      <c r="AY1183" s="94" t="str">
        <f t="shared" si="515"/>
        <v>-</v>
      </c>
      <c r="AZ1183" s="94" t="str">
        <f t="shared" si="516"/>
        <v>-</v>
      </c>
      <c r="BA1183" s="94" t="str">
        <f t="shared" si="517"/>
        <v>-</v>
      </c>
      <c r="BB1183" s="94" t="str">
        <f t="shared" si="518"/>
        <v>-</v>
      </c>
      <c r="BC1183" s="94" t="str">
        <f t="shared" si="519"/>
        <v>-</v>
      </c>
      <c r="BD1183" s="94" t="str">
        <f t="shared" si="520"/>
        <v>-</v>
      </c>
      <c r="BE1183" s="94" t="str">
        <f t="shared" si="521"/>
        <v>-</v>
      </c>
      <c r="BF1183" s="94" t="str">
        <f t="shared" si="522"/>
        <v>-</v>
      </c>
    </row>
    <row r="1184" spans="1:58" x14ac:dyDescent="0.2">
      <c r="A1184" s="19" t="s">
        <v>1193</v>
      </c>
      <c r="B1184" s="19" t="s">
        <v>76</v>
      </c>
      <c r="C1184" s="19">
        <v>14112320</v>
      </c>
      <c r="D1184" s="19">
        <v>3</v>
      </c>
      <c r="E1184" s="19" t="s">
        <v>1344</v>
      </c>
      <c r="F1184" s="19" t="s">
        <v>1345</v>
      </c>
      <c r="G1184" s="19" t="s">
        <v>1346</v>
      </c>
      <c r="H1184" s="19" t="s">
        <v>1018</v>
      </c>
      <c r="I1184" s="19" t="s">
        <v>653</v>
      </c>
      <c r="J1184" s="19">
        <v>80</v>
      </c>
      <c r="K1184" s="19" t="s">
        <v>556</v>
      </c>
      <c r="L1184" s="19" t="s">
        <v>495</v>
      </c>
      <c r="M1184" s="19" t="s">
        <v>269</v>
      </c>
      <c r="N1184" s="19">
        <v>45943</v>
      </c>
      <c r="O1184" s="19">
        <v>5</v>
      </c>
      <c r="P1184" s="83">
        <v>1</v>
      </c>
      <c r="Q1184" s="19" t="s">
        <v>23</v>
      </c>
      <c r="R1184" s="19" t="s">
        <v>11</v>
      </c>
      <c r="S1184" s="19" t="s">
        <v>23</v>
      </c>
      <c r="T1184" s="19">
        <v>5</v>
      </c>
      <c r="U1184" s="19" t="s">
        <v>11</v>
      </c>
      <c r="V1184" s="19" t="s">
        <v>11</v>
      </c>
      <c r="W1184" s="19" t="s">
        <v>11</v>
      </c>
      <c r="X1184" s="19">
        <v>0</v>
      </c>
      <c r="Y1184" s="19" t="s">
        <v>730</v>
      </c>
      <c r="Z1184" s="19">
        <v>0</v>
      </c>
      <c r="AA1184" s="19">
        <v>0</v>
      </c>
      <c r="AB1184" s="19">
        <v>0</v>
      </c>
      <c r="AC1184" s="186" t="str">
        <f>IF(OR(M1184="13",M1184="14",P1184=8),"",IF(     AND(OR(S1184="AUTORIZADO", S1184="PENDIENTE", S1184="REDUCIDO", S1184="AMPLIADO"),L1184&lt;&gt;"HONORARIO" ), _xlfn.CONCAT(IF(H1184="X","H",H1184),"_",IF(OR(P1184=5,P1184=6),_xlfn.CONCAT(P1184,"A"),P1184),"_",VLOOKUP(T1184,Datos!$B$2:$C$5,2,TRUE)),""))</f>
        <v>M_1_[4 a 10]</v>
      </c>
      <c r="AD1184" s="186">
        <f t="shared" si="496"/>
        <v>0</v>
      </c>
      <c r="AE1184" s="90" t="str">
        <f t="shared" si="497"/>
        <v>-</v>
      </c>
      <c r="AF1184" s="91" t="str">
        <f t="shared" si="498"/>
        <v>070601</v>
      </c>
      <c r="AG1184" s="92"/>
      <c r="AH1184" s="93" t="str">
        <f t="shared" si="499"/>
        <v>Corporación de Fomento de la Producción</v>
      </c>
      <c r="AI1184" s="90" t="str">
        <f t="shared" si="500"/>
        <v>-</v>
      </c>
      <c r="AJ1184" s="90">
        <f t="shared" si="501"/>
        <v>3</v>
      </c>
      <c r="AK1184" s="90" t="str">
        <f t="shared" si="502"/>
        <v>-</v>
      </c>
      <c r="AL1184" s="90" t="str">
        <f t="shared" si="503"/>
        <v>Identifica este registro como MUJER</v>
      </c>
      <c r="AM1184" s="90" t="str">
        <f t="shared" si="504"/>
        <v>-</v>
      </c>
      <c r="AN1184" s="90" t="str">
        <f t="shared" si="505"/>
        <v>-</v>
      </c>
      <c r="AO1184" s="90" t="str">
        <f t="shared" si="506"/>
        <v>-</v>
      </c>
      <c r="AP1184" s="58" t="str">
        <f t="shared" si="507"/>
        <v>-</v>
      </c>
      <c r="AQ1184" s="94" t="str">
        <f t="shared" si="508"/>
        <v>-</v>
      </c>
      <c r="AR1184" s="94" t="str">
        <f>IF(N1184="","PRIMER_DIA en blanco",
IF(AND(M1184="01",N1184&gt;=L_Conversion!$C$118,N1184&lt;=L_Conversion!$D$118),"-",
IF(AND(M1184="02",N1184&gt;=L_Conversion!$C$119,N1184&lt;=L_Conversion!$D$119),"-",
IF(AND(M1184="03",N1184&gt;=L_Conversion!$C$120,N1184&lt;=L_Conversion!$D$120),"-",
IF(AND(M1184="04",N1184&gt;=L_Conversion!$C$121,N1184&lt;=L_Conversion!$D$121),"-",
IF(AND(M1184="05",N1184&gt;=L_Conversion!$C$122,N1184&lt;=L_Conversion!$D$122),"-",
IF(AND(M1184="06",N1184&gt;=L_Conversion!$C$123,N1184&lt;=L_Conversion!$D$123),"-",
IF(AND(M1184="07",N1184&gt;=L_Conversion!$C$124,N1184&lt;=L_Conversion!$D$124),"-",
IF(AND(M1184="08",N1184&gt;=L_Conversion!$C$125,N1184&lt;=L_Conversion!$D$125),"-",
IF(AND(M1184="09",N1184&gt;=L_Conversion!$C$126,N1184&lt;=L_Conversion!$D$126),"-",
IF(AND(M1184="10",N1184&gt;=L_Conversion!$C$127,N1184&lt;=L_Conversion!$D$127),"-",
IF(AND(M1184="11",N1184&gt;=L_Conversion!$C$128,N1184&lt;=L_Conversion!$D$128),"-",
IF(AND(M1184="12",N1184&gt;=L_Conversion!$C$129,N1184&lt;=L_Conversion!$D$129),"-",
IF(AND(M1184="13",N1184&gt;=L_Conversion!$C$116,N1184&lt;=L_Conversion!$D$116),"-",
IF(AND(M1184="14",N1184&gt;=L_Conversion!$C$117,N1184&lt;=L_Conversion!$D$117),"-",
"PRIMER_DIA fuera de rango")))))))))))))))</f>
        <v>-</v>
      </c>
      <c r="AS1184" s="94" t="str">
        <f t="shared" si="509"/>
        <v>-</v>
      </c>
      <c r="AT1184" s="94" t="str">
        <f t="shared" si="510"/>
        <v>-</v>
      </c>
      <c r="AU1184" s="94" t="str">
        <f t="shared" si="511"/>
        <v>-</v>
      </c>
      <c r="AV1184" s="94" t="str">
        <f t="shared" si="512"/>
        <v>-</v>
      </c>
      <c r="AW1184" s="94" t="str">
        <f t="shared" si="513"/>
        <v>-</v>
      </c>
      <c r="AX1184" s="94" t="str">
        <f t="shared" si="514"/>
        <v>-</v>
      </c>
      <c r="AY1184" s="94" t="str">
        <f t="shared" si="515"/>
        <v>-</v>
      </c>
      <c r="AZ1184" s="94" t="str">
        <f t="shared" si="516"/>
        <v>-</v>
      </c>
      <c r="BA1184" s="94" t="str">
        <f t="shared" si="517"/>
        <v>-</v>
      </c>
      <c r="BB1184" s="94" t="str">
        <f t="shared" si="518"/>
        <v>-</v>
      </c>
      <c r="BC1184" s="94" t="str">
        <f t="shared" si="519"/>
        <v>-</v>
      </c>
      <c r="BD1184" s="94" t="str">
        <f t="shared" si="520"/>
        <v>-</v>
      </c>
      <c r="BE1184" s="94" t="str">
        <f t="shared" si="521"/>
        <v>-</v>
      </c>
      <c r="BF1184" s="94" t="str">
        <f t="shared" si="522"/>
        <v>-</v>
      </c>
    </row>
    <row r="1185" spans="1:58" x14ac:dyDescent="0.2">
      <c r="A1185" s="19" t="s">
        <v>1193</v>
      </c>
      <c r="B1185" s="19" t="s">
        <v>76</v>
      </c>
      <c r="C1185" s="19">
        <v>11907647</v>
      </c>
      <c r="D1185" s="19">
        <v>1</v>
      </c>
      <c r="E1185" s="19" t="s">
        <v>1795</v>
      </c>
      <c r="F1185" s="19" t="s">
        <v>1294</v>
      </c>
      <c r="G1185" s="19" t="s">
        <v>1796</v>
      </c>
      <c r="H1185" s="19" t="s">
        <v>654</v>
      </c>
      <c r="I1185" s="19" t="s">
        <v>653</v>
      </c>
      <c r="J1185" s="19">
        <v>80</v>
      </c>
      <c r="K1185" s="19" t="s">
        <v>560</v>
      </c>
      <c r="L1185" s="19" t="s">
        <v>495</v>
      </c>
      <c r="M1185" s="19" t="s">
        <v>269</v>
      </c>
      <c r="N1185" s="19">
        <v>45943</v>
      </c>
      <c r="O1185" s="19">
        <v>10</v>
      </c>
      <c r="P1185" s="83">
        <v>1</v>
      </c>
      <c r="Q1185" s="19" t="s">
        <v>23</v>
      </c>
      <c r="R1185" s="19" t="s">
        <v>11</v>
      </c>
      <c r="S1185" s="19" t="s">
        <v>23</v>
      </c>
      <c r="T1185" s="19">
        <v>10</v>
      </c>
      <c r="U1185" s="19" t="s">
        <v>11</v>
      </c>
      <c r="V1185" s="19" t="s">
        <v>11</v>
      </c>
      <c r="W1185" s="19" t="s">
        <v>11</v>
      </c>
      <c r="X1185" s="19">
        <v>0</v>
      </c>
      <c r="Y1185" s="19" t="s">
        <v>730</v>
      </c>
      <c r="Z1185" s="19">
        <v>0</v>
      </c>
      <c r="AA1185" s="19">
        <v>0</v>
      </c>
      <c r="AB1185" s="19">
        <v>0</v>
      </c>
      <c r="AC1185" s="186" t="str">
        <f>IF(OR(M1185="13",M1185="14",P1185=8),"",IF(     AND(OR(S1185="AUTORIZADO", S1185="PENDIENTE", S1185="REDUCIDO", S1185="AMPLIADO"),L1185&lt;&gt;"HONORARIO" ), _xlfn.CONCAT(IF(H1185="X","H",H1185),"_",IF(OR(P1185=5,P1185=6),_xlfn.CONCAT(P1185,"A"),P1185),"_",VLOOKUP(T1185,Datos!$B$2:$C$5,2,TRUE)),""))</f>
        <v>H_1_[4 a 10]</v>
      </c>
      <c r="AD1185" s="186">
        <f t="shared" si="496"/>
        <v>0</v>
      </c>
      <c r="AE1185" s="90" t="str">
        <f t="shared" si="497"/>
        <v>-</v>
      </c>
      <c r="AF1185" s="91" t="str">
        <f t="shared" si="498"/>
        <v>070601</v>
      </c>
      <c r="AG1185" s="92"/>
      <c r="AH1185" s="93" t="str">
        <f t="shared" si="499"/>
        <v>Corporación de Fomento de la Producción</v>
      </c>
      <c r="AI1185" s="90" t="str">
        <f t="shared" si="500"/>
        <v>-</v>
      </c>
      <c r="AJ1185" s="90">
        <f t="shared" si="501"/>
        <v>1</v>
      </c>
      <c r="AK1185" s="90" t="str">
        <f t="shared" si="502"/>
        <v>-</v>
      </c>
      <c r="AL1185" s="90" t="str">
        <f t="shared" si="503"/>
        <v>Identifica este registro como HOMBRE</v>
      </c>
      <c r="AM1185" s="90" t="str">
        <f t="shared" si="504"/>
        <v>-</v>
      </c>
      <c r="AN1185" s="90" t="str">
        <f t="shared" si="505"/>
        <v>-</v>
      </c>
      <c r="AO1185" s="90" t="str">
        <f t="shared" si="506"/>
        <v>-</v>
      </c>
      <c r="AP1185" s="58" t="str">
        <f t="shared" si="507"/>
        <v>-</v>
      </c>
      <c r="AQ1185" s="94" t="str">
        <f t="shared" si="508"/>
        <v>-</v>
      </c>
      <c r="AR1185" s="94" t="str">
        <f>IF(N1185="","PRIMER_DIA en blanco",
IF(AND(M1185="01",N1185&gt;=L_Conversion!$C$118,N1185&lt;=L_Conversion!$D$118),"-",
IF(AND(M1185="02",N1185&gt;=L_Conversion!$C$119,N1185&lt;=L_Conversion!$D$119),"-",
IF(AND(M1185="03",N1185&gt;=L_Conversion!$C$120,N1185&lt;=L_Conversion!$D$120),"-",
IF(AND(M1185="04",N1185&gt;=L_Conversion!$C$121,N1185&lt;=L_Conversion!$D$121),"-",
IF(AND(M1185="05",N1185&gt;=L_Conversion!$C$122,N1185&lt;=L_Conversion!$D$122),"-",
IF(AND(M1185="06",N1185&gt;=L_Conversion!$C$123,N1185&lt;=L_Conversion!$D$123),"-",
IF(AND(M1185="07",N1185&gt;=L_Conversion!$C$124,N1185&lt;=L_Conversion!$D$124),"-",
IF(AND(M1185="08",N1185&gt;=L_Conversion!$C$125,N1185&lt;=L_Conversion!$D$125),"-",
IF(AND(M1185="09",N1185&gt;=L_Conversion!$C$126,N1185&lt;=L_Conversion!$D$126),"-",
IF(AND(M1185="10",N1185&gt;=L_Conversion!$C$127,N1185&lt;=L_Conversion!$D$127),"-",
IF(AND(M1185="11",N1185&gt;=L_Conversion!$C$128,N1185&lt;=L_Conversion!$D$128),"-",
IF(AND(M1185="12",N1185&gt;=L_Conversion!$C$129,N1185&lt;=L_Conversion!$D$129),"-",
IF(AND(M1185="13",N1185&gt;=L_Conversion!$C$116,N1185&lt;=L_Conversion!$D$116),"-",
IF(AND(M1185="14",N1185&gt;=L_Conversion!$C$117,N1185&lt;=L_Conversion!$D$117),"-",
"PRIMER_DIA fuera de rango")))))))))))))))</f>
        <v>-</v>
      </c>
      <c r="AS1185" s="94" t="str">
        <f t="shared" si="509"/>
        <v>-</v>
      </c>
      <c r="AT1185" s="94" t="str">
        <f t="shared" si="510"/>
        <v>-</v>
      </c>
      <c r="AU1185" s="94" t="str">
        <f t="shared" si="511"/>
        <v>-</v>
      </c>
      <c r="AV1185" s="94" t="str">
        <f t="shared" si="512"/>
        <v>-</v>
      </c>
      <c r="AW1185" s="94" t="str">
        <f t="shared" si="513"/>
        <v>-</v>
      </c>
      <c r="AX1185" s="94" t="str">
        <f t="shared" si="514"/>
        <v>-</v>
      </c>
      <c r="AY1185" s="94" t="str">
        <f t="shared" si="515"/>
        <v>-</v>
      </c>
      <c r="AZ1185" s="94" t="str">
        <f t="shared" si="516"/>
        <v>-</v>
      </c>
      <c r="BA1185" s="94" t="str">
        <f t="shared" si="517"/>
        <v>-</v>
      </c>
      <c r="BB1185" s="94" t="str">
        <f t="shared" si="518"/>
        <v>-</v>
      </c>
      <c r="BC1185" s="94" t="str">
        <f t="shared" si="519"/>
        <v>-</v>
      </c>
      <c r="BD1185" s="94" t="str">
        <f t="shared" si="520"/>
        <v>-</v>
      </c>
      <c r="BE1185" s="94" t="str">
        <f t="shared" si="521"/>
        <v>-</v>
      </c>
      <c r="BF1185" s="94" t="str">
        <f t="shared" si="522"/>
        <v>-</v>
      </c>
    </row>
    <row r="1186" spans="1:58" x14ac:dyDescent="0.2">
      <c r="A1186" s="19" t="s">
        <v>1193</v>
      </c>
      <c r="B1186" s="19" t="s">
        <v>76</v>
      </c>
      <c r="C1186" s="19">
        <v>13450578</v>
      </c>
      <c r="D1186" s="19">
        <v>8</v>
      </c>
      <c r="E1186" s="19" t="s">
        <v>1413</v>
      </c>
      <c r="F1186" s="19" t="s">
        <v>1414</v>
      </c>
      <c r="G1186" s="19" t="s">
        <v>1314</v>
      </c>
      <c r="H1186" s="19" t="s">
        <v>1018</v>
      </c>
      <c r="I1186" s="19" t="s">
        <v>653</v>
      </c>
      <c r="J1186" s="19">
        <v>80</v>
      </c>
      <c r="K1186" s="19" t="s">
        <v>560</v>
      </c>
      <c r="L1186" s="19" t="s">
        <v>495</v>
      </c>
      <c r="M1186" s="19" t="s">
        <v>269</v>
      </c>
      <c r="N1186" s="19">
        <v>45943</v>
      </c>
      <c r="O1186" s="19">
        <v>7</v>
      </c>
      <c r="P1186" s="83">
        <v>1</v>
      </c>
      <c r="Q1186" s="19" t="s">
        <v>23</v>
      </c>
      <c r="R1186" s="19" t="s">
        <v>11</v>
      </c>
      <c r="S1186" s="19" t="s">
        <v>23</v>
      </c>
      <c r="T1186" s="19">
        <v>7</v>
      </c>
      <c r="U1186" s="19" t="s">
        <v>11</v>
      </c>
      <c r="V1186" s="19" t="s">
        <v>11</v>
      </c>
      <c r="W1186" s="19" t="s">
        <v>11</v>
      </c>
      <c r="X1186" s="19">
        <v>0</v>
      </c>
      <c r="Y1186" s="19" t="s">
        <v>730</v>
      </c>
      <c r="Z1186" s="19">
        <v>0</v>
      </c>
      <c r="AA1186" s="19">
        <v>0</v>
      </c>
      <c r="AB1186" s="19">
        <v>0</v>
      </c>
      <c r="AC1186" s="186" t="str">
        <f>IF(OR(M1186="13",M1186="14",P1186=8),"",IF(     AND(OR(S1186="AUTORIZADO", S1186="PENDIENTE", S1186="REDUCIDO", S1186="AMPLIADO"),L1186&lt;&gt;"HONORARIO" ), _xlfn.CONCAT(IF(H1186="X","H",H1186),"_",IF(OR(P1186=5,P1186=6),_xlfn.CONCAT(P1186,"A"),P1186),"_",VLOOKUP(T1186,Datos!$B$2:$C$5,2,TRUE)),""))</f>
        <v>M_1_[4 a 10]</v>
      </c>
      <c r="AD1186" s="186">
        <f t="shared" si="496"/>
        <v>0</v>
      </c>
      <c r="AE1186" s="90" t="str">
        <f t="shared" si="497"/>
        <v>-</v>
      </c>
      <c r="AF1186" s="91" t="str">
        <f t="shared" si="498"/>
        <v>070601</v>
      </c>
      <c r="AG1186" s="92"/>
      <c r="AH1186" s="93" t="str">
        <f t="shared" si="499"/>
        <v>Corporación de Fomento de la Producción</v>
      </c>
      <c r="AI1186" s="90" t="str">
        <f t="shared" si="500"/>
        <v>-</v>
      </c>
      <c r="AJ1186" s="90">
        <f t="shared" si="501"/>
        <v>8</v>
      </c>
      <c r="AK1186" s="90" t="str">
        <f t="shared" si="502"/>
        <v>-</v>
      </c>
      <c r="AL1186" s="90" t="str">
        <f t="shared" si="503"/>
        <v>Identifica este registro como MUJER</v>
      </c>
      <c r="AM1186" s="90" t="str">
        <f t="shared" si="504"/>
        <v>-</v>
      </c>
      <c r="AN1186" s="90" t="str">
        <f t="shared" si="505"/>
        <v>-</v>
      </c>
      <c r="AO1186" s="90" t="str">
        <f t="shared" si="506"/>
        <v>-</v>
      </c>
      <c r="AP1186" s="58" t="str">
        <f t="shared" si="507"/>
        <v>-</v>
      </c>
      <c r="AQ1186" s="94" t="str">
        <f t="shared" si="508"/>
        <v>-</v>
      </c>
      <c r="AR1186" s="94" t="str">
        <f>IF(N1186="","PRIMER_DIA en blanco",
IF(AND(M1186="01",N1186&gt;=L_Conversion!$C$118,N1186&lt;=L_Conversion!$D$118),"-",
IF(AND(M1186="02",N1186&gt;=L_Conversion!$C$119,N1186&lt;=L_Conversion!$D$119),"-",
IF(AND(M1186="03",N1186&gt;=L_Conversion!$C$120,N1186&lt;=L_Conversion!$D$120),"-",
IF(AND(M1186="04",N1186&gt;=L_Conversion!$C$121,N1186&lt;=L_Conversion!$D$121),"-",
IF(AND(M1186="05",N1186&gt;=L_Conversion!$C$122,N1186&lt;=L_Conversion!$D$122),"-",
IF(AND(M1186="06",N1186&gt;=L_Conversion!$C$123,N1186&lt;=L_Conversion!$D$123),"-",
IF(AND(M1186="07",N1186&gt;=L_Conversion!$C$124,N1186&lt;=L_Conversion!$D$124),"-",
IF(AND(M1186="08",N1186&gt;=L_Conversion!$C$125,N1186&lt;=L_Conversion!$D$125),"-",
IF(AND(M1186="09",N1186&gt;=L_Conversion!$C$126,N1186&lt;=L_Conversion!$D$126),"-",
IF(AND(M1186="10",N1186&gt;=L_Conversion!$C$127,N1186&lt;=L_Conversion!$D$127),"-",
IF(AND(M1186="11",N1186&gt;=L_Conversion!$C$128,N1186&lt;=L_Conversion!$D$128),"-",
IF(AND(M1186="12",N1186&gt;=L_Conversion!$C$129,N1186&lt;=L_Conversion!$D$129),"-",
IF(AND(M1186="13",N1186&gt;=L_Conversion!$C$116,N1186&lt;=L_Conversion!$D$116),"-",
IF(AND(M1186="14",N1186&gt;=L_Conversion!$C$117,N1186&lt;=L_Conversion!$D$117),"-",
"PRIMER_DIA fuera de rango")))))))))))))))</f>
        <v>-</v>
      </c>
      <c r="AS1186" s="94" t="str">
        <f t="shared" si="509"/>
        <v>-</v>
      </c>
      <c r="AT1186" s="94" t="str">
        <f t="shared" si="510"/>
        <v>-</v>
      </c>
      <c r="AU1186" s="94" t="str">
        <f t="shared" si="511"/>
        <v>-</v>
      </c>
      <c r="AV1186" s="94" t="str">
        <f t="shared" si="512"/>
        <v>-</v>
      </c>
      <c r="AW1186" s="94" t="str">
        <f t="shared" si="513"/>
        <v>-</v>
      </c>
      <c r="AX1186" s="94" t="str">
        <f t="shared" si="514"/>
        <v>-</v>
      </c>
      <c r="AY1186" s="94" t="str">
        <f t="shared" si="515"/>
        <v>-</v>
      </c>
      <c r="AZ1186" s="94" t="str">
        <f t="shared" si="516"/>
        <v>-</v>
      </c>
      <c r="BA1186" s="94" t="str">
        <f t="shared" si="517"/>
        <v>-</v>
      </c>
      <c r="BB1186" s="94" t="str">
        <f t="shared" si="518"/>
        <v>-</v>
      </c>
      <c r="BC1186" s="94" t="str">
        <f t="shared" si="519"/>
        <v>-</v>
      </c>
      <c r="BD1186" s="94" t="str">
        <f t="shared" si="520"/>
        <v>-</v>
      </c>
      <c r="BE1186" s="94" t="str">
        <f t="shared" si="521"/>
        <v>-</v>
      </c>
      <c r="BF1186" s="94" t="str">
        <f t="shared" si="522"/>
        <v>-</v>
      </c>
    </row>
    <row r="1187" spans="1:58" x14ac:dyDescent="0.2">
      <c r="A1187" s="19" t="s">
        <v>1193</v>
      </c>
      <c r="B1187" s="19" t="s">
        <v>76</v>
      </c>
      <c r="C1187" s="19">
        <v>13906705</v>
      </c>
      <c r="D1187" s="19">
        <v>3</v>
      </c>
      <c r="E1187" s="19" t="s">
        <v>1915</v>
      </c>
      <c r="F1187" s="19" t="s">
        <v>2171</v>
      </c>
      <c r="G1187" s="19" t="s">
        <v>2172</v>
      </c>
      <c r="H1187" s="19" t="s">
        <v>654</v>
      </c>
      <c r="I1187" s="19" t="s">
        <v>653</v>
      </c>
      <c r="J1187" s="19">
        <v>60</v>
      </c>
      <c r="K1187" s="19" t="s">
        <v>554</v>
      </c>
      <c r="L1187" s="19" t="s">
        <v>490</v>
      </c>
      <c r="M1187" s="19" t="s">
        <v>269</v>
      </c>
      <c r="N1187" s="19">
        <v>45943</v>
      </c>
      <c r="O1187" s="19">
        <v>1</v>
      </c>
      <c r="P1187" s="83">
        <v>1</v>
      </c>
      <c r="Q1187" s="19" t="s">
        <v>23</v>
      </c>
      <c r="R1187" s="19" t="s">
        <v>11</v>
      </c>
      <c r="S1187" s="19" t="s">
        <v>23</v>
      </c>
      <c r="T1187" s="19">
        <v>1</v>
      </c>
      <c r="U1187" s="19" t="s">
        <v>11</v>
      </c>
      <c r="V1187" s="19" t="s">
        <v>19</v>
      </c>
      <c r="W1187" s="19" t="s">
        <v>19</v>
      </c>
      <c r="X1187" s="19">
        <v>20927</v>
      </c>
      <c r="Y1187" s="19" t="s">
        <v>726</v>
      </c>
      <c r="Z1187" s="19">
        <v>1</v>
      </c>
      <c r="AA1187" s="19">
        <v>20927</v>
      </c>
      <c r="AB1187" s="19">
        <v>20927</v>
      </c>
      <c r="AC1187" s="186" t="str">
        <f>IF(OR(M1187="13",M1187="14",P1187=8),"",IF(     AND(OR(S1187="AUTORIZADO", S1187="PENDIENTE", S1187="REDUCIDO", S1187="AMPLIADO"),L1187&lt;&gt;"HONORARIO" ), _xlfn.CONCAT(IF(H1187="X","H",H1187),"_",IF(OR(P1187=5,P1187=6),_xlfn.CONCAT(P1187,"A"),P1187),"_",VLOOKUP(T1187,Datos!$B$2:$C$5,2,TRUE)),""))</f>
        <v>H_1_[hasta 3]</v>
      </c>
      <c r="AD1187" s="186">
        <f t="shared" si="496"/>
        <v>41854</v>
      </c>
      <c r="AE1187" s="90" t="str">
        <f t="shared" si="497"/>
        <v>-</v>
      </c>
      <c r="AF1187" s="91" t="str">
        <f t="shared" si="498"/>
        <v>070601</v>
      </c>
      <c r="AG1187" s="92"/>
      <c r="AH1187" s="93" t="str">
        <f t="shared" si="499"/>
        <v>Corporación de Fomento de la Producción</v>
      </c>
      <c r="AI1187" s="90" t="str">
        <f t="shared" si="500"/>
        <v>-</v>
      </c>
      <c r="AJ1187" s="90">
        <f t="shared" si="501"/>
        <v>3</v>
      </c>
      <c r="AK1187" s="90" t="str">
        <f t="shared" si="502"/>
        <v>-</v>
      </c>
      <c r="AL1187" s="90" t="str">
        <f t="shared" si="503"/>
        <v>Identifica este registro como HOMBRE</v>
      </c>
      <c r="AM1187" s="90" t="str">
        <f t="shared" si="504"/>
        <v>-</v>
      </c>
      <c r="AN1187" s="90" t="str">
        <f t="shared" si="505"/>
        <v>-</v>
      </c>
      <c r="AO1187" s="90" t="str">
        <f t="shared" si="506"/>
        <v>-</v>
      </c>
      <c r="AP1187" s="58" t="str">
        <f t="shared" si="507"/>
        <v>-</v>
      </c>
      <c r="AQ1187" s="94" t="str">
        <f t="shared" si="508"/>
        <v>-</v>
      </c>
      <c r="AR1187" s="94" t="str">
        <f>IF(N1187="","PRIMER_DIA en blanco",
IF(AND(M1187="01",N1187&gt;=L_Conversion!$C$118,N1187&lt;=L_Conversion!$D$118),"-",
IF(AND(M1187="02",N1187&gt;=L_Conversion!$C$119,N1187&lt;=L_Conversion!$D$119),"-",
IF(AND(M1187="03",N1187&gt;=L_Conversion!$C$120,N1187&lt;=L_Conversion!$D$120),"-",
IF(AND(M1187="04",N1187&gt;=L_Conversion!$C$121,N1187&lt;=L_Conversion!$D$121),"-",
IF(AND(M1187="05",N1187&gt;=L_Conversion!$C$122,N1187&lt;=L_Conversion!$D$122),"-",
IF(AND(M1187="06",N1187&gt;=L_Conversion!$C$123,N1187&lt;=L_Conversion!$D$123),"-",
IF(AND(M1187="07",N1187&gt;=L_Conversion!$C$124,N1187&lt;=L_Conversion!$D$124),"-",
IF(AND(M1187="08",N1187&gt;=L_Conversion!$C$125,N1187&lt;=L_Conversion!$D$125),"-",
IF(AND(M1187="09",N1187&gt;=L_Conversion!$C$126,N1187&lt;=L_Conversion!$D$126),"-",
IF(AND(M1187="10",N1187&gt;=L_Conversion!$C$127,N1187&lt;=L_Conversion!$D$127),"-",
IF(AND(M1187="11",N1187&gt;=L_Conversion!$C$128,N1187&lt;=L_Conversion!$D$128),"-",
IF(AND(M1187="12",N1187&gt;=L_Conversion!$C$129,N1187&lt;=L_Conversion!$D$129),"-",
IF(AND(M1187="13",N1187&gt;=L_Conversion!$C$116,N1187&lt;=L_Conversion!$D$116),"-",
IF(AND(M1187="14",N1187&gt;=L_Conversion!$C$117,N1187&lt;=L_Conversion!$D$117),"-",
"PRIMER_DIA fuera de rango")))))))))))))))</f>
        <v>-</v>
      </c>
      <c r="AS1187" s="94" t="str">
        <f t="shared" si="509"/>
        <v>-</v>
      </c>
      <c r="AT1187" s="94" t="str">
        <f t="shared" si="510"/>
        <v>-</v>
      </c>
      <c r="AU1187" s="94" t="str">
        <f t="shared" si="511"/>
        <v>-</v>
      </c>
      <c r="AV1187" s="94" t="str">
        <f t="shared" si="512"/>
        <v>-</v>
      </c>
      <c r="AW1187" s="94" t="str">
        <f t="shared" si="513"/>
        <v>-</v>
      </c>
      <c r="AX1187" s="94" t="str">
        <f t="shared" si="514"/>
        <v>-</v>
      </c>
      <c r="AY1187" s="94" t="str">
        <f t="shared" si="515"/>
        <v>-</v>
      </c>
      <c r="AZ1187" s="94" t="str">
        <f t="shared" si="516"/>
        <v>-</v>
      </c>
      <c r="BA1187" s="94" t="str">
        <f t="shared" si="517"/>
        <v>-</v>
      </c>
      <c r="BB1187" s="94" t="str">
        <f t="shared" si="518"/>
        <v>-</v>
      </c>
      <c r="BC1187" s="94" t="str">
        <f t="shared" si="519"/>
        <v>-</v>
      </c>
      <c r="BD1187" s="94" t="str">
        <f t="shared" si="520"/>
        <v>-</v>
      </c>
      <c r="BE1187" s="94" t="str">
        <f t="shared" si="521"/>
        <v>-</v>
      </c>
      <c r="BF1187" s="94" t="str">
        <f t="shared" si="522"/>
        <v>-</v>
      </c>
    </row>
    <row r="1188" spans="1:58" x14ac:dyDescent="0.2">
      <c r="A1188" s="19" t="s">
        <v>1193</v>
      </c>
      <c r="B1188" s="19" t="s">
        <v>1136</v>
      </c>
      <c r="C1188" s="19">
        <v>13396757</v>
      </c>
      <c r="D1188" s="19">
        <v>5</v>
      </c>
      <c r="E1188" s="19" t="s">
        <v>1271</v>
      </c>
      <c r="F1188" s="19" t="s">
        <v>1272</v>
      </c>
      <c r="G1188" s="19" t="s">
        <v>1273</v>
      </c>
      <c r="H1188" s="19" t="s">
        <v>654</v>
      </c>
      <c r="I1188" s="19" t="s">
        <v>654</v>
      </c>
      <c r="J1188" s="19">
        <v>80</v>
      </c>
      <c r="K1188" s="19" t="s">
        <v>554</v>
      </c>
      <c r="L1188" s="19" t="s">
        <v>509</v>
      </c>
      <c r="M1188" s="19" t="s">
        <v>269</v>
      </c>
      <c r="N1188" s="19">
        <v>45943</v>
      </c>
      <c r="O1188" s="19">
        <v>1</v>
      </c>
      <c r="P1188" s="83">
        <v>1</v>
      </c>
      <c r="Q1188" s="19" t="s">
        <v>23</v>
      </c>
      <c r="R1188" s="19" t="s">
        <v>11</v>
      </c>
      <c r="S1188" s="19" t="s">
        <v>23</v>
      </c>
      <c r="T1188" s="19">
        <v>1</v>
      </c>
      <c r="U1188" s="19" t="s">
        <v>11</v>
      </c>
      <c r="V1188" s="19" t="s">
        <v>11</v>
      </c>
      <c r="W1188" s="19" t="s">
        <v>11</v>
      </c>
      <c r="X1188" s="19">
        <v>0</v>
      </c>
      <c r="Y1188" s="19" t="s">
        <v>730</v>
      </c>
      <c r="Z1188" s="19">
        <v>0</v>
      </c>
      <c r="AA1188" s="19">
        <v>0</v>
      </c>
      <c r="AB1188" s="19">
        <v>0</v>
      </c>
      <c r="AC1188" s="186" t="str">
        <f>IF(OR(M1188="13",M1188="14",P1188=8),"",IF(     AND(OR(S1188="AUTORIZADO", S1188="PENDIENTE", S1188="REDUCIDO", S1188="AMPLIADO"),L1188&lt;&gt;"HONORARIO" ), _xlfn.CONCAT(IF(H1188="X","H",H1188),"_",IF(OR(P1188=5,P1188=6),_xlfn.CONCAT(P1188,"A"),P1188),"_",VLOOKUP(T1188,Datos!$B$2:$C$5,2,TRUE)),""))</f>
        <v>H_1_[hasta 3]</v>
      </c>
      <c r="AD1188" s="186">
        <f t="shared" si="496"/>
        <v>0</v>
      </c>
      <c r="AE1188" s="90" t="str">
        <f t="shared" si="497"/>
        <v>-</v>
      </c>
      <c r="AF1188" s="91" t="str">
        <f t="shared" si="498"/>
        <v>Revisar</v>
      </c>
      <c r="AG1188" s="92"/>
      <c r="AH1188" s="93" t="str">
        <f t="shared" si="499"/>
        <v>Corporación de Fomento de la Producción</v>
      </c>
      <c r="AI1188" s="90" t="str">
        <f t="shared" si="500"/>
        <v>-</v>
      </c>
      <c r="AJ1188" s="90">
        <f t="shared" si="501"/>
        <v>5</v>
      </c>
      <c r="AK1188" s="90" t="str">
        <f t="shared" si="502"/>
        <v>-</v>
      </c>
      <c r="AL1188" s="90" t="str">
        <f t="shared" si="503"/>
        <v>Identifica este registro como HOMBRE</v>
      </c>
      <c r="AM1188" s="90" t="str">
        <f t="shared" si="504"/>
        <v>-</v>
      </c>
      <c r="AN1188" s="90" t="str">
        <f t="shared" si="505"/>
        <v>-</v>
      </c>
      <c r="AO1188" s="90" t="str">
        <f t="shared" si="506"/>
        <v>-</v>
      </c>
      <c r="AP1188" s="58" t="str">
        <f t="shared" si="507"/>
        <v>-</v>
      </c>
      <c r="AQ1188" s="94" t="str">
        <f t="shared" si="508"/>
        <v>-</v>
      </c>
      <c r="AR1188" s="94" t="str">
        <f>IF(N1188="","PRIMER_DIA en blanco",
IF(AND(M1188="01",N1188&gt;=L_Conversion!$C$118,N1188&lt;=L_Conversion!$D$118),"-",
IF(AND(M1188="02",N1188&gt;=L_Conversion!$C$119,N1188&lt;=L_Conversion!$D$119),"-",
IF(AND(M1188="03",N1188&gt;=L_Conversion!$C$120,N1188&lt;=L_Conversion!$D$120),"-",
IF(AND(M1188="04",N1188&gt;=L_Conversion!$C$121,N1188&lt;=L_Conversion!$D$121),"-",
IF(AND(M1188="05",N1188&gt;=L_Conversion!$C$122,N1188&lt;=L_Conversion!$D$122),"-",
IF(AND(M1188="06",N1188&gt;=L_Conversion!$C$123,N1188&lt;=L_Conversion!$D$123),"-",
IF(AND(M1188="07",N1188&gt;=L_Conversion!$C$124,N1188&lt;=L_Conversion!$D$124),"-",
IF(AND(M1188="08",N1188&gt;=L_Conversion!$C$125,N1188&lt;=L_Conversion!$D$125),"-",
IF(AND(M1188="09",N1188&gt;=L_Conversion!$C$126,N1188&lt;=L_Conversion!$D$126),"-",
IF(AND(M1188="10",N1188&gt;=L_Conversion!$C$127,N1188&lt;=L_Conversion!$D$127),"-",
IF(AND(M1188="11",N1188&gt;=L_Conversion!$C$128,N1188&lt;=L_Conversion!$D$128),"-",
IF(AND(M1188="12",N1188&gt;=L_Conversion!$C$129,N1188&lt;=L_Conversion!$D$129),"-",
IF(AND(M1188="13",N1188&gt;=L_Conversion!$C$116,N1188&lt;=L_Conversion!$D$116),"-",
IF(AND(M1188="14",N1188&gt;=L_Conversion!$C$117,N1188&lt;=L_Conversion!$D$117),"-",
"PRIMER_DIA fuera de rango")))))))))))))))</f>
        <v>-</v>
      </c>
      <c r="AS1188" s="94" t="str">
        <f t="shared" si="509"/>
        <v>-</v>
      </c>
      <c r="AT1188" s="94" t="str">
        <f t="shared" si="510"/>
        <v>-</v>
      </c>
      <c r="AU1188" s="94" t="str">
        <f t="shared" si="511"/>
        <v>-</v>
      </c>
      <c r="AV1188" s="94" t="str">
        <f t="shared" si="512"/>
        <v>-</v>
      </c>
      <c r="AW1188" s="94" t="str">
        <f t="shared" si="513"/>
        <v>-</v>
      </c>
      <c r="AX1188" s="94" t="str">
        <f t="shared" si="514"/>
        <v>-</v>
      </c>
      <c r="AY1188" s="94" t="str">
        <f t="shared" si="515"/>
        <v>-</v>
      </c>
      <c r="AZ1188" s="94" t="str">
        <f t="shared" si="516"/>
        <v>-</v>
      </c>
      <c r="BA1188" s="94" t="str">
        <f t="shared" si="517"/>
        <v>-</v>
      </c>
      <c r="BB1188" s="94" t="str">
        <f t="shared" si="518"/>
        <v>-</v>
      </c>
      <c r="BC1188" s="94" t="str">
        <f t="shared" si="519"/>
        <v>-</v>
      </c>
      <c r="BD1188" s="94" t="str">
        <f t="shared" si="520"/>
        <v>-</v>
      </c>
      <c r="BE1188" s="94" t="str">
        <f t="shared" si="521"/>
        <v>-</v>
      </c>
      <c r="BF1188" s="94" t="str">
        <f t="shared" si="522"/>
        <v>-</v>
      </c>
    </row>
    <row r="1189" spans="1:58" x14ac:dyDescent="0.2">
      <c r="A1189" s="19" t="s">
        <v>1193</v>
      </c>
      <c r="B1189" s="19" t="s">
        <v>875</v>
      </c>
      <c r="C1189" s="19">
        <v>18897612</v>
      </c>
      <c r="D1189" s="19">
        <v>3</v>
      </c>
      <c r="E1189" s="19" t="s">
        <v>1737</v>
      </c>
      <c r="F1189" s="19" t="s">
        <v>1401</v>
      </c>
      <c r="G1189" s="19" t="s">
        <v>2175</v>
      </c>
      <c r="H1189" s="19" t="s">
        <v>654</v>
      </c>
      <c r="I1189" s="19" t="s">
        <v>653</v>
      </c>
      <c r="J1189" s="19">
        <v>80</v>
      </c>
      <c r="K1189" s="19" t="s">
        <v>556</v>
      </c>
      <c r="L1189" s="19" t="s">
        <v>495</v>
      </c>
      <c r="M1189" s="19" t="s">
        <v>269</v>
      </c>
      <c r="N1189" s="19">
        <v>45943</v>
      </c>
      <c r="O1189" s="19">
        <v>2</v>
      </c>
      <c r="P1189" s="83">
        <v>1</v>
      </c>
      <c r="Q1189" s="19" t="s">
        <v>23</v>
      </c>
      <c r="R1189" s="19" t="s">
        <v>11</v>
      </c>
      <c r="S1189" s="19" t="s">
        <v>23</v>
      </c>
      <c r="T1189" s="19">
        <v>2</v>
      </c>
      <c r="U1189" s="19" t="s">
        <v>11</v>
      </c>
      <c r="V1189" s="19" t="s">
        <v>11</v>
      </c>
      <c r="W1189" s="19" t="s">
        <v>11</v>
      </c>
      <c r="X1189" s="19">
        <v>0</v>
      </c>
      <c r="Y1189" s="19" t="s">
        <v>730</v>
      </c>
      <c r="Z1189" s="19">
        <v>0</v>
      </c>
      <c r="AA1189" s="19">
        <v>0</v>
      </c>
      <c r="AB1189" s="19">
        <v>0</v>
      </c>
      <c r="AC1189" s="186" t="str">
        <f>IF(OR(M1189="13",M1189="14",P1189=8),"",IF(     AND(OR(S1189="AUTORIZADO", S1189="PENDIENTE", S1189="REDUCIDO", S1189="AMPLIADO"),L1189&lt;&gt;"HONORARIO" ), _xlfn.CONCAT(IF(H1189="X","H",H1189),"_",IF(OR(P1189=5,P1189=6),_xlfn.CONCAT(P1189,"A"),P1189),"_",VLOOKUP(T1189,Datos!$B$2:$C$5,2,TRUE)),""))</f>
        <v>H_1_[hasta 3]</v>
      </c>
      <c r="AD1189" s="186">
        <f t="shared" si="496"/>
        <v>0</v>
      </c>
      <c r="AE1189" s="90" t="str">
        <f t="shared" si="497"/>
        <v>-</v>
      </c>
      <c r="AF1189" s="91" t="str">
        <f t="shared" si="498"/>
        <v>070606</v>
      </c>
      <c r="AG1189" s="92"/>
      <c r="AH1189" s="93" t="str">
        <f t="shared" si="499"/>
        <v>Corporación de Fomento de la Producción</v>
      </c>
      <c r="AI1189" s="90" t="str">
        <f t="shared" si="500"/>
        <v>-</v>
      </c>
      <c r="AJ1189" s="90">
        <f t="shared" si="501"/>
        <v>3</v>
      </c>
      <c r="AK1189" s="90" t="str">
        <f t="shared" si="502"/>
        <v>-</v>
      </c>
      <c r="AL1189" s="90" t="str">
        <f t="shared" si="503"/>
        <v>Identifica este registro como HOMBRE</v>
      </c>
      <c r="AM1189" s="90" t="str">
        <f t="shared" si="504"/>
        <v>-</v>
      </c>
      <c r="AN1189" s="90" t="str">
        <f t="shared" si="505"/>
        <v>-</v>
      </c>
      <c r="AO1189" s="90" t="str">
        <f t="shared" si="506"/>
        <v>-</v>
      </c>
      <c r="AP1189" s="58" t="str">
        <f t="shared" si="507"/>
        <v>-</v>
      </c>
      <c r="AQ1189" s="94" t="str">
        <f t="shared" si="508"/>
        <v>-</v>
      </c>
      <c r="AR1189" s="94" t="str">
        <f>IF(N1189="","PRIMER_DIA en blanco",
IF(AND(M1189="01",N1189&gt;=L_Conversion!$C$118,N1189&lt;=L_Conversion!$D$118),"-",
IF(AND(M1189="02",N1189&gt;=L_Conversion!$C$119,N1189&lt;=L_Conversion!$D$119),"-",
IF(AND(M1189="03",N1189&gt;=L_Conversion!$C$120,N1189&lt;=L_Conversion!$D$120),"-",
IF(AND(M1189="04",N1189&gt;=L_Conversion!$C$121,N1189&lt;=L_Conversion!$D$121),"-",
IF(AND(M1189="05",N1189&gt;=L_Conversion!$C$122,N1189&lt;=L_Conversion!$D$122),"-",
IF(AND(M1189="06",N1189&gt;=L_Conversion!$C$123,N1189&lt;=L_Conversion!$D$123),"-",
IF(AND(M1189="07",N1189&gt;=L_Conversion!$C$124,N1189&lt;=L_Conversion!$D$124),"-",
IF(AND(M1189="08",N1189&gt;=L_Conversion!$C$125,N1189&lt;=L_Conversion!$D$125),"-",
IF(AND(M1189="09",N1189&gt;=L_Conversion!$C$126,N1189&lt;=L_Conversion!$D$126),"-",
IF(AND(M1189="10",N1189&gt;=L_Conversion!$C$127,N1189&lt;=L_Conversion!$D$127),"-",
IF(AND(M1189="11",N1189&gt;=L_Conversion!$C$128,N1189&lt;=L_Conversion!$D$128),"-",
IF(AND(M1189="12",N1189&gt;=L_Conversion!$C$129,N1189&lt;=L_Conversion!$D$129),"-",
IF(AND(M1189="13",N1189&gt;=L_Conversion!$C$116,N1189&lt;=L_Conversion!$D$116),"-",
IF(AND(M1189="14",N1189&gt;=L_Conversion!$C$117,N1189&lt;=L_Conversion!$D$117),"-",
"PRIMER_DIA fuera de rango")))))))))))))))</f>
        <v>-</v>
      </c>
      <c r="AS1189" s="94" t="str">
        <f t="shared" si="509"/>
        <v>-</v>
      </c>
      <c r="AT1189" s="94" t="str">
        <f t="shared" si="510"/>
        <v>-</v>
      </c>
      <c r="AU1189" s="94" t="str">
        <f t="shared" si="511"/>
        <v>-</v>
      </c>
      <c r="AV1189" s="94" t="str">
        <f t="shared" si="512"/>
        <v>-</v>
      </c>
      <c r="AW1189" s="94" t="str">
        <f t="shared" si="513"/>
        <v>-</v>
      </c>
      <c r="AX1189" s="94" t="str">
        <f t="shared" si="514"/>
        <v>-</v>
      </c>
      <c r="AY1189" s="94" t="str">
        <f t="shared" si="515"/>
        <v>-</v>
      </c>
      <c r="AZ1189" s="94" t="str">
        <f t="shared" si="516"/>
        <v>-</v>
      </c>
      <c r="BA1189" s="94" t="str">
        <f t="shared" si="517"/>
        <v>-</v>
      </c>
      <c r="BB1189" s="94" t="str">
        <f t="shared" si="518"/>
        <v>-</v>
      </c>
      <c r="BC1189" s="94" t="str">
        <f t="shared" si="519"/>
        <v>-</v>
      </c>
      <c r="BD1189" s="94" t="str">
        <f t="shared" si="520"/>
        <v>-</v>
      </c>
      <c r="BE1189" s="94" t="str">
        <f t="shared" si="521"/>
        <v>-</v>
      </c>
      <c r="BF1189" s="94" t="str">
        <f t="shared" si="522"/>
        <v>-</v>
      </c>
    </row>
    <row r="1190" spans="1:58" x14ac:dyDescent="0.2">
      <c r="A1190" s="19" t="s">
        <v>1193</v>
      </c>
      <c r="B1190" s="19" t="s">
        <v>76</v>
      </c>
      <c r="C1190" s="19">
        <v>8953550</v>
      </c>
      <c r="D1190" s="19">
        <v>6</v>
      </c>
      <c r="E1190" s="19" t="s">
        <v>2176</v>
      </c>
      <c r="F1190" s="19" t="s">
        <v>2177</v>
      </c>
      <c r="G1190" s="19" t="s">
        <v>1524</v>
      </c>
      <c r="H1190" s="19" t="s">
        <v>1018</v>
      </c>
      <c r="I1190" s="19" t="s">
        <v>653</v>
      </c>
      <c r="J1190" s="19">
        <v>80</v>
      </c>
      <c r="K1190" s="19" t="s">
        <v>556</v>
      </c>
      <c r="L1190" s="19" t="s">
        <v>495</v>
      </c>
      <c r="M1190" s="19" t="s">
        <v>269</v>
      </c>
      <c r="N1190" s="19">
        <v>45943</v>
      </c>
      <c r="O1190" s="19">
        <v>15</v>
      </c>
      <c r="P1190" s="83">
        <v>1</v>
      </c>
      <c r="Q1190" s="19" t="s">
        <v>23</v>
      </c>
      <c r="R1190" s="19" t="s">
        <v>11</v>
      </c>
      <c r="S1190" s="19" t="s">
        <v>23</v>
      </c>
      <c r="T1190" s="19">
        <v>15</v>
      </c>
      <c r="U1190" s="19" t="s">
        <v>11</v>
      </c>
      <c r="V1190" s="19" t="s">
        <v>11</v>
      </c>
      <c r="W1190" s="19" t="s">
        <v>11</v>
      </c>
      <c r="X1190" s="19">
        <v>0</v>
      </c>
      <c r="Y1190" s="19" t="s">
        <v>730</v>
      </c>
      <c r="Z1190" s="19">
        <v>0</v>
      </c>
      <c r="AA1190" s="19">
        <v>0</v>
      </c>
      <c r="AB1190" s="19">
        <v>0</v>
      </c>
      <c r="AC1190" s="186" t="str">
        <f>IF(OR(M1190="13",M1190="14",P1190=8),"",IF(     AND(OR(S1190="AUTORIZADO", S1190="PENDIENTE", S1190="REDUCIDO", S1190="AMPLIADO"),L1190&lt;&gt;"HONORARIO" ), _xlfn.CONCAT(IF(H1190="X","H",H1190),"_",IF(OR(P1190=5,P1190=6),_xlfn.CONCAT(P1190,"A"),P1190),"_",VLOOKUP(T1190,Datos!$B$2:$C$5,2,TRUE)),""))</f>
        <v>M_1_[11 +]</v>
      </c>
      <c r="AD1190" s="186">
        <f t="shared" si="496"/>
        <v>0</v>
      </c>
      <c r="AE1190" s="90" t="str">
        <f t="shared" si="497"/>
        <v>-</v>
      </c>
      <c r="AF1190" s="91" t="str">
        <f t="shared" si="498"/>
        <v>070601</v>
      </c>
      <c r="AG1190" s="92"/>
      <c r="AH1190" s="93" t="str">
        <f t="shared" si="499"/>
        <v>Corporación de Fomento de la Producción</v>
      </c>
      <c r="AI1190" s="90" t="str">
        <f t="shared" si="500"/>
        <v>-</v>
      </c>
      <c r="AJ1190" s="90">
        <f t="shared" si="501"/>
        <v>6</v>
      </c>
      <c r="AK1190" s="90" t="str">
        <f t="shared" si="502"/>
        <v>-</v>
      </c>
      <c r="AL1190" s="90" t="str">
        <f t="shared" si="503"/>
        <v>Identifica este registro como MUJER</v>
      </c>
      <c r="AM1190" s="90" t="str">
        <f t="shared" si="504"/>
        <v>-</v>
      </c>
      <c r="AN1190" s="90" t="str">
        <f t="shared" si="505"/>
        <v>-</v>
      </c>
      <c r="AO1190" s="90" t="str">
        <f t="shared" si="506"/>
        <v>-</v>
      </c>
      <c r="AP1190" s="58" t="str">
        <f t="shared" si="507"/>
        <v>-</v>
      </c>
      <c r="AQ1190" s="94" t="str">
        <f t="shared" si="508"/>
        <v>-</v>
      </c>
      <c r="AR1190" s="94" t="str">
        <f>IF(N1190="","PRIMER_DIA en blanco",
IF(AND(M1190="01",N1190&gt;=L_Conversion!$C$118,N1190&lt;=L_Conversion!$D$118),"-",
IF(AND(M1190="02",N1190&gt;=L_Conversion!$C$119,N1190&lt;=L_Conversion!$D$119),"-",
IF(AND(M1190="03",N1190&gt;=L_Conversion!$C$120,N1190&lt;=L_Conversion!$D$120),"-",
IF(AND(M1190="04",N1190&gt;=L_Conversion!$C$121,N1190&lt;=L_Conversion!$D$121),"-",
IF(AND(M1190="05",N1190&gt;=L_Conversion!$C$122,N1190&lt;=L_Conversion!$D$122),"-",
IF(AND(M1190="06",N1190&gt;=L_Conversion!$C$123,N1190&lt;=L_Conversion!$D$123),"-",
IF(AND(M1190="07",N1190&gt;=L_Conversion!$C$124,N1190&lt;=L_Conversion!$D$124),"-",
IF(AND(M1190="08",N1190&gt;=L_Conversion!$C$125,N1190&lt;=L_Conversion!$D$125),"-",
IF(AND(M1190="09",N1190&gt;=L_Conversion!$C$126,N1190&lt;=L_Conversion!$D$126),"-",
IF(AND(M1190="10",N1190&gt;=L_Conversion!$C$127,N1190&lt;=L_Conversion!$D$127),"-",
IF(AND(M1190="11",N1190&gt;=L_Conversion!$C$128,N1190&lt;=L_Conversion!$D$128),"-",
IF(AND(M1190="12",N1190&gt;=L_Conversion!$C$129,N1190&lt;=L_Conversion!$D$129),"-",
IF(AND(M1190="13",N1190&gt;=L_Conversion!$C$116,N1190&lt;=L_Conversion!$D$116),"-",
IF(AND(M1190="14",N1190&gt;=L_Conversion!$C$117,N1190&lt;=L_Conversion!$D$117),"-",
"PRIMER_DIA fuera de rango")))))))))))))))</f>
        <v>-</v>
      </c>
      <c r="AS1190" s="94" t="str">
        <f t="shared" si="509"/>
        <v>-</v>
      </c>
      <c r="AT1190" s="94" t="str">
        <f t="shared" si="510"/>
        <v>-</v>
      </c>
      <c r="AU1190" s="94" t="str">
        <f t="shared" si="511"/>
        <v>-</v>
      </c>
      <c r="AV1190" s="94" t="str">
        <f t="shared" si="512"/>
        <v>-</v>
      </c>
      <c r="AW1190" s="94" t="str">
        <f t="shared" si="513"/>
        <v>-</v>
      </c>
      <c r="AX1190" s="94" t="str">
        <f t="shared" si="514"/>
        <v>-</v>
      </c>
      <c r="AY1190" s="94" t="str">
        <f t="shared" si="515"/>
        <v>-</v>
      </c>
      <c r="AZ1190" s="94" t="str">
        <f t="shared" si="516"/>
        <v>-</v>
      </c>
      <c r="BA1190" s="94" t="str">
        <f t="shared" si="517"/>
        <v>-</v>
      </c>
      <c r="BB1190" s="94" t="str">
        <f t="shared" si="518"/>
        <v>-</v>
      </c>
      <c r="BC1190" s="94" t="str">
        <f t="shared" si="519"/>
        <v>-</v>
      </c>
      <c r="BD1190" s="94" t="str">
        <f t="shared" si="520"/>
        <v>-</v>
      </c>
      <c r="BE1190" s="94" t="str">
        <f t="shared" si="521"/>
        <v>-</v>
      </c>
      <c r="BF1190" s="94" t="str">
        <f t="shared" si="522"/>
        <v>-</v>
      </c>
    </row>
    <row r="1191" spans="1:58" x14ac:dyDescent="0.2">
      <c r="A1191" s="19" t="s">
        <v>1193</v>
      </c>
      <c r="B1191" s="19" t="s">
        <v>76</v>
      </c>
      <c r="C1191" s="19">
        <v>10914138</v>
      </c>
      <c r="D1191" s="19">
        <v>0</v>
      </c>
      <c r="E1191" s="19" t="s">
        <v>1431</v>
      </c>
      <c r="F1191" s="19" t="s">
        <v>1478</v>
      </c>
      <c r="G1191" s="19" t="s">
        <v>1813</v>
      </c>
      <c r="H1191" s="19" t="s">
        <v>654</v>
      </c>
      <c r="I1191" s="19" t="s">
        <v>653</v>
      </c>
      <c r="J1191" s="19">
        <v>80</v>
      </c>
      <c r="K1191" s="19" t="s">
        <v>556</v>
      </c>
      <c r="L1191" s="19" t="s">
        <v>495</v>
      </c>
      <c r="M1191" s="19" t="s">
        <v>269</v>
      </c>
      <c r="N1191" s="19">
        <v>45944</v>
      </c>
      <c r="O1191" s="19">
        <v>3</v>
      </c>
      <c r="P1191" s="83">
        <v>1</v>
      </c>
      <c r="Q1191" s="19" t="s">
        <v>23</v>
      </c>
      <c r="R1191" s="19" t="s">
        <v>11</v>
      </c>
      <c r="S1191" s="19" t="s">
        <v>23</v>
      </c>
      <c r="T1191" s="19">
        <v>3</v>
      </c>
      <c r="U1191" s="19" t="s">
        <v>11</v>
      </c>
      <c r="V1191" s="19" t="s">
        <v>11</v>
      </c>
      <c r="W1191" s="19" t="s">
        <v>11</v>
      </c>
      <c r="X1191" s="19">
        <v>0</v>
      </c>
      <c r="Y1191" s="19" t="s">
        <v>730</v>
      </c>
      <c r="Z1191" s="19">
        <v>0</v>
      </c>
      <c r="AA1191" s="19">
        <v>0</v>
      </c>
      <c r="AB1191" s="19">
        <v>0</v>
      </c>
      <c r="AC1191" s="186" t="str">
        <f>IF(OR(M1191="13",M1191="14",P1191=8),"",IF(     AND(OR(S1191="AUTORIZADO", S1191="PENDIENTE", S1191="REDUCIDO", S1191="AMPLIADO"),L1191&lt;&gt;"HONORARIO" ), _xlfn.CONCAT(IF(H1191="X","H",H1191),"_",IF(OR(P1191=5,P1191=6),_xlfn.CONCAT(P1191,"A"),P1191),"_",VLOOKUP(T1191,Datos!$B$2:$C$5,2,TRUE)),""))</f>
        <v>H_1_[hasta 3]</v>
      </c>
      <c r="AD1191" s="186">
        <f t="shared" si="496"/>
        <v>0</v>
      </c>
      <c r="AE1191" s="90" t="str">
        <f t="shared" si="497"/>
        <v>-</v>
      </c>
      <c r="AF1191" s="91" t="str">
        <f t="shared" si="498"/>
        <v>070601</v>
      </c>
      <c r="AG1191" s="92"/>
      <c r="AH1191" s="93" t="str">
        <f t="shared" si="499"/>
        <v>Corporación de Fomento de la Producción</v>
      </c>
      <c r="AI1191" s="90" t="str">
        <f t="shared" si="500"/>
        <v>-</v>
      </c>
      <c r="AJ1191" s="90">
        <f t="shared" si="501"/>
        <v>0</v>
      </c>
      <c r="AK1191" s="90" t="str">
        <f t="shared" si="502"/>
        <v>-</v>
      </c>
      <c r="AL1191" s="90" t="str">
        <f t="shared" si="503"/>
        <v>Identifica este registro como HOMBRE</v>
      </c>
      <c r="AM1191" s="90" t="str">
        <f t="shared" si="504"/>
        <v>-</v>
      </c>
      <c r="AN1191" s="90" t="str">
        <f t="shared" si="505"/>
        <v>-</v>
      </c>
      <c r="AO1191" s="90" t="str">
        <f t="shared" si="506"/>
        <v>-</v>
      </c>
      <c r="AP1191" s="58" t="str">
        <f t="shared" si="507"/>
        <v>-</v>
      </c>
      <c r="AQ1191" s="94" t="str">
        <f t="shared" si="508"/>
        <v>-</v>
      </c>
      <c r="AR1191" s="94" t="str">
        <f>IF(N1191="","PRIMER_DIA en blanco",
IF(AND(M1191="01",N1191&gt;=L_Conversion!$C$118,N1191&lt;=L_Conversion!$D$118),"-",
IF(AND(M1191="02",N1191&gt;=L_Conversion!$C$119,N1191&lt;=L_Conversion!$D$119),"-",
IF(AND(M1191="03",N1191&gt;=L_Conversion!$C$120,N1191&lt;=L_Conversion!$D$120),"-",
IF(AND(M1191="04",N1191&gt;=L_Conversion!$C$121,N1191&lt;=L_Conversion!$D$121),"-",
IF(AND(M1191="05",N1191&gt;=L_Conversion!$C$122,N1191&lt;=L_Conversion!$D$122),"-",
IF(AND(M1191="06",N1191&gt;=L_Conversion!$C$123,N1191&lt;=L_Conversion!$D$123),"-",
IF(AND(M1191="07",N1191&gt;=L_Conversion!$C$124,N1191&lt;=L_Conversion!$D$124),"-",
IF(AND(M1191="08",N1191&gt;=L_Conversion!$C$125,N1191&lt;=L_Conversion!$D$125),"-",
IF(AND(M1191="09",N1191&gt;=L_Conversion!$C$126,N1191&lt;=L_Conversion!$D$126),"-",
IF(AND(M1191="10",N1191&gt;=L_Conversion!$C$127,N1191&lt;=L_Conversion!$D$127),"-",
IF(AND(M1191="11",N1191&gt;=L_Conversion!$C$128,N1191&lt;=L_Conversion!$D$128),"-",
IF(AND(M1191="12",N1191&gt;=L_Conversion!$C$129,N1191&lt;=L_Conversion!$D$129),"-",
IF(AND(M1191="13",N1191&gt;=L_Conversion!$C$116,N1191&lt;=L_Conversion!$D$116),"-",
IF(AND(M1191="14",N1191&gt;=L_Conversion!$C$117,N1191&lt;=L_Conversion!$D$117),"-",
"PRIMER_DIA fuera de rango")))))))))))))))</f>
        <v>-</v>
      </c>
      <c r="AS1191" s="94" t="str">
        <f t="shared" si="509"/>
        <v>-</v>
      </c>
      <c r="AT1191" s="94" t="str">
        <f t="shared" si="510"/>
        <v>-</v>
      </c>
      <c r="AU1191" s="94" t="str">
        <f t="shared" si="511"/>
        <v>-</v>
      </c>
      <c r="AV1191" s="94" t="str">
        <f t="shared" si="512"/>
        <v>-</v>
      </c>
      <c r="AW1191" s="94" t="str">
        <f t="shared" si="513"/>
        <v>-</v>
      </c>
      <c r="AX1191" s="94" t="str">
        <f t="shared" si="514"/>
        <v>-</v>
      </c>
      <c r="AY1191" s="94" t="str">
        <f t="shared" si="515"/>
        <v>-</v>
      </c>
      <c r="AZ1191" s="94" t="str">
        <f t="shared" si="516"/>
        <v>-</v>
      </c>
      <c r="BA1191" s="94" t="str">
        <f t="shared" si="517"/>
        <v>-</v>
      </c>
      <c r="BB1191" s="94" t="str">
        <f t="shared" si="518"/>
        <v>-</v>
      </c>
      <c r="BC1191" s="94" t="str">
        <f t="shared" si="519"/>
        <v>-</v>
      </c>
      <c r="BD1191" s="94" t="str">
        <f t="shared" si="520"/>
        <v>-</v>
      </c>
      <c r="BE1191" s="94" t="str">
        <f t="shared" si="521"/>
        <v>-</v>
      </c>
      <c r="BF1191" s="94" t="str">
        <f t="shared" si="522"/>
        <v>-</v>
      </c>
    </row>
    <row r="1192" spans="1:58" x14ac:dyDescent="0.2">
      <c r="A1192" s="19" t="s">
        <v>1193</v>
      </c>
      <c r="B1192" s="19" t="s">
        <v>76</v>
      </c>
      <c r="C1192" s="19">
        <v>17457296</v>
      </c>
      <c r="D1192" s="19">
        <v>8</v>
      </c>
      <c r="E1192" s="19" t="s">
        <v>1212</v>
      </c>
      <c r="F1192" s="19" t="s">
        <v>1213</v>
      </c>
      <c r="G1192" s="19" t="s">
        <v>1214</v>
      </c>
      <c r="H1192" s="19" t="s">
        <v>1018</v>
      </c>
      <c r="I1192" s="19" t="s">
        <v>654</v>
      </c>
      <c r="J1192" s="19">
        <v>80</v>
      </c>
      <c r="K1192" s="19" t="s">
        <v>556</v>
      </c>
      <c r="L1192" s="19" t="s">
        <v>509</v>
      </c>
      <c r="M1192" s="19" t="s">
        <v>269</v>
      </c>
      <c r="N1192" s="19">
        <v>45945</v>
      </c>
      <c r="O1192" s="19">
        <v>7</v>
      </c>
      <c r="P1192" s="83">
        <v>4</v>
      </c>
      <c r="Q1192" s="19" t="s">
        <v>23</v>
      </c>
      <c r="R1192" s="19" t="s">
        <v>11</v>
      </c>
      <c r="S1192" s="19" t="s">
        <v>23</v>
      </c>
      <c r="T1192" s="19">
        <v>7</v>
      </c>
      <c r="U1192" s="19" t="s">
        <v>11</v>
      </c>
      <c r="V1192" s="19" t="s">
        <v>11</v>
      </c>
      <c r="W1192" s="19" t="s">
        <v>11</v>
      </c>
      <c r="X1192" s="19">
        <v>0</v>
      </c>
      <c r="Y1192" s="19" t="s">
        <v>730</v>
      </c>
      <c r="Z1192" s="19">
        <v>0</v>
      </c>
      <c r="AA1192" s="19">
        <v>0</v>
      </c>
      <c r="AB1192" s="19">
        <v>0</v>
      </c>
      <c r="AC1192" s="186" t="str">
        <f>IF(OR(M1192="13",M1192="14",P1192=8),"",IF(     AND(OR(S1192="AUTORIZADO", S1192="PENDIENTE", S1192="REDUCIDO", S1192="AMPLIADO"),L1192&lt;&gt;"HONORARIO" ), _xlfn.CONCAT(IF(H1192="X","H",H1192),"_",IF(OR(P1192=5,P1192=6),_xlfn.CONCAT(P1192,"A"),P1192),"_",VLOOKUP(T1192,Datos!$B$2:$C$5,2,TRUE)),""))</f>
        <v>M_4_[4 a 10]</v>
      </c>
      <c r="AD1192" s="186">
        <f t="shared" si="496"/>
        <v>0</v>
      </c>
      <c r="AE1192" s="90" t="str">
        <f t="shared" si="497"/>
        <v>-</v>
      </c>
      <c r="AF1192" s="91" t="str">
        <f t="shared" si="498"/>
        <v>070601</v>
      </c>
      <c r="AG1192" s="92"/>
      <c r="AH1192" s="93" t="str">
        <f t="shared" si="499"/>
        <v>Corporación de Fomento de la Producción</v>
      </c>
      <c r="AI1192" s="90" t="str">
        <f t="shared" si="500"/>
        <v>-</v>
      </c>
      <c r="AJ1192" s="90">
        <f t="shared" si="501"/>
        <v>8</v>
      </c>
      <c r="AK1192" s="90" t="str">
        <f t="shared" si="502"/>
        <v>-</v>
      </c>
      <c r="AL1192" s="90" t="str">
        <f t="shared" si="503"/>
        <v>Identifica este registro como MUJER</v>
      </c>
      <c r="AM1192" s="90" t="str">
        <f t="shared" si="504"/>
        <v>-</v>
      </c>
      <c r="AN1192" s="90" t="str">
        <f t="shared" si="505"/>
        <v>-</v>
      </c>
      <c r="AO1192" s="90" t="str">
        <f t="shared" si="506"/>
        <v>-</v>
      </c>
      <c r="AP1192" s="58" t="str">
        <f t="shared" si="507"/>
        <v>-</v>
      </c>
      <c r="AQ1192" s="94" t="str">
        <f t="shared" si="508"/>
        <v>-</v>
      </c>
      <c r="AR1192" s="94" t="str">
        <f>IF(N1192="","PRIMER_DIA en blanco",
IF(AND(M1192="01",N1192&gt;=L_Conversion!$C$118,N1192&lt;=L_Conversion!$D$118),"-",
IF(AND(M1192="02",N1192&gt;=L_Conversion!$C$119,N1192&lt;=L_Conversion!$D$119),"-",
IF(AND(M1192="03",N1192&gt;=L_Conversion!$C$120,N1192&lt;=L_Conversion!$D$120),"-",
IF(AND(M1192="04",N1192&gt;=L_Conversion!$C$121,N1192&lt;=L_Conversion!$D$121),"-",
IF(AND(M1192="05",N1192&gt;=L_Conversion!$C$122,N1192&lt;=L_Conversion!$D$122),"-",
IF(AND(M1192="06",N1192&gt;=L_Conversion!$C$123,N1192&lt;=L_Conversion!$D$123),"-",
IF(AND(M1192="07",N1192&gt;=L_Conversion!$C$124,N1192&lt;=L_Conversion!$D$124),"-",
IF(AND(M1192="08",N1192&gt;=L_Conversion!$C$125,N1192&lt;=L_Conversion!$D$125),"-",
IF(AND(M1192="09",N1192&gt;=L_Conversion!$C$126,N1192&lt;=L_Conversion!$D$126),"-",
IF(AND(M1192="10",N1192&gt;=L_Conversion!$C$127,N1192&lt;=L_Conversion!$D$127),"-",
IF(AND(M1192="11",N1192&gt;=L_Conversion!$C$128,N1192&lt;=L_Conversion!$D$128),"-",
IF(AND(M1192="12",N1192&gt;=L_Conversion!$C$129,N1192&lt;=L_Conversion!$D$129),"-",
IF(AND(M1192="13",N1192&gt;=L_Conversion!$C$116,N1192&lt;=L_Conversion!$D$116),"-",
IF(AND(M1192="14",N1192&gt;=L_Conversion!$C$117,N1192&lt;=L_Conversion!$D$117),"-",
"PRIMER_DIA fuera de rango")))))))))))))))</f>
        <v>-</v>
      </c>
      <c r="AS1192" s="94" t="str">
        <f t="shared" si="509"/>
        <v>-</v>
      </c>
      <c r="AT1192" s="94" t="str">
        <f t="shared" si="510"/>
        <v>-</v>
      </c>
      <c r="AU1192" s="94" t="str">
        <f t="shared" si="511"/>
        <v>-</v>
      </c>
      <c r="AV1192" s="94" t="str">
        <f t="shared" si="512"/>
        <v>-</v>
      </c>
      <c r="AW1192" s="94" t="str">
        <f t="shared" si="513"/>
        <v>-</v>
      </c>
      <c r="AX1192" s="94" t="str">
        <f t="shared" si="514"/>
        <v>-</v>
      </c>
      <c r="AY1192" s="94" t="str">
        <f t="shared" si="515"/>
        <v>-</v>
      </c>
      <c r="AZ1192" s="94" t="str">
        <f t="shared" si="516"/>
        <v>-</v>
      </c>
      <c r="BA1192" s="94" t="str">
        <f t="shared" si="517"/>
        <v>-</v>
      </c>
      <c r="BB1192" s="94" t="str">
        <f t="shared" si="518"/>
        <v>-</v>
      </c>
      <c r="BC1192" s="94" t="str">
        <f t="shared" si="519"/>
        <v>-</v>
      </c>
      <c r="BD1192" s="94" t="str">
        <f t="shared" si="520"/>
        <v>-</v>
      </c>
      <c r="BE1192" s="94" t="str">
        <f t="shared" si="521"/>
        <v>-</v>
      </c>
      <c r="BF1192" s="94" t="str">
        <f t="shared" si="522"/>
        <v>-</v>
      </c>
    </row>
    <row r="1193" spans="1:58" x14ac:dyDescent="0.2">
      <c r="A1193" s="19" t="s">
        <v>1193</v>
      </c>
      <c r="B1193" s="19" t="s">
        <v>76</v>
      </c>
      <c r="C1193" s="19">
        <v>15338094</v>
      </c>
      <c r="D1193" s="19">
        <v>5</v>
      </c>
      <c r="E1193" s="19" t="s">
        <v>1857</v>
      </c>
      <c r="F1193" s="19" t="s">
        <v>1858</v>
      </c>
      <c r="G1193" s="19" t="s">
        <v>1859</v>
      </c>
      <c r="H1193" s="19" t="s">
        <v>1018</v>
      </c>
      <c r="I1193" s="19" t="s">
        <v>653</v>
      </c>
      <c r="J1193" s="19">
        <v>80</v>
      </c>
      <c r="K1193" s="19" t="s">
        <v>556</v>
      </c>
      <c r="L1193" s="19" t="s">
        <v>495</v>
      </c>
      <c r="M1193" s="19" t="s">
        <v>269</v>
      </c>
      <c r="N1193" s="19">
        <v>45945</v>
      </c>
      <c r="O1193" s="19">
        <v>11</v>
      </c>
      <c r="P1193" s="83">
        <v>1</v>
      </c>
      <c r="Q1193" s="19" t="s">
        <v>23</v>
      </c>
      <c r="R1193" s="19" t="s">
        <v>11</v>
      </c>
      <c r="S1193" s="19" t="s">
        <v>23</v>
      </c>
      <c r="T1193" s="19">
        <v>11</v>
      </c>
      <c r="U1193" s="19" t="s">
        <v>11</v>
      </c>
      <c r="V1193" s="19" t="s">
        <v>11</v>
      </c>
      <c r="W1193" s="19" t="s">
        <v>11</v>
      </c>
      <c r="X1193" s="19">
        <v>0</v>
      </c>
      <c r="Y1193" s="19" t="s">
        <v>730</v>
      </c>
      <c r="Z1193" s="19">
        <v>0</v>
      </c>
      <c r="AA1193" s="19">
        <v>0</v>
      </c>
      <c r="AB1193" s="19">
        <v>0</v>
      </c>
      <c r="AC1193" s="186" t="str">
        <f>IF(OR(M1193="13",M1193="14",P1193=8),"",IF(     AND(OR(S1193="AUTORIZADO", S1193="PENDIENTE", S1193="REDUCIDO", S1193="AMPLIADO"),L1193&lt;&gt;"HONORARIO" ), _xlfn.CONCAT(IF(H1193="X","H",H1193),"_",IF(OR(P1193=5,P1193=6),_xlfn.CONCAT(P1193,"A"),P1193),"_",VLOOKUP(T1193,Datos!$B$2:$C$5,2,TRUE)),""))</f>
        <v>M_1_[11 +]</v>
      </c>
      <c r="AD1193" s="186">
        <f t="shared" si="496"/>
        <v>0</v>
      </c>
      <c r="AE1193" s="90" t="str">
        <f t="shared" si="497"/>
        <v>-</v>
      </c>
      <c r="AF1193" s="91" t="str">
        <f t="shared" si="498"/>
        <v>070601</v>
      </c>
      <c r="AG1193" s="92"/>
      <c r="AH1193" s="93" t="str">
        <f t="shared" si="499"/>
        <v>Corporación de Fomento de la Producción</v>
      </c>
      <c r="AI1193" s="90" t="str">
        <f t="shared" si="500"/>
        <v>-</v>
      </c>
      <c r="AJ1193" s="90">
        <f t="shared" si="501"/>
        <v>5</v>
      </c>
      <c r="AK1193" s="90" t="str">
        <f t="shared" si="502"/>
        <v>-</v>
      </c>
      <c r="AL1193" s="90" t="str">
        <f t="shared" si="503"/>
        <v>Identifica este registro como MUJER</v>
      </c>
      <c r="AM1193" s="90" t="str">
        <f t="shared" si="504"/>
        <v>-</v>
      </c>
      <c r="AN1193" s="90" t="str">
        <f t="shared" si="505"/>
        <v>-</v>
      </c>
      <c r="AO1193" s="90" t="str">
        <f t="shared" si="506"/>
        <v>-</v>
      </c>
      <c r="AP1193" s="58" t="str">
        <f t="shared" si="507"/>
        <v>-</v>
      </c>
      <c r="AQ1193" s="94" t="str">
        <f t="shared" si="508"/>
        <v>-</v>
      </c>
      <c r="AR1193" s="94" t="str">
        <f>IF(N1193="","PRIMER_DIA en blanco",
IF(AND(M1193="01",N1193&gt;=L_Conversion!$C$118,N1193&lt;=L_Conversion!$D$118),"-",
IF(AND(M1193="02",N1193&gt;=L_Conversion!$C$119,N1193&lt;=L_Conversion!$D$119),"-",
IF(AND(M1193="03",N1193&gt;=L_Conversion!$C$120,N1193&lt;=L_Conversion!$D$120),"-",
IF(AND(M1193="04",N1193&gt;=L_Conversion!$C$121,N1193&lt;=L_Conversion!$D$121),"-",
IF(AND(M1193="05",N1193&gt;=L_Conversion!$C$122,N1193&lt;=L_Conversion!$D$122),"-",
IF(AND(M1193="06",N1193&gt;=L_Conversion!$C$123,N1193&lt;=L_Conversion!$D$123),"-",
IF(AND(M1193="07",N1193&gt;=L_Conversion!$C$124,N1193&lt;=L_Conversion!$D$124),"-",
IF(AND(M1193="08",N1193&gt;=L_Conversion!$C$125,N1193&lt;=L_Conversion!$D$125),"-",
IF(AND(M1193="09",N1193&gt;=L_Conversion!$C$126,N1193&lt;=L_Conversion!$D$126),"-",
IF(AND(M1193="10",N1193&gt;=L_Conversion!$C$127,N1193&lt;=L_Conversion!$D$127),"-",
IF(AND(M1193="11",N1193&gt;=L_Conversion!$C$128,N1193&lt;=L_Conversion!$D$128),"-",
IF(AND(M1193="12",N1193&gt;=L_Conversion!$C$129,N1193&lt;=L_Conversion!$D$129),"-",
IF(AND(M1193="13",N1193&gt;=L_Conversion!$C$116,N1193&lt;=L_Conversion!$D$116),"-",
IF(AND(M1193="14",N1193&gt;=L_Conversion!$C$117,N1193&lt;=L_Conversion!$D$117),"-",
"PRIMER_DIA fuera de rango")))))))))))))))</f>
        <v>-</v>
      </c>
      <c r="AS1193" s="94" t="str">
        <f t="shared" si="509"/>
        <v>-</v>
      </c>
      <c r="AT1193" s="94" t="str">
        <f t="shared" si="510"/>
        <v>-</v>
      </c>
      <c r="AU1193" s="94" t="str">
        <f t="shared" si="511"/>
        <v>-</v>
      </c>
      <c r="AV1193" s="94" t="str">
        <f t="shared" si="512"/>
        <v>-</v>
      </c>
      <c r="AW1193" s="94" t="str">
        <f t="shared" si="513"/>
        <v>-</v>
      </c>
      <c r="AX1193" s="94" t="str">
        <f t="shared" si="514"/>
        <v>-</v>
      </c>
      <c r="AY1193" s="94" t="str">
        <f t="shared" si="515"/>
        <v>-</v>
      </c>
      <c r="AZ1193" s="94" t="str">
        <f t="shared" si="516"/>
        <v>-</v>
      </c>
      <c r="BA1193" s="94" t="str">
        <f t="shared" si="517"/>
        <v>-</v>
      </c>
      <c r="BB1193" s="94" t="str">
        <f t="shared" si="518"/>
        <v>-</v>
      </c>
      <c r="BC1193" s="94" t="str">
        <f t="shared" si="519"/>
        <v>-</v>
      </c>
      <c r="BD1193" s="94" t="str">
        <f t="shared" si="520"/>
        <v>-</v>
      </c>
      <c r="BE1193" s="94" t="str">
        <f t="shared" si="521"/>
        <v>-</v>
      </c>
      <c r="BF1193" s="94" t="str">
        <f t="shared" si="522"/>
        <v>-</v>
      </c>
    </row>
    <row r="1194" spans="1:58" x14ac:dyDescent="0.2">
      <c r="A1194" s="19" t="s">
        <v>1193</v>
      </c>
      <c r="B1194" s="19" t="s">
        <v>76</v>
      </c>
      <c r="C1194" s="19">
        <v>12645705</v>
      </c>
      <c r="D1194" s="19">
        <v>7</v>
      </c>
      <c r="E1194" s="19" t="s">
        <v>1947</v>
      </c>
      <c r="F1194" s="19" t="s">
        <v>1948</v>
      </c>
      <c r="G1194" s="19" t="s">
        <v>1949</v>
      </c>
      <c r="H1194" s="19" t="s">
        <v>654</v>
      </c>
      <c r="I1194" s="19" t="s">
        <v>653</v>
      </c>
      <c r="J1194" s="19">
        <v>80</v>
      </c>
      <c r="K1194" s="19" t="s">
        <v>560</v>
      </c>
      <c r="L1194" s="19" t="s">
        <v>495</v>
      </c>
      <c r="M1194" s="19" t="s">
        <v>269</v>
      </c>
      <c r="N1194" s="19">
        <v>45945</v>
      </c>
      <c r="O1194" s="19">
        <v>3</v>
      </c>
      <c r="P1194" s="83">
        <v>1</v>
      </c>
      <c r="Q1194" s="19" t="s">
        <v>23</v>
      </c>
      <c r="R1194" s="19" t="s">
        <v>11</v>
      </c>
      <c r="S1194" s="19" t="s">
        <v>23</v>
      </c>
      <c r="T1194" s="19">
        <v>3</v>
      </c>
      <c r="U1194" s="19" t="s">
        <v>11</v>
      </c>
      <c r="V1194" s="19" t="s">
        <v>11</v>
      </c>
      <c r="W1194" s="19" t="s">
        <v>11</v>
      </c>
      <c r="X1194" s="19">
        <v>0</v>
      </c>
      <c r="Y1194" s="19" t="s">
        <v>730</v>
      </c>
      <c r="Z1194" s="19">
        <v>0</v>
      </c>
      <c r="AA1194" s="19">
        <v>0</v>
      </c>
      <c r="AB1194" s="19">
        <v>0</v>
      </c>
      <c r="AC1194" s="186" t="str">
        <f>IF(OR(M1194="13",M1194="14",P1194=8),"",IF(     AND(OR(S1194="AUTORIZADO", S1194="PENDIENTE", S1194="REDUCIDO", S1194="AMPLIADO"),L1194&lt;&gt;"HONORARIO" ), _xlfn.CONCAT(IF(H1194="X","H",H1194),"_",IF(OR(P1194=5,P1194=6),_xlfn.CONCAT(P1194,"A"),P1194),"_",VLOOKUP(T1194,Datos!$B$2:$C$5,2,TRUE)),""))</f>
        <v>H_1_[hasta 3]</v>
      </c>
      <c r="AD1194" s="186">
        <f t="shared" si="496"/>
        <v>0</v>
      </c>
      <c r="AE1194" s="90" t="str">
        <f t="shared" si="497"/>
        <v>-</v>
      </c>
      <c r="AF1194" s="91" t="str">
        <f t="shared" si="498"/>
        <v>070601</v>
      </c>
      <c r="AG1194" s="92"/>
      <c r="AH1194" s="93" t="str">
        <f t="shared" si="499"/>
        <v>Corporación de Fomento de la Producción</v>
      </c>
      <c r="AI1194" s="90" t="str">
        <f t="shared" si="500"/>
        <v>-</v>
      </c>
      <c r="AJ1194" s="90">
        <f t="shared" si="501"/>
        <v>7</v>
      </c>
      <c r="AK1194" s="90" t="str">
        <f t="shared" si="502"/>
        <v>-</v>
      </c>
      <c r="AL1194" s="90" t="str">
        <f t="shared" si="503"/>
        <v>Identifica este registro como HOMBRE</v>
      </c>
      <c r="AM1194" s="90" t="str">
        <f t="shared" si="504"/>
        <v>-</v>
      </c>
      <c r="AN1194" s="90" t="str">
        <f t="shared" si="505"/>
        <v>-</v>
      </c>
      <c r="AO1194" s="90" t="str">
        <f t="shared" si="506"/>
        <v>-</v>
      </c>
      <c r="AP1194" s="58" t="str">
        <f t="shared" si="507"/>
        <v>-</v>
      </c>
      <c r="AQ1194" s="94" t="str">
        <f t="shared" si="508"/>
        <v>-</v>
      </c>
      <c r="AR1194" s="94" t="str">
        <f>IF(N1194="","PRIMER_DIA en blanco",
IF(AND(M1194="01",N1194&gt;=L_Conversion!$C$118,N1194&lt;=L_Conversion!$D$118),"-",
IF(AND(M1194="02",N1194&gt;=L_Conversion!$C$119,N1194&lt;=L_Conversion!$D$119),"-",
IF(AND(M1194="03",N1194&gt;=L_Conversion!$C$120,N1194&lt;=L_Conversion!$D$120),"-",
IF(AND(M1194="04",N1194&gt;=L_Conversion!$C$121,N1194&lt;=L_Conversion!$D$121),"-",
IF(AND(M1194="05",N1194&gt;=L_Conversion!$C$122,N1194&lt;=L_Conversion!$D$122),"-",
IF(AND(M1194="06",N1194&gt;=L_Conversion!$C$123,N1194&lt;=L_Conversion!$D$123),"-",
IF(AND(M1194="07",N1194&gt;=L_Conversion!$C$124,N1194&lt;=L_Conversion!$D$124),"-",
IF(AND(M1194="08",N1194&gt;=L_Conversion!$C$125,N1194&lt;=L_Conversion!$D$125),"-",
IF(AND(M1194="09",N1194&gt;=L_Conversion!$C$126,N1194&lt;=L_Conversion!$D$126),"-",
IF(AND(M1194="10",N1194&gt;=L_Conversion!$C$127,N1194&lt;=L_Conversion!$D$127),"-",
IF(AND(M1194="11",N1194&gt;=L_Conversion!$C$128,N1194&lt;=L_Conversion!$D$128),"-",
IF(AND(M1194="12",N1194&gt;=L_Conversion!$C$129,N1194&lt;=L_Conversion!$D$129),"-",
IF(AND(M1194="13",N1194&gt;=L_Conversion!$C$116,N1194&lt;=L_Conversion!$D$116),"-",
IF(AND(M1194="14",N1194&gt;=L_Conversion!$C$117,N1194&lt;=L_Conversion!$D$117),"-",
"PRIMER_DIA fuera de rango")))))))))))))))</f>
        <v>-</v>
      </c>
      <c r="AS1194" s="94" t="str">
        <f t="shared" si="509"/>
        <v>-</v>
      </c>
      <c r="AT1194" s="94" t="str">
        <f t="shared" si="510"/>
        <v>-</v>
      </c>
      <c r="AU1194" s="94" t="str">
        <f t="shared" si="511"/>
        <v>-</v>
      </c>
      <c r="AV1194" s="94" t="str">
        <f t="shared" si="512"/>
        <v>-</v>
      </c>
      <c r="AW1194" s="94" t="str">
        <f t="shared" si="513"/>
        <v>-</v>
      </c>
      <c r="AX1194" s="94" t="str">
        <f t="shared" si="514"/>
        <v>-</v>
      </c>
      <c r="AY1194" s="94" t="str">
        <f t="shared" si="515"/>
        <v>-</v>
      </c>
      <c r="AZ1194" s="94" t="str">
        <f t="shared" si="516"/>
        <v>-</v>
      </c>
      <c r="BA1194" s="94" t="str">
        <f t="shared" si="517"/>
        <v>-</v>
      </c>
      <c r="BB1194" s="94" t="str">
        <f t="shared" si="518"/>
        <v>-</v>
      </c>
      <c r="BC1194" s="94" t="str">
        <f t="shared" si="519"/>
        <v>-</v>
      </c>
      <c r="BD1194" s="94" t="str">
        <f t="shared" si="520"/>
        <v>-</v>
      </c>
      <c r="BE1194" s="94" t="str">
        <f t="shared" si="521"/>
        <v>-</v>
      </c>
      <c r="BF1194" s="94" t="str">
        <f t="shared" si="522"/>
        <v>-</v>
      </c>
    </row>
    <row r="1195" spans="1:58" x14ac:dyDescent="0.2">
      <c r="A1195" s="19" t="s">
        <v>1193</v>
      </c>
      <c r="B1195" s="19" t="s">
        <v>76</v>
      </c>
      <c r="C1195" s="19">
        <v>16339293</v>
      </c>
      <c r="D1195" s="19">
        <v>3</v>
      </c>
      <c r="E1195" s="19" t="s">
        <v>1317</v>
      </c>
      <c r="F1195" s="19" t="s">
        <v>1482</v>
      </c>
      <c r="G1195" s="19" t="s">
        <v>1483</v>
      </c>
      <c r="H1195" s="19" t="s">
        <v>654</v>
      </c>
      <c r="I1195" s="19" t="s">
        <v>654</v>
      </c>
      <c r="J1195" s="19">
        <v>80</v>
      </c>
      <c r="K1195" s="19" t="s">
        <v>556</v>
      </c>
      <c r="L1195" s="19" t="s">
        <v>509</v>
      </c>
      <c r="M1195" s="19" t="s">
        <v>269</v>
      </c>
      <c r="N1195" s="19">
        <v>45945</v>
      </c>
      <c r="O1195" s="19">
        <v>3</v>
      </c>
      <c r="P1195" s="83">
        <v>1</v>
      </c>
      <c r="Q1195" s="19" t="s">
        <v>23</v>
      </c>
      <c r="R1195" s="19" t="s">
        <v>11</v>
      </c>
      <c r="S1195" s="19" t="s">
        <v>23</v>
      </c>
      <c r="T1195" s="19">
        <v>3</v>
      </c>
      <c r="U1195" s="19" t="s">
        <v>11</v>
      </c>
      <c r="V1195" s="19" t="s">
        <v>11</v>
      </c>
      <c r="W1195" s="19" t="s">
        <v>11</v>
      </c>
      <c r="X1195" s="19">
        <v>0</v>
      </c>
      <c r="Y1195" s="19" t="s">
        <v>730</v>
      </c>
      <c r="Z1195" s="19">
        <v>0</v>
      </c>
      <c r="AA1195" s="19">
        <v>0</v>
      </c>
      <c r="AB1195" s="19">
        <v>0</v>
      </c>
      <c r="AC1195" s="186" t="str">
        <f>IF(OR(M1195="13",M1195="14",P1195=8),"",IF(     AND(OR(S1195="AUTORIZADO", S1195="PENDIENTE", S1195="REDUCIDO", S1195="AMPLIADO"),L1195&lt;&gt;"HONORARIO" ), _xlfn.CONCAT(IF(H1195="X","H",H1195),"_",IF(OR(P1195=5,P1195=6),_xlfn.CONCAT(P1195,"A"),P1195),"_",VLOOKUP(T1195,Datos!$B$2:$C$5,2,TRUE)),""))</f>
        <v>H_1_[hasta 3]</v>
      </c>
      <c r="AD1195" s="186">
        <f t="shared" si="496"/>
        <v>0</v>
      </c>
      <c r="AE1195" s="90" t="str">
        <f t="shared" si="497"/>
        <v>-</v>
      </c>
      <c r="AF1195" s="91" t="str">
        <f t="shared" si="498"/>
        <v>070601</v>
      </c>
      <c r="AG1195" s="92"/>
      <c r="AH1195" s="93" t="str">
        <f t="shared" si="499"/>
        <v>Corporación de Fomento de la Producción</v>
      </c>
      <c r="AI1195" s="90" t="str">
        <f t="shared" si="500"/>
        <v>-</v>
      </c>
      <c r="AJ1195" s="90">
        <f t="shared" si="501"/>
        <v>3</v>
      </c>
      <c r="AK1195" s="90" t="str">
        <f t="shared" si="502"/>
        <v>-</v>
      </c>
      <c r="AL1195" s="90" t="str">
        <f t="shared" si="503"/>
        <v>Identifica este registro como HOMBRE</v>
      </c>
      <c r="AM1195" s="90" t="str">
        <f t="shared" si="504"/>
        <v>-</v>
      </c>
      <c r="AN1195" s="90" t="str">
        <f t="shared" si="505"/>
        <v>-</v>
      </c>
      <c r="AO1195" s="90" t="str">
        <f t="shared" si="506"/>
        <v>-</v>
      </c>
      <c r="AP1195" s="58" t="str">
        <f t="shared" si="507"/>
        <v>-</v>
      </c>
      <c r="AQ1195" s="94" t="str">
        <f t="shared" si="508"/>
        <v>-</v>
      </c>
      <c r="AR1195" s="94" t="str">
        <f>IF(N1195="","PRIMER_DIA en blanco",
IF(AND(M1195="01",N1195&gt;=L_Conversion!$C$118,N1195&lt;=L_Conversion!$D$118),"-",
IF(AND(M1195="02",N1195&gt;=L_Conversion!$C$119,N1195&lt;=L_Conversion!$D$119),"-",
IF(AND(M1195="03",N1195&gt;=L_Conversion!$C$120,N1195&lt;=L_Conversion!$D$120),"-",
IF(AND(M1195="04",N1195&gt;=L_Conversion!$C$121,N1195&lt;=L_Conversion!$D$121),"-",
IF(AND(M1195="05",N1195&gt;=L_Conversion!$C$122,N1195&lt;=L_Conversion!$D$122),"-",
IF(AND(M1195="06",N1195&gt;=L_Conversion!$C$123,N1195&lt;=L_Conversion!$D$123),"-",
IF(AND(M1195="07",N1195&gt;=L_Conversion!$C$124,N1195&lt;=L_Conversion!$D$124),"-",
IF(AND(M1195="08",N1195&gt;=L_Conversion!$C$125,N1195&lt;=L_Conversion!$D$125),"-",
IF(AND(M1195="09",N1195&gt;=L_Conversion!$C$126,N1195&lt;=L_Conversion!$D$126),"-",
IF(AND(M1195="10",N1195&gt;=L_Conversion!$C$127,N1195&lt;=L_Conversion!$D$127),"-",
IF(AND(M1195="11",N1195&gt;=L_Conversion!$C$128,N1195&lt;=L_Conversion!$D$128),"-",
IF(AND(M1195="12",N1195&gt;=L_Conversion!$C$129,N1195&lt;=L_Conversion!$D$129),"-",
IF(AND(M1195="13",N1195&gt;=L_Conversion!$C$116,N1195&lt;=L_Conversion!$D$116),"-",
IF(AND(M1195="14",N1195&gt;=L_Conversion!$C$117,N1195&lt;=L_Conversion!$D$117),"-",
"PRIMER_DIA fuera de rango")))))))))))))))</f>
        <v>-</v>
      </c>
      <c r="AS1195" s="94" t="str">
        <f t="shared" si="509"/>
        <v>-</v>
      </c>
      <c r="AT1195" s="94" t="str">
        <f t="shared" si="510"/>
        <v>-</v>
      </c>
      <c r="AU1195" s="94" t="str">
        <f t="shared" si="511"/>
        <v>-</v>
      </c>
      <c r="AV1195" s="94" t="str">
        <f t="shared" si="512"/>
        <v>-</v>
      </c>
      <c r="AW1195" s="94" t="str">
        <f t="shared" si="513"/>
        <v>-</v>
      </c>
      <c r="AX1195" s="94" t="str">
        <f t="shared" si="514"/>
        <v>-</v>
      </c>
      <c r="AY1195" s="94" t="str">
        <f t="shared" si="515"/>
        <v>-</v>
      </c>
      <c r="AZ1195" s="94" t="str">
        <f t="shared" si="516"/>
        <v>-</v>
      </c>
      <c r="BA1195" s="94" t="str">
        <f t="shared" si="517"/>
        <v>-</v>
      </c>
      <c r="BB1195" s="94" t="str">
        <f t="shared" si="518"/>
        <v>-</v>
      </c>
      <c r="BC1195" s="94" t="str">
        <f t="shared" si="519"/>
        <v>-</v>
      </c>
      <c r="BD1195" s="94" t="str">
        <f t="shared" si="520"/>
        <v>-</v>
      </c>
      <c r="BE1195" s="94" t="str">
        <f t="shared" si="521"/>
        <v>-</v>
      </c>
      <c r="BF1195" s="94" t="str">
        <f t="shared" si="522"/>
        <v>-</v>
      </c>
    </row>
    <row r="1196" spans="1:58" x14ac:dyDescent="0.2">
      <c r="A1196" s="19" t="s">
        <v>1193</v>
      </c>
      <c r="B1196" s="19" t="s">
        <v>76</v>
      </c>
      <c r="C1196" s="19">
        <v>15913500</v>
      </c>
      <c r="D1196" s="19">
        <v>4</v>
      </c>
      <c r="E1196" s="19" t="s">
        <v>1296</v>
      </c>
      <c r="F1196" s="19" t="s">
        <v>2178</v>
      </c>
      <c r="G1196" s="19" t="s">
        <v>2115</v>
      </c>
      <c r="H1196" s="19" t="s">
        <v>654</v>
      </c>
      <c r="I1196" s="19" t="s">
        <v>653</v>
      </c>
      <c r="J1196" s="19">
        <v>80</v>
      </c>
      <c r="K1196" s="19" t="s">
        <v>556</v>
      </c>
      <c r="L1196" s="19" t="s">
        <v>495</v>
      </c>
      <c r="M1196" s="19" t="s">
        <v>269</v>
      </c>
      <c r="N1196" s="19">
        <v>45945</v>
      </c>
      <c r="O1196" s="19">
        <v>3</v>
      </c>
      <c r="P1196" s="83">
        <v>1</v>
      </c>
      <c r="Q1196" s="19" t="s">
        <v>23</v>
      </c>
      <c r="R1196" s="19" t="s">
        <v>11</v>
      </c>
      <c r="S1196" s="19" t="s">
        <v>23</v>
      </c>
      <c r="T1196" s="19">
        <v>3</v>
      </c>
      <c r="U1196" s="19" t="s">
        <v>11</v>
      </c>
      <c r="V1196" s="19" t="s">
        <v>11</v>
      </c>
      <c r="W1196" s="19" t="s">
        <v>11</v>
      </c>
      <c r="X1196" s="19">
        <v>0</v>
      </c>
      <c r="Y1196" s="19" t="s">
        <v>730</v>
      </c>
      <c r="Z1196" s="19">
        <v>0</v>
      </c>
      <c r="AA1196" s="19">
        <v>0</v>
      </c>
      <c r="AB1196" s="19">
        <v>0</v>
      </c>
      <c r="AC1196" s="186" t="str">
        <f>IF(OR(M1196="13",M1196="14",P1196=8),"",IF(     AND(OR(S1196="AUTORIZADO", S1196="PENDIENTE", S1196="REDUCIDO", S1196="AMPLIADO"),L1196&lt;&gt;"HONORARIO" ), _xlfn.CONCAT(IF(H1196="X","H",H1196),"_",IF(OR(P1196=5,P1196=6),_xlfn.CONCAT(P1196,"A"),P1196),"_",VLOOKUP(T1196,Datos!$B$2:$C$5,2,TRUE)),""))</f>
        <v>H_1_[hasta 3]</v>
      </c>
      <c r="AD1196" s="186">
        <f t="shared" si="496"/>
        <v>0</v>
      </c>
      <c r="AE1196" s="90" t="str">
        <f t="shared" si="497"/>
        <v>-</v>
      </c>
      <c r="AF1196" s="91" t="str">
        <f t="shared" si="498"/>
        <v>070601</v>
      </c>
      <c r="AG1196" s="92"/>
      <c r="AH1196" s="93" t="str">
        <f t="shared" si="499"/>
        <v>Corporación de Fomento de la Producción</v>
      </c>
      <c r="AI1196" s="90" t="str">
        <f t="shared" si="500"/>
        <v>-</v>
      </c>
      <c r="AJ1196" s="90">
        <f t="shared" si="501"/>
        <v>4</v>
      </c>
      <c r="AK1196" s="90" t="str">
        <f t="shared" si="502"/>
        <v>-</v>
      </c>
      <c r="AL1196" s="90" t="str">
        <f t="shared" si="503"/>
        <v>Identifica este registro como HOMBRE</v>
      </c>
      <c r="AM1196" s="90" t="str">
        <f t="shared" si="504"/>
        <v>-</v>
      </c>
      <c r="AN1196" s="90" t="str">
        <f t="shared" si="505"/>
        <v>-</v>
      </c>
      <c r="AO1196" s="90" t="str">
        <f t="shared" si="506"/>
        <v>-</v>
      </c>
      <c r="AP1196" s="58" t="str">
        <f t="shared" si="507"/>
        <v>-</v>
      </c>
      <c r="AQ1196" s="94" t="str">
        <f t="shared" si="508"/>
        <v>-</v>
      </c>
      <c r="AR1196" s="94" t="str">
        <f>IF(N1196="","PRIMER_DIA en blanco",
IF(AND(M1196="01",N1196&gt;=L_Conversion!$C$118,N1196&lt;=L_Conversion!$D$118),"-",
IF(AND(M1196="02",N1196&gt;=L_Conversion!$C$119,N1196&lt;=L_Conversion!$D$119),"-",
IF(AND(M1196="03",N1196&gt;=L_Conversion!$C$120,N1196&lt;=L_Conversion!$D$120),"-",
IF(AND(M1196="04",N1196&gt;=L_Conversion!$C$121,N1196&lt;=L_Conversion!$D$121),"-",
IF(AND(M1196="05",N1196&gt;=L_Conversion!$C$122,N1196&lt;=L_Conversion!$D$122),"-",
IF(AND(M1196="06",N1196&gt;=L_Conversion!$C$123,N1196&lt;=L_Conversion!$D$123),"-",
IF(AND(M1196="07",N1196&gt;=L_Conversion!$C$124,N1196&lt;=L_Conversion!$D$124),"-",
IF(AND(M1196="08",N1196&gt;=L_Conversion!$C$125,N1196&lt;=L_Conversion!$D$125),"-",
IF(AND(M1196="09",N1196&gt;=L_Conversion!$C$126,N1196&lt;=L_Conversion!$D$126),"-",
IF(AND(M1196="10",N1196&gt;=L_Conversion!$C$127,N1196&lt;=L_Conversion!$D$127),"-",
IF(AND(M1196="11",N1196&gt;=L_Conversion!$C$128,N1196&lt;=L_Conversion!$D$128),"-",
IF(AND(M1196="12",N1196&gt;=L_Conversion!$C$129,N1196&lt;=L_Conversion!$D$129),"-",
IF(AND(M1196="13",N1196&gt;=L_Conversion!$C$116,N1196&lt;=L_Conversion!$D$116),"-",
IF(AND(M1196="14",N1196&gt;=L_Conversion!$C$117,N1196&lt;=L_Conversion!$D$117),"-",
"PRIMER_DIA fuera de rango")))))))))))))))</f>
        <v>-</v>
      </c>
      <c r="AS1196" s="94" t="str">
        <f t="shared" si="509"/>
        <v>-</v>
      </c>
      <c r="AT1196" s="94" t="str">
        <f t="shared" si="510"/>
        <v>-</v>
      </c>
      <c r="AU1196" s="94" t="str">
        <f t="shared" si="511"/>
        <v>-</v>
      </c>
      <c r="AV1196" s="94" t="str">
        <f t="shared" si="512"/>
        <v>-</v>
      </c>
      <c r="AW1196" s="94" t="str">
        <f t="shared" si="513"/>
        <v>-</v>
      </c>
      <c r="AX1196" s="94" t="str">
        <f t="shared" si="514"/>
        <v>-</v>
      </c>
      <c r="AY1196" s="94" t="str">
        <f t="shared" si="515"/>
        <v>-</v>
      </c>
      <c r="AZ1196" s="94" t="str">
        <f t="shared" si="516"/>
        <v>-</v>
      </c>
      <c r="BA1196" s="94" t="str">
        <f t="shared" si="517"/>
        <v>-</v>
      </c>
      <c r="BB1196" s="94" t="str">
        <f t="shared" si="518"/>
        <v>-</v>
      </c>
      <c r="BC1196" s="94" t="str">
        <f t="shared" si="519"/>
        <v>-</v>
      </c>
      <c r="BD1196" s="94" t="str">
        <f t="shared" si="520"/>
        <v>-</v>
      </c>
      <c r="BE1196" s="94" t="str">
        <f t="shared" si="521"/>
        <v>-</v>
      </c>
      <c r="BF1196" s="94" t="str">
        <f t="shared" si="522"/>
        <v>-</v>
      </c>
    </row>
    <row r="1197" spans="1:58" x14ac:dyDescent="0.2">
      <c r="A1197" s="19" t="s">
        <v>1193</v>
      </c>
      <c r="B1197" s="19" t="s">
        <v>876</v>
      </c>
      <c r="C1197" s="19">
        <v>17234755</v>
      </c>
      <c r="D1197" s="19" t="s">
        <v>1197</v>
      </c>
      <c r="E1197" s="19" t="s">
        <v>1235</v>
      </c>
      <c r="F1197" s="19" t="s">
        <v>1508</v>
      </c>
      <c r="G1197" s="19" t="s">
        <v>2130</v>
      </c>
      <c r="H1197" s="19" t="s">
        <v>1018</v>
      </c>
      <c r="I1197" s="19" t="s">
        <v>653</v>
      </c>
      <c r="J1197" s="19">
        <v>80</v>
      </c>
      <c r="K1197" s="19" t="s">
        <v>556</v>
      </c>
      <c r="L1197" s="19" t="s">
        <v>495</v>
      </c>
      <c r="M1197" s="19" t="s">
        <v>269</v>
      </c>
      <c r="N1197" s="19">
        <v>45945</v>
      </c>
      <c r="O1197" s="19">
        <v>3</v>
      </c>
      <c r="P1197" s="83">
        <v>1</v>
      </c>
      <c r="Q1197" s="19" t="s">
        <v>23</v>
      </c>
      <c r="R1197" s="19" t="s">
        <v>11</v>
      </c>
      <c r="S1197" s="19" t="s">
        <v>23</v>
      </c>
      <c r="T1197" s="19">
        <v>3</v>
      </c>
      <c r="U1197" s="19" t="s">
        <v>11</v>
      </c>
      <c r="V1197" s="19" t="s">
        <v>11</v>
      </c>
      <c r="W1197" s="19" t="s">
        <v>11</v>
      </c>
      <c r="X1197" s="19">
        <v>0</v>
      </c>
      <c r="Y1197" s="19" t="s">
        <v>730</v>
      </c>
      <c r="Z1197" s="19">
        <v>0</v>
      </c>
      <c r="AA1197" s="19">
        <v>0</v>
      </c>
      <c r="AB1197" s="19">
        <v>0</v>
      </c>
      <c r="AC1197" s="186" t="str">
        <f>IF(OR(M1197="13",M1197="14",P1197=8),"",IF(     AND(OR(S1197="AUTORIZADO", S1197="PENDIENTE", S1197="REDUCIDO", S1197="AMPLIADO"),L1197&lt;&gt;"HONORARIO" ), _xlfn.CONCAT(IF(H1197="X","H",H1197),"_",IF(OR(P1197=5,P1197=6),_xlfn.CONCAT(P1197,"A"),P1197),"_",VLOOKUP(T1197,Datos!$B$2:$C$5,2,TRUE)),""))</f>
        <v>M_1_[hasta 3]</v>
      </c>
      <c r="AD1197" s="186">
        <f t="shared" si="496"/>
        <v>0</v>
      </c>
      <c r="AE1197" s="90" t="str">
        <f t="shared" si="497"/>
        <v>-</v>
      </c>
      <c r="AF1197" s="91" t="str">
        <f t="shared" si="498"/>
        <v>070607</v>
      </c>
      <c r="AG1197" s="92"/>
      <c r="AH1197" s="93" t="str">
        <f t="shared" si="499"/>
        <v>Corporación de Fomento de la Producción</v>
      </c>
      <c r="AI1197" s="90" t="str">
        <f t="shared" si="500"/>
        <v>-</v>
      </c>
      <c r="AJ1197" s="90" t="str">
        <f t="shared" si="501"/>
        <v>K</v>
      </c>
      <c r="AK1197" s="90" t="str">
        <f t="shared" si="502"/>
        <v>-</v>
      </c>
      <c r="AL1197" s="90" t="str">
        <f t="shared" si="503"/>
        <v>Identifica este registro como MUJER</v>
      </c>
      <c r="AM1197" s="90" t="str">
        <f t="shared" si="504"/>
        <v>-</v>
      </c>
      <c r="AN1197" s="90" t="str">
        <f t="shared" si="505"/>
        <v>-</v>
      </c>
      <c r="AO1197" s="90" t="str">
        <f t="shared" si="506"/>
        <v>-</v>
      </c>
      <c r="AP1197" s="58" t="str">
        <f t="shared" si="507"/>
        <v>-</v>
      </c>
      <c r="AQ1197" s="94" t="str">
        <f t="shared" si="508"/>
        <v>-</v>
      </c>
      <c r="AR1197" s="94" t="str">
        <f>IF(N1197="","PRIMER_DIA en blanco",
IF(AND(M1197="01",N1197&gt;=L_Conversion!$C$118,N1197&lt;=L_Conversion!$D$118),"-",
IF(AND(M1197="02",N1197&gt;=L_Conversion!$C$119,N1197&lt;=L_Conversion!$D$119),"-",
IF(AND(M1197="03",N1197&gt;=L_Conversion!$C$120,N1197&lt;=L_Conversion!$D$120),"-",
IF(AND(M1197="04",N1197&gt;=L_Conversion!$C$121,N1197&lt;=L_Conversion!$D$121),"-",
IF(AND(M1197="05",N1197&gt;=L_Conversion!$C$122,N1197&lt;=L_Conversion!$D$122),"-",
IF(AND(M1197="06",N1197&gt;=L_Conversion!$C$123,N1197&lt;=L_Conversion!$D$123),"-",
IF(AND(M1197="07",N1197&gt;=L_Conversion!$C$124,N1197&lt;=L_Conversion!$D$124),"-",
IF(AND(M1197="08",N1197&gt;=L_Conversion!$C$125,N1197&lt;=L_Conversion!$D$125),"-",
IF(AND(M1197="09",N1197&gt;=L_Conversion!$C$126,N1197&lt;=L_Conversion!$D$126),"-",
IF(AND(M1197="10",N1197&gt;=L_Conversion!$C$127,N1197&lt;=L_Conversion!$D$127),"-",
IF(AND(M1197="11",N1197&gt;=L_Conversion!$C$128,N1197&lt;=L_Conversion!$D$128),"-",
IF(AND(M1197="12",N1197&gt;=L_Conversion!$C$129,N1197&lt;=L_Conversion!$D$129),"-",
IF(AND(M1197="13",N1197&gt;=L_Conversion!$C$116,N1197&lt;=L_Conversion!$D$116),"-",
IF(AND(M1197="14",N1197&gt;=L_Conversion!$C$117,N1197&lt;=L_Conversion!$D$117),"-",
"PRIMER_DIA fuera de rango")))))))))))))))</f>
        <v>-</v>
      </c>
      <c r="AS1197" s="94" t="str">
        <f t="shared" si="509"/>
        <v>-</v>
      </c>
      <c r="AT1197" s="94" t="str">
        <f t="shared" si="510"/>
        <v>-</v>
      </c>
      <c r="AU1197" s="94" t="str">
        <f t="shared" si="511"/>
        <v>-</v>
      </c>
      <c r="AV1197" s="94" t="str">
        <f t="shared" si="512"/>
        <v>-</v>
      </c>
      <c r="AW1197" s="94" t="str">
        <f t="shared" si="513"/>
        <v>-</v>
      </c>
      <c r="AX1197" s="94" t="str">
        <f t="shared" si="514"/>
        <v>-</v>
      </c>
      <c r="AY1197" s="94" t="str">
        <f t="shared" si="515"/>
        <v>-</v>
      </c>
      <c r="AZ1197" s="94" t="str">
        <f t="shared" si="516"/>
        <v>-</v>
      </c>
      <c r="BA1197" s="94" t="str">
        <f t="shared" si="517"/>
        <v>-</v>
      </c>
      <c r="BB1197" s="94" t="str">
        <f t="shared" si="518"/>
        <v>-</v>
      </c>
      <c r="BC1197" s="94" t="str">
        <f t="shared" si="519"/>
        <v>-</v>
      </c>
      <c r="BD1197" s="94" t="str">
        <f t="shared" si="520"/>
        <v>-</v>
      </c>
      <c r="BE1197" s="94" t="str">
        <f t="shared" si="521"/>
        <v>-</v>
      </c>
      <c r="BF1197" s="94" t="str">
        <f t="shared" si="522"/>
        <v>-</v>
      </c>
    </row>
    <row r="1198" spans="1:58" x14ac:dyDescent="0.2">
      <c r="A1198" s="19" t="s">
        <v>1193</v>
      </c>
      <c r="B1198" s="19" t="s">
        <v>76</v>
      </c>
      <c r="C1198" s="19">
        <v>11287152</v>
      </c>
      <c r="D1198" s="19">
        <v>7</v>
      </c>
      <c r="E1198" s="19" t="s">
        <v>2179</v>
      </c>
      <c r="F1198" s="19" t="s">
        <v>1769</v>
      </c>
      <c r="G1198" s="19" t="s">
        <v>2180</v>
      </c>
      <c r="H1198" s="19" t="s">
        <v>654</v>
      </c>
      <c r="I1198" s="19" t="s">
        <v>653</v>
      </c>
      <c r="J1198" s="19">
        <v>60</v>
      </c>
      <c r="K1198" s="19" t="s">
        <v>556</v>
      </c>
      <c r="L1198" s="19" t="s">
        <v>490</v>
      </c>
      <c r="M1198" s="19" t="s">
        <v>269</v>
      </c>
      <c r="N1198" s="19">
        <v>45945</v>
      </c>
      <c r="O1198" s="19">
        <v>3</v>
      </c>
      <c r="P1198" s="83">
        <v>1</v>
      </c>
      <c r="Q1198" s="19" t="s">
        <v>23</v>
      </c>
      <c r="R1198" s="19" t="s">
        <v>11</v>
      </c>
      <c r="S1198" s="19" t="s">
        <v>23</v>
      </c>
      <c r="T1198" s="19">
        <v>3</v>
      </c>
      <c r="U1198" s="19" t="s">
        <v>11</v>
      </c>
      <c r="V1198" s="19" t="s">
        <v>11</v>
      </c>
      <c r="W1198" s="19" t="s">
        <v>19</v>
      </c>
      <c r="X1198" s="19">
        <v>77546</v>
      </c>
      <c r="Y1198" s="19" t="s">
        <v>726</v>
      </c>
      <c r="Z1198" s="19">
        <v>3</v>
      </c>
      <c r="AA1198" s="19">
        <v>0</v>
      </c>
      <c r="AB1198" s="19">
        <v>77546</v>
      </c>
      <c r="AC1198" s="186" t="str">
        <f>IF(OR(M1198="13",M1198="14",P1198=8),"",IF(     AND(OR(S1198="AUTORIZADO", S1198="PENDIENTE", S1198="REDUCIDO", S1198="AMPLIADO"),L1198&lt;&gt;"HONORARIO" ), _xlfn.CONCAT(IF(H1198="X","H",H1198),"_",IF(OR(P1198=5,P1198=6),_xlfn.CONCAT(P1198,"A"),P1198),"_",VLOOKUP(T1198,Datos!$B$2:$C$5,2,TRUE)),""))</f>
        <v>H_1_[hasta 3]</v>
      </c>
      <c r="AD1198" s="186">
        <f t="shared" si="496"/>
        <v>77546</v>
      </c>
      <c r="AE1198" s="90" t="str">
        <f t="shared" si="497"/>
        <v>-</v>
      </c>
      <c r="AF1198" s="91" t="str">
        <f t="shared" si="498"/>
        <v>070601</v>
      </c>
      <c r="AG1198" s="92"/>
      <c r="AH1198" s="93" t="str">
        <f t="shared" si="499"/>
        <v>Corporación de Fomento de la Producción</v>
      </c>
      <c r="AI1198" s="90" t="str">
        <f t="shared" si="500"/>
        <v>-</v>
      </c>
      <c r="AJ1198" s="90">
        <f t="shared" si="501"/>
        <v>7</v>
      </c>
      <c r="AK1198" s="90" t="str">
        <f t="shared" si="502"/>
        <v>-</v>
      </c>
      <c r="AL1198" s="90" t="str">
        <f t="shared" si="503"/>
        <v>Identifica este registro como HOMBRE</v>
      </c>
      <c r="AM1198" s="90" t="str">
        <f t="shared" si="504"/>
        <v>-</v>
      </c>
      <c r="AN1198" s="90" t="str">
        <f t="shared" si="505"/>
        <v>-</v>
      </c>
      <c r="AO1198" s="90" t="str">
        <f t="shared" si="506"/>
        <v>-</v>
      </c>
      <c r="AP1198" s="58" t="str">
        <f t="shared" si="507"/>
        <v>-</v>
      </c>
      <c r="AQ1198" s="94" t="str">
        <f t="shared" si="508"/>
        <v>-</v>
      </c>
      <c r="AR1198" s="94" t="str">
        <f>IF(N1198="","PRIMER_DIA en blanco",
IF(AND(M1198="01",N1198&gt;=L_Conversion!$C$118,N1198&lt;=L_Conversion!$D$118),"-",
IF(AND(M1198="02",N1198&gt;=L_Conversion!$C$119,N1198&lt;=L_Conversion!$D$119),"-",
IF(AND(M1198="03",N1198&gt;=L_Conversion!$C$120,N1198&lt;=L_Conversion!$D$120),"-",
IF(AND(M1198="04",N1198&gt;=L_Conversion!$C$121,N1198&lt;=L_Conversion!$D$121),"-",
IF(AND(M1198="05",N1198&gt;=L_Conversion!$C$122,N1198&lt;=L_Conversion!$D$122),"-",
IF(AND(M1198="06",N1198&gt;=L_Conversion!$C$123,N1198&lt;=L_Conversion!$D$123),"-",
IF(AND(M1198="07",N1198&gt;=L_Conversion!$C$124,N1198&lt;=L_Conversion!$D$124),"-",
IF(AND(M1198="08",N1198&gt;=L_Conversion!$C$125,N1198&lt;=L_Conversion!$D$125),"-",
IF(AND(M1198="09",N1198&gt;=L_Conversion!$C$126,N1198&lt;=L_Conversion!$D$126),"-",
IF(AND(M1198="10",N1198&gt;=L_Conversion!$C$127,N1198&lt;=L_Conversion!$D$127),"-",
IF(AND(M1198="11",N1198&gt;=L_Conversion!$C$128,N1198&lt;=L_Conversion!$D$128),"-",
IF(AND(M1198="12",N1198&gt;=L_Conversion!$C$129,N1198&lt;=L_Conversion!$D$129),"-",
IF(AND(M1198="13",N1198&gt;=L_Conversion!$C$116,N1198&lt;=L_Conversion!$D$116),"-",
IF(AND(M1198="14",N1198&gt;=L_Conversion!$C$117,N1198&lt;=L_Conversion!$D$117),"-",
"PRIMER_DIA fuera de rango")))))))))))))))</f>
        <v>-</v>
      </c>
      <c r="AS1198" s="94" t="str">
        <f t="shared" si="509"/>
        <v>-</v>
      </c>
      <c r="AT1198" s="94" t="str">
        <f t="shared" si="510"/>
        <v>-</v>
      </c>
      <c r="AU1198" s="94" t="str">
        <f t="shared" si="511"/>
        <v>-</v>
      </c>
      <c r="AV1198" s="94" t="str">
        <f t="shared" si="512"/>
        <v>-</v>
      </c>
      <c r="AW1198" s="94" t="str">
        <f t="shared" si="513"/>
        <v>-</v>
      </c>
      <c r="AX1198" s="94" t="str">
        <f t="shared" si="514"/>
        <v>-</v>
      </c>
      <c r="AY1198" s="94" t="str">
        <f t="shared" si="515"/>
        <v>-</v>
      </c>
      <c r="AZ1198" s="94" t="str">
        <f t="shared" si="516"/>
        <v>-</v>
      </c>
      <c r="BA1198" s="94" t="str">
        <f t="shared" si="517"/>
        <v>-</v>
      </c>
      <c r="BB1198" s="94" t="str">
        <f t="shared" si="518"/>
        <v>-</v>
      </c>
      <c r="BC1198" s="94" t="str">
        <f t="shared" si="519"/>
        <v>-</v>
      </c>
      <c r="BD1198" s="94" t="str">
        <f t="shared" si="520"/>
        <v>-</v>
      </c>
      <c r="BE1198" s="94" t="str">
        <f t="shared" si="521"/>
        <v>-</v>
      </c>
      <c r="BF1198" s="94" t="str">
        <f t="shared" si="522"/>
        <v>-</v>
      </c>
    </row>
    <row r="1199" spans="1:58" x14ac:dyDescent="0.2">
      <c r="A1199" s="19" t="s">
        <v>1193</v>
      </c>
      <c r="B1199" s="19" t="s">
        <v>76</v>
      </c>
      <c r="C1199" s="19">
        <v>17403498</v>
      </c>
      <c r="D1199" s="19">
        <v>2</v>
      </c>
      <c r="E1199" s="19" t="s">
        <v>1963</v>
      </c>
      <c r="F1199" s="19" t="s">
        <v>1964</v>
      </c>
      <c r="G1199" s="19" t="s">
        <v>1965</v>
      </c>
      <c r="H1199" s="19" t="s">
        <v>1018</v>
      </c>
      <c r="I1199" s="19" t="s">
        <v>653</v>
      </c>
      <c r="J1199" s="19">
        <v>80</v>
      </c>
      <c r="K1199" s="19" t="s">
        <v>556</v>
      </c>
      <c r="L1199" s="19" t="s">
        <v>495</v>
      </c>
      <c r="M1199" s="19" t="s">
        <v>269</v>
      </c>
      <c r="N1199" s="19">
        <v>45946</v>
      </c>
      <c r="O1199" s="19">
        <v>1</v>
      </c>
      <c r="P1199" s="83">
        <v>1</v>
      </c>
      <c r="Q1199" s="19" t="s">
        <v>23</v>
      </c>
      <c r="R1199" s="19" t="s">
        <v>11</v>
      </c>
      <c r="S1199" s="19" t="s">
        <v>23</v>
      </c>
      <c r="T1199" s="19">
        <v>1</v>
      </c>
      <c r="U1199" s="19" t="s">
        <v>11</v>
      </c>
      <c r="V1199" s="19" t="s">
        <v>11</v>
      </c>
      <c r="W1199" s="19" t="s">
        <v>11</v>
      </c>
      <c r="X1199" s="19">
        <v>0</v>
      </c>
      <c r="Y1199" s="19" t="s">
        <v>730</v>
      </c>
      <c r="Z1199" s="19">
        <v>0</v>
      </c>
      <c r="AA1199" s="19">
        <v>0</v>
      </c>
      <c r="AB1199" s="19">
        <v>0</v>
      </c>
      <c r="AC1199" s="186" t="str">
        <f>IF(OR(M1199="13",M1199="14",P1199=8),"",IF(     AND(OR(S1199="AUTORIZADO", S1199="PENDIENTE", S1199="REDUCIDO", S1199="AMPLIADO"),L1199&lt;&gt;"HONORARIO" ), _xlfn.CONCAT(IF(H1199="X","H",H1199),"_",IF(OR(P1199=5,P1199=6),_xlfn.CONCAT(P1199,"A"),P1199),"_",VLOOKUP(T1199,Datos!$B$2:$C$5,2,TRUE)),""))</f>
        <v>M_1_[hasta 3]</v>
      </c>
      <c r="AD1199" s="186">
        <f t="shared" si="496"/>
        <v>0</v>
      </c>
      <c r="AE1199" s="90" t="str">
        <f t="shared" si="497"/>
        <v>-</v>
      </c>
      <c r="AF1199" s="91" t="str">
        <f t="shared" si="498"/>
        <v>070601</v>
      </c>
      <c r="AG1199" s="92"/>
      <c r="AH1199" s="93" t="str">
        <f t="shared" si="499"/>
        <v>Corporación de Fomento de la Producción</v>
      </c>
      <c r="AI1199" s="90" t="str">
        <f t="shared" si="500"/>
        <v>-</v>
      </c>
      <c r="AJ1199" s="90">
        <f t="shared" si="501"/>
        <v>2</v>
      </c>
      <c r="AK1199" s="90" t="str">
        <f t="shared" si="502"/>
        <v>-</v>
      </c>
      <c r="AL1199" s="90" t="str">
        <f t="shared" si="503"/>
        <v>Identifica este registro como MUJER</v>
      </c>
      <c r="AM1199" s="90" t="str">
        <f t="shared" si="504"/>
        <v>-</v>
      </c>
      <c r="AN1199" s="90" t="str">
        <f t="shared" si="505"/>
        <v>-</v>
      </c>
      <c r="AO1199" s="90" t="str">
        <f t="shared" si="506"/>
        <v>-</v>
      </c>
      <c r="AP1199" s="58" t="str">
        <f t="shared" si="507"/>
        <v>-</v>
      </c>
      <c r="AQ1199" s="94" t="str">
        <f t="shared" si="508"/>
        <v>-</v>
      </c>
      <c r="AR1199" s="94" t="str">
        <f>IF(N1199="","PRIMER_DIA en blanco",
IF(AND(M1199="01",N1199&gt;=L_Conversion!$C$118,N1199&lt;=L_Conversion!$D$118),"-",
IF(AND(M1199="02",N1199&gt;=L_Conversion!$C$119,N1199&lt;=L_Conversion!$D$119),"-",
IF(AND(M1199="03",N1199&gt;=L_Conversion!$C$120,N1199&lt;=L_Conversion!$D$120),"-",
IF(AND(M1199="04",N1199&gt;=L_Conversion!$C$121,N1199&lt;=L_Conversion!$D$121),"-",
IF(AND(M1199="05",N1199&gt;=L_Conversion!$C$122,N1199&lt;=L_Conversion!$D$122),"-",
IF(AND(M1199="06",N1199&gt;=L_Conversion!$C$123,N1199&lt;=L_Conversion!$D$123),"-",
IF(AND(M1199="07",N1199&gt;=L_Conversion!$C$124,N1199&lt;=L_Conversion!$D$124),"-",
IF(AND(M1199="08",N1199&gt;=L_Conversion!$C$125,N1199&lt;=L_Conversion!$D$125),"-",
IF(AND(M1199="09",N1199&gt;=L_Conversion!$C$126,N1199&lt;=L_Conversion!$D$126),"-",
IF(AND(M1199="10",N1199&gt;=L_Conversion!$C$127,N1199&lt;=L_Conversion!$D$127),"-",
IF(AND(M1199="11",N1199&gt;=L_Conversion!$C$128,N1199&lt;=L_Conversion!$D$128),"-",
IF(AND(M1199="12",N1199&gt;=L_Conversion!$C$129,N1199&lt;=L_Conversion!$D$129),"-",
IF(AND(M1199="13",N1199&gt;=L_Conversion!$C$116,N1199&lt;=L_Conversion!$D$116),"-",
IF(AND(M1199="14",N1199&gt;=L_Conversion!$C$117,N1199&lt;=L_Conversion!$D$117),"-",
"PRIMER_DIA fuera de rango")))))))))))))))</f>
        <v>-</v>
      </c>
      <c r="AS1199" s="94" t="str">
        <f t="shared" si="509"/>
        <v>-</v>
      </c>
      <c r="AT1199" s="94" t="str">
        <f t="shared" si="510"/>
        <v>-</v>
      </c>
      <c r="AU1199" s="94" t="str">
        <f t="shared" si="511"/>
        <v>-</v>
      </c>
      <c r="AV1199" s="94" t="str">
        <f t="shared" si="512"/>
        <v>-</v>
      </c>
      <c r="AW1199" s="94" t="str">
        <f t="shared" si="513"/>
        <v>-</v>
      </c>
      <c r="AX1199" s="94" t="str">
        <f t="shared" si="514"/>
        <v>-</v>
      </c>
      <c r="AY1199" s="94" t="str">
        <f t="shared" si="515"/>
        <v>-</v>
      </c>
      <c r="AZ1199" s="94" t="str">
        <f t="shared" si="516"/>
        <v>-</v>
      </c>
      <c r="BA1199" s="94" t="str">
        <f t="shared" si="517"/>
        <v>-</v>
      </c>
      <c r="BB1199" s="94" t="str">
        <f t="shared" si="518"/>
        <v>-</v>
      </c>
      <c r="BC1199" s="94" t="str">
        <f t="shared" si="519"/>
        <v>-</v>
      </c>
      <c r="BD1199" s="94" t="str">
        <f t="shared" si="520"/>
        <v>-</v>
      </c>
      <c r="BE1199" s="94" t="str">
        <f t="shared" si="521"/>
        <v>-</v>
      </c>
      <c r="BF1199" s="94" t="str">
        <f t="shared" si="522"/>
        <v>-</v>
      </c>
    </row>
    <row r="1200" spans="1:58" x14ac:dyDescent="0.2">
      <c r="A1200" s="19" t="s">
        <v>1193</v>
      </c>
      <c r="B1200" s="19" t="s">
        <v>875</v>
      </c>
      <c r="C1200" s="19">
        <v>16699825</v>
      </c>
      <c r="D1200" s="19">
        <v>5</v>
      </c>
      <c r="E1200" s="19" t="s">
        <v>1294</v>
      </c>
      <c r="F1200" s="19" t="s">
        <v>1458</v>
      </c>
      <c r="G1200" s="19" t="s">
        <v>1804</v>
      </c>
      <c r="H1200" s="19" t="s">
        <v>1018</v>
      </c>
      <c r="I1200" s="19" t="s">
        <v>653</v>
      </c>
      <c r="J1200" s="19">
        <v>80</v>
      </c>
      <c r="K1200" s="19" t="s">
        <v>556</v>
      </c>
      <c r="L1200" s="19" t="s">
        <v>495</v>
      </c>
      <c r="M1200" s="19" t="s">
        <v>269</v>
      </c>
      <c r="N1200" s="19">
        <v>45946</v>
      </c>
      <c r="O1200" s="19">
        <v>4</v>
      </c>
      <c r="P1200" s="83">
        <v>1</v>
      </c>
      <c r="Q1200" s="19" t="s">
        <v>23</v>
      </c>
      <c r="R1200" s="19" t="s">
        <v>11</v>
      </c>
      <c r="S1200" s="19" t="s">
        <v>23</v>
      </c>
      <c r="T1200" s="19">
        <v>4</v>
      </c>
      <c r="U1200" s="19" t="s">
        <v>11</v>
      </c>
      <c r="V1200" s="19" t="s">
        <v>11</v>
      </c>
      <c r="W1200" s="19" t="s">
        <v>11</v>
      </c>
      <c r="X1200" s="19">
        <v>0</v>
      </c>
      <c r="Y1200" s="19" t="s">
        <v>730</v>
      </c>
      <c r="Z1200" s="19">
        <v>0</v>
      </c>
      <c r="AA1200" s="19">
        <v>0</v>
      </c>
      <c r="AB1200" s="19">
        <v>0</v>
      </c>
      <c r="AC1200" s="186" t="str">
        <f>IF(OR(M1200="13",M1200="14",P1200=8),"",IF(     AND(OR(S1200="AUTORIZADO", S1200="PENDIENTE", S1200="REDUCIDO", S1200="AMPLIADO"),L1200&lt;&gt;"HONORARIO" ), _xlfn.CONCAT(IF(H1200="X","H",H1200),"_",IF(OR(P1200=5,P1200=6),_xlfn.CONCAT(P1200,"A"),P1200),"_",VLOOKUP(T1200,Datos!$B$2:$C$5,2,TRUE)),""))</f>
        <v>M_1_[4 a 10]</v>
      </c>
      <c r="AD1200" s="186">
        <f t="shared" si="496"/>
        <v>0</v>
      </c>
      <c r="AE1200" s="90" t="str">
        <f t="shared" si="497"/>
        <v>-</v>
      </c>
      <c r="AF1200" s="91" t="str">
        <f t="shared" si="498"/>
        <v>070606</v>
      </c>
      <c r="AG1200" s="92"/>
      <c r="AH1200" s="93" t="str">
        <f t="shared" si="499"/>
        <v>Corporación de Fomento de la Producción</v>
      </c>
      <c r="AI1200" s="90" t="str">
        <f t="shared" si="500"/>
        <v>-</v>
      </c>
      <c r="AJ1200" s="90">
        <f t="shared" si="501"/>
        <v>5</v>
      </c>
      <c r="AK1200" s="90" t="str">
        <f t="shared" si="502"/>
        <v>-</v>
      </c>
      <c r="AL1200" s="90" t="str">
        <f t="shared" si="503"/>
        <v>Identifica este registro como MUJER</v>
      </c>
      <c r="AM1200" s="90" t="str">
        <f t="shared" si="504"/>
        <v>-</v>
      </c>
      <c r="AN1200" s="90" t="str">
        <f t="shared" si="505"/>
        <v>-</v>
      </c>
      <c r="AO1200" s="90" t="str">
        <f t="shared" si="506"/>
        <v>-</v>
      </c>
      <c r="AP1200" s="58" t="str">
        <f t="shared" si="507"/>
        <v>-</v>
      </c>
      <c r="AQ1200" s="94" t="str">
        <f t="shared" si="508"/>
        <v>-</v>
      </c>
      <c r="AR1200" s="94" t="str">
        <f>IF(N1200="","PRIMER_DIA en blanco",
IF(AND(M1200="01",N1200&gt;=L_Conversion!$C$118,N1200&lt;=L_Conversion!$D$118),"-",
IF(AND(M1200="02",N1200&gt;=L_Conversion!$C$119,N1200&lt;=L_Conversion!$D$119),"-",
IF(AND(M1200="03",N1200&gt;=L_Conversion!$C$120,N1200&lt;=L_Conversion!$D$120),"-",
IF(AND(M1200="04",N1200&gt;=L_Conversion!$C$121,N1200&lt;=L_Conversion!$D$121),"-",
IF(AND(M1200="05",N1200&gt;=L_Conversion!$C$122,N1200&lt;=L_Conversion!$D$122),"-",
IF(AND(M1200="06",N1200&gt;=L_Conversion!$C$123,N1200&lt;=L_Conversion!$D$123),"-",
IF(AND(M1200="07",N1200&gt;=L_Conversion!$C$124,N1200&lt;=L_Conversion!$D$124),"-",
IF(AND(M1200="08",N1200&gt;=L_Conversion!$C$125,N1200&lt;=L_Conversion!$D$125),"-",
IF(AND(M1200="09",N1200&gt;=L_Conversion!$C$126,N1200&lt;=L_Conversion!$D$126),"-",
IF(AND(M1200="10",N1200&gt;=L_Conversion!$C$127,N1200&lt;=L_Conversion!$D$127),"-",
IF(AND(M1200="11",N1200&gt;=L_Conversion!$C$128,N1200&lt;=L_Conversion!$D$128),"-",
IF(AND(M1200="12",N1200&gt;=L_Conversion!$C$129,N1200&lt;=L_Conversion!$D$129),"-",
IF(AND(M1200="13",N1200&gt;=L_Conversion!$C$116,N1200&lt;=L_Conversion!$D$116),"-",
IF(AND(M1200="14",N1200&gt;=L_Conversion!$C$117,N1200&lt;=L_Conversion!$D$117),"-",
"PRIMER_DIA fuera de rango")))))))))))))))</f>
        <v>-</v>
      </c>
      <c r="AS1200" s="94" t="str">
        <f t="shared" si="509"/>
        <v>-</v>
      </c>
      <c r="AT1200" s="94" t="str">
        <f t="shared" si="510"/>
        <v>-</v>
      </c>
      <c r="AU1200" s="94" t="str">
        <f t="shared" si="511"/>
        <v>-</v>
      </c>
      <c r="AV1200" s="94" t="str">
        <f t="shared" si="512"/>
        <v>-</v>
      </c>
      <c r="AW1200" s="94" t="str">
        <f t="shared" si="513"/>
        <v>-</v>
      </c>
      <c r="AX1200" s="94" t="str">
        <f t="shared" si="514"/>
        <v>-</v>
      </c>
      <c r="AY1200" s="94" t="str">
        <f t="shared" si="515"/>
        <v>-</v>
      </c>
      <c r="AZ1200" s="94" t="str">
        <f t="shared" si="516"/>
        <v>-</v>
      </c>
      <c r="BA1200" s="94" t="str">
        <f t="shared" si="517"/>
        <v>-</v>
      </c>
      <c r="BB1200" s="94" t="str">
        <f t="shared" si="518"/>
        <v>-</v>
      </c>
      <c r="BC1200" s="94" t="str">
        <f t="shared" si="519"/>
        <v>-</v>
      </c>
      <c r="BD1200" s="94" t="str">
        <f t="shared" si="520"/>
        <v>-</v>
      </c>
      <c r="BE1200" s="94" t="str">
        <f t="shared" si="521"/>
        <v>-</v>
      </c>
      <c r="BF1200" s="94" t="str">
        <f t="shared" si="522"/>
        <v>-</v>
      </c>
    </row>
    <row r="1201" spans="1:58" x14ac:dyDescent="0.2">
      <c r="A1201" s="19" t="s">
        <v>1193</v>
      </c>
      <c r="B1201" s="19" t="s">
        <v>876</v>
      </c>
      <c r="C1201" s="19">
        <v>18903227</v>
      </c>
      <c r="D1201" s="19">
        <v>7</v>
      </c>
      <c r="E1201" s="19" t="s">
        <v>1969</v>
      </c>
      <c r="F1201" s="19" t="s">
        <v>1430</v>
      </c>
      <c r="G1201" s="19" t="s">
        <v>1970</v>
      </c>
      <c r="H1201" s="19" t="s">
        <v>654</v>
      </c>
      <c r="I1201" s="19" t="s">
        <v>653</v>
      </c>
      <c r="J1201" s="19">
        <v>80</v>
      </c>
      <c r="K1201" s="19" t="s">
        <v>556</v>
      </c>
      <c r="L1201" s="19" t="s">
        <v>495</v>
      </c>
      <c r="M1201" s="19" t="s">
        <v>269</v>
      </c>
      <c r="N1201" s="19">
        <v>45946</v>
      </c>
      <c r="O1201" s="19">
        <v>15</v>
      </c>
      <c r="P1201" s="83">
        <v>1</v>
      </c>
      <c r="Q1201" s="19" t="s">
        <v>23</v>
      </c>
      <c r="R1201" s="19" t="s">
        <v>11</v>
      </c>
      <c r="S1201" s="19" t="s">
        <v>23</v>
      </c>
      <c r="T1201" s="19">
        <v>15</v>
      </c>
      <c r="U1201" s="19" t="s">
        <v>11</v>
      </c>
      <c r="V1201" s="19" t="s">
        <v>11</v>
      </c>
      <c r="W1201" s="19" t="s">
        <v>11</v>
      </c>
      <c r="X1201" s="19">
        <v>0</v>
      </c>
      <c r="Y1201" s="19" t="s">
        <v>730</v>
      </c>
      <c r="Z1201" s="19">
        <v>0</v>
      </c>
      <c r="AA1201" s="19">
        <v>0</v>
      </c>
      <c r="AB1201" s="19">
        <v>0</v>
      </c>
      <c r="AC1201" s="186" t="str">
        <f>IF(OR(M1201="13",M1201="14",P1201=8),"",IF(     AND(OR(S1201="AUTORIZADO", S1201="PENDIENTE", S1201="REDUCIDO", S1201="AMPLIADO"),L1201&lt;&gt;"HONORARIO" ), _xlfn.CONCAT(IF(H1201="X","H",H1201),"_",IF(OR(P1201=5,P1201=6),_xlfn.CONCAT(P1201,"A"),P1201),"_",VLOOKUP(T1201,Datos!$B$2:$C$5,2,TRUE)),""))</f>
        <v>H_1_[11 +]</v>
      </c>
      <c r="AD1201" s="186">
        <f t="shared" si="496"/>
        <v>0</v>
      </c>
      <c r="AE1201" s="90" t="str">
        <f t="shared" si="497"/>
        <v>-</v>
      </c>
      <c r="AF1201" s="91" t="str">
        <f t="shared" si="498"/>
        <v>070607</v>
      </c>
      <c r="AG1201" s="92"/>
      <c r="AH1201" s="93" t="str">
        <f t="shared" si="499"/>
        <v>Corporación de Fomento de la Producción</v>
      </c>
      <c r="AI1201" s="90" t="str">
        <f t="shared" si="500"/>
        <v>-</v>
      </c>
      <c r="AJ1201" s="90">
        <f t="shared" si="501"/>
        <v>7</v>
      </c>
      <c r="AK1201" s="90" t="str">
        <f t="shared" si="502"/>
        <v>-</v>
      </c>
      <c r="AL1201" s="90" t="str">
        <f t="shared" si="503"/>
        <v>Identifica este registro como HOMBRE</v>
      </c>
      <c r="AM1201" s="90" t="str">
        <f t="shared" si="504"/>
        <v>-</v>
      </c>
      <c r="AN1201" s="90" t="str">
        <f t="shared" si="505"/>
        <v>-</v>
      </c>
      <c r="AO1201" s="90" t="str">
        <f t="shared" si="506"/>
        <v>-</v>
      </c>
      <c r="AP1201" s="58" t="str">
        <f t="shared" si="507"/>
        <v>-</v>
      </c>
      <c r="AQ1201" s="94" t="str">
        <f t="shared" si="508"/>
        <v>-</v>
      </c>
      <c r="AR1201" s="94" t="str">
        <f>IF(N1201="","PRIMER_DIA en blanco",
IF(AND(M1201="01",N1201&gt;=L_Conversion!$C$118,N1201&lt;=L_Conversion!$D$118),"-",
IF(AND(M1201="02",N1201&gt;=L_Conversion!$C$119,N1201&lt;=L_Conversion!$D$119),"-",
IF(AND(M1201="03",N1201&gt;=L_Conversion!$C$120,N1201&lt;=L_Conversion!$D$120),"-",
IF(AND(M1201="04",N1201&gt;=L_Conversion!$C$121,N1201&lt;=L_Conversion!$D$121),"-",
IF(AND(M1201="05",N1201&gt;=L_Conversion!$C$122,N1201&lt;=L_Conversion!$D$122),"-",
IF(AND(M1201="06",N1201&gt;=L_Conversion!$C$123,N1201&lt;=L_Conversion!$D$123),"-",
IF(AND(M1201="07",N1201&gt;=L_Conversion!$C$124,N1201&lt;=L_Conversion!$D$124),"-",
IF(AND(M1201="08",N1201&gt;=L_Conversion!$C$125,N1201&lt;=L_Conversion!$D$125),"-",
IF(AND(M1201="09",N1201&gt;=L_Conversion!$C$126,N1201&lt;=L_Conversion!$D$126),"-",
IF(AND(M1201="10",N1201&gt;=L_Conversion!$C$127,N1201&lt;=L_Conversion!$D$127),"-",
IF(AND(M1201="11",N1201&gt;=L_Conversion!$C$128,N1201&lt;=L_Conversion!$D$128),"-",
IF(AND(M1201="12",N1201&gt;=L_Conversion!$C$129,N1201&lt;=L_Conversion!$D$129),"-",
IF(AND(M1201="13",N1201&gt;=L_Conversion!$C$116,N1201&lt;=L_Conversion!$D$116),"-",
IF(AND(M1201="14",N1201&gt;=L_Conversion!$C$117,N1201&lt;=L_Conversion!$D$117),"-",
"PRIMER_DIA fuera de rango")))))))))))))))</f>
        <v>-</v>
      </c>
      <c r="AS1201" s="94" t="str">
        <f t="shared" si="509"/>
        <v>-</v>
      </c>
      <c r="AT1201" s="94" t="str">
        <f t="shared" si="510"/>
        <v>-</v>
      </c>
      <c r="AU1201" s="94" t="str">
        <f t="shared" si="511"/>
        <v>-</v>
      </c>
      <c r="AV1201" s="94" t="str">
        <f t="shared" si="512"/>
        <v>-</v>
      </c>
      <c r="AW1201" s="94" t="str">
        <f t="shared" si="513"/>
        <v>-</v>
      </c>
      <c r="AX1201" s="94" t="str">
        <f t="shared" si="514"/>
        <v>-</v>
      </c>
      <c r="AY1201" s="94" t="str">
        <f t="shared" si="515"/>
        <v>-</v>
      </c>
      <c r="AZ1201" s="94" t="str">
        <f t="shared" si="516"/>
        <v>-</v>
      </c>
      <c r="BA1201" s="94" t="str">
        <f t="shared" si="517"/>
        <v>-</v>
      </c>
      <c r="BB1201" s="94" t="str">
        <f t="shared" si="518"/>
        <v>-</v>
      </c>
      <c r="BC1201" s="94" t="str">
        <f t="shared" si="519"/>
        <v>-</v>
      </c>
      <c r="BD1201" s="94" t="str">
        <f t="shared" si="520"/>
        <v>-</v>
      </c>
      <c r="BE1201" s="94" t="str">
        <f t="shared" si="521"/>
        <v>-</v>
      </c>
      <c r="BF1201" s="94" t="str">
        <f t="shared" si="522"/>
        <v>-</v>
      </c>
    </row>
    <row r="1202" spans="1:58" x14ac:dyDescent="0.2">
      <c r="A1202" s="19" t="s">
        <v>1193</v>
      </c>
      <c r="B1202" s="19" t="s">
        <v>76</v>
      </c>
      <c r="C1202" s="19">
        <v>8649147</v>
      </c>
      <c r="D1202" s="19">
        <v>8</v>
      </c>
      <c r="E1202" s="19" t="s">
        <v>1373</v>
      </c>
      <c r="F1202" s="19" t="s">
        <v>1534</v>
      </c>
      <c r="G1202" s="19" t="s">
        <v>1535</v>
      </c>
      <c r="H1202" s="19" t="s">
        <v>1018</v>
      </c>
      <c r="I1202" s="19" t="s">
        <v>653</v>
      </c>
      <c r="J1202" s="19">
        <v>60</v>
      </c>
      <c r="K1202" s="19" t="s">
        <v>560</v>
      </c>
      <c r="L1202" s="19" t="s">
        <v>490</v>
      </c>
      <c r="M1202" s="19" t="s">
        <v>269</v>
      </c>
      <c r="N1202" s="19">
        <v>45946</v>
      </c>
      <c r="O1202" s="19">
        <v>2</v>
      </c>
      <c r="P1202" s="83">
        <v>1</v>
      </c>
      <c r="Q1202" s="19" t="s">
        <v>23</v>
      </c>
      <c r="R1202" s="19" t="s">
        <v>11</v>
      </c>
      <c r="S1202" s="19" t="s">
        <v>23</v>
      </c>
      <c r="T1202" s="19">
        <v>2</v>
      </c>
      <c r="U1202" s="19" t="s">
        <v>11</v>
      </c>
      <c r="V1202" s="19" t="s">
        <v>11</v>
      </c>
      <c r="W1202" s="19" t="s">
        <v>19</v>
      </c>
      <c r="X1202" s="19">
        <v>31108</v>
      </c>
      <c r="Y1202" s="19" t="s">
        <v>726</v>
      </c>
      <c r="Z1202" s="19">
        <v>2</v>
      </c>
      <c r="AA1202" s="19">
        <v>0</v>
      </c>
      <c r="AB1202" s="19">
        <v>31108</v>
      </c>
      <c r="AC1202" s="186" t="str">
        <f>IF(OR(M1202="13",M1202="14",P1202=8),"",IF(     AND(OR(S1202="AUTORIZADO", S1202="PENDIENTE", S1202="REDUCIDO", S1202="AMPLIADO"),L1202&lt;&gt;"HONORARIO" ), _xlfn.CONCAT(IF(H1202="X","H",H1202),"_",IF(OR(P1202=5,P1202=6),_xlfn.CONCAT(P1202,"A"),P1202),"_",VLOOKUP(T1202,Datos!$B$2:$C$5,2,TRUE)),""))</f>
        <v>M_1_[hasta 3]</v>
      </c>
      <c r="AD1202" s="186">
        <f t="shared" si="496"/>
        <v>31108</v>
      </c>
      <c r="AE1202" s="90" t="str">
        <f t="shared" si="497"/>
        <v>-</v>
      </c>
      <c r="AF1202" s="91" t="str">
        <f t="shared" si="498"/>
        <v>070601</v>
      </c>
      <c r="AG1202" s="92"/>
      <c r="AH1202" s="93" t="str">
        <f t="shared" si="499"/>
        <v>Corporación de Fomento de la Producción</v>
      </c>
      <c r="AI1202" s="90" t="str">
        <f t="shared" si="500"/>
        <v>-</v>
      </c>
      <c r="AJ1202" s="90">
        <f t="shared" si="501"/>
        <v>8</v>
      </c>
      <c r="AK1202" s="90" t="str">
        <f t="shared" si="502"/>
        <v>-</v>
      </c>
      <c r="AL1202" s="90" t="str">
        <f t="shared" si="503"/>
        <v>Identifica este registro como MUJER</v>
      </c>
      <c r="AM1202" s="90" t="str">
        <f t="shared" si="504"/>
        <v>-</v>
      </c>
      <c r="AN1202" s="90" t="str">
        <f t="shared" si="505"/>
        <v>-</v>
      </c>
      <c r="AO1202" s="90" t="str">
        <f t="shared" si="506"/>
        <v>-</v>
      </c>
      <c r="AP1202" s="58" t="str">
        <f t="shared" si="507"/>
        <v>-</v>
      </c>
      <c r="AQ1202" s="94" t="str">
        <f t="shared" si="508"/>
        <v>-</v>
      </c>
      <c r="AR1202" s="94" t="str">
        <f>IF(N1202="","PRIMER_DIA en blanco",
IF(AND(M1202="01",N1202&gt;=L_Conversion!$C$118,N1202&lt;=L_Conversion!$D$118),"-",
IF(AND(M1202="02",N1202&gt;=L_Conversion!$C$119,N1202&lt;=L_Conversion!$D$119),"-",
IF(AND(M1202="03",N1202&gt;=L_Conversion!$C$120,N1202&lt;=L_Conversion!$D$120),"-",
IF(AND(M1202="04",N1202&gt;=L_Conversion!$C$121,N1202&lt;=L_Conversion!$D$121),"-",
IF(AND(M1202="05",N1202&gt;=L_Conversion!$C$122,N1202&lt;=L_Conversion!$D$122),"-",
IF(AND(M1202="06",N1202&gt;=L_Conversion!$C$123,N1202&lt;=L_Conversion!$D$123),"-",
IF(AND(M1202="07",N1202&gt;=L_Conversion!$C$124,N1202&lt;=L_Conversion!$D$124),"-",
IF(AND(M1202="08",N1202&gt;=L_Conversion!$C$125,N1202&lt;=L_Conversion!$D$125),"-",
IF(AND(M1202="09",N1202&gt;=L_Conversion!$C$126,N1202&lt;=L_Conversion!$D$126),"-",
IF(AND(M1202="10",N1202&gt;=L_Conversion!$C$127,N1202&lt;=L_Conversion!$D$127),"-",
IF(AND(M1202="11",N1202&gt;=L_Conversion!$C$128,N1202&lt;=L_Conversion!$D$128),"-",
IF(AND(M1202="12",N1202&gt;=L_Conversion!$C$129,N1202&lt;=L_Conversion!$D$129),"-",
IF(AND(M1202="13",N1202&gt;=L_Conversion!$C$116,N1202&lt;=L_Conversion!$D$116),"-",
IF(AND(M1202="14",N1202&gt;=L_Conversion!$C$117,N1202&lt;=L_Conversion!$D$117),"-",
"PRIMER_DIA fuera de rango")))))))))))))))</f>
        <v>-</v>
      </c>
      <c r="AS1202" s="94" t="str">
        <f t="shared" si="509"/>
        <v>-</v>
      </c>
      <c r="AT1202" s="94" t="str">
        <f t="shared" si="510"/>
        <v>-</v>
      </c>
      <c r="AU1202" s="94" t="str">
        <f t="shared" si="511"/>
        <v>-</v>
      </c>
      <c r="AV1202" s="94" t="str">
        <f t="shared" si="512"/>
        <v>-</v>
      </c>
      <c r="AW1202" s="94" t="str">
        <f t="shared" si="513"/>
        <v>-</v>
      </c>
      <c r="AX1202" s="94" t="str">
        <f t="shared" si="514"/>
        <v>-</v>
      </c>
      <c r="AY1202" s="94" t="str">
        <f t="shared" si="515"/>
        <v>-</v>
      </c>
      <c r="AZ1202" s="94" t="str">
        <f t="shared" si="516"/>
        <v>-</v>
      </c>
      <c r="BA1202" s="94" t="str">
        <f t="shared" si="517"/>
        <v>-</v>
      </c>
      <c r="BB1202" s="94" t="str">
        <f t="shared" si="518"/>
        <v>-</v>
      </c>
      <c r="BC1202" s="94" t="str">
        <f t="shared" si="519"/>
        <v>-</v>
      </c>
      <c r="BD1202" s="94" t="str">
        <f t="shared" si="520"/>
        <v>-</v>
      </c>
      <c r="BE1202" s="94" t="str">
        <f t="shared" si="521"/>
        <v>-</v>
      </c>
      <c r="BF1202" s="94" t="str">
        <f t="shared" si="522"/>
        <v>-</v>
      </c>
    </row>
    <row r="1203" spans="1:58" x14ac:dyDescent="0.2">
      <c r="A1203" s="19" t="s">
        <v>1193</v>
      </c>
      <c r="B1203" s="19" t="s">
        <v>76</v>
      </c>
      <c r="C1203" s="19">
        <v>9089277</v>
      </c>
      <c r="D1203" s="19">
        <v>0</v>
      </c>
      <c r="E1203" s="19" t="s">
        <v>1307</v>
      </c>
      <c r="F1203" s="19" t="s">
        <v>1508</v>
      </c>
      <c r="G1203" s="19" t="s">
        <v>1742</v>
      </c>
      <c r="H1203" s="19" t="s">
        <v>1018</v>
      </c>
      <c r="I1203" s="19" t="s">
        <v>653</v>
      </c>
      <c r="J1203" s="19">
        <v>80</v>
      </c>
      <c r="K1203" s="19" t="s">
        <v>560</v>
      </c>
      <c r="L1203" s="19" t="s">
        <v>495</v>
      </c>
      <c r="M1203" s="19" t="s">
        <v>269</v>
      </c>
      <c r="N1203" s="19">
        <v>45947</v>
      </c>
      <c r="O1203" s="19">
        <v>14</v>
      </c>
      <c r="P1203" s="83">
        <v>1</v>
      </c>
      <c r="Q1203" s="19" t="s">
        <v>23</v>
      </c>
      <c r="R1203" s="19" t="s">
        <v>11</v>
      </c>
      <c r="S1203" s="19" t="s">
        <v>23</v>
      </c>
      <c r="T1203" s="19">
        <v>14</v>
      </c>
      <c r="U1203" s="19" t="s">
        <v>11</v>
      </c>
      <c r="V1203" s="19" t="s">
        <v>11</v>
      </c>
      <c r="W1203" s="19" t="s">
        <v>11</v>
      </c>
      <c r="X1203" s="19">
        <v>0</v>
      </c>
      <c r="Y1203" s="19" t="s">
        <v>730</v>
      </c>
      <c r="Z1203" s="19">
        <v>0</v>
      </c>
      <c r="AA1203" s="19">
        <v>0</v>
      </c>
      <c r="AB1203" s="19">
        <v>0</v>
      </c>
      <c r="AC1203" s="186" t="str">
        <f>IF(OR(M1203="13",M1203="14",P1203=8),"",IF(     AND(OR(S1203="AUTORIZADO", S1203="PENDIENTE", S1203="REDUCIDO", S1203="AMPLIADO"),L1203&lt;&gt;"HONORARIO" ), _xlfn.CONCAT(IF(H1203="X","H",H1203),"_",IF(OR(P1203=5,P1203=6),_xlfn.CONCAT(P1203,"A"),P1203),"_",VLOOKUP(T1203,Datos!$B$2:$C$5,2,TRUE)),""))</f>
        <v>M_1_[11 +]</v>
      </c>
      <c r="AD1203" s="186">
        <f t="shared" si="496"/>
        <v>0</v>
      </c>
      <c r="AE1203" s="90" t="str">
        <f t="shared" si="497"/>
        <v>-</v>
      </c>
      <c r="AF1203" s="91" t="str">
        <f t="shared" si="498"/>
        <v>070601</v>
      </c>
      <c r="AG1203" s="92"/>
      <c r="AH1203" s="93" t="str">
        <f t="shared" si="499"/>
        <v>Corporación de Fomento de la Producción</v>
      </c>
      <c r="AI1203" s="90" t="str">
        <f t="shared" si="500"/>
        <v>-</v>
      </c>
      <c r="AJ1203" s="90">
        <f t="shared" si="501"/>
        <v>0</v>
      </c>
      <c r="AK1203" s="90" t="str">
        <f t="shared" si="502"/>
        <v>-</v>
      </c>
      <c r="AL1203" s="90" t="str">
        <f t="shared" si="503"/>
        <v>Identifica este registro como MUJER</v>
      </c>
      <c r="AM1203" s="90" t="str">
        <f t="shared" si="504"/>
        <v>-</v>
      </c>
      <c r="AN1203" s="90" t="str">
        <f t="shared" si="505"/>
        <v>-</v>
      </c>
      <c r="AO1203" s="90" t="str">
        <f t="shared" si="506"/>
        <v>-</v>
      </c>
      <c r="AP1203" s="58" t="str">
        <f t="shared" si="507"/>
        <v>-</v>
      </c>
      <c r="AQ1203" s="94" t="str">
        <f t="shared" si="508"/>
        <v>-</v>
      </c>
      <c r="AR1203" s="94" t="str">
        <f>IF(N1203="","PRIMER_DIA en blanco",
IF(AND(M1203="01",N1203&gt;=L_Conversion!$C$118,N1203&lt;=L_Conversion!$D$118),"-",
IF(AND(M1203="02",N1203&gt;=L_Conversion!$C$119,N1203&lt;=L_Conversion!$D$119),"-",
IF(AND(M1203="03",N1203&gt;=L_Conversion!$C$120,N1203&lt;=L_Conversion!$D$120),"-",
IF(AND(M1203="04",N1203&gt;=L_Conversion!$C$121,N1203&lt;=L_Conversion!$D$121),"-",
IF(AND(M1203="05",N1203&gt;=L_Conversion!$C$122,N1203&lt;=L_Conversion!$D$122),"-",
IF(AND(M1203="06",N1203&gt;=L_Conversion!$C$123,N1203&lt;=L_Conversion!$D$123),"-",
IF(AND(M1203="07",N1203&gt;=L_Conversion!$C$124,N1203&lt;=L_Conversion!$D$124),"-",
IF(AND(M1203="08",N1203&gt;=L_Conversion!$C$125,N1203&lt;=L_Conversion!$D$125),"-",
IF(AND(M1203="09",N1203&gt;=L_Conversion!$C$126,N1203&lt;=L_Conversion!$D$126),"-",
IF(AND(M1203="10",N1203&gt;=L_Conversion!$C$127,N1203&lt;=L_Conversion!$D$127),"-",
IF(AND(M1203="11",N1203&gt;=L_Conversion!$C$128,N1203&lt;=L_Conversion!$D$128),"-",
IF(AND(M1203="12",N1203&gt;=L_Conversion!$C$129,N1203&lt;=L_Conversion!$D$129),"-",
IF(AND(M1203="13",N1203&gt;=L_Conversion!$C$116,N1203&lt;=L_Conversion!$D$116),"-",
IF(AND(M1203="14",N1203&gt;=L_Conversion!$C$117,N1203&lt;=L_Conversion!$D$117),"-",
"PRIMER_DIA fuera de rango")))))))))))))))</f>
        <v>-</v>
      </c>
      <c r="AS1203" s="94" t="str">
        <f t="shared" si="509"/>
        <v>-</v>
      </c>
      <c r="AT1203" s="94" t="str">
        <f t="shared" si="510"/>
        <v>-</v>
      </c>
      <c r="AU1203" s="94" t="str">
        <f t="shared" si="511"/>
        <v>-</v>
      </c>
      <c r="AV1203" s="94" t="str">
        <f t="shared" si="512"/>
        <v>-</v>
      </c>
      <c r="AW1203" s="94" t="str">
        <f t="shared" si="513"/>
        <v>-</v>
      </c>
      <c r="AX1203" s="94" t="str">
        <f t="shared" si="514"/>
        <v>-</v>
      </c>
      <c r="AY1203" s="94" t="str">
        <f t="shared" si="515"/>
        <v>-</v>
      </c>
      <c r="AZ1203" s="94" t="str">
        <f t="shared" si="516"/>
        <v>-</v>
      </c>
      <c r="BA1203" s="94" t="str">
        <f t="shared" si="517"/>
        <v>-</v>
      </c>
      <c r="BB1203" s="94" t="str">
        <f t="shared" si="518"/>
        <v>-</v>
      </c>
      <c r="BC1203" s="94" t="str">
        <f t="shared" si="519"/>
        <v>-</v>
      </c>
      <c r="BD1203" s="94" t="str">
        <f t="shared" si="520"/>
        <v>-</v>
      </c>
      <c r="BE1203" s="94" t="str">
        <f t="shared" si="521"/>
        <v>-</v>
      </c>
      <c r="BF1203" s="94" t="str">
        <f t="shared" si="522"/>
        <v>-</v>
      </c>
    </row>
    <row r="1204" spans="1:58" x14ac:dyDescent="0.2">
      <c r="A1204" s="19" t="s">
        <v>1193</v>
      </c>
      <c r="B1204" s="19" t="s">
        <v>76</v>
      </c>
      <c r="C1204" s="19">
        <v>22605676</v>
      </c>
      <c r="D1204" s="19">
        <v>9</v>
      </c>
      <c r="E1204" s="19" t="s">
        <v>1821</v>
      </c>
      <c r="F1204" s="19" t="s">
        <v>1506</v>
      </c>
      <c r="G1204" s="19" t="s">
        <v>1822</v>
      </c>
      <c r="H1204" s="19" t="s">
        <v>1018</v>
      </c>
      <c r="I1204" s="19" t="s">
        <v>653</v>
      </c>
      <c r="J1204" s="19">
        <v>80</v>
      </c>
      <c r="K1204" s="19" t="s">
        <v>556</v>
      </c>
      <c r="L1204" s="19" t="s">
        <v>495</v>
      </c>
      <c r="M1204" s="19" t="s">
        <v>269</v>
      </c>
      <c r="N1204" s="19">
        <v>45947</v>
      </c>
      <c r="O1204" s="19">
        <v>15</v>
      </c>
      <c r="P1204" s="83">
        <v>1</v>
      </c>
      <c r="Q1204" s="19" t="s">
        <v>23</v>
      </c>
      <c r="R1204" s="19" t="s">
        <v>11</v>
      </c>
      <c r="S1204" s="19" t="s">
        <v>23</v>
      </c>
      <c r="T1204" s="19">
        <v>15</v>
      </c>
      <c r="U1204" s="19" t="s">
        <v>11</v>
      </c>
      <c r="V1204" s="19" t="s">
        <v>11</v>
      </c>
      <c r="W1204" s="19" t="s">
        <v>11</v>
      </c>
      <c r="X1204" s="19">
        <v>0</v>
      </c>
      <c r="Y1204" s="19" t="s">
        <v>730</v>
      </c>
      <c r="Z1204" s="19">
        <v>0</v>
      </c>
      <c r="AA1204" s="19">
        <v>0</v>
      </c>
      <c r="AB1204" s="19">
        <v>0</v>
      </c>
      <c r="AC1204" s="186" t="str">
        <f>IF(OR(M1204="13",M1204="14",P1204=8),"",IF(     AND(OR(S1204="AUTORIZADO", S1204="PENDIENTE", S1204="REDUCIDO", S1204="AMPLIADO"),L1204&lt;&gt;"HONORARIO" ), _xlfn.CONCAT(IF(H1204="X","H",H1204),"_",IF(OR(P1204=5,P1204=6),_xlfn.CONCAT(P1204,"A"),P1204),"_",VLOOKUP(T1204,Datos!$B$2:$C$5,2,TRUE)),""))</f>
        <v>M_1_[11 +]</v>
      </c>
      <c r="AD1204" s="186">
        <f t="shared" si="496"/>
        <v>0</v>
      </c>
      <c r="AE1204" s="90" t="str">
        <f t="shared" si="497"/>
        <v>-</v>
      </c>
      <c r="AF1204" s="91" t="str">
        <f t="shared" si="498"/>
        <v>070601</v>
      </c>
      <c r="AG1204" s="92"/>
      <c r="AH1204" s="93" t="str">
        <f t="shared" si="499"/>
        <v>Corporación de Fomento de la Producción</v>
      </c>
      <c r="AI1204" s="90" t="str">
        <f t="shared" si="500"/>
        <v>-</v>
      </c>
      <c r="AJ1204" s="90">
        <f t="shared" si="501"/>
        <v>9</v>
      </c>
      <c r="AK1204" s="90" t="str">
        <f t="shared" si="502"/>
        <v>-</v>
      </c>
      <c r="AL1204" s="90" t="str">
        <f t="shared" si="503"/>
        <v>Identifica este registro como MUJER</v>
      </c>
      <c r="AM1204" s="90" t="str">
        <f t="shared" si="504"/>
        <v>-</v>
      </c>
      <c r="AN1204" s="90" t="str">
        <f t="shared" si="505"/>
        <v>-</v>
      </c>
      <c r="AO1204" s="90" t="str">
        <f t="shared" si="506"/>
        <v>-</v>
      </c>
      <c r="AP1204" s="58" t="str">
        <f t="shared" si="507"/>
        <v>-</v>
      </c>
      <c r="AQ1204" s="94" t="str">
        <f t="shared" si="508"/>
        <v>-</v>
      </c>
      <c r="AR1204" s="94" t="str">
        <f>IF(N1204="","PRIMER_DIA en blanco",
IF(AND(M1204="01",N1204&gt;=L_Conversion!$C$118,N1204&lt;=L_Conversion!$D$118),"-",
IF(AND(M1204="02",N1204&gt;=L_Conversion!$C$119,N1204&lt;=L_Conversion!$D$119),"-",
IF(AND(M1204="03",N1204&gt;=L_Conversion!$C$120,N1204&lt;=L_Conversion!$D$120),"-",
IF(AND(M1204="04",N1204&gt;=L_Conversion!$C$121,N1204&lt;=L_Conversion!$D$121),"-",
IF(AND(M1204="05",N1204&gt;=L_Conversion!$C$122,N1204&lt;=L_Conversion!$D$122),"-",
IF(AND(M1204="06",N1204&gt;=L_Conversion!$C$123,N1204&lt;=L_Conversion!$D$123),"-",
IF(AND(M1204="07",N1204&gt;=L_Conversion!$C$124,N1204&lt;=L_Conversion!$D$124),"-",
IF(AND(M1204="08",N1204&gt;=L_Conversion!$C$125,N1204&lt;=L_Conversion!$D$125),"-",
IF(AND(M1204="09",N1204&gt;=L_Conversion!$C$126,N1204&lt;=L_Conversion!$D$126),"-",
IF(AND(M1204="10",N1204&gt;=L_Conversion!$C$127,N1204&lt;=L_Conversion!$D$127),"-",
IF(AND(M1204="11",N1204&gt;=L_Conversion!$C$128,N1204&lt;=L_Conversion!$D$128),"-",
IF(AND(M1204="12",N1204&gt;=L_Conversion!$C$129,N1204&lt;=L_Conversion!$D$129),"-",
IF(AND(M1204="13",N1204&gt;=L_Conversion!$C$116,N1204&lt;=L_Conversion!$D$116),"-",
IF(AND(M1204="14",N1204&gt;=L_Conversion!$C$117,N1204&lt;=L_Conversion!$D$117),"-",
"PRIMER_DIA fuera de rango")))))))))))))))</f>
        <v>-</v>
      </c>
      <c r="AS1204" s="94" t="str">
        <f t="shared" si="509"/>
        <v>-</v>
      </c>
      <c r="AT1204" s="94" t="str">
        <f t="shared" si="510"/>
        <v>-</v>
      </c>
      <c r="AU1204" s="94" t="str">
        <f t="shared" si="511"/>
        <v>-</v>
      </c>
      <c r="AV1204" s="94" t="str">
        <f t="shared" si="512"/>
        <v>-</v>
      </c>
      <c r="AW1204" s="94" t="str">
        <f t="shared" si="513"/>
        <v>-</v>
      </c>
      <c r="AX1204" s="94" t="str">
        <f t="shared" si="514"/>
        <v>-</v>
      </c>
      <c r="AY1204" s="94" t="str">
        <f t="shared" si="515"/>
        <v>-</v>
      </c>
      <c r="AZ1204" s="94" t="str">
        <f t="shared" si="516"/>
        <v>-</v>
      </c>
      <c r="BA1204" s="94" t="str">
        <f t="shared" si="517"/>
        <v>-</v>
      </c>
      <c r="BB1204" s="94" t="str">
        <f t="shared" si="518"/>
        <v>-</v>
      </c>
      <c r="BC1204" s="94" t="str">
        <f t="shared" si="519"/>
        <v>-</v>
      </c>
      <c r="BD1204" s="94" t="str">
        <f t="shared" si="520"/>
        <v>-</v>
      </c>
      <c r="BE1204" s="94" t="str">
        <f t="shared" si="521"/>
        <v>-</v>
      </c>
      <c r="BF1204" s="94" t="str">
        <f t="shared" si="522"/>
        <v>-</v>
      </c>
    </row>
    <row r="1205" spans="1:58" x14ac:dyDescent="0.2">
      <c r="A1205" s="19" t="s">
        <v>1193</v>
      </c>
      <c r="B1205" s="19" t="s">
        <v>76</v>
      </c>
      <c r="C1205" s="19">
        <v>12677305</v>
      </c>
      <c r="D1205" s="19">
        <v>6</v>
      </c>
      <c r="E1205" s="19" t="s">
        <v>1508</v>
      </c>
      <c r="F1205" s="19" t="s">
        <v>1538</v>
      </c>
      <c r="G1205" s="19" t="s">
        <v>1539</v>
      </c>
      <c r="H1205" s="19" t="s">
        <v>1018</v>
      </c>
      <c r="I1205" s="19" t="s">
        <v>653</v>
      </c>
      <c r="J1205" s="19">
        <v>80</v>
      </c>
      <c r="K1205" s="19" t="s">
        <v>556</v>
      </c>
      <c r="L1205" s="19" t="s">
        <v>495</v>
      </c>
      <c r="M1205" s="19" t="s">
        <v>269</v>
      </c>
      <c r="N1205" s="19">
        <v>45947</v>
      </c>
      <c r="O1205" s="19">
        <v>4</v>
      </c>
      <c r="P1205" s="83">
        <v>1</v>
      </c>
      <c r="Q1205" s="19" t="s">
        <v>23</v>
      </c>
      <c r="R1205" s="19" t="s">
        <v>11</v>
      </c>
      <c r="S1205" s="19" t="s">
        <v>23</v>
      </c>
      <c r="T1205" s="19">
        <v>4</v>
      </c>
      <c r="U1205" s="19" t="s">
        <v>11</v>
      </c>
      <c r="V1205" s="19" t="s">
        <v>11</v>
      </c>
      <c r="W1205" s="19" t="s">
        <v>11</v>
      </c>
      <c r="X1205" s="19">
        <v>0</v>
      </c>
      <c r="Y1205" s="19" t="s">
        <v>730</v>
      </c>
      <c r="Z1205" s="19">
        <v>0</v>
      </c>
      <c r="AA1205" s="19">
        <v>0</v>
      </c>
      <c r="AB1205" s="19">
        <v>0</v>
      </c>
      <c r="AC1205" s="186" t="str">
        <f>IF(OR(M1205="13",M1205="14",P1205=8),"",IF(     AND(OR(S1205="AUTORIZADO", S1205="PENDIENTE", S1205="REDUCIDO", S1205="AMPLIADO"),L1205&lt;&gt;"HONORARIO" ), _xlfn.CONCAT(IF(H1205="X","H",H1205),"_",IF(OR(P1205=5,P1205=6),_xlfn.CONCAT(P1205,"A"),P1205),"_",VLOOKUP(T1205,Datos!$B$2:$C$5,2,TRUE)),""))</f>
        <v>M_1_[4 a 10]</v>
      </c>
      <c r="AD1205" s="186">
        <f t="shared" si="496"/>
        <v>0</v>
      </c>
      <c r="AE1205" s="90" t="str">
        <f t="shared" si="497"/>
        <v>-</v>
      </c>
      <c r="AF1205" s="91" t="str">
        <f t="shared" si="498"/>
        <v>070601</v>
      </c>
      <c r="AG1205" s="92"/>
      <c r="AH1205" s="93" t="str">
        <f t="shared" si="499"/>
        <v>Corporación de Fomento de la Producción</v>
      </c>
      <c r="AI1205" s="90" t="str">
        <f t="shared" si="500"/>
        <v>-</v>
      </c>
      <c r="AJ1205" s="90">
        <f t="shared" si="501"/>
        <v>6</v>
      </c>
      <c r="AK1205" s="90" t="str">
        <f t="shared" si="502"/>
        <v>-</v>
      </c>
      <c r="AL1205" s="90" t="str">
        <f t="shared" si="503"/>
        <v>Identifica este registro como MUJER</v>
      </c>
      <c r="AM1205" s="90" t="str">
        <f t="shared" si="504"/>
        <v>-</v>
      </c>
      <c r="AN1205" s="90" t="str">
        <f t="shared" si="505"/>
        <v>-</v>
      </c>
      <c r="AO1205" s="90" t="str">
        <f t="shared" si="506"/>
        <v>-</v>
      </c>
      <c r="AP1205" s="58" t="str">
        <f t="shared" si="507"/>
        <v>-</v>
      </c>
      <c r="AQ1205" s="94" t="str">
        <f t="shared" si="508"/>
        <v>-</v>
      </c>
      <c r="AR1205" s="94" t="str">
        <f>IF(N1205="","PRIMER_DIA en blanco",
IF(AND(M1205="01",N1205&gt;=L_Conversion!$C$118,N1205&lt;=L_Conversion!$D$118),"-",
IF(AND(M1205="02",N1205&gt;=L_Conversion!$C$119,N1205&lt;=L_Conversion!$D$119),"-",
IF(AND(M1205="03",N1205&gt;=L_Conversion!$C$120,N1205&lt;=L_Conversion!$D$120),"-",
IF(AND(M1205="04",N1205&gt;=L_Conversion!$C$121,N1205&lt;=L_Conversion!$D$121),"-",
IF(AND(M1205="05",N1205&gt;=L_Conversion!$C$122,N1205&lt;=L_Conversion!$D$122),"-",
IF(AND(M1205="06",N1205&gt;=L_Conversion!$C$123,N1205&lt;=L_Conversion!$D$123),"-",
IF(AND(M1205="07",N1205&gt;=L_Conversion!$C$124,N1205&lt;=L_Conversion!$D$124),"-",
IF(AND(M1205="08",N1205&gt;=L_Conversion!$C$125,N1205&lt;=L_Conversion!$D$125),"-",
IF(AND(M1205="09",N1205&gt;=L_Conversion!$C$126,N1205&lt;=L_Conversion!$D$126),"-",
IF(AND(M1205="10",N1205&gt;=L_Conversion!$C$127,N1205&lt;=L_Conversion!$D$127),"-",
IF(AND(M1205="11",N1205&gt;=L_Conversion!$C$128,N1205&lt;=L_Conversion!$D$128),"-",
IF(AND(M1205="12",N1205&gt;=L_Conversion!$C$129,N1205&lt;=L_Conversion!$D$129),"-",
IF(AND(M1205="13",N1205&gt;=L_Conversion!$C$116,N1205&lt;=L_Conversion!$D$116),"-",
IF(AND(M1205="14",N1205&gt;=L_Conversion!$C$117,N1205&lt;=L_Conversion!$D$117),"-",
"PRIMER_DIA fuera de rango")))))))))))))))</f>
        <v>-</v>
      </c>
      <c r="AS1205" s="94" t="str">
        <f t="shared" si="509"/>
        <v>-</v>
      </c>
      <c r="AT1205" s="94" t="str">
        <f t="shared" si="510"/>
        <v>-</v>
      </c>
      <c r="AU1205" s="94" t="str">
        <f t="shared" si="511"/>
        <v>-</v>
      </c>
      <c r="AV1205" s="94" t="str">
        <f t="shared" si="512"/>
        <v>-</v>
      </c>
      <c r="AW1205" s="94" t="str">
        <f t="shared" si="513"/>
        <v>-</v>
      </c>
      <c r="AX1205" s="94" t="str">
        <f t="shared" si="514"/>
        <v>-</v>
      </c>
      <c r="AY1205" s="94" t="str">
        <f t="shared" si="515"/>
        <v>-</v>
      </c>
      <c r="AZ1205" s="94" t="str">
        <f t="shared" si="516"/>
        <v>-</v>
      </c>
      <c r="BA1205" s="94" t="str">
        <f t="shared" si="517"/>
        <v>-</v>
      </c>
      <c r="BB1205" s="94" t="str">
        <f t="shared" si="518"/>
        <v>-</v>
      </c>
      <c r="BC1205" s="94" t="str">
        <f t="shared" si="519"/>
        <v>-</v>
      </c>
      <c r="BD1205" s="94" t="str">
        <f t="shared" si="520"/>
        <v>-</v>
      </c>
      <c r="BE1205" s="94" t="str">
        <f t="shared" si="521"/>
        <v>-</v>
      </c>
      <c r="BF1205" s="94" t="str">
        <f t="shared" si="522"/>
        <v>-</v>
      </c>
    </row>
    <row r="1206" spans="1:58" x14ac:dyDescent="0.2">
      <c r="A1206" s="19" t="s">
        <v>1193</v>
      </c>
      <c r="B1206" s="19" t="s">
        <v>76</v>
      </c>
      <c r="C1206" s="19">
        <v>14244068</v>
      </c>
      <c r="D1206" s="19">
        <v>7</v>
      </c>
      <c r="E1206" s="19" t="s">
        <v>1242</v>
      </c>
      <c r="F1206" s="19" t="s">
        <v>1265</v>
      </c>
      <c r="G1206" s="19" t="s">
        <v>1423</v>
      </c>
      <c r="H1206" s="19" t="s">
        <v>1018</v>
      </c>
      <c r="I1206" s="19" t="s">
        <v>653</v>
      </c>
      <c r="J1206" s="19">
        <v>60</v>
      </c>
      <c r="K1206" s="19" t="s">
        <v>556</v>
      </c>
      <c r="L1206" s="19" t="s">
        <v>492</v>
      </c>
      <c r="M1206" s="19" t="s">
        <v>269</v>
      </c>
      <c r="N1206" s="19">
        <v>45947</v>
      </c>
      <c r="O1206" s="19">
        <v>11</v>
      </c>
      <c r="P1206" s="83">
        <v>1</v>
      </c>
      <c r="Q1206" s="19" t="s">
        <v>23</v>
      </c>
      <c r="R1206" s="19" t="s">
        <v>11</v>
      </c>
      <c r="S1206" s="19" t="s">
        <v>23</v>
      </c>
      <c r="T1206" s="19">
        <v>11</v>
      </c>
      <c r="U1206" s="19" t="s">
        <v>11</v>
      </c>
      <c r="V1206" s="19" t="s">
        <v>11</v>
      </c>
      <c r="W1206" s="19" t="s">
        <v>19</v>
      </c>
      <c r="X1206" s="19">
        <v>1007565</v>
      </c>
      <c r="Y1206" s="19" t="s">
        <v>726</v>
      </c>
      <c r="Z1206" s="19">
        <v>11</v>
      </c>
      <c r="AA1206" s="19">
        <v>1007565</v>
      </c>
      <c r="AB1206" s="19">
        <v>1007565</v>
      </c>
      <c r="AC1206" s="186" t="str">
        <f>IF(OR(M1206="13",M1206="14",P1206=8),"",IF(     AND(OR(S1206="AUTORIZADO", S1206="PENDIENTE", S1206="REDUCIDO", S1206="AMPLIADO"),L1206&lt;&gt;"HONORARIO" ), _xlfn.CONCAT(IF(H1206="X","H",H1206),"_",IF(OR(P1206=5,P1206=6),_xlfn.CONCAT(P1206,"A"),P1206),"_",VLOOKUP(T1206,Datos!$B$2:$C$5,2,TRUE)),""))</f>
        <v>M_1_[11 +]</v>
      </c>
      <c r="AD1206" s="186">
        <f t="shared" si="496"/>
        <v>2015130</v>
      </c>
      <c r="AE1206" s="90" t="str">
        <f t="shared" si="497"/>
        <v>-</v>
      </c>
      <c r="AF1206" s="91" t="str">
        <f t="shared" si="498"/>
        <v>070601</v>
      </c>
      <c r="AG1206" s="92"/>
      <c r="AH1206" s="93" t="str">
        <f t="shared" si="499"/>
        <v>Corporación de Fomento de la Producción</v>
      </c>
      <c r="AI1206" s="90" t="str">
        <f t="shared" si="500"/>
        <v>-</v>
      </c>
      <c r="AJ1206" s="90">
        <f t="shared" si="501"/>
        <v>7</v>
      </c>
      <c r="AK1206" s="90" t="str">
        <f t="shared" si="502"/>
        <v>-</v>
      </c>
      <c r="AL1206" s="90" t="str">
        <f t="shared" si="503"/>
        <v>Identifica este registro como MUJER</v>
      </c>
      <c r="AM1206" s="90" t="str">
        <f t="shared" si="504"/>
        <v>-</v>
      </c>
      <c r="AN1206" s="90" t="str">
        <f t="shared" si="505"/>
        <v>-</v>
      </c>
      <c r="AO1206" s="90" t="str">
        <f t="shared" si="506"/>
        <v>-</v>
      </c>
      <c r="AP1206" s="58" t="str">
        <f t="shared" si="507"/>
        <v>-</v>
      </c>
      <c r="AQ1206" s="94" t="str">
        <f t="shared" si="508"/>
        <v>-</v>
      </c>
      <c r="AR1206" s="94" t="str">
        <f>IF(N1206="","PRIMER_DIA en blanco",
IF(AND(M1206="01",N1206&gt;=L_Conversion!$C$118,N1206&lt;=L_Conversion!$D$118),"-",
IF(AND(M1206="02",N1206&gt;=L_Conversion!$C$119,N1206&lt;=L_Conversion!$D$119),"-",
IF(AND(M1206="03",N1206&gt;=L_Conversion!$C$120,N1206&lt;=L_Conversion!$D$120),"-",
IF(AND(M1206="04",N1206&gt;=L_Conversion!$C$121,N1206&lt;=L_Conversion!$D$121),"-",
IF(AND(M1206="05",N1206&gt;=L_Conversion!$C$122,N1206&lt;=L_Conversion!$D$122),"-",
IF(AND(M1206="06",N1206&gt;=L_Conversion!$C$123,N1206&lt;=L_Conversion!$D$123),"-",
IF(AND(M1206="07",N1206&gt;=L_Conversion!$C$124,N1206&lt;=L_Conversion!$D$124),"-",
IF(AND(M1206="08",N1206&gt;=L_Conversion!$C$125,N1206&lt;=L_Conversion!$D$125),"-",
IF(AND(M1206="09",N1206&gt;=L_Conversion!$C$126,N1206&lt;=L_Conversion!$D$126),"-",
IF(AND(M1206="10",N1206&gt;=L_Conversion!$C$127,N1206&lt;=L_Conversion!$D$127),"-",
IF(AND(M1206="11",N1206&gt;=L_Conversion!$C$128,N1206&lt;=L_Conversion!$D$128),"-",
IF(AND(M1206="12",N1206&gt;=L_Conversion!$C$129,N1206&lt;=L_Conversion!$D$129),"-",
IF(AND(M1206="13",N1206&gt;=L_Conversion!$C$116,N1206&lt;=L_Conversion!$D$116),"-",
IF(AND(M1206="14",N1206&gt;=L_Conversion!$C$117,N1206&lt;=L_Conversion!$D$117),"-",
"PRIMER_DIA fuera de rango")))))))))))))))</f>
        <v>-</v>
      </c>
      <c r="AS1206" s="94" t="str">
        <f t="shared" si="509"/>
        <v>-</v>
      </c>
      <c r="AT1206" s="94" t="str">
        <f t="shared" si="510"/>
        <v>-</v>
      </c>
      <c r="AU1206" s="94" t="str">
        <f t="shared" si="511"/>
        <v>-</v>
      </c>
      <c r="AV1206" s="94" t="str">
        <f t="shared" si="512"/>
        <v>-</v>
      </c>
      <c r="AW1206" s="94" t="str">
        <f t="shared" si="513"/>
        <v>-</v>
      </c>
      <c r="AX1206" s="94" t="str">
        <f t="shared" si="514"/>
        <v>-</v>
      </c>
      <c r="AY1206" s="94" t="str">
        <f t="shared" si="515"/>
        <v>-</v>
      </c>
      <c r="AZ1206" s="94" t="str">
        <f t="shared" si="516"/>
        <v>-</v>
      </c>
      <c r="BA1206" s="94" t="str">
        <f t="shared" si="517"/>
        <v>-</v>
      </c>
      <c r="BB1206" s="94" t="str">
        <f t="shared" si="518"/>
        <v>-</v>
      </c>
      <c r="BC1206" s="94" t="str">
        <f t="shared" si="519"/>
        <v>-</v>
      </c>
      <c r="BD1206" s="94" t="str">
        <f t="shared" si="520"/>
        <v>-</v>
      </c>
      <c r="BE1206" s="94" t="str">
        <f t="shared" si="521"/>
        <v>-</v>
      </c>
      <c r="BF1206" s="94" t="str">
        <f t="shared" si="522"/>
        <v>-</v>
      </c>
    </row>
    <row r="1207" spans="1:58" x14ac:dyDescent="0.2">
      <c r="A1207" s="19" t="s">
        <v>1193</v>
      </c>
      <c r="B1207" s="19" t="s">
        <v>76</v>
      </c>
      <c r="C1207" s="19">
        <v>17594431</v>
      </c>
      <c r="D1207" s="19">
        <v>1</v>
      </c>
      <c r="E1207" s="19" t="s">
        <v>1669</v>
      </c>
      <c r="F1207" s="19" t="s">
        <v>1550</v>
      </c>
      <c r="G1207" s="19" t="s">
        <v>1670</v>
      </c>
      <c r="H1207" s="19" t="s">
        <v>1018</v>
      </c>
      <c r="I1207" s="19" t="s">
        <v>654</v>
      </c>
      <c r="J1207" s="19">
        <v>80</v>
      </c>
      <c r="K1207" s="19" t="s">
        <v>556</v>
      </c>
      <c r="L1207" s="19" t="s">
        <v>509</v>
      </c>
      <c r="M1207" s="19" t="s">
        <v>269</v>
      </c>
      <c r="N1207" s="19">
        <v>45947</v>
      </c>
      <c r="O1207" s="19">
        <v>30</v>
      </c>
      <c r="P1207" s="83">
        <v>4</v>
      </c>
      <c r="Q1207" s="19" t="s">
        <v>23</v>
      </c>
      <c r="R1207" s="19" t="s">
        <v>11</v>
      </c>
      <c r="S1207" s="19" t="s">
        <v>23</v>
      </c>
      <c r="T1207" s="19">
        <v>30</v>
      </c>
      <c r="U1207" s="19" t="s">
        <v>11</v>
      </c>
      <c r="V1207" s="19" t="s">
        <v>11</v>
      </c>
      <c r="W1207" s="19" t="s">
        <v>11</v>
      </c>
      <c r="X1207" s="19">
        <v>0</v>
      </c>
      <c r="Y1207" s="19" t="s">
        <v>730</v>
      </c>
      <c r="Z1207" s="19">
        <v>0</v>
      </c>
      <c r="AA1207" s="19">
        <v>0</v>
      </c>
      <c r="AB1207" s="19">
        <v>0</v>
      </c>
      <c r="AC1207" s="186" t="str">
        <f>IF(OR(M1207="13",M1207="14",P1207=8),"",IF(     AND(OR(S1207="AUTORIZADO", S1207="PENDIENTE", S1207="REDUCIDO", S1207="AMPLIADO"),L1207&lt;&gt;"HONORARIO" ), _xlfn.CONCAT(IF(H1207="X","H",H1207),"_",IF(OR(P1207=5,P1207=6),_xlfn.CONCAT(P1207,"A"),P1207),"_",VLOOKUP(T1207,Datos!$B$2:$C$5,2,TRUE)),""))</f>
        <v>M_4_[11 +]</v>
      </c>
      <c r="AD1207" s="186">
        <f t="shared" si="496"/>
        <v>0</v>
      </c>
      <c r="AE1207" s="90" t="str">
        <f t="shared" si="497"/>
        <v>-</v>
      </c>
      <c r="AF1207" s="91" t="str">
        <f t="shared" si="498"/>
        <v>070601</v>
      </c>
      <c r="AG1207" s="92"/>
      <c r="AH1207" s="93" t="str">
        <f t="shared" si="499"/>
        <v>Corporación de Fomento de la Producción</v>
      </c>
      <c r="AI1207" s="90" t="str">
        <f t="shared" si="500"/>
        <v>-</v>
      </c>
      <c r="AJ1207" s="90">
        <f t="shared" si="501"/>
        <v>1</v>
      </c>
      <c r="AK1207" s="90" t="str">
        <f t="shared" si="502"/>
        <v>-</v>
      </c>
      <c r="AL1207" s="90" t="str">
        <f t="shared" si="503"/>
        <v>Identifica este registro como MUJER</v>
      </c>
      <c r="AM1207" s="90" t="str">
        <f t="shared" si="504"/>
        <v>-</v>
      </c>
      <c r="AN1207" s="90" t="str">
        <f t="shared" si="505"/>
        <v>-</v>
      </c>
      <c r="AO1207" s="90" t="str">
        <f t="shared" si="506"/>
        <v>-</v>
      </c>
      <c r="AP1207" s="58" t="str">
        <f t="shared" si="507"/>
        <v>-</v>
      </c>
      <c r="AQ1207" s="94" t="str">
        <f t="shared" si="508"/>
        <v>-</v>
      </c>
      <c r="AR1207" s="94" t="str">
        <f>IF(N1207="","PRIMER_DIA en blanco",
IF(AND(M1207="01",N1207&gt;=L_Conversion!$C$118,N1207&lt;=L_Conversion!$D$118),"-",
IF(AND(M1207="02",N1207&gt;=L_Conversion!$C$119,N1207&lt;=L_Conversion!$D$119),"-",
IF(AND(M1207="03",N1207&gt;=L_Conversion!$C$120,N1207&lt;=L_Conversion!$D$120),"-",
IF(AND(M1207="04",N1207&gt;=L_Conversion!$C$121,N1207&lt;=L_Conversion!$D$121),"-",
IF(AND(M1207="05",N1207&gt;=L_Conversion!$C$122,N1207&lt;=L_Conversion!$D$122),"-",
IF(AND(M1207="06",N1207&gt;=L_Conversion!$C$123,N1207&lt;=L_Conversion!$D$123),"-",
IF(AND(M1207="07",N1207&gt;=L_Conversion!$C$124,N1207&lt;=L_Conversion!$D$124),"-",
IF(AND(M1207="08",N1207&gt;=L_Conversion!$C$125,N1207&lt;=L_Conversion!$D$125),"-",
IF(AND(M1207="09",N1207&gt;=L_Conversion!$C$126,N1207&lt;=L_Conversion!$D$126),"-",
IF(AND(M1207="10",N1207&gt;=L_Conversion!$C$127,N1207&lt;=L_Conversion!$D$127),"-",
IF(AND(M1207="11",N1207&gt;=L_Conversion!$C$128,N1207&lt;=L_Conversion!$D$128),"-",
IF(AND(M1207="12",N1207&gt;=L_Conversion!$C$129,N1207&lt;=L_Conversion!$D$129),"-",
IF(AND(M1207="13",N1207&gt;=L_Conversion!$C$116,N1207&lt;=L_Conversion!$D$116),"-",
IF(AND(M1207="14",N1207&gt;=L_Conversion!$C$117,N1207&lt;=L_Conversion!$D$117),"-",
"PRIMER_DIA fuera de rango")))))))))))))))</f>
        <v>-</v>
      </c>
      <c r="AS1207" s="94" t="str">
        <f t="shared" si="509"/>
        <v>-</v>
      </c>
      <c r="AT1207" s="94" t="str">
        <f t="shared" si="510"/>
        <v>-</v>
      </c>
      <c r="AU1207" s="94" t="str">
        <f t="shared" si="511"/>
        <v>-</v>
      </c>
      <c r="AV1207" s="94" t="str">
        <f t="shared" si="512"/>
        <v>-</v>
      </c>
      <c r="AW1207" s="94" t="str">
        <f t="shared" si="513"/>
        <v>-</v>
      </c>
      <c r="AX1207" s="94" t="str">
        <f t="shared" si="514"/>
        <v>-</v>
      </c>
      <c r="AY1207" s="94" t="str">
        <f t="shared" si="515"/>
        <v>-</v>
      </c>
      <c r="AZ1207" s="94" t="str">
        <f t="shared" si="516"/>
        <v>-</v>
      </c>
      <c r="BA1207" s="94" t="str">
        <f t="shared" si="517"/>
        <v>-</v>
      </c>
      <c r="BB1207" s="94" t="str">
        <f t="shared" si="518"/>
        <v>-</v>
      </c>
      <c r="BC1207" s="94" t="str">
        <f t="shared" si="519"/>
        <v>-</v>
      </c>
      <c r="BD1207" s="94" t="str">
        <f t="shared" si="520"/>
        <v>-</v>
      </c>
      <c r="BE1207" s="94" t="str">
        <f t="shared" si="521"/>
        <v>-</v>
      </c>
      <c r="BF1207" s="94" t="str">
        <f t="shared" si="522"/>
        <v>-</v>
      </c>
    </row>
    <row r="1208" spans="1:58" x14ac:dyDescent="0.2">
      <c r="A1208" s="19" t="s">
        <v>1193</v>
      </c>
      <c r="B1208" s="19" t="s">
        <v>76</v>
      </c>
      <c r="C1208" s="19">
        <v>14621090</v>
      </c>
      <c r="D1208" s="19">
        <v>2</v>
      </c>
      <c r="E1208" s="19" t="s">
        <v>1611</v>
      </c>
      <c r="F1208" s="19" t="s">
        <v>1461</v>
      </c>
      <c r="G1208" s="19" t="s">
        <v>1612</v>
      </c>
      <c r="H1208" s="19" t="s">
        <v>1018</v>
      </c>
      <c r="I1208" s="19" t="s">
        <v>653</v>
      </c>
      <c r="J1208" s="19">
        <v>80</v>
      </c>
      <c r="K1208" s="19" t="s">
        <v>556</v>
      </c>
      <c r="L1208" s="19" t="s">
        <v>495</v>
      </c>
      <c r="M1208" s="19" t="s">
        <v>269</v>
      </c>
      <c r="N1208" s="19">
        <v>45947</v>
      </c>
      <c r="O1208" s="19">
        <v>1</v>
      </c>
      <c r="P1208" s="83">
        <v>1</v>
      </c>
      <c r="Q1208" s="19" t="s">
        <v>23</v>
      </c>
      <c r="R1208" s="19" t="s">
        <v>11</v>
      </c>
      <c r="S1208" s="19" t="s">
        <v>23</v>
      </c>
      <c r="T1208" s="19">
        <v>1</v>
      </c>
      <c r="U1208" s="19" t="s">
        <v>11</v>
      </c>
      <c r="V1208" s="19" t="s">
        <v>11</v>
      </c>
      <c r="W1208" s="19" t="s">
        <v>11</v>
      </c>
      <c r="X1208" s="19">
        <v>0</v>
      </c>
      <c r="Y1208" s="19" t="s">
        <v>730</v>
      </c>
      <c r="Z1208" s="19">
        <v>0</v>
      </c>
      <c r="AA1208" s="19">
        <v>0</v>
      </c>
      <c r="AB1208" s="19">
        <v>0</v>
      </c>
      <c r="AC1208" s="186" t="str">
        <f>IF(OR(M1208="13",M1208="14",P1208=8),"",IF(     AND(OR(S1208="AUTORIZADO", S1208="PENDIENTE", S1208="REDUCIDO", S1208="AMPLIADO"),L1208&lt;&gt;"HONORARIO" ), _xlfn.CONCAT(IF(H1208="X","H",H1208),"_",IF(OR(P1208=5,P1208=6),_xlfn.CONCAT(P1208,"A"),P1208),"_",VLOOKUP(T1208,Datos!$B$2:$C$5,2,TRUE)),""))</f>
        <v>M_1_[hasta 3]</v>
      </c>
      <c r="AD1208" s="186">
        <f t="shared" si="496"/>
        <v>0</v>
      </c>
      <c r="AE1208" s="90" t="str">
        <f t="shared" si="497"/>
        <v>-</v>
      </c>
      <c r="AF1208" s="91" t="str">
        <f t="shared" si="498"/>
        <v>070601</v>
      </c>
      <c r="AG1208" s="92"/>
      <c r="AH1208" s="93" t="str">
        <f t="shared" si="499"/>
        <v>Corporación de Fomento de la Producción</v>
      </c>
      <c r="AI1208" s="90" t="str">
        <f t="shared" si="500"/>
        <v>-</v>
      </c>
      <c r="AJ1208" s="90">
        <f t="shared" si="501"/>
        <v>2</v>
      </c>
      <c r="AK1208" s="90" t="str">
        <f t="shared" si="502"/>
        <v>-</v>
      </c>
      <c r="AL1208" s="90" t="str">
        <f t="shared" si="503"/>
        <v>Identifica este registro como MUJER</v>
      </c>
      <c r="AM1208" s="90" t="str">
        <f t="shared" si="504"/>
        <v>-</v>
      </c>
      <c r="AN1208" s="90" t="str">
        <f t="shared" si="505"/>
        <v>-</v>
      </c>
      <c r="AO1208" s="90" t="str">
        <f t="shared" si="506"/>
        <v>-</v>
      </c>
      <c r="AP1208" s="58" t="str">
        <f t="shared" si="507"/>
        <v>-</v>
      </c>
      <c r="AQ1208" s="94" t="str">
        <f t="shared" si="508"/>
        <v>-</v>
      </c>
      <c r="AR1208" s="94" t="str">
        <f>IF(N1208="","PRIMER_DIA en blanco",
IF(AND(M1208="01",N1208&gt;=L_Conversion!$C$118,N1208&lt;=L_Conversion!$D$118),"-",
IF(AND(M1208="02",N1208&gt;=L_Conversion!$C$119,N1208&lt;=L_Conversion!$D$119),"-",
IF(AND(M1208="03",N1208&gt;=L_Conversion!$C$120,N1208&lt;=L_Conversion!$D$120),"-",
IF(AND(M1208="04",N1208&gt;=L_Conversion!$C$121,N1208&lt;=L_Conversion!$D$121),"-",
IF(AND(M1208="05",N1208&gt;=L_Conversion!$C$122,N1208&lt;=L_Conversion!$D$122),"-",
IF(AND(M1208="06",N1208&gt;=L_Conversion!$C$123,N1208&lt;=L_Conversion!$D$123),"-",
IF(AND(M1208="07",N1208&gt;=L_Conversion!$C$124,N1208&lt;=L_Conversion!$D$124),"-",
IF(AND(M1208="08",N1208&gt;=L_Conversion!$C$125,N1208&lt;=L_Conversion!$D$125),"-",
IF(AND(M1208="09",N1208&gt;=L_Conversion!$C$126,N1208&lt;=L_Conversion!$D$126),"-",
IF(AND(M1208="10",N1208&gt;=L_Conversion!$C$127,N1208&lt;=L_Conversion!$D$127),"-",
IF(AND(M1208="11",N1208&gt;=L_Conversion!$C$128,N1208&lt;=L_Conversion!$D$128),"-",
IF(AND(M1208="12",N1208&gt;=L_Conversion!$C$129,N1208&lt;=L_Conversion!$D$129),"-",
IF(AND(M1208="13",N1208&gt;=L_Conversion!$C$116,N1208&lt;=L_Conversion!$D$116),"-",
IF(AND(M1208="14",N1208&gt;=L_Conversion!$C$117,N1208&lt;=L_Conversion!$D$117),"-",
"PRIMER_DIA fuera de rango")))))))))))))))</f>
        <v>-</v>
      </c>
      <c r="AS1208" s="94" t="str">
        <f t="shared" si="509"/>
        <v>-</v>
      </c>
      <c r="AT1208" s="94" t="str">
        <f t="shared" si="510"/>
        <v>-</v>
      </c>
      <c r="AU1208" s="94" t="str">
        <f t="shared" si="511"/>
        <v>-</v>
      </c>
      <c r="AV1208" s="94" t="str">
        <f t="shared" si="512"/>
        <v>-</v>
      </c>
      <c r="AW1208" s="94" t="str">
        <f t="shared" si="513"/>
        <v>-</v>
      </c>
      <c r="AX1208" s="94" t="str">
        <f t="shared" si="514"/>
        <v>-</v>
      </c>
      <c r="AY1208" s="94" t="str">
        <f t="shared" si="515"/>
        <v>-</v>
      </c>
      <c r="AZ1208" s="94" t="str">
        <f t="shared" si="516"/>
        <v>-</v>
      </c>
      <c r="BA1208" s="94" t="str">
        <f t="shared" si="517"/>
        <v>-</v>
      </c>
      <c r="BB1208" s="94" t="str">
        <f t="shared" si="518"/>
        <v>-</v>
      </c>
      <c r="BC1208" s="94" t="str">
        <f t="shared" si="519"/>
        <v>-</v>
      </c>
      <c r="BD1208" s="94" t="str">
        <f t="shared" si="520"/>
        <v>-</v>
      </c>
      <c r="BE1208" s="94" t="str">
        <f t="shared" si="521"/>
        <v>-</v>
      </c>
      <c r="BF1208" s="94" t="str">
        <f t="shared" si="522"/>
        <v>-</v>
      </c>
    </row>
    <row r="1209" spans="1:58" x14ac:dyDescent="0.2">
      <c r="A1209" s="19" t="s">
        <v>1193</v>
      </c>
      <c r="B1209" s="19" t="s">
        <v>875</v>
      </c>
      <c r="C1209" s="19">
        <v>17166904</v>
      </c>
      <c r="D1209" s="19">
        <v>9</v>
      </c>
      <c r="E1209" s="19" t="s">
        <v>1562</v>
      </c>
      <c r="F1209" s="19" t="s">
        <v>1532</v>
      </c>
      <c r="G1209" s="19" t="s">
        <v>1563</v>
      </c>
      <c r="H1209" s="19" t="s">
        <v>1018</v>
      </c>
      <c r="I1209" s="19" t="s">
        <v>653</v>
      </c>
      <c r="J1209" s="19">
        <v>80</v>
      </c>
      <c r="K1209" s="19" t="s">
        <v>556</v>
      </c>
      <c r="L1209" s="19" t="s">
        <v>495</v>
      </c>
      <c r="M1209" s="19" t="s">
        <v>269</v>
      </c>
      <c r="N1209" s="19">
        <v>45948</v>
      </c>
      <c r="O1209" s="19">
        <v>84</v>
      </c>
      <c r="P1209" s="83">
        <v>8</v>
      </c>
      <c r="Q1209" s="19" t="s">
        <v>23</v>
      </c>
      <c r="R1209" s="19" t="s">
        <v>11</v>
      </c>
      <c r="S1209" s="19" t="s">
        <v>23</v>
      </c>
      <c r="T1209" s="19">
        <v>84</v>
      </c>
      <c r="U1209" s="19" t="s">
        <v>11</v>
      </c>
      <c r="V1209" s="19" t="s">
        <v>11</v>
      </c>
      <c r="W1209" s="19" t="s">
        <v>11</v>
      </c>
      <c r="X1209" s="19">
        <v>0</v>
      </c>
      <c r="Y1209" s="19" t="s">
        <v>730</v>
      </c>
      <c r="Z1209" s="19">
        <v>0</v>
      </c>
      <c r="AA1209" s="19">
        <v>0</v>
      </c>
      <c r="AB1209" s="19">
        <v>0</v>
      </c>
      <c r="AC1209" s="186" t="str">
        <f>IF(OR(M1209="13",M1209="14",P1209=8),"",IF(     AND(OR(S1209="AUTORIZADO", S1209="PENDIENTE", S1209="REDUCIDO", S1209="AMPLIADO"),L1209&lt;&gt;"HONORARIO" ), _xlfn.CONCAT(IF(H1209="X","H",H1209),"_",IF(OR(P1209=5,P1209=6),_xlfn.CONCAT(P1209,"A"),P1209),"_",VLOOKUP(T1209,Datos!$B$2:$C$5,2,TRUE)),""))</f>
        <v/>
      </c>
      <c r="AD1209" s="186">
        <f t="shared" si="496"/>
        <v>0</v>
      </c>
      <c r="AE1209" s="90" t="str">
        <f t="shared" si="497"/>
        <v>-</v>
      </c>
      <c r="AF1209" s="91" t="str">
        <f t="shared" si="498"/>
        <v>070606</v>
      </c>
      <c r="AG1209" s="92"/>
      <c r="AH1209" s="93" t="str">
        <f t="shared" si="499"/>
        <v>Corporación de Fomento de la Producción</v>
      </c>
      <c r="AI1209" s="90" t="str">
        <f t="shared" si="500"/>
        <v>-</v>
      </c>
      <c r="AJ1209" s="90">
        <f t="shared" si="501"/>
        <v>9</v>
      </c>
      <c r="AK1209" s="90" t="str">
        <f t="shared" si="502"/>
        <v>-</v>
      </c>
      <c r="AL1209" s="90" t="str">
        <f t="shared" si="503"/>
        <v>Identifica este registro como MUJER</v>
      </c>
      <c r="AM1209" s="90" t="str">
        <f t="shared" si="504"/>
        <v>-</v>
      </c>
      <c r="AN1209" s="90" t="str">
        <f t="shared" si="505"/>
        <v>-</v>
      </c>
      <c r="AO1209" s="90" t="str">
        <f t="shared" si="506"/>
        <v>-</v>
      </c>
      <c r="AP1209" s="58" t="str">
        <f t="shared" si="507"/>
        <v>-</v>
      </c>
      <c r="AQ1209" s="94" t="str">
        <f t="shared" si="508"/>
        <v>-</v>
      </c>
      <c r="AR1209" s="94" t="str">
        <f>IF(N1209="","PRIMER_DIA en blanco",
IF(AND(M1209="01",N1209&gt;=L_Conversion!$C$118,N1209&lt;=L_Conversion!$D$118),"-",
IF(AND(M1209="02",N1209&gt;=L_Conversion!$C$119,N1209&lt;=L_Conversion!$D$119),"-",
IF(AND(M1209="03",N1209&gt;=L_Conversion!$C$120,N1209&lt;=L_Conversion!$D$120),"-",
IF(AND(M1209="04",N1209&gt;=L_Conversion!$C$121,N1209&lt;=L_Conversion!$D$121),"-",
IF(AND(M1209="05",N1209&gt;=L_Conversion!$C$122,N1209&lt;=L_Conversion!$D$122),"-",
IF(AND(M1209="06",N1209&gt;=L_Conversion!$C$123,N1209&lt;=L_Conversion!$D$123),"-",
IF(AND(M1209="07",N1209&gt;=L_Conversion!$C$124,N1209&lt;=L_Conversion!$D$124),"-",
IF(AND(M1209="08",N1209&gt;=L_Conversion!$C$125,N1209&lt;=L_Conversion!$D$125),"-",
IF(AND(M1209="09",N1209&gt;=L_Conversion!$C$126,N1209&lt;=L_Conversion!$D$126),"-",
IF(AND(M1209="10",N1209&gt;=L_Conversion!$C$127,N1209&lt;=L_Conversion!$D$127),"-",
IF(AND(M1209="11",N1209&gt;=L_Conversion!$C$128,N1209&lt;=L_Conversion!$D$128),"-",
IF(AND(M1209="12",N1209&gt;=L_Conversion!$C$129,N1209&lt;=L_Conversion!$D$129),"-",
IF(AND(M1209="13",N1209&gt;=L_Conversion!$C$116,N1209&lt;=L_Conversion!$D$116),"-",
IF(AND(M1209="14",N1209&gt;=L_Conversion!$C$117,N1209&lt;=L_Conversion!$D$117),"-",
"PRIMER_DIA fuera de rango")))))))))))))))</f>
        <v>-</v>
      </c>
      <c r="AS1209" s="94" t="str">
        <f t="shared" si="509"/>
        <v>-</v>
      </c>
      <c r="AT1209" s="94" t="str">
        <f t="shared" si="510"/>
        <v>-</v>
      </c>
      <c r="AU1209" s="94" t="str">
        <f t="shared" si="511"/>
        <v>-</v>
      </c>
      <c r="AV1209" s="94" t="str">
        <f t="shared" si="512"/>
        <v>-</v>
      </c>
      <c r="AW1209" s="94" t="str">
        <f t="shared" si="513"/>
        <v>-</v>
      </c>
      <c r="AX1209" s="94" t="str">
        <f t="shared" si="514"/>
        <v>-</v>
      </c>
      <c r="AY1209" s="94" t="str">
        <f t="shared" si="515"/>
        <v>-</v>
      </c>
      <c r="AZ1209" s="94" t="str">
        <f t="shared" si="516"/>
        <v>-</v>
      </c>
      <c r="BA1209" s="94" t="str">
        <f t="shared" si="517"/>
        <v>-</v>
      </c>
      <c r="BB1209" s="94" t="str">
        <f t="shared" si="518"/>
        <v>-</v>
      </c>
      <c r="BC1209" s="94" t="str">
        <f t="shared" si="519"/>
        <v>-</v>
      </c>
      <c r="BD1209" s="94" t="str">
        <f t="shared" si="520"/>
        <v>-</v>
      </c>
      <c r="BE1209" s="94" t="str">
        <f t="shared" si="521"/>
        <v>-</v>
      </c>
      <c r="BF1209" s="94" t="str">
        <f t="shared" si="522"/>
        <v>-</v>
      </c>
    </row>
    <row r="1210" spans="1:58" x14ac:dyDescent="0.2">
      <c r="A1210" s="19" t="s">
        <v>1193</v>
      </c>
      <c r="B1210" s="19" t="s">
        <v>76</v>
      </c>
      <c r="C1210" s="19">
        <v>12650059</v>
      </c>
      <c r="D1210" s="19">
        <v>9</v>
      </c>
      <c r="E1210" s="19" t="s">
        <v>1844</v>
      </c>
      <c r="F1210" s="19" t="s">
        <v>1964</v>
      </c>
      <c r="G1210" s="19" t="s">
        <v>2181</v>
      </c>
      <c r="H1210" s="19" t="s">
        <v>1018</v>
      </c>
      <c r="I1210" s="19" t="s">
        <v>653</v>
      </c>
      <c r="J1210" s="19">
        <v>80</v>
      </c>
      <c r="K1210" s="19" t="s">
        <v>554</v>
      </c>
      <c r="L1210" s="19" t="s">
        <v>495</v>
      </c>
      <c r="M1210" s="19" t="s">
        <v>269</v>
      </c>
      <c r="N1210" s="19">
        <v>45948</v>
      </c>
      <c r="O1210" s="19">
        <v>7</v>
      </c>
      <c r="P1210" s="83">
        <v>1</v>
      </c>
      <c r="Q1210" s="19" t="s">
        <v>23</v>
      </c>
      <c r="R1210" s="19" t="s">
        <v>11</v>
      </c>
      <c r="S1210" s="19" t="s">
        <v>23</v>
      </c>
      <c r="T1210" s="19">
        <v>7</v>
      </c>
      <c r="U1210" s="19" t="s">
        <v>11</v>
      </c>
      <c r="V1210" s="19" t="s">
        <v>11</v>
      </c>
      <c r="W1210" s="19" t="s">
        <v>11</v>
      </c>
      <c r="X1210" s="19">
        <v>0</v>
      </c>
      <c r="Y1210" s="19" t="s">
        <v>730</v>
      </c>
      <c r="Z1210" s="19">
        <v>0</v>
      </c>
      <c r="AA1210" s="19">
        <v>0</v>
      </c>
      <c r="AB1210" s="19">
        <v>0</v>
      </c>
      <c r="AC1210" s="186" t="str">
        <f>IF(OR(M1210="13",M1210="14",P1210=8),"",IF(     AND(OR(S1210="AUTORIZADO", S1210="PENDIENTE", S1210="REDUCIDO", S1210="AMPLIADO"),L1210&lt;&gt;"HONORARIO" ), _xlfn.CONCAT(IF(H1210="X","H",H1210),"_",IF(OR(P1210=5,P1210=6),_xlfn.CONCAT(P1210,"A"),P1210),"_",VLOOKUP(T1210,Datos!$B$2:$C$5,2,TRUE)),""))</f>
        <v>M_1_[4 a 10]</v>
      </c>
      <c r="AD1210" s="186">
        <f t="shared" si="496"/>
        <v>0</v>
      </c>
      <c r="AE1210" s="90" t="str">
        <f t="shared" si="497"/>
        <v>-</v>
      </c>
      <c r="AF1210" s="91" t="str">
        <f t="shared" si="498"/>
        <v>070601</v>
      </c>
      <c r="AG1210" s="92"/>
      <c r="AH1210" s="93" t="str">
        <f t="shared" si="499"/>
        <v>Corporación de Fomento de la Producción</v>
      </c>
      <c r="AI1210" s="90" t="str">
        <f t="shared" si="500"/>
        <v>-</v>
      </c>
      <c r="AJ1210" s="90">
        <f t="shared" si="501"/>
        <v>9</v>
      </c>
      <c r="AK1210" s="90" t="str">
        <f t="shared" si="502"/>
        <v>-</v>
      </c>
      <c r="AL1210" s="90" t="str">
        <f t="shared" si="503"/>
        <v>Identifica este registro como MUJER</v>
      </c>
      <c r="AM1210" s="90" t="str">
        <f t="shared" si="504"/>
        <v>-</v>
      </c>
      <c r="AN1210" s="90" t="str">
        <f t="shared" si="505"/>
        <v>-</v>
      </c>
      <c r="AO1210" s="90" t="str">
        <f t="shared" si="506"/>
        <v>-</v>
      </c>
      <c r="AP1210" s="58" t="str">
        <f t="shared" si="507"/>
        <v>-</v>
      </c>
      <c r="AQ1210" s="94" t="str">
        <f t="shared" si="508"/>
        <v>-</v>
      </c>
      <c r="AR1210" s="94" t="str">
        <f>IF(N1210="","PRIMER_DIA en blanco",
IF(AND(M1210="01",N1210&gt;=L_Conversion!$C$118,N1210&lt;=L_Conversion!$D$118),"-",
IF(AND(M1210="02",N1210&gt;=L_Conversion!$C$119,N1210&lt;=L_Conversion!$D$119),"-",
IF(AND(M1210="03",N1210&gt;=L_Conversion!$C$120,N1210&lt;=L_Conversion!$D$120),"-",
IF(AND(M1210="04",N1210&gt;=L_Conversion!$C$121,N1210&lt;=L_Conversion!$D$121),"-",
IF(AND(M1210="05",N1210&gt;=L_Conversion!$C$122,N1210&lt;=L_Conversion!$D$122),"-",
IF(AND(M1210="06",N1210&gt;=L_Conversion!$C$123,N1210&lt;=L_Conversion!$D$123),"-",
IF(AND(M1210="07",N1210&gt;=L_Conversion!$C$124,N1210&lt;=L_Conversion!$D$124),"-",
IF(AND(M1210="08",N1210&gt;=L_Conversion!$C$125,N1210&lt;=L_Conversion!$D$125),"-",
IF(AND(M1210="09",N1210&gt;=L_Conversion!$C$126,N1210&lt;=L_Conversion!$D$126),"-",
IF(AND(M1210="10",N1210&gt;=L_Conversion!$C$127,N1210&lt;=L_Conversion!$D$127),"-",
IF(AND(M1210="11",N1210&gt;=L_Conversion!$C$128,N1210&lt;=L_Conversion!$D$128),"-",
IF(AND(M1210="12",N1210&gt;=L_Conversion!$C$129,N1210&lt;=L_Conversion!$D$129),"-",
IF(AND(M1210="13",N1210&gt;=L_Conversion!$C$116,N1210&lt;=L_Conversion!$D$116),"-",
IF(AND(M1210="14",N1210&gt;=L_Conversion!$C$117,N1210&lt;=L_Conversion!$D$117),"-",
"PRIMER_DIA fuera de rango")))))))))))))))</f>
        <v>-</v>
      </c>
      <c r="AS1210" s="94" t="str">
        <f t="shared" si="509"/>
        <v>-</v>
      </c>
      <c r="AT1210" s="94" t="str">
        <f t="shared" si="510"/>
        <v>-</v>
      </c>
      <c r="AU1210" s="94" t="str">
        <f t="shared" si="511"/>
        <v>-</v>
      </c>
      <c r="AV1210" s="94" t="str">
        <f t="shared" si="512"/>
        <v>-</v>
      </c>
      <c r="AW1210" s="94" t="str">
        <f t="shared" si="513"/>
        <v>-</v>
      </c>
      <c r="AX1210" s="94" t="str">
        <f t="shared" si="514"/>
        <v>-</v>
      </c>
      <c r="AY1210" s="94" t="str">
        <f t="shared" si="515"/>
        <v>-</v>
      </c>
      <c r="AZ1210" s="94" t="str">
        <f t="shared" si="516"/>
        <v>-</v>
      </c>
      <c r="BA1210" s="94" t="str">
        <f t="shared" si="517"/>
        <v>-</v>
      </c>
      <c r="BB1210" s="94" t="str">
        <f t="shared" si="518"/>
        <v>-</v>
      </c>
      <c r="BC1210" s="94" t="str">
        <f t="shared" si="519"/>
        <v>-</v>
      </c>
      <c r="BD1210" s="94" t="str">
        <f t="shared" si="520"/>
        <v>-</v>
      </c>
      <c r="BE1210" s="94" t="str">
        <f t="shared" si="521"/>
        <v>-</v>
      </c>
      <c r="BF1210" s="94" t="str">
        <f t="shared" si="522"/>
        <v>-</v>
      </c>
    </row>
    <row r="1211" spans="1:58" x14ac:dyDescent="0.2">
      <c r="A1211" s="19" t="s">
        <v>1193</v>
      </c>
      <c r="B1211" s="19" t="s">
        <v>76</v>
      </c>
      <c r="C1211" s="19">
        <v>16512648</v>
      </c>
      <c r="D1211" s="19">
        <v>3</v>
      </c>
      <c r="E1211" s="19" t="s">
        <v>1534</v>
      </c>
      <c r="F1211" s="19" t="s">
        <v>1618</v>
      </c>
      <c r="G1211" s="19" t="s">
        <v>1619</v>
      </c>
      <c r="H1211" s="19" t="s">
        <v>654</v>
      </c>
      <c r="I1211" s="19" t="s">
        <v>654</v>
      </c>
      <c r="J1211" s="19">
        <v>80</v>
      </c>
      <c r="K1211" s="19" t="s">
        <v>556</v>
      </c>
      <c r="L1211" s="19" t="s">
        <v>509</v>
      </c>
      <c r="M1211" s="19" t="s">
        <v>269</v>
      </c>
      <c r="N1211" s="19">
        <v>45949</v>
      </c>
      <c r="O1211" s="19">
        <v>2</v>
      </c>
      <c r="P1211" s="83">
        <v>1</v>
      </c>
      <c r="Q1211" s="19" t="s">
        <v>23</v>
      </c>
      <c r="R1211" s="19" t="s">
        <v>11</v>
      </c>
      <c r="S1211" s="19" t="s">
        <v>23</v>
      </c>
      <c r="T1211" s="19">
        <v>2</v>
      </c>
      <c r="U1211" s="19" t="s">
        <v>11</v>
      </c>
      <c r="V1211" s="19" t="s">
        <v>11</v>
      </c>
      <c r="W1211" s="19" t="s">
        <v>11</v>
      </c>
      <c r="X1211" s="19">
        <v>0</v>
      </c>
      <c r="Y1211" s="19" t="s">
        <v>730</v>
      </c>
      <c r="Z1211" s="19">
        <v>0</v>
      </c>
      <c r="AA1211" s="19">
        <v>0</v>
      </c>
      <c r="AB1211" s="19">
        <v>0</v>
      </c>
      <c r="AC1211" s="186" t="str">
        <f>IF(OR(M1211="13",M1211="14",P1211=8),"",IF(     AND(OR(S1211="AUTORIZADO", S1211="PENDIENTE", S1211="REDUCIDO", S1211="AMPLIADO"),L1211&lt;&gt;"HONORARIO" ), _xlfn.CONCAT(IF(H1211="X","H",H1211),"_",IF(OR(P1211=5,P1211=6),_xlfn.CONCAT(P1211,"A"),P1211),"_",VLOOKUP(T1211,Datos!$B$2:$C$5,2,TRUE)),""))</f>
        <v>H_1_[hasta 3]</v>
      </c>
      <c r="AD1211" s="186">
        <f t="shared" si="496"/>
        <v>0</v>
      </c>
      <c r="AE1211" s="90" t="str">
        <f t="shared" si="497"/>
        <v>-</v>
      </c>
      <c r="AF1211" s="91" t="str">
        <f t="shared" si="498"/>
        <v>070601</v>
      </c>
      <c r="AG1211" s="92"/>
      <c r="AH1211" s="93" t="str">
        <f t="shared" si="499"/>
        <v>Corporación de Fomento de la Producción</v>
      </c>
      <c r="AI1211" s="90" t="str">
        <f t="shared" si="500"/>
        <v>-</v>
      </c>
      <c r="AJ1211" s="90">
        <f t="shared" si="501"/>
        <v>3</v>
      </c>
      <c r="AK1211" s="90" t="str">
        <f t="shared" si="502"/>
        <v>-</v>
      </c>
      <c r="AL1211" s="90" t="str">
        <f t="shared" si="503"/>
        <v>Identifica este registro como HOMBRE</v>
      </c>
      <c r="AM1211" s="90" t="str">
        <f t="shared" si="504"/>
        <v>-</v>
      </c>
      <c r="AN1211" s="90" t="str">
        <f t="shared" si="505"/>
        <v>-</v>
      </c>
      <c r="AO1211" s="90" t="str">
        <f t="shared" si="506"/>
        <v>-</v>
      </c>
      <c r="AP1211" s="58" t="str">
        <f t="shared" si="507"/>
        <v>-</v>
      </c>
      <c r="AQ1211" s="94" t="str">
        <f t="shared" si="508"/>
        <v>-</v>
      </c>
      <c r="AR1211" s="94" t="str">
        <f>IF(N1211="","PRIMER_DIA en blanco",
IF(AND(M1211="01",N1211&gt;=L_Conversion!$C$118,N1211&lt;=L_Conversion!$D$118),"-",
IF(AND(M1211="02",N1211&gt;=L_Conversion!$C$119,N1211&lt;=L_Conversion!$D$119),"-",
IF(AND(M1211="03",N1211&gt;=L_Conversion!$C$120,N1211&lt;=L_Conversion!$D$120),"-",
IF(AND(M1211="04",N1211&gt;=L_Conversion!$C$121,N1211&lt;=L_Conversion!$D$121),"-",
IF(AND(M1211="05",N1211&gt;=L_Conversion!$C$122,N1211&lt;=L_Conversion!$D$122),"-",
IF(AND(M1211="06",N1211&gt;=L_Conversion!$C$123,N1211&lt;=L_Conversion!$D$123),"-",
IF(AND(M1211="07",N1211&gt;=L_Conversion!$C$124,N1211&lt;=L_Conversion!$D$124),"-",
IF(AND(M1211="08",N1211&gt;=L_Conversion!$C$125,N1211&lt;=L_Conversion!$D$125),"-",
IF(AND(M1211="09",N1211&gt;=L_Conversion!$C$126,N1211&lt;=L_Conversion!$D$126),"-",
IF(AND(M1211="10",N1211&gt;=L_Conversion!$C$127,N1211&lt;=L_Conversion!$D$127),"-",
IF(AND(M1211="11",N1211&gt;=L_Conversion!$C$128,N1211&lt;=L_Conversion!$D$128),"-",
IF(AND(M1211="12",N1211&gt;=L_Conversion!$C$129,N1211&lt;=L_Conversion!$D$129),"-",
IF(AND(M1211="13",N1211&gt;=L_Conversion!$C$116,N1211&lt;=L_Conversion!$D$116),"-",
IF(AND(M1211="14",N1211&gt;=L_Conversion!$C$117,N1211&lt;=L_Conversion!$D$117),"-",
"PRIMER_DIA fuera de rango")))))))))))))))</f>
        <v>-</v>
      </c>
      <c r="AS1211" s="94" t="str">
        <f t="shared" si="509"/>
        <v>-</v>
      </c>
      <c r="AT1211" s="94" t="str">
        <f t="shared" si="510"/>
        <v>-</v>
      </c>
      <c r="AU1211" s="94" t="str">
        <f t="shared" si="511"/>
        <v>-</v>
      </c>
      <c r="AV1211" s="94" t="str">
        <f t="shared" si="512"/>
        <v>-</v>
      </c>
      <c r="AW1211" s="94" t="str">
        <f t="shared" si="513"/>
        <v>-</v>
      </c>
      <c r="AX1211" s="94" t="str">
        <f t="shared" si="514"/>
        <v>-</v>
      </c>
      <c r="AY1211" s="94" t="str">
        <f t="shared" si="515"/>
        <v>-</v>
      </c>
      <c r="AZ1211" s="94" t="str">
        <f t="shared" si="516"/>
        <v>-</v>
      </c>
      <c r="BA1211" s="94" t="str">
        <f t="shared" si="517"/>
        <v>-</v>
      </c>
      <c r="BB1211" s="94" t="str">
        <f t="shared" si="518"/>
        <v>-</v>
      </c>
      <c r="BC1211" s="94" t="str">
        <f t="shared" si="519"/>
        <v>-</v>
      </c>
      <c r="BD1211" s="94" t="str">
        <f t="shared" si="520"/>
        <v>-</v>
      </c>
      <c r="BE1211" s="94" t="str">
        <f t="shared" si="521"/>
        <v>-</v>
      </c>
      <c r="BF1211" s="94" t="str">
        <f t="shared" si="522"/>
        <v>-</v>
      </c>
    </row>
    <row r="1212" spans="1:58" x14ac:dyDescent="0.2">
      <c r="A1212" s="19" t="s">
        <v>1193</v>
      </c>
      <c r="B1212" s="19" t="s">
        <v>876</v>
      </c>
      <c r="C1212" s="19">
        <v>17800987</v>
      </c>
      <c r="D1212" s="19">
        <v>7</v>
      </c>
      <c r="E1212" s="19" t="s">
        <v>1767</v>
      </c>
      <c r="F1212" s="19" t="s">
        <v>1212</v>
      </c>
      <c r="G1212" s="19" t="s">
        <v>1768</v>
      </c>
      <c r="H1212" s="19" t="s">
        <v>1018</v>
      </c>
      <c r="I1212" s="19" t="s">
        <v>653</v>
      </c>
      <c r="J1212" s="19">
        <v>80</v>
      </c>
      <c r="K1212" s="19" t="s">
        <v>556</v>
      </c>
      <c r="L1212" s="19" t="s">
        <v>495</v>
      </c>
      <c r="M1212" s="19" t="s">
        <v>269</v>
      </c>
      <c r="N1212" s="19">
        <v>45949</v>
      </c>
      <c r="O1212" s="19">
        <v>14</v>
      </c>
      <c r="P1212" s="83">
        <v>7</v>
      </c>
      <c r="Q1212" s="19" t="s">
        <v>23</v>
      </c>
      <c r="R1212" s="19" t="s">
        <v>11</v>
      </c>
      <c r="S1212" s="19" t="s">
        <v>23</v>
      </c>
      <c r="T1212" s="19">
        <v>14</v>
      </c>
      <c r="U1212" s="19" t="s">
        <v>11</v>
      </c>
      <c r="V1212" s="19" t="s">
        <v>11</v>
      </c>
      <c r="W1212" s="19" t="s">
        <v>11</v>
      </c>
      <c r="X1212" s="19">
        <v>0</v>
      </c>
      <c r="Y1212" s="19" t="s">
        <v>730</v>
      </c>
      <c r="Z1212" s="19">
        <v>0</v>
      </c>
      <c r="AA1212" s="19">
        <v>0</v>
      </c>
      <c r="AB1212" s="19">
        <v>0</v>
      </c>
      <c r="AC1212" s="186" t="str">
        <f>IF(OR(M1212="13",M1212="14",P1212=8),"",IF(     AND(OR(S1212="AUTORIZADO", S1212="PENDIENTE", S1212="REDUCIDO", S1212="AMPLIADO"),L1212&lt;&gt;"HONORARIO" ), _xlfn.CONCAT(IF(H1212="X","H",H1212),"_",IF(OR(P1212=5,P1212=6),_xlfn.CONCAT(P1212,"A"),P1212),"_",VLOOKUP(T1212,Datos!$B$2:$C$5,2,TRUE)),""))</f>
        <v>M_7_[11 +]</v>
      </c>
      <c r="AD1212" s="186">
        <f t="shared" si="496"/>
        <v>0</v>
      </c>
      <c r="AE1212" s="90" t="str">
        <f t="shared" si="497"/>
        <v>-</v>
      </c>
      <c r="AF1212" s="91" t="str">
        <f t="shared" si="498"/>
        <v>070607</v>
      </c>
      <c r="AG1212" s="92"/>
      <c r="AH1212" s="93" t="str">
        <f t="shared" si="499"/>
        <v>Corporación de Fomento de la Producción</v>
      </c>
      <c r="AI1212" s="90" t="str">
        <f t="shared" si="500"/>
        <v>-</v>
      </c>
      <c r="AJ1212" s="90">
        <f t="shared" si="501"/>
        <v>7</v>
      </c>
      <c r="AK1212" s="90" t="str">
        <f t="shared" si="502"/>
        <v>-</v>
      </c>
      <c r="AL1212" s="90" t="str">
        <f t="shared" si="503"/>
        <v>Identifica este registro como MUJER</v>
      </c>
      <c r="AM1212" s="90" t="str">
        <f t="shared" si="504"/>
        <v>-</v>
      </c>
      <c r="AN1212" s="90" t="str">
        <f t="shared" si="505"/>
        <v>-</v>
      </c>
      <c r="AO1212" s="90" t="str">
        <f t="shared" si="506"/>
        <v>-</v>
      </c>
      <c r="AP1212" s="58" t="str">
        <f t="shared" si="507"/>
        <v>-</v>
      </c>
      <c r="AQ1212" s="94" t="str">
        <f t="shared" si="508"/>
        <v>-</v>
      </c>
      <c r="AR1212" s="94" t="str">
        <f>IF(N1212="","PRIMER_DIA en blanco",
IF(AND(M1212="01",N1212&gt;=L_Conversion!$C$118,N1212&lt;=L_Conversion!$D$118),"-",
IF(AND(M1212="02",N1212&gt;=L_Conversion!$C$119,N1212&lt;=L_Conversion!$D$119),"-",
IF(AND(M1212="03",N1212&gt;=L_Conversion!$C$120,N1212&lt;=L_Conversion!$D$120),"-",
IF(AND(M1212="04",N1212&gt;=L_Conversion!$C$121,N1212&lt;=L_Conversion!$D$121),"-",
IF(AND(M1212="05",N1212&gt;=L_Conversion!$C$122,N1212&lt;=L_Conversion!$D$122),"-",
IF(AND(M1212="06",N1212&gt;=L_Conversion!$C$123,N1212&lt;=L_Conversion!$D$123),"-",
IF(AND(M1212="07",N1212&gt;=L_Conversion!$C$124,N1212&lt;=L_Conversion!$D$124),"-",
IF(AND(M1212="08",N1212&gt;=L_Conversion!$C$125,N1212&lt;=L_Conversion!$D$125),"-",
IF(AND(M1212="09",N1212&gt;=L_Conversion!$C$126,N1212&lt;=L_Conversion!$D$126),"-",
IF(AND(M1212="10",N1212&gt;=L_Conversion!$C$127,N1212&lt;=L_Conversion!$D$127),"-",
IF(AND(M1212="11",N1212&gt;=L_Conversion!$C$128,N1212&lt;=L_Conversion!$D$128),"-",
IF(AND(M1212="12",N1212&gt;=L_Conversion!$C$129,N1212&lt;=L_Conversion!$D$129),"-",
IF(AND(M1212="13",N1212&gt;=L_Conversion!$C$116,N1212&lt;=L_Conversion!$D$116),"-",
IF(AND(M1212="14",N1212&gt;=L_Conversion!$C$117,N1212&lt;=L_Conversion!$D$117),"-",
"PRIMER_DIA fuera de rango")))))))))))))))</f>
        <v>-</v>
      </c>
      <c r="AS1212" s="94" t="str">
        <f t="shared" si="509"/>
        <v>-</v>
      </c>
      <c r="AT1212" s="94" t="str">
        <f t="shared" si="510"/>
        <v>-</v>
      </c>
      <c r="AU1212" s="94" t="str">
        <f t="shared" si="511"/>
        <v>-</v>
      </c>
      <c r="AV1212" s="94" t="str">
        <f t="shared" si="512"/>
        <v>-</v>
      </c>
      <c r="AW1212" s="94" t="str">
        <f t="shared" si="513"/>
        <v>-</v>
      </c>
      <c r="AX1212" s="94" t="str">
        <f t="shared" si="514"/>
        <v>-</v>
      </c>
      <c r="AY1212" s="94" t="str">
        <f t="shared" si="515"/>
        <v>-</v>
      </c>
      <c r="AZ1212" s="94" t="str">
        <f t="shared" si="516"/>
        <v>-</v>
      </c>
      <c r="BA1212" s="94" t="str">
        <f t="shared" si="517"/>
        <v>-</v>
      </c>
      <c r="BB1212" s="94" t="str">
        <f t="shared" si="518"/>
        <v>-</v>
      </c>
      <c r="BC1212" s="94" t="str">
        <f t="shared" si="519"/>
        <v>-</v>
      </c>
      <c r="BD1212" s="94" t="str">
        <f t="shared" si="520"/>
        <v>-</v>
      </c>
      <c r="BE1212" s="94" t="str">
        <f t="shared" si="521"/>
        <v>-</v>
      </c>
      <c r="BF1212" s="94" t="str">
        <f t="shared" si="522"/>
        <v>-</v>
      </c>
    </row>
    <row r="1213" spans="1:58" x14ac:dyDescent="0.2">
      <c r="A1213" s="19" t="s">
        <v>1193</v>
      </c>
      <c r="B1213" s="19" t="s">
        <v>76</v>
      </c>
      <c r="C1213" s="19">
        <v>16932657</v>
      </c>
      <c r="D1213" s="19">
        <v>6</v>
      </c>
      <c r="E1213" s="19" t="s">
        <v>1534</v>
      </c>
      <c r="F1213" s="19" t="s">
        <v>1784</v>
      </c>
      <c r="G1213" s="19" t="s">
        <v>1843</v>
      </c>
      <c r="H1213" s="19" t="s">
        <v>1018</v>
      </c>
      <c r="I1213" s="19" t="s">
        <v>653</v>
      </c>
      <c r="J1213" s="19">
        <v>80</v>
      </c>
      <c r="K1213" s="19" t="s">
        <v>556</v>
      </c>
      <c r="L1213" s="19" t="s">
        <v>495</v>
      </c>
      <c r="M1213" s="19" t="s">
        <v>269</v>
      </c>
      <c r="N1213" s="19">
        <v>45950</v>
      </c>
      <c r="O1213" s="19">
        <v>1</v>
      </c>
      <c r="P1213" s="83">
        <v>1</v>
      </c>
      <c r="Q1213" s="19" t="s">
        <v>23</v>
      </c>
      <c r="R1213" s="19" t="s">
        <v>11</v>
      </c>
      <c r="S1213" s="19" t="s">
        <v>23</v>
      </c>
      <c r="T1213" s="19">
        <v>1</v>
      </c>
      <c r="U1213" s="19" t="s">
        <v>11</v>
      </c>
      <c r="V1213" s="19" t="s">
        <v>11</v>
      </c>
      <c r="W1213" s="19" t="s">
        <v>11</v>
      </c>
      <c r="X1213" s="19">
        <v>0</v>
      </c>
      <c r="Y1213" s="19" t="s">
        <v>730</v>
      </c>
      <c r="Z1213" s="19">
        <v>0</v>
      </c>
      <c r="AA1213" s="19">
        <v>0</v>
      </c>
      <c r="AB1213" s="19">
        <v>0</v>
      </c>
      <c r="AC1213" s="186" t="str">
        <f>IF(OR(M1213="13",M1213="14",P1213=8),"",IF(     AND(OR(S1213="AUTORIZADO", S1213="PENDIENTE", S1213="REDUCIDO", S1213="AMPLIADO"),L1213&lt;&gt;"HONORARIO" ), _xlfn.CONCAT(IF(H1213="X","H",H1213),"_",IF(OR(P1213=5,P1213=6),_xlfn.CONCAT(P1213,"A"),P1213),"_",VLOOKUP(T1213,Datos!$B$2:$C$5,2,TRUE)),""))</f>
        <v>M_1_[hasta 3]</v>
      </c>
      <c r="AD1213" s="186">
        <f t="shared" si="496"/>
        <v>0</v>
      </c>
      <c r="AE1213" s="90" t="str">
        <f t="shared" si="497"/>
        <v>-</v>
      </c>
      <c r="AF1213" s="91" t="str">
        <f t="shared" si="498"/>
        <v>070601</v>
      </c>
      <c r="AG1213" s="92"/>
      <c r="AH1213" s="93" t="str">
        <f t="shared" si="499"/>
        <v>Corporación de Fomento de la Producción</v>
      </c>
      <c r="AI1213" s="90" t="str">
        <f t="shared" si="500"/>
        <v>-</v>
      </c>
      <c r="AJ1213" s="90">
        <f t="shared" si="501"/>
        <v>6</v>
      </c>
      <c r="AK1213" s="90" t="str">
        <f t="shared" si="502"/>
        <v>-</v>
      </c>
      <c r="AL1213" s="90" t="str">
        <f t="shared" si="503"/>
        <v>Identifica este registro como MUJER</v>
      </c>
      <c r="AM1213" s="90" t="str">
        <f t="shared" si="504"/>
        <v>-</v>
      </c>
      <c r="AN1213" s="90" t="str">
        <f t="shared" si="505"/>
        <v>-</v>
      </c>
      <c r="AO1213" s="90" t="str">
        <f t="shared" si="506"/>
        <v>-</v>
      </c>
      <c r="AP1213" s="58" t="str">
        <f t="shared" si="507"/>
        <v>-</v>
      </c>
      <c r="AQ1213" s="94" t="str">
        <f t="shared" si="508"/>
        <v>-</v>
      </c>
      <c r="AR1213" s="94" t="str">
        <f>IF(N1213="","PRIMER_DIA en blanco",
IF(AND(M1213="01",N1213&gt;=L_Conversion!$C$118,N1213&lt;=L_Conversion!$D$118),"-",
IF(AND(M1213="02",N1213&gt;=L_Conversion!$C$119,N1213&lt;=L_Conversion!$D$119),"-",
IF(AND(M1213="03",N1213&gt;=L_Conversion!$C$120,N1213&lt;=L_Conversion!$D$120),"-",
IF(AND(M1213="04",N1213&gt;=L_Conversion!$C$121,N1213&lt;=L_Conversion!$D$121),"-",
IF(AND(M1213="05",N1213&gt;=L_Conversion!$C$122,N1213&lt;=L_Conversion!$D$122),"-",
IF(AND(M1213="06",N1213&gt;=L_Conversion!$C$123,N1213&lt;=L_Conversion!$D$123),"-",
IF(AND(M1213="07",N1213&gt;=L_Conversion!$C$124,N1213&lt;=L_Conversion!$D$124),"-",
IF(AND(M1213="08",N1213&gt;=L_Conversion!$C$125,N1213&lt;=L_Conversion!$D$125),"-",
IF(AND(M1213="09",N1213&gt;=L_Conversion!$C$126,N1213&lt;=L_Conversion!$D$126),"-",
IF(AND(M1213="10",N1213&gt;=L_Conversion!$C$127,N1213&lt;=L_Conversion!$D$127),"-",
IF(AND(M1213="11",N1213&gt;=L_Conversion!$C$128,N1213&lt;=L_Conversion!$D$128),"-",
IF(AND(M1213="12",N1213&gt;=L_Conversion!$C$129,N1213&lt;=L_Conversion!$D$129),"-",
IF(AND(M1213="13",N1213&gt;=L_Conversion!$C$116,N1213&lt;=L_Conversion!$D$116),"-",
IF(AND(M1213="14",N1213&gt;=L_Conversion!$C$117,N1213&lt;=L_Conversion!$D$117),"-",
"PRIMER_DIA fuera de rango")))))))))))))))</f>
        <v>-</v>
      </c>
      <c r="AS1213" s="94" t="str">
        <f t="shared" si="509"/>
        <v>-</v>
      </c>
      <c r="AT1213" s="94" t="str">
        <f t="shared" si="510"/>
        <v>-</v>
      </c>
      <c r="AU1213" s="94" t="str">
        <f t="shared" si="511"/>
        <v>-</v>
      </c>
      <c r="AV1213" s="94" t="str">
        <f t="shared" si="512"/>
        <v>-</v>
      </c>
      <c r="AW1213" s="94" t="str">
        <f t="shared" si="513"/>
        <v>-</v>
      </c>
      <c r="AX1213" s="94" t="str">
        <f t="shared" si="514"/>
        <v>-</v>
      </c>
      <c r="AY1213" s="94" t="str">
        <f t="shared" si="515"/>
        <v>-</v>
      </c>
      <c r="AZ1213" s="94" t="str">
        <f t="shared" si="516"/>
        <v>-</v>
      </c>
      <c r="BA1213" s="94" t="str">
        <f t="shared" si="517"/>
        <v>-</v>
      </c>
      <c r="BB1213" s="94" t="str">
        <f t="shared" si="518"/>
        <v>-</v>
      </c>
      <c r="BC1213" s="94" t="str">
        <f t="shared" si="519"/>
        <v>-</v>
      </c>
      <c r="BD1213" s="94" t="str">
        <f t="shared" si="520"/>
        <v>-</v>
      </c>
      <c r="BE1213" s="94" t="str">
        <f t="shared" si="521"/>
        <v>-</v>
      </c>
      <c r="BF1213" s="94" t="str">
        <f t="shared" si="522"/>
        <v>-</v>
      </c>
    </row>
    <row r="1214" spans="1:58" x14ac:dyDescent="0.2">
      <c r="A1214" s="19" t="s">
        <v>1193</v>
      </c>
      <c r="B1214" s="19" t="s">
        <v>76</v>
      </c>
      <c r="C1214" s="19">
        <v>9402658</v>
      </c>
      <c r="D1214" s="19" t="s">
        <v>1197</v>
      </c>
      <c r="E1214" s="19" t="s">
        <v>1544</v>
      </c>
      <c r="F1214" s="19" t="s">
        <v>2068</v>
      </c>
      <c r="G1214" s="19" t="s">
        <v>2069</v>
      </c>
      <c r="H1214" s="19" t="s">
        <v>1018</v>
      </c>
      <c r="I1214" s="19" t="s">
        <v>654</v>
      </c>
      <c r="J1214" s="19">
        <v>80</v>
      </c>
      <c r="K1214" s="19" t="s">
        <v>560</v>
      </c>
      <c r="L1214" s="19" t="s">
        <v>509</v>
      </c>
      <c r="M1214" s="19" t="s">
        <v>269</v>
      </c>
      <c r="N1214" s="19">
        <v>45950</v>
      </c>
      <c r="O1214" s="19">
        <v>30</v>
      </c>
      <c r="P1214" s="83">
        <v>1</v>
      </c>
      <c r="Q1214" s="19" t="s">
        <v>23</v>
      </c>
      <c r="R1214" s="19" t="s">
        <v>11</v>
      </c>
      <c r="S1214" s="19" t="s">
        <v>23</v>
      </c>
      <c r="T1214" s="19">
        <v>30</v>
      </c>
      <c r="U1214" s="19" t="s">
        <v>11</v>
      </c>
      <c r="V1214" s="19" t="s">
        <v>11</v>
      </c>
      <c r="W1214" s="19" t="s">
        <v>11</v>
      </c>
      <c r="X1214" s="19">
        <v>0</v>
      </c>
      <c r="Y1214" s="19" t="s">
        <v>730</v>
      </c>
      <c r="Z1214" s="19">
        <v>0</v>
      </c>
      <c r="AA1214" s="19">
        <v>0</v>
      </c>
      <c r="AB1214" s="19">
        <v>0</v>
      </c>
      <c r="AC1214" s="186" t="str">
        <f>IF(OR(M1214="13",M1214="14",P1214=8),"",IF(     AND(OR(S1214="AUTORIZADO", S1214="PENDIENTE", S1214="REDUCIDO", S1214="AMPLIADO"),L1214&lt;&gt;"HONORARIO" ), _xlfn.CONCAT(IF(H1214="X","H",H1214),"_",IF(OR(P1214=5,P1214=6),_xlfn.CONCAT(P1214,"A"),P1214),"_",VLOOKUP(T1214,Datos!$B$2:$C$5,2,TRUE)),""))</f>
        <v>M_1_[11 +]</v>
      </c>
      <c r="AD1214" s="186">
        <f t="shared" si="496"/>
        <v>0</v>
      </c>
      <c r="AE1214" s="90" t="str">
        <f t="shared" si="497"/>
        <v>-</v>
      </c>
      <c r="AF1214" s="91" t="str">
        <f t="shared" si="498"/>
        <v>070601</v>
      </c>
      <c r="AG1214" s="92"/>
      <c r="AH1214" s="93" t="str">
        <f t="shared" si="499"/>
        <v>Corporación de Fomento de la Producción</v>
      </c>
      <c r="AI1214" s="90" t="str">
        <f t="shared" si="500"/>
        <v>-</v>
      </c>
      <c r="AJ1214" s="90" t="str">
        <f t="shared" si="501"/>
        <v>K</v>
      </c>
      <c r="AK1214" s="90" t="str">
        <f t="shared" si="502"/>
        <v>-</v>
      </c>
      <c r="AL1214" s="90" t="str">
        <f t="shared" si="503"/>
        <v>Identifica este registro como MUJER</v>
      </c>
      <c r="AM1214" s="90" t="str">
        <f t="shared" si="504"/>
        <v>-</v>
      </c>
      <c r="AN1214" s="90" t="str">
        <f t="shared" si="505"/>
        <v>-</v>
      </c>
      <c r="AO1214" s="90" t="str">
        <f t="shared" si="506"/>
        <v>-</v>
      </c>
      <c r="AP1214" s="58" t="str">
        <f t="shared" si="507"/>
        <v>-</v>
      </c>
      <c r="AQ1214" s="94" t="str">
        <f t="shared" si="508"/>
        <v>-</v>
      </c>
      <c r="AR1214" s="94" t="str">
        <f>IF(N1214="","PRIMER_DIA en blanco",
IF(AND(M1214="01",N1214&gt;=L_Conversion!$C$118,N1214&lt;=L_Conversion!$D$118),"-",
IF(AND(M1214="02",N1214&gt;=L_Conversion!$C$119,N1214&lt;=L_Conversion!$D$119),"-",
IF(AND(M1214="03",N1214&gt;=L_Conversion!$C$120,N1214&lt;=L_Conversion!$D$120),"-",
IF(AND(M1214="04",N1214&gt;=L_Conversion!$C$121,N1214&lt;=L_Conversion!$D$121),"-",
IF(AND(M1214="05",N1214&gt;=L_Conversion!$C$122,N1214&lt;=L_Conversion!$D$122),"-",
IF(AND(M1214="06",N1214&gt;=L_Conversion!$C$123,N1214&lt;=L_Conversion!$D$123),"-",
IF(AND(M1214="07",N1214&gt;=L_Conversion!$C$124,N1214&lt;=L_Conversion!$D$124),"-",
IF(AND(M1214="08",N1214&gt;=L_Conversion!$C$125,N1214&lt;=L_Conversion!$D$125),"-",
IF(AND(M1214="09",N1214&gt;=L_Conversion!$C$126,N1214&lt;=L_Conversion!$D$126),"-",
IF(AND(M1214="10",N1214&gt;=L_Conversion!$C$127,N1214&lt;=L_Conversion!$D$127),"-",
IF(AND(M1214="11",N1214&gt;=L_Conversion!$C$128,N1214&lt;=L_Conversion!$D$128),"-",
IF(AND(M1214="12",N1214&gt;=L_Conversion!$C$129,N1214&lt;=L_Conversion!$D$129),"-",
IF(AND(M1214="13",N1214&gt;=L_Conversion!$C$116,N1214&lt;=L_Conversion!$D$116),"-",
IF(AND(M1214="14",N1214&gt;=L_Conversion!$C$117,N1214&lt;=L_Conversion!$D$117),"-",
"PRIMER_DIA fuera de rango")))))))))))))))</f>
        <v>-</v>
      </c>
      <c r="AS1214" s="94" t="str">
        <f t="shared" si="509"/>
        <v>-</v>
      </c>
      <c r="AT1214" s="94" t="str">
        <f t="shared" si="510"/>
        <v>-</v>
      </c>
      <c r="AU1214" s="94" t="str">
        <f t="shared" si="511"/>
        <v>-</v>
      </c>
      <c r="AV1214" s="94" t="str">
        <f t="shared" si="512"/>
        <v>-</v>
      </c>
      <c r="AW1214" s="94" t="str">
        <f t="shared" si="513"/>
        <v>-</v>
      </c>
      <c r="AX1214" s="94" t="str">
        <f t="shared" si="514"/>
        <v>-</v>
      </c>
      <c r="AY1214" s="94" t="str">
        <f t="shared" si="515"/>
        <v>-</v>
      </c>
      <c r="AZ1214" s="94" t="str">
        <f t="shared" si="516"/>
        <v>-</v>
      </c>
      <c r="BA1214" s="94" t="str">
        <f t="shared" si="517"/>
        <v>-</v>
      </c>
      <c r="BB1214" s="94" t="str">
        <f t="shared" si="518"/>
        <v>-</v>
      </c>
      <c r="BC1214" s="94" t="str">
        <f t="shared" si="519"/>
        <v>-</v>
      </c>
      <c r="BD1214" s="94" t="str">
        <f t="shared" si="520"/>
        <v>-</v>
      </c>
      <c r="BE1214" s="94" t="str">
        <f t="shared" si="521"/>
        <v>-</v>
      </c>
      <c r="BF1214" s="94" t="str">
        <f t="shared" si="522"/>
        <v>-</v>
      </c>
    </row>
    <row r="1215" spans="1:58" x14ac:dyDescent="0.2">
      <c r="A1215" s="19" t="s">
        <v>1193</v>
      </c>
      <c r="B1215" s="19" t="s">
        <v>76</v>
      </c>
      <c r="C1215" s="19">
        <v>13450578</v>
      </c>
      <c r="D1215" s="19">
        <v>8</v>
      </c>
      <c r="E1215" s="19" t="s">
        <v>1413</v>
      </c>
      <c r="F1215" s="19" t="s">
        <v>1414</v>
      </c>
      <c r="G1215" s="19" t="s">
        <v>1314</v>
      </c>
      <c r="H1215" s="19" t="s">
        <v>1018</v>
      </c>
      <c r="I1215" s="19" t="s">
        <v>653</v>
      </c>
      <c r="J1215" s="19">
        <v>80</v>
      </c>
      <c r="K1215" s="19" t="s">
        <v>560</v>
      </c>
      <c r="L1215" s="19" t="s">
        <v>495</v>
      </c>
      <c r="M1215" s="19" t="s">
        <v>269</v>
      </c>
      <c r="N1215" s="19">
        <v>45950</v>
      </c>
      <c r="O1215" s="19">
        <v>11</v>
      </c>
      <c r="P1215" s="83">
        <v>1</v>
      </c>
      <c r="Q1215" s="19" t="s">
        <v>23</v>
      </c>
      <c r="R1215" s="19" t="s">
        <v>11</v>
      </c>
      <c r="S1215" s="19" t="s">
        <v>23</v>
      </c>
      <c r="T1215" s="19">
        <v>11</v>
      </c>
      <c r="U1215" s="19" t="s">
        <v>11</v>
      </c>
      <c r="V1215" s="19" t="s">
        <v>11</v>
      </c>
      <c r="W1215" s="19" t="s">
        <v>11</v>
      </c>
      <c r="X1215" s="19">
        <v>0</v>
      </c>
      <c r="Y1215" s="19" t="s">
        <v>730</v>
      </c>
      <c r="Z1215" s="19">
        <v>0</v>
      </c>
      <c r="AA1215" s="19">
        <v>0</v>
      </c>
      <c r="AB1215" s="19">
        <v>0</v>
      </c>
      <c r="AC1215" s="186" t="str">
        <f>IF(OR(M1215="13",M1215="14",P1215=8),"",IF(     AND(OR(S1215="AUTORIZADO", S1215="PENDIENTE", S1215="REDUCIDO", S1215="AMPLIADO"),L1215&lt;&gt;"HONORARIO" ), _xlfn.CONCAT(IF(H1215="X","H",H1215),"_",IF(OR(P1215=5,P1215=6),_xlfn.CONCAT(P1215,"A"),P1215),"_",VLOOKUP(T1215,Datos!$B$2:$C$5,2,TRUE)),""))</f>
        <v>M_1_[11 +]</v>
      </c>
      <c r="AD1215" s="186">
        <f t="shared" si="496"/>
        <v>0</v>
      </c>
      <c r="AE1215" s="90" t="str">
        <f t="shared" si="497"/>
        <v>-</v>
      </c>
      <c r="AF1215" s="91" t="str">
        <f t="shared" si="498"/>
        <v>070601</v>
      </c>
      <c r="AG1215" s="92"/>
      <c r="AH1215" s="93" t="str">
        <f t="shared" si="499"/>
        <v>Corporación de Fomento de la Producción</v>
      </c>
      <c r="AI1215" s="90" t="str">
        <f t="shared" si="500"/>
        <v>-</v>
      </c>
      <c r="AJ1215" s="90">
        <f t="shared" si="501"/>
        <v>8</v>
      </c>
      <c r="AK1215" s="90" t="str">
        <f t="shared" si="502"/>
        <v>-</v>
      </c>
      <c r="AL1215" s="90" t="str">
        <f t="shared" si="503"/>
        <v>Identifica este registro como MUJER</v>
      </c>
      <c r="AM1215" s="90" t="str">
        <f t="shared" si="504"/>
        <v>-</v>
      </c>
      <c r="AN1215" s="90" t="str">
        <f t="shared" si="505"/>
        <v>-</v>
      </c>
      <c r="AO1215" s="90" t="str">
        <f t="shared" si="506"/>
        <v>-</v>
      </c>
      <c r="AP1215" s="58" t="str">
        <f t="shared" si="507"/>
        <v>-</v>
      </c>
      <c r="AQ1215" s="94" t="str">
        <f t="shared" si="508"/>
        <v>-</v>
      </c>
      <c r="AR1215" s="94" t="str">
        <f>IF(N1215="","PRIMER_DIA en blanco",
IF(AND(M1215="01",N1215&gt;=L_Conversion!$C$118,N1215&lt;=L_Conversion!$D$118),"-",
IF(AND(M1215="02",N1215&gt;=L_Conversion!$C$119,N1215&lt;=L_Conversion!$D$119),"-",
IF(AND(M1215="03",N1215&gt;=L_Conversion!$C$120,N1215&lt;=L_Conversion!$D$120),"-",
IF(AND(M1215="04",N1215&gt;=L_Conversion!$C$121,N1215&lt;=L_Conversion!$D$121),"-",
IF(AND(M1215="05",N1215&gt;=L_Conversion!$C$122,N1215&lt;=L_Conversion!$D$122),"-",
IF(AND(M1215="06",N1215&gt;=L_Conversion!$C$123,N1215&lt;=L_Conversion!$D$123),"-",
IF(AND(M1215="07",N1215&gt;=L_Conversion!$C$124,N1215&lt;=L_Conversion!$D$124),"-",
IF(AND(M1215="08",N1215&gt;=L_Conversion!$C$125,N1215&lt;=L_Conversion!$D$125),"-",
IF(AND(M1215="09",N1215&gt;=L_Conversion!$C$126,N1215&lt;=L_Conversion!$D$126),"-",
IF(AND(M1215="10",N1215&gt;=L_Conversion!$C$127,N1215&lt;=L_Conversion!$D$127),"-",
IF(AND(M1215="11",N1215&gt;=L_Conversion!$C$128,N1215&lt;=L_Conversion!$D$128),"-",
IF(AND(M1215="12",N1215&gt;=L_Conversion!$C$129,N1215&lt;=L_Conversion!$D$129),"-",
IF(AND(M1215="13",N1215&gt;=L_Conversion!$C$116,N1215&lt;=L_Conversion!$D$116),"-",
IF(AND(M1215="14",N1215&gt;=L_Conversion!$C$117,N1215&lt;=L_Conversion!$D$117),"-",
"PRIMER_DIA fuera de rango")))))))))))))))</f>
        <v>-</v>
      </c>
      <c r="AS1215" s="94" t="str">
        <f t="shared" si="509"/>
        <v>-</v>
      </c>
      <c r="AT1215" s="94" t="str">
        <f t="shared" si="510"/>
        <v>-</v>
      </c>
      <c r="AU1215" s="94" t="str">
        <f t="shared" si="511"/>
        <v>-</v>
      </c>
      <c r="AV1215" s="94" t="str">
        <f t="shared" si="512"/>
        <v>-</v>
      </c>
      <c r="AW1215" s="94" t="str">
        <f t="shared" si="513"/>
        <v>-</v>
      </c>
      <c r="AX1215" s="94" t="str">
        <f t="shared" si="514"/>
        <v>-</v>
      </c>
      <c r="AY1215" s="94" t="str">
        <f t="shared" si="515"/>
        <v>-</v>
      </c>
      <c r="AZ1215" s="94" t="str">
        <f t="shared" si="516"/>
        <v>-</v>
      </c>
      <c r="BA1215" s="94" t="str">
        <f t="shared" si="517"/>
        <v>-</v>
      </c>
      <c r="BB1215" s="94" t="str">
        <f t="shared" si="518"/>
        <v>-</v>
      </c>
      <c r="BC1215" s="94" t="str">
        <f t="shared" si="519"/>
        <v>-</v>
      </c>
      <c r="BD1215" s="94" t="str">
        <f t="shared" si="520"/>
        <v>-</v>
      </c>
      <c r="BE1215" s="94" t="str">
        <f t="shared" si="521"/>
        <v>-</v>
      </c>
      <c r="BF1215" s="94" t="str">
        <f t="shared" si="522"/>
        <v>-</v>
      </c>
    </row>
    <row r="1216" spans="1:58" x14ac:dyDescent="0.2">
      <c r="A1216" s="19" t="s">
        <v>1193</v>
      </c>
      <c r="B1216" s="19" t="s">
        <v>76</v>
      </c>
      <c r="C1216" s="19">
        <v>18172881</v>
      </c>
      <c r="D1216" s="19">
        <v>7</v>
      </c>
      <c r="E1216" s="19" t="s">
        <v>1420</v>
      </c>
      <c r="F1216" s="19" t="s">
        <v>1421</v>
      </c>
      <c r="G1216" s="19" t="s">
        <v>1422</v>
      </c>
      <c r="H1216" s="19" t="s">
        <v>1018</v>
      </c>
      <c r="I1216" s="19" t="s">
        <v>653</v>
      </c>
      <c r="J1216" s="19">
        <v>80</v>
      </c>
      <c r="K1216" s="19" t="s">
        <v>556</v>
      </c>
      <c r="L1216" s="19" t="s">
        <v>495</v>
      </c>
      <c r="M1216" s="19" t="s">
        <v>269</v>
      </c>
      <c r="N1216" s="19">
        <v>45950</v>
      </c>
      <c r="O1216" s="19">
        <v>1</v>
      </c>
      <c r="P1216" s="83">
        <v>1</v>
      </c>
      <c r="Q1216" s="19" t="s">
        <v>23</v>
      </c>
      <c r="R1216" s="19" t="s">
        <v>11</v>
      </c>
      <c r="S1216" s="19" t="s">
        <v>23</v>
      </c>
      <c r="T1216" s="19">
        <v>1</v>
      </c>
      <c r="U1216" s="19" t="s">
        <v>11</v>
      </c>
      <c r="V1216" s="19" t="s">
        <v>11</v>
      </c>
      <c r="W1216" s="19" t="s">
        <v>11</v>
      </c>
      <c r="X1216" s="19">
        <v>0</v>
      </c>
      <c r="Y1216" s="19" t="s">
        <v>730</v>
      </c>
      <c r="Z1216" s="19">
        <v>0</v>
      </c>
      <c r="AA1216" s="19">
        <v>0</v>
      </c>
      <c r="AB1216" s="19">
        <v>0</v>
      </c>
      <c r="AC1216" s="186" t="str">
        <f>IF(OR(M1216="13",M1216="14",P1216=8),"",IF(     AND(OR(S1216="AUTORIZADO", S1216="PENDIENTE", S1216="REDUCIDO", S1216="AMPLIADO"),L1216&lt;&gt;"HONORARIO" ), _xlfn.CONCAT(IF(H1216="X","H",H1216),"_",IF(OR(P1216=5,P1216=6),_xlfn.CONCAT(P1216,"A"),P1216),"_",VLOOKUP(T1216,Datos!$B$2:$C$5,2,TRUE)),""))</f>
        <v>M_1_[hasta 3]</v>
      </c>
      <c r="AD1216" s="186">
        <f t="shared" si="496"/>
        <v>0</v>
      </c>
      <c r="AE1216" s="90" t="str">
        <f t="shared" si="497"/>
        <v>-</v>
      </c>
      <c r="AF1216" s="91" t="str">
        <f t="shared" si="498"/>
        <v>070601</v>
      </c>
      <c r="AG1216" s="92"/>
      <c r="AH1216" s="93" t="str">
        <f t="shared" si="499"/>
        <v>Corporación de Fomento de la Producción</v>
      </c>
      <c r="AI1216" s="90" t="str">
        <f t="shared" si="500"/>
        <v>-</v>
      </c>
      <c r="AJ1216" s="90">
        <f t="shared" si="501"/>
        <v>7</v>
      </c>
      <c r="AK1216" s="90" t="str">
        <f t="shared" si="502"/>
        <v>-</v>
      </c>
      <c r="AL1216" s="90" t="str">
        <f t="shared" si="503"/>
        <v>Identifica este registro como MUJER</v>
      </c>
      <c r="AM1216" s="90" t="str">
        <f t="shared" si="504"/>
        <v>-</v>
      </c>
      <c r="AN1216" s="90" t="str">
        <f t="shared" si="505"/>
        <v>-</v>
      </c>
      <c r="AO1216" s="90" t="str">
        <f t="shared" si="506"/>
        <v>-</v>
      </c>
      <c r="AP1216" s="58" t="str">
        <f t="shared" si="507"/>
        <v>-</v>
      </c>
      <c r="AQ1216" s="94" t="str">
        <f t="shared" si="508"/>
        <v>-</v>
      </c>
      <c r="AR1216" s="94" t="str">
        <f>IF(N1216="","PRIMER_DIA en blanco",
IF(AND(M1216="01",N1216&gt;=L_Conversion!$C$118,N1216&lt;=L_Conversion!$D$118),"-",
IF(AND(M1216="02",N1216&gt;=L_Conversion!$C$119,N1216&lt;=L_Conversion!$D$119),"-",
IF(AND(M1216="03",N1216&gt;=L_Conversion!$C$120,N1216&lt;=L_Conversion!$D$120),"-",
IF(AND(M1216="04",N1216&gt;=L_Conversion!$C$121,N1216&lt;=L_Conversion!$D$121),"-",
IF(AND(M1216="05",N1216&gt;=L_Conversion!$C$122,N1216&lt;=L_Conversion!$D$122),"-",
IF(AND(M1216="06",N1216&gt;=L_Conversion!$C$123,N1216&lt;=L_Conversion!$D$123),"-",
IF(AND(M1216="07",N1216&gt;=L_Conversion!$C$124,N1216&lt;=L_Conversion!$D$124),"-",
IF(AND(M1216="08",N1216&gt;=L_Conversion!$C$125,N1216&lt;=L_Conversion!$D$125),"-",
IF(AND(M1216="09",N1216&gt;=L_Conversion!$C$126,N1216&lt;=L_Conversion!$D$126),"-",
IF(AND(M1216="10",N1216&gt;=L_Conversion!$C$127,N1216&lt;=L_Conversion!$D$127),"-",
IF(AND(M1216="11",N1216&gt;=L_Conversion!$C$128,N1216&lt;=L_Conversion!$D$128),"-",
IF(AND(M1216="12",N1216&gt;=L_Conversion!$C$129,N1216&lt;=L_Conversion!$D$129),"-",
IF(AND(M1216="13",N1216&gt;=L_Conversion!$C$116,N1216&lt;=L_Conversion!$D$116),"-",
IF(AND(M1216="14",N1216&gt;=L_Conversion!$C$117,N1216&lt;=L_Conversion!$D$117),"-",
"PRIMER_DIA fuera de rango")))))))))))))))</f>
        <v>-</v>
      </c>
      <c r="AS1216" s="94" t="str">
        <f t="shared" si="509"/>
        <v>-</v>
      </c>
      <c r="AT1216" s="94" t="str">
        <f t="shared" si="510"/>
        <v>-</v>
      </c>
      <c r="AU1216" s="94" t="str">
        <f t="shared" si="511"/>
        <v>-</v>
      </c>
      <c r="AV1216" s="94" t="str">
        <f t="shared" si="512"/>
        <v>-</v>
      </c>
      <c r="AW1216" s="94" t="str">
        <f t="shared" si="513"/>
        <v>-</v>
      </c>
      <c r="AX1216" s="94" t="str">
        <f t="shared" si="514"/>
        <v>-</v>
      </c>
      <c r="AY1216" s="94" t="str">
        <f t="shared" si="515"/>
        <v>-</v>
      </c>
      <c r="AZ1216" s="94" t="str">
        <f t="shared" si="516"/>
        <v>-</v>
      </c>
      <c r="BA1216" s="94" t="str">
        <f t="shared" si="517"/>
        <v>-</v>
      </c>
      <c r="BB1216" s="94" t="str">
        <f t="shared" si="518"/>
        <v>-</v>
      </c>
      <c r="BC1216" s="94" t="str">
        <f t="shared" si="519"/>
        <v>-</v>
      </c>
      <c r="BD1216" s="94" t="str">
        <f t="shared" si="520"/>
        <v>-</v>
      </c>
      <c r="BE1216" s="94" t="str">
        <f t="shared" si="521"/>
        <v>-</v>
      </c>
      <c r="BF1216" s="94" t="str">
        <f t="shared" si="522"/>
        <v>-</v>
      </c>
    </row>
    <row r="1217" spans="1:58" x14ac:dyDescent="0.2">
      <c r="A1217" s="19" t="s">
        <v>1193</v>
      </c>
      <c r="B1217" s="19" t="s">
        <v>76</v>
      </c>
      <c r="C1217" s="19">
        <v>15779123</v>
      </c>
      <c r="D1217" s="19">
        <v>0</v>
      </c>
      <c r="E1217" s="19" t="s">
        <v>1382</v>
      </c>
      <c r="F1217" s="19" t="s">
        <v>1935</v>
      </c>
      <c r="G1217" s="19" t="s">
        <v>1936</v>
      </c>
      <c r="H1217" s="19" t="s">
        <v>654</v>
      </c>
      <c r="I1217" s="19" t="s">
        <v>653</v>
      </c>
      <c r="J1217" s="19">
        <v>80</v>
      </c>
      <c r="K1217" s="19" t="s">
        <v>556</v>
      </c>
      <c r="L1217" s="19" t="s">
        <v>495</v>
      </c>
      <c r="M1217" s="19" t="s">
        <v>269</v>
      </c>
      <c r="N1217" s="19">
        <v>45951</v>
      </c>
      <c r="O1217" s="19">
        <v>14</v>
      </c>
      <c r="P1217" s="83">
        <v>1</v>
      </c>
      <c r="Q1217" s="19" t="s">
        <v>23</v>
      </c>
      <c r="R1217" s="19" t="s">
        <v>11</v>
      </c>
      <c r="S1217" s="19" t="s">
        <v>23</v>
      </c>
      <c r="T1217" s="19">
        <v>14</v>
      </c>
      <c r="U1217" s="19" t="s">
        <v>11</v>
      </c>
      <c r="V1217" s="19" t="s">
        <v>11</v>
      </c>
      <c r="W1217" s="19" t="s">
        <v>11</v>
      </c>
      <c r="X1217" s="19">
        <v>0</v>
      </c>
      <c r="Y1217" s="19" t="s">
        <v>730</v>
      </c>
      <c r="Z1217" s="19">
        <v>0</v>
      </c>
      <c r="AA1217" s="19">
        <v>0</v>
      </c>
      <c r="AB1217" s="19">
        <v>0</v>
      </c>
      <c r="AC1217" s="186" t="str">
        <f>IF(OR(M1217="13",M1217="14",P1217=8),"",IF(     AND(OR(S1217="AUTORIZADO", S1217="PENDIENTE", S1217="REDUCIDO", S1217="AMPLIADO"),L1217&lt;&gt;"HONORARIO" ), _xlfn.CONCAT(IF(H1217="X","H",H1217),"_",IF(OR(P1217=5,P1217=6),_xlfn.CONCAT(P1217,"A"),P1217),"_",VLOOKUP(T1217,Datos!$B$2:$C$5,2,TRUE)),""))</f>
        <v>H_1_[11 +]</v>
      </c>
      <c r="AD1217" s="186">
        <f t="shared" si="496"/>
        <v>0</v>
      </c>
      <c r="AE1217" s="90" t="str">
        <f t="shared" si="497"/>
        <v>-</v>
      </c>
      <c r="AF1217" s="91" t="str">
        <f t="shared" si="498"/>
        <v>070601</v>
      </c>
      <c r="AG1217" s="92"/>
      <c r="AH1217" s="93" t="str">
        <f t="shared" si="499"/>
        <v>Corporación de Fomento de la Producción</v>
      </c>
      <c r="AI1217" s="90" t="str">
        <f t="shared" si="500"/>
        <v>-</v>
      </c>
      <c r="AJ1217" s="90">
        <f t="shared" si="501"/>
        <v>0</v>
      </c>
      <c r="AK1217" s="90" t="str">
        <f t="shared" si="502"/>
        <v>-</v>
      </c>
      <c r="AL1217" s="90" t="str">
        <f t="shared" si="503"/>
        <v>Identifica este registro como HOMBRE</v>
      </c>
      <c r="AM1217" s="90" t="str">
        <f t="shared" si="504"/>
        <v>-</v>
      </c>
      <c r="AN1217" s="90" t="str">
        <f t="shared" si="505"/>
        <v>-</v>
      </c>
      <c r="AO1217" s="90" t="str">
        <f t="shared" si="506"/>
        <v>-</v>
      </c>
      <c r="AP1217" s="58" t="str">
        <f t="shared" si="507"/>
        <v>-</v>
      </c>
      <c r="AQ1217" s="94" t="str">
        <f t="shared" si="508"/>
        <v>-</v>
      </c>
      <c r="AR1217" s="94" t="str">
        <f>IF(N1217="","PRIMER_DIA en blanco",
IF(AND(M1217="01",N1217&gt;=L_Conversion!$C$118,N1217&lt;=L_Conversion!$D$118),"-",
IF(AND(M1217="02",N1217&gt;=L_Conversion!$C$119,N1217&lt;=L_Conversion!$D$119),"-",
IF(AND(M1217="03",N1217&gt;=L_Conversion!$C$120,N1217&lt;=L_Conversion!$D$120),"-",
IF(AND(M1217="04",N1217&gt;=L_Conversion!$C$121,N1217&lt;=L_Conversion!$D$121),"-",
IF(AND(M1217="05",N1217&gt;=L_Conversion!$C$122,N1217&lt;=L_Conversion!$D$122),"-",
IF(AND(M1217="06",N1217&gt;=L_Conversion!$C$123,N1217&lt;=L_Conversion!$D$123),"-",
IF(AND(M1217="07",N1217&gt;=L_Conversion!$C$124,N1217&lt;=L_Conversion!$D$124),"-",
IF(AND(M1217="08",N1217&gt;=L_Conversion!$C$125,N1217&lt;=L_Conversion!$D$125),"-",
IF(AND(M1217="09",N1217&gt;=L_Conversion!$C$126,N1217&lt;=L_Conversion!$D$126),"-",
IF(AND(M1217="10",N1217&gt;=L_Conversion!$C$127,N1217&lt;=L_Conversion!$D$127),"-",
IF(AND(M1217="11",N1217&gt;=L_Conversion!$C$128,N1217&lt;=L_Conversion!$D$128),"-",
IF(AND(M1217="12",N1217&gt;=L_Conversion!$C$129,N1217&lt;=L_Conversion!$D$129),"-",
IF(AND(M1217="13",N1217&gt;=L_Conversion!$C$116,N1217&lt;=L_Conversion!$D$116),"-",
IF(AND(M1217="14",N1217&gt;=L_Conversion!$C$117,N1217&lt;=L_Conversion!$D$117),"-",
"PRIMER_DIA fuera de rango")))))))))))))))</f>
        <v>-</v>
      </c>
      <c r="AS1217" s="94" t="str">
        <f t="shared" si="509"/>
        <v>-</v>
      </c>
      <c r="AT1217" s="94" t="str">
        <f t="shared" si="510"/>
        <v>-</v>
      </c>
      <c r="AU1217" s="94" t="str">
        <f t="shared" si="511"/>
        <v>-</v>
      </c>
      <c r="AV1217" s="94" t="str">
        <f t="shared" si="512"/>
        <v>-</v>
      </c>
      <c r="AW1217" s="94" t="str">
        <f t="shared" si="513"/>
        <v>-</v>
      </c>
      <c r="AX1217" s="94" t="str">
        <f t="shared" si="514"/>
        <v>-</v>
      </c>
      <c r="AY1217" s="94" t="str">
        <f t="shared" si="515"/>
        <v>-</v>
      </c>
      <c r="AZ1217" s="94" t="str">
        <f t="shared" si="516"/>
        <v>-</v>
      </c>
      <c r="BA1217" s="94" t="str">
        <f t="shared" si="517"/>
        <v>-</v>
      </c>
      <c r="BB1217" s="94" t="str">
        <f t="shared" si="518"/>
        <v>-</v>
      </c>
      <c r="BC1217" s="94" t="str">
        <f t="shared" si="519"/>
        <v>-</v>
      </c>
      <c r="BD1217" s="94" t="str">
        <f t="shared" si="520"/>
        <v>-</v>
      </c>
      <c r="BE1217" s="94" t="str">
        <f t="shared" si="521"/>
        <v>-</v>
      </c>
      <c r="BF1217" s="94" t="str">
        <f t="shared" si="522"/>
        <v>-</v>
      </c>
    </row>
    <row r="1218" spans="1:58" x14ac:dyDescent="0.2">
      <c r="A1218" s="19" t="s">
        <v>1193</v>
      </c>
      <c r="B1218" s="19" t="s">
        <v>76</v>
      </c>
      <c r="C1218" s="19">
        <v>16081414</v>
      </c>
      <c r="D1218" s="19">
        <v>4</v>
      </c>
      <c r="E1218" s="19" t="s">
        <v>1250</v>
      </c>
      <c r="F1218" s="19" t="s">
        <v>1251</v>
      </c>
      <c r="G1218" s="19" t="s">
        <v>1252</v>
      </c>
      <c r="H1218" s="19" t="s">
        <v>1018</v>
      </c>
      <c r="I1218" s="19" t="s">
        <v>653</v>
      </c>
      <c r="J1218" s="19">
        <v>80</v>
      </c>
      <c r="K1218" s="19" t="s">
        <v>560</v>
      </c>
      <c r="L1218" s="19" t="s">
        <v>495</v>
      </c>
      <c r="M1218" s="19" t="s">
        <v>269</v>
      </c>
      <c r="N1218" s="19">
        <v>45951</v>
      </c>
      <c r="O1218" s="19">
        <v>8</v>
      </c>
      <c r="P1218" s="83">
        <v>1</v>
      </c>
      <c r="Q1218" s="19" t="s">
        <v>23</v>
      </c>
      <c r="R1218" s="19" t="s">
        <v>11</v>
      </c>
      <c r="S1218" s="19" t="s">
        <v>23</v>
      </c>
      <c r="T1218" s="19">
        <v>8</v>
      </c>
      <c r="U1218" s="19" t="s">
        <v>11</v>
      </c>
      <c r="V1218" s="19" t="s">
        <v>11</v>
      </c>
      <c r="W1218" s="19" t="s">
        <v>11</v>
      </c>
      <c r="X1218" s="19">
        <v>0</v>
      </c>
      <c r="Y1218" s="19" t="s">
        <v>730</v>
      </c>
      <c r="Z1218" s="19">
        <v>0</v>
      </c>
      <c r="AA1218" s="19">
        <v>0</v>
      </c>
      <c r="AB1218" s="19">
        <v>0</v>
      </c>
      <c r="AC1218" s="186" t="str">
        <f>IF(OR(M1218="13",M1218="14",P1218=8),"",IF(     AND(OR(S1218="AUTORIZADO", S1218="PENDIENTE", S1218="REDUCIDO", S1218="AMPLIADO"),L1218&lt;&gt;"HONORARIO" ), _xlfn.CONCAT(IF(H1218="X","H",H1218),"_",IF(OR(P1218=5,P1218=6),_xlfn.CONCAT(P1218,"A"),P1218),"_",VLOOKUP(T1218,Datos!$B$2:$C$5,2,TRUE)),""))</f>
        <v>M_1_[4 a 10]</v>
      </c>
      <c r="AD1218" s="186">
        <f t="shared" si="496"/>
        <v>0</v>
      </c>
      <c r="AE1218" s="90" t="str">
        <f t="shared" si="497"/>
        <v>-</v>
      </c>
      <c r="AF1218" s="91" t="str">
        <f t="shared" si="498"/>
        <v>070601</v>
      </c>
      <c r="AG1218" s="92"/>
      <c r="AH1218" s="93" t="str">
        <f t="shared" si="499"/>
        <v>Corporación de Fomento de la Producción</v>
      </c>
      <c r="AI1218" s="90" t="str">
        <f t="shared" si="500"/>
        <v>-</v>
      </c>
      <c r="AJ1218" s="90">
        <f t="shared" si="501"/>
        <v>4</v>
      </c>
      <c r="AK1218" s="90" t="str">
        <f t="shared" si="502"/>
        <v>-</v>
      </c>
      <c r="AL1218" s="90" t="str">
        <f t="shared" si="503"/>
        <v>Identifica este registro como MUJER</v>
      </c>
      <c r="AM1218" s="90" t="str">
        <f t="shared" si="504"/>
        <v>-</v>
      </c>
      <c r="AN1218" s="90" t="str">
        <f t="shared" si="505"/>
        <v>-</v>
      </c>
      <c r="AO1218" s="90" t="str">
        <f t="shared" si="506"/>
        <v>-</v>
      </c>
      <c r="AP1218" s="58" t="str">
        <f t="shared" si="507"/>
        <v>-</v>
      </c>
      <c r="AQ1218" s="94" t="str">
        <f t="shared" si="508"/>
        <v>-</v>
      </c>
      <c r="AR1218" s="94" t="str">
        <f>IF(N1218="","PRIMER_DIA en blanco",
IF(AND(M1218="01",N1218&gt;=L_Conversion!$C$118,N1218&lt;=L_Conversion!$D$118),"-",
IF(AND(M1218="02",N1218&gt;=L_Conversion!$C$119,N1218&lt;=L_Conversion!$D$119),"-",
IF(AND(M1218="03",N1218&gt;=L_Conversion!$C$120,N1218&lt;=L_Conversion!$D$120),"-",
IF(AND(M1218="04",N1218&gt;=L_Conversion!$C$121,N1218&lt;=L_Conversion!$D$121),"-",
IF(AND(M1218="05",N1218&gt;=L_Conversion!$C$122,N1218&lt;=L_Conversion!$D$122),"-",
IF(AND(M1218="06",N1218&gt;=L_Conversion!$C$123,N1218&lt;=L_Conversion!$D$123),"-",
IF(AND(M1218="07",N1218&gt;=L_Conversion!$C$124,N1218&lt;=L_Conversion!$D$124),"-",
IF(AND(M1218="08",N1218&gt;=L_Conversion!$C$125,N1218&lt;=L_Conversion!$D$125),"-",
IF(AND(M1218="09",N1218&gt;=L_Conversion!$C$126,N1218&lt;=L_Conversion!$D$126),"-",
IF(AND(M1218="10",N1218&gt;=L_Conversion!$C$127,N1218&lt;=L_Conversion!$D$127),"-",
IF(AND(M1218="11",N1218&gt;=L_Conversion!$C$128,N1218&lt;=L_Conversion!$D$128),"-",
IF(AND(M1218="12",N1218&gt;=L_Conversion!$C$129,N1218&lt;=L_Conversion!$D$129),"-",
IF(AND(M1218="13",N1218&gt;=L_Conversion!$C$116,N1218&lt;=L_Conversion!$D$116),"-",
IF(AND(M1218="14",N1218&gt;=L_Conversion!$C$117,N1218&lt;=L_Conversion!$D$117),"-",
"PRIMER_DIA fuera de rango")))))))))))))))</f>
        <v>-</v>
      </c>
      <c r="AS1218" s="94" t="str">
        <f t="shared" si="509"/>
        <v>-</v>
      </c>
      <c r="AT1218" s="94" t="str">
        <f t="shared" si="510"/>
        <v>-</v>
      </c>
      <c r="AU1218" s="94" t="str">
        <f t="shared" si="511"/>
        <v>-</v>
      </c>
      <c r="AV1218" s="94" t="str">
        <f t="shared" si="512"/>
        <v>-</v>
      </c>
      <c r="AW1218" s="94" t="str">
        <f t="shared" si="513"/>
        <v>-</v>
      </c>
      <c r="AX1218" s="94" t="str">
        <f t="shared" si="514"/>
        <v>-</v>
      </c>
      <c r="AY1218" s="94" t="str">
        <f t="shared" si="515"/>
        <v>-</v>
      </c>
      <c r="AZ1218" s="94" t="str">
        <f t="shared" si="516"/>
        <v>-</v>
      </c>
      <c r="BA1218" s="94" t="str">
        <f t="shared" si="517"/>
        <v>-</v>
      </c>
      <c r="BB1218" s="94" t="str">
        <f t="shared" si="518"/>
        <v>-</v>
      </c>
      <c r="BC1218" s="94" t="str">
        <f t="shared" si="519"/>
        <v>-</v>
      </c>
      <c r="BD1218" s="94" t="str">
        <f t="shared" si="520"/>
        <v>-</v>
      </c>
      <c r="BE1218" s="94" t="str">
        <f t="shared" si="521"/>
        <v>-</v>
      </c>
      <c r="BF1218" s="94" t="str">
        <f t="shared" si="522"/>
        <v>-</v>
      </c>
    </row>
    <row r="1219" spans="1:58" x14ac:dyDescent="0.2">
      <c r="A1219" s="19" t="s">
        <v>1193</v>
      </c>
      <c r="B1219" s="19" t="s">
        <v>76</v>
      </c>
      <c r="C1219" s="19">
        <v>12634135</v>
      </c>
      <c r="D1219" s="19">
        <v>0</v>
      </c>
      <c r="E1219" s="19" t="s">
        <v>1862</v>
      </c>
      <c r="F1219" s="19" t="s">
        <v>1260</v>
      </c>
      <c r="G1219" s="19" t="s">
        <v>2182</v>
      </c>
      <c r="H1219" s="19" t="s">
        <v>1018</v>
      </c>
      <c r="I1219" s="19" t="s">
        <v>653</v>
      </c>
      <c r="J1219" s="19">
        <v>80</v>
      </c>
      <c r="K1219" s="19" t="s">
        <v>556</v>
      </c>
      <c r="L1219" s="19" t="s">
        <v>495</v>
      </c>
      <c r="M1219" s="19" t="s">
        <v>269</v>
      </c>
      <c r="N1219" s="19">
        <v>45951</v>
      </c>
      <c r="O1219" s="19">
        <v>2</v>
      </c>
      <c r="P1219" s="83">
        <v>1</v>
      </c>
      <c r="Q1219" s="19" t="s">
        <v>23</v>
      </c>
      <c r="R1219" s="19" t="s">
        <v>11</v>
      </c>
      <c r="S1219" s="19" t="s">
        <v>23</v>
      </c>
      <c r="T1219" s="19">
        <v>2</v>
      </c>
      <c r="U1219" s="19" t="s">
        <v>11</v>
      </c>
      <c r="V1219" s="19" t="s">
        <v>11</v>
      </c>
      <c r="W1219" s="19" t="s">
        <v>11</v>
      </c>
      <c r="X1219" s="19">
        <v>0</v>
      </c>
      <c r="Y1219" s="19" t="s">
        <v>730</v>
      </c>
      <c r="Z1219" s="19">
        <v>0</v>
      </c>
      <c r="AA1219" s="19">
        <v>0</v>
      </c>
      <c r="AB1219" s="19">
        <v>0</v>
      </c>
      <c r="AC1219" s="186" t="str">
        <f>IF(OR(M1219="13",M1219="14",P1219=8),"",IF(     AND(OR(S1219="AUTORIZADO", S1219="PENDIENTE", S1219="REDUCIDO", S1219="AMPLIADO"),L1219&lt;&gt;"HONORARIO" ), _xlfn.CONCAT(IF(H1219="X","H",H1219),"_",IF(OR(P1219=5,P1219=6),_xlfn.CONCAT(P1219,"A"),P1219),"_",VLOOKUP(T1219,Datos!$B$2:$C$5,2,TRUE)),""))</f>
        <v>M_1_[hasta 3]</v>
      </c>
      <c r="AD1219" s="186">
        <f t="shared" ref="AD1219:AD1282" si="523">IF(AC1219="",0,AA1219+AB1219)</f>
        <v>0</v>
      </c>
      <c r="AE1219" s="90" t="str">
        <f t="shared" ref="AE1219:AE1282" si="524">IF(A1219="","Celda vacía",IF(A1219="L","-","Revisar"))</f>
        <v>-</v>
      </c>
      <c r="AF1219" s="91" t="str">
        <f t="shared" ref="AF1219:AF1282" si="525">IF(B1219="","Celda vacía",IF(LEN(B1219)=4,REPLACE(B1219,1,6,CONCATENATE("00",B1219)),IF(LEN(B1219)=5,REPLACE(B1219,1,6,CONCATENATE("0",B1219)),IF(LEN(B1219)=6,REPLACE(B1219,1,6,B1219),IF(AND(LEN(B1219)&gt;6,OR(LEFT(B1219,4)="1202", LEFT(B1219,4)="1703")),REPLACE(B1219,1,LEN(B1219),B1219),"Revisar")))))</f>
        <v>070601</v>
      </c>
      <c r="AG1219" s="92"/>
      <c r="AH1219" s="93" t="str">
        <f t="shared" ref="AH1219:AH1282" si="526">IF(B1219="","Celda Vacía",IF(ISERROR(IF(B1219="","",VLOOKUP(B1219,Codigo,3,0))),"Corregir código servicio",IF(B1219="","",VLOOKUP(B1219,Codigo,3,0))))</f>
        <v>Corporación de Fomento de la Producción</v>
      </c>
      <c r="AI1219" s="90" t="str">
        <f t="shared" ref="AI1219:AI1282" si="527">IF(C1219="","Celda vacía",IF(C1219&gt;1000000,"-","Revisar con Edad"))</f>
        <v>-</v>
      </c>
      <c r="AJ1219" s="90">
        <f t="shared" ref="AJ1219:AJ1282" si="528">IF(D1219="","Celda vacía",IF(IF(IF(LEN(C1219)=6,(11-((RIGHT(C1219,1)*2+MID(C1219,5,1)*3+MID(C1219,4,1)*4+MID(C1219,3,1)*5+MID(C1219,2,1)*6+LEFT(C1219,1)*7)-(INT((RIGHT(C1219,1)*2+MID(C1219,5,1)*3+MID(C1219,4,1)*4+MID(C1219,3,1)*5+MID(C1219,2,1)*6+LEFT(C1219,1)*7)/11)*11))),IF(LEN(C1219)=7,(11-((RIGHT(C1219,1)*2+MID(C1219,6,1)*3+MID(C1219,5,1)*4+MID(C1219,4,1)*5+MID(C1219,3,1)*6+MID(C1219,2,1)*7+LEFT(C1219,1)*2)-(INT((RIGHT(C1219,1)*2+MID(C1219,6,1)*3+MID(C1219,5,1)*4+MID(C1219,4,1)*5+MID(C1219,3,1)*6+MID(C1219,2,1)*7+LEFT(C1219,1)*2)/11)*11))),(11-((RIGHT(C1219,1)*2+MID(C1219,7,1)*3+MID(C1219,6,1)*4+MID(C1219,5,1)*5+MID(C1219,4,1)*6+MID(C1219,3,1)*7+MID(C1219,2,1)*2+LEFT(C1219,1)*3)-(INT((RIGHT(C1219,1)*2+MID(C1219,7,1)*3+MID(C1219,6,1)*4+MID(C1219,5,1)*5+MID(C1219,4,1)*6+MID(C1219,3,1)*7+MID(C1219,2,1)*2+LEFT(C1219,1)*3)/11)*11)))))=11,0,IF(LEN(C1219)=6,(11-((RIGHT(C1219,1)*2+MID(C1219,5,1)*3+MID(C1219,4,1)*4+MID(C1219,3,1)*5+MID(C1219,2,1)*6+LEFT(C1219,1)*7)-(INT((RIGHT(C1219,1)*2+MID(C1219,5,1)*3+MID(C1219,4,1)*4+MID(C1219,3,1)*5+MID(C1219,2,1)*6+LEFT(C1219,1)*7)/11)*11))),IF(LEN(C1219)=7,(11-((RIGHT(C1219,1)*2+MID(C1219,6,1)*3+MID(C1219,5,1)*4+MID(C1219,4,1)*5+MID(C1219,3,1)*6+MID(C1219,2,1)*7+LEFT(C1219,1)*2)-(INT((RIGHT(C1219,1)*2+MID(C1219,6,1)*3+MID(C1219,5,1)*4+MID(C1219,4,1)*5+MID(C1219,3,1)*6+MID(C1219,2,1)*7+LEFT(C1219,1)*2)/11)*11))),(11-((RIGHT(C1219,1)*2+MID(C1219,7,1)*3+MID(C1219,6,1)*4+MID(C1219,5,1)*5+MID(C1219,4,1)*6+MID(C1219,3,1)*7+MID(C1219,2,1)*2+LEFT(C1219,1)*3)-(INT((RIGHT(C1219,1)*2+MID(C1219,7,1)*3+MID(C1219,6,1)*4+MID(C1219,5,1)*5+MID(C1219,4,1)*6+MID(C1219,3,1)*7+MID(C1219,2,1)*2+LEFT(C1219,1)*3)/11)*11))))))=10,"K",IF(IF(LEN(C1219)=6,(11-((RIGHT(C1219,1)*2+MID(C1219,5,1)*3+MID(C1219,4,1)*4+MID(C1219,3,1)*5+MID(C1219,2,1)*6+LEFT(C1219,1)*7)-(INT((RIGHT(C1219,1)*2+MID(C1219,5,1)*3+MID(C1219,4,1)*4+MID(C1219,3,1)*5+MID(C1219,2,1)*6+LEFT(C1219,1)*7)/11)*11))),IF(LEN(C1219)=7,(11-((RIGHT(C1219,1)*2+MID(C1219,6,1)*3+MID(C1219,5,1)*4+MID(C1219,4,1)*5+MID(C1219,3,1)*6+MID(C1219,2,1)*7+LEFT(C1219,1)*2)-(INT((RIGHT(C1219,1)*2+MID(C1219,6,1)*3+MID(C1219,5,1)*4+MID(C1219,4,1)*5+MID(C1219,3,1)*6+MID(C1219,2,1)*7+LEFT(C1219,1)*2)/11)*11))),(11-((RIGHT(C1219,1)*2+MID(C1219,7,1)*3+MID(C1219,6,1)*4+MID(C1219,5,1)*5+MID(C1219,4,1)*6+MID(C1219,3,1)*7+MID(C1219,2,1)*2+LEFT(C1219,1)*3)-(INT((RIGHT(C1219,1)*2+MID(C1219,7,1)*3+MID(C1219,6,1)*4+MID(C1219,5,1)*5+MID(C1219,4,1)*6+MID(C1219,3,1)*7+MID(C1219,2,1)*2+LEFT(C1219,1)*3)/11)*11)))))=11,0,IF(LEN(C1219)=6,(11-((RIGHT(C1219,1)*2+MID(C1219,5,1)*3+MID(C1219,4,1)*4+MID(C1219,3,1)*5+MID(C1219,2,1)*6+LEFT(C1219,1)*7)-(INT((RIGHT(C1219,1)*2+MID(C1219,5,1)*3+MID(C1219,4,1)*4+MID(C1219,3,1)*5+MID(C1219,2,1)*6+LEFT(C1219,1)*7)/11)*11))),IF(LEN(C1219)=7,(11-((RIGHT(C1219,1)*2+MID(C1219,6,1)*3+MID(C1219,5,1)*4+MID(C1219,4,1)*5+MID(C1219,3,1)*6+MID(C1219,2,1)*7+LEFT(C1219,1)*2)-(INT((RIGHT(C1219,1)*2+MID(C1219,6,1)*3+MID(C1219,5,1)*4+MID(C1219,4,1)*5+MID(C1219,3,1)*6+MID(C1219,2,1)*7+LEFT(C1219,1)*2)/11)*11))),(11-((RIGHT(C1219,1)*2+MID(C1219,7,1)*3+MID(C1219,6,1)*4+MID(C1219,5,1)*5+MID(C1219,4,1)*6+MID(C1219,3,1)*7+MID(C1219,2,1)*2+LEFT(C1219,1)*3)-(INT((RIGHT(C1219,1)*2+MID(C1219,7,1)*3+MID(C1219,6,1)*4+MID(C1219,5,1)*5+MID(C1219,4,1)*6+MID(C1219,3,1)*7+MID(C1219,2,1)*2+LEFT(C1219,1)*3)/11)*11))))))))</f>
        <v>0</v>
      </c>
      <c r="AK1219" s="90" t="str">
        <f t="shared" ref="AK1219:AK1282" si="529">IF(C1219="","Celda vacía",IF(C1219="E","-",IF(IF(AJ1219=11,0,IF(AJ1219=10,"K",AJ1219))=D1219,"-","Corregir RUN")))</f>
        <v>-</v>
      </c>
      <c r="AL1219" s="90" t="str">
        <f t="shared" ref="AL1219:AL1282" si="530">IF(H1219="","Celda vacía",IF(OR(H1219="M",H1219="H",H1219="X"),  IF(H1219="M", "Identifica este registro como MUJER",  IF(H1219="H","Identifica este registro como HOMBRE", IF(H1219="X","Identifica este registro como NO BINARIO"))),  "Validar con Tabla N°01")   )</f>
        <v>Identifica este registro como MUJER</v>
      </c>
      <c r="AM1219" s="90" t="str">
        <f t="shared" ref="AM1219:AM1282" si="531">IF(I1219="","Celda vacía",IF(ISERROR(VLOOKUP(I1219,Tabla_27_Matriz_Base,1,0)),"Revisar","-"))</f>
        <v>-</v>
      </c>
      <c r="AN1219" s="90" t="str">
        <f t="shared" ref="AN1219:AN1282" si="532">IF(J1219="","Celda vacía",IF(ISERROR(VLOOKUP(J1219,Tabla_04_Sist.Rem,1,0)),"Revisar","-"))</f>
        <v>-</v>
      </c>
      <c r="AO1219" s="90" t="str">
        <f t="shared" ref="AO1219:AO1282" si="533">IF(J1219="","SIST_REM vacío, no permite validar estamento",IF(OR(J1219=10,J1219=40,J1219=60,J1219=70),IF(ISERROR(VLOOKUP(K1219,Tabla_06_10_40_60_70_EUS,1,0)),"Revisar. Estamento no corresponde a sist. Rem.","-"),
IF(AND(A1219="l",J1219=11,K1219="DIRECTIVO"),"Dual",
IF(OR(J1219=11,J1219=12),IF(ISERROR(VLOOKUP(K1219,Tabla_06_11_12_15076_19664,1,0)),"Revisar. Estamento no corresponde a sist. Rem.","-"),
IF(J1219=13,IF(ISERROR(VLOOKUP(K1219,Tabla_06_13,1,0)),"Revisar. Estamento no corresponde a sist. Rem.","-"),
IF(J1219=14,IF(ISERROR(VLOOKUP(K1219,Tabla_06_14,1,0)),"Revisar. Estamento no corresponde a sist. Rem.","-"),
IF(J1219=15,IF(ISERROR(VLOOKUP(K1219,Tabla_06_15,1,0)),"Revisar. Estamento no corresponde a sist. Rem.","-"),
IF(OR(J1219=90),IF(ISERROR(VLOOKUP(K1219,Tabla_06_90_Personal_Fuera_de_Dotacion,1,0)),"Revisar. Estamento no corresponde a sist. Rem.","-"),
IF(J1219=61,IF(ISERROR(VLOOKUP(K1219,Tabla_06_DFL29_61_Experimentales,1,0)),"Revisar. Estamento no corresponde a sist. Rem.","-"),IF(J1219=20,IF(ISERROR(VLOOKUP(K1219,Tabla_06_20_Fiscalizadores,1,0)),"Revisar. Estamento no corresponde a sist. Rem.","-"),IF(J1219=80,IF(ISERROR(VLOOKUP(K1219,Tabla_06_80_Codigo_del_Trabajo,1,0)),"Revisar. Estamento no corresponde a sist. Rem.","-"),                    IF(J1219=30,IF(ISERROR(VLOOKUP(K1219,Tabla_06_30_Poder_Judicial,1,0)),"Revisar. Estamento no corresponde a sist. Rem.","-"),IF(ISERROR(VLOOKUP(K1219,Tabla_06_50_Ministerio_Publico,1,0)),"Revisar","-")))))))))))))</f>
        <v>-</v>
      </c>
      <c r="AP1219" s="58" t="str">
        <f t="shared" ref="AP1219:AP1282" si="534">IF(L1219="","Celda vacía",IF(ISERROR(VLOOKUP(L1219,Tabla_Personal,1,0)),"Revisar","-"))</f>
        <v>-</v>
      </c>
      <c r="AQ1219" s="94" t="str">
        <f t="shared" ref="AQ1219:AQ1282" si="535">IF(M1219="","Celda vacía",IF(ISERROR(VLOOKUP(M1219,Tabla_01_Mes,1,0)),"Revisar","-"))</f>
        <v>-</v>
      </c>
      <c r="AR1219" s="94" t="str">
        <f>IF(N1219="","PRIMER_DIA en blanco",
IF(AND(M1219="01",N1219&gt;=L_Conversion!$C$118,N1219&lt;=L_Conversion!$D$118),"-",
IF(AND(M1219="02",N1219&gt;=L_Conversion!$C$119,N1219&lt;=L_Conversion!$D$119),"-",
IF(AND(M1219="03",N1219&gt;=L_Conversion!$C$120,N1219&lt;=L_Conversion!$D$120),"-",
IF(AND(M1219="04",N1219&gt;=L_Conversion!$C$121,N1219&lt;=L_Conversion!$D$121),"-",
IF(AND(M1219="05",N1219&gt;=L_Conversion!$C$122,N1219&lt;=L_Conversion!$D$122),"-",
IF(AND(M1219="06",N1219&gt;=L_Conversion!$C$123,N1219&lt;=L_Conversion!$D$123),"-",
IF(AND(M1219="07",N1219&gt;=L_Conversion!$C$124,N1219&lt;=L_Conversion!$D$124),"-",
IF(AND(M1219="08",N1219&gt;=L_Conversion!$C$125,N1219&lt;=L_Conversion!$D$125),"-",
IF(AND(M1219="09",N1219&gt;=L_Conversion!$C$126,N1219&lt;=L_Conversion!$D$126),"-",
IF(AND(M1219="10",N1219&gt;=L_Conversion!$C$127,N1219&lt;=L_Conversion!$D$127),"-",
IF(AND(M1219="11",N1219&gt;=L_Conversion!$C$128,N1219&lt;=L_Conversion!$D$128),"-",
IF(AND(M1219="12",N1219&gt;=L_Conversion!$C$129,N1219&lt;=L_Conversion!$D$129),"-",
IF(AND(M1219="13",N1219&gt;=L_Conversion!$C$116,N1219&lt;=L_Conversion!$D$116),"-",
IF(AND(M1219="14",N1219&gt;=L_Conversion!$C$117,N1219&lt;=L_Conversion!$D$117),"-",
"PRIMER_DIA fuera de rango")))))))))))))))</f>
        <v>-</v>
      </c>
      <c r="AS1219" s="94" t="str">
        <f t="shared" ref="AS1219:AS1282" si="536">IF(O1219="","Celda vacía",IF(AND(ISERROR(VLOOKUP(P1219,Tabla_18_Tipos_licencias,1,FALSE))=FALSE,O1219&gt;=0,O1219&lt;=365),IF(P1219=8,IF(H1219="M",IF(ISERROR(VLOOKUP(O1219,Dias_Licencia_Tipo_8_M,1,0)),"Revisar días licencia tipo 8","-"),IF(ISERROR(VLOOKUP(O1219,Dias_licencia_tipo_8_H,1,0)),"Revisar días licencia tipo 8","-")),"-"),"Se debe revisar los campos TIPO_LM y N_DIAS"))</f>
        <v>-</v>
      </c>
      <c r="AT1219" s="94" t="str">
        <f t="shared" ref="AT1219:AT1282" si="537">IF(P1219="","Celda vacía",IF(ISERROR(VLOOKUP(P1219,Tabla_18_Tipos_licencias,1,FALSE))=FALSE,IF(H1219="M","-",IF(P1219=7,"Revisar","-")),"Revisar"))</f>
        <v>-</v>
      </c>
      <c r="AU1219" s="94" t="str">
        <f t="shared" ref="AU1219:AU1282" si="538">IF(Q1219="","Celda vacía",IF(AND(OR(L1219="HAG",L1219="HONORARIO"),OR(Q1219="AUTORIZADO",Q1219="REDUCIDO",Q1219="RECHAZADO",Q1219="PENDIENTE",Q1219="AMPLIADO")),"Revisar Calidad Jurídica",IF(AND(OR(L1219="HAG",L1219="HONORARIO"),Q1219="NC"),"-",IF(ISERROR(VLOOKUP(Q1219,Tabla_04_Estado_Resolucion,1,0)),"Revisar",IF(AND(Q1219="PENDIENTE",($BG$1-N1219)&gt;60),"Validar estado PENDIENTE",  IF(AND(OR(L1219="CONTRATA",L1219="PLANTA", L1219="CT", L1219="JP", L1219="JORNAL", L1219="CONTRATA_FD", L1219="CT_FD", L1219="ADSCRITO", L1219="LGN", L1219="VIGILANTE", L1219="BECARIOS", L1219="PLANTA_FD"),Q1219&lt;&gt;"NC"),"-","Revisar Calidad Jurídica"))))))</f>
        <v>-</v>
      </c>
      <c r="AV1219" s="94" t="str">
        <f t="shared" ref="AV1219:AV1282" si="539">IF(R1219="","Celda vacía",IF(AND(OR(Q1219="AUTORIZADO",Q1219="PENDIENTE",Q1219="NC",Q1219="AMPLIADO"),R1219="N"),"-",IF(AND(OR(Q1219="REDUCIDO",Q1219="RECHAZADO"),OR(R1219="S",R1219="N")),"-","Revisar")))</f>
        <v>-</v>
      </c>
      <c r="AW1219" s="94" t="str">
        <f t="shared" ref="AW1219:AW1282" si="540">IF(Q1219="","Celda vacía",IF(AND(R1219="N",Q1219=S1219),"-",IF(AND(S1219="PENDIENTE",($BG$1-N1219)&gt;60),"Validar estado PENDIENTE",IF(AND(R1219="S",OR(S1219="AUTORIZADO",S1219="PENDIENTE"),T1219=O1219),"-",IF(AND(R1219="S",S1219="REDUCIDO",T1219&lt;O1219,T1219&gt;0),"-",IF(AND(R1219="S",S1219="RECHAZADO",T1219=0),"-",IF(AND(Q1219="NC",S1219="NC",T1219=O1219),"-","Revisar")))))))</f>
        <v>-</v>
      </c>
      <c r="AX1219" s="94" t="str">
        <f t="shared" ref="AX1219:AX1282" si="541">IF(T1219="","Celda Vacía",IF(AND(OR(S1219="AUTORIZADO",S1219="PENDIENTE",S1219="NC"),O1219=T1219),"-",IF(AND(S1219="REDUCIDO",T1219&gt;0,T1219&lt;O1219),"-",IF(AND(S1219="RECHAZADO",T1219=0),"-",   IF(AND(S1219="AMPLIADO",T1219&gt;O1219),"-",       "Revisar" )))))</f>
        <v>-</v>
      </c>
      <c r="AY1219" s="94" t="str">
        <f t="shared" ref="AY1219:AY1282" si="542">IF(U1219="","Celda vacía",IF(OR(U1219="S",U1219="N"),"-","Revisar"))</f>
        <v>-</v>
      </c>
      <c r="AZ1219" s="94" t="str">
        <f t="shared" ref="AZ1219:AZ1282" si="543">IF(V1219="","Celda vacía",IF(OR(V1219="S",V1219="N"),"-","Revisar"))</f>
        <v>-</v>
      </c>
      <c r="BA1219" s="94" t="str">
        <f t="shared" ref="BA1219:BA1282" si="544">IF(W1219="","Celda vacía",IF(OR(W1219="S",W1219="N"),"-","Revisar"))</f>
        <v>-</v>
      </c>
      <c r="BB1219" s="94" t="str">
        <f t="shared" ref="BB1219:BB1282" si="545">IF(X1219="","Celda Vacia",IF(  OR(          AND(X1219=0,W1219="S"),AND(X1219&lt;&gt;0,W1219="N")),"Revisar valor del campo MONTO_SUB","-"))</f>
        <v>-</v>
      </c>
      <c r="BC1219" s="94" t="str">
        <f t="shared" ref="BC1219:BC1282" si="546">IF(Y1219="","Celda Vacia",IF(ISERROR(VLOOKUP(Y1219,Tabla_33_estado_recuperacion,1,FALSE)),"Se debe corregir el valor según Tabla Nro 33",IF(Y1219="SDR",IF(OR(S1219="RECHAZADO",W1219="N"),"-","Se debe revisar  ESTADO SDR"),IF(Y1219="PEN",IF(OR(S1219="AUTORIZADO",S1219="REDUCIDO",S1219="PENDIENTE"),"-","Se debe revisar ESTADO PEN"),IF(AND(OR(W1219="S",W1219="N"),OR(Y1219="TOT",Y1219="PAR"),OR(S1219="AUTORIZADO",S1219="REDUCIDO")),"-","Revisar ER2 Y ESTADO_REC")))))</f>
        <v>-</v>
      </c>
      <c r="BD1219" s="94" t="str">
        <f t="shared" ref="BD1219:BD1282" si="547">IF(Z1219="","Celda Vacia", IF(Z1219&gt;T1219,"Dias recuperados no puede ser mayor a dias autorizados", IF(ISNUMBER(Z1219)=TRUE,IF(Z1219=0,IF(OR(Y1219="SDR",Y1219="PEN"),"-",IF(AND(T1219&lt;4,OR(Y1219="TOT",Y1219="PAR")),"-","Se debe revisar los Campos N_DIAS_REC y ESTADO_REC")),IF(AND(Z1219&gt;0,Z1219&lt;366,OR(Y1219="TOT",Y1219="PAR")),"-","Se debe revisar los campos ESTADO_REC y N_DIAS_REC")),"Valor del campo N_DIAS_REC no es numérico"))    )</f>
        <v>-</v>
      </c>
      <c r="BE1219" s="94" t="str">
        <f t="shared" ref="BE1219:BE1282" si="548">IF(AA1219="","Celda vacia",
IF( AND(AA1219=0,(OR(Y1219="PEN",Y1219="SDR"))),"-",
IF(AND(T1219&lt;4,OR(P1219="5A",P1219="5B",P1219="6A",P1219="6B"),AA1219&gt;=0),"-",
IF(AND(T1219&lt;4,P1219&lt;&gt;"5A",P1219&lt;&gt;"5B",P1219&lt;&gt;"6A",P1219&lt;&gt;"6B",AA1219=0),"-",
IF(AND(T1219&lt;4,P1219&lt;&gt;"5A",P1219&lt;&gt;"5B",P1219&lt;&gt;"6A",P1219&lt;&gt;"6B",V1219="S",AA1219&gt;=0),"-",
IF(AND(T1219&gt;=4,AA1219&gt;0, OR(Y1219="TOT",Y1219="PAR")),"-",
"Revisar el tipo de licencia medica, dias de licencia para el monto de recuperación declarado"))))))</f>
        <v>-</v>
      </c>
      <c r="BF1219" s="94" t="str">
        <f t="shared" ref="BF1219:BF1282" si="549">IF(AB1219="","Celda vacia",IF(ISNUMBER(AB1219)=TRUE,IF(AB1219=0,IF(OR(Y1219="PEN",Y1219="SDR"),"-","revisar "),IF(OR(Y1219="TOT",Y1219="PAR"),"-","Revisar")),"Valor del campo no es numérico"))</f>
        <v>-</v>
      </c>
    </row>
    <row r="1220" spans="1:58" x14ac:dyDescent="0.2">
      <c r="A1220" s="19" t="s">
        <v>1193</v>
      </c>
      <c r="B1220" s="19" t="s">
        <v>76</v>
      </c>
      <c r="C1220" s="19">
        <v>18303226</v>
      </c>
      <c r="D1220" s="19">
        <v>7</v>
      </c>
      <c r="E1220" s="19" t="s">
        <v>1415</v>
      </c>
      <c r="F1220" s="19" t="s">
        <v>1416</v>
      </c>
      <c r="G1220" s="19" t="s">
        <v>1417</v>
      </c>
      <c r="H1220" s="19" t="s">
        <v>1018</v>
      </c>
      <c r="I1220" s="19" t="s">
        <v>653</v>
      </c>
      <c r="J1220" s="19">
        <v>80</v>
      </c>
      <c r="K1220" s="19" t="s">
        <v>560</v>
      </c>
      <c r="L1220" s="19" t="s">
        <v>495</v>
      </c>
      <c r="M1220" s="19" t="s">
        <v>269</v>
      </c>
      <c r="N1220" s="19">
        <v>45951</v>
      </c>
      <c r="O1220" s="19">
        <v>21</v>
      </c>
      <c r="P1220" s="83">
        <v>1</v>
      </c>
      <c r="Q1220" s="19" t="s">
        <v>23</v>
      </c>
      <c r="R1220" s="19" t="s">
        <v>11</v>
      </c>
      <c r="S1220" s="19" t="s">
        <v>23</v>
      </c>
      <c r="T1220" s="19">
        <v>21</v>
      </c>
      <c r="U1220" s="19" t="s">
        <v>11</v>
      </c>
      <c r="V1220" s="19" t="s">
        <v>11</v>
      </c>
      <c r="W1220" s="19" t="s">
        <v>11</v>
      </c>
      <c r="X1220" s="19">
        <v>0</v>
      </c>
      <c r="Y1220" s="19" t="s">
        <v>730</v>
      </c>
      <c r="Z1220" s="19">
        <v>0</v>
      </c>
      <c r="AA1220" s="19">
        <v>0</v>
      </c>
      <c r="AB1220" s="19">
        <v>0</v>
      </c>
      <c r="AC1220" s="186" t="str">
        <f>IF(OR(M1220="13",M1220="14",P1220=8),"",IF(     AND(OR(S1220="AUTORIZADO", S1220="PENDIENTE", S1220="REDUCIDO", S1220="AMPLIADO"),L1220&lt;&gt;"HONORARIO" ), _xlfn.CONCAT(IF(H1220="X","H",H1220),"_",IF(OR(P1220=5,P1220=6),_xlfn.CONCAT(P1220,"A"),P1220),"_",VLOOKUP(T1220,Datos!$B$2:$C$5,2,TRUE)),""))</f>
        <v>M_1_[11 +]</v>
      </c>
      <c r="AD1220" s="186">
        <f t="shared" si="523"/>
        <v>0</v>
      </c>
      <c r="AE1220" s="90" t="str">
        <f t="shared" si="524"/>
        <v>-</v>
      </c>
      <c r="AF1220" s="91" t="str">
        <f t="shared" si="525"/>
        <v>070601</v>
      </c>
      <c r="AG1220" s="92"/>
      <c r="AH1220" s="93" t="str">
        <f t="shared" si="526"/>
        <v>Corporación de Fomento de la Producción</v>
      </c>
      <c r="AI1220" s="90" t="str">
        <f t="shared" si="527"/>
        <v>-</v>
      </c>
      <c r="AJ1220" s="90">
        <f t="shared" si="528"/>
        <v>7</v>
      </c>
      <c r="AK1220" s="90" t="str">
        <f t="shared" si="529"/>
        <v>-</v>
      </c>
      <c r="AL1220" s="90" t="str">
        <f t="shared" si="530"/>
        <v>Identifica este registro como MUJER</v>
      </c>
      <c r="AM1220" s="90" t="str">
        <f t="shared" si="531"/>
        <v>-</v>
      </c>
      <c r="AN1220" s="90" t="str">
        <f t="shared" si="532"/>
        <v>-</v>
      </c>
      <c r="AO1220" s="90" t="str">
        <f t="shared" si="533"/>
        <v>-</v>
      </c>
      <c r="AP1220" s="58" t="str">
        <f t="shared" si="534"/>
        <v>-</v>
      </c>
      <c r="AQ1220" s="94" t="str">
        <f t="shared" si="535"/>
        <v>-</v>
      </c>
      <c r="AR1220" s="94" t="str">
        <f>IF(N1220="","PRIMER_DIA en blanco",
IF(AND(M1220="01",N1220&gt;=L_Conversion!$C$118,N1220&lt;=L_Conversion!$D$118),"-",
IF(AND(M1220="02",N1220&gt;=L_Conversion!$C$119,N1220&lt;=L_Conversion!$D$119),"-",
IF(AND(M1220="03",N1220&gt;=L_Conversion!$C$120,N1220&lt;=L_Conversion!$D$120),"-",
IF(AND(M1220="04",N1220&gt;=L_Conversion!$C$121,N1220&lt;=L_Conversion!$D$121),"-",
IF(AND(M1220="05",N1220&gt;=L_Conversion!$C$122,N1220&lt;=L_Conversion!$D$122),"-",
IF(AND(M1220="06",N1220&gt;=L_Conversion!$C$123,N1220&lt;=L_Conversion!$D$123),"-",
IF(AND(M1220="07",N1220&gt;=L_Conversion!$C$124,N1220&lt;=L_Conversion!$D$124),"-",
IF(AND(M1220="08",N1220&gt;=L_Conversion!$C$125,N1220&lt;=L_Conversion!$D$125),"-",
IF(AND(M1220="09",N1220&gt;=L_Conversion!$C$126,N1220&lt;=L_Conversion!$D$126),"-",
IF(AND(M1220="10",N1220&gt;=L_Conversion!$C$127,N1220&lt;=L_Conversion!$D$127),"-",
IF(AND(M1220="11",N1220&gt;=L_Conversion!$C$128,N1220&lt;=L_Conversion!$D$128),"-",
IF(AND(M1220="12",N1220&gt;=L_Conversion!$C$129,N1220&lt;=L_Conversion!$D$129),"-",
IF(AND(M1220="13",N1220&gt;=L_Conversion!$C$116,N1220&lt;=L_Conversion!$D$116),"-",
IF(AND(M1220="14",N1220&gt;=L_Conversion!$C$117,N1220&lt;=L_Conversion!$D$117),"-",
"PRIMER_DIA fuera de rango")))))))))))))))</f>
        <v>-</v>
      </c>
      <c r="AS1220" s="94" t="str">
        <f t="shared" si="536"/>
        <v>-</v>
      </c>
      <c r="AT1220" s="94" t="str">
        <f t="shared" si="537"/>
        <v>-</v>
      </c>
      <c r="AU1220" s="94" t="str">
        <f t="shared" si="538"/>
        <v>-</v>
      </c>
      <c r="AV1220" s="94" t="str">
        <f t="shared" si="539"/>
        <v>-</v>
      </c>
      <c r="AW1220" s="94" t="str">
        <f t="shared" si="540"/>
        <v>-</v>
      </c>
      <c r="AX1220" s="94" t="str">
        <f t="shared" si="541"/>
        <v>-</v>
      </c>
      <c r="AY1220" s="94" t="str">
        <f t="shared" si="542"/>
        <v>-</v>
      </c>
      <c r="AZ1220" s="94" t="str">
        <f t="shared" si="543"/>
        <v>-</v>
      </c>
      <c r="BA1220" s="94" t="str">
        <f t="shared" si="544"/>
        <v>-</v>
      </c>
      <c r="BB1220" s="94" t="str">
        <f t="shared" si="545"/>
        <v>-</v>
      </c>
      <c r="BC1220" s="94" t="str">
        <f t="shared" si="546"/>
        <v>-</v>
      </c>
      <c r="BD1220" s="94" t="str">
        <f t="shared" si="547"/>
        <v>-</v>
      </c>
      <c r="BE1220" s="94" t="str">
        <f t="shared" si="548"/>
        <v>-</v>
      </c>
      <c r="BF1220" s="94" t="str">
        <f t="shared" si="549"/>
        <v>-</v>
      </c>
    </row>
    <row r="1221" spans="1:58" x14ac:dyDescent="0.2">
      <c r="A1221" s="19" t="s">
        <v>1193</v>
      </c>
      <c r="B1221" s="19" t="s">
        <v>76</v>
      </c>
      <c r="C1221" s="19">
        <v>17822000</v>
      </c>
      <c r="D1221" s="19">
        <v>4</v>
      </c>
      <c r="E1221" s="19" t="s">
        <v>2183</v>
      </c>
      <c r="F1221" s="19" t="s">
        <v>1769</v>
      </c>
      <c r="G1221" s="19" t="s">
        <v>2184</v>
      </c>
      <c r="H1221" s="19" t="s">
        <v>654</v>
      </c>
      <c r="I1221" s="19" t="s">
        <v>653</v>
      </c>
      <c r="J1221" s="19">
        <v>80</v>
      </c>
      <c r="K1221" s="19" t="s">
        <v>556</v>
      </c>
      <c r="L1221" s="19" t="s">
        <v>495</v>
      </c>
      <c r="M1221" s="19" t="s">
        <v>269</v>
      </c>
      <c r="N1221" s="19">
        <v>45951</v>
      </c>
      <c r="O1221" s="19">
        <v>5</v>
      </c>
      <c r="P1221" s="83">
        <v>1</v>
      </c>
      <c r="Q1221" s="19" t="s">
        <v>23</v>
      </c>
      <c r="R1221" s="19" t="s">
        <v>11</v>
      </c>
      <c r="S1221" s="19" t="s">
        <v>23</v>
      </c>
      <c r="T1221" s="19">
        <v>5</v>
      </c>
      <c r="U1221" s="19" t="s">
        <v>11</v>
      </c>
      <c r="V1221" s="19" t="s">
        <v>11</v>
      </c>
      <c r="W1221" s="19" t="s">
        <v>11</v>
      </c>
      <c r="X1221" s="19">
        <v>0</v>
      </c>
      <c r="Y1221" s="19" t="s">
        <v>730</v>
      </c>
      <c r="Z1221" s="19">
        <v>0</v>
      </c>
      <c r="AA1221" s="19">
        <v>0</v>
      </c>
      <c r="AB1221" s="19">
        <v>0</v>
      </c>
      <c r="AC1221" s="186" t="str">
        <f>IF(OR(M1221="13",M1221="14",P1221=8),"",IF(     AND(OR(S1221="AUTORIZADO", S1221="PENDIENTE", S1221="REDUCIDO", S1221="AMPLIADO"),L1221&lt;&gt;"HONORARIO" ), _xlfn.CONCAT(IF(H1221="X","H",H1221),"_",IF(OR(P1221=5,P1221=6),_xlfn.CONCAT(P1221,"A"),P1221),"_",VLOOKUP(T1221,Datos!$B$2:$C$5,2,TRUE)),""))</f>
        <v>H_1_[4 a 10]</v>
      </c>
      <c r="AD1221" s="186">
        <f t="shared" si="523"/>
        <v>0</v>
      </c>
      <c r="AE1221" s="90" t="str">
        <f t="shared" si="524"/>
        <v>-</v>
      </c>
      <c r="AF1221" s="91" t="str">
        <f t="shared" si="525"/>
        <v>070601</v>
      </c>
      <c r="AG1221" s="92"/>
      <c r="AH1221" s="93" t="str">
        <f t="shared" si="526"/>
        <v>Corporación de Fomento de la Producción</v>
      </c>
      <c r="AI1221" s="90" t="str">
        <f t="shared" si="527"/>
        <v>-</v>
      </c>
      <c r="AJ1221" s="90">
        <f t="shared" si="528"/>
        <v>4</v>
      </c>
      <c r="AK1221" s="90" t="str">
        <f t="shared" si="529"/>
        <v>-</v>
      </c>
      <c r="AL1221" s="90" t="str">
        <f t="shared" si="530"/>
        <v>Identifica este registro como HOMBRE</v>
      </c>
      <c r="AM1221" s="90" t="str">
        <f t="shared" si="531"/>
        <v>-</v>
      </c>
      <c r="AN1221" s="90" t="str">
        <f t="shared" si="532"/>
        <v>-</v>
      </c>
      <c r="AO1221" s="90" t="str">
        <f t="shared" si="533"/>
        <v>-</v>
      </c>
      <c r="AP1221" s="58" t="str">
        <f t="shared" si="534"/>
        <v>-</v>
      </c>
      <c r="AQ1221" s="94" t="str">
        <f t="shared" si="535"/>
        <v>-</v>
      </c>
      <c r="AR1221" s="94" t="str">
        <f>IF(N1221="","PRIMER_DIA en blanco",
IF(AND(M1221="01",N1221&gt;=L_Conversion!$C$118,N1221&lt;=L_Conversion!$D$118),"-",
IF(AND(M1221="02",N1221&gt;=L_Conversion!$C$119,N1221&lt;=L_Conversion!$D$119),"-",
IF(AND(M1221="03",N1221&gt;=L_Conversion!$C$120,N1221&lt;=L_Conversion!$D$120),"-",
IF(AND(M1221="04",N1221&gt;=L_Conversion!$C$121,N1221&lt;=L_Conversion!$D$121),"-",
IF(AND(M1221="05",N1221&gt;=L_Conversion!$C$122,N1221&lt;=L_Conversion!$D$122),"-",
IF(AND(M1221="06",N1221&gt;=L_Conversion!$C$123,N1221&lt;=L_Conversion!$D$123),"-",
IF(AND(M1221="07",N1221&gt;=L_Conversion!$C$124,N1221&lt;=L_Conversion!$D$124),"-",
IF(AND(M1221="08",N1221&gt;=L_Conversion!$C$125,N1221&lt;=L_Conversion!$D$125),"-",
IF(AND(M1221="09",N1221&gt;=L_Conversion!$C$126,N1221&lt;=L_Conversion!$D$126),"-",
IF(AND(M1221="10",N1221&gt;=L_Conversion!$C$127,N1221&lt;=L_Conversion!$D$127),"-",
IF(AND(M1221="11",N1221&gt;=L_Conversion!$C$128,N1221&lt;=L_Conversion!$D$128),"-",
IF(AND(M1221="12",N1221&gt;=L_Conversion!$C$129,N1221&lt;=L_Conversion!$D$129),"-",
IF(AND(M1221="13",N1221&gt;=L_Conversion!$C$116,N1221&lt;=L_Conversion!$D$116),"-",
IF(AND(M1221="14",N1221&gt;=L_Conversion!$C$117,N1221&lt;=L_Conversion!$D$117),"-",
"PRIMER_DIA fuera de rango")))))))))))))))</f>
        <v>-</v>
      </c>
      <c r="AS1221" s="94" t="str">
        <f t="shared" si="536"/>
        <v>-</v>
      </c>
      <c r="AT1221" s="94" t="str">
        <f t="shared" si="537"/>
        <v>-</v>
      </c>
      <c r="AU1221" s="94" t="str">
        <f t="shared" si="538"/>
        <v>-</v>
      </c>
      <c r="AV1221" s="94" t="str">
        <f t="shared" si="539"/>
        <v>-</v>
      </c>
      <c r="AW1221" s="94" t="str">
        <f t="shared" si="540"/>
        <v>-</v>
      </c>
      <c r="AX1221" s="94" t="str">
        <f t="shared" si="541"/>
        <v>-</v>
      </c>
      <c r="AY1221" s="94" t="str">
        <f t="shared" si="542"/>
        <v>-</v>
      </c>
      <c r="AZ1221" s="94" t="str">
        <f t="shared" si="543"/>
        <v>-</v>
      </c>
      <c r="BA1221" s="94" t="str">
        <f t="shared" si="544"/>
        <v>-</v>
      </c>
      <c r="BB1221" s="94" t="str">
        <f t="shared" si="545"/>
        <v>-</v>
      </c>
      <c r="BC1221" s="94" t="str">
        <f t="shared" si="546"/>
        <v>-</v>
      </c>
      <c r="BD1221" s="94" t="str">
        <f t="shared" si="547"/>
        <v>-</v>
      </c>
      <c r="BE1221" s="94" t="str">
        <f t="shared" si="548"/>
        <v>-</v>
      </c>
      <c r="BF1221" s="94" t="str">
        <f t="shared" si="549"/>
        <v>-</v>
      </c>
    </row>
    <row r="1222" spans="1:58" x14ac:dyDescent="0.2">
      <c r="A1222" s="19" t="s">
        <v>1193</v>
      </c>
      <c r="B1222" s="19" t="s">
        <v>76</v>
      </c>
      <c r="C1222" s="19">
        <v>16624463</v>
      </c>
      <c r="D1222" s="19">
        <v>3</v>
      </c>
      <c r="E1222" s="19" t="s">
        <v>1239</v>
      </c>
      <c r="F1222" s="19" t="s">
        <v>1240</v>
      </c>
      <c r="G1222" s="19" t="s">
        <v>1241</v>
      </c>
      <c r="H1222" s="19" t="s">
        <v>1018</v>
      </c>
      <c r="I1222" s="19" t="s">
        <v>653</v>
      </c>
      <c r="J1222" s="19">
        <v>80</v>
      </c>
      <c r="K1222" s="19" t="s">
        <v>560</v>
      </c>
      <c r="L1222" s="19" t="s">
        <v>495</v>
      </c>
      <c r="M1222" s="19" t="s">
        <v>269</v>
      </c>
      <c r="N1222" s="19">
        <v>45951</v>
      </c>
      <c r="O1222" s="19">
        <v>3</v>
      </c>
      <c r="P1222" s="83">
        <v>1</v>
      </c>
      <c r="Q1222" s="19" t="s">
        <v>23</v>
      </c>
      <c r="R1222" s="19" t="s">
        <v>11</v>
      </c>
      <c r="S1222" s="19" t="s">
        <v>23</v>
      </c>
      <c r="T1222" s="19">
        <v>3</v>
      </c>
      <c r="U1222" s="19" t="s">
        <v>11</v>
      </c>
      <c r="V1222" s="19" t="s">
        <v>11</v>
      </c>
      <c r="W1222" s="19" t="s">
        <v>11</v>
      </c>
      <c r="X1222" s="19">
        <v>0</v>
      </c>
      <c r="Y1222" s="19" t="s">
        <v>730</v>
      </c>
      <c r="Z1222" s="19">
        <v>0</v>
      </c>
      <c r="AA1222" s="19">
        <v>0</v>
      </c>
      <c r="AB1222" s="19">
        <v>0</v>
      </c>
      <c r="AC1222" s="186" t="str">
        <f>IF(OR(M1222="13",M1222="14",P1222=8),"",IF(     AND(OR(S1222="AUTORIZADO", S1222="PENDIENTE", S1222="REDUCIDO", S1222="AMPLIADO"),L1222&lt;&gt;"HONORARIO" ), _xlfn.CONCAT(IF(H1222="X","H",H1222),"_",IF(OR(P1222=5,P1222=6),_xlfn.CONCAT(P1222,"A"),P1222),"_",VLOOKUP(T1222,Datos!$B$2:$C$5,2,TRUE)),""))</f>
        <v>M_1_[hasta 3]</v>
      </c>
      <c r="AD1222" s="186">
        <f t="shared" si="523"/>
        <v>0</v>
      </c>
      <c r="AE1222" s="90" t="str">
        <f t="shared" si="524"/>
        <v>-</v>
      </c>
      <c r="AF1222" s="91" t="str">
        <f t="shared" si="525"/>
        <v>070601</v>
      </c>
      <c r="AG1222" s="92"/>
      <c r="AH1222" s="93" t="str">
        <f t="shared" si="526"/>
        <v>Corporación de Fomento de la Producción</v>
      </c>
      <c r="AI1222" s="90" t="str">
        <f t="shared" si="527"/>
        <v>-</v>
      </c>
      <c r="AJ1222" s="90">
        <f t="shared" si="528"/>
        <v>3</v>
      </c>
      <c r="AK1222" s="90" t="str">
        <f t="shared" si="529"/>
        <v>-</v>
      </c>
      <c r="AL1222" s="90" t="str">
        <f t="shared" si="530"/>
        <v>Identifica este registro como MUJER</v>
      </c>
      <c r="AM1222" s="90" t="str">
        <f t="shared" si="531"/>
        <v>-</v>
      </c>
      <c r="AN1222" s="90" t="str">
        <f t="shared" si="532"/>
        <v>-</v>
      </c>
      <c r="AO1222" s="90" t="str">
        <f t="shared" si="533"/>
        <v>-</v>
      </c>
      <c r="AP1222" s="58" t="str">
        <f t="shared" si="534"/>
        <v>-</v>
      </c>
      <c r="AQ1222" s="94" t="str">
        <f t="shared" si="535"/>
        <v>-</v>
      </c>
      <c r="AR1222" s="94" t="str">
        <f>IF(N1222="","PRIMER_DIA en blanco",
IF(AND(M1222="01",N1222&gt;=L_Conversion!$C$118,N1222&lt;=L_Conversion!$D$118),"-",
IF(AND(M1222="02",N1222&gt;=L_Conversion!$C$119,N1222&lt;=L_Conversion!$D$119),"-",
IF(AND(M1222="03",N1222&gt;=L_Conversion!$C$120,N1222&lt;=L_Conversion!$D$120),"-",
IF(AND(M1222="04",N1222&gt;=L_Conversion!$C$121,N1222&lt;=L_Conversion!$D$121),"-",
IF(AND(M1222="05",N1222&gt;=L_Conversion!$C$122,N1222&lt;=L_Conversion!$D$122),"-",
IF(AND(M1222="06",N1222&gt;=L_Conversion!$C$123,N1222&lt;=L_Conversion!$D$123),"-",
IF(AND(M1222="07",N1222&gt;=L_Conversion!$C$124,N1222&lt;=L_Conversion!$D$124),"-",
IF(AND(M1222="08",N1222&gt;=L_Conversion!$C$125,N1222&lt;=L_Conversion!$D$125),"-",
IF(AND(M1222="09",N1222&gt;=L_Conversion!$C$126,N1222&lt;=L_Conversion!$D$126),"-",
IF(AND(M1222="10",N1222&gt;=L_Conversion!$C$127,N1222&lt;=L_Conversion!$D$127),"-",
IF(AND(M1222="11",N1222&gt;=L_Conversion!$C$128,N1222&lt;=L_Conversion!$D$128),"-",
IF(AND(M1222="12",N1222&gt;=L_Conversion!$C$129,N1222&lt;=L_Conversion!$D$129),"-",
IF(AND(M1222="13",N1222&gt;=L_Conversion!$C$116,N1222&lt;=L_Conversion!$D$116),"-",
IF(AND(M1222="14",N1222&gt;=L_Conversion!$C$117,N1222&lt;=L_Conversion!$D$117),"-",
"PRIMER_DIA fuera de rango")))))))))))))))</f>
        <v>-</v>
      </c>
      <c r="AS1222" s="94" t="str">
        <f t="shared" si="536"/>
        <v>-</v>
      </c>
      <c r="AT1222" s="94" t="str">
        <f t="shared" si="537"/>
        <v>-</v>
      </c>
      <c r="AU1222" s="94" t="str">
        <f t="shared" si="538"/>
        <v>-</v>
      </c>
      <c r="AV1222" s="94" t="str">
        <f t="shared" si="539"/>
        <v>-</v>
      </c>
      <c r="AW1222" s="94" t="str">
        <f t="shared" si="540"/>
        <v>-</v>
      </c>
      <c r="AX1222" s="94" t="str">
        <f t="shared" si="541"/>
        <v>-</v>
      </c>
      <c r="AY1222" s="94" t="str">
        <f t="shared" si="542"/>
        <v>-</v>
      </c>
      <c r="AZ1222" s="94" t="str">
        <f t="shared" si="543"/>
        <v>-</v>
      </c>
      <c r="BA1222" s="94" t="str">
        <f t="shared" si="544"/>
        <v>-</v>
      </c>
      <c r="BB1222" s="94" t="str">
        <f t="shared" si="545"/>
        <v>-</v>
      </c>
      <c r="BC1222" s="94" t="str">
        <f t="shared" si="546"/>
        <v>-</v>
      </c>
      <c r="BD1222" s="94" t="str">
        <f t="shared" si="547"/>
        <v>-</v>
      </c>
      <c r="BE1222" s="94" t="str">
        <f t="shared" si="548"/>
        <v>-</v>
      </c>
      <c r="BF1222" s="94" t="str">
        <f t="shared" si="549"/>
        <v>-</v>
      </c>
    </row>
    <row r="1223" spans="1:58" x14ac:dyDescent="0.2">
      <c r="A1223" s="19" t="s">
        <v>1193</v>
      </c>
      <c r="B1223" s="19" t="s">
        <v>76</v>
      </c>
      <c r="C1223" s="19">
        <v>14178887</v>
      </c>
      <c r="D1223" s="19">
        <v>6</v>
      </c>
      <c r="E1223" s="19" t="s">
        <v>1337</v>
      </c>
      <c r="F1223" s="19" t="s">
        <v>1391</v>
      </c>
      <c r="G1223" s="19" t="s">
        <v>1392</v>
      </c>
      <c r="H1223" s="19" t="s">
        <v>1018</v>
      </c>
      <c r="I1223" s="19" t="s">
        <v>653</v>
      </c>
      <c r="J1223" s="19">
        <v>60</v>
      </c>
      <c r="K1223" s="19" t="s">
        <v>554</v>
      </c>
      <c r="L1223" s="19" t="s">
        <v>490</v>
      </c>
      <c r="M1223" s="19" t="s">
        <v>269</v>
      </c>
      <c r="N1223" s="19">
        <v>45951</v>
      </c>
      <c r="O1223" s="19">
        <v>15</v>
      </c>
      <c r="P1223" s="83">
        <v>1</v>
      </c>
      <c r="Q1223" s="19" t="s">
        <v>23</v>
      </c>
      <c r="R1223" s="19" t="s">
        <v>11</v>
      </c>
      <c r="S1223" s="19" t="s">
        <v>23</v>
      </c>
      <c r="T1223" s="19">
        <v>15</v>
      </c>
      <c r="U1223" s="19" t="s">
        <v>11</v>
      </c>
      <c r="V1223" s="19" t="s">
        <v>11</v>
      </c>
      <c r="W1223" s="19" t="s">
        <v>11</v>
      </c>
      <c r="X1223" s="19">
        <v>0</v>
      </c>
      <c r="Y1223" s="19" t="s">
        <v>732</v>
      </c>
      <c r="Z1223" s="19">
        <v>0</v>
      </c>
      <c r="AA1223" s="19">
        <v>0</v>
      </c>
      <c r="AB1223" s="19">
        <v>0</v>
      </c>
      <c r="AC1223" s="186" t="str">
        <f>IF(OR(M1223="13",M1223="14",P1223=8),"",IF(     AND(OR(S1223="AUTORIZADO", S1223="PENDIENTE", S1223="REDUCIDO", S1223="AMPLIADO"),L1223&lt;&gt;"HONORARIO" ), _xlfn.CONCAT(IF(H1223="X","H",H1223),"_",IF(OR(P1223=5,P1223=6),_xlfn.CONCAT(P1223,"A"),P1223),"_",VLOOKUP(T1223,Datos!$B$2:$C$5,2,TRUE)),""))</f>
        <v>M_1_[11 +]</v>
      </c>
      <c r="AD1223" s="186">
        <f t="shared" si="523"/>
        <v>0</v>
      </c>
      <c r="AE1223" s="90" t="str">
        <f t="shared" si="524"/>
        <v>-</v>
      </c>
      <c r="AF1223" s="91" t="str">
        <f t="shared" si="525"/>
        <v>070601</v>
      </c>
      <c r="AG1223" s="92"/>
      <c r="AH1223" s="93" t="str">
        <f t="shared" si="526"/>
        <v>Corporación de Fomento de la Producción</v>
      </c>
      <c r="AI1223" s="90" t="str">
        <f t="shared" si="527"/>
        <v>-</v>
      </c>
      <c r="AJ1223" s="90">
        <f t="shared" si="528"/>
        <v>6</v>
      </c>
      <c r="AK1223" s="90" t="str">
        <f t="shared" si="529"/>
        <v>-</v>
      </c>
      <c r="AL1223" s="90" t="str">
        <f t="shared" si="530"/>
        <v>Identifica este registro como MUJER</v>
      </c>
      <c r="AM1223" s="90" t="str">
        <f t="shared" si="531"/>
        <v>-</v>
      </c>
      <c r="AN1223" s="90" t="str">
        <f t="shared" si="532"/>
        <v>-</v>
      </c>
      <c r="AO1223" s="90" t="str">
        <f t="shared" si="533"/>
        <v>-</v>
      </c>
      <c r="AP1223" s="58" t="str">
        <f t="shared" si="534"/>
        <v>-</v>
      </c>
      <c r="AQ1223" s="94" t="str">
        <f t="shared" si="535"/>
        <v>-</v>
      </c>
      <c r="AR1223" s="94" t="str">
        <f>IF(N1223="","PRIMER_DIA en blanco",
IF(AND(M1223="01",N1223&gt;=L_Conversion!$C$118,N1223&lt;=L_Conversion!$D$118),"-",
IF(AND(M1223="02",N1223&gt;=L_Conversion!$C$119,N1223&lt;=L_Conversion!$D$119),"-",
IF(AND(M1223="03",N1223&gt;=L_Conversion!$C$120,N1223&lt;=L_Conversion!$D$120),"-",
IF(AND(M1223="04",N1223&gt;=L_Conversion!$C$121,N1223&lt;=L_Conversion!$D$121),"-",
IF(AND(M1223="05",N1223&gt;=L_Conversion!$C$122,N1223&lt;=L_Conversion!$D$122),"-",
IF(AND(M1223="06",N1223&gt;=L_Conversion!$C$123,N1223&lt;=L_Conversion!$D$123),"-",
IF(AND(M1223="07",N1223&gt;=L_Conversion!$C$124,N1223&lt;=L_Conversion!$D$124),"-",
IF(AND(M1223="08",N1223&gt;=L_Conversion!$C$125,N1223&lt;=L_Conversion!$D$125),"-",
IF(AND(M1223="09",N1223&gt;=L_Conversion!$C$126,N1223&lt;=L_Conversion!$D$126),"-",
IF(AND(M1223="10",N1223&gt;=L_Conversion!$C$127,N1223&lt;=L_Conversion!$D$127),"-",
IF(AND(M1223="11",N1223&gt;=L_Conversion!$C$128,N1223&lt;=L_Conversion!$D$128),"-",
IF(AND(M1223="12",N1223&gt;=L_Conversion!$C$129,N1223&lt;=L_Conversion!$D$129),"-",
IF(AND(M1223="13",N1223&gt;=L_Conversion!$C$116,N1223&lt;=L_Conversion!$D$116),"-",
IF(AND(M1223="14",N1223&gt;=L_Conversion!$C$117,N1223&lt;=L_Conversion!$D$117),"-",
"PRIMER_DIA fuera de rango")))))))))))))))</f>
        <v>-</v>
      </c>
      <c r="AS1223" s="94" t="str">
        <f t="shared" si="536"/>
        <v>-</v>
      </c>
      <c r="AT1223" s="94" t="str">
        <f t="shared" si="537"/>
        <v>-</v>
      </c>
      <c r="AU1223" s="94" t="str">
        <f t="shared" si="538"/>
        <v>-</v>
      </c>
      <c r="AV1223" s="94" t="str">
        <f t="shared" si="539"/>
        <v>-</v>
      </c>
      <c r="AW1223" s="94" t="str">
        <f t="shared" si="540"/>
        <v>-</v>
      </c>
      <c r="AX1223" s="94" t="str">
        <f t="shared" si="541"/>
        <v>-</v>
      </c>
      <c r="AY1223" s="94" t="str">
        <f t="shared" si="542"/>
        <v>-</v>
      </c>
      <c r="AZ1223" s="94" t="str">
        <f t="shared" si="543"/>
        <v>-</v>
      </c>
      <c r="BA1223" s="94" t="str">
        <f t="shared" si="544"/>
        <v>-</v>
      </c>
      <c r="BB1223" s="94" t="str">
        <f t="shared" si="545"/>
        <v>-</v>
      </c>
      <c r="BC1223" s="94" t="str">
        <f t="shared" si="546"/>
        <v>-</v>
      </c>
      <c r="BD1223" s="94" t="str">
        <f t="shared" si="547"/>
        <v>-</v>
      </c>
      <c r="BE1223" s="94" t="str">
        <f t="shared" si="548"/>
        <v>-</v>
      </c>
      <c r="BF1223" s="94" t="str">
        <f t="shared" si="549"/>
        <v>-</v>
      </c>
    </row>
    <row r="1224" spans="1:58" x14ac:dyDescent="0.2">
      <c r="A1224" s="19" t="s">
        <v>1193</v>
      </c>
      <c r="B1224" s="19" t="s">
        <v>76</v>
      </c>
      <c r="C1224" s="19">
        <v>11806180</v>
      </c>
      <c r="D1224" s="19">
        <v>2</v>
      </c>
      <c r="E1224" s="19" t="s">
        <v>1260</v>
      </c>
      <c r="F1224" s="19" t="s">
        <v>2105</v>
      </c>
      <c r="G1224" s="19" t="s">
        <v>2106</v>
      </c>
      <c r="H1224" s="19" t="s">
        <v>654</v>
      </c>
      <c r="I1224" s="19" t="s">
        <v>653</v>
      </c>
      <c r="J1224" s="19">
        <v>80</v>
      </c>
      <c r="K1224" s="19" t="s">
        <v>556</v>
      </c>
      <c r="L1224" s="19" t="s">
        <v>495</v>
      </c>
      <c r="M1224" s="19" t="s">
        <v>269</v>
      </c>
      <c r="N1224" s="19">
        <v>45952</v>
      </c>
      <c r="O1224" s="19">
        <v>3</v>
      </c>
      <c r="P1224" s="83">
        <v>1</v>
      </c>
      <c r="Q1224" s="19" t="s">
        <v>23</v>
      </c>
      <c r="R1224" s="19" t="s">
        <v>11</v>
      </c>
      <c r="S1224" s="19" t="s">
        <v>23</v>
      </c>
      <c r="T1224" s="19">
        <v>3</v>
      </c>
      <c r="U1224" s="19" t="s">
        <v>11</v>
      </c>
      <c r="V1224" s="19" t="s">
        <v>11</v>
      </c>
      <c r="W1224" s="19" t="s">
        <v>11</v>
      </c>
      <c r="X1224" s="19">
        <v>0</v>
      </c>
      <c r="Y1224" s="19" t="s">
        <v>730</v>
      </c>
      <c r="Z1224" s="19">
        <v>0</v>
      </c>
      <c r="AA1224" s="19">
        <v>0</v>
      </c>
      <c r="AB1224" s="19">
        <v>0</v>
      </c>
      <c r="AC1224" s="186" t="str">
        <f>IF(OR(M1224="13",M1224="14",P1224=8),"",IF(     AND(OR(S1224="AUTORIZADO", S1224="PENDIENTE", S1224="REDUCIDO", S1224="AMPLIADO"),L1224&lt;&gt;"HONORARIO" ), _xlfn.CONCAT(IF(H1224="X","H",H1224),"_",IF(OR(P1224=5,P1224=6),_xlfn.CONCAT(P1224,"A"),P1224),"_",VLOOKUP(T1224,Datos!$B$2:$C$5,2,TRUE)),""))</f>
        <v>H_1_[hasta 3]</v>
      </c>
      <c r="AD1224" s="186">
        <f t="shared" si="523"/>
        <v>0</v>
      </c>
      <c r="AE1224" s="90" t="str">
        <f t="shared" si="524"/>
        <v>-</v>
      </c>
      <c r="AF1224" s="91" t="str">
        <f t="shared" si="525"/>
        <v>070601</v>
      </c>
      <c r="AG1224" s="92"/>
      <c r="AH1224" s="93" t="str">
        <f t="shared" si="526"/>
        <v>Corporación de Fomento de la Producción</v>
      </c>
      <c r="AI1224" s="90" t="str">
        <f t="shared" si="527"/>
        <v>-</v>
      </c>
      <c r="AJ1224" s="90">
        <f t="shared" si="528"/>
        <v>2</v>
      </c>
      <c r="AK1224" s="90" t="str">
        <f t="shared" si="529"/>
        <v>-</v>
      </c>
      <c r="AL1224" s="90" t="str">
        <f t="shared" si="530"/>
        <v>Identifica este registro como HOMBRE</v>
      </c>
      <c r="AM1224" s="90" t="str">
        <f t="shared" si="531"/>
        <v>-</v>
      </c>
      <c r="AN1224" s="90" t="str">
        <f t="shared" si="532"/>
        <v>-</v>
      </c>
      <c r="AO1224" s="90" t="str">
        <f t="shared" si="533"/>
        <v>-</v>
      </c>
      <c r="AP1224" s="58" t="str">
        <f t="shared" si="534"/>
        <v>-</v>
      </c>
      <c r="AQ1224" s="94" t="str">
        <f t="shared" si="535"/>
        <v>-</v>
      </c>
      <c r="AR1224" s="94" t="str">
        <f>IF(N1224="","PRIMER_DIA en blanco",
IF(AND(M1224="01",N1224&gt;=L_Conversion!$C$118,N1224&lt;=L_Conversion!$D$118),"-",
IF(AND(M1224="02",N1224&gt;=L_Conversion!$C$119,N1224&lt;=L_Conversion!$D$119),"-",
IF(AND(M1224="03",N1224&gt;=L_Conversion!$C$120,N1224&lt;=L_Conversion!$D$120),"-",
IF(AND(M1224="04",N1224&gt;=L_Conversion!$C$121,N1224&lt;=L_Conversion!$D$121),"-",
IF(AND(M1224="05",N1224&gt;=L_Conversion!$C$122,N1224&lt;=L_Conversion!$D$122),"-",
IF(AND(M1224="06",N1224&gt;=L_Conversion!$C$123,N1224&lt;=L_Conversion!$D$123),"-",
IF(AND(M1224="07",N1224&gt;=L_Conversion!$C$124,N1224&lt;=L_Conversion!$D$124),"-",
IF(AND(M1224="08",N1224&gt;=L_Conversion!$C$125,N1224&lt;=L_Conversion!$D$125),"-",
IF(AND(M1224="09",N1224&gt;=L_Conversion!$C$126,N1224&lt;=L_Conversion!$D$126),"-",
IF(AND(M1224="10",N1224&gt;=L_Conversion!$C$127,N1224&lt;=L_Conversion!$D$127),"-",
IF(AND(M1224="11",N1224&gt;=L_Conversion!$C$128,N1224&lt;=L_Conversion!$D$128),"-",
IF(AND(M1224="12",N1224&gt;=L_Conversion!$C$129,N1224&lt;=L_Conversion!$D$129),"-",
IF(AND(M1224="13",N1224&gt;=L_Conversion!$C$116,N1224&lt;=L_Conversion!$D$116),"-",
IF(AND(M1224="14",N1224&gt;=L_Conversion!$C$117,N1224&lt;=L_Conversion!$D$117),"-",
"PRIMER_DIA fuera de rango")))))))))))))))</f>
        <v>-</v>
      </c>
      <c r="AS1224" s="94" t="str">
        <f t="shared" si="536"/>
        <v>-</v>
      </c>
      <c r="AT1224" s="94" t="str">
        <f t="shared" si="537"/>
        <v>-</v>
      </c>
      <c r="AU1224" s="94" t="str">
        <f t="shared" si="538"/>
        <v>-</v>
      </c>
      <c r="AV1224" s="94" t="str">
        <f t="shared" si="539"/>
        <v>-</v>
      </c>
      <c r="AW1224" s="94" t="str">
        <f t="shared" si="540"/>
        <v>-</v>
      </c>
      <c r="AX1224" s="94" t="str">
        <f t="shared" si="541"/>
        <v>-</v>
      </c>
      <c r="AY1224" s="94" t="str">
        <f t="shared" si="542"/>
        <v>-</v>
      </c>
      <c r="AZ1224" s="94" t="str">
        <f t="shared" si="543"/>
        <v>-</v>
      </c>
      <c r="BA1224" s="94" t="str">
        <f t="shared" si="544"/>
        <v>-</v>
      </c>
      <c r="BB1224" s="94" t="str">
        <f t="shared" si="545"/>
        <v>-</v>
      </c>
      <c r="BC1224" s="94" t="str">
        <f t="shared" si="546"/>
        <v>-</v>
      </c>
      <c r="BD1224" s="94" t="str">
        <f t="shared" si="547"/>
        <v>-</v>
      </c>
      <c r="BE1224" s="94" t="str">
        <f t="shared" si="548"/>
        <v>-</v>
      </c>
      <c r="BF1224" s="94" t="str">
        <f t="shared" si="549"/>
        <v>-</v>
      </c>
    </row>
    <row r="1225" spans="1:58" x14ac:dyDescent="0.2">
      <c r="A1225" s="19" t="s">
        <v>1193</v>
      </c>
      <c r="B1225" s="19" t="s">
        <v>76</v>
      </c>
      <c r="C1225" s="19">
        <v>12297185</v>
      </c>
      <c r="D1225" s="19">
        <v>6</v>
      </c>
      <c r="E1225" s="19" t="s">
        <v>1855</v>
      </c>
      <c r="F1225" s="19" t="s">
        <v>1240</v>
      </c>
      <c r="G1225" s="19" t="s">
        <v>1856</v>
      </c>
      <c r="H1225" s="19" t="s">
        <v>654</v>
      </c>
      <c r="I1225" s="19" t="s">
        <v>653</v>
      </c>
      <c r="J1225" s="19">
        <v>80</v>
      </c>
      <c r="K1225" s="19" t="s">
        <v>556</v>
      </c>
      <c r="L1225" s="19" t="s">
        <v>495</v>
      </c>
      <c r="M1225" s="19" t="s">
        <v>269</v>
      </c>
      <c r="N1225" s="19">
        <v>45952</v>
      </c>
      <c r="O1225" s="19">
        <v>5</v>
      </c>
      <c r="P1225" s="83">
        <v>1</v>
      </c>
      <c r="Q1225" s="19" t="s">
        <v>23</v>
      </c>
      <c r="R1225" s="19" t="s">
        <v>11</v>
      </c>
      <c r="S1225" s="19" t="s">
        <v>23</v>
      </c>
      <c r="T1225" s="19">
        <v>5</v>
      </c>
      <c r="U1225" s="19" t="s">
        <v>11</v>
      </c>
      <c r="V1225" s="19" t="s">
        <v>11</v>
      </c>
      <c r="W1225" s="19" t="s">
        <v>11</v>
      </c>
      <c r="X1225" s="19">
        <v>0</v>
      </c>
      <c r="Y1225" s="19" t="s">
        <v>730</v>
      </c>
      <c r="Z1225" s="19">
        <v>0</v>
      </c>
      <c r="AA1225" s="19">
        <v>0</v>
      </c>
      <c r="AB1225" s="19">
        <v>0</v>
      </c>
      <c r="AC1225" s="186" t="str">
        <f>IF(OR(M1225="13",M1225="14",P1225=8),"",IF(     AND(OR(S1225="AUTORIZADO", S1225="PENDIENTE", S1225="REDUCIDO", S1225="AMPLIADO"),L1225&lt;&gt;"HONORARIO" ), _xlfn.CONCAT(IF(H1225="X","H",H1225),"_",IF(OR(P1225=5,P1225=6),_xlfn.CONCAT(P1225,"A"),P1225),"_",VLOOKUP(T1225,Datos!$B$2:$C$5,2,TRUE)),""))</f>
        <v>H_1_[4 a 10]</v>
      </c>
      <c r="AD1225" s="186">
        <f t="shared" si="523"/>
        <v>0</v>
      </c>
      <c r="AE1225" s="90" t="str">
        <f t="shared" si="524"/>
        <v>-</v>
      </c>
      <c r="AF1225" s="91" t="str">
        <f t="shared" si="525"/>
        <v>070601</v>
      </c>
      <c r="AG1225" s="92"/>
      <c r="AH1225" s="93" t="str">
        <f t="shared" si="526"/>
        <v>Corporación de Fomento de la Producción</v>
      </c>
      <c r="AI1225" s="90" t="str">
        <f t="shared" si="527"/>
        <v>-</v>
      </c>
      <c r="AJ1225" s="90">
        <f t="shared" si="528"/>
        <v>6</v>
      </c>
      <c r="AK1225" s="90" t="str">
        <f t="shared" si="529"/>
        <v>-</v>
      </c>
      <c r="AL1225" s="90" t="str">
        <f t="shared" si="530"/>
        <v>Identifica este registro como HOMBRE</v>
      </c>
      <c r="AM1225" s="90" t="str">
        <f t="shared" si="531"/>
        <v>-</v>
      </c>
      <c r="AN1225" s="90" t="str">
        <f t="shared" si="532"/>
        <v>-</v>
      </c>
      <c r="AO1225" s="90" t="str">
        <f t="shared" si="533"/>
        <v>-</v>
      </c>
      <c r="AP1225" s="58" t="str">
        <f t="shared" si="534"/>
        <v>-</v>
      </c>
      <c r="AQ1225" s="94" t="str">
        <f t="shared" si="535"/>
        <v>-</v>
      </c>
      <c r="AR1225" s="94" t="str">
        <f>IF(N1225="","PRIMER_DIA en blanco",
IF(AND(M1225="01",N1225&gt;=L_Conversion!$C$118,N1225&lt;=L_Conversion!$D$118),"-",
IF(AND(M1225="02",N1225&gt;=L_Conversion!$C$119,N1225&lt;=L_Conversion!$D$119),"-",
IF(AND(M1225="03",N1225&gt;=L_Conversion!$C$120,N1225&lt;=L_Conversion!$D$120),"-",
IF(AND(M1225="04",N1225&gt;=L_Conversion!$C$121,N1225&lt;=L_Conversion!$D$121),"-",
IF(AND(M1225="05",N1225&gt;=L_Conversion!$C$122,N1225&lt;=L_Conversion!$D$122),"-",
IF(AND(M1225="06",N1225&gt;=L_Conversion!$C$123,N1225&lt;=L_Conversion!$D$123),"-",
IF(AND(M1225="07",N1225&gt;=L_Conversion!$C$124,N1225&lt;=L_Conversion!$D$124),"-",
IF(AND(M1225="08",N1225&gt;=L_Conversion!$C$125,N1225&lt;=L_Conversion!$D$125),"-",
IF(AND(M1225="09",N1225&gt;=L_Conversion!$C$126,N1225&lt;=L_Conversion!$D$126),"-",
IF(AND(M1225="10",N1225&gt;=L_Conversion!$C$127,N1225&lt;=L_Conversion!$D$127),"-",
IF(AND(M1225="11",N1225&gt;=L_Conversion!$C$128,N1225&lt;=L_Conversion!$D$128),"-",
IF(AND(M1225="12",N1225&gt;=L_Conversion!$C$129,N1225&lt;=L_Conversion!$D$129),"-",
IF(AND(M1225="13",N1225&gt;=L_Conversion!$C$116,N1225&lt;=L_Conversion!$D$116),"-",
IF(AND(M1225="14",N1225&gt;=L_Conversion!$C$117,N1225&lt;=L_Conversion!$D$117),"-",
"PRIMER_DIA fuera de rango")))))))))))))))</f>
        <v>-</v>
      </c>
      <c r="AS1225" s="94" t="str">
        <f t="shared" si="536"/>
        <v>-</v>
      </c>
      <c r="AT1225" s="94" t="str">
        <f t="shared" si="537"/>
        <v>-</v>
      </c>
      <c r="AU1225" s="94" t="str">
        <f t="shared" si="538"/>
        <v>-</v>
      </c>
      <c r="AV1225" s="94" t="str">
        <f t="shared" si="539"/>
        <v>-</v>
      </c>
      <c r="AW1225" s="94" t="str">
        <f t="shared" si="540"/>
        <v>-</v>
      </c>
      <c r="AX1225" s="94" t="str">
        <f t="shared" si="541"/>
        <v>-</v>
      </c>
      <c r="AY1225" s="94" t="str">
        <f t="shared" si="542"/>
        <v>-</v>
      </c>
      <c r="AZ1225" s="94" t="str">
        <f t="shared" si="543"/>
        <v>-</v>
      </c>
      <c r="BA1225" s="94" t="str">
        <f t="shared" si="544"/>
        <v>-</v>
      </c>
      <c r="BB1225" s="94" t="str">
        <f t="shared" si="545"/>
        <v>-</v>
      </c>
      <c r="BC1225" s="94" t="str">
        <f t="shared" si="546"/>
        <v>-</v>
      </c>
      <c r="BD1225" s="94" t="str">
        <f t="shared" si="547"/>
        <v>-</v>
      </c>
      <c r="BE1225" s="94" t="str">
        <f t="shared" si="548"/>
        <v>-</v>
      </c>
      <c r="BF1225" s="94" t="str">
        <f t="shared" si="549"/>
        <v>-</v>
      </c>
    </row>
    <row r="1226" spans="1:58" x14ac:dyDescent="0.2">
      <c r="A1226" s="19" t="s">
        <v>1193</v>
      </c>
      <c r="B1226" s="19" t="s">
        <v>76</v>
      </c>
      <c r="C1226" s="19">
        <v>17457296</v>
      </c>
      <c r="D1226" s="19">
        <v>8</v>
      </c>
      <c r="E1226" s="19" t="s">
        <v>1212</v>
      </c>
      <c r="F1226" s="19" t="s">
        <v>1213</v>
      </c>
      <c r="G1226" s="19" t="s">
        <v>1214</v>
      </c>
      <c r="H1226" s="19" t="s">
        <v>1018</v>
      </c>
      <c r="I1226" s="19" t="s">
        <v>654</v>
      </c>
      <c r="J1226" s="19">
        <v>80</v>
      </c>
      <c r="K1226" s="19" t="s">
        <v>556</v>
      </c>
      <c r="L1226" s="19" t="s">
        <v>509</v>
      </c>
      <c r="M1226" s="19" t="s">
        <v>269</v>
      </c>
      <c r="N1226" s="19">
        <v>45952</v>
      </c>
      <c r="O1226" s="19">
        <v>7</v>
      </c>
      <c r="P1226" s="83">
        <v>4</v>
      </c>
      <c r="Q1226" s="19" t="s">
        <v>23</v>
      </c>
      <c r="R1226" s="19" t="s">
        <v>11</v>
      </c>
      <c r="S1226" s="19" t="s">
        <v>23</v>
      </c>
      <c r="T1226" s="19">
        <v>7</v>
      </c>
      <c r="U1226" s="19" t="s">
        <v>11</v>
      </c>
      <c r="V1226" s="19" t="s">
        <v>11</v>
      </c>
      <c r="W1226" s="19" t="s">
        <v>11</v>
      </c>
      <c r="X1226" s="19">
        <v>0</v>
      </c>
      <c r="Y1226" s="19" t="s">
        <v>730</v>
      </c>
      <c r="Z1226" s="19">
        <v>0</v>
      </c>
      <c r="AA1226" s="19">
        <v>0</v>
      </c>
      <c r="AB1226" s="19">
        <v>0</v>
      </c>
      <c r="AC1226" s="186" t="str">
        <f>IF(OR(M1226="13",M1226="14",P1226=8),"",IF(     AND(OR(S1226="AUTORIZADO", S1226="PENDIENTE", S1226="REDUCIDO", S1226="AMPLIADO"),L1226&lt;&gt;"HONORARIO" ), _xlfn.CONCAT(IF(H1226="X","H",H1226),"_",IF(OR(P1226=5,P1226=6),_xlfn.CONCAT(P1226,"A"),P1226),"_",VLOOKUP(T1226,Datos!$B$2:$C$5,2,TRUE)),""))</f>
        <v>M_4_[4 a 10]</v>
      </c>
      <c r="AD1226" s="186">
        <f t="shared" si="523"/>
        <v>0</v>
      </c>
      <c r="AE1226" s="90" t="str">
        <f t="shared" si="524"/>
        <v>-</v>
      </c>
      <c r="AF1226" s="91" t="str">
        <f t="shared" si="525"/>
        <v>070601</v>
      </c>
      <c r="AG1226" s="92"/>
      <c r="AH1226" s="93" t="str">
        <f t="shared" si="526"/>
        <v>Corporación de Fomento de la Producción</v>
      </c>
      <c r="AI1226" s="90" t="str">
        <f t="shared" si="527"/>
        <v>-</v>
      </c>
      <c r="AJ1226" s="90">
        <f t="shared" si="528"/>
        <v>8</v>
      </c>
      <c r="AK1226" s="90" t="str">
        <f t="shared" si="529"/>
        <v>-</v>
      </c>
      <c r="AL1226" s="90" t="str">
        <f t="shared" si="530"/>
        <v>Identifica este registro como MUJER</v>
      </c>
      <c r="AM1226" s="90" t="str">
        <f t="shared" si="531"/>
        <v>-</v>
      </c>
      <c r="AN1226" s="90" t="str">
        <f t="shared" si="532"/>
        <v>-</v>
      </c>
      <c r="AO1226" s="90" t="str">
        <f t="shared" si="533"/>
        <v>-</v>
      </c>
      <c r="AP1226" s="58" t="str">
        <f t="shared" si="534"/>
        <v>-</v>
      </c>
      <c r="AQ1226" s="94" t="str">
        <f t="shared" si="535"/>
        <v>-</v>
      </c>
      <c r="AR1226" s="94" t="str">
        <f>IF(N1226="","PRIMER_DIA en blanco",
IF(AND(M1226="01",N1226&gt;=L_Conversion!$C$118,N1226&lt;=L_Conversion!$D$118),"-",
IF(AND(M1226="02",N1226&gt;=L_Conversion!$C$119,N1226&lt;=L_Conversion!$D$119),"-",
IF(AND(M1226="03",N1226&gt;=L_Conversion!$C$120,N1226&lt;=L_Conversion!$D$120),"-",
IF(AND(M1226="04",N1226&gt;=L_Conversion!$C$121,N1226&lt;=L_Conversion!$D$121),"-",
IF(AND(M1226="05",N1226&gt;=L_Conversion!$C$122,N1226&lt;=L_Conversion!$D$122),"-",
IF(AND(M1226="06",N1226&gt;=L_Conversion!$C$123,N1226&lt;=L_Conversion!$D$123),"-",
IF(AND(M1226="07",N1226&gt;=L_Conversion!$C$124,N1226&lt;=L_Conversion!$D$124),"-",
IF(AND(M1226="08",N1226&gt;=L_Conversion!$C$125,N1226&lt;=L_Conversion!$D$125),"-",
IF(AND(M1226="09",N1226&gt;=L_Conversion!$C$126,N1226&lt;=L_Conversion!$D$126),"-",
IF(AND(M1226="10",N1226&gt;=L_Conversion!$C$127,N1226&lt;=L_Conversion!$D$127),"-",
IF(AND(M1226="11",N1226&gt;=L_Conversion!$C$128,N1226&lt;=L_Conversion!$D$128),"-",
IF(AND(M1226="12",N1226&gt;=L_Conversion!$C$129,N1226&lt;=L_Conversion!$D$129),"-",
IF(AND(M1226="13",N1226&gt;=L_Conversion!$C$116,N1226&lt;=L_Conversion!$D$116),"-",
IF(AND(M1226="14",N1226&gt;=L_Conversion!$C$117,N1226&lt;=L_Conversion!$D$117),"-",
"PRIMER_DIA fuera de rango")))))))))))))))</f>
        <v>-</v>
      </c>
      <c r="AS1226" s="94" t="str">
        <f t="shared" si="536"/>
        <v>-</v>
      </c>
      <c r="AT1226" s="94" t="str">
        <f t="shared" si="537"/>
        <v>-</v>
      </c>
      <c r="AU1226" s="94" t="str">
        <f t="shared" si="538"/>
        <v>-</v>
      </c>
      <c r="AV1226" s="94" t="str">
        <f t="shared" si="539"/>
        <v>-</v>
      </c>
      <c r="AW1226" s="94" t="str">
        <f t="shared" si="540"/>
        <v>-</v>
      </c>
      <c r="AX1226" s="94" t="str">
        <f t="shared" si="541"/>
        <v>-</v>
      </c>
      <c r="AY1226" s="94" t="str">
        <f t="shared" si="542"/>
        <v>-</v>
      </c>
      <c r="AZ1226" s="94" t="str">
        <f t="shared" si="543"/>
        <v>-</v>
      </c>
      <c r="BA1226" s="94" t="str">
        <f t="shared" si="544"/>
        <v>-</v>
      </c>
      <c r="BB1226" s="94" t="str">
        <f t="shared" si="545"/>
        <v>-</v>
      </c>
      <c r="BC1226" s="94" t="str">
        <f t="shared" si="546"/>
        <v>-</v>
      </c>
      <c r="BD1226" s="94" t="str">
        <f t="shared" si="547"/>
        <v>-</v>
      </c>
      <c r="BE1226" s="94" t="str">
        <f t="shared" si="548"/>
        <v>-</v>
      </c>
      <c r="BF1226" s="94" t="str">
        <f t="shared" si="549"/>
        <v>-</v>
      </c>
    </row>
    <row r="1227" spans="1:58" x14ac:dyDescent="0.2">
      <c r="A1227" s="19" t="s">
        <v>1193</v>
      </c>
      <c r="B1227" s="19" t="s">
        <v>76</v>
      </c>
      <c r="C1227" s="19">
        <v>15375340</v>
      </c>
      <c r="D1227" s="19">
        <v>7</v>
      </c>
      <c r="E1227" s="19" t="s">
        <v>1245</v>
      </c>
      <c r="F1227" s="19" t="s">
        <v>1246</v>
      </c>
      <c r="G1227" s="19" t="s">
        <v>1247</v>
      </c>
      <c r="H1227" s="19" t="s">
        <v>1018</v>
      </c>
      <c r="I1227" s="19" t="s">
        <v>653</v>
      </c>
      <c r="J1227" s="19">
        <v>80</v>
      </c>
      <c r="K1227" s="19" t="s">
        <v>556</v>
      </c>
      <c r="L1227" s="19" t="s">
        <v>495</v>
      </c>
      <c r="M1227" s="19" t="s">
        <v>269</v>
      </c>
      <c r="N1227" s="19">
        <v>45952</v>
      </c>
      <c r="O1227" s="19">
        <v>3</v>
      </c>
      <c r="P1227" s="83">
        <v>1</v>
      </c>
      <c r="Q1227" s="19" t="s">
        <v>23</v>
      </c>
      <c r="R1227" s="19" t="s">
        <v>11</v>
      </c>
      <c r="S1227" s="19" t="s">
        <v>23</v>
      </c>
      <c r="T1227" s="19">
        <v>3</v>
      </c>
      <c r="U1227" s="19" t="s">
        <v>11</v>
      </c>
      <c r="V1227" s="19" t="s">
        <v>11</v>
      </c>
      <c r="W1227" s="19" t="s">
        <v>11</v>
      </c>
      <c r="X1227" s="19">
        <v>0</v>
      </c>
      <c r="Y1227" s="19" t="s">
        <v>730</v>
      </c>
      <c r="Z1227" s="19">
        <v>0</v>
      </c>
      <c r="AA1227" s="19">
        <v>0</v>
      </c>
      <c r="AB1227" s="19">
        <v>0</v>
      </c>
      <c r="AC1227" s="186" t="str">
        <f>IF(OR(M1227="13",M1227="14",P1227=8),"",IF(     AND(OR(S1227="AUTORIZADO", S1227="PENDIENTE", S1227="REDUCIDO", S1227="AMPLIADO"),L1227&lt;&gt;"HONORARIO" ), _xlfn.CONCAT(IF(H1227="X","H",H1227),"_",IF(OR(P1227=5,P1227=6),_xlfn.CONCAT(P1227,"A"),P1227),"_",VLOOKUP(T1227,Datos!$B$2:$C$5,2,TRUE)),""))</f>
        <v>M_1_[hasta 3]</v>
      </c>
      <c r="AD1227" s="186">
        <f t="shared" si="523"/>
        <v>0</v>
      </c>
      <c r="AE1227" s="90" t="str">
        <f t="shared" si="524"/>
        <v>-</v>
      </c>
      <c r="AF1227" s="91" t="str">
        <f t="shared" si="525"/>
        <v>070601</v>
      </c>
      <c r="AG1227" s="92"/>
      <c r="AH1227" s="93" t="str">
        <f t="shared" si="526"/>
        <v>Corporación de Fomento de la Producción</v>
      </c>
      <c r="AI1227" s="90" t="str">
        <f t="shared" si="527"/>
        <v>-</v>
      </c>
      <c r="AJ1227" s="90">
        <f t="shared" si="528"/>
        <v>7</v>
      </c>
      <c r="AK1227" s="90" t="str">
        <f t="shared" si="529"/>
        <v>-</v>
      </c>
      <c r="AL1227" s="90" t="str">
        <f t="shared" si="530"/>
        <v>Identifica este registro como MUJER</v>
      </c>
      <c r="AM1227" s="90" t="str">
        <f t="shared" si="531"/>
        <v>-</v>
      </c>
      <c r="AN1227" s="90" t="str">
        <f t="shared" si="532"/>
        <v>-</v>
      </c>
      <c r="AO1227" s="90" t="str">
        <f t="shared" si="533"/>
        <v>-</v>
      </c>
      <c r="AP1227" s="58" t="str">
        <f t="shared" si="534"/>
        <v>-</v>
      </c>
      <c r="AQ1227" s="94" t="str">
        <f t="shared" si="535"/>
        <v>-</v>
      </c>
      <c r="AR1227" s="94" t="str">
        <f>IF(N1227="","PRIMER_DIA en blanco",
IF(AND(M1227="01",N1227&gt;=L_Conversion!$C$118,N1227&lt;=L_Conversion!$D$118),"-",
IF(AND(M1227="02",N1227&gt;=L_Conversion!$C$119,N1227&lt;=L_Conversion!$D$119),"-",
IF(AND(M1227="03",N1227&gt;=L_Conversion!$C$120,N1227&lt;=L_Conversion!$D$120),"-",
IF(AND(M1227="04",N1227&gt;=L_Conversion!$C$121,N1227&lt;=L_Conversion!$D$121),"-",
IF(AND(M1227="05",N1227&gt;=L_Conversion!$C$122,N1227&lt;=L_Conversion!$D$122),"-",
IF(AND(M1227="06",N1227&gt;=L_Conversion!$C$123,N1227&lt;=L_Conversion!$D$123),"-",
IF(AND(M1227="07",N1227&gt;=L_Conversion!$C$124,N1227&lt;=L_Conversion!$D$124),"-",
IF(AND(M1227="08",N1227&gt;=L_Conversion!$C$125,N1227&lt;=L_Conversion!$D$125),"-",
IF(AND(M1227="09",N1227&gt;=L_Conversion!$C$126,N1227&lt;=L_Conversion!$D$126),"-",
IF(AND(M1227="10",N1227&gt;=L_Conversion!$C$127,N1227&lt;=L_Conversion!$D$127),"-",
IF(AND(M1227="11",N1227&gt;=L_Conversion!$C$128,N1227&lt;=L_Conversion!$D$128),"-",
IF(AND(M1227="12",N1227&gt;=L_Conversion!$C$129,N1227&lt;=L_Conversion!$D$129),"-",
IF(AND(M1227="13",N1227&gt;=L_Conversion!$C$116,N1227&lt;=L_Conversion!$D$116),"-",
IF(AND(M1227="14",N1227&gt;=L_Conversion!$C$117,N1227&lt;=L_Conversion!$D$117),"-",
"PRIMER_DIA fuera de rango")))))))))))))))</f>
        <v>-</v>
      </c>
      <c r="AS1227" s="94" t="str">
        <f t="shared" si="536"/>
        <v>-</v>
      </c>
      <c r="AT1227" s="94" t="str">
        <f t="shared" si="537"/>
        <v>-</v>
      </c>
      <c r="AU1227" s="94" t="str">
        <f t="shared" si="538"/>
        <v>-</v>
      </c>
      <c r="AV1227" s="94" t="str">
        <f t="shared" si="539"/>
        <v>-</v>
      </c>
      <c r="AW1227" s="94" t="str">
        <f t="shared" si="540"/>
        <v>-</v>
      </c>
      <c r="AX1227" s="94" t="str">
        <f t="shared" si="541"/>
        <v>-</v>
      </c>
      <c r="AY1227" s="94" t="str">
        <f t="shared" si="542"/>
        <v>-</v>
      </c>
      <c r="AZ1227" s="94" t="str">
        <f t="shared" si="543"/>
        <v>-</v>
      </c>
      <c r="BA1227" s="94" t="str">
        <f t="shared" si="544"/>
        <v>-</v>
      </c>
      <c r="BB1227" s="94" t="str">
        <f t="shared" si="545"/>
        <v>-</v>
      </c>
      <c r="BC1227" s="94" t="str">
        <f t="shared" si="546"/>
        <v>-</v>
      </c>
      <c r="BD1227" s="94" t="str">
        <f t="shared" si="547"/>
        <v>-</v>
      </c>
      <c r="BE1227" s="94" t="str">
        <f t="shared" si="548"/>
        <v>-</v>
      </c>
      <c r="BF1227" s="94" t="str">
        <f t="shared" si="549"/>
        <v>-</v>
      </c>
    </row>
    <row r="1228" spans="1:58" x14ac:dyDescent="0.2">
      <c r="A1228" s="19" t="s">
        <v>1193</v>
      </c>
      <c r="B1228" s="19" t="s">
        <v>669</v>
      </c>
      <c r="C1228" s="19">
        <v>16614791</v>
      </c>
      <c r="D1228" s="19">
        <v>3</v>
      </c>
      <c r="E1228" s="19" t="s">
        <v>1355</v>
      </c>
      <c r="F1228" s="19" t="s">
        <v>1588</v>
      </c>
      <c r="G1228" s="19" t="s">
        <v>1589</v>
      </c>
      <c r="H1228" s="19" t="s">
        <v>1018</v>
      </c>
      <c r="I1228" s="19" t="s">
        <v>654</v>
      </c>
      <c r="J1228" s="19">
        <v>80</v>
      </c>
      <c r="K1228" s="19" t="s">
        <v>560</v>
      </c>
      <c r="L1228" s="19" t="s">
        <v>509</v>
      </c>
      <c r="M1228" s="19" t="s">
        <v>269</v>
      </c>
      <c r="N1228" s="19">
        <v>45952</v>
      </c>
      <c r="O1228" s="19">
        <v>3</v>
      </c>
      <c r="P1228" s="83">
        <v>1</v>
      </c>
      <c r="Q1228" s="19" t="s">
        <v>23</v>
      </c>
      <c r="R1228" s="19" t="s">
        <v>11</v>
      </c>
      <c r="S1228" s="19" t="s">
        <v>23</v>
      </c>
      <c r="T1228" s="19">
        <v>3</v>
      </c>
      <c r="U1228" s="19" t="s">
        <v>11</v>
      </c>
      <c r="V1228" s="19" t="s">
        <v>11</v>
      </c>
      <c r="W1228" s="19" t="s">
        <v>11</v>
      </c>
      <c r="X1228" s="19">
        <v>0</v>
      </c>
      <c r="Y1228" s="19" t="s">
        <v>730</v>
      </c>
      <c r="Z1228" s="19">
        <v>0</v>
      </c>
      <c r="AA1228" s="19">
        <v>0</v>
      </c>
      <c r="AB1228" s="19">
        <v>0</v>
      </c>
      <c r="AC1228" s="186" t="str">
        <f>IF(OR(M1228="13",M1228="14",P1228=8),"",IF(     AND(OR(S1228="AUTORIZADO", S1228="PENDIENTE", S1228="REDUCIDO", S1228="AMPLIADO"),L1228&lt;&gt;"HONORARIO" ), _xlfn.CONCAT(IF(H1228="X","H",H1228),"_",IF(OR(P1228=5,P1228=6),_xlfn.CONCAT(P1228,"A"),P1228),"_",VLOOKUP(T1228,Datos!$B$2:$C$5,2,TRUE)),""))</f>
        <v>M_1_[hasta 3]</v>
      </c>
      <c r="AD1228" s="186">
        <f t="shared" si="523"/>
        <v>0</v>
      </c>
      <c r="AE1228" s="90" t="str">
        <f t="shared" si="524"/>
        <v>-</v>
      </c>
      <c r="AF1228" s="91" t="str">
        <f t="shared" si="525"/>
        <v>Revisar</v>
      </c>
      <c r="AG1228" s="92"/>
      <c r="AH1228" s="93" t="str">
        <f t="shared" si="526"/>
        <v>Corporación de Fomento de la Producción</v>
      </c>
      <c r="AI1228" s="90" t="str">
        <f t="shared" si="527"/>
        <v>-</v>
      </c>
      <c r="AJ1228" s="90">
        <f t="shared" si="528"/>
        <v>3</v>
      </c>
      <c r="AK1228" s="90" t="str">
        <f t="shared" si="529"/>
        <v>-</v>
      </c>
      <c r="AL1228" s="90" t="str">
        <f t="shared" si="530"/>
        <v>Identifica este registro como MUJER</v>
      </c>
      <c r="AM1228" s="90" t="str">
        <f t="shared" si="531"/>
        <v>-</v>
      </c>
      <c r="AN1228" s="90" t="str">
        <f t="shared" si="532"/>
        <v>-</v>
      </c>
      <c r="AO1228" s="90" t="str">
        <f t="shared" si="533"/>
        <v>-</v>
      </c>
      <c r="AP1228" s="58" t="str">
        <f t="shared" si="534"/>
        <v>-</v>
      </c>
      <c r="AQ1228" s="94" t="str">
        <f t="shared" si="535"/>
        <v>-</v>
      </c>
      <c r="AR1228" s="94" t="str">
        <f>IF(N1228="","PRIMER_DIA en blanco",
IF(AND(M1228="01",N1228&gt;=L_Conversion!$C$118,N1228&lt;=L_Conversion!$D$118),"-",
IF(AND(M1228="02",N1228&gt;=L_Conversion!$C$119,N1228&lt;=L_Conversion!$D$119),"-",
IF(AND(M1228="03",N1228&gt;=L_Conversion!$C$120,N1228&lt;=L_Conversion!$D$120),"-",
IF(AND(M1228="04",N1228&gt;=L_Conversion!$C$121,N1228&lt;=L_Conversion!$D$121),"-",
IF(AND(M1228="05",N1228&gt;=L_Conversion!$C$122,N1228&lt;=L_Conversion!$D$122),"-",
IF(AND(M1228="06",N1228&gt;=L_Conversion!$C$123,N1228&lt;=L_Conversion!$D$123),"-",
IF(AND(M1228="07",N1228&gt;=L_Conversion!$C$124,N1228&lt;=L_Conversion!$D$124),"-",
IF(AND(M1228="08",N1228&gt;=L_Conversion!$C$125,N1228&lt;=L_Conversion!$D$125),"-",
IF(AND(M1228="09",N1228&gt;=L_Conversion!$C$126,N1228&lt;=L_Conversion!$D$126),"-",
IF(AND(M1228="10",N1228&gt;=L_Conversion!$C$127,N1228&lt;=L_Conversion!$D$127),"-",
IF(AND(M1228="11",N1228&gt;=L_Conversion!$C$128,N1228&lt;=L_Conversion!$D$128),"-",
IF(AND(M1228="12",N1228&gt;=L_Conversion!$C$129,N1228&lt;=L_Conversion!$D$129),"-",
IF(AND(M1228="13",N1228&gt;=L_Conversion!$C$116,N1228&lt;=L_Conversion!$D$116),"-",
IF(AND(M1228="14",N1228&gt;=L_Conversion!$C$117,N1228&lt;=L_Conversion!$D$117),"-",
"PRIMER_DIA fuera de rango")))))))))))))))</f>
        <v>-</v>
      </c>
      <c r="AS1228" s="94" t="str">
        <f t="shared" si="536"/>
        <v>-</v>
      </c>
      <c r="AT1228" s="94" t="str">
        <f t="shared" si="537"/>
        <v>-</v>
      </c>
      <c r="AU1228" s="94" t="str">
        <f t="shared" si="538"/>
        <v>-</v>
      </c>
      <c r="AV1228" s="94" t="str">
        <f t="shared" si="539"/>
        <v>-</v>
      </c>
      <c r="AW1228" s="94" t="str">
        <f t="shared" si="540"/>
        <v>-</v>
      </c>
      <c r="AX1228" s="94" t="str">
        <f t="shared" si="541"/>
        <v>-</v>
      </c>
      <c r="AY1228" s="94" t="str">
        <f t="shared" si="542"/>
        <v>-</v>
      </c>
      <c r="AZ1228" s="94" t="str">
        <f t="shared" si="543"/>
        <v>-</v>
      </c>
      <c r="BA1228" s="94" t="str">
        <f t="shared" si="544"/>
        <v>-</v>
      </c>
      <c r="BB1228" s="94" t="str">
        <f t="shared" si="545"/>
        <v>-</v>
      </c>
      <c r="BC1228" s="94" t="str">
        <f t="shared" si="546"/>
        <v>-</v>
      </c>
      <c r="BD1228" s="94" t="str">
        <f t="shared" si="547"/>
        <v>-</v>
      </c>
      <c r="BE1228" s="94" t="str">
        <f t="shared" si="548"/>
        <v>-</v>
      </c>
      <c r="BF1228" s="94" t="str">
        <f t="shared" si="549"/>
        <v>-</v>
      </c>
    </row>
    <row r="1229" spans="1:58" x14ac:dyDescent="0.2">
      <c r="A1229" s="19" t="s">
        <v>1193</v>
      </c>
      <c r="B1229" s="19" t="s">
        <v>875</v>
      </c>
      <c r="C1229" s="19">
        <v>19095852</v>
      </c>
      <c r="D1229" s="19">
        <v>3</v>
      </c>
      <c r="E1229" s="19" t="s">
        <v>2185</v>
      </c>
      <c r="F1229" s="19" t="s">
        <v>1534</v>
      </c>
      <c r="G1229" s="19" t="s">
        <v>2115</v>
      </c>
      <c r="H1229" s="19" t="s">
        <v>654</v>
      </c>
      <c r="I1229" s="19" t="s">
        <v>653</v>
      </c>
      <c r="J1229" s="19">
        <v>80</v>
      </c>
      <c r="K1229" s="19" t="s">
        <v>556</v>
      </c>
      <c r="L1229" s="19" t="s">
        <v>495</v>
      </c>
      <c r="M1229" s="19" t="s">
        <v>269</v>
      </c>
      <c r="N1229" s="19">
        <v>45952</v>
      </c>
      <c r="O1229" s="19">
        <v>2</v>
      </c>
      <c r="P1229" s="83">
        <v>1</v>
      </c>
      <c r="Q1229" s="19" t="s">
        <v>23</v>
      </c>
      <c r="R1229" s="19" t="s">
        <v>11</v>
      </c>
      <c r="S1229" s="19" t="s">
        <v>23</v>
      </c>
      <c r="T1229" s="19">
        <v>2</v>
      </c>
      <c r="U1229" s="19" t="s">
        <v>11</v>
      </c>
      <c r="V1229" s="19" t="s">
        <v>11</v>
      </c>
      <c r="W1229" s="19" t="s">
        <v>11</v>
      </c>
      <c r="X1229" s="19">
        <v>0</v>
      </c>
      <c r="Y1229" s="19" t="s">
        <v>730</v>
      </c>
      <c r="Z1229" s="19">
        <v>0</v>
      </c>
      <c r="AA1229" s="19">
        <v>0</v>
      </c>
      <c r="AB1229" s="19">
        <v>0</v>
      </c>
      <c r="AC1229" s="186" t="str">
        <f>IF(OR(M1229="13",M1229="14",P1229=8),"",IF(     AND(OR(S1229="AUTORIZADO", S1229="PENDIENTE", S1229="REDUCIDO", S1229="AMPLIADO"),L1229&lt;&gt;"HONORARIO" ), _xlfn.CONCAT(IF(H1229="X","H",H1229),"_",IF(OR(P1229=5,P1229=6),_xlfn.CONCAT(P1229,"A"),P1229),"_",VLOOKUP(T1229,Datos!$B$2:$C$5,2,TRUE)),""))</f>
        <v>H_1_[hasta 3]</v>
      </c>
      <c r="AD1229" s="186">
        <f t="shared" si="523"/>
        <v>0</v>
      </c>
      <c r="AE1229" s="90" t="str">
        <f t="shared" si="524"/>
        <v>-</v>
      </c>
      <c r="AF1229" s="91" t="str">
        <f t="shared" si="525"/>
        <v>070606</v>
      </c>
      <c r="AG1229" s="92"/>
      <c r="AH1229" s="93" t="str">
        <f t="shared" si="526"/>
        <v>Corporación de Fomento de la Producción</v>
      </c>
      <c r="AI1229" s="90" t="str">
        <f t="shared" si="527"/>
        <v>-</v>
      </c>
      <c r="AJ1229" s="90">
        <f t="shared" si="528"/>
        <v>3</v>
      </c>
      <c r="AK1229" s="90" t="str">
        <f t="shared" si="529"/>
        <v>-</v>
      </c>
      <c r="AL1229" s="90" t="str">
        <f t="shared" si="530"/>
        <v>Identifica este registro como HOMBRE</v>
      </c>
      <c r="AM1229" s="90" t="str">
        <f t="shared" si="531"/>
        <v>-</v>
      </c>
      <c r="AN1229" s="90" t="str">
        <f t="shared" si="532"/>
        <v>-</v>
      </c>
      <c r="AO1229" s="90" t="str">
        <f t="shared" si="533"/>
        <v>-</v>
      </c>
      <c r="AP1229" s="58" t="str">
        <f t="shared" si="534"/>
        <v>-</v>
      </c>
      <c r="AQ1229" s="94" t="str">
        <f t="shared" si="535"/>
        <v>-</v>
      </c>
      <c r="AR1229" s="94" t="str">
        <f>IF(N1229="","PRIMER_DIA en blanco",
IF(AND(M1229="01",N1229&gt;=L_Conversion!$C$118,N1229&lt;=L_Conversion!$D$118),"-",
IF(AND(M1229="02",N1229&gt;=L_Conversion!$C$119,N1229&lt;=L_Conversion!$D$119),"-",
IF(AND(M1229="03",N1229&gt;=L_Conversion!$C$120,N1229&lt;=L_Conversion!$D$120),"-",
IF(AND(M1229="04",N1229&gt;=L_Conversion!$C$121,N1229&lt;=L_Conversion!$D$121),"-",
IF(AND(M1229="05",N1229&gt;=L_Conversion!$C$122,N1229&lt;=L_Conversion!$D$122),"-",
IF(AND(M1229="06",N1229&gt;=L_Conversion!$C$123,N1229&lt;=L_Conversion!$D$123),"-",
IF(AND(M1229="07",N1229&gt;=L_Conversion!$C$124,N1229&lt;=L_Conversion!$D$124),"-",
IF(AND(M1229="08",N1229&gt;=L_Conversion!$C$125,N1229&lt;=L_Conversion!$D$125),"-",
IF(AND(M1229="09",N1229&gt;=L_Conversion!$C$126,N1229&lt;=L_Conversion!$D$126),"-",
IF(AND(M1229="10",N1229&gt;=L_Conversion!$C$127,N1229&lt;=L_Conversion!$D$127),"-",
IF(AND(M1229="11",N1229&gt;=L_Conversion!$C$128,N1229&lt;=L_Conversion!$D$128),"-",
IF(AND(M1229="12",N1229&gt;=L_Conversion!$C$129,N1229&lt;=L_Conversion!$D$129),"-",
IF(AND(M1229="13",N1229&gt;=L_Conversion!$C$116,N1229&lt;=L_Conversion!$D$116),"-",
IF(AND(M1229="14",N1229&gt;=L_Conversion!$C$117,N1229&lt;=L_Conversion!$D$117),"-",
"PRIMER_DIA fuera de rango")))))))))))))))</f>
        <v>-</v>
      </c>
      <c r="AS1229" s="94" t="str">
        <f t="shared" si="536"/>
        <v>-</v>
      </c>
      <c r="AT1229" s="94" t="str">
        <f t="shared" si="537"/>
        <v>-</v>
      </c>
      <c r="AU1229" s="94" t="str">
        <f t="shared" si="538"/>
        <v>-</v>
      </c>
      <c r="AV1229" s="94" t="str">
        <f t="shared" si="539"/>
        <v>-</v>
      </c>
      <c r="AW1229" s="94" t="str">
        <f t="shared" si="540"/>
        <v>-</v>
      </c>
      <c r="AX1229" s="94" t="str">
        <f t="shared" si="541"/>
        <v>-</v>
      </c>
      <c r="AY1229" s="94" t="str">
        <f t="shared" si="542"/>
        <v>-</v>
      </c>
      <c r="AZ1229" s="94" t="str">
        <f t="shared" si="543"/>
        <v>-</v>
      </c>
      <c r="BA1229" s="94" t="str">
        <f t="shared" si="544"/>
        <v>-</v>
      </c>
      <c r="BB1229" s="94" t="str">
        <f t="shared" si="545"/>
        <v>-</v>
      </c>
      <c r="BC1229" s="94" t="str">
        <f t="shared" si="546"/>
        <v>-</v>
      </c>
      <c r="BD1229" s="94" t="str">
        <f t="shared" si="547"/>
        <v>-</v>
      </c>
      <c r="BE1229" s="94" t="str">
        <f t="shared" si="548"/>
        <v>-</v>
      </c>
      <c r="BF1229" s="94" t="str">
        <f t="shared" si="549"/>
        <v>-</v>
      </c>
    </row>
    <row r="1230" spans="1:58" x14ac:dyDescent="0.2">
      <c r="A1230" s="19" t="s">
        <v>1193</v>
      </c>
      <c r="B1230" s="19" t="s">
        <v>76</v>
      </c>
      <c r="C1230" s="19">
        <v>8134457</v>
      </c>
      <c r="D1230" s="19">
        <v>4</v>
      </c>
      <c r="E1230" s="19" t="s">
        <v>1685</v>
      </c>
      <c r="F1230" s="19" t="s">
        <v>1219</v>
      </c>
      <c r="G1230" s="19" t="s">
        <v>1465</v>
      </c>
      <c r="H1230" s="19" t="s">
        <v>1018</v>
      </c>
      <c r="I1230" s="19" t="s">
        <v>653</v>
      </c>
      <c r="J1230" s="19">
        <v>80</v>
      </c>
      <c r="K1230" s="19" t="s">
        <v>560</v>
      </c>
      <c r="L1230" s="19" t="s">
        <v>495</v>
      </c>
      <c r="M1230" s="19" t="s">
        <v>269</v>
      </c>
      <c r="N1230" s="19">
        <v>45952</v>
      </c>
      <c r="O1230" s="19">
        <v>12</v>
      </c>
      <c r="P1230" s="83">
        <v>1</v>
      </c>
      <c r="Q1230" s="19" t="s">
        <v>23</v>
      </c>
      <c r="R1230" s="19" t="s">
        <v>11</v>
      </c>
      <c r="S1230" s="19" t="s">
        <v>23</v>
      </c>
      <c r="T1230" s="19">
        <v>12</v>
      </c>
      <c r="U1230" s="19" t="s">
        <v>11</v>
      </c>
      <c r="V1230" s="19" t="s">
        <v>11</v>
      </c>
      <c r="W1230" s="19" t="s">
        <v>11</v>
      </c>
      <c r="X1230" s="19">
        <v>0</v>
      </c>
      <c r="Y1230" s="19" t="s">
        <v>730</v>
      </c>
      <c r="Z1230" s="19">
        <v>0</v>
      </c>
      <c r="AA1230" s="19">
        <v>0</v>
      </c>
      <c r="AB1230" s="19">
        <v>0</v>
      </c>
      <c r="AC1230" s="186" t="str">
        <f>IF(OR(M1230="13",M1230="14",P1230=8),"",IF(     AND(OR(S1230="AUTORIZADO", S1230="PENDIENTE", S1230="REDUCIDO", S1230="AMPLIADO"),L1230&lt;&gt;"HONORARIO" ), _xlfn.CONCAT(IF(H1230="X","H",H1230),"_",IF(OR(P1230=5,P1230=6),_xlfn.CONCAT(P1230,"A"),P1230),"_",VLOOKUP(T1230,Datos!$B$2:$C$5,2,TRUE)),""))</f>
        <v>M_1_[11 +]</v>
      </c>
      <c r="AD1230" s="186">
        <f t="shared" si="523"/>
        <v>0</v>
      </c>
      <c r="AE1230" s="90" t="str">
        <f t="shared" si="524"/>
        <v>-</v>
      </c>
      <c r="AF1230" s="91" t="str">
        <f t="shared" si="525"/>
        <v>070601</v>
      </c>
      <c r="AG1230" s="92"/>
      <c r="AH1230" s="93" t="str">
        <f t="shared" si="526"/>
        <v>Corporación de Fomento de la Producción</v>
      </c>
      <c r="AI1230" s="90" t="str">
        <f t="shared" si="527"/>
        <v>-</v>
      </c>
      <c r="AJ1230" s="90">
        <f t="shared" si="528"/>
        <v>4</v>
      </c>
      <c r="AK1230" s="90" t="str">
        <f t="shared" si="529"/>
        <v>-</v>
      </c>
      <c r="AL1230" s="90" t="str">
        <f t="shared" si="530"/>
        <v>Identifica este registro como MUJER</v>
      </c>
      <c r="AM1230" s="90" t="str">
        <f t="shared" si="531"/>
        <v>-</v>
      </c>
      <c r="AN1230" s="90" t="str">
        <f t="shared" si="532"/>
        <v>-</v>
      </c>
      <c r="AO1230" s="90" t="str">
        <f t="shared" si="533"/>
        <v>-</v>
      </c>
      <c r="AP1230" s="58" t="str">
        <f t="shared" si="534"/>
        <v>-</v>
      </c>
      <c r="AQ1230" s="94" t="str">
        <f t="shared" si="535"/>
        <v>-</v>
      </c>
      <c r="AR1230" s="94" t="str">
        <f>IF(N1230="","PRIMER_DIA en blanco",
IF(AND(M1230="01",N1230&gt;=L_Conversion!$C$118,N1230&lt;=L_Conversion!$D$118),"-",
IF(AND(M1230="02",N1230&gt;=L_Conversion!$C$119,N1230&lt;=L_Conversion!$D$119),"-",
IF(AND(M1230="03",N1230&gt;=L_Conversion!$C$120,N1230&lt;=L_Conversion!$D$120),"-",
IF(AND(M1230="04",N1230&gt;=L_Conversion!$C$121,N1230&lt;=L_Conversion!$D$121),"-",
IF(AND(M1230="05",N1230&gt;=L_Conversion!$C$122,N1230&lt;=L_Conversion!$D$122),"-",
IF(AND(M1230="06",N1230&gt;=L_Conversion!$C$123,N1230&lt;=L_Conversion!$D$123),"-",
IF(AND(M1230="07",N1230&gt;=L_Conversion!$C$124,N1230&lt;=L_Conversion!$D$124),"-",
IF(AND(M1230="08",N1230&gt;=L_Conversion!$C$125,N1230&lt;=L_Conversion!$D$125),"-",
IF(AND(M1230="09",N1230&gt;=L_Conversion!$C$126,N1230&lt;=L_Conversion!$D$126),"-",
IF(AND(M1230="10",N1230&gt;=L_Conversion!$C$127,N1230&lt;=L_Conversion!$D$127),"-",
IF(AND(M1230="11",N1230&gt;=L_Conversion!$C$128,N1230&lt;=L_Conversion!$D$128),"-",
IF(AND(M1230="12",N1230&gt;=L_Conversion!$C$129,N1230&lt;=L_Conversion!$D$129),"-",
IF(AND(M1230="13",N1230&gt;=L_Conversion!$C$116,N1230&lt;=L_Conversion!$D$116),"-",
IF(AND(M1230="14",N1230&gt;=L_Conversion!$C$117,N1230&lt;=L_Conversion!$D$117),"-",
"PRIMER_DIA fuera de rango")))))))))))))))</f>
        <v>-</v>
      </c>
      <c r="AS1230" s="94" t="str">
        <f t="shared" si="536"/>
        <v>-</v>
      </c>
      <c r="AT1230" s="94" t="str">
        <f t="shared" si="537"/>
        <v>-</v>
      </c>
      <c r="AU1230" s="94" t="str">
        <f t="shared" si="538"/>
        <v>-</v>
      </c>
      <c r="AV1230" s="94" t="str">
        <f t="shared" si="539"/>
        <v>-</v>
      </c>
      <c r="AW1230" s="94" t="str">
        <f t="shared" si="540"/>
        <v>-</v>
      </c>
      <c r="AX1230" s="94" t="str">
        <f t="shared" si="541"/>
        <v>-</v>
      </c>
      <c r="AY1230" s="94" t="str">
        <f t="shared" si="542"/>
        <v>-</v>
      </c>
      <c r="AZ1230" s="94" t="str">
        <f t="shared" si="543"/>
        <v>-</v>
      </c>
      <c r="BA1230" s="94" t="str">
        <f t="shared" si="544"/>
        <v>-</v>
      </c>
      <c r="BB1230" s="94" t="str">
        <f t="shared" si="545"/>
        <v>-</v>
      </c>
      <c r="BC1230" s="94" t="str">
        <f t="shared" si="546"/>
        <v>-</v>
      </c>
      <c r="BD1230" s="94" t="str">
        <f t="shared" si="547"/>
        <v>-</v>
      </c>
      <c r="BE1230" s="94" t="str">
        <f t="shared" si="548"/>
        <v>-</v>
      </c>
      <c r="BF1230" s="94" t="str">
        <f t="shared" si="549"/>
        <v>-</v>
      </c>
    </row>
    <row r="1231" spans="1:58" x14ac:dyDescent="0.2">
      <c r="A1231" s="19" t="s">
        <v>1193</v>
      </c>
      <c r="B1231" s="19" t="s">
        <v>76</v>
      </c>
      <c r="C1231" s="19">
        <v>13430995</v>
      </c>
      <c r="D1231" s="19">
        <v>4</v>
      </c>
      <c r="E1231" s="19" t="s">
        <v>1442</v>
      </c>
      <c r="F1231" s="19" t="s">
        <v>1991</v>
      </c>
      <c r="G1231" s="19" t="s">
        <v>1992</v>
      </c>
      <c r="H1231" s="19" t="s">
        <v>654</v>
      </c>
      <c r="I1231" s="19" t="s">
        <v>653</v>
      </c>
      <c r="J1231" s="19">
        <v>80</v>
      </c>
      <c r="K1231" s="19" t="s">
        <v>556</v>
      </c>
      <c r="L1231" s="19" t="s">
        <v>495</v>
      </c>
      <c r="M1231" s="19" t="s">
        <v>269</v>
      </c>
      <c r="N1231" s="19">
        <v>45953</v>
      </c>
      <c r="O1231" s="19">
        <v>11</v>
      </c>
      <c r="P1231" s="83">
        <v>1</v>
      </c>
      <c r="Q1231" s="19" t="s">
        <v>23</v>
      </c>
      <c r="R1231" s="19" t="s">
        <v>11</v>
      </c>
      <c r="S1231" s="19" t="s">
        <v>23</v>
      </c>
      <c r="T1231" s="19">
        <v>11</v>
      </c>
      <c r="U1231" s="19" t="s">
        <v>11</v>
      </c>
      <c r="V1231" s="19" t="s">
        <v>11</v>
      </c>
      <c r="W1231" s="19" t="s">
        <v>11</v>
      </c>
      <c r="X1231" s="19">
        <v>0</v>
      </c>
      <c r="Y1231" s="19" t="s">
        <v>730</v>
      </c>
      <c r="Z1231" s="19">
        <v>0</v>
      </c>
      <c r="AA1231" s="19">
        <v>0</v>
      </c>
      <c r="AB1231" s="19">
        <v>0</v>
      </c>
      <c r="AC1231" s="186" t="str">
        <f>IF(OR(M1231="13",M1231="14",P1231=8),"",IF(     AND(OR(S1231="AUTORIZADO", S1231="PENDIENTE", S1231="REDUCIDO", S1231="AMPLIADO"),L1231&lt;&gt;"HONORARIO" ), _xlfn.CONCAT(IF(H1231="X","H",H1231),"_",IF(OR(P1231=5,P1231=6),_xlfn.CONCAT(P1231,"A"),P1231),"_",VLOOKUP(T1231,Datos!$B$2:$C$5,2,TRUE)),""))</f>
        <v>H_1_[11 +]</v>
      </c>
      <c r="AD1231" s="186">
        <f t="shared" si="523"/>
        <v>0</v>
      </c>
      <c r="AE1231" s="90" t="str">
        <f t="shared" si="524"/>
        <v>-</v>
      </c>
      <c r="AF1231" s="91" t="str">
        <f t="shared" si="525"/>
        <v>070601</v>
      </c>
      <c r="AG1231" s="92"/>
      <c r="AH1231" s="93" t="str">
        <f t="shared" si="526"/>
        <v>Corporación de Fomento de la Producción</v>
      </c>
      <c r="AI1231" s="90" t="str">
        <f t="shared" si="527"/>
        <v>-</v>
      </c>
      <c r="AJ1231" s="90">
        <f t="shared" si="528"/>
        <v>4</v>
      </c>
      <c r="AK1231" s="90" t="str">
        <f t="shared" si="529"/>
        <v>-</v>
      </c>
      <c r="AL1231" s="90" t="str">
        <f t="shared" si="530"/>
        <v>Identifica este registro como HOMBRE</v>
      </c>
      <c r="AM1231" s="90" t="str">
        <f t="shared" si="531"/>
        <v>-</v>
      </c>
      <c r="AN1231" s="90" t="str">
        <f t="shared" si="532"/>
        <v>-</v>
      </c>
      <c r="AO1231" s="90" t="str">
        <f t="shared" si="533"/>
        <v>-</v>
      </c>
      <c r="AP1231" s="58" t="str">
        <f t="shared" si="534"/>
        <v>-</v>
      </c>
      <c r="AQ1231" s="94" t="str">
        <f t="shared" si="535"/>
        <v>-</v>
      </c>
      <c r="AR1231" s="94" t="str">
        <f>IF(N1231="","PRIMER_DIA en blanco",
IF(AND(M1231="01",N1231&gt;=L_Conversion!$C$118,N1231&lt;=L_Conversion!$D$118),"-",
IF(AND(M1231="02",N1231&gt;=L_Conversion!$C$119,N1231&lt;=L_Conversion!$D$119),"-",
IF(AND(M1231="03",N1231&gt;=L_Conversion!$C$120,N1231&lt;=L_Conversion!$D$120),"-",
IF(AND(M1231="04",N1231&gt;=L_Conversion!$C$121,N1231&lt;=L_Conversion!$D$121),"-",
IF(AND(M1231="05",N1231&gt;=L_Conversion!$C$122,N1231&lt;=L_Conversion!$D$122),"-",
IF(AND(M1231="06",N1231&gt;=L_Conversion!$C$123,N1231&lt;=L_Conversion!$D$123),"-",
IF(AND(M1231="07",N1231&gt;=L_Conversion!$C$124,N1231&lt;=L_Conversion!$D$124),"-",
IF(AND(M1231="08",N1231&gt;=L_Conversion!$C$125,N1231&lt;=L_Conversion!$D$125),"-",
IF(AND(M1231="09",N1231&gt;=L_Conversion!$C$126,N1231&lt;=L_Conversion!$D$126),"-",
IF(AND(M1231="10",N1231&gt;=L_Conversion!$C$127,N1231&lt;=L_Conversion!$D$127),"-",
IF(AND(M1231="11",N1231&gt;=L_Conversion!$C$128,N1231&lt;=L_Conversion!$D$128),"-",
IF(AND(M1231="12",N1231&gt;=L_Conversion!$C$129,N1231&lt;=L_Conversion!$D$129),"-",
IF(AND(M1231="13",N1231&gt;=L_Conversion!$C$116,N1231&lt;=L_Conversion!$D$116),"-",
IF(AND(M1231="14",N1231&gt;=L_Conversion!$C$117,N1231&lt;=L_Conversion!$D$117),"-",
"PRIMER_DIA fuera de rango")))))))))))))))</f>
        <v>-</v>
      </c>
      <c r="AS1231" s="94" t="str">
        <f t="shared" si="536"/>
        <v>-</v>
      </c>
      <c r="AT1231" s="94" t="str">
        <f t="shared" si="537"/>
        <v>-</v>
      </c>
      <c r="AU1231" s="94" t="str">
        <f t="shared" si="538"/>
        <v>-</v>
      </c>
      <c r="AV1231" s="94" t="str">
        <f t="shared" si="539"/>
        <v>-</v>
      </c>
      <c r="AW1231" s="94" t="str">
        <f t="shared" si="540"/>
        <v>-</v>
      </c>
      <c r="AX1231" s="94" t="str">
        <f t="shared" si="541"/>
        <v>-</v>
      </c>
      <c r="AY1231" s="94" t="str">
        <f t="shared" si="542"/>
        <v>-</v>
      </c>
      <c r="AZ1231" s="94" t="str">
        <f t="shared" si="543"/>
        <v>-</v>
      </c>
      <c r="BA1231" s="94" t="str">
        <f t="shared" si="544"/>
        <v>-</v>
      </c>
      <c r="BB1231" s="94" t="str">
        <f t="shared" si="545"/>
        <v>-</v>
      </c>
      <c r="BC1231" s="94" t="str">
        <f t="shared" si="546"/>
        <v>-</v>
      </c>
      <c r="BD1231" s="94" t="str">
        <f t="shared" si="547"/>
        <v>-</v>
      </c>
      <c r="BE1231" s="94" t="str">
        <f t="shared" si="548"/>
        <v>-</v>
      </c>
      <c r="BF1231" s="94" t="str">
        <f t="shared" si="549"/>
        <v>-</v>
      </c>
    </row>
    <row r="1232" spans="1:58" x14ac:dyDescent="0.2">
      <c r="A1232" s="19" t="s">
        <v>1193</v>
      </c>
      <c r="B1232" s="19" t="s">
        <v>76</v>
      </c>
      <c r="C1232" s="19">
        <v>12634135</v>
      </c>
      <c r="D1232" s="19">
        <v>0</v>
      </c>
      <c r="E1232" s="19" t="s">
        <v>1862</v>
      </c>
      <c r="F1232" s="19" t="s">
        <v>1260</v>
      </c>
      <c r="G1232" s="19" t="s">
        <v>2182</v>
      </c>
      <c r="H1232" s="19" t="s">
        <v>1018</v>
      </c>
      <c r="I1232" s="19" t="s">
        <v>653</v>
      </c>
      <c r="J1232" s="19">
        <v>80</v>
      </c>
      <c r="K1232" s="19" t="s">
        <v>556</v>
      </c>
      <c r="L1232" s="19" t="s">
        <v>495</v>
      </c>
      <c r="M1232" s="19" t="s">
        <v>269</v>
      </c>
      <c r="N1232" s="19">
        <v>45953</v>
      </c>
      <c r="O1232" s="19">
        <v>2</v>
      </c>
      <c r="P1232" s="83">
        <v>1</v>
      </c>
      <c r="Q1232" s="19" t="s">
        <v>23</v>
      </c>
      <c r="R1232" s="19" t="s">
        <v>11</v>
      </c>
      <c r="S1232" s="19" t="s">
        <v>23</v>
      </c>
      <c r="T1232" s="19">
        <v>2</v>
      </c>
      <c r="U1232" s="19" t="s">
        <v>11</v>
      </c>
      <c r="V1232" s="19" t="s">
        <v>11</v>
      </c>
      <c r="W1232" s="19" t="s">
        <v>11</v>
      </c>
      <c r="X1232" s="19">
        <v>0</v>
      </c>
      <c r="Y1232" s="19" t="s">
        <v>730</v>
      </c>
      <c r="Z1232" s="19">
        <v>0</v>
      </c>
      <c r="AA1232" s="19">
        <v>0</v>
      </c>
      <c r="AB1232" s="19">
        <v>0</v>
      </c>
      <c r="AC1232" s="186" t="str">
        <f>IF(OR(M1232="13",M1232="14",P1232=8),"",IF(     AND(OR(S1232="AUTORIZADO", S1232="PENDIENTE", S1232="REDUCIDO", S1232="AMPLIADO"),L1232&lt;&gt;"HONORARIO" ), _xlfn.CONCAT(IF(H1232="X","H",H1232),"_",IF(OR(P1232=5,P1232=6),_xlfn.CONCAT(P1232,"A"),P1232),"_",VLOOKUP(T1232,Datos!$B$2:$C$5,2,TRUE)),""))</f>
        <v>M_1_[hasta 3]</v>
      </c>
      <c r="AD1232" s="186">
        <f t="shared" si="523"/>
        <v>0</v>
      </c>
      <c r="AE1232" s="90" t="str">
        <f t="shared" si="524"/>
        <v>-</v>
      </c>
      <c r="AF1232" s="91" t="str">
        <f t="shared" si="525"/>
        <v>070601</v>
      </c>
      <c r="AG1232" s="92"/>
      <c r="AH1232" s="93" t="str">
        <f t="shared" si="526"/>
        <v>Corporación de Fomento de la Producción</v>
      </c>
      <c r="AI1232" s="90" t="str">
        <f t="shared" si="527"/>
        <v>-</v>
      </c>
      <c r="AJ1232" s="90">
        <f t="shared" si="528"/>
        <v>0</v>
      </c>
      <c r="AK1232" s="90" t="str">
        <f t="shared" si="529"/>
        <v>-</v>
      </c>
      <c r="AL1232" s="90" t="str">
        <f t="shared" si="530"/>
        <v>Identifica este registro como MUJER</v>
      </c>
      <c r="AM1232" s="90" t="str">
        <f t="shared" si="531"/>
        <v>-</v>
      </c>
      <c r="AN1232" s="90" t="str">
        <f t="shared" si="532"/>
        <v>-</v>
      </c>
      <c r="AO1232" s="90" t="str">
        <f t="shared" si="533"/>
        <v>-</v>
      </c>
      <c r="AP1232" s="58" t="str">
        <f t="shared" si="534"/>
        <v>-</v>
      </c>
      <c r="AQ1232" s="94" t="str">
        <f t="shared" si="535"/>
        <v>-</v>
      </c>
      <c r="AR1232" s="94" t="str">
        <f>IF(N1232="","PRIMER_DIA en blanco",
IF(AND(M1232="01",N1232&gt;=L_Conversion!$C$118,N1232&lt;=L_Conversion!$D$118),"-",
IF(AND(M1232="02",N1232&gt;=L_Conversion!$C$119,N1232&lt;=L_Conversion!$D$119),"-",
IF(AND(M1232="03",N1232&gt;=L_Conversion!$C$120,N1232&lt;=L_Conversion!$D$120),"-",
IF(AND(M1232="04",N1232&gt;=L_Conversion!$C$121,N1232&lt;=L_Conversion!$D$121),"-",
IF(AND(M1232="05",N1232&gt;=L_Conversion!$C$122,N1232&lt;=L_Conversion!$D$122),"-",
IF(AND(M1232="06",N1232&gt;=L_Conversion!$C$123,N1232&lt;=L_Conversion!$D$123),"-",
IF(AND(M1232="07",N1232&gt;=L_Conversion!$C$124,N1232&lt;=L_Conversion!$D$124),"-",
IF(AND(M1232="08",N1232&gt;=L_Conversion!$C$125,N1232&lt;=L_Conversion!$D$125),"-",
IF(AND(M1232="09",N1232&gt;=L_Conversion!$C$126,N1232&lt;=L_Conversion!$D$126),"-",
IF(AND(M1232="10",N1232&gt;=L_Conversion!$C$127,N1232&lt;=L_Conversion!$D$127),"-",
IF(AND(M1232="11",N1232&gt;=L_Conversion!$C$128,N1232&lt;=L_Conversion!$D$128),"-",
IF(AND(M1232="12",N1232&gt;=L_Conversion!$C$129,N1232&lt;=L_Conversion!$D$129),"-",
IF(AND(M1232="13",N1232&gt;=L_Conversion!$C$116,N1232&lt;=L_Conversion!$D$116),"-",
IF(AND(M1232="14",N1232&gt;=L_Conversion!$C$117,N1232&lt;=L_Conversion!$D$117),"-",
"PRIMER_DIA fuera de rango")))))))))))))))</f>
        <v>-</v>
      </c>
      <c r="AS1232" s="94" t="str">
        <f t="shared" si="536"/>
        <v>-</v>
      </c>
      <c r="AT1232" s="94" t="str">
        <f t="shared" si="537"/>
        <v>-</v>
      </c>
      <c r="AU1232" s="94" t="str">
        <f t="shared" si="538"/>
        <v>-</v>
      </c>
      <c r="AV1232" s="94" t="str">
        <f t="shared" si="539"/>
        <v>-</v>
      </c>
      <c r="AW1232" s="94" t="str">
        <f t="shared" si="540"/>
        <v>-</v>
      </c>
      <c r="AX1232" s="94" t="str">
        <f t="shared" si="541"/>
        <v>-</v>
      </c>
      <c r="AY1232" s="94" t="str">
        <f t="shared" si="542"/>
        <v>-</v>
      </c>
      <c r="AZ1232" s="94" t="str">
        <f t="shared" si="543"/>
        <v>-</v>
      </c>
      <c r="BA1232" s="94" t="str">
        <f t="shared" si="544"/>
        <v>-</v>
      </c>
      <c r="BB1232" s="94" t="str">
        <f t="shared" si="545"/>
        <v>-</v>
      </c>
      <c r="BC1232" s="94" t="str">
        <f t="shared" si="546"/>
        <v>-</v>
      </c>
      <c r="BD1232" s="94" t="str">
        <f t="shared" si="547"/>
        <v>-</v>
      </c>
      <c r="BE1232" s="94" t="str">
        <f t="shared" si="548"/>
        <v>-</v>
      </c>
      <c r="BF1232" s="94" t="str">
        <f t="shared" si="549"/>
        <v>-</v>
      </c>
    </row>
    <row r="1233" spans="1:58" x14ac:dyDescent="0.2">
      <c r="A1233" s="19" t="s">
        <v>1193</v>
      </c>
      <c r="B1233" s="19" t="s">
        <v>76</v>
      </c>
      <c r="C1233" s="19">
        <v>12677305</v>
      </c>
      <c r="D1233" s="19">
        <v>6</v>
      </c>
      <c r="E1233" s="19" t="s">
        <v>1508</v>
      </c>
      <c r="F1233" s="19" t="s">
        <v>1538</v>
      </c>
      <c r="G1233" s="19" t="s">
        <v>1539</v>
      </c>
      <c r="H1233" s="19" t="s">
        <v>1018</v>
      </c>
      <c r="I1233" s="19" t="s">
        <v>653</v>
      </c>
      <c r="J1233" s="19">
        <v>80</v>
      </c>
      <c r="K1233" s="19" t="s">
        <v>556</v>
      </c>
      <c r="L1233" s="19" t="s">
        <v>495</v>
      </c>
      <c r="M1233" s="19" t="s">
        <v>269</v>
      </c>
      <c r="N1233" s="19">
        <v>45953</v>
      </c>
      <c r="O1233" s="19">
        <v>2</v>
      </c>
      <c r="P1233" s="83">
        <v>1</v>
      </c>
      <c r="Q1233" s="19" t="s">
        <v>23</v>
      </c>
      <c r="R1233" s="19" t="s">
        <v>11</v>
      </c>
      <c r="S1233" s="19" t="s">
        <v>23</v>
      </c>
      <c r="T1233" s="19">
        <v>2</v>
      </c>
      <c r="U1233" s="19" t="s">
        <v>11</v>
      </c>
      <c r="V1233" s="19" t="s">
        <v>11</v>
      </c>
      <c r="W1233" s="19" t="s">
        <v>11</v>
      </c>
      <c r="X1233" s="19">
        <v>0</v>
      </c>
      <c r="Y1233" s="19" t="s">
        <v>730</v>
      </c>
      <c r="Z1233" s="19">
        <v>0</v>
      </c>
      <c r="AA1233" s="19">
        <v>0</v>
      </c>
      <c r="AB1233" s="19">
        <v>0</v>
      </c>
      <c r="AC1233" s="186" t="str">
        <f>IF(OR(M1233="13",M1233="14",P1233=8),"",IF(     AND(OR(S1233="AUTORIZADO", S1233="PENDIENTE", S1233="REDUCIDO", S1233="AMPLIADO"),L1233&lt;&gt;"HONORARIO" ), _xlfn.CONCAT(IF(H1233="X","H",H1233),"_",IF(OR(P1233=5,P1233=6),_xlfn.CONCAT(P1233,"A"),P1233),"_",VLOOKUP(T1233,Datos!$B$2:$C$5,2,TRUE)),""))</f>
        <v>M_1_[hasta 3]</v>
      </c>
      <c r="AD1233" s="186">
        <f t="shared" si="523"/>
        <v>0</v>
      </c>
      <c r="AE1233" s="90" t="str">
        <f t="shared" si="524"/>
        <v>-</v>
      </c>
      <c r="AF1233" s="91" t="str">
        <f t="shared" si="525"/>
        <v>070601</v>
      </c>
      <c r="AG1233" s="92"/>
      <c r="AH1233" s="93" t="str">
        <f t="shared" si="526"/>
        <v>Corporación de Fomento de la Producción</v>
      </c>
      <c r="AI1233" s="90" t="str">
        <f t="shared" si="527"/>
        <v>-</v>
      </c>
      <c r="AJ1233" s="90">
        <f t="shared" si="528"/>
        <v>6</v>
      </c>
      <c r="AK1233" s="90" t="str">
        <f t="shared" si="529"/>
        <v>-</v>
      </c>
      <c r="AL1233" s="90" t="str">
        <f t="shared" si="530"/>
        <v>Identifica este registro como MUJER</v>
      </c>
      <c r="AM1233" s="90" t="str">
        <f t="shared" si="531"/>
        <v>-</v>
      </c>
      <c r="AN1233" s="90" t="str">
        <f t="shared" si="532"/>
        <v>-</v>
      </c>
      <c r="AO1233" s="90" t="str">
        <f t="shared" si="533"/>
        <v>-</v>
      </c>
      <c r="AP1233" s="58" t="str">
        <f t="shared" si="534"/>
        <v>-</v>
      </c>
      <c r="AQ1233" s="94" t="str">
        <f t="shared" si="535"/>
        <v>-</v>
      </c>
      <c r="AR1233" s="94" t="str">
        <f>IF(N1233="","PRIMER_DIA en blanco",
IF(AND(M1233="01",N1233&gt;=L_Conversion!$C$118,N1233&lt;=L_Conversion!$D$118),"-",
IF(AND(M1233="02",N1233&gt;=L_Conversion!$C$119,N1233&lt;=L_Conversion!$D$119),"-",
IF(AND(M1233="03",N1233&gt;=L_Conversion!$C$120,N1233&lt;=L_Conversion!$D$120),"-",
IF(AND(M1233="04",N1233&gt;=L_Conversion!$C$121,N1233&lt;=L_Conversion!$D$121),"-",
IF(AND(M1233="05",N1233&gt;=L_Conversion!$C$122,N1233&lt;=L_Conversion!$D$122),"-",
IF(AND(M1233="06",N1233&gt;=L_Conversion!$C$123,N1233&lt;=L_Conversion!$D$123),"-",
IF(AND(M1233="07",N1233&gt;=L_Conversion!$C$124,N1233&lt;=L_Conversion!$D$124),"-",
IF(AND(M1233="08",N1233&gt;=L_Conversion!$C$125,N1233&lt;=L_Conversion!$D$125),"-",
IF(AND(M1233="09",N1233&gt;=L_Conversion!$C$126,N1233&lt;=L_Conversion!$D$126),"-",
IF(AND(M1233="10",N1233&gt;=L_Conversion!$C$127,N1233&lt;=L_Conversion!$D$127),"-",
IF(AND(M1233="11",N1233&gt;=L_Conversion!$C$128,N1233&lt;=L_Conversion!$D$128),"-",
IF(AND(M1233="12",N1233&gt;=L_Conversion!$C$129,N1233&lt;=L_Conversion!$D$129),"-",
IF(AND(M1233="13",N1233&gt;=L_Conversion!$C$116,N1233&lt;=L_Conversion!$D$116),"-",
IF(AND(M1233="14",N1233&gt;=L_Conversion!$C$117,N1233&lt;=L_Conversion!$D$117),"-",
"PRIMER_DIA fuera de rango")))))))))))))))</f>
        <v>-</v>
      </c>
      <c r="AS1233" s="94" t="str">
        <f t="shared" si="536"/>
        <v>-</v>
      </c>
      <c r="AT1233" s="94" t="str">
        <f t="shared" si="537"/>
        <v>-</v>
      </c>
      <c r="AU1233" s="94" t="str">
        <f t="shared" si="538"/>
        <v>-</v>
      </c>
      <c r="AV1233" s="94" t="str">
        <f t="shared" si="539"/>
        <v>-</v>
      </c>
      <c r="AW1233" s="94" t="str">
        <f t="shared" si="540"/>
        <v>-</v>
      </c>
      <c r="AX1233" s="94" t="str">
        <f t="shared" si="541"/>
        <v>-</v>
      </c>
      <c r="AY1233" s="94" t="str">
        <f t="shared" si="542"/>
        <v>-</v>
      </c>
      <c r="AZ1233" s="94" t="str">
        <f t="shared" si="543"/>
        <v>-</v>
      </c>
      <c r="BA1233" s="94" t="str">
        <f t="shared" si="544"/>
        <v>-</v>
      </c>
      <c r="BB1233" s="94" t="str">
        <f t="shared" si="545"/>
        <v>-</v>
      </c>
      <c r="BC1233" s="94" t="str">
        <f t="shared" si="546"/>
        <v>-</v>
      </c>
      <c r="BD1233" s="94" t="str">
        <f t="shared" si="547"/>
        <v>-</v>
      </c>
      <c r="BE1233" s="94" t="str">
        <f t="shared" si="548"/>
        <v>-</v>
      </c>
      <c r="BF1233" s="94" t="str">
        <f t="shared" si="549"/>
        <v>-</v>
      </c>
    </row>
    <row r="1234" spans="1:58" x14ac:dyDescent="0.2">
      <c r="A1234" s="19" t="s">
        <v>1193</v>
      </c>
      <c r="B1234" s="19" t="s">
        <v>76</v>
      </c>
      <c r="C1234" s="19">
        <v>10706174</v>
      </c>
      <c r="D1234" s="19">
        <v>6</v>
      </c>
      <c r="E1234" s="19" t="s">
        <v>1353</v>
      </c>
      <c r="F1234" s="19" t="s">
        <v>1199</v>
      </c>
      <c r="G1234" s="19" t="s">
        <v>1354</v>
      </c>
      <c r="H1234" s="19" t="s">
        <v>654</v>
      </c>
      <c r="I1234" s="19" t="s">
        <v>654</v>
      </c>
      <c r="J1234" s="19">
        <v>80</v>
      </c>
      <c r="K1234" s="19" t="s">
        <v>560</v>
      </c>
      <c r="L1234" s="19" t="s">
        <v>512</v>
      </c>
      <c r="M1234" s="19" t="s">
        <v>269</v>
      </c>
      <c r="N1234" s="19">
        <v>45953</v>
      </c>
      <c r="O1234" s="19">
        <v>2</v>
      </c>
      <c r="P1234" s="83">
        <v>1</v>
      </c>
      <c r="Q1234" s="19" t="s">
        <v>23</v>
      </c>
      <c r="R1234" s="19" t="s">
        <v>11</v>
      </c>
      <c r="S1234" s="19" t="s">
        <v>23</v>
      </c>
      <c r="T1234" s="19">
        <v>2</v>
      </c>
      <c r="U1234" s="19" t="s">
        <v>11</v>
      </c>
      <c r="V1234" s="19" t="s">
        <v>11</v>
      </c>
      <c r="W1234" s="19" t="s">
        <v>11</v>
      </c>
      <c r="X1234" s="19">
        <v>0</v>
      </c>
      <c r="Y1234" s="19" t="s">
        <v>730</v>
      </c>
      <c r="Z1234" s="19">
        <v>0</v>
      </c>
      <c r="AA1234" s="19">
        <v>0</v>
      </c>
      <c r="AB1234" s="19">
        <v>0</v>
      </c>
      <c r="AC1234" s="186" t="str">
        <f>IF(OR(M1234="13",M1234="14",P1234=8),"",IF(     AND(OR(S1234="AUTORIZADO", S1234="PENDIENTE", S1234="REDUCIDO", S1234="AMPLIADO"),L1234&lt;&gt;"HONORARIO" ), _xlfn.CONCAT(IF(H1234="X","H",H1234),"_",IF(OR(P1234=5,P1234=6),_xlfn.CONCAT(P1234,"A"),P1234),"_",VLOOKUP(T1234,Datos!$B$2:$C$5,2,TRUE)),""))</f>
        <v>H_1_[hasta 3]</v>
      </c>
      <c r="AD1234" s="186">
        <f t="shared" si="523"/>
        <v>0</v>
      </c>
      <c r="AE1234" s="90" t="str">
        <f t="shared" si="524"/>
        <v>-</v>
      </c>
      <c r="AF1234" s="91" t="str">
        <f t="shared" si="525"/>
        <v>070601</v>
      </c>
      <c r="AG1234" s="92"/>
      <c r="AH1234" s="93" t="str">
        <f t="shared" si="526"/>
        <v>Corporación de Fomento de la Producción</v>
      </c>
      <c r="AI1234" s="90" t="str">
        <f t="shared" si="527"/>
        <v>-</v>
      </c>
      <c r="AJ1234" s="90">
        <f t="shared" si="528"/>
        <v>6</v>
      </c>
      <c r="AK1234" s="90" t="str">
        <f t="shared" si="529"/>
        <v>-</v>
      </c>
      <c r="AL1234" s="90" t="str">
        <f t="shared" si="530"/>
        <v>Identifica este registro como HOMBRE</v>
      </c>
      <c r="AM1234" s="90" t="str">
        <f t="shared" si="531"/>
        <v>-</v>
      </c>
      <c r="AN1234" s="90" t="str">
        <f t="shared" si="532"/>
        <v>-</v>
      </c>
      <c r="AO1234" s="90" t="str">
        <f t="shared" si="533"/>
        <v>-</v>
      </c>
      <c r="AP1234" s="58" t="str">
        <f t="shared" si="534"/>
        <v>-</v>
      </c>
      <c r="AQ1234" s="94" t="str">
        <f t="shared" si="535"/>
        <v>-</v>
      </c>
      <c r="AR1234" s="94" t="str">
        <f>IF(N1234="","PRIMER_DIA en blanco",
IF(AND(M1234="01",N1234&gt;=L_Conversion!$C$118,N1234&lt;=L_Conversion!$D$118),"-",
IF(AND(M1234="02",N1234&gt;=L_Conversion!$C$119,N1234&lt;=L_Conversion!$D$119),"-",
IF(AND(M1234="03",N1234&gt;=L_Conversion!$C$120,N1234&lt;=L_Conversion!$D$120),"-",
IF(AND(M1234="04",N1234&gt;=L_Conversion!$C$121,N1234&lt;=L_Conversion!$D$121),"-",
IF(AND(M1234="05",N1234&gt;=L_Conversion!$C$122,N1234&lt;=L_Conversion!$D$122),"-",
IF(AND(M1234="06",N1234&gt;=L_Conversion!$C$123,N1234&lt;=L_Conversion!$D$123),"-",
IF(AND(M1234="07",N1234&gt;=L_Conversion!$C$124,N1234&lt;=L_Conversion!$D$124),"-",
IF(AND(M1234="08",N1234&gt;=L_Conversion!$C$125,N1234&lt;=L_Conversion!$D$125),"-",
IF(AND(M1234="09",N1234&gt;=L_Conversion!$C$126,N1234&lt;=L_Conversion!$D$126),"-",
IF(AND(M1234="10",N1234&gt;=L_Conversion!$C$127,N1234&lt;=L_Conversion!$D$127),"-",
IF(AND(M1234="11",N1234&gt;=L_Conversion!$C$128,N1234&lt;=L_Conversion!$D$128),"-",
IF(AND(M1234="12",N1234&gt;=L_Conversion!$C$129,N1234&lt;=L_Conversion!$D$129),"-",
IF(AND(M1234="13",N1234&gt;=L_Conversion!$C$116,N1234&lt;=L_Conversion!$D$116),"-",
IF(AND(M1234="14",N1234&gt;=L_Conversion!$C$117,N1234&lt;=L_Conversion!$D$117),"-",
"PRIMER_DIA fuera de rango")))))))))))))))</f>
        <v>-</v>
      </c>
      <c r="AS1234" s="94" t="str">
        <f t="shared" si="536"/>
        <v>-</v>
      </c>
      <c r="AT1234" s="94" t="str">
        <f t="shared" si="537"/>
        <v>-</v>
      </c>
      <c r="AU1234" s="94" t="str">
        <f t="shared" si="538"/>
        <v>-</v>
      </c>
      <c r="AV1234" s="94" t="str">
        <f t="shared" si="539"/>
        <v>-</v>
      </c>
      <c r="AW1234" s="94" t="str">
        <f t="shared" si="540"/>
        <v>-</v>
      </c>
      <c r="AX1234" s="94" t="str">
        <f t="shared" si="541"/>
        <v>-</v>
      </c>
      <c r="AY1234" s="94" t="str">
        <f t="shared" si="542"/>
        <v>-</v>
      </c>
      <c r="AZ1234" s="94" t="str">
        <f t="shared" si="543"/>
        <v>-</v>
      </c>
      <c r="BA1234" s="94" t="str">
        <f t="shared" si="544"/>
        <v>-</v>
      </c>
      <c r="BB1234" s="94" t="str">
        <f t="shared" si="545"/>
        <v>-</v>
      </c>
      <c r="BC1234" s="94" t="str">
        <f t="shared" si="546"/>
        <v>-</v>
      </c>
      <c r="BD1234" s="94" t="str">
        <f t="shared" si="547"/>
        <v>-</v>
      </c>
      <c r="BE1234" s="94" t="str">
        <f t="shared" si="548"/>
        <v>-</v>
      </c>
      <c r="BF1234" s="94" t="str">
        <f t="shared" si="549"/>
        <v>-</v>
      </c>
    </row>
    <row r="1235" spans="1:58" x14ac:dyDescent="0.2">
      <c r="A1235" s="19" t="s">
        <v>1193</v>
      </c>
      <c r="B1235" s="19" t="s">
        <v>876</v>
      </c>
      <c r="C1235" s="19">
        <v>15988048</v>
      </c>
      <c r="D1235" s="19">
        <v>6</v>
      </c>
      <c r="E1235" s="19" t="s">
        <v>1795</v>
      </c>
      <c r="F1235" s="19" t="s">
        <v>1198</v>
      </c>
      <c r="G1235" s="19" t="s">
        <v>2023</v>
      </c>
      <c r="H1235" s="19" t="s">
        <v>1018</v>
      </c>
      <c r="I1235" s="19" t="s">
        <v>654</v>
      </c>
      <c r="J1235" s="19">
        <v>80</v>
      </c>
      <c r="K1235" s="19" t="s">
        <v>554</v>
      </c>
      <c r="L1235" s="19" t="s">
        <v>509</v>
      </c>
      <c r="M1235" s="19" t="s">
        <v>269</v>
      </c>
      <c r="N1235" s="19">
        <v>45953</v>
      </c>
      <c r="O1235" s="19">
        <v>30</v>
      </c>
      <c r="P1235" s="83">
        <v>1</v>
      </c>
      <c r="Q1235" s="19" t="s">
        <v>23</v>
      </c>
      <c r="R1235" s="19" t="s">
        <v>11</v>
      </c>
      <c r="S1235" s="19" t="s">
        <v>23</v>
      </c>
      <c r="T1235" s="19">
        <v>30</v>
      </c>
      <c r="U1235" s="19" t="s">
        <v>11</v>
      </c>
      <c r="V1235" s="19" t="s">
        <v>11</v>
      </c>
      <c r="W1235" s="19" t="s">
        <v>11</v>
      </c>
      <c r="X1235" s="19">
        <v>0</v>
      </c>
      <c r="Y1235" s="19" t="s">
        <v>730</v>
      </c>
      <c r="Z1235" s="19">
        <v>0</v>
      </c>
      <c r="AA1235" s="19">
        <v>0</v>
      </c>
      <c r="AB1235" s="19">
        <v>0</v>
      </c>
      <c r="AC1235" s="186" t="str">
        <f>IF(OR(M1235="13",M1235="14",P1235=8),"",IF(     AND(OR(S1235="AUTORIZADO", S1235="PENDIENTE", S1235="REDUCIDO", S1235="AMPLIADO"),L1235&lt;&gt;"HONORARIO" ), _xlfn.CONCAT(IF(H1235="X","H",H1235),"_",IF(OR(P1235=5,P1235=6),_xlfn.CONCAT(P1235,"A"),P1235),"_",VLOOKUP(T1235,Datos!$B$2:$C$5,2,TRUE)),""))</f>
        <v>M_1_[11 +]</v>
      </c>
      <c r="AD1235" s="186">
        <f t="shared" si="523"/>
        <v>0</v>
      </c>
      <c r="AE1235" s="90" t="str">
        <f t="shared" si="524"/>
        <v>-</v>
      </c>
      <c r="AF1235" s="91" t="str">
        <f t="shared" si="525"/>
        <v>070607</v>
      </c>
      <c r="AG1235" s="92"/>
      <c r="AH1235" s="93" t="str">
        <f t="shared" si="526"/>
        <v>Corporación de Fomento de la Producción</v>
      </c>
      <c r="AI1235" s="90" t="str">
        <f t="shared" si="527"/>
        <v>-</v>
      </c>
      <c r="AJ1235" s="90">
        <f t="shared" si="528"/>
        <v>6</v>
      </c>
      <c r="AK1235" s="90" t="str">
        <f t="shared" si="529"/>
        <v>-</v>
      </c>
      <c r="AL1235" s="90" t="str">
        <f t="shared" si="530"/>
        <v>Identifica este registro como MUJER</v>
      </c>
      <c r="AM1235" s="90" t="str">
        <f t="shared" si="531"/>
        <v>-</v>
      </c>
      <c r="AN1235" s="90" t="str">
        <f t="shared" si="532"/>
        <v>-</v>
      </c>
      <c r="AO1235" s="90" t="str">
        <f t="shared" si="533"/>
        <v>-</v>
      </c>
      <c r="AP1235" s="58" t="str">
        <f t="shared" si="534"/>
        <v>-</v>
      </c>
      <c r="AQ1235" s="94" t="str">
        <f t="shared" si="535"/>
        <v>-</v>
      </c>
      <c r="AR1235" s="94" t="str">
        <f>IF(N1235="","PRIMER_DIA en blanco",
IF(AND(M1235="01",N1235&gt;=L_Conversion!$C$118,N1235&lt;=L_Conversion!$D$118),"-",
IF(AND(M1235="02",N1235&gt;=L_Conversion!$C$119,N1235&lt;=L_Conversion!$D$119),"-",
IF(AND(M1235="03",N1235&gt;=L_Conversion!$C$120,N1235&lt;=L_Conversion!$D$120),"-",
IF(AND(M1235="04",N1235&gt;=L_Conversion!$C$121,N1235&lt;=L_Conversion!$D$121),"-",
IF(AND(M1235="05",N1235&gt;=L_Conversion!$C$122,N1235&lt;=L_Conversion!$D$122),"-",
IF(AND(M1235="06",N1235&gt;=L_Conversion!$C$123,N1235&lt;=L_Conversion!$D$123),"-",
IF(AND(M1235="07",N1235&gt;=L_Conversion!$C$124,N1235&lt;=L_Conversion!$D$124),"-",
IF(AND(M1235="08",N1235&gt;=L_Conversion!$C$125,N1235&lt;=L_Conversion!$D$125),"-",
IF(AND(M1235="09",N1235&gt;=L_Conversion!$C$126,N1235&lt;=L_Conversion!$D$126),"-",
IF(AND(M1235="10",N1235&gt;=L_Conversion!$C$127,N1235&lt;=L_Conversion!$D$127),"-",
IF(AND(M1235="11",N1235&gt;=L_Conversion!$C$128,N1235&lt;=L_Conversion!$D$128),"-",
IF(AND(M1235="12",N1235&gt;=L_Conversion!$C$129,N1235&lt;=L_Conversion!$D$129),"-",
IF(AND(M1235="13",N1235&gt;=L_Conversion!$C$116,N1235&lt;=L_Conversion!$D$116),"-",
IF(AND(M1235="14",N1235&gt;=L_Conversion!$C$117,N1235&lt;=L_Conversion!$D$117),"-",
"PRIMER_DIA fuera de rango")))))))))))))))</f>
        <v>-</v>
      </c>
      <c r="AS1235" s="94" t="str">
        <f t="shared" si="536"/>
        <v>-</v>
      </c>
      <c r="AT1235" s="94" t="str">
        <f t="shared" si="537"/>
        <v>-</v>
      </c>
      <c r="AU1235" s="94" t="str">
        <f t="shared" si="538"/>
        <v>-</v>
      </c>
      <c r="AV1235" s="94" t="str">
        <f t="shared" si="539"/>
        <v>-</v>
      </c>
      <c r="AW1235" s="94" t="str">
        <f t="shared" si="540"/>
        <v>-</v>
      </c>
      <c r="AX1235" s="94" t="str">
        <f t="shared" si="541"/>
        <v>-</v>
      </c>
      <c r="AY1235" s="94" t="str">
        <f t="shared" si="542"/>
        <v>-</v>
      </c>
      <c r="AZ1235" s="94" t="str">
        <f t="shared" si="543"/>
        <v>-</v>
      </c>
      <c r="BA1235" s="94" t="str">
        <f t="shared" si="544"/>
        <v>-</v>
      </c>
      <c r="BB1235" s="94" t="str">
        <f t="shared" si="545"/>
        <v>-</v>
      </c>
      <c r="BC1235" s="94" t="str">
        <f t="shared" si="546"/>
        <v>-</v>
      </c>
      <c r="BD1235" s="94" t="str">
        <f t="shared" si="547"/>
        <v>-</v>
      </c>
      <c r="BE1235" s="94" t="str">
        <f t="shared" si="548"/>
        <v>-</v>
      </c>
      <c r="BF1235" s="94" t="str">
        <f t="shared" si="549"/>
        <v>-</v>
      </c>
    </row>
    <row r="1236" spans="1:58" x14ac:dyDescent="0.2">
      <c r="A1236" s="19" t="s">
        <v>1193</v>
      </c>
      <c r="B1236" s="19" t="s">
        <v>876</v>
      </c>
      <c r="C1236" s="19">
        <v>15804728</v>
      </c>
      <c r="D1236" s="19">
        <v>4</v>
      </c>
      <c r="E1236" s="19" t="s">
        <v>1713</v>
      </c>
      <c r="F1236" s="19" t="s">
        <v>1714</v>
      </c>
      <c r="G1236" s="19" t="s">
        <v>1715</v>
      </c>
      <c r="H1236" s="19" t="s">
        <v>1018</v>
      </c>
      <c r="I1236" s="19" t="s">
        <v>653</v>
      </c>
      <c r="J1236" s="19">
        <v>80</v>
      </c>
      <c r="K1236" s="19" t="s">
        <v>556</v>
      </c>
      <c r="L1236" s="19" t="s">
        <v>495</v>
      </c>
      <c r="M1236" s="19" t="s">
        <v>269</v>
      </c>
      <c r="N1236" s="19">
        <v>45953</v>
      </c>
      <c r="O1236" s="19">
        <v>30</v>
      </c>
      <c r="P1236" s="83">
        <v>1</v>
      </c>
      <c r="Q1236" s="19" t="s">
        <v>23</v>
      </c>
      <c r="R1236" s="19" t="s">
        <v>11</v>
      </c>
      <c r="S1236" s="19" t="s">
        <v>23</v>
      </c>
      <c r="T1236" s="19">
        <v>30</v>
      </c>
      <c r="U1236" s="19" t="s">
        <v>11</v>
      </c>
      <c r="V1236" s="19" t="s">
        <v>11</v>
      </c>
      <c r="W1236" s="19" t="s">
        <v>11</v>
      </c>
      <c r="X1236" s="19">
        <v>0</v>
      </c>
      <c r="Y1236" s="19" t="s">
        <v>730</v>
      </c>
      <c r="Z1236" s="19">
        <v>0</v>
      </c>
      <c r="AA1236" s="19">
        <v>0</v>
      </c>
      <c r="AB1236" s="19">
        <v>0</v>
      </c>
      <c r="AC1236" s="186" t="str">
        <f>IF(OR(M1236="13",M1236="14",P1236=8),"",IF(     AND(OR(S1236="AUTORIZADO", S1236="PENDIENTE", S1236="REDUCIDO", S1236="AMPLIADO"),L1236&lt;&gt;"HONORARIO" ), _xlfn.CONCAT(IF(H1236="X","H",H1236),"_",IF(OR(P1236=5,P1236=6),_xlfn.CONCAT(P1236,"A"),P1236),"_",VLOOKUP(T1236,Datos!$B$2:$C$5,2,TRUE)),""))</f>
        <v>M_1_[11 +]</v>
      </c>
      <c r="AD1236" s="186">
        <f t="shared" si="523"/>
        <v>0</v>
      </c>
      <c r="AE1236" s="90" t="str">
        <f t="shared" si="524"/>
        <v>-</v>
      </c>
      <c r="AF1236" s="91" t="str">
        <f t="shared" si="525"/>
        <v>070607</v>
      </c>
      <c r="AG1236" s="92"/>
      <c r="AH1236" s="93" t="str">
        <f t="shared" si="526"/>
        <v>Corporación de Fomento de la Producción</v>
      </c>
      <c r="AI1236" s="90" t="str">
        <f t="shared" si="527"/>
        <v>-</v>
      </c>
      <c r="AJ1236" s="90">
        <f t="shared" si="528"/>
        <v>4</v>
      </c>
      <c r="AK1236" s="90" t="str">
        <f t="shared" si="529"/>
        <v>-</v>
      </c>
      <c r="AL1236" s="90" t="str">
        <f t="shared" si="530"/>
        <v>Identifica este registro como MUJER</v>
      </c>
      <c r="AM1236" s="90" t="str">
        <f t="shared" si="531"/>
        <v>-</v>
      </c>
      <c r="AN1236" s="90" t="str">
        <f t="shared" si="532"/>
        <v>-</v>
      </c>
      <c r="AO1236" s="90" t="str">
        <f t="shared" si="533"/>
        <v>-</v>
      </c>
      <c r="AP1236" s="58" t="str">
        <f t="shared" si="534"/>
        <v>-</v>
      </c>
      <c r="AQ1236" s="94" t="str">
        <f t="shared" si="535"/>
        <v>-</v>
      </c>
      <c r="AR1236" s="94" t="str">
        <f>IF(N1236="","PRIMER_DIA en blanco",
IF(AND(M1236="01",N1236&gt;=L_Conversion!$C$118,N1236&lt;=L_Conversion!$D$118),"-",
IF(AND(M1236="02",N1236&gt;=L_Conversion!$C$119,N1236&lt;=L_Conversion!$D$119),"-",
IF(AND(M1236="03",N1236&gt;=L_Conversion!$C$120,N1236&lt;=L_Conversion!$D$120),"-",
IF(AND(M1236="04",N1236&gt;=L_Conversion!$C$121,N1236&lt;=L_Conversion!$D$121),"-",
IF(AND(M1236="05",N1236&gt;=L_Conversion!$C$122,N1236&lt;=L_Conversion!$D$122),"-",
IF(AND(M1236="06",N1236&gt;=L_Conversion!$C$123,N1236&lt;=L_Conversion!$D$123),"-",
IF(AND(M1236="07",N1236&gt;=L_Conversion!$C$124,N1236&lt;=L_Conversion!$D$124),"-",
IF(AND(M1236="08",N1236&gt;=L_Conversion!$C$125,N1236&lt;=L_Conversion!$D$125),"-",
IF(AND(M1236="09",N1236&gt;=L_Conversion!$C$126,N1236&lt;=L_Conversion!$D$126),"-",
IF(AND(M1236="10",N1236&gt;=L_Conversion!$C$127,N1236&lt;=L_Conversion!$D$127),"-",
IF(AND(M1236="11",N1236&gt;=L_Conversion!$C$128,N1236&lt;=L_Conversion!$D$128),"-",
IF(AND(M1236="12",N1236&gt;=L_Conversion!$C$129,N1236&lt;=L_Conversion!$D$129),"-",
IF(AND(M1236="13",N1236&gt;=L_Conversion!$C$116,N1236&lt;=L_Conversion!$D$116),"-",
IF(AND(M1236="14",N1236&gt;=L_Conversion!$C$117,N1236&lt;=L_Conversion!$D$117),"-",
"PRIMER_DIA fuera de rango")))))))))))))))</f>
        <v>-</v>
      </c>
      <c r="AS1236" s="94" t="str">
        <f t="shared" si="536"/>
        <v>-</v>
      </c>
      <c r="AT1236" s="94" t="str">
        <f t="shared" si="537"/>
        <v>-</v>
      </c>
      <c r="AU1236" s="94" t="str">
        <f t="shared" si="538"/>
        <v>-</v>
      </c>
      <c r="AV1236" s="94" t="str">
        <f t="shared" si="539"/>
        <v>-</v>
      </c>
      <c r="AW1236" s="94" t="str">
        <f t="shared" si="540"/>
        <v>-</v>
      </c>
      <c r="AX1236" s="94" t="str">
        <f t="shared" si="541"/>
        <v>-</v>
      </c>
      <c r="AY1236" s="94" t="str">
        <f t="shared" si="542"/>
        <v>-</v>
      </c>
      <c r="AZ1236" s="94" t="str">
        <f t="shared" si="543"/>
        <v>-</v>
      </c>
      <c r="BA1236" s="94" t="str">
        <f t="shared" si="544"/>
        <v>-</v>
      </c>
      <c r="BB1236" s="94" t="str">
        <f t="shared" si="545"/>
        <v>-</v>
      </c>
      <c r="BC1236" s="94" t="str">
        <f t="shared" si="546"/>
        <v>-</v>
      </c>
      <c r="BD1236" s="94" t="str">
        <f t="shared" si="547"/>
        <v>-</v>
      </c>
      <c r="BE1236" s="94" t="str">
        <f t="shared" si="548"/>
        <v>-</v>
      </c>
      <c r="BF1236" s="94" t="str">
        <f t="shared" si="549"/>
        <v>-</v>
      </c>
    </row>
    <row r="1237" spans="1:58" x14ac:dyDescent="0.2">
      <c r="A1237" s="19" t="s">
        <v>1193</v>
      </c>
      <c r="B1237" s="19" t="s">
        <v>1138</v>
      </c>
      <c r="C1237" s="19">
        <v>7983587</v>
      </c>
      <c r="D1237" s="19">
        <v>0</v>
      </c>
      <c r="E1237" s="19" t="s">
        <v>2061</v>
      </c>
      <c r="F1237" s="19" t="s">
        <v>2062</v>
      </c>
      <c r="G1237" s="19" t="s">
        <v>1236</v>
      </c>
      <c r="H1237" s="19" t="s">
        <v>1018</v>
      </c>
      <c r="I1237" s="19" t="s">
        <v>654</v>
      </c>
      <c r="J1237" s="19">
        <v>80</v>
      </c>
      <c r="K1237" s="19" t="s">
        <v>556</v>
      </c>
      <c r="L1237" s="19" t="s">
        <v>509</v>
      </c>
      <c r="M1237" s="19" t="s">
        <v>269</v>
      </c>
      <c r="N1237" s="19">
        <v>45953</v>
      </c>
      <c r="O1237" s="19">
        <v>2</v>
      </c>
      <c r="P1237" s="83" t="s">
        <v>740</v>
      </c>
      <c r="Q1237" s="19" t="s">
        <v>23</v>
      </c>
      <c r="R1237" s="19" t="s">
        <v>11</v>
      </c>
      <c r="S1237" s="19" t="s">
        <v>23</v>
      </c>
      <c r="T1237" s="19">
        <v>2</v>
      </c>
      <c r="U1237" s="19" t="s">
        <v>11</v>
      </c>
      <c r="V1237" s="19" t="s">
        <v>11</v>
      </c>
      <c r="W1237" s="19" t="s">
        <v>19</v>
      </c>
      <c r="X1237" s="19">
        <v>214672</v>
      </c>
      <c r="Y1237" s="19" t="s">
        <v>726</v>
      </c>
      <c r="Z1237" s="19">
        <v>2</v>
      </c>
      <c r="AA1237" s="19">
        <v>0</v>
      </c>
      <c r="AB1237" s="19">
        <v>214672</v>
      </c>
      <c r="AC1237" s="186" t="str">
        <f>IF(OR(M1237="13",M1237="14",P1237=8),"",IF(     AND(OR(S1237="AUTORIZADO", S1237="PENDIENTE", S1237="REDUCIDO", S1237="AMPLIADO"),L1237&lt;&gt;"HONORARIO" ), _xlfn.CONCAT(IF(H1237="X","H",H1237),"_",IF(OR(P1237=5,P1237=6),_xlfn.CONCAT(P1237,"A"),P1237),"_",VLOOKUP(T1237,Datos!$B$2:$C$5,2,TRUE)),""))</f>
        <v>M_6B_[hasta 3]</v>
      </c>
      <c r="AD1237" s="186">
        <f t="shared" si="523"/>
        <v>214672</v>
      </c>
      <c r="AE1237" s="90" t="str">
        <f t="shared" si="524"/>
        <v>-</v>
      </c>
      <c r="AF1237" s="91" t="str">
        <f t="shared" si="525"/>
        <v>Revisar</v>
      </c>
      <c r="AG1237" s="92"/>
      <c r="AH1237" s="93" t="str">
        <f t="shared" si="526"/>
        <v>Corporación de Fomento de la Producción</v>
      </c>
      <c r="AI1237" s="90" t="str">
        <f t="shared" si="527"/>
        <v>-</v>
      </c>
      <c r="AJ1237" s="90">
        <f t="shared" si="528"/>
        <v>0</v>
      </c>
      <c r="AK1237" s="90" t="str">
        <f t="shared" si="529"/>
        <v>-</v>
      </c>
      <c r="AL1237" s="90" t="str">
        <f t="shared" si="530"/>
        <v>Identifica este registro como MUJER</v>
      </c>
      <c r="AM1237" s="90" t="str">
        <f t="shared" si="531"/>
        <v>-</v>
      </c>
      <c r="AN1237" s="90" t="str">
        <f t="shared" si="532"/>
        <v>-</v>
      </c>
      <c r="AO1237" s="90" t="str">
        <f t="shared" si="533"/>
        <v>-</v>
      </c>
      <c r="AP1237" s="58" t="str">
        <f t="shared" si="534"/>
        <v>-</v>
      </c>
      <c r="AQ1237" s="94" t="str">
        <f t="shared" si="535"/>
        <v>-</v>
      </c>
      <c r="AR1237" s="94" t="str">
        <f>IF(N1237="","PRIMER_DIA en blanco",
IF(AND(M1237="01",N1237&gt;=L_Conversion!$C$118,N1237&lt;=L_Conversion!$D$118),"-",
IF(AND(M1237="02",N1237&gt;=L_Conversion!$C$119,N1237&lt;=L_Conversion!$D$119),"-",
IF(AND(M1237="03",N1237&gt;=L_Conversion!$C$120,N1237&lt;=L_Conversion!$D$120),"-",
IF(AND(M1237="04",N1237&gt;=L_Conversion!$C$121,N1237&lt;=L_Conversion!$D$121),"-",
IF(AND(M1237="05",N1237&gt;=L_Conversion!$C$122,N1237&lt;=L_Conversion!$D$122),"-",
IF(AND(M1237="06",N1237&gt;=L_Conversion!$C$123,N1237&lt;=L_Conversion!$D$123),"-",
IF(AND(M1237="07",N1237&gt;=L_Conversion!$C$124,N1237&lt;=L_Conversion!$D$124),"-",
IF(AND(M1237="08",N1237&gt;=L_Conversion!$C$125,N1237&lt;=L_Conversion!$D$125),"-",
IF(AND(M1237="09",N1237&gt;=L_Conversion!$C$126,N1237&lt;=L_Conversion!$D$126),"-",
IF(AND(M1237="10",N1237&gt;=L_Conversion!$C$127,N1237&lt;=L_Conversion!$D$127),"-",
IF(AND(M1237="11",N1237&gt;=L_Conversion!$C$128,N1237&lt;=L_Conversion!$D$128),"-",
IF(AND(M1237="12",N1237&gt;=L_Conversion!$C$129,N1237&lt;=L_Conversion!$D$129),"-",
IF(AND(M1237="13",N1237&gt;=L_Conversion!$C$116,N1237&lt;=L_Conversion!$D$116),"-",
IF(AND(M1237="14",N1237&gt;=L_Conversion!$C$117,N1237&lt;=L_Conversion!$D$117),"-",
"PRIMER_DIA fuera de rango")))))))))))))))</f>
        <v>-</v>
      </c>
      <c r="AS1237" s="94" t="str">
        <f t="shared" si="536"/>
        <v>-</v>
      </c>
      <c r="AT1237" s="94" t="str">
        <f t="shared" si="537"/>
        <v>-</v>
      </c>
      <c r="AU1237" s="94" t="str">
        <f t="shared" si="538"/>
        <v>-</v>
      </c>
      <c r="AV1237" s="94" t="str">
        <f t="shared" si="539"/>
        <v>-</v>
      </c>
      <c r="AW1237" s="94" t="str">
        <f t="shared" si="540"/>
        <v>-</v>
      </c>
      <c r="AX1237" s="94" t="str">
        <f t="shared" si="541"/>
        <v>-</v>
      </c>
      <c r="AY1237" s="94" t="str">
        <f t="shared" si="542"/>
        <v>-</v>
      </c>
      <c r="AZ1237" s="94" t="str">
        <f t="shared" si="543"/>
        <v>-</v>
      </c>
      <c r="BA1237" s="94" t="str">
        <f t="shared" si="544"/>
        <v>-</v>
      </c>
      <c r="BB1237" s="94" t="str">
        <f t="shared" si="545"/>
        <v>-</v>
      </c>
      <c r="BC1237" s="94" t="str">
        <f t="shared" si="546"/>
        <v>-</v>
      </c>
      <c r="BD1237" s="94" t="str">
        <f t="shared" si="547"/>
        <v>-</v>
      </c>
      <c r="BE1237" s="94" t="str">
        <f t="shared" si="548"/>
        <v>-</v>
      </c>
      <c r="BF1237" s="94" t="str">
        <f t="shared" si="549"/>
        <v>-</v>
      </c>
    </row>
    <row r="1238" spans="1:58" x14ac:dyDescent="0.2">
      <c r="A1238" s="19" t="s">
        <v>1193</v>
      </c>
      <c r="B1238" s="19" t="s">
        <v>76</v>
      </c>
      <c r="C1238" s="19">
        <v>15349450</v>
      </c>
      <c r="D1238" s="19">
        <v>9</v>
      </c>
      <c r="E1238" s="19" t="s">
        <v>1460</v>
      </c>
      <c r="F1238" s="19" t="s">
        <v>1461</v>
      </c>
      <c r="G1238" s="19" t="s">
        <v>1462</v>
      </c>
      <c r="H1238" s="19" t="s">
        <v>1018</v>
      </c>
      <c r="I1238" s="19" t="s">
        <v>653</v>
      </c>
      <c r="J1238" s="19">
        <v>80</v>
      </c>
      <c r="K1238" s="19" t="s">
        <v>560</v>
      </c>
      <c r="L1238" s="19" t="s">
        <v>495</v>
      </c>
      <c r="M1238" s="19" t="s">
        <v>269</v>
      </c>
      <c r="N1238" s="19">
        <v>45953</v>
      </c>
      <c r="O1238" s="19">
        <v>2</v>
      </c>
      <c r="P1238" s="83">
        <v>1</v>
      </c>
      <c r="Q1238" s="19" t="s">
        <v>23</v>
      </c>
      <c r="R1238" s="19" t="s">
        <v>11</v>
      </c>
      <c r="S1238" s="19" t="s">
        <v>23</v>
      </c>
      <c r="T1238" s="19">
        <v>2</v>
      </c>
      <c r="U1238" s="19" t="s">
        <v>11</v>
      </c>
      <c r="V1238" s="19" t="s">
        <v>11</v>
      </c>
      <c r="W1238" s="19" t="s">
        <v>11</v>
      </c>
      <c r="X1238" s="19">
        <v>0</v>
      </c>
      <c r="Y1238" s="19" t="s">
        <v>730</v>
      </c>
      <c r="Z1238" s="19">
        <v>0</v>
      </c>
      <c r="AA1238" s="19">
        <v>0</v>
      </c>
      <c r="AB1238" s="19">
        <v>0</v>
      </c>
      <c r="AC1238" s="186" t="str">
        <f>IF(OR(M1238="13",M1238="14",P1238=8),"",IF(     AND(OR(S1238="AUTORIZADO", S1238="PENDIENTE", S1238="REDUCIDO", S1238="AMPLIADO"),L1238&lt;&gt;"HONORARIO" ), _xlfn.CONCAT(IF(H1238="X","H",H1238),"_",IF(OR(P1238=5,P1238=6),_xlfn.CONCAT(P1238,"A"),P1238),"_",VLOOKUP(T1238,Datos!$B$2:$C$5,2,TRUE)),""))</f>
        <v>M_1_[hasta 3]</v>
      </c>
      <c r="AD1238" s="186">
        <f t="shared" si="523"/>
        <v>0</v>
      </c>
      <c r="AE1238" s="90" t="str">
        <f t="shared" si="524"/>
        <v>-</v>
      </c>
      <c r="AF1238" s="91" t="str">
        <f t="shared" si="525"/>
        <v>070601</v>
      </c>
      <c r="AG1238" s="92"/>
      <c r="AH1238" s="93" t="str">
        <f t="shared" si="526"/>
        <v>Corporación de Fomento de la Producción</v>
      </c>
      <c r="AI1238" s="90" t="str">
        <f t="shared" si="527"/>
        <v>-</v>
      </c>
      <c r="AJ1238" s="90">
        <f t="shared" si="528"/>
        <v>9</v>
      </c>
      <c r="AK1238" s="90" t="str">
        <f t="shared" si="529"/>
        <v>-</v>
      </c>
      <c r="AL1238" s="90" t="str">
        <f t="shared" si="530"/>
        <v>Identifica este registro como MUJER</v>
      </c>
      <c r="AM1238" s="90" t="str">
        <f t="shared" si="531"/>
        <v>-</v>
      </c>
      <c r="AN1238" s="90" t="str">
        <f t="shared" si="532"/>
        <v>-</v>
      </c>
      <c r="AO1238" s="90" t="str">
        <f t="shared" si="533"/>
        <v>-</v>
      </c>
      <c r="AP1238" s="58" t="str">
        <f t="shared" si="534"/>
        <v>-</v>
      </c>
      <c r="AQ1238" s="94" t="str">
        <f t="shared" si="535"/>
        <v>-</v>
      </c>
      <c r="AR1238" s="94" t="str">
        <f>IF(N1238="","PRIMER_DIA en blanco",
IF(AND(M1238="01",N1238&gt;=L_Conversion!$C$118,N1238&lt;=L_Conversion!$D$118),"-",
IF(AND(M1238="02",N1238&gt;=L_Conversion!$C$119,N1238&lt;=L_Conversion!$D$119),"-",
IF(AND(M1238="03",N1238&gt;=L_Conversion!$C$120,N1238&lt;=L_Conversion!$D$120),"-",
IF(AND(M1238="04",N1238&gt;=L_Conversion!$C$121,N1238&lt;=L_Conversion!$D$121),"-",
IF(AND(M1238="05",N1238&gt;=L_Conversion!$C$122,N1238&lt;=L_Conversion!$D$122),"-",
IF(AND(M1238="06",N1238&gt;=L_Conversion!$C$123,N1238&lt;=L_Conversion!$D$123),"-",
IF(AND(M1238="07",N1238&gt;=L_Conversion!$C$124,N1238&lt;=L_Conversion!$D$124),"-",
IF(AND(M1238="08",N1238&gt;=L_Conversion!$C$125,N1238&lt;=L_Conversion!$D$125),"-",
IF(AND(M1238="09",N1238&gt;=L_Conversion!$C$126,N1238&lt;=L_Conversion!$D$126),"-",
IF(AND(M1238="10",N1238&gt;=L_Conversion!$C$127,N1238&lt;=L_Conversion!$D$127),"-",
IF(AND(M1238="11",N1238&gt;=L_Conversion!$C$128,N1238&lt;=L_Conversion!$D$128),"-",
IF(AND(M1238="12",N1238&gt;=L_Conversion!$C$129,N1238&lt;=L_Conversion!$D$129),"-",
IF(AND(M1238="13",N1238&gt;=L_Conversion!$C$116,N1238&lt;=L_Conversion!$D$116),"-",
IF(AND(M1238="14",N1238&gt;=L_Conversion!$C$117,N1238&lt;=L_Conversion!$D$117),"-",
"PRIMER_DIA fuera de rango")))))))))))))))</f>
        <v>-</v>
      </c>
      <c r="AS1238" s="94" t="str">
        <f t="shared" si="536"/>
        <v>-</v>
      </c>
      <c r="AT1238" s="94" t="str">
        <f t="shared" si="537"/>
        <v>-</v>
      </c>
      <c r="AU1238" s="94" t="str">
        <f t="shared" si="538"/>
        <v>-</v>
      </c>
      <c r="AV1238" s="94" t="str">
        <f t="shared" si="539"/>
        <v>-</v>
      </c>
      <c r="AW1238" s="94" t="str">
        <f t="shared" si="540"/>
        <v>-</v>
      </c>
      <c r="AX1238" s="94" t="str">
        <f t="shared" si="541"/>
        <v>-</v>
      </c>
      <c r="AY1238" s="94" t="str">
        <f t="shared" si="542"/>
        <v>-</v>
      </c>
      <c r="AZ1238" s="94" t="str">
        <f t="shared" si="543"/>
        <v>-</v>
      </c>
      <c r="BA1238" s="94" t="str">
        <f t="shared" si="544"/>
        <v>-</v>
      </c>
      <c r="BB1238" s="94" t="str">
        <f t="shared" si="545"/>
        <v>-</v>
      </c>
      <c r="BC1238" s="94" t="str">
        <f t="shared" si="546"/>
        <v>-</v>
      </c>
      <c r="BD1238" s="94" t="str">
        <f t="shared" si="547"/>
        <v>-</v>
      </c>
      <c r="BE1238" s="94" t="str">
        <f t="shared" si="548"/>
        <v>-</v>
      </c>
      <c r="BF1238" s="94" t="str">
        <f t="shared" si="549"/>
        <v>-</v>
      </c>
    </row>
    <row r="1239" spans="1:58" x14ac:dyDescent="0.2">
      <c r="A1239" s="19" t="s">
        <v>1193</v>
      </c>
      <c r="B1239" s="19" t="s">
        <v>76</v>
      </c>
      <c r="C1239" s="19">
        <v>17708188</v>
      </c>
      <c r="D1239" s="19">
        <v>4</v>
      </c>
      <c r="E1239" s="19" t="s">
        <v>2186</v>
      </c>
      <c r="F1239" s="19" t="s">
        <v>1770</v>
      </c>
      <c r="G1239" s="19" t="s">
        <v>1493</v>
      </c>
      <c r="H1239" s="19" t="s">
        <v>654</v>
      </c>
      <c r="I1239" s="19" t="s">
        <v>653</v>
      </c>
      <c r="J1239" s="19">
        <v>80</v>
      </c>
      <c r="K1239" s="19" t="s">
        <v>556</v>
      </c>
      <c r="L1239" s="19" t="s">
        <v>495</v>
      </c>
      <c r="M1239" s="19" t="s">
        <v>269</v>
      </c>
      <c r="N1239" s="19">
        <v>45954</v>
      </c>
      <c r="O1239" s="19">
        <v>1</v>
      </c>
      <c r="P1239" s="83">
        <v>1</v>
      </c>
      <c r="Q1239" s="19" t="s">
        <v>23</v>
      </c>
      <c r="R1239" s="19" t="s">
        <v>11</v>
      </c>
      <c r="S1239" s="19" t="s">
        <v>23</v>
      </c>
      <c r="T1239" s="19">
        <v>1</v>
      </c>
      <c r="U1239" s="19" t="s">
        <v>11</v>
      </c>
      <c r="V1239" s="19" t="s">
        <v>11</v>
      </c>
      <c r="W1239" s="19" t="s">
        <v>11</v>
      </c>
      <c r="X1239" s="19">
        <v>0</v>
      </c>
      <c r="Y1239" s="19" t="s">
        <v>730</v>
      </c>
      <c r="Z1239" s="19">
        <v>0</v>
      </c>
      <c r="AA1239" s="19">
        <v>0</v>
      </c>
      <c r="AB1239" s="19">
        <v>0</v>
      </c>
      <c r="AC1239" s="186" t="str">
        <f>IF(OR(M1239="13",M1239="14",P1239=8),"",IF(     AND(OR(S1239="AUTORIZADO", S1239="PENDIENTE", S1239="REDUCIDO", S1239="AMPLIADO"),L1239&lt;&gt;"HONORARIO" ), _xlfn.CONCAT(IF(H1239="X","H",H1239),"_",IF(OR(P1239=5,P1239=6),_xlfn.CONCAT(P1239,"A"),P1239),"_",VLOOKUP(T1239,Datos!$B$2:$C$5,2,TRUE)),""))</f>
        <v>H_1_[hasta 3]</v>
      </c>
      <c r="AD1239" s="186">
        <f t="shared" si="523"/>
        <v>0</v>
      </c>
      <c r="AE1239" s="90" t="str">
        <f t="shared" si="524"/>
        <v>-</v>
      </c>
      <c r="AF1239" s="91" t="str">
        <f t="shared" si="525"/>
        <v>070601</v>
      </c>
      <c r="AG1239" s="92"/>
      <c r="AH1239" s="93" t="str">
        <f t="shared" si="526"/>
        <v>Corporación de Fomento de la Producción</v>
      </c>
      <c r="AI1239" s="90" t="str">
        <f t="shared" si="527"/>
        <v>-</v>
      </c>
      <c r="AJ1239" s="90">
        <f t="shared" si="528"/>
        <v>4</v>
      </c>
      <c r="AK1239" s="90" t="str">
        <f t="shared" si="529"/>
        <v>-</v>
      </c>
      <c r="AL1239" s="90" t="str">
        <f t="shared" si="530"/>
        <v>Identifica este registro como HOMBRE</v>
      </c>
      <c r="AM1239" s="90" t="str">
        <f t="shared" si="531"/>
        <v>-</v>
      </c>
      <c r="AN1239" s="90" t="str">
        <f t="shared" si="532"/>
        <v>-</v>
      </c>
      <c r="AO1239" s="90" t="str">
        <f t="shared" si="533"/>
        <v>-</v>
      </c>
      <c r="AP1239" s="58" t="str">
        <f t="shared" si="534"/>
        <v>-</v>
      </c>
      <c r="AQ1239" s="94" t="str">
        <f t="shared" si="535"/>
        <v>-</v>
      </c>
      <c r="AR1239" s="94" t="str">
        <f>IF(N1239="","PRIMER_DIA en blanco",
IF(AND(M1239="01",N1239&gt;=L_Conversion!$C$118,N1239&lt;=L_Conversion!$D$118),"-",
IF(AND(M1239="02",N1239&gt;=L_Conversion!$C$119,N1239&lt;=L_Conversion!$D$119),"-",
IF(AND(M1239="03",N1239&gt;=L_Conversion!$C$120,N1239&lt;=L_Conversion!$D$120),"-",
IF(AND(M1239="04",N1239&gt;=L_Conversion!$C$121,N1239&lt;=L_Conversion!$D$121),"-",
IF(AND(M1239="05",N1239&gt;=L_Conversion!$C$122,N1239&lt;=L_Conversion!$D$122),"-",
IF(AND(M1239="06",N1239&gt;=L_Conversion!$C$123,N1239&lt;=L_Conversion!$D$123),"-",
IF(AND(M1239="07",N1239&gt;=L_Conversion!$C$124,N1239&lt;=L_Conversion!$D$124),"-",
IF(AND(M1239="08",N1239&gt;=L_Conversion!$C$125,N1239&lt;=L_Conversion!$D$125),"-",
IF(AND(M1239="09",N1239&gt;=L_Conversion!$C$126,N1239&lt;=L_Conversion!$D$126),"-",
IF(AND(M1239="10",N1239&gt;=L_Conversion!$C$127,N1239&lt;=L_Conversion!$D$127),"-",
IF(AND(M1239="11",N1239&gt;=L_Conversion!$C$128,N1239&lt;=L_Conversion!$D$128),"-",
IF(AND(M1239="12",N1239&gt;=L_Conversion!$C$129,N1239&lt;=L_Conversion!$D$129),"-",
IF(AND(M1239="13",N1239&gt;=L_Conversion!$C$116,N1239&lt;=L_Conversion!$D$116),"-",
IF(AND(M1239="14",N1239&gt;=L_Conversion!$C$117,N1239&lt;=L_Conversion!$D$117),"-",
"PRIMER_DIA fuera de rango")))))))))))))))</f>
        <v>-</v>
      </c>
      <c r="AS1239" s="94" t="str">
        <f t="shared" si="536"/>
        <v>-</v>
      </c>
      <c r="AT1239" s="94" t="str">
        <f t="shared" si="537"/>
        <v>-</v>
      </c>
      <c r="AU1239" s="94" t="str">
        <f t="shared" si="538"/>
        <v>-</v>
      </c>
      <c r="AV1239" s="94" t="str">
        <f t="shared" si="539"/>
        <v>-</v>
      </c>
      <c r="AW1239" s="94" t="str">
        <f t="shared" si="540"/>
        <v>-</v>
      </c>
      <c r="AX1239" s="94" t="str">
        <f t="shared" si="541"/>
        <v>-</v>
      </c>
      <c r="AY1239" s="94" t="str">
        <f t="shared" si="542"/>
        <v>-</v>
      </c>
      <c r="AZ1239" s="94" t="str">
        <f t="shared" si="543"/>
        <v>-</v>
      </c>
      <c r="BA1239" s="94" t="str">
        <f t="shared" si="544"/>
        <v>-</v>
      </c>
      <c r="BB1239" s="94" t="str">
        <f t="shared" si="545"/>
        <v>-</v>
      </c>
      <c r="BC1239" s="94" t="str">
        <f t="shared" si="546"/>
        <v>-</v>
      </c>
      <c r="BD1239" s="94" t="str">
        <f t="shared" si="547"/>
        <v>-</v>
      </c>
      <c r="BE1239" s="94" t="str">
        <f t="shared" si="548"/>
        <v>-</v>
      </c>
      <c r="BF1239" s="94" t="str">
        <f t="shared" si="549"/>
        <v>-</v>
      </c>
    </row>
    <row r="1240" spans="1:58" x14ac:dyDescent="0.2">
      <c r="A1240" s="19" t="s">
        <v>1193</v>
      </c>
      <c r="B1240" s="19" t="s">
        <v>876</v>
      </c>
      <c r="C1240" s="19">
        <v>12721633</v>
      </c>
      <c r="D1240" s="19">
        <v>9</v>
      </c>
      <c r="E1240" s="19" t="s">
        <v>1312</v>
      </c>
      <c r="F1240" s="19" t="s">
        <v>1194</v>
      </c>
      <c r="G1240" s="19" t="s">
        <v>1273</v>
      </c>
      <c r="H1240" s="19" t="s">
        <v>654</v>
      </c>
      <c r="I1240" s="19" t="s">
        <v>653</v>
      </c>
      <c r="J1240" s="19">
        <v>80</v>
      </c>
      <c r="K1240" s="19" t="s">
        <v>556</v>
      </c>
      <c r="L1240" s="19" t="s">
        <v>495</v>
      </c>
      <c r="M1240" s="19" t="s">
        <v>269</v>
      </c>
      <c r="N1240" s="19">
        <v>45954</v>
      </c>
      <c r="O1240" s="19">
        <v>1</v>
      </c>
      <c r="P1240" s="83">
        <v>1</v>
      </c>
      <c r="Q1240" s="19" t="s">
        <v>23</v>
      </c>
      <c r="R1240" s="19" t="s">
        <v>11</v>
      </c>
      <c r="S1240" s="19" t="s">
        <v>23</v>
      </c>
      <c r="T1240" s="19">
        <v>1</v>
      </c>
      <c r="U1240" s="19" t="s">
        <v>11</v>
      </c>
      <c r="V1240" s="19" t="s">
        <v>11</v>
      </c>
      <c r="W1240" s="19" t="s">
        <v>11</v>
      </c>
      <c r="X1240" s="19">
        <v>0</v>
      </c>
      <c r="Y1240" s="19" t="s">
        <v>730</v>
      </c>
      <c r="Z1240" s="19">
        <v>0</v>
      </c>
      <c r="AA1240" s="19">
        <v>0</v>
      </c>
      <c r="AB1240" s="19">
        <v>0</v>
      </c>
      <c r="AC1240" s="186" t="str">
        <f>IF(OR(M1240="13",M1240="14",P1240=8),"",IF(     AND(OR(S1240="AUTORIZADO", S1240="PENDIENTE", S1240="REDUCIDO", S1240="AMPLIADO"),L1240&lt;&gt;"HONORARIO" ), _xlfn.CONCAT(IF(H1240="X","H",H1240),"_",IF(OR(P1240=5,P1240=6),_xlfn.CONCAT(P1240,"A"),P1240),"_",VLOOKUP(T1240,Datos!$B$2:$C$5,2,TRUE)),""))</f>
        <v>H_1_[hasta 3]</v>
      </c>
      <c r="AD1240" s="186">
        <f t="shared" si="523"/>
        <v>0</v>
      </c>
      <c r="AE1240" s="90" t="str">
        <f t="shared" si="524"/>
        <v>-</v>
      </c>
      <c r="AF1240" s="91" t="str">
        <f t="shared" si="525"/>
        <v>070607</v>
      </c>
      <c r="AG1240" s="92"/>
      <c r="AH1240" s="93" t="str">
        <f t="shared" si="526"/>
        <v>Corporación de Fomento de la Producción</v>
      </c>
      <c r="AI1240" s="90" t="str">
        <f t="shared" si="527"/>
        <v>-</v>
      </c>
      <c r="AJ1240" s="90">
        <f t="shared" si="528"/>
        <v>9</v>
      </c>
      <c r="AK1240" s="90" t="str">
        <f t="shared" si="529"/>
        <v>-</v>
      </c>
      <c r="AL1240" s="90" t="str">
        <f t="shared" si="530"/>
        <v>Identifica este registro como HOMBRE</v>
      </c>
      <c r="AM1240" s="90" t="str">
        <f t="shared" si="531"/>
        <v>-</v>
      </c>
      <c r="AN1240" s="90" t="str">
        <f t="shared" si="532"/>
        <v>-</v>
      </c>
      <c r="AO1240" s="90" t="str">
        <f t="shared" si="533"/>
        <v>-</v>
      </c>
      <c r="AP1240" s="58" t="str">
        <f t="shared" si="534"/>
        <v>-</v>
      </c>
      <c r="AQ1240" s="94" t="str">
        <f t="shared" si="535"/>
        <v>-</v>
      </c>
      <c r="AR1240" s="94" t="str">
        <f>IF(N1240="","PRIMER_DIA en blanco",
IF(AND(M1240="01",N1240&gt;=L_Conversion!$C$118,N1240&lt;=L_Conversion!$D$118),"-",
IF(AND(M1240="02",N1240&gt;=L_Conversion!$C$119,N1240&lt;=L_Conversion!$D$119),"-",
IF(AND(M1240="03",N1240&gt;=L_Conversion!$C$120,N1240&lt;=L_Conversion!$D$120),"-",
IF(AND(M1240="04",N1240&gt;=L_Conversion!$C$121,N1240&lt;=L_Conversion!$D$121),"-",
IF(AND(M1240="05",N1240&gt;=L_Conversion!$C$122,N1240&lt;=L_Conversion!$D$122),"-",
IF(AND(M1240="06",N1240&gt;=L_Conversion!$C$123,N1240&lt;=L_Conversion!$D$123),"-",
IF(AND(M1240="07",N1240&gt;=L_Conversion!$C$124,N1240&lt;=L_Conversion!$D$124),"-",
IF(AND(M1240="08",N1240&gt;=L_Conversion!$C$125,N1240&lt;=L_Conversion!$D$125),"-",
IF(AND(M1240="09",N1240&gt;=L_Conversion!$C$126,N1240&lt;=L_Conversion!$D$126),"-",
IF(AND(M1240="10",N1240&gt;=L_Conversion!$C$127,N1240&lt;=L_Conversion!$D$127),"-",
IF(AND(M1240="11",N1240&gt;=L_Conversion!$C$128,N1240&lt;=L_Conversion!$D$128),"-",
IF(AND(M1240="12",N1240&gt;=L_Conversion!$C$129,N1240&lt;=L_Conversion!$D$129),"-",
IF(AND(M1240="13",N1240&gt;=L_Conversion!$C$116,N1240&lt;=L_Conversion!$D$116),"-",
IF(AND(M1240="14",N1240&gt;=L_Conversion!$C$117,N1240&lt;=L_Conversion!$D$117),"-",
"PRIMER_DIA fuera de rango")))))))))))))))</f>
        <v>-</v>
      </c>
      <c r="AS1240" s="94" t="str">
        <f t="shared" si="536"/>
        <v>-</v>
      </c>
      <c r="AT1240" s="94" t="str">
        <f t="shared" si="537"/>
        <v>-</v>
      </c>
      <c r="AU1240" s="94" t="str">
        <f t="shared" si="538"/>
        <v>-</v>
      </c>
      <c r="AV1240" s="94" t="str">
        <f t="shared" si="539"/>
        <v>-</v>
      </c>
      <c r="AW1240" s="94" t="str">
        <f t="shared" si="540"/>
        <v>-</v>
      </c>
      <c r="AX1240" s="94" t="str">
        <f t="shared" si="541"/>
        <v>-</v>
      </c>
      <c r="AY1240" s="94" t="str">
        <f t="shared" si="542"/>
        <v>-</v>
      </c>
      <c r="AZ1240" s="94" t="str">
        <f t="shared" si="543"/>
        <v>-</v>
      </c>
      <c r="BA1240" s="94" t="str">
        <f t="shared" si="544"/>
        <v>-</v>
      </c>
      <c r="BB1240" s="94" t="str">
        <f t="shared" si="545"/>
        <v>-</v>
      </c>
      <c r="BC1240" s="94" t="str">
        <f t="shared" si="546"/>
        <v>-</v>
      </c>
      <c r="BD1240" s="94" t="str">
        <f t="shared" si="547"/>
        <v>-</v>
      </c>
      <c r="BE1240" s="94" t="str">
        <f t="shared" si="548"/>
        <v>-</v>
      </c>
      <c r="BF1240" s="94" t="str">
        <f t="shared" si="549"/>
        <v>-</v>
      </c>
    </row>
    <row r="1241" spans="1:58" x14ac:dyDescent="0.2">
      <c r="A1241" s="19" t="s">
        <v>1193</v>
      </c>
      <c r="B1241" s="19" t="s">
        <v>76</v>
      </c>
      <c r="C1241" s="19">
        <v>9189859</v>
      </c>
      <c r="D1241" s="19">
        <v>4</v>
      </c>
      <c r="E1241" s="19" t="s">
        <v>1294</v>
      </c>
      <c r="F1241" s="19" t="s">
        <v>1945</v>
      </c>
      <c r="G1241" s="19" t="s">
        <v>1946</v>
      </c>
      <c r="H1241" s="19" t="s">
        <v>654</v>
      </c>
      <c r="I1241" s="19" t="s">
        <v>653</v>
      </c>
      <c r="J1241" s="19">
        <v>60</v>
      </c>
      <c r="K1241" s="19" t="s">
        <v>562</v>
      </c>
      <c r="L1241" s="19" t="s">
        <v>490</v>
      </c>
      <c r="M1241" s="19" t="s">
        <v>269</v>
      </c>
      <c r="N1241" s="19">
        <v>45954</v>
      </c>
      <c r="O1241" s="19">
        <v>30</v>
      </c>
      <c r="P1241" s="83">
        <v>1</v>
      </c>
      <c r="Q1241" s="19" t="s">
        <v>25</v>
      </c>
      <c r="R1241" s="19" t="s">
        <v>11</v>
      </c>
      <c r="S1241" s="19" t="s">
        <v>25</v>
      </c>
      <c r="T1241" s="19">
        <v>0</v>
      </c>
      <c r="U1241" s="19" t="s">
        <v>11</v>
      </c>
      <c r="V1241" s="19" t="s">
        <v>11</v>
      </c>
      <c r="W1241" s="19" t="s">
        <v>11</v>
      </c>
      <c r="X1241" s="19">
        <v>0</v>
      </c>
      <c r="Y1241" s="19" t="s">
        <v>730</v>
      </c>
      <c r="Z1241" s="19">
        <v>0</v>
      </c>
      <c r="AA1241" s="19">
        <v>0</v>
      </c>
      <c r="AB1241" s="19">
        <v>0</v>
      </c>
      <c r="AC1241" s="186" t="str">
        <f>IF(OR(M1241="13",M1241="14",P1241=8),"",IF(     AND(OR(S1241="AUTORIZADO", S1241="PENDIENTE", S1241="REDUCIDO", S1241="AMPLIADO"),L1241&lt;&gt;"HONORARIO" ), _xlfn.CONCAT(IF(H1241="X","H",H1241),"_",IF(OR(P1241=5,P1241=6),_xlfn.CONCAT(P1241,"A"),P1241),"_",VLOOKUP(T1241,Datos!$B$2:$C$5,2,TRUE)),""))</f>
        <v/>
      </c>
      <c r="AD1241" s="186">
        <f t="shared" si="523"/>
        <v>0</v>
      </c>
      <c r="AE1241" s="90" t="str">
        <f t="shared" si="524"/>
        <v>-</v>
      </c>
      <c r="AF1241" s="91" t="str">
        <f t="shared" si="525"/>
        <v>070601</v>
      </c>
      <c r="AG1241" s="92"/>
      <c r="AH1241" s="93" t="str">
        <f t="shared" si="526"/>
        <v>Corporación de Fomento de la Producción</v>
      </c>
      <c r="AI1241" s="90" t="str">
        <f t="shared" si="527"/>
        <v>-</v>
      </c>
      <c r="AJ1241" s="90">
        <f t="shared" si="528"/>
        <v>4</v>
      </c>
      <c r="AK1241" s="90" t="str">
        <f t="shared" si="529"/>
        <v>-</v>
      </c>
      <c r="AL1241" s="90" t="str">
        <f t="shared" si="530"/>
        <v>Identifica este registro como HOMBRE</v>
      </c>
      <c r="AM1241" s="90" t="str">
        <f t="shared" si="531"/>
        <v>-</v>
      </c>
      <c r="AN1241" s="90" t="str">
        <f t="shared" si="532"/>
        <v>-</v>
      </c>
      <c r="AO1241" s="90" t="str">
        <f t="shared" si="533"/>
        <v>-</v>
      </c>
      <c r="AP1241" s="58" t="str">
        <f t="shared" si="534"/>
        <v>-</v>
      </c>
      <c r="AQ1241" s="94" t="str">
        <f t="shared" si="535"/>
        <v>-</v>
      </c>
      <c r="AR1241" s="94" t="str">
        <f>IF(N1241="","PRIMER_DIA en blanco",
IF(AND(M1241="01",N1241&gt;=L_Conversion!$C$118,N1241&lt;=L_Conversion!$D$118),"-",
IF(AND(M1241="02",N1241&gt;=L_Conversion!$C$119,N1241&lt;=L_Conversion!$D$119),"-",
IF(AND(M1241="03",N1241&gt;=L_Conversion!$C$120,N1241&lt;=L_Conversion!$D$120),"-",
IF(AND(M1241="04",N1241&gt;=L_Conversion!$C$121,N1241&lt;=L_Conversion!$D$121),"-",
IF(AND(M1241="05",N1241&gt;=L_Conversion!$C$122,N1241&lt;=L_Conversion!$D$122),"-",
IF(AND(M1241="06",N1241&gt;=L_Conversion!$C$123,N1241&lt;=L_Conversion!$D$123),"-",
IF(AND(M1241="07",N1241&gt;=L_Conversion!$C$124,N1241&lt;=L_Conversion!$D$124),"-",
IF(AND(M1241="08",N1241&gt;=L_Conversion!$C$125,N1241&lt;=L_Conversion!$D$125),"-",
IF(AND(M1241="09",N1241&gt;=L_Conversion!$C$126,N1241&lt;=L_Conversion!$D$126),"-",
IF(AND(M1241="10",N1241&gt;=L_Conversion!$C$127,N1241&lt;=L_Conversion!$D$127),"-",
IF(AND(M1241="11",N1241&gt;=L_Conversion!$C$128,N1241&lt;=L_Conversion!$D$128),"-",
IF(AND(M1241="12",N1241&gt;=L_Conversion!$C$129,N1241&lt;=L_Conversion!$D$129),"-",
IF(AND(M1241="13",N1241&gt;=L_Conversion!$C$116,N1241&lt;=L_Conversion!$D$116),"-",
IF(AND(M1241="14",N1241&gt;=L_Conversion!$C$117,N1241&lt;=L_Conversion!$D$117),"-",
"PRIMER_DIA fuera de rango")))))))))))))))</f>
        <v>-</v>
      </c>
      <c r="AS1241" s="94" t="str">
        <f t="shared" si="536"/>
        <v>-</v>
      </c>
      <c r="AT1241" s="94" t="str">
        <f t="shared" si="537"/>
        <v>-</v>
      </c>
      <c r="AU1241" s="94" t="str">
        <f t="shared" si="538"/>
        <v>-</v>
      </c>
      <c r="AV1241" s="94" t="str">
        <f t="shared" si="539"/>
        <v>-</v>
      </c>
      <c r="AW1241" s="94" t="str">
        <f t="shared" si="540"/>
        <v>-</v>
      </c>
      <c r="AX1241" s="94" t="str">
        <f t="shared" si="541"/>
        <v>-</v>
      </c>
      <c r="AY1241" s="94" t="str">
        <f t="shared" si="542"/>
        <v>-</v>
      </c>
      <c r="AZ1241" s="94" t="str">
        <f t="shared" si="543"/>
        <v>-</v>
      </c>
      <c r="BA1241" s="94" t="str">
        <f t="shared" si="544"/>
        <v>-</v>
      </c>
      <c r="BB1241" s="94" t="str">
        <f t="shared" si="545"/>
        <v>-</v>
      </c>
      <c r="BC1241" s="94" t="str">
        <f t="shared" si="546"/>
        <v>-</v>
      </c>
      <c r="BD1241" s="94" t="str">
        <f t="shared" si="547"/>
        <v>-</v>
      </c>
      <c r="BE1241" s="94" t="str">
        <f t="shared" si="548"/>
        <v>-</v>
      </c>
      <c r="BF1241" s="94" t="str">
        <f t="shared" si="549"/>
        <v>-</v>
      </c>
    </row>
    <row r="1242" spans="1:58" x14ac:dyDescent="0.2">
      <c r="A1242" s="19" t="s">
        <v>1193</v>
      </c>
      <c r="B1242" s="19" t="s">
        <v>876</v>
      </c>
      <c r="C1242" s="19">
        <v>16711217</v>
      </c>
      <c r="D1242" s="19" t="s">
        <v>1197</v>
      </c>
      <c r="E1242" s="19" t="s">
        <v>1550</v>
      </c>
      <c r="F1242" s="19" t="s">
        <v>1827</v>
      </c>
      <c r="G1242" s="19" t="s">
        <v>1828</v>
      </c>
      <c r="H1242" s="19" t="s">
        <v>1018</v>
      </c>
      <c r="I1242" s="19" t="s">
        <v>653</v>
      </c>
      <c r="J1242" s="19">
        <v>80</v>
      </c>
      <c r="K1242" s="19" t="s">
        <v>556</v>
      </c>
      <c r="L1242" s="19" t="s">
        <v>495</v>
      </c>
      <c r="M1242" s="19" t="s">
        <v>269</v>
      </c>
      <c r="N1242" s="19">
        <v>45955</v>
      </c>
      <c r="O1242" s="19">
        <v>7</v>
      </c>
      <c r="P1242" s="83">
        <v>1</v>
      </c>
      <c r="Q1242" s="19" t="s">
        <v>23</v>
      </c>
      <c r="R1242" s="19" t="s">
        <v>11</v>
      </c>
      <c r="S1242" s="19" t="s">
        <v>23</v>
      </c>
      <c r="T1242" s="19">
        <v>7</v>
      </c>
      <c r="U1242" s="19" t="s">
        <v>11</v>
      </c>
      <c r="V1242" s="19" t="s">
        <v>11</v>
      </c>
      <c r="W1242" s="19" t="s">
        <v>11</v>
      </c>
      <c r="X1242" s="19">
        <v>0</v>
      </c>
      <c r="Y1242" s="19" t="s">
        <v>730</v>
      </c>
      <c r="Z1242" s="19">
        <v>0</v>
      </c>
      <c r="AA1242" s="19">
        <v>0</v>
      </c>
      <c r="AB1242" s="19">
        <v>0</v>
      </c>
      <c r="AC1242" s="186" t="str">
        <f>IF(OR(M1242="13",M1242="14",P1242=8),"",IF(     AND(OR(S1242="AUTORIZADO", S1242="PENDIENTE", S1242="REDUCIDO", S1242="AMPLIADO"),L1242&lt;&gt;"HONORARIO" ), _xlfn.CONCAT(IF(H1242="X","H",H1242),"_",IF(OR(P1242=5,P1242=6),_xlfn.CONCAT(P1242,"A"),P1242),"_",VLOOKUP(T1242,Datos!$B$2:$C$5,2,TRUE)),""))</f>
        <v>M_1_[4 a 10]</v>
      </c>
      <c r="AD1242" s="186">
        <f t="shared" si="523"/>
        <v>0</v>
      </c>
      <c r="AE1242" s="90" t="str">
        <f t="shared" si="524"/>
        <v>-</v>
      </c>
      <c r="AF1242" s="91" t="str">
        <f t="shared" si="525"/>
        <v>070607</v>
      </c>
      <c r="AG1242" s="92"/>
      <c r="AH1242" s="93" t="str">
        <f t="shared" si="526"/>
        <v>Corporación de Fomento de la Producción</v>
      </c>
      <c r="AI1242" s="90" t="str">
        <f t="shared" si="527"/>
        <v>-</v>
      </c>
      <c r="AJ1242" s="90" t="str">
        <f t="shared" si="528"/>
        <v>K</v>
      </c>
      <c r="AK1242" s="90" t="str">
        <f t="shared" si="529"/>
        <v>-</v>
      </c>
      <c r="AL1242" s="90" t="str">
        <f t="shared" si="530"/>
        <v>Identifica este registro como MUJER</v>
      </c>
      <c r="AM1242" s="90" t="str">
        <f t="shared" si="531"/>
        <v>-</v>
      </c>
      <c r="AN1242" s="90" t="str">
        <f t="shared" si="532"/>
        <v>-</v>
      </c>
      <c r="AO1242" s="90" t="str">
        <f t="shared" si="533"/>
        <v>-</v>
      </c>
      <c r="AP1242" s="58" t="str">
        <f t="shared" si="534"/>
        <v>-</v>
      </c>
      <c r="AQ1242" s="94" t="str">
        <f t="shared" si="535"/>
        <v>-</v>
      </c>
      <c r="AR1242" s="94" t="str">
        <f>IF(N1242="","PRIMER_DIA en blanco",
IF(AND(M1242="01",N1242&gt;=L_Conversion!$C$118,N1242&lt;=L_Conversion!$D$118),"-",
IF(AND(M1242="02",N1242&gt;=L_Conversion!$C$119,N1242&lt;=L_Conversion!$D$119),"-",
IF(AND(M1242="03",N1242&gt;=L_Conversion!$C$120,N1242&lt;=L_Conversion!$D$120),"-",
IF(AND(M1242="04",N1242&gt;=L_Conversion!$C$121,N1242&lt;=L_Conversion!$D$121),"-",
IF(AND(M1242="05",N1242&gt;=L_Conversion!$C$122,N1242&lt;=L_Conversion!$D$122),"-",
IF(AND(M1242="06",N1242&gt;=L_Conversion!$C$123,N1242&lt;=L_Conversion!$D$123),"-",
IF(AND(M1242="07",N1242&gt;=L_Conversion!$C$124,N1242&lt;=L_Conversion!$D$124),"-",
IF(AND(M1242="08",N1242&gt;=L_Conversion!$C$125,N1242&lt;=L_Conversion!$D$125),"-",
IF(AND(M1242="09",N1242&gt;=L_Conversion!$C$126,N1242&lt;=L_Conversion!$D$126),"-",
IF(AND(M1242="10",N1242&gt;=L_Conversion!$C$127,N1242&lt;=L_Conversion!$D$127),"-",
IF(AND(M1242="11",N1242&gt;=L_Conversion!$C$128,N1242&lt;=L_Conversion!$D$128),"-",
IF(AND(M1242="12",N1242&gt;=L_Conversion!$C$129,N1242&lt;=L_Conversion!$D$129),"-",
IF(AND(M1242="13",N1242&gt;=L_Conversion!$C$116,N1242&lt;=L_Conversion!$D$116),"-",
IF(AND(M1242="14",N1242&gt;=L_Conversion!$C$117,N1242&lt;=L_Conversion!$D$117),"-",
"PRIMER_DIA fuera de rango")))))))))))))))</f>
        <v>-</v>
      </c>
      <c r="AS1242" s="94" t="str">
        <f t="shared" si="536"/>
        <v>-</v>
      </c>
      <c r="AT1242" s="94" t="str">
        <f t="shared" si="537"/>
        <v>-</v>
      </c>
      <c r="AU1242" s="94" t="str">
        <f t="shared" si="538"/>
        <v>-</v>
      </c>
      <c r="AV1242" s="94" t="str">
        <f t="shared" si="539"/>
        <v>-</v>
      </c>
      <c r="AW1242" s="94" t="str">
        <f t="shared" si="540"/>
        <v>-</v>
      </c>
      <c r="AX1242" s="94" t="str">
        <f t="shared" si="541"/>
        <v>-</v>
      </c>
      <c r="AY1242" s="94" t="str">
        <f t="shared" si="542"/>
        <v>-</v>
      </c>
      <c r="AZ1242" s="94" t="str">
        <f t="shared" si="543"/>
        <v>-</v>
      </c>
      <c r="BA1242" s="94" t="str">
        <f t="shared" si="544"/>
        <v>-</v>
      </c>
      <c r="BB1242" s="94" t="str">
        <f t="shared" si="545"/>
        <v>-</v>
      </c>
      <c r="BC1242" s="94" t="str">
        <f t="shared" si="546"/>
        <v>-</v>
      </c>
      <c r="BD1242" s="94" t="str">
        <f t="shared" si="547"/>
        <v>-</v>
      </c>
      <c r="BE1242" s="94" t="str">
        <f t="shared" si="548"/>
        <v>-</v>
      </c>
      <c r="BF1242" s="94" t="str">
        <f t="shared" si="549"/>
        <v>-</v>
      </c>
    </row>
    <row r="1243" spans="1:58" x14ac:dyDescent="0.2">
      <c r="A1243" s="19" t="s">
        <v>1193</v>
      </c>
      <c r="B1243" s="19" t="s">
        <v>76</v>
      </c>
      <c r="C1243" s="19">
        <v>12630178</v>
      </c>
      <c r="D1243" s="19">
        <v>2</v>
      </c>
      <c r="E1243" s="19" t="s">
        <v>1302</v>
      </c>
      <c r="F1243" s="19" t="s">
        <v>1303</v>
      </c>
      <c r="G1243" s="19" t="s">
        <v>1304</v>
      </c>
      <c r="H1243" s="19" t="s">
        <v>1018</v>
      </c>
      <c r="I1243" s="19" t="s">
        <v>653</v>
      </c>
      <c r="J1243" s="19">
        <v>80</v>
      </c>
      <c r="K1243" s="19" t="s">
        <v>556</v>
      </c>
      <c r="L1243" s="19" t="s">
        <v>495</v>
      </c>
      <c r="M1243" s="19" t="s">
        <v>269</v>
      </c>
      <c r="N1243" s="19">
        <v>45955</v>
      </c>
      <c r="O1243" s="19">
        <v>30</v>
      </c>
      <c r="P1243" s="83">
        <v>1</v>
      </c>
      <c r="Q1243" s="19" t="s">
        <v>23</v>
      </c>
      <c r="R1243" s="19" t="s">
        <v>11</v>
      </c>
      <c r="S1243" s="19" t="s">
        <v>23</v>
      </c>
      <c r="T1243" s="19">
        <v>30</v>
      </c>
      <c r="U1243" s="19" t="s">
        <v>11</v>
      </c>
      <c r="V1243" s="19" t="s">
        <v>11</v>
      </c>
      <c r="W1243" s="19" t="s">
        <v>11</v>
      </c>
      <c r="X1243" s="19">
        <v>0</v>
      </c>
      <c r="Y1243" s="19" t="s">
        <v>730</v>
      </c>
      <c r="Z1243" s="19">
        <v>0</v>
      </c>
      <c r="AA1243" s="19">
        <v>0</v>
      </c>
      <c r="AB1243" s="19">
        <v>0</v>
      </c>
      <c r="AC1243" s="186" t="str">
        <f>IF(OR(M1243="13",M1243="14",P1243=8),"",IF(     AND(OR(S1243="AUTORIZADO", S1243="PENDIENTE", S1243="REDUCIDO", S1243="AMPLIADO"),L1243&lt;&gt;"HONORARIO" ), _xlfn.CONCAT(IF(H1243="X","H",H1243),"_",IF(OR(P1243=5,P1243=6),_xlfn.CONCAT(P1243,"A"),P1243),"_",VLOOKUP(T1243,Datos!$B$2:$C$5,2,TRUE)),""))</f>
        <v>M_1_[11 +]</v>
      </c>
      <c r="AD1243" s="186">
        <f t="shared" si="523"/>
        <v>0</v>
      </c>
      <c r="AE1243" s="90" t="str">
        <f t="shared" si="524"/>
        <v>-</v>
      </c>
      <c r="AF1243" s="91" t="str">
        <f t="shared" si="525"/>
        <v>070601</v>
      </c>
      <c r="AG1243" s="92"/>
      <c r="AH1243" s="93" t="str">
        <f t="shared" si="526"/>
        <v>Corporación de Fomento de la Producción</v>
      </c>
      <c r="AI1243" s="90" t="str">
        <f t="shared" si="527"/>
        <v>-</v>
      </c>
      <c r="AJ1243" s="90">
        <f t="shared" si="528"/>
        <v>2</v>
      </c>
      <c r="AK1243" s="90" t="str">
        <f t="shared" si="529"/>
        <v>-</v>
      </c>
      <c r="AL1243" s="90" t="str">
        <f t="shared" si="530"/>
        <v>Identifica este registro como MUJER</v>
      </c>
      <c r="AM1243" s="90" t="str">
        <f t="shared" si="531"/>
        <v>-</v>
      </c>
      <c r="AN1243" s="90" t="str">
        <f t="shared" si="532"/>
        <v>-</v>
      </c>
      <c r="AO1243" s="90" t="str">
        <f t="shared" si="533"/>
        <v>-</v>
      </c>
      <c r="AP1243" s="58" t="str">
        <f t="shared" si="534"/>
        <v>-</v>
      </c>
      <c r="AQ1243" s="94" t="str">
        <f t="shared" si="535"/>
        <v>-</v>
      </c>
      <c r="AR1243" s="94" t="str">
        <f>IF(N1243="","PRIMER_DIA en blanco",
IF(AND(M1243="01",N1243&gt;=L_Conversion!$C$118,N1243&lt;=L_Conversion!$D$118),"-",
IF(AND(M1243="02",N1243&gt;=L_Conversion!$C$119,N1243&lt;=L_Conversion!$D$119),"-",
IF(AND(M1243="03",N1243&gt;=L_Conversion!$C$120,N1243&lt;=L_Conversion!$D$120),"-",
IF(AND(M1243="04",N1243&gt;=L_Conversion!$C$121,N1243&lt;=L_Conversion!$D$121),"-",
IF(AND(M1243="05",N1243&gt;=L_Conversion!$C$122,N1243&lt;=L_Conversion!$D$122),"-",
IF(AND(M1243="06",N1243&gt;=L_Conversion!$C$123,N1243&lt;=L_Conversion!$D$123),"-",
IF(AND(M1243="07",N1243&gt;=L_Conversion!$C$124,N1243&lt;=L_Conversion!$D$124),"-",
IF(AND(M1243="08",N1243&gt;=L_Conversion!$C$125,N1243&lt;=L_Conversion!$D$125),"-",
IF(AND(M1243="09",N1243&gt;=L_Conversion!$C$126,N1243&lt;=L_Conversion!$D$126),"-",
IF(AND(M1243="10",N1243&gt;=L_Conversion!$C$127,N1243&lt;=L_Conversion!$D$127),"-",
IF(AND(M1243="11",N1243&gt;=L_Conversion!$C$128,N1243&lt;=L_Conversion!$D$128),"-",
IF(AND(M1243="12",N1243&gt;=L_Conversion!$C$129,N1243&lt;=L_Conversion!$D$129),"-",
IF(AND(M1243="13",N1243&gt;=L_Conversion!$C$116,N1243&lt;=L_Conversion!$D$116),"-",
IF(AND(M1243="14",N1243&gt;=L_Conversion!$C$117,N1243&lt;=L_Conversion!$D$117),"-",
"PRIMER_DIA fuera de rango")))))))))))))))</f>
        <v>-</v>
      </c>
      <c r="AS1243" s="94" t="str">
        <f t="shared" si="536"/>
        <v>-</v>
      </c>
      <c r="AT1243" s="94" t="str">
        <f t="shared" si="537"/>
        <v>-</v>
      </c>
      <c r="AU1243" s="94" t="str">
        <f t="shared" si="538"/>
        <v>-</v>
      </c>
      <c r="AV1243" s="94" t="str">
        <f t="shared" si="539"/>
        <v>-</v>
      </c>
      <c r="AW1243" s="94" t="str">
        <f t="shared" si="540"/>
        <v>-</v>
      </c>
      <c r="AX1243" s="94" t="str">
        <f t="shared" si="541"/>
        <v>-</v>
      </c>
      <c r="AY1243" s="94" t="str">
        <f t="shared" si="542"/>
        <v>-</v>
      </c>
      <c r="AZ1243" s="94" t="str">
        <f t="shared" si="543"/>
        <v>-</v>
      </c>
      <c r="BA1243" s="94" t="str">
        <f t="shared" si="544"/>
        <v>-</v>
      </c>
      <c r="BB1243" s="94" t="str">
        <f t="shared" si="545"/>
        <v>-</v>
      </c>
      <c r="BC1243" s="94" t="str">
        <f t="shared" si="546"/>
        <v>-</v>
      </c>
      <c r="BD1243" s="94" t="str">
        <f t="shared" si="547"/>
        <v>-</v>
      </c>
      <c r="BE1243" s="94" t="str">
        <f t="shared" si="548"/>
        <v>-</v>
      </c>
      <c r="BF1243" s="94" t="str">
        <f t="shared" si="549"/>
        <v>-</v>
      </c>
    </row>
    <row r="1244" spans="1:58" x14ac:dyDescent="0.2">
      <c r="A1244" s="19" t="s">
        <v>1193</v>
      </c>
      <c r="B1244" s="19" t="s">
        <v>76</v>
      </c>
      <c r="C1244" s="19">
        <v>10523367</v>
      </c>
      <c r="D1244" s="19">
        <v>1</v>
      </c>
      <c r="E1244" s="19" t="s">
        <v>1456</v>
      </c>
      <c r="F1244" s="19" t="s">
        <v>1658</v>
      </c>
      <c r="G1244" s="19" t="s">
        <v>1635</v>
      </c>
      <c r="H1244" s="19" t="s">
        <v>654</v>
      </c>
      <c r="I1244" s="19" t="s">
        <v>653</v>
      </c>
      <c r="J1244" s="19">
        <v>80</v>
      </c>
      <c r="K1244" s="19" t="s">
        <v>556</v>
      </c>
      <c r="L1244" s="19" t="s">
        <v>495</v>
      </c>
      <c r="M1244" s="19" t="s">
        <v>269</v>
      </c>
      <c r="N1244" s="19">
        <v>45956</v>
      </c>
      <c r="O1244" s="19">
        <v>15</v>
      </c>
      <c r="P1244" s="83">
        <v>1</v>
      </c>
      <c r="Q1244" s="19" t="s">
        <v>23</v>
      </c>
      <c r="R1244" s="19" t="s">
        <v>11</v>
      </c>
      <c r="S1244" s="19" t="s">
        <v>23</v>
      </c>
      <c r="T1244" s="19">
        <v>15</v>
      </c>
      <c r="U1244" s="19" t="s">
        <v>11</v>
      </c>
      <c r="V1244" s="19" t="s">
        <v>11</v>
      </c>
      <c r="W1244" s="19" t="s">
        <v>11</v>
      </c>
      <c r="X1244" s="19">
        <v>0</v>
      </c>
      <c r="Y1244" s="19" t="s">
        <v>730</v>
      </c>
      <c r="Z1244" s="19">
        <v>0</v>
      </c>
      <c r="AA1244" s="19">
        <v>0</v>
      </c>
      <c r="AB1244" s="19">
        <v>0</v>
      </c>
      <c r="AC1244" s="186" t="str">
        <f>IF(OR(M1244="13",M1244="14",P1244=8),"",IF(     AND(OR(S1244="AUTORIZADO", S1244="PENDIENTE", S1244="REDUCIDO", S1244="AMPLIADO"),L1244&lt;&gt;"HONORARIO" ), _xlfn.CONCAT(IF(H1244="X","H",H1244),"_",IF(OR(P1244=5,P1244=6),_xlfn.CONCAT(P1244,"A"),P1244),"_",VLOOKUP(T1244,Datos!$B$2:$C$5,2,TRUE)),""))</f>
        <v>H_1_[11 +]</v>
      </c>
      <c r="AD1244" s="186">
        <f t="shared" si="523"/>
        <v>0</v>
      </c>
      <c r="AE1244" s="90" t="str">
        <f t="shared" si="524"/>
        <v>-</v>
      </c>
      <c r="AF1244" s="91" t="str">
        <f t="shared" si="525"/>
        <v>070601</v>
      </c>
      <c r="AG1244" s="92"/>
      <c r="AH1244" s="93" t="str">
        <f t="shared" si="526"/>
        <v>Corporación de Fomento de la Producción</v>
      </c>
      <c r="AI1244" s="90" t="str">
        <f t="shared" si="527"/>
        <v>-</v>
      </c>
      <c r="AJ1244" s="90">
        <f t="shared" si="528"/>
        <v>1</v>
      </c>
      <c r="AK1244" s="90" t="str">
        <f t="shared" si="529"/>
        <v>-</v>
      </c>
      <c r="AL1244" s="90" t="str">
        <f t="shared" si="530"/>
        <v>Identifica este registro como HOMBRE</v>
      </c>
      <c r="AM1244" s="90" t="str">
        <f t="shared" si="531"/>
        <v>-</v>
      </c>
      <c r="AN1244" s="90" t="str">
        <f t="shared" si="532"/>
        <v>-</v>
      </c>
      <c r="AO1244" s="90" t="str">
        <f t="shared" si="533"/>
        <v>-</v>
      </c>
      <c r="AP1244" s="58" t="str">
        <f t="shared" si="534"/>
        <v>-</v>
      </c>
      <c r="AQ1244" s="94" t="str">
        <f t="shared" si="535"/>
        <v>-</v>
      </c>
      <c r="AR1244" s="94" t="str">
        <f>IF(N1244="","PRIMER_DIA en blanco",
IF(AND(M1244="01",N1244&gt;=L_Conversion!$C$118,N1244&lt;=L_Conversion!$D$118),"-",
IF(AND(M1244="02",N1244&gt;=L_Conversion!$C$119,N1244&lt;=L_Conversion!$D$119),"-",
IF(AND(M1244="03",N1244&gt;=L_Conversion!$C$120,N1244&lt;=L_Conversion!$D$120),"-",
IF(AND(M1244="04",N1244&gt;=L_Conversion!$C$121,N1244&lt;=L_Conversion!$D$121),"-",
IF(AND(M1244="05",N1244&gt;=L_Conversion!$C$122,N1244&lt;=L_Conversion!$D$122),"-",
IF(AND(M1244="06",N1244&gt;=L_Conversion!$C$123,N1244&lt;=L_Conversion!$D$123),"-",
IF(AND(M1244="07",N1244&gt;=L_Conversion!$C$124,N1244&lt;=L_Conversion!$D$124),"-",
IF(AND(M1244="08",N1244&gt;=L_Conversion!$C$125,N1244&lt;=L_Conversion!$D$125),"-",
IF(AND(M1244="09",N1244&gt;=L_Conversion!$C$126,N1244&lt;=L_Conversion!$D$126),"-",
IF(AND(M1244="10",N1244&gt;=L_Conversion!$C$127,N1244&lt;=L_Conversion!$D$127),"-",
IF(AND(M1244="11",N1244&gt;=L_Conversion!$C$128,N1244&lt;=L_Conversion!$D$128),"-",
IF(AND(M1244="12",N1244&gt;=L_Conversion!$C$129,N1244&lt;=L_Conversion!$D$129),"-",
IF(AND(M1244="13",N1244&gt;=L_Conversion!$C$116,N1244&lt;=L_Conversion!$D$116),"-",
IF(AND(M1244="14",N1244&gt;=L_Conversion!$C$117,N1244&lt;=L_Conversion!$D$117),"-",
"PRIMER_DIA fuera de rango")))))))))))))))</f>
        <v>-</v>
      </c>
      <c r="AS1244" s="94" t="str">
        <f t="shared" si="536"/>
        <v>-</v>
      </c>
      <c r="AT1244" s="94" t="str">
        <f t="shared" si="537"/>
        <v>-</v>
      </c>
      <c r="AU1244" s="94" t="str">
        <f t="shared" si="538"/>
        <v>-</v>
      </c>
      <c r="AV1244" s="94" t="str">
        <f t="shared" si="539"/>
        <v>-</v>
      </c>
      <c r="AW1244" s="94" t="str">
        <f t="shared" si="540"/>
        <v>-</v>
      </c>
      <c r="AX1244" s="94" t="str">
        <f t="shared" si="541"/>
        <v>-</v>
      </c>
      <c r="AY1244" s="94" t="str">
        <f t="shared" si="542"/>
        <v>-</v>
      </c>
      <c r="AZ1244" s="94" t="str">
        <f t="shared" si="543"/>
        <v>-</v>
      </c>
      <c r="BA1244" s="94" t="str">
        <f t="shared" si="544"/>
        <v>-</v>
      </c>
      <c r="BB1244" s="94" t="str">
        <f t="shared" si="545"/>
        <v>-</v>
      </c>
      <c r="BC1244" s="94" t="str">
        <f t="shared" si="546"/>
        <v>-</v>
      </c>
      <c r="BD1244" s="94" t="str">
        <f t="shared" si="547"/>
        <v>-</v>
      </c>
      <c r="BE1244" s="94" t="str">
        <f t="shared" si="548"/>
        <v>-</v>
      </c>
      <c r="BF1244" s="94" t="str">
        <f t="shared" si="549"/>
        <v>-</v>
      </c>
    </row>
    <row r="1245" spans="1:58" x14ac:dyDescent="0.2">
      <c r="A1245" s="19" t="s">
        <v>1193</v>
      </c>
      <c r="B1245" s="19" t="s">
        <v>76</v>
      </c>
      <c r="C1245" s="19">
        <v>14104719</v>
      </c>
      <c r="D1245" s="19">
        <v>1</v>
      </c>
      <c r="E1245" s="19" t="s">
        <v>1568</v>
      </c>
      <c r="F1245" s="19" t="s">
        <v>1403</v>
      </c>
      <c r="G1245" s="19" t="s">
        <v>1569</v>
      </c>
      <c r="H1245" s="19" t="s">
        <v>1018</v>
      </c>
      <c r="I1245" s="19" t="s">
        <v>653</v>
      </c>
      <c r="J1245" s="19">
        <v>80</v>
      </c>
      <c r="K1245" s="19" t="s">
        <v>556</v>
      </c>
      <c r="L1245" s="19" t="s">
        <v>495</v>
      </c>
      <c r="M1245" s="19" t="s">
        <v>269</v>
      </c>
      <c r="N1245" s="19">
        <v>45957</v>
      </c>
      <c r="O1245" s="19">
        <v>1</v>
      </c>
      <c r="P1245" s="83">
        <v>1</v>
      </c>
      <c r="Q1245" s="19" t="s">
        <v>23</v>
      </c>
      <c r="R1245" s="19" t="s">
        <v>11</v>
      </c>
      <c r="S1245" s="19" t="s">
        <v>23</v>
      </c>
      <c r="T1245" s="19">
        <v>1</v>
      </c>
      <c r="U1245" s="19" t="s">
        <v>11</v>
      </c>
      <c r="V1245" s="19" t="s">
        <v>11</v>
      </c>
      <c r="W1245" s="19" t="s">
        <v>11</v>
      </c>
      <c r="X1245" s="19">
        <v>0</v>
      </c>
      <c r="Y1245" s="19" t="s">
        <v>730</v>
      </c>
      <c r="Z1245" s="19">
        <v>0</v>
      </c>
      <c r="AA1245" s="19">
        <v>0</v>
      </c>
      <c r="AB1245" s="19">
        <v>0</v>
      </c>
      <c r="AC1245" s="186" t="str">
        <f>IF(OR(M1245="13",M1245="14",P1245=8),"",IF(     AND(OR(S1245="AUTORIZADO", S1245="PENDIENTE", S1245="REDUCIDO", S1245="AMPLIADO"),L1245&lt;&gt;"HONORARIO" ), _xlfn.CONCAT(IF(H1245="X","H",H1245),"_",IF(OR(P1245=5,P1245=6),_xlfn.CONCAT(P1245,"A"),P1245),"_",VLOOKUP(T1245,Datos!$B$2:$C$5,2,TRUE)),""))</f>
        <v>M_1_[hasta 3]</v>
      </c>
      <c r="AD1245" s="186">
        <f t="shared" si="523"/>
        <v>0</v>
      </c>
      <c r="AE1245" s="90" t="str">
        <f t="shared" si="524"/>
        <v>-</v>
      </c>
      <c r="AF1245" s="91" t="str">
        <f t="shared" si="525"/>
        <v>070601</v>
      </c>
      <c r="AG1245" s="92"/>
      <c r="AH1245" s="93" t="str">
        <f t="shared" si="526"/>
        <v>Corporación de Fomento de la Producción</v>
      </c>
      <c r="AI1245" s="90" t="str">
        <f t="shared" si="527"/>
        <v>-</v>
      </c>
      <c r="AJ1245" s="90">
        <f t="shared" si="528"/>
        <v>1</v>
      </c>
      <c r="AK1245" s="90" t="str">
        <f t="shared" si="529"/>
        <v>-</v>
      </c>
      <c r="AL1245" s="90" t="str">
        <f t="shared" si="530"/>
        <v>Identifica este registro como MUJER</v>
      </c>
      <c r="AM1245" s="90" t="str">
        <f t="shared" si="531"/>
        <v>-</v>
      </c>
      <c r="AN1245" s="90" t="str">
        <f t="shared" si="532"/>
        <v>-</v>
      </c>
      <c r="AO1245" s="90" t="str">
        <f t="shared" si="533"/>
        <v>-</v>
      </c>
      <c r="AP1245" s="58" t="str">
        <f t="shared" si="534"/>
        <v>-</v>
      </c>
      <c r="AQ1245" s="94" t="str">
        <f t="shared" si="535"/>
        <v>-</v>
      </c>
      <c r="AR1245" s="94" t="str">
        <f>IF(N1245="","PRIMER_DIA en blanco",
IF(AND(M1245="01",N1245&gt;=L_Conversion!$C$118,N1245&lt;=L_Conversion!$D$118),"-",
IF(AND(M1245="02",N1245&gt;=L_Conversion!$C$119,N1245&lt;=L_Conversion!$D$119),"-",
IF(AND(M1245="03",N1245&gt;=L_Conversion!$C$120,N1245&lt;=L_Conversion!$D$120),"-",
IF(AND(M1245="04",N1245&gt;=L_Conversion!$C$121,N1245&lt;=L_Conversion!$D$121),"-",
IF(AND(M1245="05",N1245&gt;=L_Conversion!$C$122,N1245&lt;=L_Conversion!$D$122),"-",
IF(AND(M1245="06",N1245&gt;=L_Conversion!$C$123,N1245&lt;=L_Conversion!$D$123),"-",
IF(AND(M1245="07",N1245&gt;=L_Conversion!$C$124,N1245&lt;=L_Conversion!$D$124),"-",
IF(AND(M1245="08",N1245&gt;=L_Conversion!$C$125,N1245&lt;=L_Conversion!$D$125),"-",
IF(AND(M1245="09",N1245&gt;=L_Conversion!$C$126,N1245&lt;=L_Conversion!$D$126),"-",
IF(AND(M1245="10",N1245&gt;=L_Conversion!$C$127,N1245&lt;=L_Conversion!$D$127),"-",
IF(AND(M1245="11",N1245&gt;=L_Conversion!$C$128,N1245&lt;=L_Conversion!$D$128),"-",
IF(AND(M1245="12",N1245&gt;=L_Conversion!$C$129,N1245&lt;=L_Conversion!$D$129),"-",
IF(AND(M1245="13",N1245&gt;=L_Conversion!$C$116,N1245&lt;=L_Conversion!$D$116),"-",
IF(AND(M1245="14",N1245&gt;=L_Conversion!$C$117,N1245&lt;=L_Conversion!$D$117),"-",
"PRIMER_DIA fuera de rango")))))))))))))))</f>
        <v>-</v>
      </c>
      <c r="AS1245" s="94" t="str">
        <f t="shared" si="536"/>
        <v>-</v>
      </c>
      <c r="AT1245" s="94" t="str">
        <f t="shared" si="537"/>
        <v>-</v>
      </c>
      <c r="AU1245" s="94" t="str">
        <f t="shared" si="538"/>
        <v>-</v>
      </c>
      <c r="AV1245" s="94" t="str">
        <f t="shared" si="539"/>
        <v>-</v>
      </c>
      <c r="AW1245" s="94" t="str">
        <f t="shared" si="540"/>
        <v>-</v>
      </c>
      <c r="AX1245" s="94" t="str">
        <f t="shared" si="541"/>
        <v>-</v>
      </c>
      <c r="AY1245" s="94" t="str">
        <f t="shared" si="542"/>
        <v>-</v>
      </c>
      <c r="AZ1245" s="94" t="str">
        <f t="shared" si="543"/>
        <v>-</v>
      </c>
      <c r="BA1245" s="94" t="str">
        <f t="shared" si="544"/>
        <v>-</v>
      </c>
      <c r="BB1245" s="94" t="str">
        <f t="shared" si="545"/>
        <v>-</v>
      </c>
      <c r="BC1245" s="94" t="str">
        <f t="shared" si="546"/>
        <v>-</v>
      </c>
      <c r="BD1245" s="94" t="str">
        <f t="shared" si="547"/>
        <v>-</v>
      </c>
      <c r="BE1245" s="94" t="str">
        <f t="shared" si="548"/>
        <v>-</v>
      </c>
      <c r="BF1245" s="94" t="str">
        <f t="shared" si="549"/>
        <v>-</v>
      </c>
    </row>
    <row r="1246" spans="1:58" x14ac:dyDescent="0.2">
      <c r="A1246" s="19" t="s">
        <v>1193</v>
      </c>
      <c r="B1246" s="19" t="s">
        <v>76</v>
      </c>
      <c r="C1246" s="19">
        <v>12677305</v>
      </c>
      <c r="D1246" s="19">
        <v>6</v>
      </c>
      <c r="E1246" s="19" t="s">
        <v>1508</v>
      </c>
      <c r="F1246" s="19" t="s">
        <v>1538</v>
      </c>
      <c r="G1246" s="19" t="s">
        <v>1539</v>
      </c>
      <c r="H1246" s="19" t="s">
        <v>1018</v>
      </c>
      <c r="I1246" s="19" t="s">
        <v>653</v>
      </c>
      <c r="J1246" s="19">
        <v>80</v>
      </c>
      <c r="K1246" s="19" t="s">
        <v>556</v>
      </c>
      <c r="L1246" s="19" t="s">
        <v>495</v>
      </c>
      <c r="M1246" s="19" t="s">
        <v>269</v>
      </c>
      <c r="N1246" s="19">
        <v>45957</v>
      </c>
      <c r="O1246" s="19">
        <v>12</v>
      </c>
      <c r="P1246" s="83">
        <v>1</v>
      </c>
      <c r="Q1246" s="19" t="s">
        <v>23</v>
      </c>
      <c r="R1246" s="19" t="s">
        <v>11</v>
      </c>
      <c r="S1246" s="19" t="s">
        <v>23</v>
      </c>
      <c r="T1246" s="19">
        <v>12</v>
      </c>
      <c r="U1246" s="19" t="s">
        <v>11</v>
      </c>
      <c r="V1246" s="19" t="s">
        <v>11</v>
      </c>
      <c r="W1246" s="19" t="s">
        <v>11</v>
      </c>
      <c r="X1246" s="19">
        <v>0</v>
      </c>
      <c r="Y1246" s="19" t="s">
        <v>730</v>
      </c>
      <c r="Z1246" s="19">
        <v>0</v>
      </c>
      <c r="AA1246" s="19">
        <v>0</v>
      </c>
      <c r="AB1246" s="19">
        <v>0</v>
      </c>
      <c r="AC1246" s="186" t="str">
        <f>IF(OR(M1246="13",M1246="14",P1246=8),"",IF(     AND(OR(S1246="AUTORIZADO", S1246="PENDIENTE", S1246="REDUCIDO", S1246="AMPLIADO"),L1246&lt;&gt;"HONORARIO" ), _xlfn.CONCAT(IF(H1246="X","H",H1246),"_",IF(OR(P1246=5,P1246=6),_xlfn.CONCAT(P1246,"A"),P1246),"_",VLOOKUP(T1246,Datos!$B$2:$C$5,2,TRUE)),""))</f>
        <v>M_1_[11 +]</v>
      </c>
      <c r="AD1246" s="186">
        <f t="shared" si="523"/>
        <v>0</v>
      </c>
      <c r="AE1246" s="90" t="str">
        <f t="shared" si="524"/>
        <v>-</v>
      </c>
      <c r="AF1246" s="91" t="str">
        <f t="shared" si="525"/>
        <v>070601</v>
      </c>
      <c r="AG1246" s="92"/>
      <c r="AH1246" s="93" t="str">
        <f t="shared" si="526"/>
        <v>Corporación de Fomento de la Producción</v>
      </c>
      <c r="AI1246" s="90" t="str">
        <f t="shared" si="527"/>
        <v>-</v>
      </c>
      <c r="AJ1246" s="90">
        <f t="shared" si="528"/>
        <v>6</v>
      </c>
      <c r="AK1246" s="90" t="str">
        <f t="shared" si="529"/>
        <v>-</v>
      </c>
      <c r="AL1246" s="90" t="str">
        <f t="shared" si="530"/>
        <v>Identifica este registro como MUJER</v>
      </c>
      <c r="AM1246" s="90" t="str">
        <f t="shared" si="531"/>
        <v>-</v>
      </c>
      <c r="AN1246" s="90" t="str">
        <f t="shared" si="532"/>
        <v>-</v>
      </c>
      <c r="AO1246" s="90" t="str">
        <f t="shared" si="533"/>
        <v>-</v>
      </c>
      <c r="AP1246" s="58" t="str">
        <f t="shared" si="534"/>
        <v>-</v>
      </c>
      <c r="AQ1246" s="94" t="str">
        <f t="shared" si="535"/>
        <v>-</v>
      </c>
      <c r="AR1246" s="94" t="str">
        <f>IF(N1246="","PRIMER_DIA en blanco",
IF(AND(M1246="01",N1246&gt;=L_Conversion!$C$118,N1246&lt;=L_Conversion!$D$118),"-",
IF(AND(M1246="02",N1246&gt;=L_Conversion!$C$119,N1246&lt;=L_Conversion!$D$119),"-",
IF(AND(M1246="03",N1246&gt;=L_Conversion!$C$120,N1246&lt;=L_Conversion!$D$120),"-",
IF(AND(M1246="04",N1246&gt;=L_Conversion!$C$121,N1246&lt;=L_Conversion!$D$121),"-",
IF(AND(M1246="05",N1246&gt;=L_Conversion!$C$122,N1246&lt;=L_Conversion!$D$122),"-",
IF(AND(M1246="06",N1246&gt;=L_Conversion!$C$123,N1246&lt;=L_Conversion!$D$123),"-",
IF(AND(M1246="07",N1246&gt;=L_Conversion!$C$124,N1246&lt;=L_Conversion!$D$124),"-",
IF(AND(M1246="08",N1246&gt;=L_Conversion!$C$125,N1246&lt;=L_Conversion!$D$125),"-",
IF(AND(M1246="09",N1246&gt;=L_Conversion!$C$126,N1246&lt;=L_Conversion!$D$126),"-",
IF(AND(M1246="10",N1246&gt;=L_Conversion!$C$127,N1246&lt;=L_Conversion!$D$127),"-",
IF(AND(M1246="11",N1246&gt;=L_Conversion!$C$128,N1246&lt;=L_Conversion!$D$128),"-",
IF(AND(M1246="12",N1246&gt;=L_Conversion!$C$129,N1246&lt;=L_Conversion!$D$129),"-",
IF(AND(M1246="13",N1246&gt;=L_Conversion!$C$116,N1246&lt;=L_Conversion!$D$116),"-",
IF(AND(M1246="14",N1246&gt;=L_Conversion!$C$117,N1246&lt;=L_Conversion!$D$117),"-",
"PRIMER_DIA fuera de rango")))))))))))))))</f>
        <v>-</v>
      </c>
      <c r="AS1246" s="94" t="str">
        <f t="shared" si="536"/>
        <v>-</v>
      </c>
      <c r="AT1246" s="94" t="str">
        <f t="shared" si="537"/>
        <v>-</v>
      </c>
      <c r="AU1246" s="94" t="str">
        <f t="shared" si="538"/>
        <v>-</v>
      </c>
      <c r="AV1246" s="94" t="str">
        <f t="shared" si="539"/>
        <v>-</v>
      </c>
      <c r="AW1246" s="94" t="str">
        <f t="shared" si="540"/>
        <v>-</v>
      </c>
      <c r="AX1246" s="94" t="str">
        <f t="shared" si="541"/>
        <v>-</v>
      </c>
      <c r="AY1246" s="94" t="str">
        <f t="shared" si="542"/>
        <v>-</v>
      </c>
      <c r="AZ1246" s="94" t="str">
        <f t="shared" si="543"/>
        <v>-</v>
      </c>
      <c r="BA1246" s="94" t="str">
        <f t="shared" si="544"/>
        <v>-</v>
      </c>
      <c r="BB1246" s="94" t="str">
        <f t="shared" si="545"/>
        <v>-</v>
      </c>
      <c r="BC1246" s="94" t="str">
        <f t="shared" si="546"/>
        <v>-</v>
      </c>
      <c r="BD1246" s="94" t="str">
        <f t="shared" si="547"/>
        <v>-</v>
      </c>
      <c r="BE1246" s="94" t="str">
        <f t="shared" si="548"/>
        <v>-</v>
      </c>
      <c r="BF1246" s="94" t="str">
        <f t="shared" si="549"/>
        <v>-</v>
      </c>
    </row>
    <row r="1247" spans="1:58" x14ac:dyDescent="0.2">
      <c r="A1247" s="19" t="s">
        <v>1193</v>
      </c>
      <c r="B1247" s="19" t="s">
        <v>76</v>
      </c>
      <c r="C1247" s="19">
        <v>15375340</v>
      </c>
      <c r="D1247" s="19">
        <v>7</v>
      </c>
      <c r="E1247" s="19" t="s">
        <v>1245</v>
      </c>
      <c r="F1247" s="19" t="s">
        <v>1246</v>
      </c>
      <c r="G1247" s="19" t="s">
        <v>1247</v>
      </c>
      <c r="H1247" s="19" t="s">
        <v>1018</v>
      </c>
      <c r="I1247" s="19" t="s">
        <v>653</v>
      </c>
      <c r="J1247" s="19">
        <v>80</v>
      </c>
      <c r="K1247" s="19" t="s">
        <v>556</v>
      </c>
      <c r="L1247" s="19" t="s">
        <v>495</v>
      </c>
      <c r="M1247" s="19" t="s">
        <v>269</v>
      </c>
      <c r="N1247" s="19">
        <v>45957</v>
      </c>
      <c r="O1247" s="19">
        <v>5</v>
      </c>
      <c r="P1247" s="83">
        <v>4</v>
      </c>
      <c r="Q1247" s="19" t="s">
        <v>23</v>
      </c>
      <c r="R1247" s="19" t="s">
        <v>11</v>
      </c>
      <c r="S1247" s="19" t="s">
        <v>23</v>
      </c>
      <c r="T1247" s="19">
        <v>5</v>
      </c>
      <c r="U1247" s="19" t="s">
        <v>11</v>
      </c>
      <c r="V1247" s="19" t="s">
        <v>11</v>
      </c>
      <c r="W1247" s="19" t="s">
        <v>11</v>
      </c>
      <c r="X1247" s="19">
        <v>0</v>
      </c>
      <c r="Y1247" s="19" t="s">
        <v>730</v>
      </c>
      <c r="Z1247" s="19">
        <v>0</v>
      </c>
      <c r="AA1247" s="19">
        <v>0</v>
      </c>
      <c r="AB1247" s="19">
        <v>0</v>
      </c>
      <c r="AC1247" s="186" t="str">
        <f>IF(OR(M1247="13",M1247="14",P1247=8),"",IF(     AND(OR(S1247="AUTORIZADO", S1247="PENDIENTE", S1247="REDUCIDO", S1247="AMPLIADO"),L1247&lt;&gt;"HONORARIO" ), _xlfn.CONCAT(IF(H1247="X","H",H1247),"_",IF(OR(P1247=5,P1247=6),_xlfn.CONCAT(P1247,"A"),P1247),"_",VLOOKUP(T1247,Datos!$B$2:$C$5,2,TRUE)),""))</f>
        <v>M_4_[4 a 10]</v>
      </c>
      <c r="AD1247" s="186">
        <f t="shared" si="523"/>
        <v>0</v>
      </c>
      <c r="AE1247" s="90" t="str">
        <f t="shared" si="524"/>
        <v>-</v>
      </c>
      <c r="AF1247" s="91" t="str">
        <f t="shared" si="525"/>
        <v>070601</v>
      </c>
      <c r="AG1247" s="92"/>
      <c r="AH1247" s="93" t="str">
        <f t="shared" si="526"/>
        <v>Corporación de Fomento de la Producción</v>
      </c>
      <c r="AI1247" s="90" t="str">
        <f t="shared" si="527"/>
        <v>-</v>
      </c>
      <c r="AJ1247" s="90">
        <f t="shared" si="528"/>
        <v>7</v>
      </c>
      <c r="AK1247" s="90" t="str">
        <f t="shared" si="529"/>
        <v>-</v>
      </c>
      <c r="AL1247" s="90" t="str">
        <f t="shared" si="530"/>
        <v>Identifica este registro como MUJER</v>
      </c>
      <c r="AM1247" s="90" t="str">
        <f t="shared" si="531"/>
        <v>-</v>
      </c>
      <c r="AN1247" s="90" t="str">
        <f t="shared" si="532"/>
        <v>-</v>
      </c>
      <c r="AO1247" s="90" t="str">
        <f t="shared" si="533"/>
        <v>-</v>
      </c>
      <c r="AP1247" s="58" t="str">
        <f t="shared" si="534"/>
        <v>-</v>
      </c>
      <c r="AQ1247" s="94" t="str">
        <f t="shared" si="535"/>
        <v>-</v>
      </c>
      <c r="AR1247" s="94" t="str">
        <f>IF(N1247="","PRIMER_DIA en blanco",
IF(AND(M1247="01",N1247&gt;=L_Conversion!$C$118,N1247&lt;=L_Conversion!$D$118),"-",
IF(AND(M1247="02",N1247&gt;=L_Conversion!$C$119,N1247&lt;=L_Conversion!$D$119),"-",
IF(AND(M1247="03",N1247&gt;=L_Conversion!$C$120,N1247&lt;=L_Conversion!$D$120),"-",
IF(AND(M1247="04",N1247&gt;=L_Conversion!$C$121,N1247&lt;=L_Conversion!$D$121),"-",
IF(AND(M1247="05",N1247&gt;=L_Conversion!$C$122,N1247&lt;=L_Conversion!$D$122),"-",
IF(AND(M1247="06",N1247&gt;=L_Conversion!$C$123,N1247&lt;=L_Conversion!$D$123),"-",
IF(AND(M1247="07",N1247&gt;=L_Conversion!$C$124,N1247&lt;=L_Conversion!$D$124),"-",
IF(AND(M1247="08",N1247&gt;=L_Conversion!$C$125,N1247&lt;=L_Conversion!$D$125),"-",
IF(AND(M1247="09",N1247&gt;=L_Conversion!$C$126,N1247&lt;=L_Conversion!$D$126),"-",
IF(AND(M1247="10",N1247&gt;=L_Conversion!$C$127,N1247&lt;=L_Conversion!$D$127),"-",
IF(AND(M1247="11",N1247&gt;=L_Conversion!$C$128,N1247&lt;=L_Conversion!$D$128),"-",
IF(AND(M1247="12",N1247&gt;=L_Conversion!$C$129,N1247&lt;=L_Conversion!$D$129),"-",
IF(AND(M1247="13",N1247&gt;=L_Conversion!$C$116,N1247&lt;=L_Conversion!$D$116),"-",
IF(AND(M1247="14",N1247&gt;=L_Conversion!$C$117,N1247&lt;=L_Conversion!$D$117),"-",
"PRIMER_DIA fuera de rango")))))))))))))))</f>
        <v>-</v>
      </c>
      <c r="AS1247" s="94" t="str">
        <f t="shared" si="536"/>
        <v>-</v>
      </c>
      <c r="AT1247" s="94" t="str">
        <f t="shared" si="537"/>
        <v>-</v>
      </c>
      <c r="AU1247" s="94" t="str">
        <f t="shared" si="538"/>
        <v>-</v>
      </c>
      <c r="AV1247" s="94" t="str">
        <f t="shared" si="539"/>
        <v>-</v>
      </c>
      <c r="AW1247" s="94" t="str">
        <f t="shared" si="540"/>
        <v>-</v>
      </c>
      <c r="AX1247" s="94" t="str">
        <f t="shared" si="541"/>
        <v>-</v>
      </c>
      <c r="AY1247" s="94" t="str">
        <f t="shared" si="542"/>
        <v>-</v>
      </c>
      <c r="AZ1247" s="94" t="str">
        <f t="shared" si="543"/>
        <v>-</v>
      </c>
      <c r="BA1247" s="94" t="str">
        <f t="shared" si="544"/>
        <v>-</v>
      </c>
      <c r="BB1247" s="94" t="str">
        <f t="shared" si="545"/>
        <v>-</v>
      </c>
      <c r="BC1247" s="94" t="str">
        <f t="shared" si="546"/>
        <v>-</v>
      </c>
      <c r="BD1247" s="94" t="str">
        <f t="shared" si="547"/>
        <v>-</v>
      </c>
      <c r="BE1247" s="94" t="str">
        <f t="shared" si="548"/>
        <v>-</v>
      </c>
      <c r="BF1247" s="94" t="str">
        <f t="shared" si="549"/>
        <v>-</v>
      </c>
    </row>
    <row r="1248" spans="1:58" x14ac:dyDescent="0.2">
      <c r="A1248" s="19" t="s">
        <v>1193</v>
      </c>
      <c r="B1248" s="19" t="s">
        <v>76</v>
      </c>
      <c r="C1248" s="19">
        <v>19851377</v>
      </c>
      <c r="D1248" s="19">
        <v>6</v>
      </c>
      <c r="E1248" s="19" t="s">
        <v>1789</v>
      </c>
      <c r="F1248" s="19" t="s">
        <v>1334</v>
      </c>
      <c r="G1248" s="19" t="s">
        <v>1790</v>
      </c>
      <c r="H1248" s="19" t="s">
        <v>654</v>
      </c>
      <c r="I1248" s="19" t="s">
        <v>653</v>
      </c>
      <c r="J1248" s="19">
        <v>80</v>
      </c>
      <c r="K1248" s="19" t="s">
        <v>556</v>
      </c>
      <c r="L1248" s="19" t="s">
        <v>495</v>
      </c>
      <c r="M1248" s="19" t="s">
        <v>269</v>
      </c>
      <c r="N1248" s="19">
        <v>45957</v>
      </c>
      <c r="O1248" s="19">
        <v>15</v>
      </c>
      <c r="P1248" s="83">
        <v>1</v>
      </c>
      <c r="Q1248" s="19" t="s">
        <v>23</v>
      </c>
      <c r="R1248" s="19" t="s">
        <v>11</v>
      </c>
      <c r="S1248" s="19" t="s">
        <v>23</v>
      </c>
      <c r="T1248" s="19">
        <v>15</v>
      </c>
      <c r="U1248" s="19" t="s">
        <v>11</v>
      </c>
      <c r="V1248" s="19" t="s">
        <v>11</v>
      </c>
      <c r="W1248" s="19" t="s">
        <v>11</v>
      </c>
      <c r="X1248" s="19">
        <v>0</v>
      </c>
      <c r="Y1248" s="19" t="s">
        <v>730</v>
      </c>
      <c r="Z1248" s="19">
        <v>0</v>
      </c>
      <c r="AA1248" s="19">
        <v>0</v>
      </c>
      <c r="AB1248" s="19">
        <v>0</v>
      </c>
      <c r="AC1248" s="186" t="str">
        <f>IF(OR(M1248="13",M1248="14",P1248=8),"",IF(     AND(OR(S1248="AUTORIZADO", S1248="PENDIENTE", S1248="REDUCIDO", S1248="AMPLIADO"),L1248&lt;&gt;"HONORARIO" ), _xlfn.CONCAT(IF(H1248="X","H",H1248),"_",IF(OR(P1248=5,P1248=6),_xlfn.CONCAT(P1248,"A"),P1248),"_",VLOOKUP(T1248,Datos!$B$2:$C$5,2,TRUE)),""))</f>
        <v>H_1_[11 +]</v>
      </c>
      <c r="AD1248" s="186">
        <f t="shared" si="523"/>
        <v>0</v>
      </c>
      <c r="AE1248" s="90" t="str">
        <f t="shared" si="524"/>
        <v>-</v>
      </c>
      <c r="AF1248" s="91" t="str">
        <f t="shared" si="525"/>
        <v>070601</v>
      </c>
      <c r="AG1248" s="92"/>
      <c r="AH1248" s="93" t="str">
        <f t="shared" si="526"/>
        <v>Corporación de Fomento de la Producción</v>
      </c>
      <c r="AI1248" s="90" t="str">
        <f t="shared" si="527"/>
        <v>-</v>
      </c>
      <c r="AJ1248" s="90">
        <f t="shared" si="528"/>
        <v>6</v>
      </c>
      <c r="AK1248" s="90" t="str">
        <f t="shared" si="529"/>
        <v>-</v>
      </c>
      <c r="AL1248" s="90" t="str">
        <f t="shared" si="530"/>
        <v>Identifica este registro como HOMBRE</v>
      </c>
      <c r="AM1248" s="90" t="str">
        <f t="shared" si="531"/>
        <v>-</v>
      </c>
      <c r="AN1248" s="90" t="str">
        <f t="shared" si="532"/>
        <v>-</v>
      </c>
      <c r="AO1248" s="90" t="str">
        <f t="shared" si="533"/>
        <v>-</v>
      </c>
      <c r="AP1248" s="58" t="str">
        <f t="shared" si="534"/>
        <v>-</v>
      </c>
      <c r="AQ1248" s="94" t="str">
        <f t="shared" si="535"/>
        <v>-</v>
      </c>
      <c r="AR1248" s="94" t="str">
        <f>IF(N1248="","PRIMER_DIA en blanco",
IF(AND(M1248="01",N1248&gt;=L_Conversion!$C$118,N1248&lt;=L_Conversion!$D$118),"-",
IF(AND(M1248="02",N1248&gt;=L_Conversion!$C$119,N1248&lt;=L_Conversion!$D$119),"-",
IF(AND(M1248="03",N1248&gt;=L_Conversion!$C$120,N1248&lt;=L_Conversion!$D$120),"-",
IF(AND(M1248="04",N1248&gt;=L_Conversion!$C$121,N1248&lt;=L_Conversion!$D$121),"-",
IF(AND(M1248="05",N1248&gt;=L_Conversion!$C$122,N1248&lt;=L_Conversion!$D$122),"-",
IF(AND(M1248="06",N1248&gt;=L_Conversion!$C$123,N1248&lt;=L_Conversion!$D$123),"-",
IF(AND(M1248="07",N1248&gt;=L_Conversion!$C$124,N1248&lt;=L_Conversion!$D$124),"-",
IF(AND(M1248="08",N1248&gt;=L_Conversion!$C$125,N1248&lt;=L_Conversion!$D$125),"-",
IF(AND(M1248="09",N1248&gt;=L_Conversion!$C$126,N1248&lt;=L_Conversion!$D$126),"-",
IF(AND(M1248="10",N1248&gt;=L_Conversion!$C$127,N1248&lt;=L_Conversion!$D$127),"-",
IF(AND(M1248="11",N1248&gt;=L_Conversion!$C$128,N1248&lt;=L_Conversion!$D$128),"-",
IF(AND(M1248="12",N1248&gt;=L_Conversion!$C$129,N1248&lt;=L_Conversion!$D$129),"-",
IF(AND(M1248="13",N1248&gt;=L_Conversion!$C$116,N1248&lt;=L_Conversion!$D$116),"-",
IF(AND(M1248="14",N1248&gt;=L_Conversion!$C$117,N1248&lt;=L_Conversion!$D$117),"-",
"PRIMER_DIA fuera de rango")))))))))))))))</f>
        <v>-</v>
      </c>
      <c r="AS1248" s="94" t="str">
        <f t="shared" si="536"/>
        <v>-</v>
      </c>
      <c r="AT1248" s="94" t="str">
        <f t="shared" si="537"/>
        <v>-</v>
      </c>
      <c r="AU1248" s="94" t="str">
        <f t="shared" si="538"/>
        <v>-</v>
      </c>
      <c r="AV1248" s="94" t="str">
        <f t="shared" si="539"/>
        <v>-</v>
      </c>
      <c r="AW1248" s="94" t="str">
        <f t="shared" si="540"/>
        <v>-</v>
      </c>
      <c r="AX1248" s="94" t="str">
        <f t="shared" si="541"/>
        <v>-</v>
      </c>
      <c r="AY1248" s="94" t="str">
        <f t="shared" si="542"/>
        <v>-</v>
      </c>
      <c r="AZ1248" s="94" t="str">
        <f t="shared" si="543"/>
        <v>-</v>
      </c>
      <c r="BA1248" s="94" t="str">
        <f t="shared" si="544"/>
        <v>-</v>
      </c>
      <c r="BB1248" s="94" t="str">
        <f t="shared" si="545"/>
        <v>-</v>
      </c>
      <c r="BC1248" s="94" t="str">
        <f t="shared" si="546"/>
        <v>-</v>
      </c>
      <c r="BD1248" s="94" t="str">
        <f t="shared" si="547"/>
        <v>-</v>
      </c>
      <c r="BE1248" s="94" t="str">
        <f t="shared" si="548"/>
        <v>-</v>
      </c>
      <c r="BF1248" s="94" t="str">
        <f t="shared" si="549"/>
        <v>-</v>
      </c>
    </row>
    <row r="1249" spans="1:58" x14ac:dyDescent="0.2">
      <c r="A1249" s="19" t="s">
        <v>1193</v>
      </c>
      <c r="B1249" s="19" t="s">
        <v>76</v>
      </c>
      <c r="C1249" s="19">
        <v>18593678</v>
      </c>
      <c r="D1249" s="19">
        <v>3</v>
      </c>
      <c r="E1249" s="19" t="s">
        <v>1309</v>
      </c>
      <c r="F1249" s="19" t="s">
        <v>1310</v>
      </c>
      <c r="G1249" s="19" t="s">
        <v>1311</v>
      </c>
      <c r="H1249" s="19" t="s">
        <v>654</v>
      </c>
      <c r="I1249" s="19" t="s">
        <v>654</v>
      </c>
      <c r="J1249" s="19">
        <v>80</v>
      </c>
      <c r="K1249" s="19" t="s">
        <v>556</v>
      </c>
      <c r="L1249" s="19" t="s">
        <v>509</v>
      </c>
      <c r="M1249" s="19" t="s">
        <v>269</v>
      </c>
      <c r="N1249" s="19">
        <v>45957</v>
      </c>
      <c r="O1249" s="19">
        <v>3</v>
      </c>
      <c r="P1249" s="83">
        <v>1</v>
      </c>
      <c r="Q1249" s="19" t="s">
        <v>23</v>
      </c>
      <c r="R1249" s="19" t="s">
        <v>11</v>
      </c>
      <c r="S1249" s="19" t="s">
        <v>23</v>
      </c>
      <c r="T1249" s="19">
        <v>3</v>
      </c>
      <c r="U1249" s="19" t="s">
        <v>11</v>
      </c>
      <c r="V1249" s="19" t="s">
        <v>11</v>
      </c>
      <c r="W1249" s="19" t="s">
        <v>11</v>
      </c>
      <c r="X1249" s="19">
        <v>0</v>
      </c>
      <c r="Y1249" s="19" t="s">
        <v>730</v>
      </c>
      <c r="Z1249" s="19">
        <v>0</v>
      </c>
      <c r="AA1249" s="19">
        <v>0</v>
      </c>
      <c r="AB1249" s="19">
        <v>0</v>
      </c>
      <c r="AC1249" s="186" t="str">
        <f>IF(OR(M1249="13",M1249="14",P1249=8),"",IF(     AND(OR(S1249="AUTORIZADO", S1249="PENDIENTE", S1249="REDUCIDO", S1249="AMPLIADO"),L1249&lt;&gt;"HONORARIO" ), _xlfn.CONCAT(IF(H1249="X","H",H1249),"_",IF(OR(P1249=5,P1249=6),_xlfn.CONCAT(P1249,"A"),P1249),"_",VLOOKUP(T1249,Datos!$B$2:$C$5,2,TRUE)),""))</f>
        <v>H_1_[hasta 3]</v>
      </c>
      <c r="AD1249" s="186">
        <f t="shared" si="523"/>
        <v>0</v>
      </c>
      <c r="AE1249" s="90" t="str">
        <f t="shared" si="524"/>
        <v>-</v>
      </c>
      <c r="AF1249" s="91" t="str">
        <f t="shared" si="525"/>
        <v>070601</v>
      </c>
      <c r="AG1249" s="92"/>
      <c r="AH1249" s="93" t="str">
        <f t="shared" si="526"/>
        <v>Corporación de Fomento de la Producción</v>
      </c>
      <c r="AI1249" s="90" t="str">
        <f t="shared" si="527"/>
        <v>-</v>
      </c>
      <c r="AJ1249" s="90">
        <f t="shared" si="528"/>
        <v>3</v>
      </c>
      <c r="AK1249" s="90" t="str">
        <f t="shared" si="529"/>
        <v>-</v>
      </c>
      <c r="AL1249" s="90" t="str">
        <f t="shared" si="530"/>
        <v>Identifica este registro como HOMBRE</v>
      </c>
      <c r="AM1249" s="90" t="str">
        <f t="shared" si="531"/>
        <v>-</v>
      </c>
      <c r="AN1249" s="90" t="str">
        <f t="shared" si="532"/>
        <v>-</v>
      </c>
      <c r="AO1249" s="90" t="str">
        <f t="shared" si="533"/>
        <v>-</v>
      </c>
      <c r="AP1249" s="58" t="str">
        <f t="shared" si="534"/>
        <v>-</v>
      </c>
      <c r="AQ1249" s="94" t="str">
        <f t="shared" si="535"/>
        <v>-</v>
      </c>
      <c r="AR1249" s="94" t="str">
        <f>IF(N1249="","PRIMER_DIA en blanco",
IF(AND(M1249="01",N1249&gt;=L_Conversion!$C$118,N1249&lt;=L_Conversion!$D$118),"-",
IF(AND(M1249="02",N1249&gt;=L_Conversion!$C$119,N1249&lt;=L_Conversion!$D$119),"-",
IF(AND(M1249="03",N1249&gt;=L_Conversion!$C$120,N1249&lt;=L_Conversion!$D$120),"-",
IF(AND(M1249="04",N1249&gt;=L_Conversion!$C$121,N1249&lt;=L_Conversion!$D$121),"-",
IF(AND(M1249="05",N1249&gt;=L_Conversion!$C$122,N1249&lt;=L_Conversion!$D$122),"-",
IF(AND(M1249="06",N1249&gt;=L_Conversion!$C$123,N1249&lt;=L_Conversion!$D$123),"-",
IF(AND(M1249="07",N1249&gt;=L_Conversion!$C$124,N1249&lt;=L_Conversion!$D$124),"-",
IF(AND(M1249="08",N1249&gt;=L_Conversion!$C$125,N1249&lt;=L_Conversion!$D$125),"-",
IF(AND(M1249="09",N1249&gt;=L_Conversion!$C$126,N1249&lt;=L_Conversion!$D$126),"-",
IF(AND(M1249="10",N1249&gt;=L_Conversion!$C$127,N1249&lt;=L_Conversion!$D$127),"-",
IF(AND(M1249="11",N1249&gt;=L_Conversion!$C$128,N1249&lt;=L_Conversion!$D$128),"-",
IF(AND(M1249="12",N1249&gt;=L_Conversion!$C$129,N1249&lt;=L_Conversion!$D$129),"-",
IF(AND(M1249="13",N1249&gt;=L_Conversion!$C$116,N1249&lt;=L_Conversion!$D$116),"-",
IF(AND(M1249="14",N1249&gt;=L_Conversion!$C$117,N1249&lt;=L_Conversion!$D$117),"-",
"PRIMER_DIA fuera de rango")))))))))))))))</f>
        <v>-</v>
      </c>
      <c r="AS1249" s="94" t="str">
        <f t="shared" si="536"/>
        <v>-</v>
      </c>
      <c r="AT1249" s="94" t="str">
        <f t="shared" si="537"/>
        <v>-</v>
      </c>
      <c r="AU1249" s="94" t="str">
        <f t="shared" si="538"/>
        <v>-</v>
      </c>
      <c r="AV1249" s="94" t="str">
        <f t="shared" si="539"/>
        <v>-</v>
      </c>
      <c r="AW1249" s="94" t="str">
        <f t="shared" si="540"/>
        <v>-</v>
      </c>
      <c r="AX1249" s="94" t="str">
        <f t="shared" si="541"/>
        <v>-</v>
      </c>
      <c r="AY1249" s="94" t="str">
        <f t="shared" si="542"/>
        <v>-</v>
      </c>
      <c r="AZ1249" s="94" t="str">
        <f t="shared" si="543"/>
        <v>-</v>
      </c>
      <c r="BA1249" s="94" t="str">
        <f t="shared" si="544"/>
        <v>-</v>
      </c>
      <c r="BB1249" s="94" t="str">
        <f t="shared" si="545"/>
        <v>-</v>
      </c>
      <c r="BC1249" s="94" t="str">
        <f t="shared" si="546"/>
        <v>-</v>
      </c>
      <c r="BD1249" s="94" t="str">
        <f t="shared" si="547"/>
        <v>-</v>
      </c>
      <c r="BE1249" s="94" t="str">
        <f t="shared" si="548"/>
        <v>-</v>
      </c>
      <c r="BF1249" s="94" t="str">
        <f t="shared" si="549"/>
        <v>-</v>
      </c>
    </row>
    <row r="1250" spans="1:58" x14ac:dyDescent="0.2">
      <c r="A1250" s="19" t="s">
        <v>1193</v>
      </c>
      <c r="B1250" s="19" t="s">
        <v>669</v>
      </c>
      <c r="C1250" s="19">
        <v>12868478</v>
      </c>
      <c r="D1250" s="19">
        <v>6</v>
      </c>
      <c r="E1250" s="19" t="s">
        <v>1198</v>
      </c>
      <c r="F1250" s="19" t="s">
        <v>2005</v>
      </c>
      <c r="G1250" s="19" t="s">
        <v>2006</v>
      </c>
      <c r="H1250" s="19" t="s">
        <v>1018</v>
      </c>
      <c r="I1250" s="19" t="s">
        <v>654</v>
      </c>
      <c r="J1250" s="19">
        <v>80</v>
      </c>
      <c r="K1250" s="19" t="s">
        <v>556</v>
      </c>
      <c r="L1250" s="19" t="s">
        <v>509</v>
      </c>
      <c r="M1250" s="19" t="s">
        <v>269</v>
      </c>
      <c r="N1250" s="19">
        <v>45957</v>
      </c>
      <c r="O1250" s="19">
        <v>2</v>
      </c>
      <c r="P1250" s="83">
        <v>1</v>
      </c>
      <c r="Q1250" s="19" t="s">
        <v>23</v>
      </c>
      <c r="R1250" s="19" t="s">
        <v>11</v>
      </c>
      <c r="S1250" s="19" t="s">
        <v>23</v>
      </c>
      <c r="T1250" s="19">
        <v>2</v>
      </c>
      <c r="U1250" s="19" t="s">
        <v>11</v>
      </c>
      <c r="V1250" s="19" t="s">
        <v>11</v>
      </c>
      <c r="W1250" s="19" t="s">
        <v>11</v>
      </c>
      <c r="X1250" s="19">
        <v>0</v>
      </c>
      <c r="Y1250" s="19" t="s">
        <v>730</v>
      </c>
      <c r="Z1250" s="19">
        <v>0</v>
      </c>
      <c r="AA1250" s="19">
        <v>0</v>
      </c>
      <c r="AB1250" s="19">
        <v>0</v>
      </c>
      <c r="AC1250" s="186" t="str">
        <f>IF(OR(M1250="13",M1250="14",P1250=8),"",IF(     AND(OR(S1250="AUTORIZADO", S1250="PENDIENTE", S1250="REDUCIDO", S1250="AMPLIADO"),L1250&lt;&gt;"HONORARIO" ), _xlfn.CONCAT(IF(H1250="X","H",H1250),"_",IF(OR(P1250=5,P1250=6),_xlfn.CONCAT(P1250,"A"),P1250),"_",VLOOKUP(T1250,Datos!$B$2:$C$5,2,TRUE)),""))</f>
        <v>M_1_[hasta 3]</v>
      </c>
      <c r="AD1250" s="186">
        <f t="shared" si="523"/>
        <v>0</v>
      </c>
      <c r="AE1250" s="90" t="str">
        <f t="shared" si="524"/>
        <v>-</v>
      </c>
      <c r="AF1250" s="91" t="str">
        <f t="shared" si="525"/>
        <v>Revisar</v>
      </c>
      <c r="AG1250" s="92"/>
      <c r="AH1250" s="93" t="str">
        <f t="shared" si="526"/>
        <v>Corporación de Fomento de la Producción</v>
      </c>
      <c r="AI1250" s="90" t="str">
        <f t="shared" si="527"/>
        <v>-</v>
      </c>
      <c r="AJ1250" s="90">
        <f t="shared" si="528"/>
        <v>6</v>
      </c>
      <c r="AK1250" s="90" t="str">
        <f t="shared" si="529"/>
        <v>-</v>
      </c>
      <c r="AL1250" s="90" t="str">
        <f t="shared" si="530"/>
        <v>Identifica este registro como MUJER</v>
      </c>
      <c r="AM1250" s="90" t="str">
        <f t="shared" si="531"/>
        <v>-</v>
      </c>
      <c r="AN1250" s="90" t="str">
        <f t="shared" si="532"/>
        <v>-</v>
      </c>
      <c r="AO1250" s="90" t="str">
        <f t="shared" si="533"/>
        <v>-</v>
      </c>
      <c r="AP1250" s="58" t="str">
        <f t="shared" si="534"/>
        <v>-</v>
      </c>
      <c r="AQ1250" s="94" t="str">
        <f t="shared" si="535"/>
        <v>-</v>
      </c>
      <c r="AR1250" s="94" t="str">
        <f>IF(N1250="","PRIMER_DIA en blanco",
IF(AND(M1250="01",N1250&gt;=L_Conversion!$C$118,N1250&lt;=L_Conversion!$D$118),"-",
IF(AND(M1250="02",N1250&gt;=L_Conversion!$C$119,N1250&lt;=L_Conversion!$D$119),"-",
IF(AND(M1250="03",N1250&gt;=L_Conversion!$C$120,N1250&lt;=L_Conversion!$D$120),"-",
IF(AND(M1250="04",N1250&gt;=L_Conversion!$C$121,N1250&lt;=L_Conversion!$D$121),"-",
IF(AND(M1250="05",N1250&gt;=L_Conversion!$C$122,N1250&lt;=L_Conversion!$D$122),"-",
IF(AND(M1250="06",N1250&gt;=L_Conversion!$C$123,N1250&lt;=L_Conversion!$D$123),"-",
IF(AND(M1250="07",N1250&gt;=L_Conversion!$C$124,N1250&lt;=L_Conversion!$D$124),"-",
IF(AND(M1250="08",N1250&gt;=L_Conversion!$C$125,N1250&lt;=L_Conversion!$D$125),"-",
IF(AND(M1250="09",N1250&gt;=L_Conversion!$C$126,N1250&lt;=L_Conversion!$D$126),"-",
IF(AND(M1250="10",N1250&gt;=L_Conversion!$C$127,N1250&lt;=L_Conversion!$D$127),"-",
IF(AND(M1250="11",N1250&gt;=L_Conversion!$C$128,N1250&lt;=L_Conversion!$D$128),"-",
IF(AND(M1250="12",N1250&gt;=L_Conversion!$C$129,N1250&lt;=L_Conversion!$D$129),"-",
IF(AND(M1250="13",N1250&gt;=L_Conversion!$C$116,N1250&lt;=L_Conversion!$D$116),"-",
IF(AND(M1250="14",N1250&gt;=L_Conversion!$C$117,N1250&lt;=L_Conversion!$D$117),"-",
"PRIMER_DIA fuera de rango")))))))))))))))</f>
        <v>-</v>
      </c>
      <c r="AS1250" s="94" t="str">
        <f t="shared" si="536"/>
        <v>-</v>
      </c>
      <c r="AT1250" s="94" t="str">
        <f t="shared" si="537"/>
        <v>-</v>
      </c>
      <c r="AU1250" s="94" t="str">
        <f t="shared" si="538"/>
        <v>-</v>
      </c>
      <c r="AV1250" s="94" t="str">
        <f t="shared" si="539"/>
        <v>-</v>
      </c>
      <c r="AW1250" s="94" t="str">
        <f t="shared" si="540"/>
        <v>-</v>
      </c>
      <c r="AX1250" s="94" t="str">
        <f t="shared" si="541"/>
        <v>-</v>
      </c>
      <c r="AY1250" s="94" t="str">
        <f t="shared" si="542"/>
        <v>-</v>
      </c>
      <c r="AZ1250" s="94" t="str">
        <f t="shared" si="543"/>
        <v>-</v>
      </c>
      <c r="BA1250" s="94" t="str">
        <f t="shared" si="544"/>
        <v>-</v>
      </c>
      <c r="BB1250" s="94" t="str">
        <f t="shared" si="545"/>
        <v>-</v>
      </c>
      <c r="BC1250" s="94" t="str">
        <f t="shared" si="546"/>
        <v>-</v>
      </c>
      <c r="BD1250" s="94" t="str">
        <f t="shared" si="547"/>
        <v>-</v>
      </c>
      <c r="BE1250" s="94" t="str">
        <f t="shared" si="548"/>
        <v>-</v>
      </c>
      <c r="BF1250" s="94" t="str">
        <f t="shared" si="549"/>
        <v>-</v>
      </c>
    </row>
    <row r="1251" spans="1:58" x14ac:dyDescent="0.2">
      <c r="A1251" s="19" t="s">
        <v>1193</v>
      </c>
      <c r="B1251" s="19" t="s">
        <v>669</v>
      </c>
      <c r="C1251" s="19">
        <v>12445949</v>
      </c>
      <c r="D1251" s="19">
        <v>4</v>
      </c>
      <c r="E1251" s="19" t="s">
        <v>1782</v>
      </c>
      <c r="F1251" s="19" t="s">
        <v>2121</v>
      </c>
      <c r="G1251" s="19" t="s">
        <v>2122</v>
      </c>
      <c r="H1251" s="19" t="s">
        <v>1018</v>
      </c>
      <c r="I1251" s="19" t="s">
        <v>654</v>
      </c>
      <c r="J1251" s="19">
        <v>80</v>
      </c>
      <c r="K1251" s="19" t="s">
        <v>556</v>
      </c>
      <c r="L1251" s="19" t="s">
        <v>509</v>
      </c>
      <c r="M1251" s="19" t="s">
        <v>269</v>
      </c>
      <c r="N1251" s="19">
        <v>45957</v>
      </c>
      <c r="O1251" s="19">
        <v>30</v>
      </c>
      <c r="P1251" s="83">
        <v>1</v>
      </c>
      <c r="Q1251" s="19" t="s">
        <v>23</v>
      </c>
      <c r="R1251" s="19" t="s">
        <v>11</v>
      </c>
      <c r="S1251" s="19" t="s">
        <v>23</v>
      </c>
      <c r="T1251" s="19">
        <v>30</v>
      </c>
      <c r="U1251" s="19" t="s">
        <v>11</v>
      </c>
      <c r="V1251" s="19" t="s">
        <v>11</v>
      </c>
      <c r="W1251" s="19" t="s">
        <v>11</v>
      </c>
      <c r="X1251" s="19">
        <v>0</v>
      </c>
      <c r="Y1251" s="19" t="s">
        <v>730</v>
      </c>
      <c r="Z1251" s="19">
        <v>0</v>
      </c>
      <c r="AA1251" s="19">
        <v>0</v>
      </c>
      <c r="AB1251" s="19">
        <v>0</v>
      </c>
      <c r="AC1251" s="186" t="str">
        <f>IF(OR(M1251="13",M1251="14",P1251=8),"",IF(     AND(OR(S1251="AUTORIZADO", S1251="PENDIENTE", S1251="REDUCIDO", S1251="AMPLIADO"),L1251&lt;&gt;"HONORARIO" ), _xlfn.CONCAT(IF(H1251="X","H",H1251),"_",IF(OR(P1251=5,P1251=6),_xlfn.CONCAT(P1251,"A"),P1251),"_",VLOOKUP(T1251,Datos!$B$2:$C$5,2,TRUE)),""))</f>
        <v>M_1_[11 +]</v>
      </c>
      <c r="AD1251" s="186">
        <f t="shared" si="523"/>
        <v>0</v>
      </c>
      <c r="AE1251" s="90" t="str">
        <f t="shared" si="524"/>
        <v>-</v>
      </c>
      <c r="AF1251" s="91" t="str">
        <f t="shared" si="525"/>
        <v>Revisar</v>
      </c>
      <c r="AG1251" s="92"/>
      <c r="AH1251" s="93" t="str">
        <f t="shared" si="526"/>
        <v>Corporación de Fomento de la Producción</v>
      </c>
      <c r="AI1251" s="90" t="str">
        <f t="shared" si="527"/>
        <v>-</v>
      </c>
      <c r="AJ1251" s="90">
        <f t="shared" si="528"/>
        <v>4</v>
      </c>
      <c r="AK1251" s="90" t="str">
        <f t="shared" si="529"/>
        <v>-</v>
      </c>
      <c r="AL1251" s="90" t="str">
        <f t="shared" si="530"/>
        <v>Identifica este registro como MUJER</v>
      </c>
      <c r="AM1251" s="90" t="str">
        <f t="shared" si="531"/>
        <v>-</v>
      </c>
      <c r="AN1251" s="90" t="str">
        <f t="shared" si="532"/>
        <v>-</v>
      </c>
      <c r="AO1251" s="90" t="str">
        <f t="shared" si="533"/>
        <v>-</v>
      </c>
      <c r="AP1251" s="58" t="str">
        <f t="shared" si="534"/>
        <v>-</v>
      </c>
      <c r="AQ1251" s="94" t="str">
        <f t="shared" si="535"/>
        <v>-</v>
      </c>
      <c r="AR1251" s="94" t="str">
        <f>IF(N1251="","PRIMER_DIA en blanco",
IF(AND(M1251="01",N1251&gt;=L_Conversion!$C$118,N1251&lt;=L_Conversion!$D$118),"-",
IF(AND(M1251="02",N1251&gt;=L_Conversion!$C$119,N1251&lt;=L_Conversion!$D$119),"-",
IF(AND(M1251="03",N1251&gt;=L_Conversion!$C$120,N1251&lt;=L_Conversion!$D$120),"-",
IF(AND(M1251="04",N1251&gt;=L_Conversion!$C$121,N1251&lt;=L_Conversion!$D$121),"-",
IF(AND(M1251="05",N1251&gt;=L_Conversion!$C$122,N1251&lt;=L_Conversion!$D$122),"-",
IF(AND(M1251="06",N1251&gt;=L_Conversion!$C$123,N1251&lt;=L_Conversion!$D$123),"-",
IF(AND(M1251="07",N1251&gt;=L_Conversion!$C$124,N1251&lt;=L_Conversion!$D$124),"-",
IF(AND(M1251="08",N1251&gt;=L_Conversion!$C$125,N1251&lt;=L_Conversion!$D$125),"-",
IF(AND(M1251="09",N1251&gt;=L_Conversion!$C$126,N1251&lt;=L_Conversion!$D$126),"-",
IF(AND(M1251="10",N1251&gt;=L_Conversion!$C$127,N1251&lt;=L_Conversion!$D$127),"-",
IF(AND(M1251="11",N1251&gt;=L_Conversion!$C$128,N1251&lt;=L_Conversion!$D$128),"-",
IF(AND(M1251="12",N1251&gt;=L_Conversion!$C$129,N1251&lt;=L_Conversion!$D$129),"-",
IF(AND(M1251="13",N1251&gt;=L_Conversion!$C$116,N1251&lt;=L_Conversion!$D$116),"-",
IF(AND(M1251="14",N1251&gt;=L_Conversion!$C$117,N1251&lt;=L_Conversion!$D$117),"-",
"PRIMER_DIA fuera de rango")))))))))))))))</f>
        <v>-</v>
      </c>
      <c r="AS1251" s="94" t="str">
        <f t="shared" si="536"/>
        <v>-</v>
      </c>
      <c r="AT1251" s="94" t="str">
        <f t="shared" si="537"/>
        <v>-</v>
      </c>
      <c r="AU1251" s="94" t="str">
        <f t="shared" si="538"/>
        <v>-</v>
      </c>
      <c r="AV1251" s="94" t="str">
        <f t="shared" si="539"/>
        <v>-</v>
      </c>
      <c r="AW1251" s="94" t="str">
        <f t="shared" si="540"/>
        <v>-</v>
      </c>
      <c r="AX1251" s="94" t="str">
        <f t="shared" si="541"/>
        <v>-</v>
      </c>
      <c r="AY1251" s="94" t="str">
        <f t="shared" si="542"/>
        <v>-</v>
      </c>
      <c r="AZ1251" s="94" t="str">
        <f t="shared" si="543"/>
        <v>-</v>
      </c>
      <c r="BA1251" s="94" t="str">
        <f t="shared" si="544"/>
        <v>-</v>
      </c>
      <c r="BB1251" s="94" t="str">
        <f t="shared" si="545"/>
        <v>-</v>
      </c>
      <c r="BC1251" s="94" t="str">
        <f t="shared" si="546"/>
        <v>-</v>
      </c>
      <c r="BD1251" s="94" t="str">
        <f t="shared" si="547"/>
        <v>-</v>
      </c>
      <c r="BE1251" s="94" t="str">
        <f t="shared" si="548"/>
        <v>-</v>
      </c>
      <c r="BF1251" s="94" t="str">
        <f t="shared" si="549"/>
        <v>-</v>
      </c>
    </row>
    <row r="1252" spans="1:58" x14ac:dyDescent="0.2">
      <c r="A1252" s="19" t="s">
        <v>1193</v>
      </c>
      <c r="B1252" s="19" t="s">
        <v>669</v>
      </c>
      <c r="C1252" s="19">
        <v>17698936</v>
      </c>
      <c r="D1252" s="19" t="s">
        <v>1197</v>
      </c>
      <c r="E1252" s="19" t="s">
        <v>1497</v>
      </c>
      <c r="F1252" s="19" t="s">
        <v>1293</v>
      </c>
      <c r="G1252" s="19" t="s">
        <v>1498</v>
      </c>
      <c r="H1252" s="19" t="s">
        <v>1018</v>
      </c>
      <c r="I1252" s="19" t="s">
        <v>654</v>
      </c>
      <c r="J1252" s="19">
        <v>80</v>
      </c>
      <c r="K1252" s="19" t="s">
        <v>556</v>
      </c>
      <c r="L1252" s="19" t="s">
        <v>509</v>
      </c>
      <c r="M1252" s="19" t="s">
        <v>269</v>
      </c>
      <c r="N1252" s="19">
        <v>45957</v>
      </c>
      <c r="O1252" s="19">
        <v>2</v>
      </c>
      <c r="P1252" s="83">
        <v>1</v>
      </c>
      <c r="Q1252" s="19" t="s">
        <v>23</v>
      </c>
      <c r="R1252" s="19" t="s">
        <v>11</v>
      </c>
      <c r="S1252" s="19" t="s">
        <v>23</v>
      </c>
      <c r="T1252" s="19">
        <v>2</v>
      </c>
      <c r="U1252" s="19" t="s">
        <v>11</v>
      </c>
      <c r="V1252" s="19" t="s">
        <v>11</v>
      </c>
      <c r="W1252" s="19" t="s">
        <v>11</v>
      </c>
      <c r="X1252" s="19">
        <v>0</v>
      </c>
      <c r="Y1252" s="19" t="s">
        <v>730</v>
      </c>
      <c r="Z1252" s="19">
        <v>0</v>
      </c>
      <c r="AA1252" s="19">
        <v>0</v>
      </c>
      <c r="AB1252" s="19">
        <v>0</v>
      </c>
      <c r="AC1252" s="186" t="str">
        <f>IF(OR(M1252="13",M1252="14",P1252=8),"",IF(     AND(OR(S1252="AUTORIZADO", S1252="PENDIENTE", S1252="REDUCIDO", S1252="AMPLIADO"),L1252&lt;&gt;"HONORARIO" ), _xlfn.CONCAT(IF(H1252="X","H",H1252),"_",IF(OR(P1252=5,P1252=6),_xlfn.CONCAT(P1252,"A"),P1252),"_",VLOOKUP(T1252,Datos!$B$2:$C$5,2,TRUE)),""))</f>
        <v>M_1_[hasta 3]</v>
      </c>
      <c r="AD1252" s="186">
        <f t="shared" si="523"/>
        <v>0</v>
      </c>
      <c r="AE1252" s="90" t="str">
        <f t="shared" si="524"/>
        <v>-</v>
      </c>
      <c r="AF1252" s="91" t="str">
        <f t="shared" si="525"/>
        <v>Revisar</v>
      </c>
      <c r="AG1252" s="92"/>
      <c r="AH1252" s="93" t="str">
        <f t="shared" si="526"/>
        <v>Corporación de Fomento de la Producción</v>
      </c>
      <c r="AI1252" s="90" t="str">
        <f t="shared" si="527"/>
        <v>-</v>
      </c>
      <c r="AJ1252" s="90" t="str">
        <f t="shared" si="528"/>
        <v>K</v>
      </c>
      <c r="AK1252" s="90" t="str">
        <f t="shared" si="529"/>
        <v>-</v>
      </c>
      <c r="AL1252" s="90" t="str">
        <f t="shared" si="530"/>
        <v>Identifica este registro como MUJER</v>
      </c>
      <c r="AM1252" s="90" t="str">
        <f t="shared" si="531"/>
        <v>-</v>
      </c>
      <c r="AN1252" s="90" t="str">
        <f t="shared" si="532"/>
        <v>-</v>
      </c>
      <c r="AO1252" s="90" t="str">
        <f t="shared" si="533"/>
        <v>-</v>
      </c>
      <c r="AP1252" s="58" t="str">
        <f t="shared" si="534"/>
        <v>-</v>
      </c>
      <c r="AQ1252" s="94" t="str">
        <f t="shared" si="535"/>
        <v>-</v>
      </c>
      <c r="AR1252" s="94" t="str">
        <f>IF(N1252="","PRIMER_DIA en blanco",
IF(AND(M1252="01",N1252&gt;=L_Conversion!$C$118,N1252&lt;=L_Conversion!$D$118),"-",
IF(AND(M1252="02",N1252&gt;=L_Conversion!$C$119,N1252&lt;=L_Conversion!$D$119),"-",
IF(AND(M1252="03",N1252&gt;=L_Conversion!$C$120,N1252&lt;=L_Conversion!$D$120),"-",
IF(AND(M1252="04",N1252&gt;=L_Conversion!$C$121,N1252&lt;=L_Conversion!$D$121),"-",
IF(AND(M1252="05",N1252&gt;=L_Conversion!$C$122,N1252&lt;=L_Conversion!$D$122),"-",
IF(AND(M1252="06",N1252&gt;=L_Conversion!$C$123,N1252&lt;=L_Conversion!$D$123),"-",
IF(AND(M1252="07",N1252&gt;=L_Conversion!$C$124,N1252&lt;=L_Conversion!$D$124),"-",
IF(AND(M1252="08",N1252&gt;=L_Conversion!$C$125,N1252&lt;=L_Conversion!$D$125),"-",
IF(AND(M1252="09",N1252&gt;=L_Conversion!$C$126,N1252&lt;=L_Conversion!$D$126),"-",
IF(AND(M1252="10",N1252&gt;=L_Conversion!$C$127,N1252&lt;=L_Conversion!$D$127),"-",
IF(AND(M1252="11",N1252&gt;=L_Conversion!$C$128,N1252&lt;=L_Conversion!$D$128),"-",
IF(AND(M1252="12",N1252&gt;=L_Conversion!$C$129,N1252&lt;=L_Conversion!$D$129),"-",
IF(AND(M1252="13",N1252&gt;=L_Conversion!$C$116,N1252&lt;=L_Conversion!$D$116),"-",
IF(AND(M1252="14",N1252&gt;=L_Conversion!$C$117,N1252&lt;=L_Conversion!$D$117),"-",
"PRIMER_DIA fuera de rango")))))))))))))))</f>
        <v>-</v>
      </c>
      <c r="AS1252" s="94" t="str">
        <f t="shared" si="536"/>
        <v>-</v>
      </c>
      <c r="AT1252" s="94" t="str">
        <f t="shared" si="537"/>
        <v>-</v>
      </c>
      <c r="AU1252" s="94" t="str">
        <f t="shared" si="538"/>
        <v>-</v>
      </c>
      <c r="AV1252" s="94" t="str">
        <f t="shared" si="539"/>
        <v>-</v>
      </c>
      <c r="AW1252" s="94" t="str">
        <f t="shared" si="540"/>
        <v>-</v>
      </c>
      <c r="AX1252" s="94" t="str">
        <f t="shared" si="541"/>
        <v>-</v>
      </c>
      <c r="AY1252" s="94" t="str">
        <f t="shared" si="542"/>
        <v>-</v>
      </c>
      <c r="AZ1252" s="94" t="str">
        <f t="shared" si="543"/>
        <v>-</v>
      </c>
      <c r="BA1252" s="94" t="str">
        <f t="shared" si="544"/>
        <v>-</v>
      </c>
      <c r="BB1252" s="94" t="str">
        <f t="shared" si="545"/>
        <v>-</v>
      </c>
      <c r="BC1252" s="94" t="str">
        <f t="shared" si="546"/>
        <v>-</v>
      </c>
      <c r="BD1252" s="94" t="str">
        <f t="shared" si="547"/>
        <v>-</v>
      </c>
      <c r="BE1252" s="94" t="str">
        <f t="shared" si="548"/>
        <v>-</v>
      </c>
      <c r="BF1252" s="94" t="str">
        <f t="shared" si="549"/>
        <v>-</v>
      </c>
    </row>
    <row r="1253" spans="1:58" x14ac:dyDescent="0.2">
      <c r="A1253" s="19" t="s">
        <v>1193</v>
      </c>
      <c r="B1253" s="19" t="s">
        <v>875</v>
      </c>
      <c r="C1253" s="19">
        <v>17009993</v>
      </c>
      <c r="D1253" s="19">
        <v>1</v>
      </c>
      <c r="E1253" s="19" t="s">
        <v>1262</v>
      </c>
      <c r="F1253" s="19" t="s">
        <v>1263</v>
      </c>
      <c r="G1253" s="19" t="s">
        <v>1264</v>
      </c>
      <c r="H1253" s="19" t="s">
        <v>1018</v>
      </c>
      <c r="I1253" s="19" t="s">
        <v>653</v>
      </c>
      <c r="J1253" s="19">
        <v>80</v>
      </c>
      <c r="K1253" s="19" t="s">
        <v>556</v>
      </c>
      <c r="L1253" s="19" t="s">
        <v>495</v>
      </c>
      <c r="M1253" s="19" t="s">
        <v>269</v>
      </c>
      <c r="N1253" s="19">
        <v>45957</v>
      </c>
      <c r="O1253" s="19">
        <v>4</v>
      </c>
      <c r="P1253" s="83">
        <v>4</v>
      </c>
      <c r="Q1253" s="19" t="s">
        <v>23</v>
      </c>
      <c r="R1253" s="19" t="s">
        <v>11</v>
      </c>
      <c r="S1253" s="19" t="s">
        <v>23</v>
      </c>
      <c r="T1253" s="19">
        <v>4</v>
      </c>
      <c r="U1253" s="19" t="s">
        <v>11</v>
      </c>
      <c r="V1253" s="19" t="s">
        <v>11</v>
      </c>
      <c r="W1253" s="19" t="s">
        <v>11</v>
      </c>
      <c r="X1253" s="19">
        <v>0</v>
      </c>
      <c r="Y1253" s="19" t="s">
        <v>730</v>
      </c>
      <c r="Z1253" s="19">
        <v>0</v>
      </c>
      <c r="AA1253" s="19">
        <v>0</v>
      </c>
      <c r="AB1253" s="19">
        <v>0</v>
      </c>
      <c r="AC1253" s="186" t="str">
        <f>IF(OR(M1253="13",M1253="14",P1253=8),"",IF(     AND(OR(S1253="AUTORIZADO", S1253="PENDIENTE", S1253="REDUCIDO", S1253="AMPLIADO"),L1253&lt;&gt;"HONORARIO" ), _xlfn.CONCAT(IF(H1253="X","H",H1253),"_",IF(OR(P1253=5,P1253=6),_xlfn.CONCAT(P1253,"A"),P1253),"_",VLOOKUP(T1253,Datos!$B$2:$C$5,2,TRUE)),""))</f>
        <v>M_4_[4 a 10]</v>
      </c>
      <c r="AD1253" s="186">
        <f t="shared" si="523"/>
        <v>0</v>
      </c>
      <c r="AE1253" s="90" t="str">
        <f t="shared" si="524"/>
        <v>-</v>
      </c>
      <c r="AF1253" s="91" t="str">
        <f t="shared" si="525"/>
        <v>070606</v>
      </c>
      <c r="AG1253" s="92"/>
      <c r="AH1253" s="93" t="str">
        <f t="shared" si="526"/>
        <v>Corporación de Fomento de la Producción</v>
      </c>
      <c r="AI1253" s="90" t="str">
        <f t="shared" si="527"/>
        <v>-</v>
      </c>
      <c r="AJ1253" s="90">
        <f t="shared" si="528"/>
        <v>1</v>
      </c>
      <c r="AK1253" s="90" t="str">
        <f t="shared" si="529"/>
        <v>-</v>
      </c>
      <c r="AL1253" s="90" t="str">
        <f t="shared" si="530"/>
        <v>Identifica este registro como MUJER</v>
      </c>
      <c r="AM1253" s="90" t="str">
        <f t="shared" si="531"/>
        <v>-</v>
      </c>
      <c r="AN1253" s="90" t="str">
        <f t="shared" si="532"/>
        <v>-</v>
      </c>
      <c r="AO1253" s="90" t="str">
        <f t="shared" si="533"/>
        <v>-</v>
      </c>
      <c r="AP1253" s="58" t="str">
        <f t="shared" si="534"/>
        <v>-</v>
      </c>
      <c r="AQ1253" s="94" t="str">
        <f t="shared" si="535"/>
        <v>-</v>
      </c>
      <c r="AR1253" s="94" t="str">
        <f>IF(N1253="","PRIMER_DIA en blanco",
IF(AND(M1253="01",N1253&gt;=L_Conversion!$C$118,N1253&lt;=L_Conversion!$D$118),"-",
IF(AND(M1253="02",N1253&gt;=L_Conversion!$C$119,N1253&lt;=L_Conversion!$D$119),"-",
IF(AND(M1253="03",N1253&gt;=L_Conversion!$C$120,N1253&lt;=L_Conversion!$D$120),"-",
IF(AND(M1253="04",N1253&gt;=L_Conversion!$C$121,N1253&lt;=L_Conversion!$D$121),"-",
IF(AND(M1253="05",N1253&gt;=L_Conversion!$C$122,N1253&lt;=L_Conversion!$D$122),"-",
IF(AND(M1253="06",N1253&gt;=L_Conversion!$C$123,N1253&lt;=L_Conversion!$D$123),"-",
IF(AND(M1253="07",N1253&gt;=L_Conversion!$C$124,N1253&lt;=L_Conversion!$D$124),"-",
IF(AND(M1253="08",N1253&gt;=L_Conversion!$C$125,N1253&lt;=L_Conversion!$D$125),"-",
IF(AND(M1253="09",N1253&gt;=L_Conversion!$C$126,N1253&lt;=L_Conversion!$D$126),"-",
IF(AND(M1253="10",N1253&gt;=L_Conversion!$C$127,N1253&lt;=L_Conversion!$D$127),"-",
IF(AND(M1253="11",N1253&gt;=L_Conversion!$C$128,N1253&lt;=L_Conversion!$D$128),"-",
IF(AND(M1253="12",N1253&gt;=L_Conversion!$C$129,N1253&lt;=L_Conversion!$D$129),"-",
IF(AND(M1253="13",N1253&gt;=L_Conversion!$C$116,N1253&lt;=L_Conversion!$D$116),"-",
IF(AND(M1253="14",N1253&gt;=L_Conversion!$C$117,N1253&lt;=L_Conversion!$D$117),"-",
"PRIMER_DIA fuera de rango")))))))))))))))</f>
        <v>-</v>
      </c>
      <c r="AS1253" s="94" t="str">
        <f t="shared" si="536"/>
        <v>-</v>
      </c>
      <c r="AT1253" s="94" t="str">
        <f t="shared" si="537"/>
        <v>-</v>
      </c>
      <c r="AU1253" s="94" t="str">
        <f t="shared" si="538"/>
        <v>-</v>
      </c>
      <c r="AV1253" s="94" t="str">
        <f t="shared" si="539"/>
        <v>-</v>
      </c>
      <c r="AW1253" s="94" t="str">
        <f t="shared" si="540"/>
        <v>-</v>
      </c>
      <c r="AX1253" s="94" t="str">
        <f t="shared" si="541"/>
        <v>-</v>
      </c>
      <c r="AY1253" s="94" t="str">
        <f t="shared" si="542"/>
        <v>-</v>
      </c>
      <c r="AZ1253" s="94" t="str">
        <f t="shared" si="543"/>
        <v>-</v>
      </c>
      <c r="BA1253" s="94" t="str">
        <f t="shared" si="544"/>
        <v>-</v>
      </c>
      <c r="BB1253" s="94" t="str">
        <f t="shared" si="545"/>
        <v>-</v>
      </c>
      <c r="BC1253" s="94" t="str">
        <f t="shared" si="546"/>
        <v>-</v>
      </c>
      <c r="BD1253" s="94" t="str">
        <f t="shared" si="547"/>
        <v>-</v>
      </c>
      <c r="BE1253" s="94" t="str">
        <f t="shared" si="548"/>
        <v>-</v>
      </c>
      <c r="BF1253" s="94" t="str">
        <f t="shared" si="549"/>
        <v>-</v>
      </c>
    </row>
    <row r="1254" spans="1:58" x14ac:dyDescent="0.2">
      <c r="A1254" s="19" t="s">
        <v>1193</v>
      </c>
      <c r="B1254" s="19" t="s">
        <v>1138</v>
      </c>
      <c r="C1254" s="19">
        <v>16660288</v>
      </c>
      <c r="D1254" s="19">
        <v>2</v>
      </c>
      <c r="E1254" s="19" t="s">
        <v>1281</v>
      </c>
      <c r="F1254" s="19" t="s">
        <v>1282</v>
      </c>
      <c r="G1254" s="19" t="s">
        <v>1283</v>
      </c>
      <c r="H1254" s="19" t="s">
        <v>1018</v>
      </c>
      <c r="I1254" s="19" t="s">
        <v>654</v>
      </c>
      <c r="J1254" s="19">
        <v>80</v>
      </c>
      <c r="K1254" s="19" t="s">
        <v>556</v>
      </c>
      <c r="L1254" s="19" t="s">
        <v>509</v>
      </c>
      <c r="M1254" s="19" t="s">
        <v>269</v>
      </c>
      <c r="N1254" s="19">
        <v>45957</v>
      </c>
      <c r="O1254" s="19">
        <v>6</v>
      </c>
      <c r="P1254" s="83" t="s">
        <v>740</v>
      </c>
      <c r="Q1254" s="19" t="s">
        <v>23</v>
      </c>
      <c r="R1254" s="19" t="s">
        <v>11</v>
      </c>
      <c r="S1254" s="19" t="s">
        <v>23</v>
      </c>
      <c r="T1254" s="19">
        <v>6</v>
      </c>
      <c r="U1254" s="19" t="s">
        <v>11</v>
      </c>
      <c r="V1254" s="19" t="s">
        <v>11</v>
      </c>
      <c r="W1254" s="19" t="s">
        <v>11</v>
      </c>
      <c r="X1254" s="19">
        <v>0</v>
      </c>
      <c r="Y1254" s="19" t="s">
        <v>730</v>
      </c>
      <c r="Z1254" s="19">
        <v>0</v>
      </c>
      <c r="AA1254" s="19">
        <v>0</v>
      </c>
      <c r="AB1254" s="19">
        <v>0</v>
      </c>
      <c r="AC1254" s="186" t="str">
        <f>IF(OR(M1254="13",M1254="14",P1254=8),"",IF(     AND(OR(S1254="AUTORIZADO", S1254="PENDIENTE", S1254="REDUCIDO", S1254="AMPLIADO"),L1254&lt;&gt;"HONORARIO" ), _xlfn.CONCAT(IF(H1254="X","H",H1254),"_",IF(OR(P1254=5,P1254=6),_xlfn.CONCAT(P1254,"A"),P1254),"_",VLOOKUP(T1254,Datos!$B$2:$C$5,2,TRUE)),""))</f>
        <v>M_6B_[4 a 10]</v>
      </c>
      <c r="AD1254" s="186">
        <f t="shared" si="523"/>
        <v>0</v>
      </c>
      <c r="AE1254" s="90" t="str">
        <f t="shared" si="524"/>
        <v>-</v>
      </c>
      <c r="AF1254" s="91" t="str">
        <f t="shared" si="525"/>
        <v>Revisar</v>
      </c>
      <c r="AG1254" s="92"/>
      <c r="AH1254" s="93" t="str">
        <f t="shared" si="526"/>
        <v>Corporación de Fomento de la Producción</v>
      </c>
      <c r="AI1254" s="90" t="str">
        <f t="shared" si="527"/>
        <v>-</v>
      </c>
      <c r="AJ1254" s="90">
        <f t="shared" si="528"/>
        <v>2</v>
      </c>
      <c r="AK1254" s="90" t="str">
        <f t="shared" si="529"/>
        <v>-</v>
      </c>
      <c r="AL1254" s="90" t="str">
        <f t="shared" si="530"/>
        <v>Identifica este registro como MUJER</v>
      </c>
      <c r="AM1254" s="90" t="str">
        <f t="shared" si="531"/>
        <v>-</v>
      </c>
      <c r="AN1254" s="90" t="str">
        <f t="shared" si="532"/>
        <v>-</v>
      </c>
      <c r="AO1254" s="90" t="str">
        <f t="shared" si="533"/>
        <v>-</v>
      </c>
      <c r="AP1254" s="58" t="str">
        <f t="shared" si="534"/>
        <v>-</v>
      </c>
      <c r="AQ1254" s="94" t="str">
        <f t="shared" si="535"/>
        <v>-</v>
      </c>
      <c r="AR1254" s="94" t="str">
        <f>IF(N1254="","PRIMER_DIA en blanco",
IF(AND(M1254="01",N1254&gt;=L_Conversion!$C$118,N1254&lt;=L_Conversion!$D$118),"-",
IF(AND(M1254="02",N1254&gt;=L_Conversion!$C$119,N1254&lt;=L_Conversion!$D$119),"-",
IF(AND(M1254="03",N1254&gt;=L_Conversion!$C$120,N1254&lt;=L_Conversion!$D$120),"-",
IF(AND(M1254="04",N1254&gt;=L_Conversion!$C$121,N1254&lt;=L_Conversion!$D$121),"-",
IF(AND(M1254="05",N1254&gt;=L_Conversion!$C$122,N1254&lt;=L_Conversion!$D$122),"-",
IF(AND(M1254="06",N1254&gt;=L_Conversion!$C$123,N1254&lt;=L_Conversion!$D$123),"-",
IF(AND(M1254="07",N1254&gt;=L_Conversion!$C$124,N1254&lt;=L_Conversion!$D$124),"-",
IF(AND(M1254="08",N1254&gt;=L_Conversion!$C$125,N1254&lt;=L_Conversion!$D$125),"-",
IF(AND(M1254="09",N1254&gt;=L_Conversion!$C$126,N1254&lt;=L_Conversion!$D$126),"-",
IF(AND(M1254="10",N1254&gt;=L_Conversion!$C$127,N1254&lt;=L_Conversion!$D$127),"-",
IF(AND(M1254="11",N1254&gt;=L_Conversion!$C$128,N1254&lt;=L_Conversion!$D$128),"-",
IF(AND(M1254="12",N1254&gt;=L_Conversion!$C$129,N1254&lt;=L_Conversion!$D$129),"-",
IF(AND(M1254="13",N1254&gt;=L_Conversion!$C$116,N1254&lt;=L_Conversion!$D$116),"-",
IF(AND(M1254="14",N1254&gt;=L_Conversion!$C$117,N1254&lt;=L_Conversion!$D$117),"-",
"PRIMER_DIA fuera de rango")))))))))))))))</f>
        <v>-</v>
      </c>
      <c r="AS1254" s="94" t="str">
        <f t="shared" si="536"/>
        <v>-</v>
      </c>
      <c r="AT1254" s="94" t="str">
        <f t="shared" si="537"/>
        <v>-</v>
      </c>
      <c r="AU1254" s="94" t="str">
        <f t="shared" si="538"/>
        <v>-</v>
      </c>
      <c r="AV1254" s="94" t="str">
        <f t="shared" si="539"/>
        <v>-</v>
      </c>
      <c r="AW1254" s="94" t="str">
        <f t="shared" si="540"/>
        <v>-</v>
      </c>
      <c r="AX1254" s="94" t="str">
        <f t="shared" si="541"/>
        <v>-</v>
      </c>
      <c r="AY1254" s="94" t="str">
        <f t="shared" si="542"/>
        <v>-</v>
      </c>
      <c r="AZ1254" s="94" t="str">
        <f t="shared" si="543"/>
        <v>-</v>
      </c>
      <c r="BA1254" s="94" t="str">
        <f t="shared" si="544"/>
        <v>-</v>
      </c>
      <c r="BB1254" s="94" t="str">
        <f t="shared" si="545"/>
        <v>-</v>
      </c>
      <c r="BC1254" s="94" t="str">
        <f t="shared" si="546"/>
        <v>-</v>
      </c>
      <c r="BD1254" s="94" t="str">
        <f t="shared" si="547"/>
        <v>-</v>
      </c>
      <c r="BE1254" s="94" t="str">
        <f t="shared" si="548"/>
        <v>-</v>
      </c>
      <c r="BF1254" s="94" t="str">
        <f t="shared" si="549"/>
        <v>-</v>
      </c>
    </row>
    <row r="1255" spans="1:58" x14ac:dyDescent="0.2">
      <c r="A1255" s="19" t="s">
        <v>1193</v>
      </c>
      <c r="B1255" s="19" t="s">
        <v>76</v>
      </c>
      <c r="C1255" s="19">
        <v>13107095</v>
      </c>
      <c r="D1255" s="19">
        <v>0</v>
      </c>
      <c r="E1255" s="19" t="s">
        <v>1797</v>
      </c>
      <c r="F1255" s="19" t="s">
        <v>1798</v>
      </c>
      <c r="G1255" s="19" t="s">
        <v>1236</v>
      </c>
      <c r="H1255" s="19" t="s">
        <v>1018</v>
      </c>
      <c r="I1255" s="19" t="s">
        <v>654</v>
      </c>
      <c r="J1255" s="19">
        <v>80</v>
      </c>
      <c r="K1255" s="19" t="s">
        <v>560</v>
      </c>
      <c r="L1255" s="19" t="s">
        <v>509</v>
      </c>
      <c r="M1255" s="19" t="s">
        <v>269</v>
      </c>
      <c r="N1255" s="19">
        <v>45958</v>
      </c>
      <c r="O1255" s="19">
        <v>3</v>
      </c>
      <c r="P1255" s="83">
        <v>1</v>
      </c>
      <c r="Q1255" s="19" t="s">
        <v>23</v>
      </c>
      <c r="R1255" s="19" t="s">
        <v>11</v>
      </c>
      <c r="S1255" s="19" t="s">
        <v>23</v>
      </c>
      <c r="T1255" s="19">
        <v>3</v>
      </c>
      <c r="U1255" s="19" t="s">
        <v>11</v>
      </c>
      <c r="V1255" s="19" t="s">
        <v>11</v>
      </c>
      <c r="W1255" s="19" t="s">
        <v>11</v>
      </c>
      <c r="X1255" s="19">
        <v>0</v>
      </c>
      <c r="Y1255" s="19" t="s">
        <v>730</v>
      </c>
      <c r="Z1255" s="19">
        <v>0</v>
      </c>
      <c r="AA1255" s="19">
        <v>0</v>
      </c>
      <c r="AB1255" s="19">
        <v>0</v>
      </c>
      <c r="AC1255" s="186" t="str">
        <f>IF(OR(M1255="13",M1255="14",P1255=8),"",IF(     AND(OR(S1255="AUTORIZADO", S1255="PENDIENTE", S1255="REDUCIDO", S1255="AMPLIADO"),L1255&lt;&gt;"HONORARIO" ), _xlfn.CONCAT(IF(H1255="X","H",H1255),"_",IF(OR(P1255=5,P1255=6),_xlfn.CONCAT(P1255,"A"),P1255),"_",VLOOKUP(T1255,Datos!$B$2:$C$5,2,TRUE)),""))</f>
        <v>M_1_[hasta 3]</v>
      </c>
      <c r="AD1255" s="186">
        <f t="shared" si="523"/>
        <v>0</v>
      </c>
      <c r="AE1255" s="90" t="str">
        <f t="shared" si="524"/>
        <v>-</v>
      </c>
      <c r="AF1255" s="91" t="str">
        <f t="shared" si="525"/>
        <v>070601</v>
      </c>
      <c r="AG1255" s="92"/>
      <c r="AH1255" s="93" t="str">
        <f t="shared" si="526"/>
        <v>Corporación de Fomento de la Producción</v>
      </c>
      <c r="AI1255" s="90" t="str">
        <f t="shared" si="527"/>
        <v>-</v>
      </c>
      <c r="AJ1255" s="90">
        <f t="shared" si="528"/>
        <v>0</v>
      </c>
      <c r="AK1255" s="90" t="str">
        <f t="shared" si="529"/>
        <v>-</v>
      </c>
      <c r="AL1255" s="90" t="str">
        <f t="shared" si="530"/>
        <v>Identifica este registro como MUJER</v>
      </c>
      <c r="AM1255" s="90" t="str">
        <f t="shared" si="531"/>
        <v>-</v>
      </c>
      <c r="AN1255" s="90" t="str">
        <f t="shared" si="532"/>
        <v>-</v>
      </c>
      <c r="AO1255" s="90" t="str">
        <f t="shared" si="533"/>
        <v>-</v>
      </c>
      <c r="AP1255" s="58" t="str">
        <f t="shared" si="534"/>
        <v>-</v>
      </c>
      <c r="AQ1255" s="94" t="str">
        <f t="shared" si="535"/>
        <v>-</v>
      </c>
      <c r="AR1255" s="94" t="str">
        <f>IF(N1255="","PRIMER_DIA en blanco",
IF(AND(M1255="01",N1255&gt;=L_Conversion!$C$118,N1255&lt;=L_Conversion!$D$118),"-",
IF(AND(M1255="02",N1255&gt;=L_Conversion!$C$119,N1255&lt;=L_Conversion!$D$119),"-",
IF(AND(M1255="03",N1255&gt;=L_Conversion!$C$120,N1255&lt;=L_Conversion!$D$120),"-",
IF(AND(M1255="04",N1255&gt;=L_Conversion!$C$121,N1255&lt;=L_Conversion!$D$121),"-",
IF(AND(M1255="05",N1255&gt;=L_Conversion!$C$122,N1255&lt;=L_Conversion!$D$122),"-",
IF(AND(M1255="06",N1255&gt;=L_Conversion!$C$123,N1255&lt;=L_Conversion!$D$123),"-",
IF(AND(M1255="07",N1255&gt;=L_Conversion!$C$124,N1255&lt;=L_Conversion!$D$124),"-",
IF(AND(M1255="08",N1255&gt;=L_Conversion!$C$125,N1255&lt;=L_Conversion!$D$125),"-",
IF(AND(M1255="09",N1255&gt;=L_Conversion!$C$126,N1255&lt;=L_Conversion!$D$126),"-",
IF(AND(M1255="10",N1255&gt;=L_Conversion!$C$127,N1255&lt;=L_Conversion!$D$127),"-",
IF(AND(M1255="11",N1255&gt;=L_Conversion!$C$128,N1255&lt;=L_Conversion!$D$128),"-",
IF(AND(M1255="12",N1255&gt;=L_Conversion!$C$129,N1255&lt;=L_Conversion!$D$129),"-",
IF(AND(M1255="13",N1255&gt;=L_Conversion!$C$116,N1255&lt;=L_Conversion!$D$116),"-",
IF(AND(M1255="14",N1255&gt;=L_Conversion!$C$117,N1255&lt;=L_Conversion!$D$117),"-",
"PRIMER_DIA fuera de rango")))))))))))))))</f>
        <v>-</v>
      </c>
      <c r="AS1255" s="94" t="str">
        <f t="shared" si="536"/>
        <v>-</v>
      </c>
      <c r="AT1255" s="94" t="str">
        <f t="shared" si="537"/>
        <v>-</v>
      </c>
      <c r="AU1255" s="94" t="str">
        <f t="shared" si="538"/>
        <v>-</v>
      </c>
      <c r="AV1255" s="94" t="str">
        <f t="shared" si="539"/>
        <v>-</v>
      </c>
      <c r="AW1255" s="94" t="str">
        <f t="shared" si="540"/>
        <v>-</v>
      </c>
      <c r="AX1255" s="94" t="str">
        <f t="shared" si="541"/>
        <v>-</v>
      </c>
      <c r="AY1255" s="94" t="str">
        <f t="shared" si="542"/>
        <v>-</v>
      </c>
      <c r="AZ1255" s="94" t="str">
        <f t="shared" si="543"/>
        <v>-</v>
      </c>
      <c r="BA1255" s="94" t="str">
        <f t="shared" si="544"/>
        <v>-</v>
      </c>
      <c r="BB1255" s="94" t="str">
        <f t="shared" si="545"/>
        <v>-</v>
      </c>
      <c r="BC1255" s="94" t="str">
        <f t="shared" si="546"/>
        <v>-</v>
      </c>
      <c r="BD1255" s="94" t="str">
        <f t="shared" si="547"/>
        <v>-</v>
      </c>
      <c r="BE1255" s="94" t="str">
        <f t="shared" si="548"/>
        <v>-</v>
      </c>
      <c r="BF1255" s="94" t="str">
        <f t="shared" si="549"/>
        <v>-</v>
      </c>
    </row>
    <row r="1256" spans="1:58" x14ac:dyDescent="0.2">
      <c r="A1256" s="19" t="s">
        <v>1193</v>
      </c>
      <c r="B1256" s="19" t="s">
        <v>76</v>
      </c>
      <c r="C1256" s="19">
        <v>8649147</v>
      </c>
      <c r="D1256" s="19">
        <v>8</v>
      </c>
      <c r="E1256" s="19" t="s">
        <v>1373</v>
      </c>
      <c r="F1256" s="19" t="s">
        <v>1534</v>
      </c>
      <c r="G1256" s="19" t="s">
        <v>1535</v>
      </c>
      <c r="H1256" s="19" t="s">
        <v>1018</v>
      </c>
      <c r="I1256" s="19" t="s">
        <v>653</v>
      </c>
      <c r="J1256" s="19">
        <v>60</v>
      </c>
      <c r="K1256" s="19" t="s">
        <v>560</v>
      </c>
      <c r="L1256" s="19" t="s">
        <v>490</v>
      </c>
      <c r="M1256" s="19" t="s">
        <v>269</v>
      </c>
      <c r="N1256" s="19">
        <v>45958</v>
      </c>
      <c r="O1256" s="19">
        <v>4</v>
      </c>
      <c r="P1256" s="83">
        <v>1</v>
      </c>
      <c r="Q1256" s="19" t="s">
        <v>23</v>
      </c>
      <c r="R1256" s="19" t="s">
        <v>11</v>
      </c>
      <c r="S1256" s="19" t="s">
        <v>23</v>
      </c>
      <c r="T1256" s="19">
        <v>4</v>
      </c>
      <c r="U1256" s="19" t="s">
        <v>11</v>
      </c>
      <c r="V1256" s="19" t="s">
        <v>11</v>
      </c>
      <c r="W1256" s="19" t="s">
        <v>19</v>
      </c>
      <c r="X1256" s="19">
        <v>112649</v>
      </c>
      <c r="Y1256" s="19" t="s">
        <v>726</v>
      </c>
      <c r="Z1256" s="19">
        <v>4</v>
      </c>
      <c r="AA1256" s="19">
        <v>112649</v>
      </c>
      <c r="AB1256" s="19">
        <v>112649</v>
      </c>
      <c r="AC1256" s="186" t="str">
        <f>IF(OR(M1256="13",M1256="14",P1256=8),"",IF(     AND(OR(S1256="AUTORIZADO", S1256="PENDIENTE", S1256="REDUCIDO", S1256="AMPLIADO"),L1256&lt;&gt;"HONORARIO" ), _xlfn.CONCAT(IF(H1256="X","H",H1256),"_",IF(OR(P1256=5,P1256=6),_xlfn.CONCAT(P1256,"A"),P1256),"_",VLOOKUP(T1256,Datos!$B$2:$C$5,2,TRUE)),""))</f>
        <v>M_1_[4 a 10]</v>
      </c>
      <c r="AD1256" s="186">
        <f t="shared" si="523"/>
        <v>225298</v>
      </c>
      <c r="AE1256" s="90" t="str">
        <f t="shared" si="524"/>
        <v>-</v>
      </c>
      <c r="AF1256" s="91" t="str">
        <f t="shared" si="525"/>
        <v>070601</v>
      </c>
      <c r="AG1256" s="92"/>
      <c r="AH1256" s="93" t="str">
        <f t="shared" si="526"/>
        <v>Corporación de Fomento de la Producción</v>
      </c>
      <c r="AI1256" s="90" t="str">
        <f t="shared" si="527"/>
        <v>-</v>
      </c>
      <c r="AJ1256" s="90">
        <f t="shared" si="528"/>
        <v>8</v>
      </c>
      <c r="AK1256" s="90" t="str">
        <f t="shared" si="529"/>
        <v>-</v>
      </c>
      <c r="AL1256" s="90" t="str">
        <f t="shared" si="530"/>
        <v>Identifica este registro como MUJER</v>
      </c>
      <c r="AM1256" s="90" t="str">
        <f t="shared" si="531"/>
        <v>-</v>
      </c>
      <c r="AN1256" s="90" t="str">
        <f t="shared" si="532"/>
        <v>-</v>
      </c>
      <c r="AO1256" s="90" t="str">
        <f t="shared" si="533"/>
        <v>-</v>
      </c>
      <c r="AP1256" s="58" t="str">
        <f t="shared" si="534"/>
        <v>-</v>
      </c>
      <c r="AQ1256" s="94" t="str">
        <f t="shared" si="535"/>
        <v>-</v>
      </c>
      <c r="AR1256" s="94" t="str">
        <f>IF(N1256="","PRIMER_DIA en blanco",
IF(AND(M1256="01",N1256&gt;=L_Conversion!$C$118,N1256&lt;=L_Conversion!$D$118),"-",
IF(AND(M1256="02",N1256&gt;=L_Conversion!$C$119,N1256&lt;=L_Conversion!$D$119),"-",
IF(AND(M1256="03",N1256&gt;=L_Conversion!$C$120,N1256&lt;=L_Conversion!$D$120),"-",
IF(AND(M1256="04",N1256&gt;=L_Conversion!$C$121,N1256&lt;=L_Conversion!$D$121),"-",
IF(AND(M1256="05",N1256&gt;=L_Conversion!$C$122,N1256&lt;=L_Conversion!$D$122),"-",
IF(AND(M1256="06",N1256&gt;=L_Conversion!$C$123,N1256&lt;=L_Conversion!$D$123),"-",
IF(AND(M1256="07",N1256&gt;=L_Conversion!$C$124,N1256&lt;=L_Conversion!$D$124),"-",
IF(AND(M1256="08",N1256&gt;=L_Conversion!$C$125,N1256&lt;=L_Conversion!$D$125),"-",
IF(AND(M1256="09",N1256&gt;=L_Conversion!$C$126,N1256&lt;=L_Conversion!$D$126),"-",
IF(AND(M1256="10",N1256&gt;=L_Conversion!$C$127,N1256&lt;=L_Conversion!$D$127),"-",
IF(AND(M1256="11",N1256&gt;=L_Conversion!$C$128,N1256&lt;=L_Conversion!$D$128),"-",
IF(AND(M1256="12",N1256&gt;=L_Conversion!$C$129,N1256&lt;=L_Conversion!$D$129),"-",
IF(AND(M1256="13",N1256&gt;=L_Conversion!$C$116,N1256&lt;=L_Conversion!$D$116),"-",
IF(AND(M1256="14",N1256&gt;=L_Conversion!$C$117,N1256&lt;=L_Conversion!$D$117),"-",
"PRIMER_DIA fuera de rango")))))))))))))))</f>
        <v>-</v>
      </c>
      <c r="AS1256" s="94" t="str">
        <f t="shared" si="536"/>
        <v>-</v>
      </c>
      <c r="AT1256" s="94" t="str">
        <f t="shared" si="537"/>
        <v>-</v>
      </c>
      <c r="AU1256" s="94" t="str">
        <f t="shared" si="538"/>
        <v>-</v>
      </c>
      <c r="AV1256" s="94" t="str">
        <f t="shared" si="539"/>
        <v>-</v>
      </c>
      <c r="AW1256" s="94" t="str">
        <f t="shared" si="540"/>
        <v>-</v>
      </c>
      <c r="AX1256" s="94" t="str">
        <f t="shared" si="541"/>
        <v>-</v>
      </c>
      <c r="AY1256" s="94" t="str">
        <f t="shared" si="542"/>
        <v>-</v>
      </c>
      <c r="AZ1256" s="94" t="str">
        <f t="shared" si="543"/>
        <v>-</v>
      </c>
      <c r="BA1256" s="94" t="str">
        <f t="shared" si="544"/>
        <v>-</v>
      </c>
      <c r="BB1256" s="94" t="str">
        <f t="shared" si="545"/>
        <v>-</v>
      </c>
      <c r="BC1256" s="94" t="str">
        <f t="shared" si="546"/>
        <v>-</v>
      </c>
      <c r="BD1256" s="94" t="str">
        <f t="shared" si="547"/>
        <v>-</v>
      </c>
      <c r="BE1256" s="94" t="str">
        <f t="shared" si="548"/>
        <v>-</v>
      </c>
      <c r="BF1256" s="94" t="str">
        <f t="shared" si="549"/>
        <v>-</v>
      </c>
    </row>
    <row r="1257" spans="1:58" x14ac:dyDescent="0.2">
      <c r="A1257" s="19" t="s">
        <v>1193</v>
      </c>
      <c r="B1257" s="19" t="s">
        <v>76</v>
      </c>
      <c r="C1257" s="19">
        <v>8953550</v>
      </c>
      <c r="D1257" s="19">
        <v>6</v>
      </c>
      <c r="E1257" s="19" t="s">
        <v>2176</v>
      </c>
      <c r="F1257" s="19" t="s">
        <v>2177</v>
      </c>
      <c r="G1257" s="19" t="s">
        <v>1524</v>
      </c>
      <c r="H1257" s="19" t="s">
        <v>1018</v>
      </c>
      <c r="I1257" s="19" t="s">
        <v>653</v>
      </c>
      <c r="J1257" s="19">
        <v>80</v>
      </c>
      <c r="K1257" s="19" t="s">
        <v>556</v>
      </c>
      <c r="L1257" s="19" t="s">
        <v>495</v>
      </c>
      <c r="M1257" s="19" t="s">
        <v>269</v>
      </c>
      <c r="N1257" s="19">
        <v>45958</v>
      </c>
      <c r="O1257" s="19">
        <v>15</v>
      </c>
      <c r="P1257" s="83">
        <v>1</v>
      </c>
      <c r="Q1257" s="19" t="s">
        <v>23</v>
      </c>
      <c r="R1257" s="19" t="s">
        <v>11</v>
      </c>
      <c r="S1257" s="19" t="s">
        <v>23</v>
      </c>
      <c r="T1257" s="19">
        <v>15</v>
      </c>
      <c r="U1257" s="19" t="s">
        <v>11</v>
      </c>
      <c r="V1257" s="19" t="s">
        <v>11</v>
      </c>
      <c r="W1257" s="19" t="s">
        <v>11</v>
      </c>
      <c r="X1257" s="19">
        <v>0</v>
      </c>
      <c r="Y1257" s="19" t="s">
        <v>730</v>
      </c>
      <c r="Z1257" s="19">
        <v>0</v>
      </c>
      <c r="AA1257" s="19">
        <v>0</v>
      </c>
      <c r="AB1257" s="19">
        <v>0</v>
      </c>
      <c r="AC1257" s="186" t="str">
        <f>IF(OR(M1257="13",M1257="14",P1257=8),"",IF(     AND(OR(S1257="AUTORIZADO", S1257="PENDIENTE", S1257="REDUCIDO", S1257="AMPLIADO"),L1257&lt;&gt;"HONORARIO" ), _xlfn.CONCAT(IF(H1257="X","H",H1257),"_",IF(OR(P1257=5,P1257=6),_xlfn.CONCAT(P1257,"A"),P1257),"_",VLOOKUP(T1257,Datos!$B$2:$C$5,2,TRUE)),""))</f>
        <v>M_1_[11 +]</v>
      </c>
      <c r="AD1257" s="186">
        <f t="shared" si="523"/>
        <v>0</v>
      </c>
      <c r="AE1257" s="90" t="str">
        <f t="shared" si="524"/>
        <v>-</v>
      </c>
      <c r="AF1257" s="91" t="str">
        <f t="shared" si="525"/>
        <v>070601</v>
      </c>
      <c r="AG1257" s="92"/>
      <c r="AH1257" s="93" t="str">
        <f t="shared" si="526"/>
        <v>Corporación de Fomento de la Producción</v>
      </c>
      <c r="AI1257" s="90" t="str">
        <f t="shared" si="527"/>
        <v>-</v>
      </c>
      <c r="AJ1257" s="90">
        <f t="shared" si="528"/>
        <v>6</v>
      </c>
      <c r="AK1257" s="90" t="str">
        <f t="shared" si="529"/>
        <v>-</v>
      </c>
      <c r="AL1257" s="90" t="str">
        <f t="shared" si="530"/>
        <v>Identifica este registro como MUJER</v>
      </c>
      <c r="AM1257" s="90" t="str">
        <f t="shared" si="531"/>
        <v>-</v>
      </c>
      <c r="AN1257" s="90" t="str">
        <f t="shared" si="532"/>
        <v>-</v>
      </c>
      <c r="AO1257" s="90" t="str">
        <f t="shared" si="533"/>
        <v>-</v>
      </c>
      <c r="AP1257" s="58" t="str">
        <f t="shared" si="534"/>
        <v>-</v>
      </c>
      <c r="AQ1257" s="94" t="str">
        <f t="shared" si="535"/>
        <v>-</v>
      </c>
      <c r="AR1257" s="94" t="str">
        <f>IF(N1257="","PRIMER_DIA en blanco",
IF(AND(M1257="01",N1257&gt;=L_Conversion!$C$118,N1257&lt;=L_Conversion!$D$118),"-",
IF(AND(M1257="02",N1257&gt;=L_Conversion!$C$119,N1257&lt;=L_Conversion!$D$119),"-",
IF(AND(M1257="03",N1257&gt;=L_Conversion!$C$120,N1257&lt;=L_Conversion!$D$120),"-",
IF(AND(M1257="04",N1257&gt;=L_Conversion!$C$121,N1257&lt;=L_Conversion!$D$121),"-",
IF(AND(M1257="05",N1257&gt;=L_Conversion!$C$122,N1257&lt;=L_Conversion!$D$122),"-",
IF(AND(M1257="06",N1257&gt;=L_Conversion!$C$123,N1257&lt;=L_Conversion!$D$123),"-",
IF(AND(M1257="07",N1257&gt;=L_Conversion!$C$124,N1257&lt;=L_Conversion!$D$124),"-",
IF(AND(M1257="08",N1257&gt;=L_Conversion!$C$125,N1257&lt;=L_Conversion!$D$125),"-",
IF(AND(M1257="09",N1257&gt;=L_Conversion!$C$126,N1257&lt;=L_Conversion!$D$126),"-",
IF(AND(M1257="10",N1257&gt;=L_Conversion!$C$127,N1257&lt;=L_Conversion!$D$127),"-",
IF(AND(M1257="11",N1257&gt;=L_Conversion!$C$128,N1257&lt;=L_Conversion!$D$128),"-",
IF(AND(M1257="12",N1257&gt;=L_Conversion!$C$129,N1257&lt;=L_Conversion!$D$129),"-",
IF(AND(M1257="13",N1257&gt;=L_Conversion!$C$116,N1257&lt;=L_Conversion!$D$116),"-",
IF(AND(M1257="14",N1257&gt;=L_Conversion!$C$117,N1257&lt;=L_Conversion!$D$117),"-",
"PRIMER_DIA fuera de rango")))))))))))))))</f>
        <v>-</v>
      </c>
      <c r="AS1257" s="94" t="str">
        <f t="shared" si="536"/>
        <v>-</v>
      </c>
      <c r="AT1257" s="94" t="str">
        <f t="shared" si="537"/>
        <v>-</v>
      </c>
      <c r="AU1257" s="94" t="str">
        <f t="shared" si="538"/>
        <v>-</v>
      </c>
      <c r="AV1257" s="94" t="str">
        <f t="shared" si="539"/>
        <v>-</v>
      </c>
      <c r="AW1257" s="94" t="str">
        <f t="shared" si="540"/>
        <v>-</v>
      </c>
      <c r="AX1257" s="94" t="str">
        <f t="shared" si="541"/>
        <v>-</v>
      </c>
      <c r="AY1257" s="94" t="str">
        <f t="shared" si="542"/>
        <v>-</v>
      </c>
      <c r="AZ1257" s="94" t="str">
        <f t="shared" si="543"/>
        <v>-</v>
      </c>
      <c r="BA1257" s="94" t="str">
        <f t="shared" si="544"/>
        <v>-</v>
      </c>
      <c r="BB1257" s="94" t="str">
        <f t="shared" si="545"/>
        <v>-</v>
      </c>
      <c r="BC1257" s="94" t="str">
        <f t="shared" si="546"/>
        <v>-</v>
      </c>
      <c r="BD1257" s="94" t="str">
        <f t="shared" si="547"/>
        <v>-</v>
      </c>
      <c r="BE1257" s="94" t="str">
        <f t="shared" si="548"/>
        <v>-</v>
      </c>
      <c r="BF1257" s="94" t="str">
        <f t="shared" si="549"/>
        <v>-</v>
      </c>
    </row>
    <row r="1258" spans="1:58" x14ac:dyDescent="0.2">
      <c r="A1258" s="19" t="s">
        <v>1193</v>
      </c>
      <c r="B1258" s="19" t="s">
        <v>76</v>
      </c>
      <c r="C1258" s="19">
        <v>17457296</v>
      </c>
      <c r="D1258" s="19">
        <v>8</v>
      </c>
      <c r="E1258" s="19" t="s">
        <v>1212</v>
      </c>
      <c r="F1258" s="19" t="s">
        <v>1213</v>
      </c>
      <c r="G1258" s="19" t="s">
        <v>1214</v>
      </c>
      <c r="H1258" s="19" t="s">
        <v>1018</v>
      </c>
      <c r="I1258" s="19" t="s">
        <v>654</v>
      </c>
      <c r="J1258" s="19">
        <v>80</v>
      </c>
      <c r="K1258" s="19" t="s">
        <v>556</v>
      </c>
      <c r="L1258" s="19" t="s">
        <v>509</v>
      </c>
      <c r="M1258" s="19" t="s">
        <v>269</v>
      </c>
      <c r="N1258" s="19">
        <v>45959</v>
      </c>
      <c r="O1258" s="19">
        <v>7</v>
      </c>
      <c r="P1258" s="83">
        <v>1</v>
      </c>
      <c r="Q1258" s="19" t="s">
        <v>23</v>
      </c>
      <c r="R1258" s="19" t="s">
        <v>11</v>
      </c>
      <c r="S1258" s="19" t="s">
        <v>23</v>
      </c>
      <c r="T1258" s="19">
        <v>7</v>
      </c>
      <c r="U1258" s="19" t="s">
        <v>11</v>
      </c>
      <c r="V1258" s="19" t="s">
        <v>11</v>
      </c>
      <c r="W1258" s="19" t="s">
        <v>11</v>
      </c>
      <c r="X1258" s="19">
        <v>0</v>
      </c>
      <c r="Y1258" s="19" t="s">
        <v>730</v>
      </c>
      <c r="Z1258" s="19">
        <v>0</v>
      </c>
      <c r="AA1258" s="19">
        <v>0</v>
      </c>
      <c r="AB1258" s="19">
        <v>0</v>
      </c>
      <c r="AC1258" s="186" t="str">
        <f>IF(OR(M1258="13",M1258="14",P1258=8),"",IF(     AND(OR(S1258="AUTORIZADO", S1258="PENDIENTE", S1258="REDUCIDO", S1258="AMPLIADO"),L1258&lt;&gt;"HONORARIO" ), _xlfn.CONCAT(IF(H1258="X","H",H1258),"_",IF(OR(P1258=5,P1258=6),_xlfn.CONCAT(P1258,"A"),P1258),"_",VLOOKUP(T1258,Datos!$B$2:$C$5,2,TRUE)),""))</f>
        <v>M_1_[4 a 10]</v>
      </c>
      <c r="AD1258" s="186">
        <f t="shared" si="523"/>
        <v>0</v>
      </c>
      <c r="AE1258" s="90" t="str">
        <f t="shared" si="524"/>
        <v>-</v>
      </c>
      <c r="AF1258" s="91" t="str">
        <f t="shared" si="525"/>
        <v>070601</v>
      </c>
      <c r="AG1258" s="92"/>
      <c r="AH1258" s="93" t="str">
        <f t="shared" si="526"/>
        <v>Corporación de Fomento de la Producción</v>
      </c>
      <c r="AI1258" s="90" t="str">
        <f t="shared" si="527"/>
        <v>-</v>
      </c>
      <c r="AJ1258" s="90">
        <f t="shared" si="528"/>
        <v>8</v>
      </c>
      <c r="AK1258" s="90" t="str">
        <f t="shared" si="529"/>
        <v>-</v>
      </c>
      <c r="AL1258" s="90" t="str">
        <f t="shared" si="530"/>
        <v>Identifica este registro como MUJER</v>
      </c>
      <c r="AM1258" s="90" t="str">
        <f t="shared" si="531"/>
        <v>-</v>
      </c>
      <c r="AN1258" s="90" t="str">
        <f t="shared" si="532"/>
        <v>-</v>
      </c>
      <c r="AO1258" s="90" t="str">
        <f t="shared" si="533"/>
        <v>-</v>
      </c>
      <c r="AP1258" s="58" t="str">
        <f t="shared" si="534"/>
        <v>-</v>
      </c>
      <c r="AQ1258" s="94" t="str">
        <f t="shared" si="535"/>
        <v>-</v>
      </c>
      <c r="AR1258" s="94" t="str">
        <f>IF(N1258="","PRIMER_DIA en blanco",
IF(AND(M1258="01",N1258&gt;=L_Conversion!$C$118,N1258&lt;=L_Conversion!$D$118),"-",
IF(AND(M1258="02",N1258&gt;=L_Conversion!$C$119,N1258&lt;=L_Conversion!$D$119),"-",
IF(AND(M1258="03",N1258&gt;=L_Conversion!$C$120,N1258&lt;=L_Conversion!$D$120),"-",
IF(AND(M1258="04",N1258&gt;=L_Conversion!$C$121,N1258&lt;=L_Conversion!$D$121),"-",
IF(AND(M1258="05",N1258&gt;=L_Conversion!$C$122,N1258&lt;=L_Conversion!$D$122),"-",
IF(AND(M1258="06",N1258&gt;=L_Conversion!$C$123,N1258&lt;=L_Conversion!$D$123),"-",
IF(AND(M1258="07",N1258&gt;=L_Conversion!$C$124,N1258&lt;=L_Conversion!$D$124),"-",
IF(AND(M1258="08",N1258&gt;=L_Conversion!$C$125,N1258&lt;=L_Conversion!$D$125),"-",
IF(AND(M1258="09",N1258&gt;=L_Conversion!$C$126,N1258&lt;=L_Conversion!$D$126),"-",
IF(AND(M1258="10",N1258&gt;=L_Conversion!$C$127,N1258&lt;=L_Conversion!$D$127),"-",
IF(AND(M1258="11",N1258&gt;=L_Conversion!$C$128,N1258&lt;=L_Conversion!$D$128),"-",
IF(AND(M1258="12",N1258&gt;=L_Conversion!$C$129,N1258&lt;=L_Conversion!$D$129),"-",
IF(AND(M1258="13",N1258&gt;=L_Conversion!$C$116,N1258&lt;=L_Conversion!$D$116),"-",
IF(AND(M1258="14",N1258&gt;=L_Conversion!$C$117,N1258&lt;=L_Conversion!$D$117),"-",
"PRIMER_DIA fuera de rango")))))))))))))))</f>
        <v>-</v>
      </c>
      <c r="AS1258" s="94" t="str">
        <f t="shared" si="536"/>
        <v>-</v>
      </c>
      <c r="AT1258" s="94" t="str">
        <f t="shared" si="537"/>
        <v>-</v>
      </c>
      <c r="AU1258" s="94" t="str">
        <f t="shared" si="538"/>
        <v>-</v>
      </c>
      <c r="AV1258" s="94" t="str">
        <f t="shared" si="539"/>
        <v>-</v>
      </c>
      <c r="AW1258" s="94" t="str">
        <f t="shared" si="540"/>
        <v>-</v>
      </c>
      <c r="AX1258" s="94" t="str">
        <f t="shared" si="541"/>
        <v>-</v>
      </c>
      <c r="AY1258" s="94" t="str">
        <f t="shared" si="542"/>
        <v>-</v>
      </c>
      <c r="AZ1258" s="94" t="str">
        <f t="shared" si="543"/>
        <v>-</v>
      </c>
      <c r="BA1258" s="94" t="str">
        <f t="shared" si="544"/>
        <v>-</v>
      </c>
      <c r="BB1258" s="94" t="str">
        <f t="shared" si="545"/>
        <v>-</v>
      </c>
      <c r="BC1258" s="94" t="str">
        <f t="shared" si="546"/>
        <v>-</v>
      </c>
      <c r="BD1258" s="94" t="str">
        <f t="shared" si="547"/>
        <v>-</v>
      </c>
      <c r="BE1258" s="94" t="str">
        <f t="shared" si="548"/>
        <v>-</v>
      </c>
      <c r="BF1258" s="94" t="str">
        <f t="shared" si="549"/>
        <v>-</v>
      </c>
    </row>
    <row r="1259" spans="1:58" x14ac:dyDescent="0.2">
      <c r="A1259" s="19" t="s">
        <v>1193</v>
      </c>
      <c r="B1259" s="19" t="s">
        <v>76</v>
      </c>
      <c r="C1259" s="19">
        <v>15446789</v>
      </c>
      <c r="D1259" s="19">
        <v>0</v>
      </c>
      <c r="E1259" s="19" t="s">
        <v>1455</v>
      </c>
      <c r="F1259" s="19" t="s">
        <v>1455</v>
      </c>
      <c r="G1259" s="19" t="s">
        <v>1886</v>
      </c>
      <c r="H1259" s="19" t="s">
        <v>1018</v>
      </c>
      <c r="I1259" s="19" t="s">
        <v>653</v>
      </c>
      <c r="J1259" s="19">
        <v>80</v>
      </c>
      <c r="K1259" s="19" t="s">
        <v>556</v>
      </c>
      <c r="L1259" s="19" t="s">
        <v>495</v>
      </c>
      <c r="M1259" s="19" t="s">
        <v>269</v>
      </c>
      <c r="N1259" s="19">
        <v>45959</v>
      </c>
      <c r="O1259" s="19">
        <v>2</v>
      </c>
      <c r="P1259" s="83">
        <v>1</v>
      </c>
      <c r="Q1259" s="19" t="s">
        <v>23</v>
      </c>
      <c r="R1259" s="19" t="s">
        <v>11</v>
      </c>
      <c r="S1259" s="19" t="s">
        <v>23</v>
      </c>
      <c r="T1259" s="19">
        <v>2</v>
      </c>
      <c r="U1259" s="19" t="s">
        <v>11</v>
      </c>
      <c r="V1259" s="19" t="s">
        <v>11</v>
      </c>
      <c r="W1259" s="19" t="s">
        <v>11</v>
      </c>
      <c r="X1259" s="19">
        <v>0</v>
      </c>
      <c r="Y1259" s="19" t="s">
        <v>730</v>
      </c>
      <c r="Z1259" s="19">
        <v>0</v>
      </c>
      <c r="AA1259" s="19">
        <v>0</v>
      </c>
      <c r="AB1259" s="19">
        <v>0</v>
      </c>
      <c r="AC1259" s="186" t="str">
        <f>IF(OR(M1259="13",M1259="14",P1259=8),"",IF(     AND(OR(S1259="AUTORIZADO", S1259="PENDIENTE", S1259="REDUCIDO", S1259="AMPLIADO"),L1259&lt;&gt;"HONORARIO" ), _xlfn.CONCAT(IF(H1259="X","H",H1259),"_",IF(OR(P1259=5,P1259=6),_xlfn.CONCAT(P1259,"A"),P1259),"_",VLOOKUP(T1259,Datos!$B$2:$C$5,2,TRUE)),""))</f>
        <v>M_1_[hasta 3]</v>
      </c>
      <c r="AD1259" s="186">
        <f t="shared" si="523"/>
        <v>0</v>
      </c>
      <c r="AE1259" s="90" t="str">
        <f t="shared" si="524"/>
        <v>-</v>
      </c>
      <c r="AF1259" s="91" t="str">
        <f t="shared" si="525"/>
        <v>070601</v>
      </c>
      <c r="AG1259" s="92"/>
      <c r="AH1259" s="93" t="str">
        <f t="shared" si="526"/>
        <v>Corporación de Fomento de la Producción</v>
      </c>
      <c r="AI1259" s="90" t="str">
        <f t="shared" si="527"/>
        <v>-</v>
      </c>
      <c r="AJ1259" s="90">
        <f t="shared" si="528"/>
        <v>0</v>
      </c>
      <c r="AK1259" s="90" t="str">
        <f t="shared" si="529"/>
        <v>-</v>
      </c>
      <c r="AL1259" s="90" t="str">
        <f t="shared" si="530"/>
        <v>Identifica este registro como MUJER</v>
      </c>
      <c r="AM1259" s="90" t="str">
        <f t="shared" si="531"/>
        <v>-</v>
      </c>
      <c r="AN1259" s="90" t="str">
        <f t="shared" si="532"/>
        <v>-</v>
      </c>
      <c r="AO1259" s="90" t="str">
        <f t="shared" si="533"/>
        <v>-</v>
      </c>
      <c r="AP1259" s="58" t="str">
        <f t="shared" si="534"/>
        <v>-</v>
      </c>
      <c r="AQ1259" s="94" t="str">
        <f t="shared" si="535"/>
        <v>-</v>
      </c>
      <c r="AR1259" s="94" t="str">
        <f>IF(N1259="","PRIMER_DIA en blanco",
IF(AND(M1259="01",N1259&gt;=L_Conversion!$C$118,N1259&lt;=L_Conversion!$D$118),"-",
IF(AND(M1259="02",N1259&gt;=L_Conversion!$C$119,N1259&lt;=L_Conversion!$D$119),"-",
IF(AND(M1259="03",N1259&gt;=L_Conversion!$C$120,N1259&lt;=L_Conversion!$D$120),"-",
IF(AND(M1259="04",N1259&gt;=L_Conversion!$C$121,N1259&lt;=L_Conversion!$D$121),"-",
IF(AND(M1259="05",N1259&gt;=L_Conversion!$C$122,N1259&lt;=L_Conversion!$D$122),"-",
IF(AND(M1259="06",N1259&gt;=L_Conversion!$C$123,N1259&lt;=L_Conversion!$D$123),"-",
IF(AND(M1259="07",N1259&gt;=L_Conversion!$C$124,N1259&lt;=L_Conversion!$D$124),"-",
IF(AND(M1259="08",N1259&gt;=L_Conversion!$C$125,N1259&lt;=L_Conversion!$D$125),"-",
IF(AND(M1259="09",N1259&gt;=L_Conversion!$C$126,N1259&lt;=L_Conversion!$D$126),"-",
IF(AND(M1259="10",N1259&gt;=L_Conversion!$C$127,N1259&lt;=L_Conversion!$D$127),"-",
IF(AND(M1259="11",N1259&gt;=L_Conversion!$C$128,N1259&lt;=L_Conversion!$D$128),"-",
IF(AND(M1259="12",N1259&gt;=L_Conversion!$C$129,N1259&lt;=L_Conversion!$D$129),"-",
IF(AND(M1259="13",N1259&gt;=L_Conversion!$C$116,N1259&lt;=L_Conversion!$D$116),"-",
IF(AND(M1259="14",N1259&gt;=L_Conversion!$C$117,N1259&lt;=L_Conversion!$D$117),"-",
"PRIMER_DIA fuera de rango")))))))))))))))</f>
        <v>-</v>
      </c>
      <c r="AS1259" s="94" t="str">
        <f t="shared" si="536"/>
        <v>-</v>
      </c>
      <c r="AT1259" s="94" t="str">
        <f t="shared" si="537"/>
        <v>-</v>
      </c>
      <c r="AU1259" s="94" t="str">
        <f t="shared" si="538"/>
        <v>-</v>
      </c>
      <c r="AV1259" s="94" t="str">
        <f t="shared" si="539"/>
        <v>-</v>
      </c>
      <c r="AW1259" s="94" t="str">
        <f t="shared" si="540"/>
        <v>-</v>
      </c>
      <c r="AX1259" s="94" t="str">
        <f t="shared" si="541"/>
        <v>-</v>
      </c>
      <c r="AY1259" s="94" t="str">
        <f t="shared" si="542"/>
        <v>-</v>
      </c>
      <c r="AZ1259" s="94" t="str">
        <f t="shared" si="543"/>
        <v>-</v>
      </c>
      <c r="BA1259" s="94" t="str">
        <f t="shared" si="544"/>
        <v>-</v>
      </c>
      <c r="BB1259" s="94" t="str">
        <f t="shared" si="545"/>
        <v>-</v>
      </c>
      <c r="BC1259" s="94" t="str">
        <f t="shared" si="546"/>
        <v>-</v>
      </c>
      <c r="BD1259" s="94" t="str">
        <f t="shared" si="547"/>
        <v>-</v>
      </c>
      <c r="BE1259" s="94" t="str">
        <f t="shared" si="548"/>
        <v>-</v>
      </c>
      <c r="BF1259" s="94" t="str">
        <f t="shared" si="549"/>
        <v>-</v>
      </c>
    </row>
    <row r="1260" spans="1:58" x14ac:dyDescent="0.2">
      <c r="A1260" s="19" t="s">
        <v>1193</v>
      </c>
      <c r="B1260" s="19" t="s">
        <v>76</v>
      </c>
      <c r="C1260" s="19">
        <v>13545055</v>
      </c>
      <c r="D1260" s="19">
        <v>3</v>
      </c>
      <c r="E1260" s="19" t="s">
        <v>1427</v>
      </c>
      <c r="F1260" s="19" t="s">
        <v>1428</v>
      </c>
      <c r="G1260" s="19" t="s">
        <v>1429</v>
      </c>
      <c r="H1260" s="19" t="s">
        <v>1018</v>
      </c>
      <c r="I1260" s="19" t="s">
        <v>653</v>
      </c>
      <c r="J1260" s="19">
        <v>80</v>
      </c>
      <c r="K1260" s="19" t="s">
        <v>554</v>
      </c>
      <c r="L1260" s="19" t="s">
        <v>495</v>
      </c>
      <c r="M1260" s="19" t="s">
        <v>269</v>
      </c>
      <c r="N1260" s="19">
        <v>45959</v>
      </c>
      <c r="O1260" s="19">
        <v>30</v>
      </c>
      <c r="P1260" s="83">
        <v>1</v>
      </c>
      <c r="Q1260" s="19" t="s">
        <v>23</v>
      </c>
      <c r="R1260" s="19" t="s">
        <v>11</v>
      </c>
      <c r="S1260" s="19" t="s">
        <v>23</v>
      </c>
      <c r="T1260" s="19">
        <v>30</v>
      </c>
      <c r="U1260" s="19" t="s">
        <v>11</v>
      </c>
      <c r="V1260" s="19" t="s">
        <v>11</v>
      </c>
      <c r="W1260" s="19" t="s">
        <v>11</v>
      </c>
      <c r="X1260" s="19">
        <v>0</v>
      </c>
      <c r="Y1260" s="19" t="s">
        <v>730</v>
      </c>
      <c r="Z1260" s="19">
        <v>0</v>
      </c>
      <c r="AA1260" s="19">
        <v>0</v>
      </c>
      <c r="AB1260" s="19">
        <v>0</v>
      </c>
      <c r="AC1260" s="186" t="str">
        <f>IF(OR(M1260="13",M1260="14",P1260=8),"",IF(     AND(OR(S1260="AUTORIZADO", S1260="PENDIENTE", S1260="REDUCIDO", S1260="AMPLIADO"),L1260&lt;&gt;"HONORARIO" ), _xlfn.CONCAT(IF(H1260="X","H",H1260),"_",IF(OR(P1260=5,P1260=6),_xlfn.CONCAT(P1260,"A"),P1260),"_",VLOOKUP(T1260,Datos!$B$2:$C$5,2,TRUE)),""))</f>
        <v>M_1_[11 +]</v>
      </c>
      <c r="AD1260" s="186">
        <f t="shared" si="523"/>
        <v>0</v>
      </c>
      <c r="AE1260" s="90" t="str">
        <f t="shared" si="524"/>
        <v>-</v>
      </c>
      <c r="AF1260" s="91" t="str">
        <f t="shared" si="525"/>
        <v>070601</v>
      </c>
      <c r="AG1260" s="92"/>
      <c r="AH1260" s="93" t="str">
        <f t="shared" si="526"/>
        <v>Corporación de Fomento de la Producción</v>
      </c>
      <c r="AI1260" s="90" t="str">
        <f t="shared" si="527"/>
        <v>-</v>
      </c>
      <c r="AJ1260" s="90">
        <f t="shared" si="528"/>
        <v>3</v>
      </c>
      <c r="AK1260" s="90" t="str">
        <f t="shared" si="529"/>
        <v>-</v>
      </c>
      <c r="AL1260" s="90" t="str">
        <f t="shared" si="530"/>
        <v>Identifica este registro como MUJER</v>
      </c>
      <c r="AM1260" s="90" t="str">
        <f t="shared" si="531"/>
        <v>-</v>
      </c>
      <c r="AN1260" s="90" t="str">
        <f t="shared" si="532"/>
        <v>-</v>
      </c>
      <c r="AO1260" s="90" t="str">
        <f t="shared" si="533"/>
        <v>-</v>
      </c>
      <c r="AP1260" s="58" t="str">
        <f t="shared" si="534"/>
        <v>-</v>
      </c>
      <c r="AQ1260" s="94" t="str">
        <f t="shared" si="535"/>
        <v>-</v>
      </c>
      <c r="AR1260" s="94" t="str">
        <f>IF(N1260="","PRIMER_DIA en blanco",
IF(AND(M1260="01",N1260&gt;=L_Conversion!$C$118,N1260&lt;=L_Conversion!$D$118),"-",
IF(AND(M1260="02",N1260&gt;=L_Conversion!$C$119,N1260&lt;=L_Conversion!$D$119),"-",
IF(AND(M1260="03",N1260&gt;=L_Conversion!$C$120,N1260&lt;=L_Conversion!$D$120),"-",
IF(AND(M1260="04",N1260&gt;=L_Conversion!$C$121,N1260&lt;=L_Conversion!$D$121),"-",
IF(AND(M1260="05",N1260&gt;=L_Conversion!$C$122,N1260&lt;=L_Conversion!$D$122),"-",
IF(AND(M1260="06",N1260&gt;=L_Conversion!$C$123,N1260&lt;=L_Conversion!$D$123),"-",
IF(AND(M1260="07",N1260&gt;=L_Conversion!$C$124,N1260&lt;=L_Conversion!$D$124),"-",
IF(AND(M1260="08",N1260&gt;=L_Conversion!$C$125,N1260&lt;=L_Conversion!$D$125),"-",
IF(AND(M1260="09",N1260&gt;=L_Conversion!$C$126,N1260&lt;=L_Conversion!$D$126),"-",
IF(AND(M1260="10",N1260&gt;=L_Conversion!$C$127,N1260&lt;=L_Conversion!$D$127),"-",
IF(AND(M1260="11",N1260&gt;=L_Conversion!$C$128,N1260&lt;=L_Conversion!$D$128),"-",
IF(AND(M1260="12",N1260&gt;=L_Conversion!$C$129,N1260&lt;=L_Conversion!$D$129),"-",
IF(AND(M1260="13",N1260&gt;=L_Conversion!$C$116,N1260&lt;=L_Conversion!$D$116),"-",
IF(AND(M1260="14",N1260&gt;=L_Conversion!$C$117,N1260&lt;=L_Conversion!$D$117),"-",
"PRIMER_DIA fuera de rango")))))))))))))))</f>
        <v>-</v>
      </c>
      <c r="AS1260" s="94" t="str">
        <f t="shared" si="536"/>
        <v>-</v>
      </c>
      <c r="AT1260" s="94" t="str">
        <f t="shared" si="537"/>
        <v>-</v>
      </c>
      <c r="AU1260" s="94" t="str">
        <f t="shared" si="538"/>
        <v>-</v>
      </c>
      <c r="AV1260" s="94" t="str">
        <f t="shared" si="539"/>
        <v>-</v>
      </c>
      <c r="AW1260" s="94" t="str">
        <f t="shared" si="540"/>
        <v>-</v>
      </c>
      <c r="AX1260" s="94" t="str">
        <f t="shared" si="541"/>
        <v>-</v>
      </c>
      <c r="AY1260" s="94" t="str">
        <f t="shared" si="542"/>
        <v>-</v>
      </c>
      <c r="AZ1260" s="94" t="str">
        <f t="shared" si="543"/>
        <v>-</v>
      </c>
      <c r="BA1260" s="94" t="str">
        <f t="shared" si="544"/>
        <v>-</v>
      </c>
      <c r="BB1260" s="94" t="str">
        <f t="shared" si="545"/>
        <v>-</v>
      </c>
      <c r="BC1260" s="94" t="str">
        <f t="shared" si="546"/>
        <v>-</v>
      </c>
      <c r="BD1260" s="94" t="str">
        <f t="shared" si="547"/>
        <v>-</v>
      </c>
      <c r="BE1260" s="94" t="str">
        <f t="shared" si="548"/>
        <v>-</v>
      </c>
      <c r="BF1260" s="94" t="str">
        <f t="shared" si="549"/>
        <v>-</v>
      </c>
    </row>
    <row r="1261" spans="1:58" x14ac:dyDescent="0.2">
      <c r="A1261" s="19" t="s">
        <v>1193</v>
      </c>
      <c r="B1261" s="19" t="s">
        <v>875</v>
      </c>
      <c r="C1261" s="19">
        <v>15930529</v>
      </c>
      <c r="D1261" s="19">
        <v>5</v>
      </c>
      <c r="E1261" s="19" t="s">
        <v>1237</v>
      </c>
      <c r="F1261" s="19" t="s">
        <v>1701</v>
      </c>
      <c r="G1261" s="19" t="s">
        <v>2109</v>
      </c>
      <c r="H1261" s="19" t="s">
        <v>1018</v>
      </c>
      <c r="I1261" s="19" t="s">
        <v>653</v>
      </c>
      <c r="J1261" s="19">
        <v>80</v>
      </c>
      <c r="K1261" s="19" t="s">
        <v>556</v>
      </c>
      <c r="L1261" s="19" t="s">
        <v>495</v>
      </c>
      <c r="M1261" s="19" t="s">
        <v>269</v>
      </c>
      <c r="N1261" s="19">
        <v>45959</v>
      </c>
      <c r="O1261" s="19">
        <v>2</v>
      </c>
      <c r="P1261" s="83">
        <v>1</v>
      </c>
      <c r="Q1261" s="19" t="s">
        <v>23</v>
      </c>
      <c r="R1261" s="19" t="s">
        <v>11</v>
      </c>
      <c r="S1261" s="19" t="s">
        <v>23</v>
      </c>
      <c r="T1261" s="19">
        <v>2</v>
      </c>
      <c r="U1261" s="19" t="s">
        <v>11</v>
      </c>
      <c r="V1261" s="19" t="s">
        <v>11</v>
      </c>
      <c r="W1261" s="19" t="s">
        <v>11</v>
      </c>
      <c r="X1261" s="19">
        <v>0</v>
      </c>
      <c r="Y1261" s="19" t="s">
        <v>730</v>
      </c>
      <c r="Z1261" s="19">
        <v>0</v>
      </c>
      <c r="AA1261" s="19">
        <v>0</v>
      </c>
      <c r="AB1261" s="19">
        <v>0</v>
      </c>
      <c r="AC1261" s="186" t="str">
        <f>IF(OR(M1261="13",M1261="14",P1261=8),"",IF(     AND(OR(S1261="AUTORIZADO", S1261="PENDIENTE", S1261="REDUCIDO", S1261="AMPLIADO"),L1261&lt;&gt;"HONORARIO" ), _xlfn.CONCAT(IF(H1261="X","H",H1261),"_",IF(OR(P1261=5,P1261=6),_xlfn.CONCAT(P1261,"A"),P1261),"_",VLOOKUP(T1261,Datos!$B$2:$C$5,2,TRUE)),""))</f>
        <v>M_1_[hasta 3]</v>
      </c>
      <c r="AD1261" s="186">
        <f t="shared" si="523"/>
        <v>0</v>
      </c>
      <c r="AE1261" s="90" t="str">
        <f t="shared" si="524"/>
        <v>-</v>
      </c>
      <c r="AF1261" s="91" t="str">
        <f t="shared" si="525"/>
        <v>070606</v>
      </c>
      <c r="AG1261" s="92"/>
      <c r="AH1261" s="93" t="str">
        <f t="shared" si="526"/>
        <v>Corporación de Fomento de la Producción</v>
      </c>
      <c r="AI1261" s="90" t="str">
        <f t="shared" si="527"/>
        <v>-</v>
      </c>
      <c r="AJ1261" s="90">
        <f t="shared" si="528"/>
        <v>5</v>
      </c>
      <c r="AK1261" s="90" t="str">
        <f t="shared" si="529"/>
        <v>-</v>
      </c>
      <c r="AL1261" s="90" t="str">
        <f t="shared" si="530"/>
        <v>Identifica este registro como MUJER</v>
      </c>
      <c r="AM1261" s="90" t="str">
        <f t="shared" si="531"/>
        <v>-</v>
      </c>
      <c r="AN1261" s="90" t="str">
        <f t="shared" si="532"/>
        <v>-</v>
      </c>
      <c r="AO1261" s="90" t="str">
        <f t="shared" si="533"/>
        <v>-</v>
      </c>
      <c r="AP1261" s="58" t="str">
        <f t="shared" si="534"/>
        <v>-</v>
      </c>
      <c r="AQ1261" s="94" t="str">
        <f t="shared" si="535"/>
        <v>-</v>
      </c>
      <c r="AR1261" s="94" t="str">
        <f>IF(N1261="","PRIMER_DIA en blanco",
IF(AND(M1261="01",N1261&gt;=L_Conversion!$C$118,N1261&lt;=L_Conversion!$D$118),"-",
IF(AND(M1261="02",N1261&gt;=L_Conversion!$C$119,N1261&lt;=L_Conversion!$D$119),"-",
IF(AND(M1261="03",N1261&gt;=L_Conversion!$C$120,N1261&lt;=L_Conversion!$D$120),"-",
IF(AND(M1261="04",N1261&gt;=L_Conversion!$C$121,N1261&lt;=L_Conversion!$D$121),"-",
IF(AND(M1261="05",N1261&gt;=L_Conversion!$C$122,N1261&lt;=L_Conversion!$D$122),"-",
IF(AND(M1261="06",N1261&gt;=L_Conversion!$C$123,N1261&lt;=L_Conversion!$D$123),"-",
IF(AND(M1261="07",N1261&gt;=L_Conversion!$C$124,N1261&lt;=L_Conversion!$D$124),"-",
IF(AND(M1261="08",N1261&gt;=L_Conversion!$C$125,N1261&lt;=L_Conversion!$D$125),"-",
IF(AND(M1261="09",N1261&gt;=L_Conversion!$C$126,N1261&lt;=L_Conversion!$D$126),"-",
IF(AND(M1261="10",N1261&gt;=L_Conversion!$C$127,N1261&lt;=L_Conversion!$D$127),"-",
IF(AND(M1261="11",N1261&gt;=L_Conversion!$C$128,N1261&lt;=L_Conversion!$D$128),"-",
IF(AND(M1261="12",N1261&gt;=L_Conversion!$C$129,N1261&lt;=L_Conversion!$D$129),"-",
IF(AND(M1261="13",N1261&gt;=L_Conversion!$C$116,N1261&lt;=L_Conversion!$D$116),"-",
IF(AND(M1261="14",N1261&gt;=L_Conversion!$C$117,N1261&lt;=L_Conversion!$D$117),"-",
"PRIMER_DIA fuera de rango")))))))))))))))</f>
        <v>-</v>
      </c>
      <c r="AS1261" s="94" t="str">
        <f t="shared" si="536"/>
        <v>-</v>
      </c>
      <c r="AT1261" s="94" t="str">
        <f t="shared" si="537"/>
        <v>-</v>
      </c>
      <c r="AU1261" s="94" t="str">
        <f t="shared" si="538"/>
        <v>-</v>
      </c>
      <c r="AV1261" s="94" t="str">
        <f t="shared" si="539"/>
        <v>-</v>
      </c>
      <c r="AW1261" s="94" t="str">
        <f t="shared" si="540"/>
        <v>-</v>
      </c>
      <c r="AX1261" s="94" t="str">
        <f t="shared" si="541"/>
        <v>-</v>
      </c>
      <c r="AY1261" s="94" t="str">
        <f t="shared" si="542"/>
        <v>-</v>
      </c>
      <c r="AZ1261" s="94" t="str">
        <f t="shared" si="543"/>
        <v>-</v>
      </c>
      <c r="BA1261" s="94" t="str">
        <f t="shared" si="544"/>
        <v>-</v>
      </c>
      <c r="BB1261" s="94" t="str">
        <f t="shared" si="545"/>
        <v>-</v>
      </c>
      <c r="BC1261" s="94" t="str">
        <f t="shared" si="546"/>
        <v>-</v>
      </c>
      <c r="BD1261" s="94" t="str">
        <f t="shared" si="547"/>
        <v>-</v>
      </c>
      <c r="BE1261" s="94" t="str">
        <f t="shared" si="548"/>
        <v>-</v>
      </c>
      <c r="BF1261" s="94" t="str">
        <f t="shared" si="549"/>
        <v>-</v>
      </c>
    </row>
    <row r="1262" spans="1:58" x14ac:dyDescent="0.2">
      <c r="A1262" s="19" t="s">
        <v>1193</v>
      </c>
      <c r="B1262" s="19" t="s">
        <v>76</v>
      </c>
      <c r="C1262" s="19">
        <v>8322183</v>
      </c>
      <c r="D1262" s="19">
        <v>6</v>
      </c>
      <c r="E1262" s="19" t="s">
        <v>1194</v>
      </c>
      <c r="F1262" s="19" t="s">
        <v>1195</v>
      </c>
      <c r="G1262" s="19" t="s">
        <v>1196</v>
      </c>
      <c r="H1262" s="19" t="s">
        <v>654</v>
      </c>
      <c r="I1262" s="19" t="s">
        <v>653</v>
      </c>
      <c r="J1262" s="19">
        <v>80</v>
      </c>
      <c r="K1262" s="19" t="s">
        <v>560</v>
      </c>
      <c r="L1262" s="19" t="s">
        <v>495</v>
      </c>
      <c r="M1262" s="19" t="s">
        <v>269</v>
      </c>
      <c r="N1262" s="19">
        <v>45959</v>
      </c>
      <c r="O1262" s="19">
        <v>30</v>
      </c>
      <c r="P1262" s="83">
        <v>1</v>
      </c>
      <c r="Q1262" s="19" t="s">
        <v>23</v>
      </c>
      <c r="R1262" s="19" t="s">
        <v>11</v>
      </c>
      <c r="S1262" s="19" t="s">
        <v>23</v>
      </c>
      <c r="T1262" s="19">
        <v>30</v>
      </c>
      <c r="U1262" s="19" t="s">
        <v>11</v>
      </c>
      <c r="V1262" s="19" t="s">
        <v>11</v>
      </c>
      <c r="W1262" s="19" t="s">
        <v>11</v>
      </c>
      <c r="X1262" s="19">
        <v>0</v>
      </c>
      <c r="Y1262" s="19" t="s">
        <v>730</v>
      </c>
      <c r="Z1262" s="19">
        <v>0</v>
      </c>
      <c r="AA1262" s="19">
        <v>0</v>
      </c>
      <c r="AB1262" s="19">
        <v>0</v>
      </c>
      <c r="AC1262" s="186" t="str">
        <f>IF(OR(M1262="13",M1262="14",P1262=8),"",IF(     AND(OR(S1262="AUTORIZADO", S1262="PENDIENTE", S1262="REDUCIDO", S1262="AMPLIADO"),L1262&lt;&gt;"HONORARIO" ), _xlfn.CONCAT(IF(H1262="X","H",H1262),"_",IF(OR(P1262=5,P1262=6),_xlfn.CONCAT(P1262,"A"),P1262),"_",VLOOKUP(T1262,Datos!$B$2:$C$5,2,TRUE)),""))</f>
        <v>H_1_[11 +]</v>
      </c>
      <c r="AD1262" s="186">
        <f t="shared" si="523"/>
        <v>0</v>
      </c>
      <c r="AE1262" s="90" t="str">
        <f t="shared" si="524"/>
        <v>-</v>
      </c>
      <c r="AF1262" s="91" t="str">
        <f t="shared" si="525"/>
        <v>070601</v>
      </c>
      <c r="AG1262" s="92"/>
      <c r="AH1262" s="93" t="str">
        <f t="shared" si="526"/>
        <v>Corporación de Fomento de la Producción</v>
      </c>
      <c r="AI1262" s="90" t="str">
        <f t="shared" si="527"/>
        <v>-</v>
      </c>
      <c r="AJ1262" s="90">
        <f t="shared" si="528"/>
        <v>6</v>
      </c>
      <c r="AK1262" s="90" t="str">
        <f t="shared" si="529"/>
        <v>-</v>
      </c>
      <c r="AL1262" s="90" t="str">
        <f t="shared" si="530"/>
        <v>Identifica este registro como HOMBRE</v>
      </c>
      <c r="AM1262" s="90" t="str">
        <f t="shared" si="531"/>
        <v>-</v>
      </c>
      <c r="AN1262" s="90" t="str">
        <f t="shared" si="532"/>
        <v>-</v>
      </c>
      <c r="AO1262" s="90" t="str">
        <f t="shared" si="533"/>
        <v>-</v>
      </c>
      <c r="AP1262" s="58" t="str">
        <f t="shared" si="534"/>
        <v>-</v>
      </c>
      <c r="AQ1262" s="94" t="str">
        <f t="shared" si="535"/>
        <v>-</v>
      </c>
      <c r="AR1262" s="94" t="str">
        <f>IF(N1262="","PRIMER_DIA en blanco",
IF(AND(M1262="01",N1262&gt;=L_Conversion!$C$118,N1262&lt;=L_Conversion!$D$118),"-",
IF(AND(M1262="02",N1262&gt;=L_Conversion!$C$119,N1262&lt;=L_Conversion!$D$119),"-",
IF(AND(M1262="03",N1262&gt;=L_Conversion!$C$120,N1262&lt;=L_Conversion!$D$120),"-",
IF(AND(M1262="04",N1262&gt;=L_Conversion!$C$121,N1262&lt;=L_Conversion!$D$121),"-",
IF(AND(M1262="05",N1262&gt;=L_Conversion!$C$122,N1262&lt;=L_Conversion!$D$122),"-",
IF(AND(M1262="06",N1262&gt;=L_Conversion!$C$123,N1262&lt;=L_Conversion!$D$123),"-",
IF(AND(M1262="07",N1262&gt;=L_Conversion!$C$124,N1262&lt;=L_Conversion!$D$124),"-",
IF(AND(M1262="08",N1262&gt;=L_Conversion!$C$125,N1262&lt;=L_Conversion!$D$125),"-",
IF(AND(M1262="09",N1262&gt;=L_Conversion!$C$126,N1262&lt;=L_Conversion!$D$126),"-",
IF(AND(M1262="10",N1262&gt;=L_Conversion!$C$127,N1262&lt;=L_Conversion!$D$127),"-",
IF(AND(M1262="11",N1262&gt;=L_Conversion!$C$128,N1262&lt;=L_Conversion!$D$128),"-",
IF(AND(M1262="12",N1262&gt;=L_Conversion!$C$129,N1262&lt;=L_Conversion!$D$129),"-",
IF(AND(M1262="13",N1262&gt;=L_Conversion!$C$116,N1262&lt;=L_Conversion!$D$116),"-",
IF(AND(M1262="14",N1262&gt;=L_Conversion!$C$117,N1262&lt;=L_Conversion!$D$117),"-",
"PRIMER_DIA fuera de rango")))))))))))))))</f>
        <v>-</v>
      </c>
      <c r="AS1262" s="94" t="str">
        <f t="shared" si="536"/>
        <v>-</v>
      </c>
      <c r="AT1262" s="94" t="str">
        <f t="shared" si="537"/>
        <v>-</v>
      </c>
      <c r="AU1262" s="94" t="str">
        <f t="shared" si="538"/>
        <v>-</v>
      </c>
      <c r="AV1262" s="94" t="str">
        <f t="shared" si="539"/>
        <v>-</v>
      </c>
      <c r="AW1262" s="94" t="str">
        <f t="shared" si="540"/>
        <v>-</v>
      </c>
      <c r="AX1262" s="94" t="str">
        <f t="shared" si="541"/>
        <v>-</v>
      </c>
      <c r="AY1262" s="94" t="str">
        <f t="shared" si="542"/>
        <v>-</v>
      </c>
      <c r="AZ1262" s="94" t="str">
        <f t="shared" si="543"/>
        <v>-</v>
      </c>
      <c r="BA1262" s="94" t="str">
        <f t="shared" si="544"/>
        <v>-</v>
      </c>
      <c r="BB1262" s="94" t="str">
        <f t="shared" si="545"/>
        <v>-</v>
      </c>
      <c r="BC1262" s="94" t="str">
        <f t="shared" si="546"/>
        <v>-</v>
      </c>
      <c r="BD1262" s="94" t="str">
        <f t="shared" si="547"/>
        <v>-</v>
      </c>
      <c r="BE1262" s="94" t="str">
        <f t="shared" si="548"/>
        <v>-</v>
      </c>
      <c r="BF1262" s="94" t="str">
        <f t="shared" si="549"/>
        <v>-</v>
      </c>
    </row>
    <row r="1263" spans="1:58" x14ac:dyDescent="0.2">
      <c r="A1263" s="19" t="s">
        <v>1193</v>
      </c>
      <c r="B1263" s="19" t="s">
        <v>76</v>
      </c>
      <c r="C1263" s="19">
        <v>13483657</v>
      </c>
      <c r="D1263" s="19">
        <v>1</v>
      </c>
      <c r="E1263" s="19" t="s">
        <v>1782</v>
      </c>
      <c r="F1263" s="19" t="s">
        <v>1881</v>
      </c>
      <c r="G1263" s="19" t="s">
        <v>1882</v>
      </c>
      <c r="H1263" s="19" t="s">
        <v>1018</v>
      </c>
      <c r="I1263" s="19" t="s">
        <v>653</v>
      </c>
      <c r="J1263" s="19">
        <v>80</v>
      </c>
      <c r="K1263" s="19" t="s">
        <v>556</v>
      </c>
      <c r="L1263" s="19" t="s">
        <v>495</v>
      </c>
      <c r="M1263" s="19" t="s">
        <v>269</v>
      </c>
      <c r="N1263" s="19">
        <v>45960</v>
      </c>
      <c r="O1263" s="19">
        <v>30</v>
      </c>
      <c r="P1263" s="83">
        <v>9</v>
      </c>
      <c r="Q1263" s="19" t="s">
        <v>23</v>
      </c>
      <c r="R1263" s="19" t="s">
        <v>11</v>
      </c>
      <c r="S1263" s="19" t="s">
        <v>23</v>
      </c>
      <c r="T1263" s="19">
        <v>30</v>
      </c>
      <c r="U1263" s="19" t="s">
        <v>11</v>
      </c>
      <c r="V1263" s="19" t="s">
        <v>11</v>
      </c>
      <c r="W1263" s="19" t="s">
        <v>11</v>
      </c>
      <c r="X1263" s="19">
        <v>0</v>
      </c>
      <c r="Y1263" s="19" t="s">
        <v>730</v>
      </c>
      <c r="Z1263" s="19">
        <v>0</v>
      </c>
      <c r="AA1263" s="19">
        <v>0</v>
      </c>
      <c r="AB1263" s="19">
        <v>0</v>
      </c>
      <c r="AC1263" s="186" t="str">
        <f>IF(OR(M1263="13",M1263="14",P1263=8),"",IF(     AND(OR(S1263="AUTORIZADO", S1263="PENDIENTE", S1263="REDUCIDO", S1263="AMPLIADO"),L1263&lt;&gt;"HONORARIO" ), _xlfn.CONCAT(IF(H1263="X","H",H1263),"_",IF(OR(P1263=5,P1263=6),_xlfn.CONCAT(P1263,"A"),P1263),"_",VLOOKUP(T1263,Datos!$B$2:$C$5,2,TRUE)),""))</f>
        <v>M_9_[11 +]</v>
      </c>
      <c r="AD1263" s="186">
        <f t="shared" si="523"/>
        <v>0</v>
      </c>
      <c r="AE1263" s="90" t="str">
        <f t="shared" si="524"/>
        <v>-</v>
      </c>
      <c r="AF1263" s="91" t="str">
        <f t="shared" si="525"/>
        <v>070601</v>
      </c>
      <c r="AG1263" s="92"/>
      <c r="AH1263" s="93" t="str">
        <f t="shared" si="526"/>
        <v>Corporación de Fomento de la Producción</v>
      </c>
      <c r="AI1263" s="90" t="str">
        <f t="shared" si="527"/>
        <v>-</v>
      </c>
      <c r="AJ1263" s="90">
        <f t="shared" si="528"/>
        <v>1</v>
      </c>
      <c r="AK1263" s="90" t="str">
        <f t="shared" si="529"/>
        <v>-</v>
      </c>
      <c r="AL1263" s="90" t="str">
        <f t="shared" si="530"/>
        <v>Identifica este registro como MUJER</v>
      </c>
      <c r="AM1263" s="90" t="str">
        <f t="shared" si="531"/>
        <v>-</v>
      </c>
      <c r="AN1263" s="90" t="str">
        <f t="shared" si="532"/>
        <v>-</v>
      </c>
      <c r="AO1263" s="90" t="str">
        <f t="shared" si="533"/>
        <v>-</v>
      </c>
      <c r="AP1263" s="58" t="str">
        <f t="shared" si="534"/>
        <v>-</v>
      </c>
      <c r="AQ1263" s="94" t="str">
        <f t="shared" si="535"/>
        <v>-</v>
      </c>
      <c r="AR1263" s="94" t="str">
        <f>IF(N1263="","PRIMER_DIA en blanco",
IF(AND(M1263="01",N1263&gt;=L_Conversion!$C$118,N1263&lt;=L_Conversion!$D$118),"-",
IF(AND(M1263="02",N1263&gt;=L_Conversion!$C$119,N1263&lt;=L_Conversion!$D$119),"-",
IF(AND(M1263="03",N1263&gt;=L_Conversion!$C$120,N1263&lt;=L_Conversion!$D$120),"-",
IF(AND(M1263="04",N1263&gt;=L_Conversion!$C$121,N1263&lt;=L_Conversion!$D$121),"-",
IF(AND(M1263="05",N1263&gt;=L_Conversion!$C$122,N1263&lt;=L_Conversion!$D$122),"-",
IF(AND(M1263="06",N1263&gt;=L_Conversion!$C$123,N1263&lt;=L_Conversion!$D$123),"-",
IF(AND(M1263="07",N1263&gt;=L_Conversion!$C$124,N1263&lt;=L_Conversion!$D$124),"-",
IF(AND(M1263="08",N1263&gt;=L_Conversion!$C$125,N1263&lt;=L_Conversion!$D$125),"-",
IF(AND(M1263="09",N1263&gt;=L_Conversion!$C$126,N1263&lt;=L_Conversion!$D$126),"-",
IF(AND(M1263="10",N1263&gt;=L_Conversion!$C$127,N1263&lt;=L_Conversion!$D$127),"-",
IF(AND(M1263="11",N1263&gt;=L_Conversion!$C$128,N1263&lt;=L_Conversion!$D$128),"-",
IF(AND(M1263="12",N1263&gt;=L_Conversion!$C$129,N1263&lt;=L_Conversion!$D$129),"-",
IF(AND(M1263="13",N1263&gt;=L_Conversion!$C$116,N1263&lt;=L_Conversion!$D$116),"-",
IF(AND(M1263="14",N1263&gt;=L_Conversion!$C$117,N1263&lt;=L_Conversion!$D$117),"-",
"PRIMER_DIA fuera de rango")))))))))))))))</f>
        <v>-</v>
      </c>
      <c r="AS1263" s="94" t="str">
        <f t="shared" si="536"/>
        <v>-</v>
      </c>
      <c r="AT1263" s="94" t="str">
        <f t="shared" si="537"/>
        <v>-</v>
      </c>
      <c r="AU1263" s="94" t="str">
        <f t="shared" si="538"/>
        <v>-</v>
      </c>
      <c r="AV1263" s="94" t="str">
        <f t="shared" si="539"/>
        <v>-</v>
      </c>
      <c r="AW1263" s="94" t="str">
        <f t="shared" si="540"/>
        <v>-</v>
      </c>
      <c r="AX1263" s="94" t="str">
        <f t="shared" si="541"/>
        <v>-</v>
      </c>
      <c r="AY1263" s="94" t="str">
        <f t="shared" si="542"/>
        <v>-</v>
      </c>
      <c r="AZ1263" s="94" t="str">
        <f t="shared" si="543"/>
        <v>-</v>
      </c>
      <c r="BA1263" s="94" t="str">
        <f t="shared" si="544"/>
        <v>-</v>
      </c>
      <c r="BB1263" s="94" t="str">
        <f t="shared" si="545"/>
        <v>-</v>
      </c>
      <c r="BC1263" s="94" t="str">
        <f t="shared" si="546"/>
        <v>-</v>
      </c>
      <c r="BD1263" s="94" t="str">
        <f t="shared" si="547"/>
        <v>-</v>
      </c>
      <c r="BE1263" s="94" t="str">
        <f t="shared" si="548"/>
        <v>-</v>
      </c>
      <c r="BF1263" s="94" t="str">
        <f t="shared" si="549"/>
        <v>-</v>
      </c>
    </row>
    <row r="1264" spans="1:58" x14ac:dyDescent="0.2">
      <c r="A1264" s="19" t="s">
        <v>1193</v>
      </c>
      <c r="B1264" s="19" t="s">
        <v>76</v>
      </c>
      <c r="C1264" s="19">
        <v>17311708</v>
      </c>
      <c r="D1264" s="19">
        <v>6</v>
      </c>
      <c r="E1264" s="19" t="s">
        <v>1723</v>
      </c>
      <c r="F1264" s="19" t="s">
        <v>1724</v>
      </c>
      <c r="G1264" s="19" t="s">
        <v>1725</v>
      </c>
      <c r="H1264" s="19" t="s">
        <v>1018</v>
      </c>
      <c r="I1264" s="19" t="s">
        <v>653</v>
      </c>
      <c r="J1264" s="19">
        <v>80</v>
      </c>
      <c r="K1264" s="19" t="s">
        <v>556</v>
      </c>
      <c r="L1264" s="19" t="s">
        <v>495</v>
      </c>
      <c r="M1264" s="19" t="s">
        <v>269</v>
      </c>
      <c r="N1264" s="19">
        <v>45960</v>
      </c>
      <c r="O1264" s="19">
        <v>84</v>
      </c>
      <c r="P1264" s="83">
        <v>3</v>
      </c>
      <c r="Q1264" s="19" t="s">
        <v>23</v>
      </c>
      <c r="R1264" s="19" t="s">
        <v>11</v>
      </c>
      <c r="S1264" s="19" t="s">
        <v>23</v>
      </c>
      <c r="T1264" s="19">
        <v>84</v>
      </c>
      <c r="U1264" s="19" t="s">
        <v>11</v>
      </c>
      <c r="V1264" s="19" t="s">
        <v>11</v>
      </c>
      <c r="W1264" s="19" t="s">
        <v>11</v>
      </c>
      <c r="X1264" s="19">
        <v>0</v>
      </c>
      <c r="Y1264" s="19" t="s">
        <v>730</v>
      </c>
      <c r="Z1264" s="19">
        <v>0</v>
      </c>
      <c r="AA1264" s="19">
        <v>0</v>
      </c>
      <c r="AB1264" s="19">
        <v>0</v>
      </c>
      <c r="AC1264" s="186" t="str">
        <f>IF(OR(M1264="13",M1264="14",P1264=8),"",IF(     AND(OR(S1264="AUTORIZADO", S1264="PENDIENTE", S1264="REDUCIDO", S1264="AMPLIADO"),L1264&lt;&gt;"HONORARIO" ), _xlfn.CONCAT(IF(H1264="X","H",H1264),"_",IF(OR(P1264=5,P1264=6),_xlfn.CONCAT(P1264,"A"),P1264),"_",VLOOKUP(T1264,Datos!$B$2:$C$5,2,TRUE)),""))</f>
        <v>M_3_[11 +]</v>
      </c>
      <c r="AD1264" s="186">
        <f t="shared" si="523"/>
        <v>0</v>
      </c>
      <c r="AE1264" s="90" t="str">
        <f t="shared" si="524"/>
        <v>-</v>
      </c>
      <c r="AF1264" s="91" t="str">
        <f t="shared" si="525"/>
        <v>070601</v>
      </c>
      <c r="AG1264" s="92"/>
      <c r="AH1264" s="93" t="str">
        <f t="shared" si="526"/>
        <v>Corporación de Fomento de la Producción</v>
      </c>
      <c r="AI1264" s="90" t="str">
        <f t="shared" si="527"/>
        <v>-</v>
      </c>
      <c r="AJ1264" s="90">
        <f t="shared" si="528"/>
        <v>6</v>
      </c>
      <c r="AK1264" s="90" t="str">
        <f t="shared" si="529"/>
        <v>-</v>
      </c>
      <c r="AL1264" s="90" t="str">
        <f t="shared" si="530"/>
        <v>Identifica este registro como MUJER</v>
      </c>
      <c r="AM1264" s="90" t="str">
        <f t="shared" si="531"/>
        <v>-</v>
      </c>
      <c r="AN1264" s="90" t="str">
        <f t="shared" si="532"/>
        <v>-</v>
      </c>
      <c r="AO1264" s="90" t="str">
        <f t="shared" si="533"/>
        <v>-</v>
      </c>
      <c r="AP1264" s="58" t="str">
        <f t="shared" si="534"/>
        <v>-</v>
      </c>
      <c r="AQ1264" s="94" t="str">
        <f t="shared" si="535"/>
        <v>-</v>
      </c>
      <c r="AR1264" s="94" t="str">
        <f>IF(N1264="","PRIMER_DIA en blanco",
IF(AND(M1264="01",N1264&gt;=L_Conversion!$C$118,N1264&lt;=L_Conversion!$D$118),"-",
IF(AND(M1264="02",N1264&gt;=L_Conversion!$C$119,N1264&lt;=L_Conversion!$D$119),"-",
IF(AND(M1264="03",N1264&gt;=L_Conversion!$C$120,N1264&lt;=L_Conversion!$D$120),"-",
IF(AND(M1264="04",N1264&gt;=L_Conversion!$C$121,N1264&lt;=L_Conversion!$D$121),"-",
IF(AND(M1264="05",N1264&gt;=L_Conversion!$C$122,N1264&lt;=L_Conversion!$D$122),"-",
IF(AND(M1264="06",N1264&gt;=L_Conversion!$C$123,N1264&lt;=L_Conversion!$D$123),"-",
IF(AND(M1264="07",N1264&gt;=L_Conversion!$C$124,N1264&lt;=L_Conversion!$D$124),"-",
IF(AND(M1264="08",N1264&gt;=L_Conversion!$C$125,N1264&lt;=L_Conversion!$D$125),"-",
IF(AND(M1264="09",N1264&gt;=L_Conversion!$C$126,N1264&lt;=L_Conversion!$D$126),"-",
IF(AND(M1264="10",N1264&gt;=L_Conversion!$C$127,N1264&lt;=L_Conversion!$D$127),"-",
IF(AND(M1264="11",N1264&gt;=L_Conversion!$C$128,N1264&lt;=L_Conversion!$D$128),"-",
IF(AND(M1264="12",N1264&gt;=L_Conversion!$C$129,N1264&lt;=L_Conversion!$D$129),"-",
IF(AND(M1264="13",N1264&gt;=L_Conversion!$C$116,N1264&lt;=L_Conversion!$D$116),"-",
IF(AND(M1264="14",N1264&gt;=L_Conversion!$C$117,N1264&lt;=L_Conversion!$D$117),"-",
"PRIMER_DIA fuera de rango")))))))))))))))</f>
        <v>-</v>
      </c>
      <c r="AS1264" s="94" t="str">
        <f t="shared" si="536"/>
        <v>-</v>
      </c>
      <c r="AT1264" s="94" t="str">
        <f t="shared" si="537"/>
        <v>-</v>
      </c>
      <c r="AU1264" s="94" t="str">
        <f t="shared" si="538"/>
        <v>-</v>
      </c>
      <c r="AV1264" s="94" t="str">
        <f t="shared" si="539"/>
        <v>-</v>
      </c>
      <c r="AW1264" s="94" t="str">
        <f t="shared" si="540"/>
        <v>-</v>
      </c>
      <c r="AX1264" s="94" t="str">
        <f t="shared" si="541"/>
        <v>-</v>
      </c>
      <c r="AY1264" s="94" t="str">
        <f t="shared" si="542"/>
        <v>-</v>
      </c>
      <c r="AZ1264" s="94" t="str">
        <f t="shared" si="543"/>
        <v>-</v>
      </c>
      <c r="BA1264" s="94" t="str">
        <f t="shared" si="544"/>
        <v>-</v>
      </c>
      <c r="BB1264" s="94" t="str">
        <f t="shared" si="545"/>
        <v>-</v>
      </c>
      <c r="BC1264" s="94" t="str">
        <f t="shared" si="546"/>
        <v>-</v>
      </c>
      <c r="BD1264" s="94" t="str">
        <f t="shared" si="547"/>
        <v>-</v>
      </c>
      <c r="BE1264" s="94" t="str">
        <f t="shared" si="548"/>
        <v>-</v>
      </c>
      <c r="BF1264" s="94" t="str">
        <f t="shared" si="549"/>
        <v>-</v>
      </c>
    </row>
    <row r="1265" spans="1:58" x14ac:dyDescent="0.2">
      <c r="A1265" s="19" t="s">
        <v>1193</v>
      </c>
      <c r="B1265" s="19" t="s">
        <v>1132</v>
      </c>
      <c r="C1265" s="19">
        <v>10367707</v>
      </c>
      <c r="D1265" s="19">
        <v>6</v>
      </c>
      <c r="E1265" s="19" t="s">
        <v>1219</v>
      </c>
      <c r="F1265" s="19" t="s">
        <v>1201</v>
      </c>
      <c r="G1265" s="19" t="s">
        <v>1693</v>
      </c>
      <c r="H1265" s="19" t="s">
        <v>1018</v>
      </c>
      <c r="I1265" s="19" t="s">
        <v>654</v>
      </c>
      <c r="J1265" s="19">
        <v>80</v>
      </c>
      <c r="K1265" s="19" t="s">
        <v>556</v>
      </c>
      <c r="L1265" s="19" t="s">
        <v>509</v>
      </c>
      <c r="M1265" s="19" t="s">
        <v>269</v>
      </c>
      <c r="N1265" s="19">
        <v>45960</v>
      </c>
      <c r="O1265" s="19">
        <v>1</v>
      </c>
      <c r="P1265" s="83">
        <v>1</v>
      </c>
      <c r="Q1265" s="19" t="s">
        <v>23</v>
      </c>
      <c r="R1265" s="19" t="s">
        <v>11</v>
      </c>
      <c r="S1265" s="19" t="s">
        <v>23</v>
      </c>
      <c r="T1265" s="19">
        <v>1</v>
      </c>
      <c r="U1265" s="19" t="s">
        <v>11</v>
      </c>
      <c r="V1265" s="19" t="s">
        <v>11</v>
      </c>
      <c r="W1265" s="19" t="s">
        <v>11</v>
      </c>
      <c r="X1265" s="19">
        <v>0</v>
      </c>
      <c r="Y1265" s="19" t="s">
        <v>730</v>
      </c>
      <c r="Z1265" s="19">
        <v>0</v>
      </c>
      <c r="AA1265" s="19">
        <v>0</v>
      </c>
      <c r="AB1265" s="19">
        <v>0</v>
      </c>
      <c r="AC1265" s="186" t="str">
        <f>IF(OR(M1265="13",M1265="14",P1265=8),"",IF(     AND(OR(S1265="AUTORIZADO", S1265="PENDIENTE", S1265="REDUCIDO", S1265="AMPLIADO"),L1265&lt;&gt;"HONORARIO" ), _xlfn.CONCAT(IF(H1265="X","H",H1265),"_",IF(OR(P1265=5,P1265=6),_xlfn.CONCAT(P1265,"A"),P1265),"_",VLOOKUP(T1265,Datos!$B$2:$C$5,2,TRUE)),""))</f>
        <v>M_1_[hasta 3]</v>
      </c>
      <c r="AD1265" s="186">
        <f t="shared" si="523"/>
        <v>0</v>
      </c>
      <c r="AE1265" s="90" t="str">
        <f t="shared" si="524"/>
        <v>-</v>
      </c>
      <c r="AF1265" s="91" t="str">
        <f t="shared" si="525"/>
        <v>Revisar</v>
      </c>
      <c r="AG1265" s="92"/>
      <c r="AH1265" s="93" t="str">
        <f t="shared" si="526"/>
        <v>Corporación de Fomento de la Producción</v>
      </c>
      <c r="AI1265" s="90" t="str">
        <f t="shared" si="527"/>
        <v>-</v>
      </c>
      <c r="AJ1265" s="90">
        <f t="shared" si="528"/>
        <v>6</v>
      </c>
      <c r="AK1265" s="90" t="str">
        <f t="shared" si="529"/>
        <v>-</v>
      </c>
      <c r="AL1265" s="90" t="str">
        <f t="shared" si="530"/>
        <v>Identifica este registro como MUJER</v>
      </c>
      <c r="AM1265" s="90" t="str">
        <f t="shared" si="531"/>
        <v>-</v>
      </c>
      <c r="AN1265" s="90" t="str">
        <f t="shared" si="532"/>
        <v>-</v>
      </c>
      <c r="AO1265" s="90" t="str">
        <f t="shared" si="533"/>
        <v>-</v>
      </c>
      <c r="AP1265" s="58" t="str">
        <f t="shared" si="534"/>
        <v>-</v>
      </c>
      <c r="AQ1265" s="94" t="str">
        <f t="shared" si="535"/>
        <v>-</v>
      </c>
      <c r="AR1265" s="94" t="str">
        <f>IF(N1265="","PRIMER_DIA en blanco",
IF(AND(M1265="01",N1265&gt;=L_Conversion!$C$118,N1265&lt;=L_Conversion!$D$118),"-",
IF(AND(M1265="02",N1265&gt;=L_Conversion!$C$119,N1265&lt;=L_Conversion!$D$119),"-",
IF(AND(M1265="03",N1265&gt;=L_Conversion!$C$120,N1265&lt;=L_Conversion!$D$120),"-",
IF(AND(M1265="04",N1265&gt;=L_Conversion!$C$121,N1265&lt;=L_Conversion!$D$121),"-",
IF(AND(M1265="05",N1265&gt;=L_Conversion!$C$122,N1265&lt;=L_Conversion!$D$122),"-",
IF(AND(M1265="06",N1265&gt;=L_Conversion!$C$123,N1265&lt;=L_Conversion!$D$123),"-",
IF(AND(M1265="07",N1265&gt;=L_Conversion!$C$124,N1265&lt;=L_Conversion!$D$124),"-",
IF(AND(M1265="08",N1265&gt;=L_Conversion!$C$125,N1265&lt;=L_Conversion!$D$125),"-",
IF(AND(M1265="09",N1265&gt;=L_Conversion!$C$126,N1265&lt;=L_Conversion!$D$126),"-",
IF(AND(M1265="10",N1265&gt;=L_Conversion!$C$127,N1265&lt;=L_Conversion!$D$127),"-",
IF(AND(M1265="11",N1265&gt;=L_Conversion!$C$128,N1265&lt;=L_Conversion!$D$128),"-",
IF(AND(M1265="12",N1265&gt;=L_Conversion!$C$129,N1265&lt;=L_Conversion!$D$129),"-",
IF(AND(M1265="13",N1265&gt;=L_Conversion!$C$116,N1265&lt;=L_Conversion!$D$116),"-",
IF(AND(M1265="14",N1265&gt;=L_Conversion!$C$117,N1265&lt;=L_Conversion!$D$117),"-",
"PRIMER_DIA fuera de rango")))))))))))))))</f>
        <v>-</v>
      </c>
      <c r="AS1265" s="94" t="str">
        <f t="shared" si="536"/>
        <v>-</v>
      </c>
      <c r="AT1265" s="94" t="str">
        <f t="shared" si="537"/>
        <v>-</v>
      </c>
      <c r="AU1265" s="94" t="str">
        <f t="shared" si="538"/>
        <v>-</v>
      </c>
      <c r="AV1265" s="94" t="str">
        <f t="shared" si="539"/>
        <v>-</v>
      </c>
      <c r="AW1265" s="94" t="str">
        <f t="shared" si="540"/>
        <v>-</v>
      </c>
      <c r="AX1265" s="94" t="str">
        <f t="shared" si="541"/>
        <v>-</v>
      </c>
      <c r="AY1265" s="94" t="str">
        <f t="shared" si="542"/>
        <v>-</v>
      </c>
      <c r="AZ1265" s="94" t="str">
        <f t="shared" si="543"/>
        <v>-</v>
      </c>
      <c r="BA1265" s="94" t="str">
        <f t="shared" si="544"/>
        <v>-</v>
      </c>
      <c r="BB1265" s="94" t="str">
        <f t="shared" si="545"/>
        <v>-</v>
      </c>
      <c r="BC1265" s="94" t="str">
        <f t="shared" si="546"/>
        <v>-</v>
      </c>
      <c r="BD1265" s="94" t="str">
        <f t="shared" si="547"/>
        <v>-</v>
      </c>
      <c r="BE1265" s="94" t="str">
        <f t="shared" si="548"/>
        <v>-</v>
      </c>
      <c r="BF1265" s="94" t="str">
        <f t="shared" si="549"/>
        <v>-</v>
      </c>
    </row>
    <row r="1266" spans="1:58" x14ac:dyDescent="0.2">
      <c r="A1266" s="19" t="s">
        <v>1193</v>
      </c>
      <c r="B1266" s="19" t="s">
        <v>76</v>
      </c>
      <c r="C1266" s="19">
        <v>13107095</v>
      </c>
      <c r="D1266" s="19">
        <v>0</v>
      </c>
      <c r="E1266" s="19" t="s">
        <v>1797</v>
      </c>
      <c r="F1266" s="19" t="s">
        <v>1798</v>
      </c>
      <c r="G1266" s="19" t="s">
        <v>1236</v>
      </c>
      <c r="H1266" s="19" t="s">
        <v>1018</v>
      </c>
      <c r="I1266" s="19" t="s">
        <v>654</v>
      </c>
      <c r="J1266" s="19">
        <v>80</v>
      </c>
      <c r="K1266" s="19" t="s">
        <v>560</v>
      </c>
      <c r="L1266" s="19" t="s">
        <v>509</v>
      </c>
      <c r="M1266" s="19" t="s">
        <v>269</v>
      </c>
      <c r="N1266" s="19">
        <v>45961</v>
      </c>
      <c r="O1266" s="19">
        <v>8</v>
      </c>
      <c r="P1266" s="83">
        <v>1</v>
      </c>
      <c r="Q1266" s="19" t="s">
        <v>23</v>
      </c>
      <c r="R1266" s="19" t="s">
        <v>11</v>
      </c>
      <c r="S1266" s="19" t="s">
        <v>23</v>
      </c>
      <c r="T1266" s="19">
        <v>8</v>
      </c>
      <c r="U1266" s="19" t="s">
        <v>11</v>
      </c>
      <c r="V1266" s="19" t="s">
        <v>11</v>
      </c>
      <c r="W1266" s="19" t="s">
        <v>11</v>
      </c>
      <c r="X1266" s="19">
        <v>0</v>
      </c>
      <c r="Y1266" s="19" t="s">
        <v>730</v>
      </c>
      <c r="Z1266" s="19">
        <v>0</v>
      </c>
      <c r="AA1266" s="19">
        <v>0</v>
      </c>
      <c r="AB1266" s="19">
        <v>0</v>
      </c>
      <c r="AC1266" s="186" t="str">
        <f>IF(OR(M1266="13",M1266="14",P1266=8),"",IF(     AND(OR(S1266="AUTORIZADO", S1266="PENDIENTE", S1266="REDUCIDO", S1266="AMPLIADO"),L1266&lt;&gt;"HONORARIO" ), _xlfn.CONCAT(IF(H1266="X","H",H1266),"_",IF(OR(P1266=5,P1266=6),_xlfn.CONCAT(P1266,"A"),P1266),"_",VLOOKUP(T1266,Datos!$B$2:$C$5,2,TRUE)),""))</f>
        <v>M_1_[4 a 10]</v>
      </c>
      <c r="AD1266" s="186">
        <f t="shared" si="523"/>
        <v>0</v>
      </c>
      <c r="AE1266" s="90" t="str">
        <f t="shared" si="524"/>
        <v>-</v>
      </c>
      <c r="AF1266" s="91" t="str">
        <f t="shared" si="525"/>
        <v>070601</v>
      </c>
      <c r="AG1266" s="92"/>
      <c r="AH1266" s="93" t="str">
        <f t="shared" si="526"/>
        <v>Corporación de Fomento de la Producción</v>
      </c>
      <c r="AI1266" s="90" t="str">
        <f t="shared" si="527"/>
        <v>-</v>
      </c>
      <c r="AJ1266" s="90">
        <f t="shared" si="528"/>
        <v>0</v>
      </c>
      <c r="AK1266" s="90" t="str">
        <f t="shared" si="529"/>
        <v>-</v>
      </c>
      <c r="AL1266" s="90" t="str">
        <f t="shared" si="530"/>
        <v>Identifica este registro como MUJER</v>
      </c>
      <c r="AM1266" s="90" t="str">
        <f t="shared" si="531"/>
        <v>-</v>
      </c>
      <c r="AN1266" s="90" t="str">
        <f t="shared" si="532"/>
        <v>-</v>
      </c>
      <c r="AO1266" s="90" t="str">
        <f t="shared" si="533"/>
        <v>-</v>
      </c>
      <c r="AP1266" s="58" t="str">
        <f t="shared" si="534"/>
        <v>-</v>
      </c>
      <c r="AQ1266" s="94" t="str">
        <f t="shared" si="535"/>
        <v>-</v>
      </c>
      <c r="AR1266" s="94" t="str">
        <f>IF(N1266="","PRIMER_DIA en blanco",
IF(AND(M1266="01",N1266&gt;=L_Conversion!$C$118,N1266&lt;=L_Conversion!$D$118),"-",
IF(AND(M1266="02",N1266&gt;=L_Conversion!$C$119,N1266&lt;=L_Conversion!$D$119),"-",
IF(AND(M1266="03",N1266&gt;=L_Conversion!$C$120,N1266&lt;=L_Conversion!$D$120),"-",
IF(AND(M1266="04",N1266&gt;=L_Conversion!$C$121,N1266&lt;=L_Conversion!$D$121),"-",
IF(AND(M1266="05",N1266&gt;=L_Conversion!$C$122,N1266&lt;=L_Conversion!$D$122),"-",
IF(AND(M1266="06",N1266&gt;=L_Conversion!$C$123,N1266&lt;=L_Conversion!$D$123),"-",
IF(AND(M1266="07",N1266&gt;=L_Conversion!$C$124,N1266&lt;=L_Conversion!$D$124),"-",
IF(AND(M1266="08",N1266&gt;=L_Conversion!$C$125,N1266&lt;=L_Conversion!$D$125),"-",
IF(AND(M1266="09",N1266&gt;=L_Conversion!$C$126,N1266&lt;=L_Conversion!$D$126),"-",
IF(AND(M1266="10",N1266&gt;=L_Conversion!$C$127,N1266&lt;=L_Conversion!$D$127),"-",
IF(AND(M1266="11",N1266&gt;=L_Conversion!$C$128,N1266&lt;=L_Conversion!$D$128),"-",
IF(AND(M1266="12",N1266&gt;=L_Conversion!$C$129,N1266&lt;=L_Conversion!$D$129),"-",
IF(AND(M1266="13",N1266&gt;=L_Conversion!$C$116,N1266&lt;=L_Conversion!$D$116),"-",
IF(AND(M1266="14",N1266&gt;=L_Conversion!$C$117,N1266&lt;=L_Conversion!$D$117),"-",
"PRIMER_DIA fuera de rango")))))))))))))))</f>
        <v>-</v>
      </c>
      <c r="AS1266" s="94" t="str">
        <f t="shared" si="536"/>
        <v>-</v>
      </c>
      <c r="AT1266" s="94" t="str">
        <f t="shared" si="537"/>
        <v>-</v>
      </c>
      <c r="AU1266" s="94" t="str">
        <f t="shared" si="538"/>
        <v>-</v>
      </c>
      <c r="AV1266" s="94" t="str">
        <f t="shared" si="539"/>
        <v>-</v>
      </c>
      <c r="AW1266" s="94" t="str">
        <f t="shared" si="540"/>
        <v>-</v>
      </c>
      <c r="AX1266" s="94" t="str">
        <f t="shared" si="541"/>
        <v>-</v>
      </c>
      <c r="AY1266" s="94" t="str">
        <f t="shared" si="542"/>
        <v>-</v>
      </c>
      <c r="AZ1266" s="94" t="str">
        <f t="shared" si="543"/>
        <v>-</v>
      </c>
      <c r="BA1266" s="94" t="str">
        <f t="shared" si="544"/>
        <v>-</v>
      </c>
      <c r="BB1266" s="94" t="str">
        <f t="shared" si="545"/>
        <v>-</v>
      </c>
      <c r="BC1266" s="94" t="str">
        <f t="shared" si="546"/>
        <v>-</v>
      </c>
      <c r="BD1266" s="94" t="str">
        <f t="shared" si="547"/>
        <v>-</v>
      </c>
      <c r="BE1266" s="94" t="str">
        <f t="shared" si="548"/>
        <v>-</v>
      </c>
      <c r="BF1266" s="94" t="str">
        <f t="shared" si="549"/>
        <v>-</v>
      </c>
    </row>
    <row r="1267" spans="1:58" x14ac:dyDescent="0.2">
      <c r="A1267" s="19" t="s">
        <v>1193</v>
      </c>
      <c r="B1267" s="19" t="s">
        <v>76</v>
      </c>
      <c r="C1267" s="19">
        <v>22605676</v>
      </c>
      <c r="D1267" s="19">
        <v>9</v>
      </c>
      <c r="E1267" s="19" t="s">
        <v>1821</v>
      </c>
      <c r="F1267" s="19" t="s">
        <v>1506</v>
      </c>
      <c r="G1267" s="19" t="s">
        <v>1822</v>
      </c>
      <c r="H1267" s="19" t="s">
        <v>1018</v>
      </c>
      <c r="I1267" s="19" t="s">
        <v>653</v>
      </c>
      <c r="J1267" s="19">
        <v>80</v>
      </c>
      <c r="K1267" s="19" t="s">
        <v>556</v>
      </c>
      <c r="L1267" s="19" t="s">
        <v>495</v>
      </c>
      <c r="M1267" s="19" t="s">
        <v>271</v>
      </c>
      <c r="N1267" s="19">
        <v>45962</v>
      </c>
      <c r="O1267" s="19">
        <v>14</v>
      </c>
      <c r="P1267" s="83">
        <v>1</v>
      </c>
      <c r="Q1267" s="19" t="s">
        <v>23</v>
      </c>
      <c r="R1267" s="19" t="s">
        <v>11</v>
      </c>
      <c r="S1267" s="19" t="s">
        <v>23</v>
      </c>
      <c r="T1267" s="19">
        <v>14</v>
      </c>
      <c r="U1267" s="19" t="s">
        <v>11</v>
      </c>
      <c r="V1267" s="19" t="s">
        <v>11</v>
      </c>
      <c r="W1267" s="19" t="s">
        <v>11</v>
      </c>
      <c r="X1267" s="19">
        <v>0</v>
      </c>
      <c r="Y1267" s="19" t="s">
        <v>730</v>
      </c>
      <c r="Z1267" s="19">
        <v>0</v>
      </c>
      <c r="AA1267" s="19">
        <v>0</v>
      </c>
      <c r="AB1267" s="19">
        <v>0</v>
      </c>
      <c r="AC1267" s="186" t="str">
        <f>IF(OR(M1267="13",M1267="14",P1267=8),"",IF(     AND(OR(S1267="AUTORIZADO", S1267="PENDIENTE", S1267="REDUCIDO", S1267="AMPLIADO"),L1267&lt;&gt;"HONORARIO" ), _xlfn.CONCAT(IF(H1267="X","H",H1267),"_",IF(OR(P1267=5,P1267=6),_xlfn.CONCAT(P1267,"A"),P1267),"_",VLOOKUP(T1267,Datos!$B$2:$C$5,2,TRUE)),""))</f>
        <v>M_1_[11 +]</v>
      </c>
      <c r="AD1267" s="186">
        <f t="shared" si="523"/>
        <v>0</v>
      </c>
      <c r="AE1267" s="90" t="str">
        <f t="shared" si="524"/>
        <v>-</v>
      </c>
      <c r="AF1267" s="91" t="str">
        <f t="shared" si="525"/>
        <v>070601</v>
      </c>
      <c r="AG1267" s="92"/>
      <c r="AH1267" s="93" t="str">
        <f t="shared" si="526"/>
        <v>Corporación de Fomento de la Producción</v>
      </c>
      <c r="AI1267" s="90" t="str">
        <f t="shared" si="527"/>
        <v>-</v>
      </c>
      <c r="AJ1267" s="90">
        <f t="shared" si="528"/>
        <v>9</v>
      </c>
      <c r="AK1267" s="90" t="str">
        <f t="shared" si="529"/>
        <v>-</v>
      </c>
      <c r="AL1267" s="90" t="str">
        <f t="shared" si="530"/>
        <v>Identifica este registro como MUJER</v>
      </c>
      <c r="AM1267" s="90" t="str">
        <f t="shared" si="531"/>
        <v>-</v>
      </c>
      <c r="AN1267" s="90" t="str">
        <f t="shared" si="532"/>
        <v>-</v>
      </c>
      <c r="AO1267" s="90" t="str">
        <f t="shared" si="533"/>
        <v>-</v>
      </c>
      <c r="AP1267" s="58" t="str">
        <f t="shared" si="534"/>
        <v>-</v>
      </c>
      <c r="AQ1267" s="94" t="str">
        <f t="shared" si="535"/>
        <v>-</v>
      </c>
      <c r="AR1267" s="94" t="str">
        <f>IF(N1267="","PRIMER_DIA en blanco",
IF(AND(M1267="01",N1267&gt;=L_Conversion!$C$118,N1267&lt;=L_Conversion!$D$118),"-",
IF(AND(M1267="02",N1267&gt;=L_Conversion!$C$119,N1267&lt;=L_Conversion!$D$119),"-",
IF(AND(M1267="03",N1267&gt;=L_Conversion!$C$120,N1267&lt;=L_Conversion!$D$120),"-",
IF(AND(M1267="04",N1267&gt;=L_Conversion!$C$121,N1267&lt;=L_Conversion!$D$121),"-",
IF(AND(M1267="05",N1267&gt;=L_Conversion!$C$122,N1267&lt;=L_Conversion!$D$122),"-",
IF(AND(M1267="06",N1267&gt;=L_Conversion!$C$123,N1267&lt;=L_Conversion!$D$123),"-",
IF(AND(M1267="07",N1267&gt;=L_Conversion!$C$124,N1267&lt;=L_Conversion!$D$124),"-",
IF(AND(M1267="08",N1267&gt;=L_Conversion!$C$125,N1267&lt;=L_Conversion!$D$125),"-",
IF(AND(M1267="09",N1267&gt;=L_Conversion!$C$126,N1267&lt;=L_Conversion!$D$126),"-",
IF(AND(M1267="10",N1267&gt;=L_Conversion!$C$127,N1267&lt;=L_Conversion!$D$127),"-",
IF(AND(M1267="11",N1267&gt;=L_Conversion!$C$128,N1267&lt;=L_Conversion!$D$128),"-",
IF(AND(M1267="12",N1267&gt;=L_Conversion!$C$129,N1267&lt;=L_Conversion!$D$129),"-",
IF(AND(M1267="13",N1267&gt;=L_Conversion!$C$116,N1267&lt;=L_Conversion!$D$116),"-",
IF(AND(M1267="14",N1267&gt;=L_Conversion!$C$117,N1267&lt;=L_Conversion!$D$117),"-",
"PRIMER_DIA fuera de rango")))))))))))))))</f>
        <v>-</v>
      </c>
      <c r="AS1267" s="94" t="str">
        <f t="shared" si="536"/>
        <v>-</v>
      </c>
      <c r="AT1267" s="94" t="str">
        <f t="shared" si="537"/>
        <v>-</v>
      </c>
      <c r="AU1267" s="94" t="str">
        <f t="shared" si="538"/>
        <v>-</v>
      </c>
      <c r="AV1267" s="94" t="str">
        <f t="shared" si="539"/>
        <v>-</v>
      </c>
      <c r="AW1267" s="94" t="str">
        <f t="shared" si="540"/>
        <v>-</v>
      </c>
      <c r="AX1267" s="94" t="str">
        <f t="shared" si="541"/>
        <v>-</v>
      </c>
      <c r="AY1267" s="94" t="str">
        <f t="shared" si="542"/>
        <v>-</v>
      </c>
      <c r="AZ1267" s="94" t="str">
        <f t="shared" si="543"/>
        <v>-</v>
      </c>
      <c r="BA1267" s="94" t="str">
        <f t="shared" si="544"/>
        <v>-</v>
      </c>
      <c r="BB1267" s="94" t="str">
        <f t="shared" si="545"/>
        <v>-</v>
      </c>
      <c r="BC1267" s="94" t="str">
        <f t="shared" si="546"/>
        <v>-</v>
      </c>
      <c r="BD1267" s="94" t="str">
        <f t="shared" si="547"/>
        <v>-</v>
      </c>
      <c r="BE1267" s="94" t="str">
        <f t="shared" si="548"/>
        <v>-</v>
      </c>
      <c r="BF1267" s="94" t="str">
        <f t="shared" si="549"/>
        <v>-</v>
      </c>
    </row>
    <row r="1268" spans="1:58" x14ac:dyDescent="0.2">
      <c r="A1268" s="19" t="s">
        <v>1193</v>
      </c>
      <c r="B1268" s="19" t="s">
        <v>876</v>
      </c>
      <c r="C1268" s="19">
        <v>16711217</v>
      </c>
      <c r="D1268" s="19" t="s">
        <v>1197</v>
      </c>
      <c r="E1268" s="19" t="s">
        <v>1550</v>
      </c>
      <c r="F1268" s="19" t="s">
        <v>1827</v>
      </c>
      <c r="G1268" s="19" t="s">
        <v>1828</v>
      </c>
      <c r="H1268" s="19" t="s">
        <v>1018</v>
      </c>
      <c r="I1268" s="19" t="s">
        <v>653</v>
      </c>
      <c r="J1268" s="19">
        <v>80</v>
      </c>
      <c r="K1268" s="19" t="s">
        <v>556</v>
      </c>
      <c r="L1268" s="19" t="s">
        <v>495</v>
      </c>
      <c r="M1268" s="19" t="s">
        <v>271</v>
      </c>
      <c r="N1268" s="19">
        <v>45962</v>
      </c>
      <c r="O1268" s="19">
        <v>15</v>
      </c>
      <c r="P1268" s="83">
        <v>1</v>
      </c>
      <c r="Q1268" s="19" t="s">
        <v>23</v>
      </c>
      <c r="R1268" s="19" t="s">
        <v>11</v>
      </c>
      <c r="S1268" s="19" t="s">
        <v>23</v>
      </c>
      <c r="T1268" s="19">
        <v>15</v>
      </c>
      <c r="U1268" s="19" t="s">
        <v>11</v>
      </c>
      <c r="V1268" s="19" t="s">
        <v>11</v>
      </c>
      <c r="W1268" s="19" t="s">
        <v>11</v>
      </c>
      <c r="X1268" s="19">
        <v>0</v>
      </c>
      <c r="Y1268" s="19" t="s">
        <v>730</v>
      </c>
      <c r="Z1268" s="19">
        <v>0</v>
      </c>
      <c r="AA1268" s="19">
        <v>0</v>
      </c>
      <c r="AB1268" s="19">
        <v>0</v>
      </c>
      <c r="AC1268" s="186" t="str">
        <f>IF(OR(M1268="13",M1268="14",P1268=8),"",IF(     AND(OR(S1268="AUTORIZADO", S1268="PENDIENTE", S1268="REDUCIDO", S1268="AMPLIADO"),L1268&lt;&gt;"HONORARIO" ), _xlfn.CONCAT(IF(H1268="X","H",H1268),"_",IF(OR(P1268=5,P1268=6),_xlfn.CONCAT(P1268,"A"),P1268),"_",VLOOKUP(T1268,Datos!$B$2:$C$5,2,TRUE)),""))</f>
        <v>M_1_[11 +]</v>
      </c>
      <c r="AD1268" s="186">
        <f t="shared" si="523"/>
        <v>0</v>
      </c>
      <c r="AE1268" s="90" t="str">
        <f t="shared" si="524"/>
        <v>-</v>
      </c>
      <c r="AF1268" s="91" t="str">
        <f t="shared" si="525"/>
        <v>070607</v>
      </c>
      <c r="AG1268" s="92"/>
      <c r="AH1268" s="93" t="str">
        <f t="shared" si="526"/>
        <v>Corporación de Fomento de la Producción</v>
      </c>
      <c r="AI1268" s="90" t="str">
        <f t="shared" si="527"/>
        <v>-</v>
      </c>
      <c r="AJ1268" s="90" t="str">
        <f t="shared" si="528"/>
        <v>K</v>
      </c>
      <c r="AK1268" s="90" t="str">
        <f t="shared" si="529"/>
        <v>-</v>
      </c>
      <c r="AL1268" s="90" t="str">
        <f t="shared" si="530"/>
        <v>Identifica este registro como MUJER</v>
      </c>
      <c r="AM1268" s="90" t="str">
        <f t="shared" si="531"/>
        <v>-</v>
      </c>
      <c r="AN1268" s="90" t="str">
        <f t="shared" si="532"/>
        <v>-</v>
      </c>
      <c r="AO1268" s="90" t="str">
        <f t="shared" si="533"/>
        <v>-</v>
      </c>
      <c r="AP1268" s="58" t="str">
        <f t="shared" si="534"/>
        <v>-</v>
      </c>
      <c r="AQ1268" s="94" t="str">
        <f t="shared" si="535"/>
        <v>-</v>
      </c>
      <c r="AR1268" s="94" t="str">
        <f>IF(N1268="","PRIMER_DIA en blanco",
IF(AND(M1268="01",N1268&gt;=L_Conversion!$C$118,N1268&lt;=L_Conversion!$D$118),"-",
IF(AND(M1268="02",N1268&gt;=L_Conversion!$C$119,N1268&lt;=L_Conversion!$D$119),"-",
IF(AND(M1268="03",N1268&gt;=L_Conversion!$C$120,N1268&lt;=L_Conversion!$D$120),"-",
IF(AND(M1268="04",N1268&gt;=L_Conversion!$C$121,N1268&lt;=L_Conversion!$D$121),"-",
IF(AND(M1268="05",N1268&gt;=L_Conversion!$C$122,N1268&lt;=L_Conversion!$D$122),"-",
IF(AND(M1268="06",N1268&gt;=L_Conversion!$C$123,N1268&lt;=L_Conversion!$D$123),"-",
IF(AND(M1268="07",N1268&gt;=L_Conversion!$C$124,N1268&lt;=L_Conversion!$D$124),"-",
IF(AND(M1268="08",N1268&gt;=L_Conversion!$C$125,N1268&lt;=L_Conversion!$D$125),"-",
IF(AND(M1268="09",N1268&gt;=L_Conversion!$C$126,N1268&lt;=L_Conversion!$D$126),"-",
IF(AND(M1268="10",N1268&gt;=L_Conversion!$C$127,N1268&lt;=L_Conversion!$D$127),"-",
IF(AND(M1268="11",N1268&gt;=L_Conversion!$C$128,N1268&lt;=L_Conversion!$D$128),"-",
IF(AND(M1268="12",N1268&gt;=L_Conversion!$C$129,N1268&lt;=L_Conversion!$D$129),"-",
IF(AND(M1268="13",N1268&gt;=L_Conversion!$C$116,N1268&lt;=L_Conversion!$D$116),"-",
IF(AND(M1268="14",N1268&gt;=L_Conversion!$C$117,N1268&lt;=L_Conversion!$D$117),"-",
"PRIMER_DIA fuera de rango")))))))))))))))</f>
        <v>-</v>
      </c>
      <c r="AS1268" s="94" t="str">
        <f t="shared" si="536"/>
        <v>-</v>
      </c>
      <c r="AT1268" s="94" t="str">
        <f t="shared" si="537"/>
        <v>-</v>
      </c>
      <c r="AU1268" s="94" t="str">
        <f t="shared" si="538"/>
        <v>-</v>
      </c>
      <c r="AV1268" s="94" t="str">
        <f t="shared" si="539"/>
        <v>-</v>
      </c>
      <c r="AW1268" s="94" t="str">
        <f t="shared" si="540"/>
        <v>-</v>
      </c>
      <c r="AX1268" s="94" t="str">
        <f t="shared" si="541"/>
        <v>-</v>
      </c>
      <c r="AY1268" s="94" t="str">
        <f t="shared" si="542"/>
        <v>-</v>
      </c>
      <c r="AZ1268" s="94" t="str">
        <f t="shared" si="543"/>
        <v>-</v>
      </c>
      <c r="BA1268" s="94" t="str">
        <f t="shared" si="544"/>
        <v>-</v>
      </c>
      <c r="BB1268" s="94" t="str">
        <f t="shared" si="545"/>
        <v>-</v>
      </c>
      <c r="BC1268" s="94" t="str">
        <f t="shared" si="546"/>
        <v>-</v>
      </c>
      <c r="BD1268" s="94" t="str">
        <f t="shared" si="547"/>
        <v>-</v>
      </c>
      <c r="BE1268" s="94" t="str">
        <f t="shared" si="548"/>
        <v>-</v>
      </c>
      <c r="BF1268" s="94" t="str">
        <f t="shared" si="549"/>
        <v>-</v>
      </c>
    </row>
    <row r="1269" spans="1:58" x14ac:dyDescent="0.2">
      <c r="A1269" s="19" t="s">
        <v>1193</v>
      </c>
      <c r="B1269" s="19" t="s">
        <v>76</v>
      </c>
      <c r="C1269" s="19">
        <v>8515917</v>
      </c>
      <c r="D1269" s="19">
        <v>8</v>
      </c>
      <c r="E1269" s="19" t="s">
        <v>1489</v>
      </c>
      <c r="F1269" s="19" t="s">
        <v>1401</v>
      </c>
      <c r="G1269" s="19" t="s">
        <v>1490</v>
      </c>
      <c r="H1269" s="19" t="s">
        <v>1018</v>
      </c>
      <c r="I1269" s="19" t="s">
        <v>653</v>
      </c>
      <c r="J1269" s="19">
        <v>80</v>
      </c>
      <c r="K1269" s="19" t="s">
        <v>560</v>
      </c>
      <c r="L1269" s="19" t="s">
        <v>495</v>
      </c>
      <c r="M1269" s="19" t="s">
        <v>271</v>
      </c>
      <c r="N1269" s="19">
        <v>45963</v>
      </c>
      <c r="O1269" s="19">
        <v>90</v>
      </c>
      <c r="P1269" s="83">
        <v>1</v>
      </c>
      <c r="Q1269" s="19" t="s">
        <v>23</v>
      </c>
      <c r="R1269" s="19" t="s">
        <v>11</v>
      </c>
      <c r="S1269" s="19" t="s">
        <v>23</v>
      </c>
      <c r="T1269" s="19">
        <v>90</v>
      </c>
      <c r="U1269" s="19" t="s">
        <v>11</v>
      </c>
      <c r="V1269" s="19" t="s">
        <v>11</v>
      </c>
      <c r="W1269" s="19" t="s">
        <v>11</v>
      </c>
      <c r="X1269" s="19">
        <v>0</v>
      </c>
      <c r="Y1269" s="19" t="s">
        <v>730</v>
      </c>
      <c r="Z1269" s="19">
        <v>0</v>
      </c>
      <c r="AA1269" s="19">
        <v>0</v>
      </c>
      <c r="AB1269" s="19">
        <v>0</v>
      </c>
      <c r="AC1269" s="186" t="str">
        <f>IF(OR(M1269="13",M1269="14",P1269=8),"",IF(     AND(OR(S1269="AUTORIZADO", S1269="PENDIENTE", S1269="REDUCIDO", S1269="AMPLIADO"),L1269&lt;&gt;"HONORARIO" ), _xlfn.CONCAT(IF(H1269="X","H",H1269),"_",IF(OR(P1269=5,P1269=6),_xlfn.CONCAT(P1269,"A"),P1269),"_",VLOOKUP(T1269,Datos!$B$2:$C$5,2,TRUE)),""))</f>
        <v>M_1_[11 +]</v>
      </c>
      <c r="AD1269" s="186">
        <f t="shared" si="523"/>
        <v>0</v>
      </c>
      <c r="AE1269" s="90" t="str">
        <f t="shared" si="524"/>
        <v>-</v>
      </c>
      <c r="AF1269" s="91" t="str">
        <f t="shared" si="525"/>
        <v>070601</v>
      </c>
      <c r="AG1269" s="92"/>
      <c r="AH1269" s="93" t="str">
        <f t="shared" si="526"/>
        <v>Corporación de Fomento de la Producción</v>
      </c>
      <c r="AI1269" s="90" t="str">
        <f t="shared" si="527"/>
        <v>-</v>
      </c>
      <c r="AJ1269" s="90">
        <f t="shared" si="528"/>
        <v>8</v>
      </c>
      <c r="AK1269" s="90" t="str">
        <f t="shared" si="529"/>
        <v>-</v>
      </c>
      <c r="AL1269" s="90" t="str">
        <f t="shared" si="530"/>
        <v>Identifica este registro como MUJER</v>
      </c>
      <c r="AM1269" s="90" t="str">
        <f t="shared" si="531"/>
        <v>-</v>
      </c>
      <c r="AN1269" s="90" t="str">
        <f t="shared" si="532"/>
        <v>-</v>
      </c>
      <c r="AO1269" s="90" t="str">
        <f t="shared" si="533"/>
        <v>-</v>
      </c>
      <c r="AP1269" s="58" t="str">
        <f t="shared" si="534"/>
        <v>-</v>
      </c>
      <c r="AQ1269" s="94" t="str">
        <f t="shared" si="535"/>
        <v>-</v>
      </c>
      <c r="AR1269" s="94" t="str">
        <f>IF(N1269="","PRIMER_DIA en blanco",
IF(AND(M1269="01",N1269&gt;=L_Conversion!$C$118,N1269&lt;=L_Conversion!$D$118),"-",
IF(AND(M1269="02",N1269&gt;=L_Conversion!$C$119,N1269&lt;=L_Conversion!$D$119),"-",
IF(AND(M1269="03",N1269&gt;=L_Conversion!$C$120,N1269&lt;=L_Conversion!$D$120),"-",
IF(AND(M1269="04",N1269&gt;=L_Conversion!$C$121,N1269&lt;=L_Conversion!$D$121),"-",
IF(AND(M1269="05",N1269&gt;=L_Conversion!$C$122,N1269&lt;=L_Conversion!$D$122),"-",
IF(AND(M1269="06",N1269&gt;=L_Conversion!$C$123,N1269&lt;=L_Conversion!$D$123),"-",
IF(AND(M1269="07",N1269&gt;=L_Conversion!$C$124,N1269&lt;=L_Conversion!$D$124),"-",
IF(AND(M1269="08",N1269&gt;=L_Conversion!$C$125,N1269&lt;=L_Conversion!$D$125),"-",
IF(AND(M1269="09",N1269&gt;=L_Conversion!$C$126,N1269&lt;=L_Conversion!$D$126),"-",
IF(AND(M1269="10",N1269&gt;=L_Conversion!$C$127,N1269&lt;=L_Conversion!$D$127),"-",
IF(AND(M1269="11",N1269&gt;=L_Conversion!$C$128,N1269&lt;=L_Conversion!$D$128),"-",
IF(AND(M1269="12",N1269&gt;=L_Conversion!$C$129,N1269&lt;=L_Conversion!$D$129),"-",
IF(AND(M1269="13",N1269&gt;=L_Conversion!$C$116,N1269&lt;=L_Conversion!$D$116),"-",
IF(AND(M1269="14",N1269&gt;=L_Conversion!$C$117,N1269&lt;=L_Conversion!$D$117),"-",
"PRIMER_DIA fuera de rango")))))))))))))))</f>
        <v>-</v>
      </c>
      <c r="AS1269" s="94" t="str">
        <f t="shared" si="536"/>
        <v>-</v>
      </c>
      <c r="AT1269" s="94" t="str">
        <f t="shared" si="537"/>
        <v>-</v>
      </c>
      <c r="AU1269" s="94" t="str">
        <f t="shared" si="538"/>
        <v>-</v>
      </c>
      <c r="AV1269" s="94" t="str">
        <f t="shared" si="539"/>
        <v>-</v>
      </c>
      <c r="AW1269" s="94" t="str">
        <f t="shared" si="540"/>
        <v>-</v>
      </c>
      <c r="AX1269" s="94" t="str">
        <f t="shared" si="541"/>
        <v>-</v>
      </c>
      <c r="AY1269" s="94" t="str">
        <f t="shared" si="542"/>
        <v>-</v>
      </c>
      <c r="AZ1269" s="94" t="str">
        <f t="shared" si="543"/>
        <v>-</v>
      </c>
      <c r="BA1269" s="94" t="str">
        <f t="shared" si="544"/>
        <v>-</v>
      </c>
      <c r="BB1269" s="94" t="str">
        <f t="shared" si="545"/>
        <v>-</v>
      </c>
      <c r="BC1269" s="94" t="str">
        <f t="shared" si="546"/>
        <v>-</v>
      </c>
      <c r="BD1269" s="94" t="str">
        <f t="shared" si="547"/>
        <v>-</v>
      </c>
      <c r="BE1269" s="94" t="str">
        <f t="shared" si="548"/>
        <v>-</v>
      </c>
      <c r="BF1269" s="94" t="str">
        <f t="shared" si="549"/>
        <v>-</v>
      </c>
    </row>
    <row r="1270" spans="1:58" x14ac:dyDescent="0.2">
      <c r="A1270" s="19" t="s">
        <v>1193</v>
      </c>
      <c r="B1270" s="19" t="s">
        <v>76</v>
      </c>
      <c r="C1270" s="19">
        <v>13268105</v>
      </c>
      <c r="D1270" s="19">
        <v>8</v>
      </c>
      <c r="E1270" s="19" t="s">
        <v>1522</v>
      </c>
      <c r="F1270" s="19" t="s">
        <v>1296</v>
      </c>
      <c r="G1270" s="19" t="s">
        <v>1841</v>
      </c>
      <c r="H1270" s="19" t="s">
        <v>1018</v>
      </c>
      <c r="I1270" s="19" t="s">
        <v>653</v>
      </c>
      <c r="J1270" s="19">
        <v>80</v>
      </c>
      <c r="K1270" s="19" t="s">
        <v>556</v>
      </c>
      <c r="L1270" s="19" t="s">
        <v>495</v>
      </c>
      <c r="M1270" s="19" t="s">
        <v>271</v>
      </c>
      <c r="N1270" s="19">
        <v>45964</v>
      </c>
      <c r="O1270" s="19">
        <v>4</v>
      </c>
      <c r="P1270" s="83">
        <v>1</v>
      </c>
      <c r="Q1270" s="19" t="s">
        <v>23</v>
      </c>
      <c r="R1270" s="19" t="s">
        <v>11</v>
      </c>
      <c r="S1270" s="19" t="s">
        <v>23</v>
      </c>
      <c r="T1270" s="19">
        <v>4</v>
      </c>
      <c r="U1270" s="19" t="s">
        <v>11</v>
      </c>
      <c r="V1270" s="19" t="s">
        <v>11</v>
      </c>
      <c r="W1270" s="19" t="s">
        <v>11</v>
      </c>
      <c r="X1270" s="19">
        <v>0</v>
      </c>
      <c r="Y1270" s="19" t="s">
        <v>730</v>
      </c>
      <c r="Z1270" s="19">
        <v>0</v>
      </c>
      <c r="AA1270" s="19">
        <v>0</v>
      </c>
      <c r="AB1270" s="19">
        <v>0</v>
      </c>
      <c r="AC1270" s="186" t="str">
        <f>IF(OR(M1270="13",M1270="14",P1270=8),"",IF(     AND(OR(S1270="AUTORIZADO", S1270="PENDIENTE", S1270="REDUCIDO", S1270="AMPLIADO"),L1270&lt;&gt;"HONORARIO" ), _xlfn.CONCAT(IF(H1270="X","H",H1270),"_",IF(OR(P1270=5,P1270=6),_xlfn.CONCAT(P1270,"A"),P1270),"_",VLOOKUP(T1270,Datos!$B$2:$C$5,2,TRUE)),""))</f>
        <v>M_1_[4 a 10]</v>
      </c>
      <c r="AD1270" s="186">
        <f t="shared" si="523"/>
        <v>0</v>
      </c>
      <c r="AE1270" s="90" t="str">
        <f t="shared" si="524"/>
        <v>-</v>
      </c>
      <c r="AF1270" s="91" t="str">
        <f t="shared" si="525"/>
        <v>070601</v>
      </c>
      <c r="AG1270" s="92"/>
      <c r="AH1270" s="93" t="str">
        <f t="shared" si="526"/>
        <v>Corporación de Fomento de la Producción</v>
      </c>
      <c r="AI1270" s="90" t="str">
        <f t="shared" si="527"/>
        <v>-</v>
      </c>
      <c r="AJ1270" s="90">
        <f t="shared" si="528"/>
        <v>8</v>
      </c>
      <c r="AK1270" s="90" t="str">
        <f t="shared" si="529"/>
        <v>-</v>
      </c>
      <c r="AL1270" s="90" t="str">
        <f t="shared" si="530"/>
        <v>Identifica este registro como MUJER</v>
      </c>
      <c r="AM1270" s="90" t="str">
        <f t="shared" si="531"/>
        <v>-</v>
      </c>
      <c r="AN1270" s="90" t="str">
        <f t="shared" si="532"/>
        <v>-</v>
      </c>
      <c r="AO1270" s="90" t="str">
        <f t="shared" si="533"/>
        <v>-</v>
      </c>
      <c r="AP1270" s="58" t="str">
        <f t="shared" si="534"/>
        <v>-</v>
      </c>
      <c r="AQ1270" s="94" t="str">
        <f t="shared" si="535"/>
        <v>-</v>
      </c>
      <c r="AR1270" s="94" t="str">
        <f>IF(N1270="","PRIMER_DIA en blanco",
IF(AND(M1270="01",N1270&gt;=L_Conversion!$C$118,N1270&lt;=L_Conversion!$D$118),"-",
IF(AND(M1270="02",N1270&gt;=L_Conversion!$C$119,N1270&lt;=L_Conversion!$D$119),"-",
IF(AND(M1270="03",N1270&gt;=L_Conversion!$C$120,N1270&lt;=L_Conversion!$D$120),"-",
IF(AND(M1270="04",N1270&gt;=L_Conversion!$C$121,N1270&lt;=L_Conversion!$D$121),"-",
IF(AND(M1270="05",N1270&gt;=L_Conversion!$C$122,N1270&lt;=L_Conversion!$D$122),"-",
IF(AND(M1270="06",N1270&gt;=L_Conversion!$C$123,N1270&lt;=L_Conversion!$D$123),"-",
IF(AND(M1270="07",N1270&gt;=L_Conversion!$C$124,N1270&lt;=L_Conversion!$D$124),"-",
IF(AND(M1270="08",N1270&gt;=L_Conversion!$C$125,N1270&lt;=L_Conversion!$D$125),"-",
IF(AND(M1270="09",N1270&gt;=L_Conversion!$C$126,N1270&lt;=L_Conversion!$D$126),"-",
IF(AND(M1270="10",N1270&gt;=L_Conversion!$C$127,N1270&lt;=L_Conversion!$D$127),"-",
IF(AND(M1270="11",N1270&gt;=L_Conversion!$C$128,N1270&lt;=L_Conversion!$D$128),"-",
IF(AND(M1270="12",N1270&gt;=L_Conversion!$C$129,N1270&lt;=L_Conversion!$D$129),"-",
IF(AND(M1270="13",N1270&gt;=L_Conversion!$C$116,N1270&lt;=L_Conversion!$D$116),"-",
IF(AND(M1270="14",N1270&gt;=L_Conversion!$C$117,N1270&lt;=L_Conversion!$D$117),"-",
"PRIMER_DIA fuera de rango")))))))))))))))</f>
        <v>-</v>
      </c>
      <c r="AS1270" s="94" t="str">
        <f t="shared" si="536"/>
        <v>-</v>
      </c>
      <c r="AT1270" s="94" t="str">
        <f t="shared" si="537"/>
        <v>-</v>
      </c>
      <c r="AU1270" s="94" t="str">
        <f t="shared" si="538"/>
        <v>-</v>
      </c>
      <c r="AV1270" s="94" t="str">
        <f t="shared" si="539"/>
        <v>-</v>
      </c>
      <c r="AW1270" s="94" t="str">
        <f t="shared" si="540"/>
        <v>-</v>
      </c>
      <c r="AX1270" s="94" t="str">
        <f t="shared" si="541"/>
        <v>-</v>
      </c>
      <c r="AY1270" s="94" t="str">
        <f t="shared" si="542"/>
        <v>-</v>
      </c>
      <c r="AZ1270" s="94" t="str">
        <f t="shared" si="543"/>
        <v>-</v>
      </c>
      <c r="BA1270" s="94" t="str">
        <f t="shared" si="544"/>
        <v>-</v>
      </c>
      <c r="BB1270" s="94" t="str">
        <f t="shared" si="545"/>
        <v>-</v>
      </c>
      <c r="BC1270" s="94" t="str">
        <f t="shared" si="546"/>
        <v>-</v>
      </c>
      <c r="BD1270" s="94" t="str">
        <f t="shared" si="547"/>
        <v>-</v>
      </c>
      <c r="BE1270" s="94" t="str">
        <f t="shared" si="548"/>
        <v>-</v>
      </c>
      <c r="BF1270" s="94" t="str">
        <f t="shared" si="549"/>
        <v>-</v>
      </c>
    </row>
    <row r="1271" spans="1:58" x14ac:dyDescent="0.2">
      <c r="A1271" s="19" t="s">
        <v>1193</v>
      </c>
      <c r="B1271" s="19" t="s">
        <v>76</v>
      </c>
      <c r="C1271" s="19">
        <v>15375340</v>
      </c>
      <c r="D1271" s="19">
        <v>7</v>
      </c>
      <c r="E1271" s="19" t="s">
        <v>1245</v>
      </c>
      <c r="F1271" s="19" t="s">
        <v>1246</v>
      </c>
      <c r="G1271" s="19" t="s">
        <v>1247</v>
      </c>
      <c r="H1271" s="19" t="s">
        <v>1018</v>
      </c>
      <c r="I1271" s="19" t="s">
        <v>653</v>
      </c>
      <c r="J1271" s="19">
        <v>80</v>
      </c>
      <c r="K1271" s="19" t="s">
        <v>556</v>
      </c>
      <c r="L1271" s="19" t="s">
        <v>495</v>
      </c>
      <c r="M1271" s="19" t="s">
        <v>271</v>
      </c>
      <c r="N1271" s="19">
        <v>45964</v>
      </c>
      <c r="O1271" s="19">
        <v>7</v>
      </c>
      <c r="P1271" s="83">
        <v>4</v>
      </c>
      <c r="Q1271" s="19" t="s">
        <v>23</v>
      </c>
      <c r="R1271" s="19" t="s">
        <v>11</v>
      </c>
      <c r="S1271" s="19" t="s">
        <v>23</v>
      </c>
      <c r="T1271" s="19">
        <v>7</v>
      </c>
      <c r="U1271" s="19" t="s">
        <v>11</v>
      </c>
      <c r="V1271" s="19" t="s">
        <v>11</v>
      </c>
      <c r="W1271" s="19" t="s">
        <v>11</v>
      </c>
      <c r="X1271" s="19">
        <v>0</v>
      </c>
      <c r="Y1271" s="19" t="s">
        <v>730</v>
      </c>
      <c r="Z1271" s="19">
        <v>0</v>
      </c>
      <c r="AA1271" s="19">
        <v>0</v>
      </c>
      <c r="AB1271" s="19">
        <v>0</v>
      </c>
      <c r="AC1271" s="186" t="str">
        <f>IF(OR(M1271="13",M1271="14",P1271=8),"",IF(     AND(OR(S1271="AUTORIZADO", S1271="PENDIENTE", S1271="REDUCIDO", S1271="AMPLIADO"),L1271&lt;&gt;"HONORARIO" ), _xlfn.CONCAT(IF(H1271="X","H",H1271),"_",IF(OR(P1271=5,P1271=6),_xlfn.CONCAT(P1271,"A"),P1271),"_",VLOOKUP(T1271,Datos!$B$2:$C$5,2,TRUE)),""))</f>
        <v>M_4_[4 a 10]</v>
      </c>
      <c r="AD1271" s="186">
        <f t="shared" si="523"/>
        <v>0</v>
      </c>
      <c r="AE1271" s="90" t="str">
        <f t="shared" si="524"/>
        <v>-</v>
      </c>
      <c r="AF1271" s="91" t="str">
        <f t="shared" si="525"/>
        <v>070601</v>
      </c>
      <c r="AG1271" s="92"/>
      <c r="AH1271" s="93" t="str">
        <f t="shared" si="526"/>
        <v>Corporación de Fomento de la Producción</v>
      </c>
      <c r="AI1271" s="90" t="str">
        <f t="shared" si="527"/>
        <v>-</v>
      </c>
      <c r="AJ1271" s="90">
        <f t="shared" si="528"/>
        <v>7</v>
      </c>
      <c r="AK1271" s="90" t="str">
        <f t="shared" si="529"/>
        <v>-</v>
      </c>
      <c r="AL1271" s="90" t="str">
        <f t="shared" si="530"/>
        <v>Identifica este registro como MUJER</v>
      </c>
      <c r="AM1271" s="90" t="str">
        <f t="shared" si="531"/>
        <v>-</v>
      </c>
      <c r="AN1271" s="90" t="str">
        <f t="shared" si="532"/>
        <v>-</v>
      </c>
      <c r="AO1271" s="90" t="str">
        <f t="shared" si="533"/>
        <v>-</v>
      </c>
      <c r="AP1271" s="58" t="str">
        <f t="shared" si="534"/>
        <v>-</v>
      </c>
      <c r="AQ1271" s="94" t="str">
        <f t="shared" si="535"/>
        <v>-</v>
      </c>
      <c r="AR1271" s="94" t="str">
        <f>IF(N1271="","PRIMER_DIA en blanco",
IF(AND(M1271="01",N1271&gt;=L_Conversion!$C$118,N1271&lt;=L_Conversion!$D$118),"-",
IF(AND(M1271="02",N1271&gt;=L_Conversion!$C$119,N1271&lt;=L_Conversion!$D$119),"-",
IF(AND(M1271="03",N1271&gt;=L_Conversion!$C$120,N1271&lt;=L_Conversion!$D$120),"-",
IF(AND(M1271="04",N1271&gt;=L_Conversion!$C$121,N1271&lt;=L_Conversion!$D$121),"-",
IF(AND(M1271="05",N1271&gt;=L_Conversion!$C$122,N1271&lt;=L_Conversion!$D$122),"-",
IF(AND(M1271="06",N1271&gt;=L_Conversion!$C$123,N1271&lt;=L_Conversion!$D$123),"-",
IF(AND(M1271="07",N1271&gt;=L_Conversion!$C$124,N1271&lt;=L_Conversion!$D$124),"-",
IF(AND(M1271="08",N1271&gt;=L_Conversion!$C$125,N1271&lt;=L_Conversion!$D$125),"-",
IF(AND(M1271="09",N1271&gt;=L_Conversion!$C$126,N1271&lt;=L_Conversion!$D$126),"-",
IF(AND(M1271="10",N1271&gt;=L_Conversion!$C$127,N1271&lt;=L_Conversion!$D$127),"-",
IF(AND(M1271="11",N1271&gt;=L_Conversion!$C$128,N1271&lt;=L_Conversion!$D$128),"-",
IF(AND(M1271="12",N1271&gt;=L_Conversion!$C$129,N1271&lt;=L_Conversion!$D$129),"-",
IF(AND(M1271="13",N1271&gt;=L_Conversion!$C$116,N1271&lt;=L_Conversion!$D$116),"-",
IF(AND(M1271="14",N1271&gt;=L_Conversion!$C$117,N1271&lt;=L_Conversion!$D$117),"-",
"PRIMER_DIA fuera de rango")))))))))))))))</f>
        <v>-</v>
      </c>
      <c r="AS1271" s="94" t="str">
        <f t="shared" si="536"/>
        <v>-</v>
      </c>
      <c r="AT1271" s="94" t="str">
        <f t="shared" si="537"/>
        <v>-</v>
      </c>
      <c r="AU1271" s="94" t="str">
        <f t="shared" si="538"/>
        <v>-</v>
      </c>
      <c r="AV1271" s="94" t="str">
        <f t="shared" si="539"/>
        <v>-</v>
      </c>
      <c r="AW1271" s="94" t="str">
        <f t="shared" si="540"/>
        <v>-</v>
      </c>
      <c r="AX1271" s="94" t="str">
        <f t="shared" si="541"/>
        <v>-</v>
      </c>
      <c r="AY1271" s="94" t="str">
        <f t="shared" si="542"/>
        <v>-</v>
      </c>
      <c r="AZ1271" s="94" t="str">
        <f t="shared" si="543"/>
        <v>-</v>
      </c>
      <c r="BA1271" s="94" t="str">
        <f t="shared" si="544"/>
        <v>-</v>
      </c>
      <c r="BB1271" s="94" t="str">
        <f t="shared" si="545"/>
        <v>-</v>
      </c>
      <c r="BC1271" s="94" t="str">
        <f t="shared" si="546"/>
        <v>-</v>
      </c>
      <c r="BD1271" s="94" t="str">
        <f t="shared" si="547"/>
        <v>-</v>
      </c>
      <c r="BE1271" s="94" t="str">
        <f t="shared" si="548"/>
        <v>-</v>
      </c>
      <c r="BF1271" s="94" t="str">
        <f t="shared" si="549"/>
        <v>-</v>
      </c>
    </row>
    <row r="1272" spans="1:58" x14ac:dyDescent="0.2">
      <c r="A1272" s="19" t="s">
        <v>1193</v>
      </c>
      <c r="B1272" s="19" t="s">
        <v>76</v>
      </c>
      <c r="C1272" s="19">
        <v>17699624</v>
      </c>
      <c r="D1272" s="19">
        <v>2</v>
      </c>
      <c r="E1272" s="19" t="s">
        <v>1284</v>
      </c>
      <c r="F1272" s="19" t="s">
        <v>1285</v>
      </c>
      <c r="G1272" s="19" t="s">
        <v>1286</v>
      </c>
      <c r="H1272" s="19" t="s">
        <v>1018</v>
      </c>
      <c r="I1272" s="19" t="s">
        <v>653</v>
      </c>
      <c r="J1272" s="19">
        <v>80</v>
      </c>
      <c r="K1272" s="19" t="s">
        <v>556</v>
      </c>
      <c r="L1272" s="19" t="s">
        <v>495</v>
      </c>
      <c r="M1272" s="19" t="s">
        <v>271</v>
      </c>
      <c r="N1272" s="19">
        <v>45964</v>
      </c>
      <c r="O1272" s="19">
        <v>2</v>
      </c>
      <c r="P1272" s="83">
        <v>1</v>
      </c>
      <c r="Q1272" s="19" t="s">
        <v>23</v>
      </c>
      <c r="R1272" s="19" t="s">
        <v>11</v>
      </c>
      <c r="S1272" s="19" t="s">
        <v>23</v>
      </c>
      <c r="T1272" s="19">
        <v>2</v>
      </c>
      <c r="U1272" s="19" t="s">
        <v>11</v>
      </c>
      <c r="V1272" s="19" t="s">
        <v>11</v>
      </c>
      <c r="W1272" s="19" t="s">
        <v>11</v>
      </c>
      <c r="X1272" s="19">
        <v>0</v>
      </c>
      <c r="Y1272" s="19" t="s">
        <v>730</v>
      </c>
      <c r="Z1272" s="19">
        <v>0</v>
      </c>
      <c r="AA1272" s="19">
        <v>0</v>
      </c>
      <c r="AB1272" s="19">
        <v>0</v>
      </c>
      <c r="AC1272" s="186" t="str">
        <f>IF(OR(M1272="13",M1272="14",P1272=8),"",IF(     AND(OR(S1272="AUTORIZADO", S1272="PENDIENTE", S1272="REDUCIDO", S1272="AMPLIADO"),L1272&lt;&gt;"HONORARIO" ), _xlfn.CONCAT(IF(H1272="X","H",H1272),"_",IF(OR(P1272=5,P1272=6),_xlfn.CONCAT(P1272,"A"),P1272),"_",VLOOKUP(T1272,Datos!$B$2:$C$5,2,TRUE)),""))</f>
        <v>M_1_[hasta 3]</v>
      </c>
      <c r="AD1272" s="186">
        <f t="shared" si="523"/>
        <v>0</v>
      </c>
      <c r="AE1272" s="90" t="str">
        <f t="shared" si="524"/>
        <v>-</v>
      </c>
      <c r="AF1272" s="91" t="str">
        <f t="shared" si="525"/>
        <v>070601</v>
      </c>
      <c r="AG1272" s="92"/>
      <c r="AH1272" s="93" t="str">
        <f t="shared" si="526"/>
        <v>Corporación de Fomento de la Producción</v>
      </c>
      <c r="AI1272" s="90" t="str">
        <f t="shared" si="527"/>
        <v>-</v>
      </c>
      <c r="AJ1272" s="90">
        <f t="shared" si="528"/>
        <v>2</v>
      </c>
      <c r="AK1272" s="90" t="str">
        <f t="shared" si="529"/>
        <v>-</v>
      </c>
      <c r="AL1272" s="90" t="str">
        <f t="shared" si="530"/>
        <v>Identifica este registro como MUJER</v>
      </c>
      <c r="AM1272" s="90" t="str">
        <f t="shared" si="531"/>
        <v>-</v>
      </c>
      <c r="AN1272" s="90" t="str">
        <f t="shared" si="532"/>
        <v>-</v>
      </c>
      <c r="AO1272" s="90" t="str">
        <f t="shared" si="533"/>
        <v>-</v>
      </c>
      <c r="AP1272" s="58" t="str">
        <f t="shared" si="534"/>
        <v>-</v>
      </c>
      <c r="AQ1272" s="94" t="str">
        <f t="shared" si="535"/>
        <v>-</v>
      </c>
      <c r="AR1272" s="94" t="str">
        <f>IF(N1272="","PRIMER_DIA en blanco",
IF(AND(M1272="01",N1272&gt;=L_Conversion!$C$118,N1272&lt;=L_Conversion!$D$118),"-",
IF(AND(M1272="02",N1272&gt;=L_Conversion!$C$119,N1272&lt;=L_Conversion!$D$119),"-",
IF(AND(M1272="03",N1272&gt;=L_Conversion!$C$120,N1272&lt;=L_Conversion!$D$120),"-",
IF(AND(M1272="04",N1272&gt;=L_Conversion!$C$121,N1272&lt;=L_Conversion!$D$121),"-",
IF(AND(M1272="05",N1272&gt;=L_Conversion!$C$122,N1272&lt;=L_Conversion!$D$122),"-",
IF(AND(M1272="06",N1272&gt;=L_Conversion!$C$123,N1272&lt;=L_Conversion!$D$123),"-",
IF(AND(M1272="07",N1272&gt;=L_Conversion!$C$124,N1272&lt;=L_Conversion!$D$124),"-",
IF(AND(M1272="08",N1272&gt;=L_Conversion!$C$125,N1272&lt;=L_Conversion!$D$125),"-",
IF(AND(M1272="09",N1272&gt;=L_Conversion!$C$126,N1272&lt;=L_Conversion!$D$126),"-",
IF(AND(M1272="10",N1272&gt;=L_Conversion!$C$127,N1272&lt;=L_Conversion!$D$127),"-",
IF(AND(M1272="11",N1272&gt;=L_Conversion!$C$128,N1272&lt;=L_Conversion!$D$128),"-",
IF(AND(M1272="12",N1272&gt;=L_Conversion!$C$129,N1272&lt;=L_Conversion!$D$129),"-",
IF(AND(M1272="13",N1272&gt;=L_Conversion!$C$116,N1272&lt;=L_Conversion!$D$116),"-",
IF(AND(M1272="14",N1272&gt;=L_Conversion!$C$117,N1272&lt;=L_Conversion!$D$117),"-",
"PRIMER_DIA fuera de rango")))))))))))))))</f>
        <v>-</v>
      </c>
      <c r="AS1272" s="94" t="str">
        <f t="shared" si="536"/>
        <v>-</v>
      </c>
      <c r="AT1272" s="94" t="str">
        <f t="shared" si="537"/>
        <v>-</v>
      </c>
      <c r="AU1272" s="94" t="str">
        <f t="shared" si="538"/>
        <v>-</v>
      </c>
      <c r="AV1272" s="94" t="str">
        <f t="shared" si="539"/>
        <v>-</v>
      </c>
      <c r="AW1272" s="94" t="str">
        <f t="shared" si="540"/>
        <v>-</v>
      </c>
      <c r="AX1272" s="94" t="str">
        <f t="shared" si="541"/>
        <v>-</v>
      </c>
      <c r="AY1272" s="94" t="str">
        <f t="shared" si="542"/>
        <v>-</v>
      </c>
      <c r="AZ1272" s="94" t="str">
        <f t="shared" si="543"/>
        <v>-</v>
      </c>
      <c r="BA1272" s="94" t="str">
        <f t="shared" si="544"/>
        <v>-</v>
      </c>
      <c r="BB1272" s="94" t="str">
        <f t="shared" si="545"/>
        <v>-</v>
      </c>
      <c r="BC1272" s="94" t="str">
        <f t="shared" si="546"/>
        <v>-</v>
      </c>
      <c r="BD1272" s="94" t="str">
        <f t="shared" si="547"/>
        <v>-</v>
      </c>
      <c r="BE1272" s="94" t="str">
        <f t="shared" si="548"/>
        <v>-</v>
      </c>
      <c r="BF1272" s="94" t="str">
        <f t="shared" si="549"/>
        <v>-</v>
      </c>
    </row>
    <row r="1273" spans="1:58" x14ac:dyDescent="0.2">
      <c r="A1273" s="19" t="s">
        <v>1193</v>
      </c>
      <c r="B1273" s="19" t="s">
        <v>76</v>
      </c>
      <c r="C1273" s="19">
        <v>13450578</v>
      </c>
      <c r="D1273" s="19">
        <v>8</v>
      </c>
      <c r="E1273" s="19" t="s">
        <v>1413</v>
      </c>
      <c r="F1273" s="19" t="s">
        <v>1414</v>
      </c>
      <c r="G1273" s="19" t="s">
        <v>1314</v>
      </c>
      <c r="H1273" s="19" t="s">
        <v>1018</v>
      </c>
      <c r="I1273" s="19" t="s">
        <v>653</v>
      </c>
      <c r="J1273" s="19">
        <v>80</v>
      </c>
      <c r="K1273" s="19" t="s">
        <v>560</v>
      </c>
      <c r="L1273" s="19" t="s">
        <v>495</v>
      </c>
      <c r="M1273" s="19" t="s">
        <v>271</v>
      </c>
      <c r="N1273" s="19">
        <v>45964</v>
      </c>
      <c r="O1273" s="19">
        <v>11</v>
      </c>
      <c r="P1273" s="83">
        <v>1</v>
      </c>
      <c r="Q1273" s="19" t="s">
        <v>23</v>
      </c>
      <c r="R1273" s="19" t="s">
        <v>11</v>
      </c>
      <c r="S1273" s="19" t="s">
        <v>23</v>
      </c>
      <c r="T1273" s="19">
        <v>11</v>
      </c>
      <c r="U1273" s="19" t="s">
        <v>11</v>
      </c>
      <c r="V1273" s="19" t="s">
        <v>11</v>
      </c>
      <c r="W1273" s="19" t="s">
        <v>11</v>
      </c>
      <c r="X1273" s="19">
        <v>0</v>
      </c>
      <c r="Y1273" s="19" t="s">
        <v>730</v>
      </c>
      <c r="Z1273" s="19">
        <v>0</v>
      </c>
      <c r="AA1273" s="19">
        <v>0</v>
      </c>
      <c r="AB1273" s="19">
        <v>0</v>
      </c>
      <c r="AC1273" s="186" t="str">
        <f>IF(OR(M1273="13",M1273="14",P1273=8),"",IF(     AND(OR(S1273="AUTORIZADO", S1273="PENDIENTE", S1273="REDUCIDO", S1273="AMPLIADO"),L1273&lt;&gt;"HONORARIO" ), _xlfn.CONCAT(IF(H1273="X","H",H1273),"_",IF(OR(P1273=5,P1273=6),_xlfn.CONCAT(P1273,"A"),P1273),"_",VLOOKUP(T1273,Datos!$B$2:$C$5,2,TRUE)),""))</f>
        <v>M_1_[11 +]</v>
      </c>
      <c r="AD1273" s="186">
        <f t="shared" si="523"/>
        <v>0</v>
      </c>
      <c r="AE1273" s="90" t="str">
        <f t="shared" si="524"/>
        <v>-</v>
      </c>
      <c r="AF1273" s="91" t="str">
        <f t="shared" si="525"/>
        <v>070601</v>
      </c>
      <c r="AG1273" s="92"/>
      <c r="AH1273" s="93" t="str">
        <f t="shared" si="526"/>
        <v>Corporación de Fomento de la Producción</v>
      </c>
      <c r="AI1273" s="90" t="str">
        <f t="shared" si="527"/>
        <v>-</v>
      </c>
      <c r="AJ1273" s="90">
        <f t="shared" si="528"/>
        <v>8</v>
      </c>
      <c r="AK1273" s="90" t="str">
        <f t="shared" si="529"/>
        <v>-</v>
      </c>
      <c r="AL1273" s="90" t="str">
        <f t="shared" si="530"/>
        <v>Identifica este registro como MUJER</v>
      </c>
      <c r="AM1273" s="90" t="str">
        <f t="shared" si="531"/>
        <v>-</v>
      </c>
      <c r="AN1273" s="90" t="str">
        <f t="shared" si="532"/>
        <v>-</v>
      </c>
      <c r="AO1273" s="90" t="str">
        <f t="shared" si="533"/>
        <v>-</v>
      </c>
      <c r="AP1273" s="58" t="str">
        <f t="shared" si="534"/>
        <v>-</v>
      </c>
      <c r="AQ1273" s="94" t="str">
        <f t="shared" si="535"/>
        <v>-</v>
      </c>
      <c r="AR1273" s="94" t="str">
        <f>IF(N1273="","PRIMER_DIA en blanco",
IF(AND(M1273="01",N1273&gt;=L_Conversion!$C$118,N1273&lt;=L_Conversion!$D$118),"-",
IF(AND(M1273="02",N1273&gt;=L_Conversion!$C$119,N1273&lt;=L_Conversion!$D$119),"-",
IF(AND(M1273="03",N1273&gt;=L_Conversion!$C$120,N1273&lt;=L_Conversion!$D$120),"-",
IF(AND(M1273="04",N1273&gt;=L_Conversion!$C$121,N1273&lt;=L_Conversion!$D$121),"-",
IF(AND(M1273="05",N1273&gt;=L_Conversion!$C$122,N1273&lt;=L_Conversion!$D$122),"-",
IF(AND(M1273="06",N1273&gt;=L_Conversion!$C$123,N1273&lt;=L_Conversion!$D$123),"-",
IF(AND(M1273="07",N1273&gt;=L_Conversion!$C$124,N1273&lt;=L_Conversion!$D$124),"-",
IF(AND(M1273="08",N1273&gt;=L_Conversion!$C$125,N1273&lt;=L_Conversion!$D$125),"-",
IF(AND(M1273="09",N1273&gt;=L_Conversion!$C$126,N1273&lt;=L_Conversion!$D$126),"-",
IF(AND(M1273="10",N1273&gt;=L_Conversion!$C$127,N1273&lt;=L_Conversion!$D$127),"-",
IF(AND(M1273="11",N1273&gt;=L_Conversion!$C$128,N1273&lt;=L_Conversion!$D$128),"-",
IF(AND(M1273="12",N1273&gt;=L_Conversion!$C$129,N1273&lt;=L_Conversion!$D$129),"-",
IF(AND(M1273="13",N1273&gt;=L_Conversion!$C$116,N1273&lt;=L_Conversion!$D$116),"-",
IF(AND(M1273="14",N1273&gt;=L_Conversion!$C$117,N1273&lt;=L_Conversion!$D$117),"-",
"PRIMER_DIA fuera de rango")))))))))))))))</f>
        <v>-</v>
      </c>
      <c r="AS1273" s="94" t="str">
        <f t="shared" si="536"/>
        <v>-</v>
      </c>
      <c r="AT1273" s="94" t="str">
        <f t="shared" si="537"/>
        <v>-</v>
      </c>
      <c r="AU1273" s="94" t="str">
        <f t="shared" si="538"/>
        <v>-</v>
      </c>
      <c r="AV1273" s="94" t="str">
        <f t="shared" si="539"/>
        <v>-</v>
      </c>
      <c r="AW1273" s="94" t="str">
        <f t="shared" si="540"/>
        <v>-</v>
      </c>
      <c r="AX1273" s="94" t="str">
        <f t="shared" si="541"/>
        <v>-</v>
      </c>
      <c r="AY1273" s="94" t="str">
        <f t="shared" si="542"/>
        <v>-</v>
      </c>
      <c r="AZ1273" s="94" t="str">
        <f t="shared" si="543"/>
        <v>-</v>
      </c>
      <c r="BA1273" s="94" t="str">
        <f t="shared" si="544"/>
        <v>-</v>
      </c>
      <c r="BB1273" s="94" t="str">
        <f t="shared" si="545"/>
        <v>-</v>
      </c>
      <c r="BC1273" s="94" t="str">
        <f t="shared" si="546"/>
        <v>-</v>
      </c>
      <c r="BD1273" s="94" t="str">
        <f t="shared" si="547"/>
        <v>-</v>
      </c>
      <c r="BE1273" s="94" t="str">
        <f t="shared" si="548"/>
        <v>-</v>
      </c>
      <c r="BF1273" s="94" t="str">
        <f t="shared" si="549"/>
        <v>-</v>
      </c>
    </row>
    <row r="1274" spans="1:58" x14ac:dyDescent="0.2">
      <c r="A1274" s="19" t="s">
        <v>1193</v>
      </c>
      <c r="B1274" s="19" t="s">
        <v>76</v>
      </c>
      <c r="C1274" s="19">
        <v>18876314</v>
      </c>
      <c r="D1274" s="19">
        <v>6</v>
      </c>
      <c r="E1274" s="19" t="s">
        <v>1576</v>
      </c>
      <c r="F1274" s="19" t="s">
        <v>1673</v>
      </c>
      <c r="G1274" s="19" t="s">
        <v>1674</v>
      </c>
      <c r="H1274" s="19" t="s">
        <v>654</v>
      </c>
      <c r="I1274" s="19" t="s">
        <v>653</v>
      </c>
      <c r="J1274" s="19">
        <v>80</v>
      </c>
      <c r="K1274" s="19" t="s">
        <v>556</v>
      </c>
      <c r="L1274" s="19" t="s">
        <v>495</v>
      </c>
      <c r="M1274" s="19" t="s">
        <v>271</v>
      </c>
      <c r="N1274" s="19">
        <v>45964</v>
      </c>
      <c r="O1274" s="19">
        <v>5</v>
      </c>
      <c r="P1274" s="83">
        <v>1</v>
      </c>
      <c r="Q1274" s="19" t="s">
        <v>23</v>
      </c>
      <c r="R1274" s="19" t="s">
        <v>11</v>
      </c>
      <c r="S1274" s="19" t="s">
        <v>23</v>
      </c>
      <c r="T1274" s="19">
        <v>5</v>
      </c>
      <c r="U1274" s="19" t="s">
        <v>11</v>
      </c>
      <c r="V1274" s="19" t="s">
        <v>11</v>
      </c>
      <c r="W1274" s="19" t="s">
        <v>11</v>
      </c>
      <c r="X1274" s="19">
        <v>0</v>
      </c>
      <c r="Y1274" s="19" t="s">
        <v>730</v>
      </c>
      <c r="Z1274" s="19">
        <v>0</v>
      </c>
      <c r="AA1274" s="19">
        <v>0</v>
      </c>
      <c r="AB1274" s="19">
        <v>0</v>
      </c>
      <c r="AC1274" s="186" t="str">
        <f>IF(OR(M1274="13",M1274="14",P1274=8),"",IF(     AND(OR(S1274="AUTORIZADO", S1274="PENDIENTE", S1274="REDUCIDO", S1274="AMPLIADO"),L1274&lt;&gt;"HONORARIO" ), _xlfn.CONCAT(IF(H1274="X","H",H1274),"_",IF(OR(P1274=5,P1274=6),_xlfn.CONCAT(P1274,"A"),P1274),"_",VLOOKUP(T1274,Datos!$B$2:$C$5,2,TRUE)),""))</f>
        <v>H_1_[4 a 10]</v>
      </c>
      <c r="AD1274" s="186">
        <f t="shared" si="523"/>
        <v>0</v>
      </c>
      <c r="AE1274" s="90" t="str">
        <f t="shared" si="524"/>
        <v>-</v>
      </c>
      <c r="AF1274" s="91" t="str">
        <f t="shared" si="525"/>
        <v>070601</v>
      </c>
      <c r="AG1274" s="92"/>
      <c r="AH1274" s="93" t="str">
        <f t="shared" si="526"/>
        <v>Corporación de Fomento de la Producción</v>
      </c>
      <c r="AI1274" s="90" t="str">
        <f t="shared" si="527"/>
        <v>-</v>
      </c>
      <c r="AJ1274" s="90">
        <f t="shared" si="528"/>
        <v>6</v>
      </c>
      <c r="AK1274" s="90" t="str">
        <f t="shared" si="529"/>
        <v>-</v>
      </c>
      <c r="AL1274" s="90" t="str">
        <f t="shared" si="530"/>
        <v>Identifica este registro como HOMBRE</v>
      </c>
      <c r="AM1274" s="90" t="str">
        <f t="shared" si="531"/>
        <v>-</v>
      </c>
      <c r="AN1274" s="90" t="str">
        <f t="shared" si="532"/>
        <v>-</v>
      </c>
      <c r="AO1274" s="90" t="str">
        <f t="shared" si="533"/>
        <v>-</v>
      </c>
      <c r="AP1274" s="58" t="str">
        <f t="shared" si="534"/>
        <v>-</v>
      </c>
      <c r="AQ1274" s="94" t="str">
        <f t="shared" si="535"/>
        <v>-</v>
      </c>
      <c r="AR1274" s="94" t="str">
        <f>IF(N1274="","PRIMER_DIA en blanco",
IF(AND(M1274="01",N1274&gt;=L_Conversion!$C$118,N1274&lt;=L_Conversion!$D$118),"-",
IF(AND(M1274="02",N1274&gt;=L_Conversion!$C$119,N1274&lt;=L_Conversion!$D$119),"-",
IF(AND(M1274="03",N1274&gt;=L_Conversion!$C$120,N1274&lt;=L_Conversion!$D$120),"-",
IF(AND(M1274="04",N1274&gt;=L_Conversion!$C$121,N1274&lt;=L_Conversion!$D$121),"-",
IF(AND(M1274="05",N1274&gt;=L_Conversion!$C$122,N1274&lt;=L_Conversion!$D$122),"-",
IF(AND(M1274="06",N1274&gt;=L_Conversion!$C$123,N1274&lt;=L_Conversion!$D$123),"-",
IF(AND(M1274="07",N1274&gt;=L_Conversion!$C$124,N1274&lt;=L_Conversion!$D$124),"-",
IF(AND(M1274="08",N1274&gt;=L_Conversion!$C$125,N1274&lt;=L_Conversion!$D$125),"-",
IF(AND(M1274="09",N1274&gt;=L_Conversion!$C$126,N1274&lt;=L_Conversion!$D$126),"-",
IF(AND(M1274="10",N1274&gt;=L_Conversion!$C$127,N1274&lt;=L_Conversion!$D$127),"-",
IF(AND(M1274="11",N1274&gt;=L_Conversion!$C$128,N1274&lt;=L_Conversion!$D$128),"-",
IF(AND(M1274="12",N1274&gt;=L_Conversion!$C$129,N1274&lt;=L_Conversion!$D$129),"-",
IF(AND(M1274="13",N1274&gt;=L_Conversion!$C$116,N1274&lt;=L_Conversion!$D$116),"-",
IF(AND(M1274="14",N1274&gt;=L_Conversion!$C$117,N1274&lt;=L_Conversion!$D$117),"-",
"PRIMER_DIA fuera de rango")))))))))))))))</f>
        <v>-</v>
      </c>
      <c r="AS1274" s="94" t="str">
        <f t="shared" si="536"/>
        <v>-</v>
      </c>
      <c r="AT1274" s="94" t="str">
        <f t="shared" si="537"/>
        <v>-</v>
      </c>
      <c r="AU1274" s="94" t="str">
        <f t="shared" si="538"/>
        <v>-</v>
      </c>
      <c r="AV1274" s="94" t="str">
        <f t="shared" si="539"/>
        <v>-</v>
      </c>
      <c r="AW1274" s="94" t="str">
        <f t="shared" si="540"/>
        <v>-</v>
      </c>
      <c r="AX1274" s="94" t="str">
        <f t="shared" si="541"/>
        <v>-</v>
      </c>
      <c r="AY1274" s="94" t="str">
        <f t="shared" si="542"/>
        <v>-</v>
      </c>
      <c r="AZ1274" s="94" t="str">
        <f t="shared" si="543"/>
        <v>-</v>
      </c>
      <c r="BA1274" s="94" t="str">
        <f t="shared" si="544"/>
        <v>-</v>
      </c>
      <c r="BB1274" s="94" t="str">
        <f t="shared" si="545"/>
        <v>-</v>
      </c>
      <c r="BC1274" s="94" t="str">
        <f t="shared" si="546"/>
        <v>-</v>
      </c>
      <c r="BD1274" s="94" t="str">
        <f t="shared" si="547"/>
        <v>-</v>
      </c>
      <c r="BE1274" s="94" t="str">
        <f t="shared" si="548"/>
        <v>-</v>
      </c>
      <c r="BF1274" s="94" t="str">
        <f t="shared" si="549"/>
        <v>-</v>
      </c>
    </row>
    <row r="1275" spans="1:58" x14ac:dyDescent="0.2">
      <c r="A1275" s="19" t="s">
        <v>1193</v>
      </c>
      <c r="B1275" s="19" t="s">
        <v>76</v>
      </c>
      <c r="C1275" s="19">
        <v>14117393</v>
      </c>
      <c r="D1275" s="19">
        <v>6</v>
      </c>
      <c r="E1275" s="19" t="s">
        <v>1219</v>
      </c>
      <c r="F1275" s="19" t="s">
        <v>1816</v>
      </c>
      <c r="G1275" s="19" t="s">
        <v>1817</v>
      </c>
      <c r="H1275" s="19" t="s">
        <v>654</v>
      </c>
      <c r="I1275" s="19" t="s">
        <v>653</v>
      </c>
      <c r="J1275" s="19">
        <v>80</v>
      </c>
      <c r="K1275" s="19" t="s">
        <v>560</v>
      </c>
      <c r="L1275" s="19" t="s">
        <v>495</v>
      </c>
      <c r="M1275" s="19" t="s">
        <v>271</v>
      </c>
      <c r="N1275" s="19">
        <v>45964</v>
      </c>
      <c r="O1275" s="19">
        <v>3</v>
      </c>
      <c r="P1275" s="83">
        <v>1</v>
      </c>
      <c r="Q1275" s="19" t="s">
        <v>23</v>
      </c>
      <c r="R1275" s="19" t="s">
        <v>11</v>
      </c>
      <c r="S1275" s="19" t="s">
        <v>23</v>
      </c>
      <c r="T1275" s="19">
        <v>3</v>
      </c>
      <c r="U1275" s="19" t="s">
        <v>11</v>
      </c>
      <c r="V1275" s="19" t="s">
        <v>11</v>
      </c>
      <c r="W1275" s="19" t="s">
        <v>11</v>
      </c>
      <c r="X1275" s="19">
        <v>0</v>
      </c>
      <c r="Y1275" s="19" t="s">
        <v>730</v>
      </c>
      <c r="Z1275" s="19">
        <v>0</v>
      </c>
      <c r="AA1275" s="19">
        <v>0</v>
      </c>
      <c r="AB1275" s="19">
        <v>0</v>
      </c>
      <c r="AC1275" s="186" t="str">
        <f>IF(OR(M1275="13",M1275="14",P1275=8),"",IF(     AND(OR(S1275="AUTORIZADO", S1275="PENDIENTE", S1275="REDUCIDO", S1275="AMPLIADO"),L1275&lt;&gt;"HONORARIO" ), _xlfn.CONCAT(IF(H1275="X","H",H1275),"_",IF(OR(P1275=5,P1275=6),_xlfn.CONCAT(P1275,"A"),P1275),"_",VLOOKUP(T1275,Datos!$B$2:$C$5,2,TRUE)),""))</f>
        <v>H_1_[hasta 3]</v>
      </c>
      <c r="AD1275" s="186">
        <f t="shared" si="523"/>
        <v>0</v>
      </c>
      <c r="AE1275" s="90" t="str">
        <f t="shared" si="524"/>
        <v>-</v>
      </c>
      <c r="AF1275" s="91" t="str">
        <f t="shared" si="525"/>
        <v>070601</v>
      </c>
      <c r="AG1275" s="92"/>
      <c r="AH1275" s="93" t="str">
        <f t="shared" si="526"/>
        <v>Corporación de Fomento de la Producción</v>
      </c>
      <c r="AI1275" s="90" t="str">
        <f t="shared" si="527"/>
        <v>-</v>
      </c>
      <c r="AJ1275" s="90">
        <f t="shared" si="528"/>
        <v>6</v>
      </c>
      <c r="AK1275" s="90" t="str">
        <f t="shared" si="529"/>
        <v>-</v>
      </c>
      <c r="AL1275" s="90" t="str">
        <f t="shared" si="530"/>
        <v>Identifica este registro como HOMBRE</v>
      </c>
      <c r="AM1275" s="90" t="str">
        <f t="shared" si="531"/>
        <v>-</v>
      </c>
      <c r="AN1275" s="90" t="str">
        <f t="shared" si="532"/>
        <v>-</v>
      </c>
      <c r="AO1275" s="90" t="str">
        <f t="shared" si="533"/>
        <v>-</v>
      </c>
      <c r="AP1275" s="58" t="str">
        <f t="shared" si="534"/>
        <v>-</v>
      </c>
      <c r="AQ1275" s="94" t="str">
        <f t="shared" si="535"/>
        <v>-</v>
      </c>
      <c r="AR1275" s="94" t="str">
        <f>IF(N1275="","PRIMER_DIA en blanco",
IF(AND(M1275="01",N1275&gt;=L_Conversion!$C$118,N1275&lt;=L_Conversion!$D$118),"-",
IF(AND(M1275="02",N1275&gt;=L_Conversion!$C$119,N1275&lt;=L_Conversion!$D$119),"-",
IF(AND(M1275="03",N1275&gt;=L_Conversion!$C$120,N1275&lt;=L_Conversion!$D$120),"-",
IF(AND(M1275="04",N1275&gt;=L_Conversion!$C$121,N1275&lt;=L_Conversion!$D$121),"-",
IF(AND(M1275="05",N1275&gt;=L_Conversion!$C$122,N1275&lt;=L_Conversion!$D$122),"-",
IF(AND(M1275="06",N1275&gt;=L_Conversion!$C$123,N1275&lt;=L_Conversion!$D$123),"-",
IF(AND(M1275="07",N1275&gt;=L_Conversion!$C$124,N1275&lt;=L_Conversion!$D$124),"-",
IF(AND(M1275="08",N1275&gt;=L_Conversion!$C$125,N1275&lt;=L_Conversion!$D$125),"-",
IF(AND(M1275="09",N1275&gt;=L_Conversion!$C$126,N1275&lt;=L_Conversion!$D$126),"-",
IF(AND(M1275="10",N1275&gt;=L_Conversion!$C$127,N1275&lt;=L_Conversion!$D$127),"-",
IF(AND(M1275="11",N1275&gt;=L_Conversion!$C$128,N1275&lt;=L_Conversion!$D$128),"-",
IF(AND(M1275="12",N1275&gt;=L_Conversion!$C$129,N1275&lt;=L_Conversion!$D$129),"-",
IF(AND(M1275="13",N1275&gt;=L_Conversion!$C$116,N1275&lt;=L_Conversion!$D$116),"-",
IF(AND(M1275="14",N1275&gt;=L_Conversion!$C$117,N1275&lt;=L_Conversion!$D$117),"-",
"PRIMER_DIA fuera de rango")))))))))))))))</f>
        <v>-</v>
      </c>
      <c r="AS1275" s="94" t="str">
        <f t="shared" si="536"/>
        <v>-</v>
      </c>
      <c r="AT1275" s="94" t="str">
        <f t="shared" si="537"/>
        <v>-</v>
      </c>
      <c r="AU1275" s="94" t="str">
        <f t="shared" si="538"/>
        <v>-</v>
      </c>
      <c r="AV1275" s="94" t="str">
        <f t="shared" si="539"/>
        <v>-</v>
      </c>
      <c r="AW1275" s="94" t="str">
        <f t="shared" si="540"/>
        <v>-</v>
      </c>
      <c r="AX1275" s="94" t="str">
        <f t="shared" si="541"/>
        <v>-</v>
      </c>
      <c r="AY1275" s="94" t="str">
        <f t="shared" si="542"/>
        <v>-</v>
      </c>
      <c r="AZ1275" s="94" t="str">
        <f t="shared" si="543"/>
        <v>-</v>
      </c>
      <c r="BA1275" s="94" t="str">
        <f t="shared" si="544"/>
        <v>-</v>
      </c>
      <c r="BB1275" s="94" t="str">
        <f t="shared" si="545"/>
        <v>-</v>
      </c>
      <c r="BC1275" s="94" t="str">
        <f t="shared" si="546"/>
        <v>-</v>
      </c>
      <c r="BD1275" s="94" t="str">
        <f t="shared" si="547"/>
        <v>-</v>
      </c>
      <c r="BE1275" s="94" t="str">
        <f t="shared" si="548"/>
        <v>-</v>
      </c>
      <c r="BF1275" s="94" t="str">
        <f t="shared" si="549"/>
        <v>-</v>
      </c>
    </row>
    <row r="1276" spans="1:58" x14ac:dyDescent="0.2">
      <c r="A1276" s="19" t="s">
        <v>1193</v>
      </c>
      <c r="B1276" s="19" t="s">
        <v>876</v>
      </c>
      <c r="C1276" s="19">
        <v>17234755</v>
      </c>
      <c r="D1276" s="19" t="s">
        <v>1197</v>
      </c>
      <c r="E1276" s="19" t="s">
        <v>1235</v>
      </c>
      <c r="F1276" s="19" t="s">
        <v>1508</v>
      </c>
      <c r="G1276" s="19" t="s">
        <v>2130</v>
      </c>
      <c r="H1276" s="19" t="s">
        <v>1018</v>
      </c>
      <c r="I1276" s="19" t="s">
        <v>653</v>
      </c>
      <c r="J1276" s="19">
        <v>80</v>
      </c>
      <c r="K1276" s="19" t="s">
        <v>556</v>
      </c>
      <c r="L1276" s="19" t="s">
        <v>495</v>
      </c>
      <c r="M1276" s="19" t="s">
        <v>271</v>
      </c>
      <c r="N1276" s="19">
        <v>45964</v>
      </c>
      <c r="O1276" s="19">
        <v>12</v>
      </c>
      <c r="P1276" s="83">
        <v>1</v>
      </c>
      <c r="Q1276" s="19" t="s">
        <v>23</v>
      </c>
      <c r="R1276" s="19" t="s">
        <v>11</v>
      </c>
      <c r="S1276" s="19" t="s">
        <v>23</v>
      </c>
      <c r="T1276" s="19">
        <v>12</v>
      </c>
      <c r="U1276" s="19" t="s">
        <v>11</v>
      </c>
      <c r="V1276" s="19" t="s">
        <v>11</v>
      </c>
      <c r="W1276" s="19" t="s">
        <v>11</v>
      </c>
      <c r="X1276" s="19">
        <v>0</v>
      </c>
      <c r="Y1276" s="19" t="s">
        <v>730</v>
      </c>
      <c r="Z1276" s="19">
        <v>0</v>
      </c>
      <c r="AA1276" s="19">
        <v>0</v>
      </c>
      <c r="AB1276" s="19">
        <v>0</v>
      </c>
      <c r="AC1276" s="186" t="str">
        <f>IF(OR(M1276="13",M1276="14",P1276=8),"",IF(     AND(OR(S1276="AUTORIZADO", S1276="PENDIENTE", S1276="REDUCIDO", S1276="AMPLIADO"),L1276&lt;&gt;"HONORARIO" ), _xlfn.CONCAT(IF(H1276="X","H",H1276),"_",IF(OR(P1276=5,P1276=6),_xlfn.CONCAT(P1276,"A"),P1276),"_",VLOOKUP(T1276,Datos!$B$2:$C$5,2,TRUE)),""))</f>
        <v>M_1_[11 +]</v>
      </c>
      <c r="AD1276" s="186">
        <f t="shared" si="523"/>
        <v>0</v>
      </c>
      <c r="AE1276" s="90" t="str">
        <f t="shared" si="524"/>
        <v>-</v>
      </c>
      <c r="AF1276" s="91" t="str">
        <f t="shared" si="525"/>
        <v>070607</v>
      </c>
      <c r="AG1276" s="92"/>
      <c r="AH1276" s="93" t="str">
        <f t="shared" si="526"/>
        <v>Corporación de Fomento de la Producción</v>
      </c>
      <c r="AI1276" s="90" t="str">
        <f t="shared" si="527"/>
        <v>-</v>
      </c>
      <c r="AJ1276" s="90" t="str">
        <f t="shared" si="528"/>
        <v>K</v>
      </c>
      <c r="AK1276" s="90" t="str">
        <f t="shared" si="529"/>
        <v>-</v>
      </c>
      <c r="AL1276" s="90" t="str">
        <f t="shared" si="530"/>
        <v>Identifica este registro como MUJER</v>
      </c>
      <c r="AM1276" s="90" t="str">
        <f t="shared" si="531"/>
        <v>-</v>
      </c>
      <c r="AN1276" s="90" t="str">
        <f t="shared" si="532"/>
        <v>-</v>
      </c>
      <c r="AO1276" s="90" t="str">
        <f t="shared" si="533"/>
        <v>-</v>
      </c>
      <c r="AP1276" s="58" t="str">
        <f t="shared" si="534"/>
        <v>-</v>
      </c>
      <c r="AQ1276" s="94" t="str">
        <f t="shared" si="535"/>
        <v>-</v>
      </c>
      <c r="AR1276" s="94" t="str">
        <f>IF(N1276="","PRIMER_DIA en blanco",
IF(AND(M1276="01",N1276&gt;=L_Conversion!$C$118,N1276&lt;=L_Conversion!$D$118),"-",
IF(AND(M1276="02",N1276&gt;=L_Conversion!$C$119,N1276&lt;=L_Conversion!$D$119),"-",
IF(AND(M1276="03",N1276&gt;=L_Conversion!$C$120,N1276&lt;=L_Conversion!$D$120),"-",
IF(AND(M1276="04",N1276&gt;=L_Conversion!$C$121,N1276&lt;=L_Conversion!$D$121),"-",
IF(AND(M1276="05",N1276&gt;=L_Conversion!$C$122,N1276&lt;=L_Conversion!$D$122),"-",
IF(AND(M1276="06",N1276&gt;=L_Conversion!$C$123,N1276&lt;=L_Conversion!$D$123),"-",
IF(AND(M1276="07",N1276&gt;=L_Conversion!$C$124,N1276&lt;=L_Conversion!$D$124),"-",
IF(AND(M1276="08",N1276&gt;=L_Conversion!$C$125,N1276&lt;=L_Conversion!$D$125),"-",
IF(AND(M1276="09",N1276&gt;=L_Conversion!$C$126,N1276&lt;=L_Conversion!$D$126),"-",
IF(AND(M1276="10",N1276&gt;=L_Conversion!$C$127,N1276&lt;=L_Conversion!$D$127),"-",
IF(AND(M1276="11",N1276&gt;=L_Conversion!$C$128,N1276&lt;=L_Conversion!$D$128),"-",
IF(AND(M1276="12",N1276&gt;=L_Conversion!$C$129,N1276&lt;=L_Conversion!$D$129),"-",
IF(AND(M1276="13",N1276&gt;=L_Conversion!$C$116,N1276&lt;=L_Conversion!$D$116),"-",
IF(AND(M1276="14",N1276&gt;=L_Conversion!$C$117,N1276&lt;=L_Conversion!$D$117),"-",
"PRIMER_DIA fuera de rango")))))))))))))))</f>
        <v>-</v>
      </c>
      <c r="AS1276" s="94" t="str">
        <f t="shared" si="536"/>
        <v>-</v>
      </c>
      <c r="AT1276" s="94" t="str">
        <f t="shared" si="537"/>
        <v>-</v>
      </c>
      <c r="AU1276" s="94" t="str">
        <f t="shared" si="538"/>
        <v>-</v>
      </c>
      <c r="AV1276" s="94" t="str">
        <f t="shared" si="539"/>
        <v>-</v>
      </c>
      <c r="AW1276" s="94" t="str">
        <f t="shared" si="540"/>
        <v>-</v>
      </c>
      <c r="AX1276" s="94" t="str">
        <f t="shared" si="541"/>
        <v>-</v>
      </c>
      <c r="AY1276" s="94" t="str">
        <f t="shared" si="542"/>
        <v>-</v>
      </c>
      <c r="AZ1276" s="94" t="str">
        <f t="shared" si="543"/>
        <v>-</v>
      </c>
      <c r="BA1276" s="94" t="str">
        <f t="shared" si="544"/>
        <v>-</v>
      </c>
      <c r="BB1276" s="94" t="str">
        <f t="shared" si="545"/>
        <v>-</v>
      </c>
      <c r="BC1276" s="94" t="str">
        <f t="shared" si="546"/>
        <v>-</v>
      </c>
      <c r="BD1276" s="94" t="str">
        <f t="shared" si="547"/>
        <v>-</v>
      </c>
      <c r="BE1276" s="94" t="str">
        <f t="shared" si="548"/>
        <v>-</v>
      </c>
      <c r="BF1276" s="94" t="str">
        <f t="shared" si="549"/>
        <v>-</v>
      </c>
    </row>
    <row r="1277" spans="1:58" x14ac:dyDescent="0.2">
      <c r="A1277" s="19" t="s">
        <v>1193</v>
      </c>
      <c r="B1277" s="19" t="s">
        <v>76</v>
      </c>
      <c r="C1277" s="19">
        <v>8879613</v>
      </c>
      <c r="D1277" s="19">
        <v>6</v>
      </c>
      <c r="E1277" s="19" t="s">
        <v>1911</v>
      </c>
      <c r="F1277" s="19" t="s">
        <v>1912</v>
      </c>
      <c r="G1277" s="19" t="s">
        <v>1913</v>
      </c>
      <c r="H1277" s="19" t="s">
        <v>1018</v>
      </c>
      <c r="I1277" s="19" t="s">
        <v>653</v>
      </c>
      <c r="J1277" s="19">
        <v>60</v>
      </c>
      <c r="K1277" s="19" t="s">
        <v>560</v>
      </c>
      <c r="L1277" s="19" t="s">
        <v>490</v>
      </c>
      <c r="M1277" s="19" t="s">
        <v>271</v>
      </c>
      <c r="N1277" s="19">
        <v>45964</v>
      </c>
      <c r="O1277" s="19">
        <v>3</v>
      </c>
      <c r="P1277" s="83" t="s">
        <v>736</v>
      </c>
      <c r="Q1277" s="19" t="s">
        <v>23</v>
      </c>
      <c r="R1277" s="19" t="s">
        <v>11</v>
      </c>
      <c r="S1277" s="19" t="s">
        <v>23</v>
      </c>
      <c r="T1277" s="19">
        <v>3</v>
      </c>
      <c r="U1277" s="19" t="s">
        <v>11</v>
      </c>
      <c r="V1277" s="19" t="s">
        <v>11</v>
      </c>
      <c r="W1277" s="19" t="s">
        <v>19</v>
      </c>
      <c r="X1277" s="19">
        <v>209528</v>
      </c>
      <c r="Y1277" s="19" t="s">
        <v>726</v>
      </c>
      <c r="Z1277" s="19">
        <v>3</v>
      </c>
      <c r="AA1277" s="19">
        <v>0</v>
      </c>
      <c r="AB1277" s="19">
        <v>209528</v>
      </c>
      <c r="AC1277" s="186" t="str">
        <f>IF(OR(M1277="13",M1277="14",P1277=8),"",IF(     AND(OR(S1277="AUTORIZADO", S1277="PENDIENTE", S1277="REDUCIDO", S1277="AMPLIADO"),L1277&lt;&gt;"HONORARIO" ), _xlfn.CONCAT(IF(H1277="X","H",H1277),"_",IF(OR(P1277=5,P1277=6),_xlfn.CONCAT(P1277,"A"),P1277),"_",VLOOKUP(T1277,Datos!$B$2:$C$5,2,TRUE)),""))</f>
        <v>M_5B_[hasta 3]</v>
      </c>
      <c r="AD1277" s="186">
        <f t="shared" si="523"/>
        <v>209528</v>
      </c>
      <c r="AE1277" s="90" t="str">
        <f t="shared" si="524"/>
        <v>-</v>
      </c>
      <c r="AF1277" s="91" t="str">
        <f t="shared" si="525"/>
        <v>070601</v>
      </c>
      <c r="AG1277" s="92"/>
      <c r="AH1277" s="93" t="str">
        <f t="shared" si="526"/>
        <v>Corporación de Fomento de la Producción</v>
      </c>
      <c r="AI1277" s="90" t="str">
        <f t="shared" si="527"/>
        <v>-</v>
      </c>
      <c r="AJ1277" s="90">
        <f t="shared" si="528"/>
        <v>6</v>
      </c>
      <c r="AK1277" s="90" t="str">
        <f t="shared" si="529"/>
        <v>-</v>
      </c>
      <c r="AL1277" s="90" t="str">
        <f t="shared" si="530"/>
        <v>Identifica este registro como MUJER</v>
      </c>
      <c r="AM1277" s="90" t="str">
        <f t="shared" si="531"/>
        <v>-</v>
      </c>
      <c r="AN1277" s="90" t="str">
        <f t="shared" si="532"/>
        <v>-</v>
      </c>
      <c r="AO1277" s="90" t="str">
        <f t="shared" si="533"/>
        <v>-</v>
      </c>
      <c r="AP1277" s="58" t="str">
        <f t="shared" si="534"/>
        <v>-</v>
      </c>
      <c r="AQ1277" s="94" t="str">
        <f t="shared" si="535"/>
        <v>-</v>
      </c>
      <c r="AR1277" s="94" t="str">
        <f>IF(N1277="","PRIMER_DIA en blanco",
IF(AND(M1277="01",N1277&gt;=L_Conversion!$C$118,N1277&lt;=L_Conversion!$D$118),"-",
IF(AND(M1277="02",N1277&gt;=L_Conversion!$C$119,N1277&lt;=L_Conversion!$D$119),"-",
IF(AND(M1277="03",N1277&gt;=L_Conversion!$C$120,N1277&lt;=L_Conversion!$D$120),"-",
IF(AND(M1277="04",N1277&gt;=L_Conversion!$C$121,N1277&lt;=L_Conversion!$D$121),"-",
IF(AND(M1277="05",N1277&gt;=L_Conversion!$C$122,N1277&lt;=L_Conversion!$D$122),"-",
IF(AND(M1277="06",N1277&gt;=L_Conversion!$C$123,N1277&lt;=L_Conversion!$D$123),"-",
IF(AND(M1277="07",N1277&gt;=L_Conversion!$C$124,N1277&lt;=L_Conversion!$D$124),"-",
IF(AND(M1277="08",N1277&gt;=L_Conversion!$C$125,N1277&lt;=L_Conversion!$D$125),"-",
IF(AND(M1277="09",N1277&gt;=L_Conversion!$C$126,N1277&lt;=L_Conversion!$D$126),"-",
IF(AND(M1277="10",N1277&gt;=L_Conversion!$C$127,N1277&lt;=L_Conversion!$D$127),"-",
IF(AND(M1277="11",N1277&gt;=L_Conversion!$C$128,N1277&lt;=L_Conversion!$D$128),"-",
IF(AND(M1277="12",N1277&gt;=L_Conversion!$C$129,N1277&lt;=L_Conversion!$D$129),"-",
IF(AND(M1277="13",N1277&gt;=L_Conversion!$C$116,N1277&lt;=L_Conversion!$D$116),"-",
IF(AND(M1277="14",N1277&gt;=L_Conversion!$C$117,N1277&lt;=L_Conversion!$D$117),"-",
"PRIMER_DIA fuera de rango")))))))))))))))</f>
        <v>-</v>
      </c>
      <c r="AS1277" s="94" t="str">
        <f t="shared" si="536"/>
        <v>-</v>
      </c>
      <c r="AT1277" s="94" t="str">
        <f t="shared" si="537"/>
        <v>-</v>
      </c>
      <c r="AU1277" s="94" t="str">
        <f t="shared" si="538"/>
        <v>-</v>
      </c>
      <c r="AV1277" s="94" t="str">
        <f t="shared" si="539"/>
        <v>-</v>
      </c>
      <c r="AW1277" s="94" t="str">
        <f t="shared" si="540"/>
        <v>-</v>
      </c>
      <c r="AX1277" s="94" t="str">
        <f t="shared" si="541"/>
        <v>-</v>
      </c>
      <c r="AY1277" s="94" t="str">
        <f t="shared" si="542"/>
        <v>-</v>
      </c>
      <c r="AZ1277" s="94" t="str">
        <f t="shared" si="543"/>
        <v>-</v>
      </c>
      <c r="BA1277" s="94" t="str">
        <f t="shared" si="544"/>
        <v>-</v>
      </c>
      <c r="BB1277" s="94" t="str">
        <f t="shared" si="545"/>
        <v>-</v>
      </c>
      <c r="BC1277" s="94" t="str">
        <f t="shared" si="546"/>
        <v>-</v>
      </c>
      <c r="BD1277" s="94" t="str">
        <f t="shared" si="547"/>
        <v>-</v>
      </c>
      <c r="BE1277" s="94" t="str">
        <f t="shared" si="548"/>
        <v>-</v>
      </c>
      <c r="BF1277" s="94" t="str">
        <f t="shared" si="549"/>
        <v>-</v>
      </c>
    </row>
    <row r="1278" spans="1:58" x14ac:dyDescent="0.2">
      <c r="A1278" s="19" t="s">
        <v>1193</v>
      </c>
      <c r="B1278" s="19" t="s">
        <v>76</v>
      </c>
      <c r="C1278" s="19">
        <v>12264056</v>
      </c>
      <c r="D1278" s="19">
        <v>6</v>
      </c>
      <c r="E1278" s="19" t="s">
        <v>2024</v>
      </c>
      <c r="F1278" s="19" t="s">
        <v>1237</v>
      </c>
      <c r="G1278" s="19" t="s">
        <v>1417</v>
      </c>
      <c r="H1278" s="19" t="s">
        <v>1018</v>
      </c>
      <c r="I1278" s="19" t="s">
        <v>653</v>
      </c>
      <c r="J1278" s="19">
        <v>80</v>
      </c>
      <c r="K1278" s="19" t="s">
        <v>556</v>
      </c>
      <c r="L1278" s="19" t="s">
        <v>495</v>
      </c>
      <c r="M1278" s="19" t="s">
        <v>271</v>
      </c>
      <c r="N1278" s="19">
        <v>45964</v>
      </c>
      <c r="O1278" s="19">
        <v>3</v>
      </c>
      <c r="P1278" s="83">
        <v>1</v>
      </c>
      <c r="Q1278" s="19" t="s">
        <v>23</v>
      </c>
      <c r="R1278" s="19" t="s">
        <v>11</v>
      </c>
      <c r="S1278" s="19" t="s">
        <v>23</v>
      </c>
      <c r="T1278" s="19">
        <v>3</v>
      </c>
      <c r="U1278" s="19" t="s">
        <v>11</v>
      </c>
      <c r="V1278" s="19" t="s">
        <v>11</v>
      </c>
      <c r="W1278" s="19" t="s">
        <v>11</v>
      </c>
      <c r="X1278" s="19">
        <v>0</v>
      </c>
      <c r="Y1278" s="19" t="s">
        <v>730</v>
      </c>
      <c r="Z1278" s="19">
        <v>0</v>
      </c>
      <c r="AA1278" s="19">
        <v>0</v>
      </c>
      <c r="AB1278" s="19">
        <v>0</v>
      </c>
      <c r="AC1278" s="186" t="str">
        <f>IF(OR(M1278="13",M1278="14",P1278=8),"",IF(     AND(OR(S1278="AUTORIZADO", S1278="PENDIENTE", S1278="REDUCIDO", S1278="AMPLIADO"),L1278&lt;&gt;"HONORARIO" ), _xlfn.CONCAT(IF(H1278="X","H",H1278),"_",IF(OR(P1278=5,P1278=6),_xlfn.CONCAT(P1278,"A"),P1278),"_",VLOOKUP(T1278,Datos!$B$2:$C$5,2,TRUE)),""))</f>
        <v>M_1_[hasta 3]</v>
      </c>
      <c r="AD1278" s="186">
        <f t="shared" si="523"/>
        <v>0</v>
      </c>
      <c r="AE1278" s="90" t="str">
        <f t="shared" si="524"/>
        <v>-</v>
      </c>
      <c r="AF1278" s="91" t="str">
        <f t="shared" si="525"/>
        <v>070601</v>
      </c>
      <c r="AG1278" s="92"/>
      <c r="AH1278" s="93" t="str">
        <f t="shared" si="526"/>
        <v>Corporación de Fomento de la Producción</v>
      </c>
      <c r="AI1278" s="90" t="str">
        <f t="shared" si="527"/>
        <v>-</v>
      </c>
      <c r="AJ1278" s="90">
        <f t="shared" si="528"/>
        <v>6</v>
      </c>
      <c r="AK1278" s="90" t="str">
        <f t="shared" si="529"/>
        <v>-</v>
      </c>
      <c r="AL1278" s="90" t="str">
        <f t="shared" si="530"/>
        <v>Identifica este registro como MUJER</v>
      </c>
      <c r="AM1278" s="90" t="str">
        <f t="shared" si="531"/>
        <v>-</v>
      </c>
      <c r="AN1278" s="90" t="str">
        <f t="shared" si="532"/>
        <v>-</v>
      </c>
      <c r="AO1278" s="90" t="str">
        <f t="shared" si="533"/>
        <v>-</v>
      </c>
      <c r="AP1278" s="58" t="str">
        <f t="shared" si="534"/>
        <v>-</v>
      </c>
      <c r="AQ1278" s="94" t="str">
        <f t="shared" si="535"/>
        <v>-</v>
      </c>
      <c r="AR1278" s="94" t="str">
        <f>IF(N1278="","PRIMER_DIA en blanco",
IF(AND(M1278="01",N1278&gt;=L_Conversion!$C$118,N1278&lt;=L_Conversion!$D$118),"-",
IF(AND(M1278="02",N1278&gt;=L_Conversion!$C$119,N1278&lt;=L_Conversion!$D$119),"-",
IF(AND(M1278="03",N1278&gt;=L_Conversion!$C$120,N1278&lt;=L_Conversion!$D$120),"-",
IF(AND(M1278="04",N1278&gt;=L_Conversion!$C$121,N1278&lt;=L_Conversion!$D$121),"-",
IF(AND(M1278="05",N1278&gt;=L_Conversion!$C$122,N1278&lt;=L_Conversion!$D$122),"-",
IF(AND(M1278="06",N1278&gt;=L_Conversion!$C$123,N1278&lt;=L_Conversion!$D$123),"-",
IF(AND(M1278="07",N1278&gt;=L_Conversion!$C$124,N1278&lt;=L_Conversion!$D$124),"-",
IF(AND(M1278="08",N1278&gt;=L_Conversion!$C$125,N1278&lt;=L_Conversion!$D$125),"-",
IF(AND(M1278="09",N1278&gt;=L_Conversion!$C$126,N1278&lt;=L_Conversion!$D$126),"-",
IF(AND(M1278="10",N1278&gt;=L_Conversion!$C$127,N1278&lt;=L_Conversion!$D$127),"-",
IF(AND(M1278="11",N1278&gt;=L_Conversion!$C$128,N1278&lt;=L_Conversion!$D$128),"-",
IF(AND(M1278="12",N1278&gt;=L_Conversion!$C$129,N1278&lt;=L_Conversion!$D$129),"-",
IF(AND(M1278="13",N1278&gt;=L_Conversion!$C$116,N1278&lt;=L_Conversion!$D$116),"-",
IF(AND(M1278="14",N1278&gt;=L_Conversion!$C$117,N1278&lt;=L_Conversion!$D$117),"-",
"PRIMER_DIA fuera de rango")))))))))))))))</f>
        <v>-</v>
      </c>
      <c r="AS1278" s="94" t="str">
        <f t="shared" si="536"/>
        <v>-</v>
      </c>
      <c r="AT1278" s="94" t="str">
        <f t="shared" si="537"/>
        <v>-</v>
      </c>
      <c r="AU1278" s="94" t="str">
        <f t="shared" si="538"/>
        <v>-</v>
      </c>
      <c r="AV1278" s="94" t="str">
        <f t="shared" si="539"/>
        <v>-</v>
      </c>
      <c r="AW1278" s="94" t="str">
        <f t="shared" si="540"/>
        <v>-</v>
      </c>
      <c r="AX1278" s="94" t="str">
        <f t="shared" si="541"/>
        <v>-</v>
      </c>
      <c r="AY1278" s="94" t="str">
        <f t="shared" si="542"/>
        <v>-</v>
      </c>
      <c r="AZ1278" s="94" t="str">
        <f t="shared" si="543"/>
        <v>-</v>
      </c>
      <c r="BA1278" s="94" t="str">
        <f t="shared" si="544"/>
        <v>-</v>
      </c>
      <c r="BB1278" s="94" t="str">
        <f t="shared" si="545"/>
        <v>-</v>
      </c>
      <c r="BC1278" s="94" t="str">
        <f t="shared" si="546"/>
        <v>-</v>
      </c>
      <c r="BD1278" s="94" t="str">
        <f t="shared" si="547"/>
        <v>-</v>
      </c>
      <c r="BE1278" s="94" t="str">
        <f t="shared" si="548"/>
        <v>-</v>
      </c>
      <c r="BF1278" s="94" t="str">
        <f t="shared" si="549"/>
        <v>-</v>
      </c>
    </row>
    <row r="1279" spans="1:58" x14ac:dyDescent="0.2">
      <c r="A1279" s="19" t="s">
        <v>1193</v>
      </c>
      <c r="B1279" s="19" t="s">
        <v>76</v>
      </c>
      <c r="C1279" s="19">
        <v>15589312</v>
      </c>
      <c r="D1279" s="19">
        <v>5</v>
      </c>
      <c r="E1279" s="19" t="s">
        <v>1636</v>
      </c>
      <c r="F1279" s="19" t="s">
        <v>1219</v>
      </c>
      <c r="G1279" s="19" t="s">
        <v>1637</v>
      </c>
      <c r="H1279" s="19" t="s">
        <v>1018</v>
      </c>
      <c r="I1279" s="19" t="s">
        <v>653</v>
      </c>
      <c r="J1279" s="19">
        <v>60</v>
      </c>
      <c r="K1279" s="19" t="s">
        <v>554</v>
      </c>
      <c r="L1279" s="19" t="s">
        <v>490</v>
      </c>
      <c r="M1279" s="19" t="s">
        <v>271</v>
      </c>
      <c r="N1279" s="19">
        <v>45965</v>
      </c>
      <c r="O1279" s="19">
        <v>3</v>
      </c>
      <c r="P1279" s="83">
        <v>1</v>
      </c>
      <c r="Q1279" s="19" t="s">
        <v>23</v>
      </c>
      <c r="R1279" s="19" t="s">
        <v>11</v>
      </c>
      <c r="S1279" s="19" t="s">
        <v>23</v>
      </c>
      <c r="T1279" s="19">
        <v>3</v>
      </c>
      <c r="U1279" s="19" t="s">
        <v>11</v>
      </c>
      <c r="V1279" s="19" t="s">
        <v>11</v>
      </c>
      <c r="W1279" s="19" t="s">
        <v>11</v>
      </c>
      <c r="X1279" s="19">
        <v>0</v>
      </c>
      <c r="Y1279" s="19" t="s">
        <v>732</v>
      </c>
      <c r="Z1279" s="19">
        <v>0</v>
      </c>
      <c r="AA1279" s="19">
        <v>0</v>
      </c>
      <c r="AB1279" s="19">
        <v>0</v>
      </c>
      <c r="AC1279" s="186" t="str">
        <f>IF(OR(M1279="13",M1279="14",P1279=8),"",IF(     AND(OR(S1279="AUTORIZADO", S1279="PENDIENTE", S1279="REDUCIDO", S1279="AMPLIADO"),L1279&lt;&gt;"HONORARIO" ), _xlfn.CONCAT(IF(H1279="X","H",H1279),"_",IF(OR(P1279=5,P1279=6),_xlfn.CONCAT(P1279,"A"),P1279),"_",VLOOKUP(T1279,Datos!$B$2:$C$5,2,TRUE)),""))</f>
        <v>M_1_[hasta 3]</v>
      </c>
      <c r="AD1279" s="186">
        <f t="shared" si="523"/>
        <v>0</v>
      </c>
      <c r="AE1279" s="90" t="str">
        <f t="shared" si="524"/>
        <v>-</v>
      </c>
      <c r="AF1279" s="91" t="str">
        <f t="shared" si="525"/>
        <v>070601</v>
      </c>
      <c r="AG1279" s="92"/>
      <c r="AH1279" s="93" t="str">
        <f t="shared" si="526"/>
        <v>Corporación de Fomento de la Producción</v>
      </c>
      <c r="AI1279" s="90" t="str">
        <f t="shared" si="527"/>
        <v>-</v>
      </c>
      <c r="AJ1279" s="90">
        <f t="shared" si="528"/>
        <v>5</v>
      </c>
      <c r="AK1279" s="90" t="str">
        <f t="shared" si="529"/>
        <v>-</v>
      </c>
      <c r="AL1279" s="90" t="str">
        <f t="shared" si="530"/>
        <v>Identifica este registro como MUJER</v>
      </c>
      <c r="AM1279" s="90" t="str">
        <f t="shared" si="531"/>
        <v>-</v>
      </c>
      <c r="AN1279" s="90" t="str">
        <f t="shared" si="532"/>
        <v>-</v>
      </c>
      <c r="AO1279" s="90" t="str">
        <f t="shared" si="533"/>
        <v>-</v>
      </c>
      <c r="AP1279" s="58" t="str">
        <f t="shared" si="534"/>
        <v>-</v>
      </c>
      <c r="AQ1279" s="94" t="str">
        <f t="shared" si="535"/>
        <v>-</v>
      </c>
      <c r="AR1279" s="94" t="str">
        <f>IF(N1279="","PRIMER_DIA en blanco",
IF(AND(M1279="01",N1279&gt;=L_Conversion!$C$118,N1279&lt;=L_Conversion!$D$118),"-",
IF(AND(M1279="02",N1279&gt;=L_Conversion!$C$119,N1279&lt;=L_Conversion!$D$119),"-",
IF(AND(M1279="03",N1279&gt;=L_Conversion!$C$120,N1279&lt;=L_Conversion!$D$120),"-",
IF(AND(M1279="04",N1279&gt;=L_Conversion!$C$121,N1279&lt;=L_Conversion!$D$121),"-",
IF(AND(M1279="05",N1279&gt;=L_Conversion!$C$122,N1279&lt;=L_Conversion!$D$122),"-",
IF(AND(M1279="06",N1279&gt;=L_Conversion!$C$123,N1279&lt;=L_Conversion!$D$123),"-",
IF(AND(M1279="07",N1279&gt;=L_Conversion!$C$124,N1279&lt;=L_Conversion!$D$124),"-",
IF(AND(M1279="08",N1279&gt;=L_Conversion!$C$125,N1279&lt;=L_Conversion!$D$125),"-",
IF(AND(M1279="09",N1279&gt;=L_Conversion!$C$126,N1279&lt;=L_Conversion!$D$126),"-",
IF(AND(M1279="10",N1279&gt;=L_Conversion!$C$127,N1279&lt;=L_Conversion!$D$127),"-",
IF(AND(M1279="11",N1279&gt;=L_Conversion!$C$128,N1279&lt;=L_Conversion!$D$128),"-",
IF(AND(M1279="12",N1279&gt;=L_Conversion!$C$129,N1279&lt;=L_Conversion!$D$129),"-",
IF(AND(M1279="13",N1279&gt;=L_Conversion!$C$116,N1279&lt;=L_Conversion!$D$116),"-",
IF(AND(M1279="14",N1279&gt;=L_Conversion!$C$117,N1279&lt;=L_Conversion!$D$117),"-",
"PRIMER_DIA fuera de rango")))))))))))))))</f>
        <v>-</v>
      </c>
      <c r="AS1279" s="94" t="str">
        <f t="shared" si="536"/>
        <v>-</v>
      </c>
      <c r="AT1279" s="94" t="str">
        <f t="shared" si="537"/>
        <v>-</v>
      </c>
      <c r="AU1279" s="94" t="str">
        <f t="shared" si="538"/>
        <v>-</v>
      </c>
      <c r="AV1279" s="94" t="str">
        <f t="shared" si="539"/>
        <v>-</v>
      </c>
      <c r="AW1279" s="94" t="str">
        <f t="shared" si="540"/>
        <v>-</v>
      </c>
      <c r="AX1279" s="94" t="str">
        <f t="shared" si="541"/>
        <v>-</v>
      </c>
      <c r="AY1279" s="94" t="str">
        <f t="shared" si="542"/>
        <v>-</v>
      </c>
      <c r="AZ1279" s="94" t="str">
        <f t="shared" si="543"/>
        <v>-</v>
      </c>
      <c r="BA1279" s="94" t="str">
        <f t="shared" si="544"/>
        <v>-</v>
      </c>
      <c r="BB1279" s="94" t="str">
        <f t="shared" si="545"/>
        <v>-</v>
      </c>
      <c r="BC1279" s="94" t="str">
        <f t="shared" si="546"/>
        <v>-</v>
      </c>
      <c r="BD1279" s="94" t="str">
        <f t="shared" si="547"/>
        <v>-</v>
      </c>
      <c r="BE1279" s="94" t="str">
        <f t="shared" si="548"/>
        <v>-</v>
      </c>
      <c r="BF1279" s="94" t="str">
        <f t="shared" si="549"/>
        <v>-</v>
      </c>
    </row>
    <row r="1280" spans="1:58" x14ac:dyDescent="0.2">
      <c r="A1280" s="19" t="s">
        <v>1193</v>
      </c>
      <c r="B1280" s="19" t="s">
        <v>76</v>
      </c>
      <c r="C1280" s="19">
        <v>12044690</v>
      </c>
      <c r="D1280" s="19">
        <v>8</v>
      </c>
      <c r="E1280" s="19" t="s">
        <v>1735</v>
      </c>
      <c r="F1280" s="19" t="s">
        <v>2187</v>
      </c>
      <c r="G1280" s="19" t="s">
        <v>2188</v>
      </c>
      <c r="H1280" s="19" t="s">
        <v>1018</v>
      </c>
      <c r="I1280" s="19" t="s">
        <v>653</v>
      </c>
      <c r="J1280" s="19">
        <v>60</v>
      </c>
      <c r="K1280" s="19" t="s">
        <v>554</v>
      </c>
      <c r="L1280" s="19" t="s">
        <v>490</v>
      </c>
      <c r="M1280" s="19" t="s">
        <v>271</v>
      </c>
      <c r="N1280" s="19">
        <v>45965</v>
      </c>
      <c r="O1280" s="19">
        <v>2</v>
      </c>
      <c r="P1280" s="83">
        <v>1</v>
      </c>
      <c r="Q1280" s="19" t="s">
        <v>23</v>
      </c>
      <c r="R1280" s="19" t="s">
        <v>11</v>
      </c>
      <c r="S1280" s="19" t="s">
        <v>23</v>
      </c>
      <c r="T1280" s="19">
        <v>2</v>
      </c>
      <c r="U1280" s="19" t="s">
        <v>11</v>
      </c>
      <c r="V1280" s="19" t="s">
        <v>11</v>
      </c>
      <c r="W1280" s="19" t="s">
        <v>19</v>
      </c>
      <c r="X1280" s="19">
        <v>42962</v>
      </c>
      <c r="Y1280" s="19" t="s">
        <v>726</v>
      </c>
      <c r="Z1280" s="19">
        <v>2</v>
      </c>
      <c r="AA1280" s="19">
        <v>0</v>
      </c>
      <c r="AB1280" s="19">
        <v>42962</v>
      </c>
      <c r="AC1280" s="186" t="str">
        <f>IF(OR(M1280="13",M1280="14",P1280=8),"",IF(     AND(OR(S1280="AUTORIZADO", S1280="PENDIENTE", S1280="REDUCIDO", S1280="AMPLIADO"),L1280&lt;&gt;"HONORARIO" ), _xlfn.CONCAT(IF(H1280="X","H",H1280),"_",IF(OR(P1280=5,P1280=6),_xlfn.CONCAT(P1280,"A"),P1280),"_",VLOOKUP(T1280,Datos!$B$2:$C$5,2,TRUE)),""))</f>
        <v>M_1_[hasta 3]</v>
      </c>
      <c r="AD1280" s="186">
        <f t="shared" si="523"/>
        <v>42962</v>
      </c>
      <c r="AE1280" s="90" t="str">
        <f t="shared" si="524"/>
        <v>-</v>
      </c>
      <c r="AF1280" s="91" t="str">
        <f t="shared" si="525"/>
        <v>070601</v>
      </c>
      <c r="AG1280" s="92"/>
      <c r="AH1280" s="93" t="str">
        <f t="shared" si="526"/>
        <v>Corporación de Fomento de la Producción</v>
      </c>
      <c r="AI1280" s="90" t="str">
        <f t="shared" si="527"/>
        <v>-</v>
      </c>
      <c r="AJ1280" s="90">
        <f t="shared" si="528"/>
        <v>8</v>
      </c>
      <c r="AK1280" s="90" t="str">
        <f t="shared" si="529"/>
        <v>-</v>
      </c>
      <c r="AL1280" s="90" t="str">
        <f t="shared" si="530"/>
        <v>Identifica este registro como MUJER</v>
      </c>
      <c r="AM1280" s="90" t="str">
        <f t="shared" si="531"/>
        <v>-</v>
      </c>
      <c r="AN1280" s="90" t="str">
        <f t="shared" si="532"/>
        <v>-</v>
      </c>
      <c r="AO1280" s="90" t="str">
        <f t="shared" si="533"/>
        <v>-</v>
      </c>
      <c r="AP1280" s="58" t="str">
        <f t="shared" si="534"/>
        <v>-</v>
      </c>
      <c r="AQ1280" s="94" t="str">
        <f t="shared" si="535"/>
        <v>-</v>
      </c>
      <c r="AR1280" s="94" t="str">
        <f>IF(N1280="","PRIMER_DIA en blanco",
IF(AND(M1280="01",N1280&gt;=L_Conversion!$C$118,N1280&lt;=L_Conversion!$D$118),"-",
IF(AND(M1280="02",N1280&gt;=L_Conversion!$C$119,N1280&lt;=L_Conversion!$D$119),"-",
IF(AND(M1280="03",N1280&gt;=L_Conversion!$C$120,N1280&lt;=L_Conversion!$D$120),"-",
IF(AND(M1280="04",N1280&gt;=L_Conversion!$C$121,N1280&lt;=L_Conversion!$D$121),"-",
IF(AND(M1280="05",N1280&gt;=L_Conversion!$C$122,N1280&lt;=L_Conversion!$D$122),"-",
IF(AND(M1280="06",N1280&gt;=L_Conversion!$C$123,N1280&lt;=L_Conversion!$D$123),"-",
IF(AND(M1280="07",N1280&gt;=L_Conversion!$C$124,N1280&lt;=L_Conversion!$D$124),"-",
IF(AND(M1280="08",N1280&gt;=L_Conversion!$C$125,N1280&lt;=L_Conversion!$D$125),"-",
IF(AND(M1280="09",N1280&gt;=L_Conversion!$C$126,N1280&lt;=L_Conversion!$D$126),"-",
IF(AND(M1280="10",N1280&gt;=L_Conversion!$C$127,N1280&lt;=L_Conversion!$D$127),"-",
IF(AND(M1280="11",N1280&gt;=L_Conversion!$C$128,N1280&lt;=L_Conversion!$D$128),"-",
IF(AND(M1280="12",N1280&gt;=L_Conversion!$C$129,N1280&lt;=L_Conversion!$D$129),"-",
IF(AND(M1280="13",N1280&gt;=L_Conversion!$C$116,N1280&lt;=L_Conversion!$D$116),"-",
IF(AND(M1280="14",N1280&gt;=L_Conversion!$C$117,N1280&lt;=L_Conversion!$D$117),"-",
"PRIMER_DIA fuera de rango")))))))))))))))</f>
        <v>-</v>
      </c>
      <c r="AS1280" s="94" t="str">
        <f t="shared" si="536"/>
        <v>-</v>
      </c>
      <c r="AT1280" s="94" t="str">
        <f t="shared" si="537"/>
        <v>-</v>
      </c>
      <c r="AU1280" s="94" t="str">
        <f t="shared" si="538"/>
        <v>-</v>
      </c>
      <c r="AV1280" s="94" t="str">
        <f t="shared" si="539"/>
        <v>-</v>
      </c>
      <c r="AW1280" s="94" t="str">
        <f t="shared" si="540"/>
        <v>-</v>
      </c>
      <c r="AX1280" s="94" t="str">
        <f t="shared" si="541"/>
        <v>-</v>
      </c>
      <c r="AY1280" s="94" t="str">
        <f t="shared" si="542"/>
        <v>-</v>
      </c>
      <c r="AZ1280" s="94" t="str">
        <f t="shared" si="543"/>
        <v>-</v>
      </c>
      <c r="BA1280" s="94" t="str">
        <f t="shared" si="544"/>
        <v>-</v>
      </c>
      <c r="BB1280" s="94" t="str">
        <f t="shared" si="545"/>
        <v>-</v>
      </c>
      <c r="BC1280" s="94" t="str">
        <f t="shared" si="546"/>
        <v>-</v>
      </c>
      <c r="BD1280" s="94" t="str">
        <f t="shared" si="547"/>
        <v>-</v>
      </c>
      <c r="BE1280" s="94" t="str">
        <f t="shared" si="548"/>
        <v>-</v>
      </c>
      <c r="BF1280" s="94" t="str">
        <f t="shared" si="549"/>
        <v>-</v>
      </c>
    </row>
    <row r="1281" spans="1:58" x14ac:dyDescent="0.2">
      <c r="A1281" s="19" t="s">
        <v>1193</v>
      </c>
      <c r="B1281" s="19" t="s">
        <v>76</v>
      </c>
      <c r="C1281" s="19">
        <v>19111574</v>
      </c>
      <c r="D1281" s="19">
        <v>0</v>
      </c>
      <c r="E1281" s="19" t="s">
        <v>1699</v>
      </c>
      <c r="F1281" s="19" t="s">
        <v>1363</v>
      </c>
      <c r="G1281" s="19" t="s">
        <v>1700</v>
      </c>
      <c r="H1281" s="19" t="s">
        <v>1018</v>
      </c>
      <c r="I1281" s="19" t="s">
        <v>653</v>
      </c>
      <c r="J1281" s="19">
        <v>80</v>
      </c>
      <c r="K1281" s="19" t="s">
        <v>556</v>
      </c>
      <c r="L1281" s="19" t="s">
        <v>495</v>
      </c>
      <c r="M1281" s="19" t="s">
        <v>271</v>
      </c>
      <c r="N1281" s="19">
        <v>45965</v>
      </c>
      <c r="O1281" s="19">
        <v>1</v>
      </c>
      <c r="P1281" s="83">
        <v>1</v>
      </c>
      <c r="Q1281" s="19" t="s">
        <v>23</v>
      </c>
      <c r="R1281" s="19" t="s">
        <v>11</v>
      </c>
      <c r="S1281" s="19" t="s">
        <v>23</v>
      </c>
      <c r="T1281" s="19">
        <v>1</v>
      </c>
      <c r="U1281" s="19" t="s">
        <v>11</v>
      </c>
      <c r="V1281" s="19" t="s">
        <v>11</v>
      </c>
      <c r="W1281" s="19" t="s">
        <v>11</v>
      </c>
      <c r="X1281" s="19">
        <v>0</v>
      </c>
      <c r="Y1281" s="19" t="s">
        <v>730</v>
      </c>
      <c r="Z1281" s="19">
        <v>0</v>
      </c>
      <c r="AA1281" s="19">
        <v>0</v>
      </c>
      <c r="AB1281" s="19">
        <v>0</v>
      </c>
      <c r="AC1281" s="186" t="str">
        <f>IF(OR(M1281="13",M1281="14",P1281=8),"",IF(     AND(OR(S1281="AUTORIZADO", S1281="PENDIENTE", S1281="REDUCIDO", S1281="AMPLIADO"),L1281&lt;&gt;"HONORARIO" ), _xlfn.CONCAT(IF(H1281="X","H",H1281),"_",IF(OR(P1281=5,P1281=6),_xlfn.CONCAT(P1281,"A"),P1281),"_",VLOOKUP(T1281,Datos!$B$2:$C$5,2,TRUE)),""))</f>
        <v>M_1_[hasta 3]</v>
      </c>
      <c r="AD1281" s="186">
        <f t="shared" si="523"/>
        <v>0</v>
      </c>
      <c r="AE1281" s="90" t="str">
        <f t="shared" si="524"/>
        <v>-</v>
      </c>
      <c r="AF1281" s="91" t="str">
        <f t="shared" si="525"/>
        <v>070601</v>
      </c>
      <c r="AG1281" s="92"/>
      <c r="AH1281" s="93" t="str">
        <f t="shared" si="526"/>
        <v>Corporación de Fomento de la Producción</v>
      </c>
      <c r="AI1281" s="90" t="str">
        <f t="shared" si="527"/>
        <v>-</v>
      </c>
      <c r="AJ1281" s="90">
        <f t="shared" si="528"/>
        <v>0</v>
      </c>
      <c r="AK1281" s="90" t="str">
        <f t="shared" si="529"/>
        <v>-</v>
      </c>
      <c r="AL1281" s="90" t="str">
        <f t="shared" si="530"/>
        <v>Identifica este registro como MUJER</v>
      </c>
      <c r="AM1281" s="90" t="str">
        <f t="shared" si="531"/>
        <v>-</v>
      </c>
      <c r="AN1281" s="90" t="str">
        <f t="shared" si="532"/>
        <v>-</v>
      </c>
      <c r="AO1281" s="90" t="str">
        <f t="shared" si="533"/>
        <v>-</v>
      </c>
      <c r="AP1281" s="58" t="str">
        <f t="shared" si="534"/>
        <v>-</v>
      </c>
      <c r="AQ1281" s="94" t="str">
        <f t="shared" si="535"/>
        <v>-</v>
      </c>
      <c r="AR1281" s="94" t="str">
        <f>IF(N1281="","PRIMER_DIA en blanco",
IF(AND(M1281="01",N1281&gt;=L_Conversion!$C$118,N1281&lt;=L_Conversion!$D$118),"-",
IF(AND(M1281="02",N1281&gt;=L_Conversion!$C$119,N1281&lt;=L_Conversion!$D$119),"-",
IF(AND(M1281="03",N1281&gt;=L_Conversion!$C$120,N1281&lt;=L_Conversion!$D$120),"-",
IF(AND(M1281="04",N1281&gt;=L_Conversion!$C$121,N1281&lt;=L_Conversion!$D$121),"-",
IF(AND(M1281="05",N1281&gt;=L_Conversion!$C$122,N1281&lt;=L_Conversion!$D$122),"-",
IF(AND(M1281="06",N1281&gt;=L_Conversion!$C$123,N1281&lt;=L_Conversion!$D$123),"-",
IF(AND(M1281="07",N1281&gt;=L_Conversion!$C$124,N1281&lt;=L_Conversion!$D$124),"-",
IF(AND(M1281="08",N1281&gt;=L_Conversion!$C$125,N1281&lt;=L_Conversion!$D$125),"-",
IF(AND(M1281="09",N1281&gt;=L_Conversion!$C$126,N1281&lt;=L_Conversion!$D$126),"-",
IF(AND(M1281="10",N1281&gt;=L_Conversion!$C$127,N1281&lt;=L_Conversion!$D$127),"-",
IF(AND(M1281="11",N1281&gt;=L_Conversion!$C$128,N1281&lt;=L_Conversion!$D$128),"-",
IF(AND(M1281="12",N1281&gt;=L_Conversion!$C$129,N1281&lt;=L_Conversion!$D$129),"-",
IF(AND(M1281="13",N1281&gt;=L_Conversion!$C$116,N1281&lt;=L_Conversion!$D$116),"-",
IF(AND(M1281="14",N1281&gt;=L_Conversion!$C$117,N1281&lt;=L_Conversion!$D$117),"-",
"PRIMER_DIA fuera de rango")))))))))))))))</f>
        <v>-</v>
      </c>
      <c r="AS1281" s="94" t="str">
        <f t="shared" si="536"/>
        <v>-</v>
      </c>
      <c r="AT1281" s="94" t="str">
        <f t="shared" si="537"/>
        <v>-</v>
      </c>
      <c r="AU1281" s="94" t="str">
        <f t="shared" si="538"/>
        <v>-</v>
      </c>
      <c r="AV1281" s="94" t="str">
        <f t="shared" si="539"/>
        <v>-</v>
      </c>
      <c r="AW1281" s="94" t="str">
        <f t="shared" si="540"/>
        <v>-</v>
      </c>
      <c r="AX1281" s="94" t="str">
        <f t="shared" si="541"/>
        <v>-</v>
      </c>
      <c r="AY1281" s="94" t="str">
        <f t="shared" si="542"/>
        <v>-</v>
      </c>
      <c r="AZ1281" s="94" t="str">
        <f t="shared" si="543"/>
        <v>-</v>
      </c>
      <c r="BA1281" s="94" t="str">
        <f t="shared" si="544"/>
        <v>-</v>
      </c>
      <c r="BB1281" s="94" t="str">
        <f t="shared" si="545"/>
        <v>-</v>
      </c>
      <c r="BC1281" s="94" t="str">
        <f t="shared" si="546"/>
        <v>-</v>
      </c>
      <c r="BD1281" s="94" t="str">
        <f t="shared" si="547"/>
        <v>-</v>
      </c>
      <c r="BE1281" s="94" t="str">
        <f t="shared" si="548"/>
        <v>-</v>
      </c>
      <c r="BF1281" s="94" t="str">
        <f t="shared" si="549"/>
        <v>-</v>
      </c>
    </row>
    <row r="1282" spans="1:58" x14ac:dyDescent="0.2">
      <c r="A1282" s="19" t="s">
        <v>1193</v>
      </c>
      <c r="B1282" s="19" t="s">
        <v>76</v>
      </c>
      <c r="C1282" s="19">
        <v>18411281</v>
      </c>
      <c r="D1282" s="19">
        <v>7</v>
      </c>
      <c r="E1282" s="19" t="s">
        <v>2189</v>
      </c>
      <c r="F1282" s="19" t="s">
        <v>1686</v>
      </c>
      <c r="G1282" s="19" t="s">
        <v>2190</v>
      </c>
      <c r="H1282" s="19" t="s">
        <v>1018</v>
      </c>
      <c r="I1282" s="19" t="s">
        <v>653</v>
      </c>
      <c r="J1282" s="19">
        <v>80</v>
      </c>
      <c r="K1282" s="19" t="s">
        <v>556</v>
      </c>
      <c r="L1282" s="19" t="s">
        <v>495</v>
      </c>
      <c r="M1282" s="19" t="s">
        <v>271</v>
      </c>
      <c r="N1282" s="19">
        <v>45965</v>
      </c>
      <c r="O1282" s="19">
        <v>2</v>
      </c>
      <c r="P1282" s="83">
        <v>1</v>
      </c>
      <c r="Q1282" s="19" t="s">
        <v>23</v>
      </c>
      <c r="R1282" s="19" t="s">
        <v>11</v>
      </c>
      <c r="S1282" s="19" t="s">
        <v>23</v>
      </c>
      <c r="T1282" s="19">
        <v>2</v>
      </c>
      <c r="U1282" s="19" t="s">
        <v>11</v>
      </c>
      <c r="V1282" s="19" t="s">
        <v>11</v>
      </c>
      <c r="W1282" s="19" t="s">
        <v>11</v>
      </c>
      <c r="X1282" s="19">
        <v>0</v>
      </c>
      <c r="Y1282" s="19" t="s">
        <v>730</v>
      </c>
      <c r="Z1282" s="19">
        <v>0</v>
      </c>
      <c r="AA1282" s="19">
        <v>0</v>
      </c>
      <c r="AB1282" s="19">
        <v>0</v>
      </c>
      <c r="AC1282" s="186" t="str">
        <f>IF(OR(M1282="13",M1282="14",P1282=8),"",IF(     AND(OR(S1282="AUTORIZADO", S1282="PENDIENTE", S1282="REDUCIDO", S1282="AMPLIADO"),L1282&lt;&gt;"HONORARIO" ), _xlfn.CONCAT(IF(H1282="X","H",H1282),"_",IF(OR(P1282=5,P1282=6),_xlfn.CONCAT(P1282,"A"),P1282),"_",VLOOKUP(T1282,Datos!$B$2:$C$5,2,TRUE)),""))</f>
        <v>M_1_[hasta 3]</v>
      </c>
      <c r="AD1282" s="186">
        <f t="shared" si="523"/>
        <v>0</v>
      </c>
      <c r="AE1282" s="90" t="str">
        <f t="shared" si="524"/>
        <v>-</v>
      </c>
      <c r="AF1282" s="91" t="str">
        <f t="shared" si="525"/>
        <v>070601</v>
      </c>
      <c r="AG1282" s="92"/>
      <c r="AH1282" s="93" t="str">
        <f t="shared" si="526"/>
        <v>Corporación de Fomento de la Producción</v>
      </c>
      <c r="AI1282" s="90" t="str">
        <f t="shared" si="527"/>
        <v>-</v>
      </c>
      <c r="AJ1282" s="90">
        <f t="shared" si="528"/>
        <v>7</v>
      </c>
      <c r="AK1282" s="90" t="str">
        <f t="shared" si="529"/>
        <v>-</v>
      </c>
      <c r="AL1282" s="90" t="str">
        <f t="shared" si="530"/>
        <v>Identifica este registro como MUJER</v>
      </c>
      <c r="AM1282" s="90" t="str">
        <f t="shared" si="531"/>
        <v>-</v>
      </c>
      <c r="AN1282" s="90" t="str">
        <f t="shared" si="532"/>
        <v>-</v>
      </c>
      <c r="AO1282" s="90" t="str">
        <f t="shared" si="533"/>
        <v>-</v>
      </c>
      <c r="AP1282" s="58" t="str">
        <f t="shared" si="534"/>
        <v>-</v>
      </c>
      <c r="AQ1282" s="94" t="str">
        <f t="shared" si="535"/>
        <v>-</v>
      </c>
      <c r="AR1282" s="94" t="str">
        <f>IF(N1282="","PRIMER_DIA en blanco",
IF(AND(M1282="01",N1282&gt;=L_Conversion!$C$118,N1282&lt;=L_Conversion!$D$118),"-",
IF(AND(M1282="02",N1282&gt;=L_Conversion!$C$119,N1282&lt;=L_Conversion!$D$119),"-",
IF(AND(M1282="03",N1282&gt;=L_Conversion!$C$120,N1282&lt;=L_Conversion!$D$120),"-",
IF(AND(M1282="04",N1282&gt;=L_Conversion!$C$121,N1282&lt;=L_Conversion!$D$121),"-",
IF(AND(M1282="05",N1282&gt;=L_Conversion!$C$122,N1282&lt;=L_Conversion!$D$122),"-",
IF(AND(M1282="06",N1282&gt;=L_Conversion!$C$123,N1282&lt;=L_Conversion!$D$123),"-",
IF(AND(M1282="07",N1282&gt;=L_Conversion!$C$124,N1282&lt;=L_Conversion!$D$124),"-",
IF(AND(M1282="08",N1282&gt;=L_Conversion!$C$125,N1282&lt;=L_Conversion!$D$125),"-",
IF(AND(M1282="09",N1282&gt;=L_Conversion!$C$126,N1282&lt;=L_Conversion!$D$126),"-",
IF(AND(M1282="10",N1282&gt;=L_Conversion!$C$127,N1282&lt;=L_Conversion!$D$127),"-",
IF(AND(M1282="11",N1282&gt;=L_Conversion!$C$128,N1282&lt;=L_Conversion!$D$128),"-",
IF(AND(M1282="12",N1282&gt;=L_Conversion!$C$129,N1282&lt;=L_Conversion!$D$129),"-",
IF(AND(M1282="13",N1282&gt;=L_Conversion!$C$116,N1282&lt;=L_Conversion!$D$116),"-",
IF(AND(M1282="14",N1282&gt;=L_Conversion!$C$117,N1282&lt;=L_Conversion!$D$117),"-",
"PRIMER_DIA fuera de rango")))))))))))))))</f>
        <v>-</v>
      </c>
      <c r="AS1282" s="94" t="str">
        <f t="shared" si="536"/>
        <v>-</v>
      </c>
      <c r="AT1282" s="94" t="str">
        <f t="shared" si="537"/>
        <v>-</v>
      </c>
      <c r="AU1282" s="94" t="str">
        <f t="shared" si="538"/>
        <v>-</v>
      </c>
      <c r="AV1282" s="94" t="str">
        <f t="shared" si="539"/>
        <v>-</v>
      </c>
      <c r="AW1282" s="94" t="str">
        <f t="shared" si="540"/>
        <v>-</v>
      </c>
      <c r="AX1282" s="94" t="str">
        <f t="shared" si="541"/>
        <v>-</v>
      </c>
      <c r="AY1282" s="94" t="str">
        <f t="shared" si="542"/>
        <v>-</v>
      </c>
      <c r="AZ1282" s="94" t="str">
        <f t="shared" si="543"/>
        <v>-</v>
      </c>
      <c r="BA1282" s="94" t="str">
        <f t="shared" si="544"/>
        <v>-</v>
      </c>
      <c r="BB1282" s="94" t="str">
        <f t="shared" si="545"/>
        <v>-</v>
      </c>
      <c r="BC1282" s="94" t="str">
        <f t="shared" si="546"/>
        <v>-</v>
      </c>
      <c r="BD1282" s="94" t="str">
        <f t="shared" si="547"/>
        <v>-</v>
      </c>
      <c r="BE1282" s="94" t="str">
        <f t="shared" si="548"/>
        <v>-</v>
      </c>
      <c r="BF1282" s="94" t="str">
        <f t="shared" si="549"/>
        <v>-</v>
      </c>
    </row>
    <row r="1283" spans="1:58" x14ac:dyDescent="0.2">
      <c r="A1283" s="19" t="s">
        <v>1193</v>
      </c>
      <c r="B1283" s="19" t="s">
        <v>669</v>
      </c>
      <c r="C1283" s="19">
        <v>16710774</v>
      </c>
      <c r="D1283" s="19">
        <v>5</v>
      </c>
      <c r="E1283" s="19" t="s">
        <v>1615</v>
      </c>
      <c r="F1283" s="19" t="s">
        <v>1915</v>
      </c>
      <c r="G1283" s="19" t="s">
        <v>1961</v>
      </c>
      <c r="H1283" s="19" t="s">
        <v>654</v>
      </c>
      <c r="I1283" s="19" t="s">
        <v>654</v>
      </c>
      <c r="J1283" s="19">
        <v>80</v>
      </c>
      <c r="K1283" s="19" t="s">
        <v>556</v>
      </c>
      <c r="L1283" s="19" t="s">
        <v>509</v>
      </c>
      <c r="M1283" s="19" t="s">
        <v>271</v>
      </c>
      <c r="N1283" s="19">
        <v>45965</v>
      </c>
      <c r="O1283" s="19">
        <v>1</v>
      </c>
      <c r="P1283" s="83">
        <v>1</v>
      </c>
      <c r="Q1283" s="19" t="s">
        <v>23</v>
      </c>
      <c r="R1283" s="19" t="s">
        <v>11</v>
      </c>
      <c r="S1283" s="19" t="s">
        <v>23</v>
      </c>
      <c r="T1283" s="19">
        <v>1</v>
      </c>
      <c r="U1283" s="19" t="s">
        <v>11</v>
      </c>
      <c r="V1283" s="19" t="s">
        <v>11</v>
      </c>
      <c r="W1283" s="19" t="s">
        <v>11</v>
      </c>
      <c r="X1283" s="19">
        <v>0</v>
      </c>
      <c r="Y1283" s="19" t="s">
        <v>730</v>
      </c>
      <c r="Z1283" s="19">
        <v>0</v>
      </c>
      <c r="AA1283" s="19">
        <v>0</v>
      </c>
      <c r="AB1283" s="19">
        <v>0</v>
      </c>
      <c r="AC1283" s="186" t="str">
        <f>IF(OR(M1283="13",M1283="14",P1283=8),"",IF(     AND(OR(S1283="AUTORIZADO", S1283="PENDIENTE", S1283="REDUCIDO", S1283="AMPLIADO"),L1283&lt;&gt;"HONORARIO" ), _xlfn.CONCAT(IF(H1283="X","H",H1283),"_",IF(OR(P1283=5,P1283=6),_xlfn.CONCAT(P1283,"A"),P1283),"_",VLOOKUP(T1283,Datos!$B$2:$C$5,2,TRUE)),""))</f>
        <v>H_1_[hasta 3]</v>
      </c>
      <c r="AD1283" s="186">
        <f t="shared" ref="AD1283:AD1346" si="550">IF(AC1283="",0,AA1283+AB1283)</f>
        <v>0</v>
      </c>
      <c r="AE1283" s="90" t="str">
        <f t="shared" ref="AE1283:AE1346" si="551">IF(A1283="","Celda vacía",IF(A1283="L","-","Revisar"))</f>
        <v>-</v>
      </c>
      <c r="AF1283" s="91" t="str">
        <f t="shared" ref="AF1283:AF1346" si="552">IF(B1283="","Celda vacía",IF(LEN(B1283)=4,REPLACE(B1283,1,6,CONCATENATE("00",B1283)),IF(LEN(B1283)=5,REPLACE(B1283,1,6,CONCATENATE("0",B1283)),IF(LEN(B1283)=6,REPLACE(B1283,1,6,B1283),IF(AND(LEN(B1283)&gt;6,OR(LEFT(B1283,4)="1202", LEFT(B1283,4)="1703")),REPLACE(B1283,1,LEN(B1283),B1283),"Revisar")))))</f>
        <v>Revisar</v>
      </c>
      <c r="AG1283" s="92"/>
      <c r="AH1283" s="93" t="str">
        <f t="shared" ref="AH1283:AH1346" si="553">IF(B1283="","Celda Vacía",IF(ISERROR(IF(B1283="","",VLOOKUP(B1283,Codigo,3,0))),"Corregir código servicio",IF(B1283="","",VLOOKUP(B1283,Codigo,3,0))))</f>
        <v>Corporación de Fomento de la Producción</v>
      </c>
      <c r="AI1283" s="90" t="str">
        <f t="shared" ref="AI1283:AI1346" si="554">IF(C1283="","Celda vacía",IF(C1283&gt;1000000,"-","Revisar con Edad"))</f>
        <v>-</v>
      </c>
      <c r="AJ1283" s="90">
        <f t="shared" ref="AJ1283:AJ1346" si="555">IF(D1283="","Celda vacía",IF(IF(IF(LEN(C1283)=6,(11-((RIGHT(C1283,1)*2+MID(C1283,5,1)*3+MID(C1283,4,1)*4+MID(C1283,3,1)*5+MID(C1283,2,1)*6+LEFT(C1283,1)*7)-(INT((RIGHT(C1283,1)*2+MID(C1283,5,1)*3+MID(C1283,4,1)*4+MID(C1283,3,1)*5+MID(C1283,2,1)*6+LEFT(C1283,1)*7)/11)*11))),IF(LEN(C1283)=7,(11-((RIGHT(C1283,1)*2+MID(C1283,6,1)*3+MID(C1283,5,1)*4+MID(C1283,4,1)*5+MID(C1283,3,1)*6+MID(C1283,2,1)*7+LEFT(C1283,1)*2)-(INT((RIGHT(C1283,1)*2+MID(C1283,6,1)*3+MID(C1283,5,1)*4+MID(C1283,4,1)*5+MID(C1283,3,1)*6+MID(C1283,2,1)*7+LEFT(C1283,1)*2)/11)*11))),(11-((RIGHT(C1283,1)*2+MID(C1283,7,1)*3+MID(C1283,6,1)*4+MID(C1283,5,1)*5+MID(C1283,4,1)*6+MID(C1283,3,1)*7+MID(C1283,2,1)*2+LEFT(C1283,1)*3)-(INT((RIGHT(C1283,1)*2+MID(C1283,7,1)*3+MID(C1283,6,1)*4+MID(C1283,5,1)*5+MID(C1283,4,1)*6+MID(C1283,3,1)*7+MID(C1283,2,1)*2+LEFT(C1283,1)*3)/11)*11)))))=11,0,IF(LEN(C1283)=6,(11-((RIGHT(C1283,1)*2+MID(C1283,5,1)*3+MID(C1283,4,1)*4+MID(C1283,3,1)*5+MID(C1283,2,1)*6+LEFT(C1283,1)*7)-(INT((RIGHT(C1283,1)*2+MID(C1283,5,1)*3+MID(C1283,4,1)*4+MID(C1283,3,1)*5+MID(C1283,2,1)*6+LEFT(C1283,1)*7)/11)*11))),IF(LEN(C1283)=7,(11-((RIGHT(C1283,1)*2+MID(C1283,6,1)*3+MID(C1283,5,1)*4+MID(C1283,4,1)*5+MID(C1283,3,1)*6+MID(C1283,2,1)*7+LEFT(C1283,1)*2)-(INT((RIGHT(C1283,1)*2+MID(C1283,6,1)*3+MID(C1283,5,1)*4+MID(C1283,4,1)*5+MID(C1283,3,1)*6+MID(C1283,2,1)*7+LEFT(C1283,1)*2)/11)*11))),(11-((RIGHT(C1283,1)*2+MID(C1283,7,1)*3+MID(C1283,6,1)*4+MID(C1283,5,1)*5+MID(C1283,4,1)*6+MID(C1283,3,1)*7+MID(C1283,2,1)*2+LEFT(C1283,1)*3)-(INT((RIGHT(C1283,1)*2+MID(C1283,7,1)*3+MID(C1283,6,1)*4+MID(C1283,5,1)*5+MID(C1283,4,1)*6+MID(C1283,3,1)*7+MID(C1283,2,1)*2+LEFT(C1283,1)*3)/11)*11))))))=10,"K",IF(IF(LEN(C1283)=6,(11-((RIGHT(C1283,1)*2+MID(C1283,5,1)*3+MID(C1283,4,1)*4+MID(C1283,3,1)*5+MID(C1283,2,1)*6+LEFT(C1283,1)*7)-(INT((RIGHT(C1283,1)*2+MID(C1283,5,1)*3+MID(C1283,4,1)*4+MID(C1283,3,1)*5+MID(C1283,2,1)*6+LEFT(C1283,1)*7)/11)*11))),IF(LEN(C1283)=7,(11-((RIGHT(C1283,1)*2+MID(C1283,6,1)*3+MID(C1283,5,1)*4+MID(C1283,4,1)*5+MID(C1283,3,1)*6+MID(C1283,2,1)*7+LEFT(C1283,1)*2)-(INT((RIGHT(C1283,1)*2+MID(C1283,6,1)*3+MID(C1283,5,1)*4+MID(C1283,4,1)*5+MID(C1283,3,1)*6+MID(C1283,2,1)*7+LEFT(C1283,1)*2)/11)*11))),(11-((RIGHT(C1283,1)*2+MID(C1283,7,1)*3+MID(C1283,6,1)*4+MID(C1283,5,1)*5+MID(C1283,4,1)*6+MID(C1283,3,1)*7+MID(C1283,2,1)*2+LEFT(C1283,1)*3)-(INT((RIGHT(C1283,1)*2+MID(C1283,7,1)*3+MID(C1283,6,1)*4+MID(C1283,5,1)*5+MID(C1283,4,1)*6+MID(C1283,3,1)*7+MID(C1283,2,1)*2+LEFT(C1283,1)*3)/11)*11)))))=11,0,IF(LEN(C1283)=6,(11-((RIGHT(C1283,1)*2+MID(C1283,5,1)*3+MID(C1283,4,1)*4+MID(C1283,3,1)*5+MID(C1283,2,1)*6+LEFT(C1283,1)*7)-(INT((RIGHT(C1283,1)*2+MID(C1283,5,1)*3+MID(C1283,4,1)*4+MID(C1283,3,1)*5+MID(C1283,2,1)*6+LEFT(C1283,1)*7)/11)*11))),IF(LEN(C1283)=7,(11-((RIGHT(C1283,1)*2+MID(C1283,6,1)*3+MID(C1283,5,1)*4+MID(C1283,4,1)*5+MID(C1283,3,1)*6+MID(C1283,2,1)*7+LEFT(C1283,1)*2)-(INT((RIGHT(C1283,1)*2+MID(C1283,6,1)*3+MID(C1283,5,1)*4+MID(C1283,4,1)*5+MID(C1283,3,1)*6+MID(C1283,2,1)*7+LEFT(C1283,1)*2)/11)*11))),(11-((RIGHT(C1283,1)*2+MID(C1283,7,1)*3+MID(C1283,6,1)*4+MID(C1283,5,1)*5+MID(C1283,4,1)*6+MID(C1283,3,1)*7+MID(C1283,2,1)*2+LEFT(C1283,1)*3)-(INT((RIGHT(C1283,1)*2+MID(C1283,7,1)*3+MID(C1283,6,1)*4+MID(C1283,5,1)*5+MID(C1283,4,1)*6+MID(C1283,3,1)*7+MID(C1283,2,1)*2+LEFT(C1283,1)*3)/11)*11))))))))</f>
        <v>5</v>
      </c>
      <c r="AK1283" s="90" t="str">
        <f t="shared" ref="AK1283:AK1346" si="556">IF(C1283="","Celda vacía",IF(C1283="E","-",IF(IF(AJ1283=11,0,IF(AJ1283=10,"K",AJ1283))=D1283,"-","Corregir RUN")))</f>
        <v>-</v>
      </c>
      <c r="AL1283" s="90" t="str">
        <f t="shared" ref="AL1283:AL1346" si="557">IF(H1283="","Celda vacía",IF(OR(H1283="M",H1283="H",H1283="X"),  IF(H1283="M", "Identifica este registro como MUJER",  IF(H1283="H","Identifica este registro como HOMBRE", IF(H1283="X","Identifica este registro como NO BINARIO"))),  "Validar con Tabla N°01")   )</f>
        <v>Identifica este registro como HOMBRE</v>
      </c>
      <c r="AM1283" s="90" t="str">
        <f t="shared" ref="AM1283:AM1346" si="558">IF(I1283="","Celda vacía",IF(ISERROR(VLOOKUP(I1283,Tabla_27_Matriz_Base,1,0)),"Revisar","-"))</f>
        <v>-</v>
      </c>
      <c r="AN1283" s="90" t="str">
        <f t="shared" ref="AN1283:AN1346" si="559">IF(J1283="","Celda vacía",IF(ISERROR(VLOOKUP(J1283,Tabla_04_Sist.Rem,1,0)),"Revisar","-"))</f>
        <v>-</v>
      </c>
      <c r="AO1283" s="90" t="str">
        <f t="shared" ref="AO1283:AO1346" si="560">IF(J1283="","SIST_REM vacío, no permite validar estamento",IF(OR(J1283=10,J1283=40,J1283=60,J1283=70),IF(ISERROR(VLOOKUP(K1283,Tabla_06_10_40_60_70_EUS,1,0)),"Revisar. Estamento no corresponde a sist. Rem.","-"),
IF(AND(A1283="l",J1283=11,K1283="DIRECTIVO"),"Dual",
IF(OR(J1283=11,J1283=12),IF(ISERROR(VLOOKUP(K1283,Tabla_06_11_12_15076_19664,1,0)),"Revisar. Estamento no corresponde a sist. Rem.","-"),
IF(J1283=13,IF(ISERROR(VLOOKUP(K1283,Tabla_06_13,1,0)),"Revisar. Estamento no corresponde a sist. Rem.","-"),
IF(J1283=14,IF(ISERROR(VLOOKUP(K1283,Tabla_06_14,1,0)),"Revisar. Estamento no corresponde a sist. Rem.","-"),
IF(J1283=15,IF(ISERROR(VLOOKUP(K1283,Tabla_06_15,1,0)),"Revisar. Estamento no corresponde a sist. Rem.","-"),
IF(OR(J1283=90),IF(ISERROR(VLOOKUP(K1283,Tabla_06_90_Personal_Fuera_de_Dotacion,1,0)),"Revisar. Estamento no corresponde a sist. Rem.","-"),
IF(J1283=61,IF(ISERROR(VLOOKUP(K1283,Tabla_06_DFL29_61_Experimentales,1,0)),"Revisar. Estamento no corresponde a sist. Rem.","-"),IF(J1283=20,IF(ISERROR(VLOOKUP(K1283,Tabla_06_20_Fiscalizadores,1,0)),"Revisar. Estamento no corresponde a sist. Rem.","-"),IF(J1283=80,IF(ISERROR(VLOOKUP(K1283,Tabla_06_80_Codigo_del_Trabajo,1,0)),"Revisar. Estamento no corresponde a sist. Rem.","-"),                    IF(J1283=30,IF(ISERROR(VLOOKUP(K1283,Tabla_06_30_Poder_Judicial,1,0)),"Revisar. Estamento no corresponde a sist. Rem.","-"),IF(ISERROR(VLOOKUP(K1283,Tabla_06_50_Ministerio_Publico,1,0)),"Revisar","-")))))))))))))</f>
        <v>-</v>
      </c>
      <c r="AP1283" s="58" t="str">
        <f t="shared" ref="AP1283:AP1346" si="561">IF(L1283="","Celda vacía",IF(ISERROR(VLOOKUP(L1283,Tabla_Personal,1,0)),"Revisar","-"))</f>
        <v>-</v>
      </c>
      <c r="AQ1283" s="94" t="str">
        <f t="shared" ref="AQ1283:AQ1346" si="562">IF(M1283="","Celda vacía",IF(ISERROR(VLOOKUP(M1283,Tabla_01_Mes,1,0)),"Revisar","-"))</f>
        <v>-</v>
      </c>
      <c r="AR1283" s="94" t="str">
        <f>IF(N1283="","PRIMER_DIA en blanco",
IF(AND(M1283="01",N1283&gt;=L_Conversion!$C$118,N1283&lt;=L_Conversion!$D$118),"-",
IF(AND(M1283="02",N1283&gt;=L_Conversion!$C$119,N1283&lt;=L_Conversion!$D$119),"-",
IF(AND(M1283="03",N1283&gt;=L_Conversion!$C$120,N1283&lt;=L_Conversion!$D$120),"-",
IF(AND(M1283="04",N1283&gt;=L_Conversion!$C$121,N1283&lt;=L_Conversion!$D$121),"-",
IF(AND(M1283="05",N1283&gt;=L_Conversion!$C$122,N1283&lt;=L_Conversion!$D$122),"-",
IF(AND(M1283="06",N1283&gt;=L_Conversion!$C$123,N1283&lt;=L_Conversion!$D$123),"-",
IF(AND(M1283="07",N1283&gt;=L_Conversion!$C$124,N1283&lt;=L_Conversion!$D$124),"-",
IF(AND(M1283="08",N1283&gt;=L_Conversion!$C$125,N1283&lt;=L_Conversion!$D$125),"-",
IF(AND(M1283="09",N1283&gt;=L_Conversion!$C$126,N1283&lt;=L_Conversion!$D$126),"-",
IF(AND(M1283="10",N1283&gt;=L_Conversion!$C$127,N1283&lt;=L_Conversion!$D$127),"-",
IF(AND(M1283="11",N1283&gt;=L_Conversion!$C$128,N1283&lt;=L_Conversion!$D$128),"-",
IF(AND(M1283="12",N1283&gt;=L_Conversion!$C$129,N1283&lt;=L_Conversion!$D$129),"-",
IF(AND(M1283="13",N1283&gt;=L_Conversion!$C$116,N1283&lt;=L_Conversion!$D$116),"-",
IF(AND(M1283="14",N1283&gt;=L_Conversion!$C$117,N1283&lt;=L_Conversion!$D$117),"-",
"PRIMER_DIA fuera de rango")))))))))))))))</f>
        <v>-</v>
      </c>
      <c r="AS1283" s="94" t="str">
        <f t="shared" ref="AS1283:AS1346" si="563">IF(O1283="","Celda vacía",IF(AND(ISERROR(VLOOKUP(P1283,Tabla_18_Tipos_licencias,1,FALSE))=FALSE,O1283&gt;=0,O1283&lt;=365),IF(P1283=8,IF(H1283="M",IF(ISERROR(VLOOKUP(O1283,Dias_Licencia_Tipo_8_M,1,0)),"Revisar días licencia tipo 8","-"),IF(ISERROR(VLOOKUP(O1283,Dias_licencia_tipo_8_H,1,0)),"Revisar días licencia tipo 8","-")),"-"),"Se debe revisar los campos TIPO_LM y N_DIAS"))</f>
        <v>-</v>
      </c>
      <c r="AT1283" s="94" t="str">
        <f t="shared" ref="AT1283:AT1346" si="564">IF(P1283="","Celda vacía",IF(ISERROR(VLOOKUP(P1283,Tabla_18_Tipos_licencias,1,FALSE))=FALSE,IF(H1283="M","-",IF(P1283=7,"Revisar","-")),"Revisar"))</f>
        <v>-</v>
      </c>
      <c r="AU1283" s="94" t="str">
        <f t="shared" ref="AU1283:AU1346" si="565">IF(Q1283="","Celda vacía",IF(AND(OR(L1283="HAG",L1283="HONORARIO"),OR(Q1283="AUTORIZADO",Q1283="REDUCIDO",Q1283="RECHAZADO",Q1283="PENDIENTE",Q1283="AMPLIADO")),"Revisar Calidad Jurídica",IF(AND(OR(L1283="HAG",L1283="HONORARIO"),Q1283="NC"),"-",IF(ISERROR(VLOOKUP(Q1283,Tabla_04_Estado_Resolucion,1,0)),"Revisar",IF(AND(Q1283="PENDIENTE",($BG$1-N1283)&gt;60),"Validar estado PENDIENTE",  IF(AND(OR(L1283="CONTRATA",L1283="PLANTA", L1283="CT", L1283="JP", L1283="JORNAL", L1283="CONTRATA_FD", L1283="CT_FD", L1283="ADSCRITO", L1283="LGN", L1283="VIGILANTE", L1283="BECARIOS", L1283="PLANTA_FD"),Q1283&lt;&gt;"NC"),"-","Revisar Calidad Jurídica"))))))</f>
        <v>-</v>
      </c>
      <c r="AV1283" s="94" t="str">
        <f t="shared" ref="AV1283:AV1346" si="566">IF(R1283="","Celda vacía",IF(AND(OR(Q1283="AUTORIZADO",Q1283="PENDIENTE",Q1283="NC",Q1283="AMPLIADO"),R1283="N"),"-",IF(AND(OR(Q1283="REDUCIDO",Q1283="RECHAZADO"),OR(R1283="S",R1283="N")),"-","Revisar")))</f>
        <v>-</v>
      </c>
      <c r="AW1283" s="94" t="str">
        <f t="shared" ref="AW1283:AW1346" si="567">IF(Q1283="","Celda vacía",IF(AND(R1283="N",Q1283=S1283),"-",IF(AND(S1283="PENDIENTE",($BG$1-N1283)&gt;60),"Validar estado PENDIENTE",IF(AND(R1283="S",OR(S1283="AUTORIZADO",S1283="PENDIENTE"),T1283=O1283),"-",IF(AND(R1283="S",S1283="REDUCIDO",T1283&lt;O1283,T1283&gt;0),"-",IF(AND(R1283="S",S1283="RECHAZADO",T1283=0),"-",IF(AND(Q1283="NC",S1283="NC",T1283=O1283),"-","Revisar")))))))</f>
        <v>-</v>
      </c>
      <c r="AX1283" s="94" t="str">
        <f t="shared" ref="AX1283:AX1346" si="568">IF(T1283="","Celda Vacía",IF(AND(OR(S1283="AUTORIZADO",S1283="PENDIENTE",S1283="NC"),O1283=T1283),"-",IF(AND(S1283="REDUCIDO",T1283&gt;0,T1283&lt;O1283),"-",IF(AND(S1283="RECHAZADO",T1283=0),"-",   IF(AND(S1283="AMPLIADO",T1283&gt;O1283),"-",       "Revisar" )))))</f>
        <v>-</v>
      </c>
      <c r="AY1283" s="94" t="str">
        <f t="shared" ref="AY1283:AY1346" si="569">IF(U1283="","Celda vacía",IF(OR(U1283="S",U1283="N"),"-","Revisar"))</f>
        <v>-</v>
      </c>
      <c r="AZ1283" s="94" t="str">
        <f t="shared" ref="AZ1283:AZ1346" si="570">IF(V1283="","Celda vacía",IF(OR(V1283="S",V1283="N"),"-","Revisar"))</f>
        <v>-</v>
      </c>
      <c r="BA1283" s="94" t="str">
        <f t="shared" ref="BA1283:BA1346" si="571">IF(W1283="","Celda vacía",IF(OR(W1283="S",W1283="N"),"-","Revisar"))</f>
        <v>-</v>
      </c>
      <c r="BB1283" s="94" t="str">
        <f t="shared" ref="BB1283:BB1346" si="572">IF(X1283="","Celda Vacia",IF(  OR(          AND(X1283=0,W1283="S"),AND(X1283&lt;&gt;0,W1283="N")),"Revisar valor del campo MONTO_SUB","-"))</f>
        <v>-</v>
      </c>
      <c r="BC1283" s="94" t="str">
        <f t="shared" ref="BC1283:BC1346" si="573">IF(Y1283="","Celda Vacia",IF(ISERROR(VLOOKUP(Y1283,Tabla_33_estado_recuperacion,1,FALSE)),"Se debe corregir el valor según Tabla Nro 33",IF(Y1283="SDR",IF(OR(S1283="RECHAZADO",W1283="N"),"-","Se debe revisar  ESTADO SDR"),IF(Y1283="PEN",IF(OR(S1283="AUTORIZADO",S1283="REDUCIDO",S1283="PENDIENTE"),"-","Se debe revisar ESTADO PEN"),IF(AND(OR(W1283="S",W1283="N"),OR(Y1283="TOT",Y1283="PAR"),OR(S1283="AUTORIZADO",S1283="REDUCIDO")),"-","Revisar ER2 Y ESTADO_REC")))))</f>
        <v>-</v>
      </c>
      <c r="BD1283" s="94" t="str">
        <f t="shared" ref="BD1283:BD1346" si="574">IF(Z1283="","Celda Vacia", IF(Z1283&gt;T1283,"Dias recuperados no puede ser mayor a dias autorizados", IF(ISNUMBER(Z1283)=TRUE,IF(Z1283=0,IF(OR(Y1283="SDR",Y1283="PEN"),"-",IF(AND(T1283&lt;4,OR(Y1283="TOT",Y1283="PAR")),"-","Se debe revisar los Campos N_DIAS_REC y ESTADO_REC")),IF(AND(Z1283&gt;0,Z1283&lt;366,OR(Y1283="TOT",Y1283="PAR")),"-","Se debe revisar los campos ESTADO_REC y N_DIAS_REC")),"Valor del campo N_DIAS_REC no es numérico"))    )</f>
        <v>-</v>
      </c>
      <c r="BE1283" s="94" t="str">
        <f t="shared" ref="BE1283:BE1346" si="575">IF(AA1283="","Celda vacia",
IF( AND(AA1283=0,(OR(Y1283="PEN",Y1283="SDR"))),"-",
IF(AND(T1283&lt;4,OR(P1283="5A",P1283="5B",P1283="6A",P1283="6B"),AA1283&gt;=0),"-",
IF(AND(T1283&lt;4,P1283&lt;&gt;"5A",P1283&lt;&gt;"5B",P1283&lt;&gt;"6A",P1283&lt;&gt;"6B",AA1283=0),"-",
IF(AND(T1283&lt;4,P1283&lt;&gt;"5A",P1283&lt;&gt;"5B",P1283&lt;&gt;"6A",P1283&lt;&gt;"6B",V1283="S",AA1283&gt;=0),"-",
IF(AND(T1283&gt;=4,AA1283&gt;0, OR(Y1283="TOT",Y1283="PAR")),"-",
"Revisar el tipo de licencia medica, dias de licencia para el monto de recuperación declarado"))))))</f>
        <v>-</v>
      </c>
      <c r="BF1283" s="94" t="str">
        <f t="shared" ref="BF1283:BF1346" si="576">IF(AB1283="","Celda vacia",IF(ISNUMBER(AB1283)=TRUE,IF(AB1283=0,IF(OR(Y1283="PEN",Y1283="SDR"),"-","revisar "),IF(OR(Y1283="TOT",Y1283="PAR"),"-","Revisar")),"Valor del campo no es numérico"))</f>
        <v>-</v>
      </c>
    </row>
    <row r="1284" spans="1:58" x14ac:dyDescent="0.2">
      <c r="A1284" s="19" t="s">
        <v>1193</v>
      </c>
      <c r="B1284" s="19" t="s">
        <v>669</v>
      </c>
      <c r="C1284" s="19">
        <v>16637171</v>
      </c>
      <c r="D1284" s="19">
        <v>6</v>
      </c>
      <c r="E1284" s="19" t="s">
        <v>1355</v>
      </c>
      <c r="F1284" s="19" t="s">
        <v>1839</v>
      </c>
      <c r="G1284" s="19" t="s">
        <v>1840</v>
      </c>
      <c r="H1284" s="19" t="s">
        <v>1018</v>
      </c>
      <c r="I1284" s="19" t="s">
        <v>654</v>
      </c>
      <c r="J1284" s="19">
        <v>80</v>
      </c>
      <c r="K1284" s="19" t="s">
        <v>560</v>
      </c>
      <c r="L1284" s="19" t="s">
        <v>509</v>
      </c>
      <c r="M1284" s="19" t="s">
        <v>271</v>
      </c>
      <c r="N1284" s="19">
        <v>45965</v>
      </c>
      <c r="O1284" s="19">
        <v>3</v>
      </c>
      <c r="P1284" s="83">
        <v>1</v>
      </c>
      <c r="Q1284" s="19" t="s">
        <v>23</v>
      </c>
      <c r="R1284" s="19" t="s">
        <v>11</v>
      </c>
      <c r="S1284" s="19" t="s">
        <v>23</v>
      </c>
      <c r="T1284" s="19">
        <v>3</v>
      </c>
      <c r="U1284" s="19" t="s">
        <v>11</v>
      </c>
      <c r="V1284" s="19" t="s">
        <v>11</v>
      </c>
      <c r="W1284" s="19" t="s">
        <v>11</v>
      </c>
      <c r="X1284" s="19">
        <v>0</v>
      </c>
      <c r="Y1284" s="19" t="s">
        <v>730</v>
      </c>
      <c r="Z1284" s="19">
        <v>0</v>
      </c>
      <c r="AA1284" s="19">
        <v>0</v>
      </c>
      <c r="AB1284" s="19">
        <v>0</v>
      </c>
      <c r="AC1284" s="186" t="str">
        <f>IF(OR(M1284="13",M1284="14",P1284=8),"",IF(     AND(OR(S1284="AUTORIZADO", S1284="PENDIENTE", S1284="REDUCIDO", S1284="AMPLIADO"),L1284&lt;&gt;"HONORARIO" ), _xlfn.CONCAT(IF(H1284="X","H",H1284),"_",IF(OR(P1284=5,P1284=6),_xlfn.CONCAT(P1284,"A"),P1284),"_",VLOOKUP(T1284,Datos!$B$2:$C$5,2,TRUE)),""))</f>
        <v>M_1_[hasta 3]</v>
      </c>
      <c r="AD1284" s="186">
        <f t="shared" si="550"/>
        <v>0</v>
      </c>
      <c r="AE1284" s="90" t="str">
        <f t="shared" si="551"/>
        <v>-</v>
      </c>
      <c r="AF1284" s="91" t="str">
        <f t="shared" si="552"/>
        <v>Revisar</v>
      </c>
      <c r="AG1284" s="92"/>
      <c r="AH1284" s="93" t="str">
        <f t="shared" si="553"/>
        <v>Corporación de Fomento de la Producción</v>
      </c>
      <c r="AI1284" s="90" t="str">
        <f t="shared" si="554"/>
        <v>-</v>
      </c>
      <c r="AJ1284" s="90">
        <f t="shared" si="555"/>
        <v>6</v>
      </c>
      <c r="AK1284" s="90" t="str">
        <f t="shared" si="556"/>
        <v>-</v>
      </c>
      <c r="AL1284" s="90" t="str">
        <f t="shared" si="557"/>
        <v>Identifica este registro como MUJER</v>
      </c>
      <c r="AM1284" s="90" t="str">
        <f t="shared" si="558"/>
        <v>-</v>
      </c>
      <c r="AN1284" s="90" t="str">
        <f t="shared" si="559"/>
        <v>-</v>
      </c>
      <c r="AO1284" s="90" t="str">
        <f t="shared" si="560"/>
        <v>-</v>
      </c>
      <c r="AP1284" s="58" t="str">
        <f t="shared" si="561"/>
        <v>-</v>
      </c>
      <c r="AQ1284" s="94" t="str">
        <f t="shared" si="562"/>
        <v>-</v>
      </c>
      <c r="AR1284" s="94" t="str">
        <f>IF(N1284="","PRIMER_DIA en blanco",
IF(AND(M1284="01",N1284&gt;=L_Conversion!$C$118,N1284&lt;=L_Conversion!$D$118),"-",
IF(AND(M1284="02",N1284&gt;=L_Conversion!$C$119,N1284&lt;=L_Conversion!$D$119),"-",
IF(AND(M1284="03",N1284&gt;=L_Conversion!$C$120,N1284&lt;=L_Conversion!$D$120),"-",
IF(AND(M1284="04",N1284&gt;=L_Conversion!$C$121,N1284&lt;=L_Conversion!$D$121),"-",
IF(AND(M1284="05",N1284&gt;=L_Conversion!$C$122,N1284&lt;=L_Conversion!$D$122),"-",
IF(AND(M1284="06",N1284&gt;=L_Conversion!$C$123,N1284&lt;=L_Conversion!$D$123),"-",
IF(AND(M1284="07",N1284&gt;=L_Conversion!$C$124,N1284&lt;=L_Conversion!$D$124),"-",
IF(AND(M1284="08",N1284&gt;=L_Conversion!$C$125,N1284&lt;=L_Conversion!$D$125),"-",
IF(AND(M1284="09",N1284&gt;=L_Conversion!$C$126,N1284&lt;=L_Conversion!$D$126),"-",
IF(AND(M1284="10",N1284&gt;=L_Conversion!$C$127,N1284&lt;=L_Conversion!$D$127),"-",
IF(AND(M1284="11",N1284&gt;=L_Conversion!$C$128,N1284&lt;=L_Conversion!$D$128),"-",
IF(AND(M1284="12",N1284&gt;=L_Conversion!$C$129,N1284&lt;=L_Conversion!$D$129),"-",
IF(AND(M1284="13",N1284&gt;=L_Conversion!$C$116,N1284&lt;=L_Conversion!$D$116),"-",
IF(AND(M1284="14",N1284&gt;=L_Conversion!$C$117,N1284&lt;=L_Conversion!$D$117),"-",
"PRIMER_DIA fuera de rango")))))))))))))))</f>
        <v>-</v>
      </c>
      <c r="AS1284" s="94" t="str">
        <f t="shared" si="563"/>
        <v>-</v>
      </c>
      <c r="AT1284" s="94" t="str">
        <f t="shared" si="564"/>
        <v>-</v>
      </c>
      <c r="AU1284" s="94" t="str">
        <f t="shared" si="565"/>
        <v>-</v>
      </c>
      <c r="AV1284" s="94" t="str">
        <f t="shared" si="566"/>
        <v>-</v>
      </c>
      <c r="AW1284" s="94" t="str">
        <f t="shared" si="567"/>
        <v>-</v>
      </c>
      <c r="AX1284" s="94" t="str">
        <f t="shared" si="568"/>
        <v>-</v>
      </c>
      <c r="AY1284" s="94" t="str">
        <f t="shared" si="569"/>
        <v>-</v>
      </c>
      <c r="AZ1284" s="94" t="str">
        <f t="shared" si="570"/>
        <v>-</v>
      </c>
      <c r="BA1284" s="94" t="str">
        <f t="shared" si="571"/>
        <v>-</v>
      </c>
      <c r="BB1284" s="94" t="str">
        <f t="shared" si="572"/>
        <v>-</v>
      </c>
      <c r="BC1284" s="94" t="str">
        <f t="shared" si="573"/>
        <v>-</v>
      </c>
      <c r="BD1284" s="94" t="str">
        <f t="shared" si="574"/>
        <v>-</v>
      </c>
      <c r="BE1284" s="94" t="str">
        <f t="shared" si="575"/>
        <v>-</v>
      </c>
      <c r="BF1284" s="94" t="str">
        <f t="shared" si="576"/>
        <v>-</v>
      </c>
    </row>
    <row r="1285" spans="1:58" x14ac:dyDescent="0.2">
      <c r="A1285" s="19" t="s">
        <v>1193</v>
      </c>
      <c r="B1285" s="19" t="s">
        <v>76</v>
      </c>
      <c r="C1285" s="19">
        <v>18593678</v>
      </c>
      <c r="D1285" s="19">
        <v>3</v>
      </c>
      <c r="E1285" s="19" t="s">
        <v>1309</v>
      </c>
      <c r="F1285" s="19" t="s">
        <v>1310</v>
      </c>
      <c r="G1285" s="19" t="s">
        <v>1311</v>
      </c>
      <c r="H1285" s="19" t="s">
        <v>654</v>
      </c>
      <c r="I1285" s="19" t="s">
        <v>654</v>
      </c>
      <c r="J1285" s="19">
        <v>80</v>
      </c>
      <c r="K1285" s="19" t="s">
        <v>556</v>
      </c>
      <c r="L1285" s="19" t="s">
        <v>509</v>
      </c>
      <c r="M1285" s="19" t="s">
        <v>271</v>
      </c>
      <c r="N1285" s="19">
        <v>45966</v>
      </c>
      <c r="O1285" s="19">
        <v>11</v>
      </c>
      <c r="P1285" s="83">
        <v>1</v>
      </c>
      <c r="Q1285" s="19" t="s">
        <v>23</v>
      </c>
      <c r="R1285" s="19" t="s">
        <v>11</v>
      </c>
      <c r="S1285" s="19" t="s">
        <v>23</v>
      </c>
      <c r="T1285" s="19">
        <v>11</v>
      </c>
      <c r="U1285" s="19" t="s">
        <v>11</v>
      </c>
      <c r="V1285" s="19" t="s">
        <v>11</v>
      </c>
      <c r="W1285" s="19" t="s">
        <v>11</v>
      </c>
      <c r="X1285" s="19">
        <v>0</v>
      </c>
      <c r="Y1285" s="19" t="s">
        <v>730</v>
      </c>
      <c r="Z1285" s="19">
        <v>0</v>
      </c>
      <c r="AA1285" s="19">
        <v>0</v>
      </c>
      <c r="AB1285" s="19">
        <v>0</v>
      </c>
      <c r="AC1285" s="186" t="str">
        <f>IF(OR(M1285="13",M1285="14",P1285=8),"",IF(     AND(OR(S1285="AUTORIZADO", S1285="PENDIENTE", S1285="REDUCIDO", S1285="AMPLIADO"),L1285&lt;&gt;"HONORARIO" ), _xlfn.CONCAT(IF(H1285="X","H",H1285),"_",IF(OR(P1285=5,P1285=6),_xlfn.CONCAT(P1285,"A"),P1285),"_",VLOOKUP(T1285,Datos!$B$2:$C$5,2,TRUE)),""))</f>
        <v>H_1_[11 +]</v>
      </c>
      <c r="AD1285" s="186">
        <f t="shared" si="550"/>
        <v>0</v>
      </c>
      <c r="AE1285" s="90" t="str">
        <f t="shared" si="551"/>
        <v>-</v>
      </c>
      <c r="AF1285" s="91" t="str">
        <f t="shared" si="552"/>
        <v>070601</v>
      </c>
      <c r="AG1285" s="92"/>
      <c r="AH1285" s="93" t="str">
        <f t="shared" si="553"/>
        <v>Corporación de Fomento de la Producción</v>
      </c>
      <c r="AI1285" s="90" t="str">
        <f t="shared" si="554"/>
        <v>-</v>
      </c>
      <c r="AJ1285" s="90">
        <f t="shared" si="555"/>
        <v>3</v>
      </c>
      <c r="AK1285" s="90" t="str">
        <f t="shared" si="556"/>
        <v>-</v>
      </c>
      <c r="AL1285" s="90" t="str">
        <f t="shared" si="557"/>
        <v>Identifica este registro como HOMBRE</v>
      </c>
      <c r="AM1285" s="90" t="str">
        <f t="shared" si="558"/>
        <v>-</v>
      </c>
      <c r="AN1285" s="90" t="str">
        <f t="shared" si="559"/>
        <v>-</v>
      </c>
      <c r="AO1285" s="90" t="str">
        <f t="shared" si="560"/>
        <v>-</v>
      </c>
      <c r="AP1285" s="58" t="str">
        <f t="shared" si="561"/>
        <v>-</v>
      </c>
      <c r="AQ1285" s="94" t="str">
        <f t="shared" si="562"/>
        <v>-</v>
      </c>
      <c r="AR1285" s="94" t="str">
        <f>IF(N1285="","PRIMER_DIA en blanco",
IF(AND(M1285="01",N1285&gt;=L_Conversion!$C$118,N1285&lt;=L_Conversion!$D$118),"-",
IF(AND(M1285="02",N1285&gt;=L_Conversion!$C$119,N1285&lt;=L_Conversion!$D$119),"-",
IF(AND(M1285="03",N1285&gt;=L_Conversion!$C$120,N1285&lt;=L_Conversion!$D$120),"-",
IF(AND(M1285="04",N1285&gt;=L_Conversion!$C$121,N1285&lt;=L_Conversion!$D$121),"-",
IF(AND(M1285="05",N1285&gt;=L_Conversion!$C$122,N1285&lt;=L_Conversion!$D$122),"-",
IF(AND(M1285="06",N1285&gt;=L_Conversion!$C$123,N1285&lt;=L_Conversion!$D$123),"-",
IF(AND(M1285="07",N1285&gt;=L_Conversion!$C$124,N1285&lt;=L_Conversion!$D$124),"-",
IF(AND(M1285="08",N1285&gt;=L_Conversion!$C$125,N1285&lt;=L_Conversion!$D$125),"-",
IF(AND(M1285="09",N1285&gt;=L_Conversion!$C$126,N1285&lt;=L_Conversion!$D$126),"-",
IF(AND(M1285="10",N1285&gt;=L_Conversion!$C$127,N1285&lt;=L_Conversion!$D$127),"-",
IF(AND(M1285="11",N1285&gt;=L_Conversion!$C$128,N1285&lt;=L_Conversion!$D$128),"-",
IF(AND(M1285="12",N1285&gt;=L_Conversion!$C$129,N1285&lt;=L_Conversion!$D$129),"-",
IF(AND(M1285="13",N1285&gt;=L_Conversion!$C$116,N1285&lt;=L_Conversion!$D$116),"-",
IF(AND(M1285="14",N1285&gt;=L_Conversion!$C$117,N1285&lt;=L_Conversion!$D$117),"-",
"PRIMER_DIA fuera de rango")))))))))))))))</f>
        <v>-</v>
      </c>
      <c r="AS1285" s="94" t="str">
        <f t="shared" si="563"/>
        <v>-</v>
      </c>
      <c r="AT1285" s="94" t="str">
        <f t="shared" si="564"/>
        <v>-</v>
      </c>
      <c r="AU1285" s="94" t="str">
        <f t="shared" si="565"/>
        <v>-</v>
      </c>
      <c r="AV1285" s="94" t="str">
        <f t="shared" si="566"/>
        <v>-</v>
      </c>
      <c r="AW1285" s="94" t="str">
        <f t="shared" si="567"/>
        <v>-</v>
      </c>
      <c r="AX1285" s="94" t="str">
        <f t="shared" si="568"/>
        <v>-</v>
      </c>
      <c r="AY1285" s="94" t="str">
        <f t="shared" si="569"/>
        <v>-</v>
      </c>
      <c r="AZ1285" s="94" t="str">
        <f t="shared" si="570"/>
        <v>-</v>
      </c>
      <c r="BA1285" s="94" t="str">
        <f t="shared" si="571"/>
        <v>-</v>
      </c>
      <c r="BB1285" s="94" t="str">
        <f t="shared" si="572"/>
        <v>-</v>
      </c>
      <c r="BC1285" s="94" t="str">
        <f t="shared" si="573"/>
        <v>-</v>
      </c>
      <c r="BD1285" s="94" t="str">
        <f t="shared" si="574"/>
        <v>-</v>
      </c>
      <c r="BE1285" s="94" t="str">
        <f t="shared" si="575"/>
        <v>-</v>
      </c>
      <c r="BF1285" s="94" t="str">
        <f t="shared" si="576"/>
        <v>-</v>
      </c>
    </row>
    <row r="1286" spans="1:58" x14ac:dyDescent="0.2">
      <c r="A1286" s="19" t="s">
        <v>1193</v>
      </c>
      <c r="B1286" s="19" t="s">
        <v>669</v>
      </c>
      <c r="C1286" s="19">
        <v>5929561</v>
      </c>
      <c r="D1286" s="19">
        <v>6</v>
      </c>
      <c r="E1286" s="19" t="s">
        <v>2053</v>
      </c>
      <c r="F1286" s="19" t="s">
        <v>2054</v>
      </c>
      <c r="G1286" s="19" t="s">
        <v>1841</v>
      </c>
      <c r="H1286" s="19" t="s">
        <v>1018</v>
      </c>
      <c r="I1286" s="19" t="s">
        <v>654</v>
      </c>
      <c r="J1286" s="19">
        <v>80</v>
      </c>
      <c r="K1286" s="19" t="s">
        <v>554</v>
      </c>
      <c r="L1286" s="19" t="s">
        <v>509</v>
      </c>
      <c r="M1286" s="19" t="s">
        <v>271</v>
      </c>
      <c r="N1286" s="19">
        <v>45966</v>
      </c>
      <c r="O1286" s="19">
        <v>3</v>
      </c>
      <c r="P1286" s="83">
        <v>1</v>
      </c>
      <c r="Q1286" s="19" t="s">
        <v>23</v>
      </c>
      <c r="R1286" s="19" t="s">
        <v>11</v>
      </c>
      <c r="S1286" s="19" t="s">
        <v>23</v>
      </c>
      <c r="T1286" s="19">
        <v>3</v>
      </c>
      <c r="U1286" s="19" t="s">
        <v>11</v>
      </c>
      <c r="V1286" s="19" t="s">
        <v>11</v>
      </c>
      <c r="W1286" s="19" t="s">
        <v>11</v>
      </c>
      <c r="X1286" s="19">
        <v>0</v>
      </c>
      <c r="Y1286" s="19" t="s">
        <v>730</v>
      </c>
      <c r="Z1286" s="19">
        <v>0</v>
      </c>
      <c r="AA1286" s="19">
        <v>0</v>
      </c>
      <c r="AB1286" s="19">
        <v>0</v>
      </c>
      <c r="AC1286" s="186" t="str">
        <f>IF(OR(M1286="13",M1286="14",P1286=8),"",IF(     AND(OR(S1286="AUTORIZADO", S1286="PENDIENTE", S1286="REDUCIDO", S1286="AMPLIADO"),L1286&lt;&gt;"HONORARIO" ), _xlfn.CONCAT(IF(H1286="X","H",H1286),"_",IF(OR(P1286=5,P1286=6),_xlfn.CONCAT(P1286,"A"),P1286),"_",VLOOKUP(T1286,Datos!$B$2:$C$5,2,TRUE)),""))</f>
        <v>M_1_[hasta 3]</v>
      </c>
      <c r="AD1286" s="186">
        <f t="shared" si="550"/>
        <v>0</v>
      </c>
      <c r="AE1286" s="90" t="str">
        <f t="shared" si="551"/>
        <v>-</v>
      </c>
      <c r="AF1286" s="91" t="str">
        <f t="shared" si="552"/>
        <v>Revisar</v>
      </c>
      <c r="AG1286" s="92"/>
      <c r="AH1286" s="93" t="str">
        <f t="shared" si="553"/>
        <v>Corporación de Fomento de la Producción</v>
      </c>
      <c r="AI1286" s="90" t="str">
        <f t="shared" si="554"/>
        <v>-</v>
      </c>
      <c r="AJ1286" s="90">
        <f t="shared" si="555"/>
        <v>6</v>
      </c>
      <c r="AK1286" s="90" t="str">
        <f t="shared" si="556"/>
        <v>-</v>
      </c>
      <c r="AL1286" s="90" t="str">
        <f t="shared" si="557"/>
        <v>Identifica este registro como MUJER</v>
      </c>
      <c r="AM1286" s="90" t="str">
        <f t="shared" si="558"/>
        <v>-</v>
      </c>
      <c r="AN1286" s="90" t="str">
        <f t="shared" si="559"/>
        <v>-</v>
      </c>
      <c r="AO1286" s="90" t="str">
        <f t="shared" si="560"/>
        <v>-</v>
      </c>
      <c r="AP1286" s="58" t="str">
        <f t="shared" si="561"/>
        <v>-</v>
      </c>
      <c r="AQ1286" s="94" t="str">
        <f t="shared" si="562"/>
        <v>-</v>
      </c>
      <c r="AR1286" s="94" t="str">
        <f>IF(N1286="","PRIMER_DIA en blanco",
IF(AND(M1286="01",N1286&gt;=L_Conversion!$C$118,N1286&lt;=L_Conversion!$D$118),"-",
IF(AND(M1286="02",N1286&gt;=L_Conversion!$C$119,N1286&lt;=L_Conversion!$D$119),"-",
IF(AND(M1286="03",N1286&gt;=L_Conversion!$C$120,N1286&lt;=L_Conversion!$D$120),"-",
IF(AND(M1286="04",N1286&gt;=L_Conversion!$C$121,N1286&lt;=L_Conversion!$D$121),"-",
IF(AND(M1286="05",N1286&gt;=L_Conversion!$C$122,N1286&lt;=L_Conversion!$D$122),"-",
IF(AND(M1286="06",N1286&gt;=L_Conversion!$C$123,N1286&lt;=L_Conversion!$D$123),"-",
IF(AND(M1286="07",N1286&gt;=L_Conversion!$C$124,N1286&lt;=L_Conversion!$D$124),"-",
IF(AND(M1286="08",N1286&gt;=L_Conversion!$C$125,N1286&lt;=L_Conversion!$D$125),"-",
IF(AND(M1286="09",N1286&gt;=L_Conversion!$C$126,N1286&lt;=L_Conversion!$D$126),"-",
IF(AND(M1286="10",N1286&gt;=L_Conversion!$C$127,N1286&lt;=L_Conversion!$D$127),"-",
IF(AND(M1286="11",N1286&gt;=L_Conversion!$C$128,N1286&lt;=L_Conversion!$D$128),"-",
IF(AND(M1286="12",N1286&gt;=L_Conversion!$C$129,N1286&lt;=L_Conversion!$D$129),"-",
IF(AND(M1286="13",N1286&gt;=L_Conversion!$C$116,N1286&lt;=L_Conversion!$D$116),"-",
IF(AND(M1286="14",N1286&gt;=L_Conversion!$C$117,N1286&lt;=L_Conversion!$D$117),"-",
"PRIMER_DIA fuera de rango")))))))))))))))</f>
        <v>-</v>
      </c>
      <c r="AS1286" s="94" t="str">
        <f t="shared" si="563"/>
        <v>-</v>
      </c>
      <c r="AT1286" s="94" t="str">
        <f t="shared" si="564"/>
        <v>-</v>
      </c>
      <c r="AU1286" s="94" t="str">
        <f t="shared" si="565"/>
        <v>-</v>
      </c>
      <c r="AV1286" s="94" t="str">
        <f t="shared" si="566"/>
        <v>-</v>
      </c>
      <c r="AW1286" s="94" t="str">
        <f t="shared" si="567"/>
        <v>-</v>
      </c>
      <c r="AX1286" s="94" t="str">
        <f t="shared" si="568"/>
        <v>-</v>
      </c>
      <c r="AY1286" s="94" t="str">
        <f t="shared" si="569"/>
        <v>-</v>
      </c>
      <c r="AZ1286" s="94" t="str">
        <f t="shared" si="570"/>
        <v>-</v>
      </c>
      <c r="BA1286" s="94" t="str">
        <f t="shared" si="571"/>
        <v>-</v>
      </c>
      <c r="BB1286" s="94" t="str">
        <f t="shared" si="572"/>
        <v>-</v>
      </c>
      <c r="BC1286" s="94" t="str">
        <f t="shared" si="573"/>
        <v>-</v>
      </c>
      <c r="BD1286" s="94" t="str">
        <f t="shared" si="574"/>
        <v>-</v>
      </c>
      <c r="BE1286" s="94" t="str">
        <f t="shared" si="575"/>
        <v>-</v>
      </c>
      <c r="BF1286" s="94" t="str">
        <f t="shared" si="576"/>
        <v>-</v>
      </c>
    </row>
    <row r="1287" spans="1:58" x14ac:dyDescent="0.2">
      <c r="A1287" s="19" t="s">
        <v>1193</v>
      </c>
      <c r="B1287" s="19" t="s">
        <v>669</v>
      </c>
      <c r="C1287" s="19">
        <v>16366337</v>
      </c>
      <c r="D1287" s="19">
        <v>6</v>
      </c>
      <c r="E1287" s="19" t="s">
        <v>1347</v>
      </c>
      <c r="F1287" s="19" t="s">
        <v>1348</v>
      </c>
      <c r="G1287" s="19" t="s">
        <v>1349</v>
      </c>
      <c r="H1287" s="19" t="s">
        <v>1018</v>
      </c>
      <c r="I1287" s="19" t="s">
        <v>654</v>
      </c>
      <c r="J1287" s="19">
        <v>80</v>
      </c>
      <c r="K1287" s="19" t="s">
        <v>556</v>
      </c>
      <c r="L1287" s="19" t="s">
        <v>509</v>
      </c>
      <c r="M1287" s="19" t="s">
        <v>271</v>
      </c>
      <c r="N1287" s="19">
        <v>45966</v>
      </c>
      <c r="O1287" s="19">
        <v>30</v>
      </c>
      <c r="P1287" s="83">
        <v>4</v>
      </c>
      <c r="Q1287" s="19" t="s">
        <v>23</v>
      </c>
      <c r="R1287" s="19" t="s">
        <v>11</v>
      </c>
      <c r="S1287" s="19" t="s">
        <v>23</v>
      </c>
      <c r="T1287" s="19">
        <v>30</v>
      </c>
      <c r="U1287" s="19" t="s">
        <v>11</v>
      </c>
      <c r="V1287" s="19" t="s">
        <v>11</v>
      </c>
      <c r="W1287" s="19" t="s">
        <v>11</v>
      </c>
      <c r="X1287" s="19">
        <v>0</v>
      </c>
      <c r="Y1287" s="19" t="s">
        <v>730</v>
      </c>
      <c r="Z1287" s="19">
        <v>0</v>
      </c>
      <c r="AA1287" s="19">
        <v>0</v>
      </c>
      <c r="AB1287" s="19">
        <v>0</v>
      </c>
      <c r="AC1287" s="186" t="str">
        <f>IF(OR(M1287="13",M1287="14",P1287=8),"",IF(     AND(OR(S1287="AUTORIZADO", S1287="PENDIENTE", S1287="REDUCIDO", S1287="AMPLIADO"),L1287&lt;&gt;"HONORARIO" ), _xlfn.CONCAT(IF(H1287="X","H",H1287),"_",IF(OR(P1287=5,P1287=6),_xlfn.CONCAT(P1287,"A"),P1287),"_",VLOOKUP(T1287,Datos!$B$2:$C$5,2,TRUE)),""))</f>
        <v>M_4_[11 +]</v>
      </c>
      <c r="AD1287" s="186">
        <f t="shared" si="550"/>
        <v>0</v>
      </c>
      <c r="AE1287" s="90" t="str">
        <f t="shared" si="551"/>
        <v>-</v>
      </c>
      <c r="AF1287" s="91" t="str">
        <f t="shared" si="552"/>
        <v>Revisar</v>
      </c>
      <c r="AG1287" s="92"/>
      <c r="AH1287" s="93" t="str">
        <f t="shared" si="553"/>
        <v>Corporación de Fomento de la Producción</v>
      </c>
      <c r="AI1287" s="90" t="str">
        <f t="shared" si="554"/>
        <v>-</v>
      </c>
      <c r="AJ1287" s="90">
        <f t="shared" si="555"/>
        <v>6</v>
      </c>
      <c r="AK1287" s="90" t="str">
        <f t="shared" si="556"/>
        <v>-</v>
      </c>
      <c r="AL1287" s="90" t="str">
        <f t="shared" si="557"/>
        <v>Identifica este registro como MUJER</v>
      </c>
      <c r="AM1287" s="90" t="str">
        <f t="shared" si="558"/>
        <v>-</v>
      </c>
      <c r="AN1287" s="90" t="str">
        <f t="shared" si="559"/>
        <v>-</v>
      </c>
      <c r="AO1287" s="90" t="str">
        <f t="shared" si="560"/>
        <v>-</v>
      </c>
      <c r="AP1287" s="58" t="str">
        <f t="shared" si="561"/>
        <v>-</v>
      </c>
      <c r="AQ1287" s="94" t="str">
        <f t="shared" si="562"/>
        <v>-</v>
      </c>
      <c r="AR1287" s="94" t="str">
        <f>IF(N1287="","PRIMER_DIA en blanco",
IF(AND(M1287="01",N1287&gt;=L_Conversion!$C$118,N1287&lt;=L_Conversion!$D$118),"-",
IF(AND(M1287="02",N1287&gt;=L_Conversion!$C$119,N1287&lt;=L_Conversion!$D$119),"-",
IF(AND(M1287="03",N1287&gt;=L_Conversion!$C$120,N1287&lt;=L_Conversion!$D$120),"-",
IF(AND(M1287="04",N1287&gt;=L_Conversion!$C$121,N1287&lt;=L_Conversion!$D$121),"-",
IF(AND(M1287="05",N1287&gt;=L_Conversion!$C$122,N1287&lt;=L_Conversion!$D$122),"-",
IF(AND(M1287="06",N1287&gt;=L_Conversion!$C$123,N1287&lt;=L_Conversion!$D$123),"-",
IF(AND(M1287="07",N1287&gt;=L_Conversion!$C$124,N1287&lt;=L_Conversion!$D$124),"-",
IF(AND(M1287="08",N1287&gt;=L_Conversion!$C$125,N1287&lt;=L_Conversion!$D$125),"-",
IF(AND(M1287="09",N1287&gt;=L_Conversion!$C$126,N1287&lt;=L_Conversion!$D$126),"-",
IF(AND(M1287="10",N1287&gt;=L_Conversion!$C$127,N1287&lt;=L_Conversion!$D$127),"-",
IF(AND(M1287="11",N1287&gt;=L_Conversion!$C$128,N1287&lt;=L_Conversion!$D$128),"-",
IF(AND(M1287="12",N1287&gt;=L_Conversion!$C$129,N1287&lt;=L_Conversion!$D$129),"-",
IF(AND(M1287="13",N1287&gt;=L_Conversion!$C$116,N1287&lt;=L_Conversion!$D$116),"-",
IF(AND(M1287="14",N1287&gt;=L_Conversion!$C$117,N1287&lt;=L_Conversion!$D$117),"-",
"PRIMER_DIA fuera de rango")))))))))))))))</f>
        <v>-</v>
      </c>
      <c r="AS1287" s="94" t="str">
        <f t="shared" si="563"/>
        <v>-</v>
      </c>
      <c r="AT1287" s="94" t="str">
        <f t="shared" si="564"/>
        <v>-</v>
      </c>
      <c r="AU1287" s="94" t="str">
        <f t="shared" si="565"/>
        <v>-</v>
      </c>
      <c r="AV1287" s="94" t="str">
        <f t="shared" si="566"/>
        <v>-</v>
      </c>
      <c r="AW1287" s="94" t="str">
        <f t="shared" si="567"/>
        <v>-</v>
      </c>
      <c r="AX1287" s="94" t="str">
        <f t="shared" si="568"/>
        <v>-</v>
      </c>
      <c r="AY1287" s="94" t="str">
        <f t="shared" si="569"/>
        <v>-</v>
      </c>
      <c r="AZ1287" s="94" t="str">
        <f t="shared" si="570"/>
        <v>-</v>
      </c>
      <c r="BA1287" s="94" t="str">
        <f t="shared" si="571"/>
        <v>-</v>
      </c>
      <c r="BB1287" s="94" t="str">
        <f t="shared" si="572"/>
        <v>-</v>
      </c>
      <c r="BC1287" s="94" t="str">
        <f t="shared" si="573"/>
        <v>-</v>
      </c>
      <c r="BD1287" s="94" t="str">
        <f t="shared" si="574"/>
        <v>-</v>
      </c>
      <c r="BE1287" s="94" t="str">
        <f t="shared" si="575"/>
        <v>-</v>
      </c>
      <c r="BF1287" s="94" t="str">
        <f t="shared" si="576"/>
        <v>-</v>
      </c>
    </row>
    <row r="1288" spans="1:58" x14ac:dyDescent="0.2">
      <c r="A1288" s="19" t="s">
        <v>1193</v>
      </c>
      <c r="B1288" s="19" t="s">
        <v>875</v>
      </c>
      <c r="C1288" s="19">
        <v>15989232</v>
      </c>
      <c r="D1288" s="19">
        <v>8</v>
      </c>
      <c r="E1288" s="19" t="s">
        <v>2074</v>
      </c>
      <c r="F1288" s="19" t="s">
        <v>1209</v>
      </c>
      <c r="G1288" s="19" t="s">
        <v>2191</v>
      </c>
      <c r="H1288" s="19" t="s">
        <v>654</v>
      </c>
      <c r="I1288" s="19" t="s">
        <v>654</v>
      </c>
      <c r="J1288" s="19">
        <v>80</v>
      </c>
      <c r="K1288" s="19" t="s">
        <v>556</v>
      </c>
      <c r="L1288" s="19" t="s">
        <v>509</v>
      </c>
      <c r="M1288" s="19" t="s">
        <v>271</v>
      </c>
      <c r="N1288" s="19">
        <v>45966</v>
      </c>
      <c r="O1288" s="19">
        <v>5</v>
      </c>
      <c r="P1288" s="83">
        <v>1</v>
      </c>
      <c r="Q1288" s="19" t="s">
        <v>23</v>
      </c>
      <c r="R1288" s="19" t="s">
        <v>11</v>
      </c>
      <c r="S1288" s="19" t="s">
        <v>23</v>
      </c>
      <c r="T1288" s="19">
        <v>5</v>
      </c>
      <c r="U1288" s="19" t="s">
        <v>11</v>
      </c>
      <c r="V1288" s="19" t="s">
        <v>11</v>
      </c>
      <c r="W1288" s="19" t="s">
        <v>11</v>
      </c>
      <c r="X1288" s="19">
        <v>0</v>
      </c>
      <c r="Y1288" s="19" t="s">
        <v>730</v>
      </c>
      <c r="Z1288" s="19">
        <v>0</v>
      </c>
      <c r="AA1288" s="19">
        <v>0</v>
      </c>
      <c r="AB1288" s="19">
        <v>0</v>
      </c>
      <c r="AC1288" s="186" t="str">
        <f>IF(OR(M1288="13",M1288="14",P1288=8),"",IF(     AND(OR(S1288="AUTORIZADO", S1288="PENDIENTE", S1288="REDUCIDO", S1288="AMPLIADO"),L1288&lt;&gt;"HONORARIO" ), _xlfn.CONCAT(IF(H1288="X","H",H1288),"_",IF(OR(P1288=5,P1288=6),_xlfn.CONCAT(P1288,"A"),P1288),"_",VLOOKUP(T1288,Datos!$B$2:$C$5,2,TRUE)),""))</f>
        <v>H_1_[4 a 10]</v>
      </c>
      <c r="AD1288" s="186">
        <f t="shared" si="550"/>
        <v>0</v>
      </c>
      <c r="AE1288" s="90" t="str">
        <f t="shared" si="551"/>
        <v>-</v>
      </c>
      <c r="AF1288" s="91" t="str">
        <f t="shared" si="552"/>
        <v>070606</v>
      </c>
      <c r="AG1288" s="92"/>
      <c r="AH1288" s="93" t="str">
        <f t="shared" si="553"/>
        <v>Corporación de Fomento de la Producción</v>
      </c>
      <c r="AI1288" s="90" t="str">
        <f t="shared" si="554"/>
        <v>-</v>
      </c>
      <c r="AJ1288" s="90">
        <f t="shared" si="555"/>
        <v>8</v>
      </c>
      <c r="AK1288" s="90" t="str">
        <f t="shared" si="556"/>
        <v>-</v>
      </c>
      <c r="AL1288" s="90" t="str">
        <f t="shared" si="557"/>
        <v>Identifica este registro como HOMBRE</v>
      </c>
      <c r="AM1288" s="90" t="str">
        <f t="shared" si="558"/>
        <v>-</v>
      </c>
      <c r="AN1288" s="90" t="str">
        <f t="shared" si="559"/>
        <v>-</v>
      </c>
      <c r="AO1288" s="90" t="str">
        <f t="shared" si="560"/>
        <v>-</v>
      </c>
      <c r="AP1288" s="58" t="str">
        <f t="shared" si="561"/>
        <v>-</v>
      </c>
      <c r="AQ1288" s="94" t="str">
        <f t="shared" si="562"/>
        <v>-</v>
      </c>
      <c r="AR1288" s="94" t="str">
        <f>IF(N1288="","PRIMER_DIA en blanco",
IF(AND(M1288="01",N1288&gt;=L_Conversion!$C$118,N1288&lt;=L_Conversion!$D$118),"-",
IF(AND(M1288="02",N1288&gt;=L_Conversion!$C$119,N1288&lt;=L_Conversion!$D$119),"-",
IF(AND(M1288="03",N1288&gt;=L_Conversion!$C$120,N1288&lt;=L_Conversion!$D$120),"-",
IF(AND(M1288="04",N1288&gt;=L_Conversion!$C$121,N1288&lt;=L_Conversion!$D$121),"-",
IF(AND(M1288="05",N1288&gt;=L_Conversion!$C$122,N1288&lt;=L_Conversion!$D$122),"-",
IF(AND(M1288="06",N1288&gt;=L_Conversion!$C$123,N1288&lt;=L_Conversion!$D$123),"-",
IF(AND(M1288="07",N1288&gt;=L_Conversion!$C$124,N1288&lt;=L_Conversion!$D$124),"-",
IF(AND(M1288="08",N1288&gt;=L_Conversion!$C$125,N1288&lt;=L_Conversion!$D$125),"-",
IF(AND(M1288="09",N1288&gt;=L_Conversion!$C$126,N1288&lt;=L_Conversion!$D$126),"-",
IF(AND(M1288="10",N1288&gt;=L_Conversion!$C$127,N1288&lt;=L_Conversion!$D$127),"-",
IF(AND(M1288="11",N1288&gt;=L_Conversion!$C$128,N1288&lt;=L_Conversion!$D$128),"-",
IF(AND(M1288="12",N1288&gt;=L_Conversion!$C$129,N1288&lt;=L_Conversion!$D$129),"-",
IF(AND(M1288="13",N1288&gt;=L_Conversion!$C$116,N1288&lt;=L_Conversion!$D$116),"-",
IF(AND(M1288="14",N1288&gt;=L_Conversion!$C$117,N1288&lt;=L_Conversion!$D$117),"-",
"PRIMER_DIA fuera de rango")))))))))))))))</f>
        <v>-</v>
      </c>
      <c r="AS1288" s="94" t="str">
        <f t="shared" si="563"/>
        <v>-</v>
      </c>
      <c r="AT1288" s="94" t="str">
        <f t="shared" si="564"/>
        <v>-</v>
      </c>
      <c r="AU1288" s="94" t="str">
        <f t="shared" si="565"/>
        <v>-</v>
      </c>
      <c r="AV1288" s="94" t="str">
        <f t="shared" si="566"/>
        <v>-</v>
      </c>
      <c r="AW1288" s="94" t="str">
        <f t="shared" si="567"/>
        <v>-</v>
      </c>
      <c r="AX1288" s="94" t="str">
        <f t="shared" si="568"/>
        <v>-</v>
      </c>
      <c r="AY1288" s="94" t="str">
        <f t="shared" si="569"/>
        <v>-</v>
      </c>
      <c r="AZ1288" s="94" t="str">
        <f t="shared" si="570"/>
        <v>-</v>
      </c>
      <c r="BA1288" s="94" t="str">
        <f t="shared" si="571"/>
        <v>-</v>
      </c>
      <c r="BB1288" s="94" t="str">
        <f t="shared" si="572"/>
        <v>-</v>
      </c>
      <c r="BC1288" s="94" t="str">
        <f t="shared" si="573"/>
        <v>-</v>
      </c>
      <c r="BD1288" s="94" t="str">
        <f t="shared" si="574"/>
        <v>-</v>
      </c>
      <c r="BE1288" s="94" t="str">
        <f t="shared" si="575"/>
        <v>-</v>
      </c>
      <c r="BF1288" s="94" t="str">
        <f t="shared" si="576"/>
        <v>-</v>
      </c>
    </row>
    <row r="1289" spans="1:58" x14ac:dyDescent="0.2">
      <c r="A1289" s="19" t="s">
        <v>1193</v>
      </c>
      <c r="B1289" s="19" t="s">
        <v>876</v>
      </c>
      <c r="C1289" s="19">
        <v>18175044</v>
      </c>
      <c r="D1289" s="19">
        <v>8</v>
      </c>
      <c r="E1289" s="19" t="s">
        <v>1566</v>
      </c>
      <c r="F1289" s="19" t="s">
        <v>1230</v>
      </c>
      <c r="G1289" s="19" t="s">
        <v>1567</v>
      </c>
      <c r="H1289" s="19" t="s">
        <v>654</v>
      </c>
      <c r="I1289" s="19" t="s">
        <v>653</v>
      </c>
      <c r="J1289" s="19">
        <v>80</v>
      </c>
      <c r="K1289" s="19" t="s">
        <v>556</v>
      </c>
      <c r="L1289" s="19" t="s">
        <v>495</v>
      </c>
      <c r="M1289" s="19" t="s">
        <v>271</v>
      </c>
      <c r="N1289" s="19">
        <v>45966</v>
      </c>
      <c r="O1289" s="19">
        <v>3</v>
      </c>
      <c r="P1289" s="83">
        <v>1</v>
      </c>
      <c r="Q1289" s="19" t="s">
        <v>23</v>
      </c>
      <c r="R1289" s="19" t="s">
        <v>11</v>
      </c>
      <c r="S1289" s="19" t="s">
        <v>23</v>
      </c>
      <c r="T1289" s="19">
        <v>3</v>
      </c>
      <c r="U1289" s="19" t="s">
        <v>11</v>
      </c>
      <c r="V1289" s="19" t="s">
        <v>11</v>
      </c>
      <c r="W1289" s="19" t="s">
        <v>11</v>
      </c>
      <c r="X1289" s="19">
        <v>0</v>
      </c>
      <c r="Y1289" s="19" t="s">
        <v>730</v>
      </c>
      <c r="Z1289" s="19">
        <v>0</v>
      </c>
      <c r="AA1289" s="19">
        <v>0</v>
      </c>
      <c r="AB1289" s="19">
        <v>0</v>
      </c>
      <c r="AC1289" s="186" t="str">
        <f>IF(OR(M1289="13",M1289="14",P1289=8),"",IF(     AND(OR(S1289="AUTORIZADO", S1289="PENDIENTE", S1289="REDUCIDO", S1289="AMPLIADO"),L1289&lt;&gt;"HONORARIO" ), _xlfn.CONCAT(IF(H1289="X","H",H1289),"_",IF(OR(P1289=5,P1289=6),_xlfn.CONCAT(P1289,"A"),P1289),"_",VLOOKUP(T1289,Datos!$B$2:$C$5,2,TRUE)),""))</f>
        <v>H_1_[hasta 3]</v>
      </c>
      <c r="AD1289" s="186">
        <f t="shared" si="550"/>
        <v>0</v>
      </c>
      <c r="AE1289" s="90" t="str">
        <f t="shared" si="551"/>
        <v>-</v>
      </c>
      <c r="AF1289" s="91" t="str">
        <f t="shared" si="552"/>
        <v>070607</v>
      </c>
      <c r="AG1289" s="92"/>
      <c r="AH1289" s="93" t="str">
        <f t="shared" si="553"/>
        <v>Corporación de Fomento de la Producción</v>
      </c>
      <c r="AI1289" s="90" t="str">
        <f t="shared" si="554"/>
        <v>-</v>
      </c>
      <c r="AJ1289" s="90">
        <f t="shared" si="555"/>
        <v>8</v>
      </c>
      <c r="AK1289" s="90" t="str">
        <f t="shared" si="556"/>
        <v>-</v>
      </c>
      <c r="AL1289" s="90" t="str">
        <f t="shared" si="557"/>
        <v>Identifica este registro como HOMBRE</v>
      </c>
      <c r="AM1289" s="90" t="str">
        <f t="shared" si="558"/>
        <v>-</v>
      </c>
      <c r="AN1289" s="90" t="str">
        <f t="shared" si="559"/>
        <v>-</v>
      </c>
      <c r="AO1289" s="90" t="str">
        <f t="shared" si="560"/>
        <v>-</v>
      </c>
      <c r="AP1289" s="58" t="str">
        <f t="shared" si="561"/>
        <v>-</v>
      </c>
      <c r="AQ1289" s="94" t="str">
        <f t="shared" si="562"/>
        <v>-</v>
      </c>
      <c r="AR1289" s="94" t="str">
        <f>IF(N1289="","PRIMER_DIA en blanco",
IF(AND(M1289="01",N1289&gt;=L_Conversion!$C$118,N1289&lt;=L_Conversion!$D$118),"-",
IF(AND(M1289="02",N1289&gt;=L_Conversion!$C$119,N1289&lt;=L_Conversion!$D$119),"-",
IF(AND(M1289="03",N1289&gt;=L_Conversion!$C$120,N1289&lt;=L_Conversion!$D$120),"-",
IF(AND(M1289="04",N1289&gt;=L_Conversion!$C$121,N1289&lt;=L_Conversion!$D$121),"-",
IF(AND(M1289="05",N1289&gt;=L_Conversion!$C$122,N1289&lt;=L_Conversion!$D$122),"-",
IF(AND(M1289="06",N1289&gt;=L_Conversion!$C$123,N1289&lt;=L_Conversion!$D$123),"-",
IF(AND(M1289="07",N1289&gt;=L_Conversion!$C$124,N1289&lt;=L_Conversion!$D$124),"-",
IF(AND(M1289="08",N1289&gt;=L_Conversion!$C$125,N1289&lt;=L_Conversion!$D$125),"-",
IF(AND(M1289="09",N1289&gt;=L_Conversion!$C$126,N1289&lt;=L_Conversion!$D$126),"-",
IF(AND(M1289="10",N1289&gt;=L_Conversion!$C$127,N1289&lt;=L_Conversion!$D$127),"-",
IF(AND(M1289="11",N1289&gt;=L_Conversion!$C$128,N1289&lt;=L_Conversion!$D$128),"-",
IF(AND(M1289="12",N1289&gt;=L_Conversion!$C$129,N1289&lt;=L_Conversion!$D$129),"-",
IF(AND(M1289="13",N1289&gt;=L_Conversion!$C$116,N1289&lt;=L_Conversion!$D$116),"-",
IF(AND(M1289="14",N1289&gt;=L_Conversion!$C$117,N1289&lt;=L_Conversion!$D$117),"-",
"PRIMER_DIA fuera de rango")))))))))))))))</f>
        <v>-</v>
      </c>
      <c r="AS1289" s="94" t="str">
        <f t="shared" si="563"/>
        <v>-</v>
      </c>
      <c r="AT1289" s="94" t="str">
        <f t="shared" si="564"/>
        <v>-</v>
      </c>
      <c r="AU1289" s="94" t="str">
        <f t="shared" si="565"/>
        <v>-</v>
      </c>
      <c r="AV1289" s="94" t="str">
        <f t="shared" si="566"/>
        <v>-</v>
      </c>
      <c r="AW1289" s="94" t="str">
        <f t="shared" si="567"/>
        <v>-</v>
      </c>
      <c r="AX1289" s="94" t="str">
        <f t="shared" si="568"/>
        <v>-</v>
      </c>
      <c r="AY1289" s="94" t="str">
        <f t="shared" si="569"/>
        <v>-</v>
      </c>
      <c r="AZ1289" s="94" t="str">
        <f t="shared" si="570"/>
        <v>-</v>
      </c>
      <c r="BA1289" s="94" t="str">
        <f t="shared" si="571"/>
        <v>-</v>
      </c>
      <c r="BB1289" s="94" t="str">
        <f t="shared" si="572"/>
        <v>-</v>
      </c>
      <c r="BC1289" s="94" t="str">
        <f t="shared" si="573"/>
        <v>-</v>
      </c>
      <c r="BD1289" s="94" t="str">
        <f t="shared" si="574"/>
        <v>-</v>
      </c>
      <c r="BE1289" s="94" t="str">
        <f t="shared" si="575"/>
        <v>-</v>
      </c>
      <c r="BF1289" s="94" t="str">
        <f t="shared" si="576"/>
        <v>-</v>
      </c>
    </row>
    <row r="1290" spans="1:58" x14ac:dyDescent="0.2">
      <c r="A1290" s="19" t="s">
        <v>1193</v>
      </c>
      <c r="B1290" s="19" t="s">
        <v>76</v>
      </c>
      <c r="C1290" s="19">
        <v>8376358</v>
      </c>
      <c r="D1290" s="19">
        <v>2</v>
      </c>
      <c r="E1290" s="19" t="s">
        <v>1355</v>
      </c>
      <c r="F1290" s="19" t="s">
        <v>1557</v>
      </c>
      <c r="G1290" s="19" t="s">
        <v>1558</v>
      </c>
      <c r="H1290" s="19" t="s">
        <v>1018</v>
      </c>
      <c r="I1290" s="19" t="s">
        <v>653</v>
      </c>
      <c r="J1290" s="19">
        <v>60</v>
      </c>
      <c r="K1290" s="19" t="s">
        <v>560</v>
      </c>
      <c r="L1290" s="19" t="s">
        <v>490</v>
      </c>
      <c r="M1290" s="19" t="s">
        <v>271</v>
      </c>
      <c r="N1290" s="19">
        <v>45966</v>
      </c>
      <c r="O1290" s="19">
        <v>30</v>
      </c>
      <c r="P1290" s="83">
        <v>1</v>
      </c>
      <c r="Q1290" s="19" t="s">
        <v>23</v>
      </c>
      <c r="R1290" s="19" t="s">
        <v>11</v>
      </c>
      <c r="S1290" s="19" t="s">
        <v>23</v>
      </c>
      <c r="T1290" s="19">
        <v>30</v>
      </c>
      <c r="U1290" s="19" t="s">
        <v>11</v>
      </c>
      <c r="V1290" s="19" t="s">
        <v>11</v>
      </c>
      <c r="W1290" s="19" t="s">
        <v>19</v>
      </c>
      <c r="X1290" s="19">
        <v>2110303</v>
      </c>
      <c r="Y1290" s="19" t="s">
        <v>726</v>
      </c>
      <c r="Z1290" s="19">
        <v>30</v>
      </c>
      <c r="AA1290" s="19">
        <v>2110303</v>
      </c>
      <c r="AB1290" s="19">
        <v>2110303</v>
      </c>
      <c r="AC1290" s="186" t="str">
        <f>IF(OR(M1290="13",M1290="14",P1290=8),"",IF(     AND(OR(S1290="AUTORIZADO", S1290="PENDIENTE", S1290="REDUCIDO", S1290="AMPLIADO"),L1290&lt;&gt;"HONORARIO" ), _xlfn.CONCAT(IF(H1290="X","H",H1290),"_",IF(OR(P1290=5,P1290=6),_xlfn.CONCAT(P1290,"A"),P1290),"_",VLOOKUP(T1290,Datos!$B$2:$C$5,2,TRUE)),""))</f>
        <v>M_1_[11 +]</v>
      </c>
      <c r="AD1290" s="186">
        <f t="shared" si="550"/>
        <v>4220606</v>
      </c>
      <c r="AE1290" s="90" t="str">
        <f t="shared" si="551"/>
        <v>-</v>
      </c>
      <c r="AF1290" s="91" t="str">
        <f t="shared" si="552"/>
        <v>070601</v>
      </c>
      <c r="AG1290" s="92"/>
      <c r="AH1290" s="93" t="str">
        <f t="shared" si="553"/>
        <v>Corporación de Fomento de la Producción</v>
      </c>
      <c r="AI1290" s="90" t="str">
        <f t="shared" si="554"/>
        <v>-</v>
      </c>
      <c r="AJ1290" s="90">
        <f t="shared" si="555"/>
        <v>2</v>
      </c>
      <c r="AK1290" s="90" t="str">
        <f t="shared" si="556"/>
        <v>-</v>
      </c>
      <c r="AL1290" s="90" t="str">
        <f t="shared" si="557"/>
        <v>Identifica este registro como MUJER</v>
      </c>
      <c r="AM1290" s="90" t="str">
        <f t="shared" si="558"/>
        <v>-</v>
      </c>
      <c r="AN1290" s="90" t="str">
        <f t="shared" si="559"/>
        <v>-</v>
      </c>
      <c r="AO1290" s="90" t="str">
        <f t="shared" si="560"/>
        <v>-</v>
      </c>
      <c r="AP1290" s="58" t="str">
        <f t="shared" si="561"/>
        <v>-</v>
      </c>
      <c r="AQ1290" s="94" t="str">
        <f t="shared" si="562"/>
        <v>-</v>
      </c>
      <c r="AR1290" s="94" t="str">
        <f>IF(N1290="","PRIMER_DIA en blanco",
IF(AND(M1290="01",N1290&gt;=L_Conversion!$C$118,N1290&lt;=L_Conversion!$D$118),"-",
IF(AND(M1290="02",N1290&gt;=L_Conversion!$C$119,N1290&lt;=L_Conversion!$D$119),"-",
IF(AND(M1290="03",N1290&gt;=L_Conversion!$C$120,N1290&lt;=L_Conversion!$D$120),"-",
IF(AND(M1290="04",N1290&gt;=L_Conversion!$C$121,N1290&lt;=L_Conversion!$D$121),"-",
IF(AND(M1290="05",N1290&gt;=L_Conversion!$C$122,N1290&lt;=L_Conversion!$D$122),"-",
IF(AND(M1290="06",N1290&gt;=L_Conversion!$C$123,N1290&lt;=L_Conversion!$D$123),"-",
IF(AND(M1290="07",N1290&gt;=L_Conversion!$C$124,N1290&lt;=L_Conversion!$D$124),"-",
IF(AND(M1290="08",N1290&gt;=L_Conversion!$C$125,N1290&lt;=L_Conversion!$D$125),"-",
IF(AND(M1290="09",N1290&gt;=L_Conversion!$C$126,N1290&lt;=L_Conversion!$D$126),"-",
IF(AND(M1290="10",N1290&gt;=L_Conversion!$C$127,N1290&lt;=L_Conversion!$D$127),"-",
IF(AND(M1290="11",N1290&gt;=L_Conversion!$C$128,N1290&lt;=L_Conversion!$D$128),"-",
IF(AND(M1290="12",N1290&gt;=L_Conversion!$C$129,N1290&lt;=L_Conversion!$D$129),"-",
IF(AND(M1290="13",N1290&gt;=L_Conversion!$C$116,N1290&lt;=L_Conversion!$D$116),"-",
IF(AND(M1290="14",N1290&gt;=L_Conversion!$C$117,N1290&lt;=L_Conversion!$D$117),"-",
"PRIMER_DIA fuera de rango")))))))))))))))</f>
        <v>-</v>
      </c>
      <c r="AS1290" s="94" t="str">
        <f t="shared" si="563"/>
        <v>-</v>
      </c>
      <c r="AT1290" s="94" t="str">
        <f t="shared" si="564"/>
        <v>-</v>
      </c>
      <c r="AU1290" s="94" t="str">
        <f t="shared" si="565"/>
        <v>-</v>
      </c>
      <c r="AV1290" s="94" t="str">
        <f t="shared" si="566"/>
        <v>-</v>
      </c>
      <c r="AW1290" s="94" t="str">
        <f t="shared" si="567"/>
        <v>-</v>
      </c>
      <c r="AX1290" s="94" t="str">
        <f t="shared" si="568"/>
        <v>-</v>
      </c>
      <c r="AY1290" s="94" t="str">
        <f t="shared" si="569"/>
        <v>-</v>
      </c>
      <c r="AZ1290" s="94" t="str">
        <f t="shared" si="570"/>
        <v>-</v>
      </c>
      <c r="BA1290" s="94" t="str">
        <f t="shared" si="571"/>
        <v>-</v>
      </c>
      <c r="BB1290" s="94" t="str">
        <f t="shared" si="572"/>
        <v>-</v>
      </c>
      <c r="BC1290" s="94" t="str">
        <f t="shared" si="573"/>
        <v>-</v>
      </c>
      <c r="BD1290" s="94" t="str">
        <f t="shared" si="574"/>
        <v>-</v>
      </c>
      <c r="BE1290" s="94" t="str">
        <f t="shared" si="575"/>
        <v>-</v>
      </c>
      <c r="BF1290" s="94" t="str">
        <f t="shared" si="576"/>
        <v>-</v>
      </c>
    </row>
    <row r="1291" spans="1:58" x14ac:dyDescent="0.2">
      <c r="A1291" s="19" t="s">
        <v>1193</v>
      </c>
      <c r="B1291" s="19" t="s">
        <v>76</v>
      </c>
      <c r="C1291" s="19">
        <v>8851632</v>
      </c>
      <c r="D1291" s="19" t="s">
        <v>1197</v>
      </c>
      <c r="E1291" s="19" t="s">
        <v>1253</v>
      </c>
      <c r="F1291" s="19" t="s">
        <v>1209</v>
      </c>
      <c r="G1291" s="19" t="s">
        <v>1254</v>
      </c>
      <c r="H1291" s="19" t="s">
        <v>1018</v>
      </c>
      <c r="I1291" s="19" t="s">
        <v>653</v>
      </c>
      <c r="J1291" s="19">
        <v>60</v>
      </c>
      <c r="K1291" s="19" t="s">
        <v>560</v>
      </c>
      <c r="L1291" s="19" t="s">
        <v>490</v>
      </c>
      <c r="M1291" s="19" t="s">
        <v>271</v>
      </c>
      <c r="N1291" s="19">
        <v>45966</v>
      </c>
      <c r="O1291" s="19">
        <v>2</v>
      </c>
      <c r="P1291" s="83">
        <v>1</v>
      </c>
      <c r="Q1291" s="19" t="s">
        <v>23</v>
      </c>
      <c r="R1291" s="19" t="s">
        <v>11</v>
      </c>
      <c r="S1291" s="19" t="s">
        <v>23</v>
      </c>
      <c r="T1291" s="19">
        <v>2</v>
      </c>
      <c r="U1291" s="19" t="s">
        <v>11</v>
      </c>
      <c r="V1291" s="19" t="s">
        <v>11</v>
      </c>
      <c r="W1291" s="19" t="s">
        <v>19</v>
      </c>
      <c r="X1291" s="19">
        <v>22992</v>
      </c>
      <c r="Y1291" s="19" t="s">
        <v>726</v>
      </c>
      <c r="Z1291" s="19">
        <v>2</v>
      </c>
      <c r="AA1291" s="19">
        <v>0</v>
      </c>
      <c r="AB1291" s="19">
        <v>22992</v>
      </c>
      <c r="AC1291" s="186" t="str">
        <f>IF(OR(M1291="13",M1291="14",P1291=8),"",IF(     AND(OR(S1291="AUTORIZADO", S1291="PENDIENTE", S1291="REDUCIDO", S1291="AMPLIADO"),L1291&lt;&gt;"HONORARIO" ), _xlfn.CONCAT(IF(H1291="X","H",H1291),"_",IF(OR(P1291=5,P1291=6),_xlfn.CONCAT(P1291,"A"),P1291),"_",VLOOKUP(T1291,Datos!$B$2:$C$5,2,TRUE)),""))</f>
        <v>M_1_[hasta 3]</v>
      </c>
      <c r="AD1291" s="186">
        <f t="shared" si="550"/>
        <v>22992</v>
      </c>
      <c r="AE1291" s="90" t="str">
        <f t="shared" si="551"/>
        <v>-</v>
      </c>
      <c r="AF1291" s="91" t="str">
        <f t="shared" si="552"/>
        <v>070601</v>
      </c>
      <c r="AG1291" s="92"/>
      <c r="AH1291" s="93" t="str">
        <f t="shared" si="553"/>
        <v>Corporación de Fomento de la Producción</v>
      </c>
      <c r="AI1291" s="90" t="str">
        <f t="shared" si="554"/>
        <v>-</v>
      </c>
      <c r="AJ1291" s="90" t="str">
        <f t="shared" si="555"/>
        <v>K</v>
      </c>
      <c r="AK1291" s="90" t="str">
        <f t="shared" si="556"/>
        <v>-</v>
      </c>
      <c r="AL1291" s="90" t="str">
        <f t="shared" si="557"/>
        <v>Identifica este registro como MUJER</v>
      </c>
      <c r="AM1291" s="90" t="str">
        <f t="shared" si="558"/>
        <v>-</v>
      </c>
      <c r="AN1291" s="90" t="str">
        <f t="shared" si="559"/>
        <v>-</v>
      </c>
      <c r="AO1291" s="90" t="str">
        <f t="shared" si="560"/>
        <v>-</v>
      </c>
      <c r="AP1291" s="58" t="str">
        <f t="shared" si="561"/>
        <v>-</v>
      </c>
      <c r="AQ1291" s="94" t="str">
        <f t="shared" si="562"/>
        <v>-</v>
      </c>
      <c r="AR1291" s="94" t="str">
        <f>IF(N1291="","PRIMER_DIA en blanco",
IF(AND(M1291="01",N1291&gt;=L_Conversion!$C$118,N1291&lt;=L_Conversion!$D$118),"-",
IF(AND(M1291="02",N1291&gt;=L_Conversion!$C$119,N1291&lt;=L_Conversion!$D$119),"-",
IF(AND(M1291="03",N1291&gt;=L_Conversion!$C$120,N1291&lt;=L_Conversion!$D$120),"-",
IF(AND(M1291="04",N1291&gt;=L_Conversion!$C$121,N1291&lt;=L_Conversion!$D$121),"-",
IF(AND(M1291="05",N1291&gt;=L_Conversion!$C$122,N1291&lt;=L_Conversion!$D$122),"-",
IF(AND(M1291="06",N1291&gt;=L_Conversion!$C$123,N1291&lt;=L_Conversion!$D$123),"-",
IF(AND(M1291="07",N1291&gt;=L_Conversion!$C$124,N1291&lt;=L_Conversion!$D$124),"-",
IF(AND(M1291="08",N1291&gt;=L_Conversion!$C$125,N1291&lt;=L_Conversion!$D$125),"-",
IF(AND(M1291="09",N1291&gt;=L_Conversion!$C$126,N1291&lt;=L_Conversion!$D$126),"-",
IF(AND(M1291="10",N1291&gt;=L_Conversion!$C$127,N1291&lt;=L_Conversion!$D$127),"-",
IF(AND(M1291="11",N1291&gt;=L_Conversion!$C$128,N1291&lt;=L_Conversion!$D$128),"-",
IF(AND(M1291="12",N1291&gt;=L_Conversion!$C$129,N1291&lt;=L_Conversion!$D$129),"-",
IF(AND(M1291="13",N1291&gt;=L_Conversion!$C$116,N1291&lt;=L_Conversion!$D$116),"-",
IF(AND(M1291="14",N1291&gt;=L_Conversion!$C$117,N1291&lt;=L_Conversion!$D$117),"-",
"PRIMER_DIA fuera de rango")))))))))))))))</f>
        <v>-</v>
      </c>
      <c r="AS1291" s="94" t="str">
        <f t="shared" si="563"/>
        <v>-</v>
      </c>
      <c r="AT1291" s="94" t="str">
        <f t="shared" si="564"/>
        <v>-</v>
      </c>
      <c r="AU1291" s="94" t="str">
        <f t="shared" si="565"/>
        <v>-</v>
      </c>
      <c r="AV1291" s="94" t="str">
        <f t="shared" si="566"/>
        <v>-</v>
      </c>
      <c r="AW1291" s="94" t="str">
        <f t="shared" si="567"/>
        <v>-</v>
      </c>
      <c r="AX1291" s="94" t="str">
        <f t="shared" si="568"/>
        <v>-</v>
      </c>
      <c r="AY1291" s="94" t="str">
        <f t="shared" si="569"/>
        <v>-</v>
      </c>
      <c r="AZ1291" s="94" t="str">
        <f t="shared" si="570"/>
        <v>-</v>
      </c>
      <c r="BA1291" s="94" t="str">
        <f t="shared" si="571"/>
        <v>-</v>
      </c>
      <c r="BB1291" s="94" t="str">
        <f t="shared" si="572"/>
        <v>-</v>
      </c>
      <c r="BC1291" s="94" t="str">
        <f t="shared" si="573"/>
        <v>-</v>
      </c>
      <c r="BD1291" s="94" t="str">
        <f t="shared" si="574"/>
        <v>-</v>
      </c>
      <c r="BE1291" s="94" t="str">
        <f t="shared" si="575"/>
        <v>-</v>
      </c>
      <c r="BF1291" s="94" t="str">
        <f t="shared" si="576"/>
        <v>-</v>
      </c>
    </row>
    <row r="1292" spans="1:58" x14ac:dyDescent="0.2">
      <c r="A1292" s="19" t="s">
        <v>1193</v>
      </c>
      <c r="B1292" s="19" t="s">
        <v>76</v>
      </c>
      <c r="C1292" s="19">
        <v>12044690</v>
      </c>
      <c r="D1292" s="19">
        <v>8</v>
      </c>
      <c r="E1292" s="19" t="s">
        <v>1735</v>
      </c>
      <c r="F1292" s="19" t="s">
        <v>2187</v>
      </c>
      <c r="G1292" s="19" t="s">
        <v>2188</v>
      </c>
      <c r="H1292" s="19" t="s">
        <v>1018</v>
      </c>
      <c r="I1292" s="19" t="s">
        <v>653</v>
      </c>
      <c r="J1292" s="19">
        <v>60</v>
      </c>
      <c r="K1292" s="19" t="s">
        <v>554</v>
      </c>
      <c r="L1292" s="19" t="s">
        <v>490</v>
      </c>
      <c r="M1292" s="19" t="s">
        <v>271</v>
      </c>
      <c r="N1292" s="19">
        <v>45967</v>
      </c>
      <c r="O1292" s="19">
        <v>2</v>
      </c>
      <c r="P1292" s="83">
        <v>1</v>
      </c>
      <c r="Q1292" s="19" t="s">
        <v>23</v>
      </c>
      <c r="R1292" s="19" t="s">
        <v>11</v>
      </c>
      <c r="S1292" s="19" t="s">
        <v>23</v>
      </c>
      <c r="T1292" s="19">
        <v>2</v>
      </c>
      <c r="U1292" s="19" t="s">
        <v>11</v>
      </c>
      <c r="V1292" s="19" t="s">
        <v>11</v>
      </c>
      <c r="W1292" s="19" t="s">
        <v>19</v>
      </c>
      <c r="X1292" s="19">
        <v>133744</v>
      </c>
      <c r="Y1292" s="19" t="s">
        <v>726</v>
      </c>
      <c r="Z1292" s="19">
        <v>2</v>
      </c>
      <c r="AA1292" s="19">
        <v>0</v>
      </c>
      <c r="AB1292" s="19">
        <v>133744</v>
      </c>
      <c r="AC1292" s="186" t="str">
        <f>IF(OR(M1292="13",M1292="14",P1292=8),"",IF(     AND(OR(S1292="AUTORIZADO", S1292="PENDIENTE", S1292="REDUCIDO", S1292="AMPLIADO"),L1292&lt;&gt;"HONORARIO" ), _xlfn.CONCAT(IF(H1292="X","H",H1292),"_",IF(OR(P1292=5,P1292=6),_xlfn.CONCAT(P1292,"A"),P1292),"_",VLOOKUP(T1292,Datos!$B$2:$C$5,2,TRUE)),""))</f>
        <v>M_1_[hasta 3]</v>
      </c>
      <c r="AD1292" s="186">
        <f t="shared" si="550"/>
        <v>133744</v>
      </c>
      <c r="AE1292" s="90" t="str">
        <f t="shared" si="551"/>
        <v>-</v>
      </c>
      <c r="AF1292" s="91" t="str">
        <f t="shared" si="552"/>
        <v>070601</v>
      </c>
      <c r="AG1292" s="92"/>
      <c r="AH1292" s="93" t="str">
        <f t="shared" si="553"/>
        <v>Corporación de Fomento de la Producción</v>
      </c>
      <c r="AI1292" s="90" t="str">
        <f t="shared" si="554"/>
        <v>-</v>
      </c>
      <c r="AJ1292" s="90">
        <f t="shared" si="555"/>
        <v>8</v>
      </c>
      <c r="AK1292" s="90" t="str">
        <f t="shared" si="556"/>
        <v>-</v>
      </c>
      <c r="AL1292" s="90" t="str">
        <f t="shared" si="557"/>
        <v>Identifica este registro como MUJER</v>
      </c>
      <c r="AM1292" s="90" t="str">
        <f t="shared" si="558"/>
        <v>-</v>
      </c>
      <c r="AN1292" s="90" t="str">
        <f t="shared" si="559"/>
        <v>-</v>
      </c>
      <c r="AO1292" s="90" t="str">
        <f t="shared" si="560"/>
        <v>-</v>
      </c>
      <c r="AP1292" s="58" t="str">
        <f t="shared" si="561"/>
        <v>-</v>
      </c>
      <c r="AQ1292" s="94" t="str">
        <f t="shared" si="562"/>
        <v>-</v>
      </c>
      <c r="AR1292" s="94" t="str">
        <f>IF(N1292="","PRIMER_DIA en blanco",
IF(AND(M1292="01",N1292&gt;=L_Conversion!$C$118,N1292&lt;=L_Conversion!$D$118),"-",
IF(AND(M1292="02",N1292&gt;=L_Conversion!$C$119,N1292&lt;=L_Conversion!$D$119),"-",
IF(AND(M1292="03",N1292&gt;=L_Conversion!$C$120,N1292&lt;=L_Conversion!$D$120),"-",
IF(AND(M1292="04",N1292&gt;=L_Conversion!$C$121,N1292&lt;=L_Conversion!$D$121),"-",
IF(AND(M1292="05",N1292&gt;=L_Conversion!$C$122,N1292&lt;=L_Conversion!$D$122),"-",
IF(AND(M1292="06",N1292&gt;=L_Conversion!$C$123,N1292&lt;=L_Conversion!$D$123),"-",
IF(AND(M1292="07",N1292&gt;=L_Conversion!$C$124,N1292&lt;=L_Conversion!$D$124),"-",
IF(AND(M1292="08",N1292&gt;=L_Conversion!$C$125,N1292&lt;=L_Conversion!$D$125),"-",
IF(AND(M1292="09",N1292&gt;=L_Conversion!$C$126,N1292&lt;=L_Conversion!$D$126),"-",
IF(AND(M1292="10",N1292&gt;=L_Conversion!$C$127,N1292&lt;=L_Conversion!$D$127),"-",
IF(AND(M1292="11",N1292&gt;=L_Conversion!$C$128,N1292&lt;=L_Conversion!$D$128),"-",
IF(AND(M1292="12",N1292&gt;=L_Conversion!$C$129,N1292&lt;=L_Conversion!$D$129),"-",
IF(AND(M1292="13",N1292&gt;=L_Conversion!$C$116,N1292&lt;=L_Conversion!$D$116),"-",
IF(AND(M1292="14",N1292&gt;=L_Conversion!$C$117,N1292&lt;=L_Conversion!$D$117),"-",
"PRIMER_DIA fuera de rango")))))))))))))))</f>
        <v>-</v>
      </c>
      <c r="AS1292" s="94" t="str">
        <f t="shared" si="563"/>
        <v>-</v>
      </c>
      <c r="AT1292" s="94" t="str">
        <f t="shared" si="564"/>
        <v>-</v>
      </c>
      <c r="AU1292" s="94" t="str">
        <f t="shared" si="565"/>
        <v>-</v>
      </c>
      <c r="AV1292" s="94" t="str">
        <f t="shared" si="566"/>
        <v>-</v>
      </c>
      <c r="AW1292" s="94" t="str">
        <f t="shared" si="567"/>
        <v>-</v>
      </c>
      <c r="AX1292" s="94" t="str">
        <f t="shared" si="568"/>
        <v>-</v>
      </c>
      <c r="AY1292" s="94" t="str">
        <f t="shared" si="569"/>
        <v>-</v>
      </c>
      <c r="AZ1292" s="94" t="str">
        <f t="shared" si="570"/>
        <v>-</v>
      </c>
      <c r="BA1292" s="94" t="str">
        <f t="shared" si="571"/>
        <v>-</v>
      </c>
      <c r="BB1292" s="94" t="str">
        <f t="shared" si="572"/>
        <v>-</v>
      </c>
      <c r="BC1292" s="94" t="str">
        <f t="shared" si="573"/>
        <v>-</v>
      </c>
      <c r="BD1292" s="94" t="str">
        <f t="shared" si="574"/>
        <v>-</v>
      </c>
      <c r="BE1292" s="94" t="str">
        <f t="shared" si="575"/>
        <v>-</v>
      </c>
      <c r="BF1292" s="94" t="str">
        <f t="shared" si="576"/>
        <v>-</v>
      </c>
    </row>
    <row r="1293" spans="1:58" x14ac:dyDescent="0.2">
      <c r="A1293" s="19" t="s">
        <v>1193</v>
      </c>
      <c r="B1293" s="19" t="s">
        <v>76</v>
      </c>
      <c r="C1293" s="19">
        <v>17707627</v>
      </c>
      <c r="D1293" s="19">
        <v>9</v>
      </c>
      <c r="E1293" s="19" t="s">
        <v>1366</v>
      </c>
      <c r="F1293" s="19" t="s">
        <v>1265</v>
      </c>
      <c r="G1293" s="19" t="s">
        <v>1367</v>
      </c>
      <c r="H1293" s="19" t="s">
        <v>1018</v>
      </c>
      <c r="I1293" s="19" t="s">
        <v>653</v>
      </c>
      <c r="J1293" s="19">
        <v>80</v>
      </c>
      <c r="K1293" s="19" t="s">
        <v>560</v>
      </c>
      <c r="L1293" s="19" t="s">
        <v>495</v>
      </c>
      <c r="M1293" s="19" t="s">
        <v>271</v>
      </c>
      <c r="N1293" s="19">
        <v>45967</v>
      </c>
      <c r="O1293" s="19">
        <v>3</v>
      </c>
      <c r="P1293" s="83">
        <v>4</v>
      </c>
      <c r="Q1293" s="19" t="s">
        <v>23</v>
      </c>
      <c r="R1293" s="19" t="s">
        <v>11</v>
      </c>
      <c r="S1293" s="19" t="s">
        <v>23</v>
      </c>
      <c r="T1293" s="19">
        <v>3</v>
      </c>
      <c r="U1293" s="19" t="s">
        <v>11</v>
      </c>
      <c r="V1293" s="19" t="s">
        <v>11</v>
      </c>
      <c r="W1293" s="19" t="s">
        <v>11</v>
      </c>
      <c r="X1293" s="19">
        <v>0</v>
      </c>
      <c r="Y1293" s="19" t="s">
        <v>730</v>
      </c>
      <c r="Z1293" s="19">
        <v>0</v>
      </c>
      <c r="AA1293" s="19">
        <v>0</v>
      </c>
      <c r="AB1293" s="19">
        <v>0</v>
      </c>
      <c r="AC1293" s="186" t="str">
        <f>IF(OR(M1293="13",M1293="14",P1293=8),"",IF(     AND(OR(S1293="AUTORIZADO", S1293="PENDIENTE", S1293="REDUCIDO", S1293="AMPLIADO"),L1293&lt;&gt;"HONORARIO" ), _xlfn.CONCAT(IF(H1293="X","H",H1293),"_",IF(OR(P1293=5,P1293=6),_xlfn.CONCAT(P1293,"A"),P1293),"_",VLOOKUP(T1293,Datos!$B$2:$C$5,2,TRUE)),""))</f>
        <v>M_4_[hasta 3]</v>
      </c>
      <c r="AD1293" s="186">
        <f t="shared" si="550"/>
        <v>0</v>
      </c>
      <c r="AE1293" s="90" t="str">
        <f t="shared" si="551"/>
        <v>-</v>
      </c>
      <c r="AF1293" s="91" t="str">
        <f t="shared" si="552"/>
        <v>070601</v>
      </c>
      <c r="AG1293" s="92"/>
      <c r="AH1293" s="93" t="str">
        <f t="shared" si="553"/>
        <v>Corporación de Fomento de la Producción</v>
      </c>
      <c r="AI1293" s="90" t="str">
        <f t="shared" si="554"/>
        <v>-</v>
      </c>
      <c r="AJ1293" s="90">
        <f t="shared" si="555"/>
        <v>9</v>
      </c>
      <c r="AK1293" s="90" t="str">
        <f t="shared" si="556"/>
        <v>-</v>
      </c>
      <c r="AL1293" s="90" t="str">
        <f t="shared" si="557"/>
        <v>Identifica este registro como MUJER</v>
      </c>
      <c r="AM1293" s="90" t="str">
        <f t="shared" si="558"/>
        <v>-</v>
      </c>
      <c r="AN1293" s="90" t="str">
        <f t="shared" si="559"/>
        <v>-</v>
      </c>
      <c r="AO1293" s="90" t="str">
        <f t="shared" si="560"/>
        <v>-</v>
      </c>
      <c r="AP1293" s="58" t="str">
        <f t="shared" si="561"/>
        <v>-</v>
      </c>
      <c r="AQ1293" s="94" t="str">
        <f t="shared" si="562"/>
        <v>-</v>
      </c>
      <c r="AR1293" s="94" t="str">
        <f>IF(N1293="","PRIMER_DIA en blanco",
IF(AND(M1293="01",N1293&gt;=L_Conversion!$C$118,N1293&lt;=L_Conversion!$D$118),"-",
IF(AND(M1293="02",N1293&gt;=L_Conversion!$C$119,N1293&lt;=L_Conversion!$D$119),"-",
IF(AND(M1293="03",N1293&gt;=L_Conversion!$C$120,N1293&lt;=L_Conversion!$D$120),"-",
IF(AND(M1293="04",N1293&gt;=L_Conversion!$C$121,N1293&lt;=L_Conversion!$D$121),"-",
IF(AND(M1293="05",N1293&gt;=L_Conversion!$C$122,N1293&lt;=L_Conversion!$D$122),"-",
IF(AND(M1293="06",N1293&gt;=L_Conversion!$C$123,N1293&lt;=L_Conversion!$D$123),"-",
IF(AND(M1293="07",N1293&gt;=L_Conversion!$C$124,N1293&lt;=L_Conversion!$D$124),"-",
IF(AND(M1293="08",N1293&gt;=L_Conversion!$C$125,N1293&lt;=L_Conversion!$D$125),"-",
IF(AND(M1293="09",N1293&gt;=L_Conversion!$C$126,N1293&lt;=L_Conversion!$D$126),"-",
IF(AND(M1293="10",N1293&gt;=L_Conversion!$C$127,N1293&lt;=L_Conversion!$D$127),"-",
IF(AND(M1293="11",N1293&gt;=L_Conversion!$C$128,N1293&lt;=L_Conversion!$D$128),"-",
IF(AND(M1293="12",N1293&gt;=L_Conversion!$C$129,N1293&lt;=L_Conversion!$D$129),"-",
IF(AND(M1293="13",N1293&gt;=L_Conversion!$C$116,N1293&lt;=L_Conversion!$D$116),"-",
IF(AND(M1293="14",N1293&gt;=L_Conversion!$C$117,N1293&lt;=L_Conversion!$D$117),"-",
"PRIMER_DIA fuera de rango")))))))))))))))</f>
        <v>-</v>
      </c>
      <c r="AS1293" s="94" t="str">
        <f t="shared" si="563"/>
        <v>-</v>
      </c>
      <c r="AT1293" s="94" t="str">
        <f t="shared" si="564"/>
        <v>-</v>
      </c>
      <c r="AU1293" s="94" t="str">
        <f t="shared" si="565"/>
        <v>-</v>
      </c>
      <c r="AV1293" s="94" t="str">
        <f t="shared" si="566"/>
        <v>-</v>
      </c>
      <c r="AW1293" s="94" t="str">
        <f t="shared" si="567"/>
        <v>-</v>
      </c>
      <c r="AX1293" s="94" t="str">
        <f t="shared" si="568"/>
        <v>-</v>
      </c>
      <c r="AY1293" s="94" t="str">
        <f t="shared" si="569"/>
        <v>-</v>
      </c>
      <c r="AZ1293" s="94" t="str">
        <f t="shared" si="570"/>
        <v>-</v>
      </c>
      <c r="BA1293" s="94" t="str">
        <f t="shared" si="571"/>
        <v>-</v>
      </c>
      <c r="BB1293" s="94" t="str">
        <f t="shared" si="572"/>
        <v>-</v>
      </c>
      <c r="BC1293" s="94" t="str">
        <f t="shared" si="573"/>
        <v>-</v>
      </c>
      <c r="BD1293" s="94" t="str">
        <f t="shared" si="574"/>
        <v>-</v>
      </c>
      <c r="BE1293" s="94" t="str">
        <f t="shared" si="575"/>
        <v>-</v>
      </c>
      <c r="BF1293" s="94" t="str">
        <f t="shared" si="576"/>
        <v>-</v>
      </c>
    </row>
    <row r="1294" spans="1:58" x14ac:dyDescent="0.2">
      <c r="A1294" s="19" t="s">
        <v>1193</v>
      </c>
      <c r="B1294" s="19" t="s">
        <v>76</v>
      </c>
      <c r="C1294" s="19">
        <v>16192936</v>
      </c>
      <c r="D1294" s="19">
        <v>0</v>
      </c>
      <c r="E1294" s="19" t="s">
        <v>1334</v>
      </c>
      <c r="F1294" s="19" t="s">
        <v>2007</v>
      </c>
      <c r="G1294" s="19" t="s">
        <v>2008</v>
      </c>
      <c r="H1294" s="19" t="s">
        <v>1018</v>
      </c>
      <c r="I1294" s="19" t="s">
        <v>653</v>
      </c>
      <c r="J1294" s="19">
        <v>80</v>
      </c>
      <c r="K1294" s="19" t="s">
        <v>556</v>
      </c>
      <c r="L1294" s="19" t="s">
        <v>495</v>
      </c>
      <c r="M1294" s="19" t="s">
        <v>271</v>
      </c>
      <c r="N1294" s="19">
        <v>45968</v>
      </c>
      <c r="O1294" s="19">
        <v>33</v>
      </c>
      <c r="P1294" s="83">
        <v>3</v>
      </c>
      <c r="Q1294" s="19" t="s">
        <v>23</v>
      </c>
      <c r="R1294" s="19" t="s">
        <v>11</v>
      </c>
      <c r="S1294" s="19" t="s">
        <v>23</v>
      </c>
      <c r="T1294" s="19">
        <v>33</v>
      </c>
      <c r="U1294" s="19" t="s">
        <v>11</v>
      </c>
      <c r="V1294" s="19" t="s">
        <v>11</v>
      </c>
      <c r="W1294" s="19" t="s">
        <v>11</v>
      </c>
      <c r="X1294" s="19">
        <v>0</v>
      </c>
      <c r="Y1294" s="19" t="s">
        <v>730</v>
      </c>
      <c r="Z1294" s="19">
        <v>0</v>
      </c>
      <c r="AA1294" s="19">
        <v>0</v>
      </c>
      <c r="AB1294" s="19">
        <v>0</v>
      </c>
      <c r="AC1294" s="186" t="str">
        <f>IF(OR(M1294="13",M1294="14",P1294=8),"",IF(     AND(OR(S1294="AUTORIZADO", S1294="PENDIENTE", S1294="REDUCIDO", S1294="AMPLIADO"),L1294&lt;&gt;"HONORARIO" ), _xlfn.CONCAT(IF(H1294="X","H",H1294),"_",IF(OR(P1294=5,P1294=6),_xlfn.CONCAT(P1294,"A"),P1294),"_",VLOOKUP(T1294,Datos!$B$2:$C$5,2,TRUE)),""))</f>
        <v>M_3_[11 +]</v>
      </c>
      <c r="AD1294" s="186">
        <f t="shared" si="550"/>
        <v>0</v>
      </c>
      <c r="AE1294" s="90" t="str">
        <f t="shared" si="551"/>
        <v>-</v>
      </c>
      <c r="AF1294" s="91" t="str">
        <f t="shared" si="552"/>
        <v>070601</v>
      </c>
      <c r="AG1294" s="92"/>
      <c r="AH1294" s="93" t="str">
        <f t="shared" si="553"/>
        <v>Corporación de Fomento de la Producción</v>
      </c>
      <c r="AI1294" s="90" t="str">
        <f t="shared" si="554"/>
        <v>-</v>
      </c>
      <c r="AJ1294" s="90">
        <f t="shared" si="555"/>
        <v>0</v>
      </c>
      <c r="AK1294" s="90" t="str">
        <f t="shared" si="556"/>
        <v>-</v>
      </c>
      <c r="AL1294" s="90" t="str">
        <f t="shared" si="557"/>
        <v>Identifica este registro como MUJER</v>
      </c>
      <c r="AM1294" s="90" t="str">
        <f t="shared" si="558"/>
        <v>-</v>
      </c>
      <c r="AN1294" s="90" t="str">
        <f t="shared" si="559"/>
        <v>-</v>
      </c>
      <c r="AO1294" s="90" t="str">
        <f t="shared" si="560"/>
        <v>-</v>
      </c>
      <c r="AP1294" s="58" t="str">
        <f t="shared" si="561"/>
        <v>-</v>
      </c>
      <c r="AQ1294" s="94" t="str">
        <f t="shared" si="562"/>
        <v>-</v>
      </c>
      <c r="AR1294" s="94" t="str">
        <f>IF(N1294="","PRIMER_DIA en blanco",
IF(AND(M1294="01",N1294&gt;=L_Conversion!$C$118,N1294&lt;=L_Conversion!$D$118),"-",
IF(AND(M1294="02",N1294&gt;=L_Conversion!$C$119,N1294&lt;=L_Conversion!$D$119),"-",
IF(AND(M1294="03",N1294&gt;=L_Conversion!$C$120,N1294&lt;=L_Conversion!$D$120),"-",
IF(AND(M1294="04",N1294&gt;=L_Conversion!$C$121,N1294&lt;=L_Conversion!$D$121),"-",
IF(AND(M1294="05",N1294&gt;=L_Conversion!$C$122,N1294&lt;=L_Conversion!$D$122),"-",
IF(AND(M1294="06",N1294&gt;=L_Conversion!$C$123,N1294&lt;=L_Conversion!$D$123),"-",
IF(AND(M1294="07",N1294&gt;=L_Conversion!$C$124,N1294&lt;=L_Conversion!$D$124),"-",
IF(AND(M1294="08",N1294&gt;=L_Conversion!$C$125,N1294&lt;=L_Conversion!$D$125),"-",
IF(AND(M1294="09",N1294&gt;=L_Conversion!$C$126,N1294&lt;=L_Conversion!$D$126),"-",
IF(AND(M1294="10",N1294&gt;=L_Conversion!$C$127,N1294&lt;=L_Conversion!$D$127),"-",
IF(AND(M1294="11",N1294&gt;=L_Conversion!$C$128,N1294&lt;=L_Conversion!$D$128),"-",
IF(AND(M1294="12",N1294&gt;=L_Conversion!$C$129,N1294&lt;=L_Conversion!$D$129),"-",
IF(AND(M1294="13",N1294&gt;=L_Conversion!$C$116,N1294&lt;=L_Conversion!$D$116),"-",
IF(AND(M1294="14",N1294&gt;=L_Conversion!$C$117,N1294&lt;=L_Conversion!$D$117),"-",
"PRIMER_DIA fuera de rango")))))))))))))))</f>
        <v>-</v>
      </c>
      <c r="AS1294" s="94" t="str">
        <f t="shared" si="563"/>
        <v>-</v>
      </c>
      <c r="AT1294" s="94" t="str">
        <f t="shared" si="564"/>
        <v>-</v>
      </c>
      <c r="AU1294" s="94" t="str">
        <f t="shared" si="565"/>
        <v>-</v>
      </c>
      <c r="AV1294" s="94" t="str">
        <f t="shared" si="566"/>
        <v>-</v>
      </c>
      <c r="AW1294" s="94" t="str">
        <f t="shared" si="567"/>
        <v>-</v>
      </c>
      <c r="AX1294" s="94" t="str">
        <f t="shared" si="568"/>
        <v>-</v>
      </c>
      <c r="AY1294" s="94" t="str">
        <f t="shared" si="569"/>
        <v>-</v>
      </c>
      <c r="AZ1294" s="94" t="str">
        <f t="shared" si="570"/>
        <v>-</v>
      </c>
      <c r="BA1294" s="94" t="str">
        <f t="shared" si="571"/>
        <v>-</v>
      </c>
      <c r="BB1294" s="94" t="str">
        <f t="shared" si="572"/>
        <v>-</v>
      </c>
      <c r="BC1294" s="94" t="str">
        <f t="shared" si="573"/>
        <v>-</v>
      </c>
      <c r="BD1294" s="94" t="str">
        <f t="shared" si="574"/>
        <v>-</v>
      </c>
      <c r="BE1294" s="94" t="str">
        <f t="shared" si="575"/>
        <v>-</v>
      </c>
      <c r="BF1294" s="94" t="str">
        <f t="shared" si="576"/>
        <v>-</v>
      </c>
    </row>
    <row r="1295" spans="1:58" x14ac:dyDescent="0.2">
      <c r="A1295" s="19" t="s">
        <v>1193</v>
      </c>
      <c r="B1295" s="19" t="s">
        <v>669</v>
      </c>
      <c r="C1295" s="19">
        <v>9351262</v>
      </c>
      <c r="D1295" s="19">
        <v>6</v>
      </c>
      <c r="E1295" s="19" t="s">
        <v>1337</v>
      </c>
      <c r="F1295" s="19" t="s">
        <v>1418</v>
      </c>
      <c r="G1295" s="19" t="s">
        <v>1419</v>
      </c>
      <c r="H1295" s="19" t="s">
        <v>1018</v>
      </c>
      <c r="I1295" s="19" t="s">
        <v>654</v>
      </c>
      <c r="J1295" s="19">
        <v>80</v>
      </c>
      <c r="K1295" s="19" t="s">
        <v>556</v>
      </c>
      <c r="L1295" s="19" t="s">
        <v>509</v>
      </c>
      <c r="M1295" s="19" t="s">
        <v>271</v>
      </c>
      <c r="N1295" s="19">
        <v>45968</v>
      </c>
      <c r="O1295" s="19">
        <v>1</v>
      </c>
      <c r="P1295" s="83">
        <v>1</v>
      </c>
      <c r="Q1295" s="19" t="s">
        <v>23</v>
      </c>
      <c r="R1295" s="19" t="s">
        <v>11</v>
      </c>
      <c r="S1295" s="19" t="s">
        <v>23</v>
      </c>
      <c r="T1295" s="19">
        <v>1</v>
      </c>
      <c r="U1295" s="19" t="s">
        <v>11</v>
      </c>
      <c r="V1295" s="19" t="s">
        <v>11</v>
      </c>
      <c r="W1295" s="19" t="s">
        <v>11</v>
      </c>
      <c r="X1295" s="19">
        <v>0</v>
      </c>
      <c r="Y1295" s="19" t="s">
        <v>730</v>
      </c>
      <c r="Z1295" s="19">
        <v>0</v>
      </c>
      <c r="AA1295" s="19">
        <v>0</v>
      </c>
      <c r="AB1295" s="19">
        <v>0</v>
      </c>
      <c r="AC1295" s="186" t="str">
        <f>IF(OR(M1295="13",M1295="14",P1295=8),"",IF(     AND(OR(S1295="AUTORIZADO", S1295="PENDIENTE", S1295="REDUCIDO", S1295="AMPLIADO"),L1295&lt;&gt;"HONORARIO" ), _xlfn.CONCAT(IF(H1295="X","H",H1295),"_",IF(OR(P1295=5,P1295=6),_xlfn.CONCAT(P1295,"A"),P1295),"_",VLOOKUP(T1295,Datos!$B$2:$C$5,2,TRUE)),""))</f>
        <v>M_1_[hasta 3]</v>
      </c>
      <c r="AD1295" s="186">
        <f t="shared" si="550"/>
        <v>0</v>
      </c>
      <c r="AE1295" s="90" t="str">
        <f t="shared" si="551"/>
        <v>-</v>
      </c>
      <c r="AF1295" s="91" t="str">
        <f t="shared" si="552"/>
        <v>Revisar</v>
      </c>
      <c r="AG1295" s="92"/>
      <c r="AH1295" s="93" t="str">
        <f t="shared" si="553"/>
        <v>Corporación de Fomento de la Producción</v>
      </c>
      <c r="AI1295" s="90" t="str">
        <f t="shared" si="554"/>
        <v>-</v>
      </c>
      <c r="AJ1295" s="90">
        <f t="shared" si="555"/>
        <v>6</v>
      </c>
      <c r="AK1295" s="90" t="str">
        <f t="shared" si="556"/>
        <v>-</v>
      </c>
      <c r="AL1295" s="90" t="str">
        <f t="shared" si="557"/>
        <v>Identifica este registro como MUJER</v>
      </c>
      <c r="AM1295" s="90" t="str">
        <f t="shared" si="558"/>
        <v>-</v>
      </c>
      <c r="AN1295" s="90" t="str">
        <f t="shared" si="559"/>
        <v>-</v>
      </c>
      <c r="AO1295" s="90" t="str">
        <f t="shared" si="560"/>
        <v>-</v>
      </c>
      <c r="AP1295" s="58" t="str">
        <f t="shared" si="561"/>
        <v>-</v>
      </c>
      <c r="AQ1295" s="94" t="str">
        <f t="shared" si="562"/>
        <v>-</v>
      </c>
      <c r="AR1295" s="94" t="str">
        <f>IF(N1295="","PRIMER_DIA en blanco",
IF(AND(M1295="01",N1295&gt;=L_Conversion!$C$118,N1295&lt;=L_Conversion!$D$118),"-",
IF(AND(M1295="02",N1295&gt;=L_Conversion!$C$119,N1295&lt;=L_Conversion!$D$119),"-",
IF(AND(M1295="03",N1295&gt;=L_Conversion!$C$120,N1295&lt;=L_Conversion!$D$120),"-",
IF(AND(M1295="04",N1295&gt;=L_Conversion!$C$121,N1295&lt;=L_Conversion!$D$121),"-",
IF(AND(M1295="05",N1295&gt;=L_Conversion!$C$122,N1295&lt;=L_Conversion!$D$122),"-",
IF(AND(M1295="06",N1295&gt;=L_Conversion!$C$123,N1295&lt;=L_Conversion!$D$123),"-",
IF(AND(M1295="07",N1295&gt;=L_Conversion!$C$124,N1295&lt;=L_Conversion!$D$124),"-",
IF(AND(M1295="08",N1295&gt;=L_Conversion!$C$125,N1295&lt;=L_Conversion!$D$125),"-",
IF(AND(M1295="09",N1295&gt;=L_Conversion!$C$126,N1295&lt;=L_Conversion!$D$126),"-",
IF(AND(M1295="10",N1295&gt;=L_Conversion!$C$127,N1295&lt;=L_Conversion!$D$127),"-",
IF(AND(M1295="11",N1295&gt;=L_Conversion!$C$128,N1295&lt;=L_Conversion!$D$128),"-",
IF(AND(M1295="12",N1295&gt;=L_Conversion!$C$129,N1295&lt;=L_Conversion!$D$129),"-",
IF(AND(M1295="13",N1295&gt;=L_Conversion!$C$116,N1295&lt;=L_Conversion!$D$116),"-",
IF(AND(M1295="14",N1295&gt;=L_Conversion!$C$117,N1295&lt;=L_Conversion!$D$117),"-",
"PRIMER_DIA fuera de rango")))))))))))))))</f>
        <v>-</v>
      </c>
      <c r="AS1295" s="94" t="str">
        <f t="shared" si="563"/>
        <v>-</v>
      </c>
      <c r="AT1295" s="94" t="str">
        <f t="shared" si="564"/>
        <v>-</v>
      </c>
      <c r="AU1295" s="94" t="str">
        <f t="shared" si="565"/>
        <v>-</v>
      </c>
      <c r="AV1295" s="94" t="str">
        <f t="shared" si="566"/>
        <v>-</v>
      </c>
      <c r="AW1295" s="94" t="str">
        <f t="shared" si="567"/>
        <v>-</v>
      </c>
      <c r="AX1295" s="94" t="str">
        <f t="shared" si="568"/>
        <v>-</v>
      </c>
      <c r="AY1295" s="94" t="str">
        <f t="shared" si="569"/>
        <v>-</v>
      </c>
      <c r="AZ1295" s="94" t="str">
        <f t="shared" si="570"/>
        <v>-</v>
      </c>
      <c r="BA1295" s="94" t="str">
        <f t="shared" si="571"/>
        <v>-</v>
      </c>
      <c r="BB1295" s="94" t="str">
        <f t="shared" si="572"/>
        <v>-</v>
      </c>
      <c r="BC1295" s="94" t="str">
        <f t="shared" si="573"/>
        <v>-</v>
      </c>
      <c r="BD1295" s="94" t="str">
        <f t="shared" si="574"/>
        <v>-</v>
      </c>
      <c r="BE1295" s="94" t="str">
        <f t="shared" si="575"/>
        <v>-</v>
      </c>
      <c r="BF1295" s="94" t="str">
        <f t="shared" si="576"/>
        <v>-</v>
      </c>
    </row>
    <row r="1296" spans="1:58" x14ac:dyDescent="0.2">
      <c r="A1296" s="19" t="s">
        <v>1193</v>
      </c>
      <c r="B1296" s="19" t="s">
        <v>669</v>
      </c>
      <c r="C1296" s="19">
        <v>16637171</v>
      </c>
      <c r="D1296" s="19">
        <v>6</v>
      </c>
      <c r="E1296" s="19" t="s">
        <v>1355</v>
      </c>
      <c r="F1296" s="19" t="s">
        <v>1839</v>
      </c>
      <c r="G1296" s="19" t="s">
        <v>1840</v>
      </c>
      <c r="H1296" s="19" t="s">
        <v>1018</v>
      </c>
      <c r="I1296" s="19" t="s">
        <v>654</v>
      </c>
      <c r="J1296" s="19">
        <v>80</v>
      </c>
      <c r="K1296" s="19" t="s">
        <v>560</v>
      </c>
      <c r="L1296" s="19" t="s">
        <v>509</v>
      </c>
      <c r="M1296" s="19" t="s">
        <v>271</v>
      </c>
      <c r="N1296" s="19">
        <v>45968</v>
      </c>
      <c r="O1296" s="19">
        <v>1</v>
      </c>
      <c r="P1296" s="83">
        <v>1</v>
      </c>
      <c r="Q1296" s="19" t="s">
        <v>23</v>
      </c>
      <c r="R1296" s="19" t="s">
        <v>11</v>
      </c>
      <c r="S1296" s="19" t="s">
        <v>23</v>
      </c>
      <c r="T1296" s="19">
        <v>1</v>
      </c>
      <c r="U1296" s="19" t="s">
        <v>11</v>
      </c>
      <c r="V1296" s="19" t="s">
        <v>11</v>
      </c>
      <c r="W1296" s="19" t="s">
        <v>11</v>
      </c>
      <c r="X1296" s="19">
        <v>0</v>
      </c>
      <c r="Y1296" s="19" t="s">
        <v>730</v>
      </c>
      <c r="Z1296" s="19">
        <v>0</v>
      </c>
      <c r="AA1296" s="19">
        <v>0</v>
      </c>
      <c r="AB1296" s="19">
        <v>0</v>
      </c>
      <c r="AC1296" s="186" t="str">
        <f>IF(OR(M1296="13",M1296="14",P1296=8),"",IF(     AND(OR(S1296="AUTORIZADO", S1296="PENDIENTE", S1296="REDUCIDO", S1296="AMPLIADO"),L1296&lt;&gt;"HONORARIO" ), _xlfn.CONCAT(IF(H1296="X","H",H1296),"_",IF(OR(P1296=5,P1296=6),_xlfn.CONCAT(P1296,"A"),P1296),"_",VLOOKUP(T1296,Datos!$B$2:$C$5,2,TRUE)),""))</f>
        <v>M_1_[hasta 3]</v>
      </c>
      <c r="AD1296" s="186">
        <f t="shared" si="550"/>
        <v>0</v>
      </c>
      <c r="AE1296" s="90" t="str">
        <f t="shared" si="551"/>
        <v>-</v>
      </c>
      <c r="AF1296" s="91" t="str">
        <f t="shared" si="552"/>
        <v>Revisar</v>
      </c>
      <c r="AG1296" s="92"/>
      <c r="AH1296" s="93" t="str">
        <f t="shared" si="553"/>
        <v>Corporación de Fomento de la Producción</v>
      </c>
      <c r="AI1296" s="90" t="str">
        <f t="shared" si="554"/>
        <v>-</v>
      </c>
      <c r="AJ1296" s="90">
        <f t="shared" si="555"/>
        <v>6</v>
      </c>
      <c r="AK1296" s="90" t="str">
        <f t="shared" si="556"/>
        <v>-</v>
      </c>
      <c r="AL1296" s="90" t="str">
        <f t="shared" si="557"/>
        <v>Identifica este registro como MUJER</v>
      </c>
      <c r="AM1296" s="90" t="str">
        <f t="shared" si="558"/>
        <v>-</v>
      </c>
      <c r="AN1296" s="90" t="str">
        <f t="shared" si="559"/>
        <v>-</v>
      </c>
      <c r="AO1296" s="90" t="str">
        <f t="shared" si="560"/>
        <v>-</v>
      </c>
      <c r="AP1296" s="58" t="str">
        <f t="shared" si="561"/>
        <v>-</v>
      </c>
      <c r="AQ1296" s="94" t="str">
        <f t="shared" si="562"/>
        <v>-</v>
      </c>
      <c r="AR1296" s="94" t="str">
        <f>IF(N1296="","PRIMER_DIA en blanco",
IF(AND(M1296="01",N1296&gt;=L_Conversion!$C$118,N1296&lt;=L_Conversion!$D$118),"-",
IF(AND(M1296="02",N1296&gt;=L_Conversion!$C$119,N1296&lt;=L_Conversion!$D$119),"-",
IF(AND(M1296="03",N1296&gt;=L_Conversion!$C$120,N1296&lt;=L_Conversion!$D$120),"-",
IF(AND(M1296="04",N1296&gt;=L_Conversion!$C$121,N1296&lt;=L_Conversion!$D$121),"-",
IF(AND(M1296="05",N1296&gt;=L_Conversion!$C$122,N1296&lt;=L_Conversion!$D$122),"-",
IF(AND(M1296="06",N1296&gt;=L_Conversion!$C$123,N1296&lt;=L_Conversion!$D$123),"-",
IF(AND(M1296="07",N1296&gt;=L_Conversion!$C$124,N1296&lt;=L_Conversion!$D$124),"-",
IF(AND(M1296="08",N1296&gt;=L_Conversion!$C$125,N1296&lt;=L_Conversion!$D$125),"-",
IF(AND(M1296="09",N1296&gt;=L_Conversion!$C$126,N1296&lt;=L_Conversion!$D$126),"-",
IF(AND(M1296="10",N1296&gt;=L_Conversion!$C$127,N1296&lt;=L_Conversion!$D$127),"-",
IF(AND(M1296="11",N1296&gt;=L_Conversion!$C$128,N1296&lt;=L_Conversion!$D$128),"-",
IF(AND(M1296="12",N1296&gt;=L_Conversion!$C$129,N1296&lt;=L_Conversion!$D$129),"-",
IF(AND(M1296="13",N1296&gt;=L_Conversion!$C$116,N1296&lt;=L_Conversion!$D$116),"-",
IF(AND(M1296="14",N1296&gt;=L_Conversion!$C$117,N1296&lt;=L_Conversion!$D$117),"-",
"PRIMER_DIA fuera de rango")))))))))))))))</f>
        <v>-</v>
      </c>
      <c r="AS1296" s="94" t="str">
        <f t="shared" si="563"/>
        <v>-</v>
      </c>
      <c r="AT1296" s="94" t="str">
        <f t="shared" si="564"/>
        <v>-</v>
      </c>
      <c r="AU1296" s="94" t="str">
        <f t="shared" si="565"/>
        <v>-</v>
      </c>
      <c r="AV1296" s="94" t="str">
        <f t="shared" si="566"/>
        <v>-</v>
      </c>
      <c r="AW1296" s="94" t="str">
        <f t="shared" si="567"/>
        <v>-</v>
      </c>
      <c r="AX1296" s="94" t="str">
        <f t="shared" si="568"/>
        <v>-</v>
      </c>
      <c r="AY1296" s="94" t="str">
        <f t="shared" si="569"/>
        <v>-</v>
      </c>
      <c r="AZ1296" s="94" t="str">
        <f t="shared" si="570"/>
        <v>-</v>
      </c>
      <c r="BA1296" s="94" t="str">
        <f t="shared" si="571"/>
        <v>-</v>
      </c>
      <c r="BB1296" s="94" t="str">
        <f t="shared" si="572"/>
        <v>-</v>
      </c>
      <c r="BC1296" s="94" t="str">
        <f t="shared" si="573"/>
        <v>-</v>
      </c>
      <c r="BD1296" s="94" t="str">
        <f t="shared" si="574"/>
        <v>-</v>
      </c>
      <c r="BE1296" s="94" t="str">
        <f t="shared" si="575"/>
        <v>-</v>
      </c>
      <c r="BF1296" s="94" t="str">
        <f t="shared" si="576"/>
        <v>-</v>
      </c>
    </row>
    <row r="1297" spans="1:58" x14ac:dyDescent="0.2">
      <c r="A1297" s="19" t="s">
        <v>1193</v>
      </c>
      <c r="B1297" s="19" t="s">
        <v>76</v>
      </c>
      <c r="C1297" s="19">
        <v>15670348</v>
      </c>
      <c r="D1297" s="19">
        <v>6</v>
      </c>
      <c r="E1297" s="19" t="s">
        <v>1523</v>
      </c>
      <c r="F1297" s="19" t="s">
        <v>1219</v>
      </c>
      <c r="G1297" s="19" t="s">
        <v>1410</v>
      </c>
      <c r="H1297" s="19" t="s">
        <v>1018</v>
      </c>
      <c r="I1297" s="19" t="s">
        <v>653</v>
      </c>
      <c r="J1297" s="19">
        <v>80</v>
      </c>
      <c r="K1297" s="19" t="s">
        <v>556</v>
      </c>
      <c r="L1297" s="19" t="s">
        <v>495</v>
      </c>
      <c r="M1297" s="19" t="s">
        <v>271</v>
      </c>
      <c r="N1297" s="19">
        <v>45969</v>
      </c>
      <c r="O1297" s="19">
        <v>15</v>
      </c>
      <c r="P1297" s="83">
        <v>1</v>
      </c>
      <c r="Q1297" s="19" t="s">
        <v>23</v>
      </c>
      <c r="R1297" s="19" t="s">
        <v>11</v>
      </c>
      <c r="S1297" s="19" t="s">
        <v>23</v>
      </c>
      <c r="T1297" s="19">
        <v>15</v>
      </c>
      <c r="U1297" s="19" t="s">
        <v>11</v>
      </c>
      <c r="V1297" s="19" t="s">
        <v>11</v>
      </c>
      <c r="W1297" s="19" t="s">
        <v>11</v>
      </c>
      <c r="X1297" s="19">
        <v>0</v>
      </c>
      <c r="Y1297" s="19" t="s">
        <v>730</v>
      </c>
      <c r="Z1297" s="19">
        <v>0</v>
      </c>
      <c r="AA1297" s="19">
        <v>0</v>
      </c>
      <c r="AB1297" s="19">
        <v>0</v>
      </c>
      <c r="AC1297" s="186" t="str">
        <f>IF(OR(M1297="13",M1297="14",P1297=8),"",IF(     AND(OR(S1297="AUTORIZADO", S1297="PENDIENTE", S1297="REDUCIDO", S1297="AMPLIADO"),L1297&lt;&gt;"HONORARIO" ), _xlfn.CONCAT(IF(H1297="X","H",H1297),"_",IF(OR(P1297=5,P1297=6),_xlfn.CONCAT(P1297,"A"),P1297),"_",VLOOKUP(T1297,Datos!$B$2:$C$5,2,TRUE)),""))</f>
        <v>M_1_[11 +]</v>
      </c>
      <c r="AD1297" s="186">
        <f t="shared" si="550"/>
        <v>0</v>
      </c>
      <c r="AE1297" s="90" t="str">
        <f t="shared" si="551"/>
        <v>-</v>
      </c>
      <c r="AF1297" s="91" t="str">
        <f t="shared" si="552"/>
        <v>070601</v>
      </c>
      <c r="AG1297" s="92"/>
      <c r="AH1297" s="93" t="str">
        <f t="shared" si="553"/>
        <v>Corporación de Fomento de la Producción</v>
      </c>
      <c r="AI1297" s="90" t="str">
        <f t="shared" si="554"/>
        <v>-</v>
      </c>
      <c r="AJ1297" s="90">
        <f t="shared" si="555"/>
        <v>6</v>
      </c>
      <c r="AK1297" s="90" t="str">
        <f t="shared" si="556"/>
        <v>-</v>
      </c>
      <c r="AL1297" s="90" t="str">
        <f t="shared" si="557"/>
        <v>Identifica este registro como MUJER</v>
      </c>
      <c r="AM1297" s="90" t="str">
        <f t="shared" si="558"/>
        <v>-</v>
      </c>
      <c r="AN1297" s="90" t="str">
        <f t="shared" si="559"/>
        <v>-</v>
      </c>
      <c r="AO1297" s="90" t="str">
        <f t="shared" si="560"/>
        <v>-</v>
      </c>
      <c r="AP1297" s="58" t="str">
        <f t="shared" si="561"/>
        <v>-</v>
      </c>
      <c r="AQ1297" s="94" t="str">
        <f t="shared" si="562"/>
        <v>-</v>
      </c>
      <c r="AR1297" s="94" t="str">
        <f>IF(N1297="","PRIMER_DIA en blanco",
IF(AND(M1297="01",N1297&gt;=L_Conversion!$C$118,N1297&lt;=L_Conversion!$D$118),"-",
IF(AND(M1297="02",N1297&gt;=L_Conversion!$C$119,N1297&lt;=L_Conversion!$D$119),"-",
IF(AND(M1297="03",N1297&gt;=L_Conversion!$C$120,N1297&lt;=L_Conversion!$D$120),"-",
IF(AND(M1297="04",N1297&gt;=L_Conversion!$C$121,N1297&lt;=L_Conversion!$D$121),"-",
IF(AND(M1297="05",N1297&gt;=L_Conversion!$C$122,N1297&lt;=L_Conversion!$D$122),"-",
IF(AND(M1297="06",N1297&gt;=L_Conversion!$C$123,N1297&lt;=L_Conversion!$D$123),"-",
IF(AND(M1297="07",N1297&gt;=L_Conversion!$C$124,N1297&lt;=L_Conversion!$D$124),"-",
IF(AND(M1297="08",N1297&gt;=L_Conversion!$C$125,N1297&lt;=L_Conversion!$D$125),"-",
IF(AND(M1297="09",N1297&gt;=L_Conversion!$C$126,N1297&lt;=L_Conversion!$D$126),"-",
IF(AND(M1297="10",N1297&gt;=L_Conversion!$C$127,N1297&lt;=L_Conversion!$D$127),"-",
IF(AND(M1297="11",N1297&gt;=L_Conversion!$C$128,N1297&lt;=L_Conversion!$D$128),"-",
IF(AND(M1297="12",N1297&gt;=L_Conversion!$C$129,N1297&lt;=L_Conversion!$D$129),"-",
IF(AND(M1297="13",N1297&gt;=L_Conversion!$C$116,N1297&lt;=L_Conversion!$D$116),"-",
IF(AND(M1297="14",N1297&gt;=L_Conversion!$C$117,N1297&lt;=L_Conversion!$D$117),"-",
"PRIMER_DIA fuera de rango")))))))))))))))</f>
        <v>-</v>
      </c>
      <c r="AS1297" s="94" t="str">
        <f t="shared" si="563"/>
        <v>-</v>
      </c>
      <c r="AT1297" s="94" t="str">
        <f t="shared" si="564"/>
        <v>-</v>
      </c>
      <c r="AU1297" s="94" t="str">
        <f t="shared" si="565"/>
        <v>-</v>
      </c>
      <c r="AV1297" s="94" t="str">
        <f t="shared" si="566"/>
        <v>-</v>
      </c>
      <c r="AW1297" s="94" t="str">
        <f t="shared" si="567"/>
        <v>-</v>
      </c>
      <c r="AX1297" s="94" t="str">
        <f t="shared" si="568"/>
        <v>-</v>
      </c>
      <c r="AY1297" s="94" t="str">
        <f t="shared" si="569"/>
        <v>-</v>
      </c>
      <c r="AZ1297" s="94" t="str">
        <f t="shared" si="570"/>
        <v>-</v>
      </c>
      <c r="BA1297" s="94" t="str">
        <f t="shared" si="571"/>
        <v>-</v>
      </c>
      <c r="BB1297" s="94" t="str">
        <f t="shared" si="572"/>
        <v>-</v>
      </c>
      <c r="BC1297" s="94" t="str">
        <f t="shared" si="573"/>
        <v>-</v>
      </c>
      <c r="BD1297" s="94" t="str">
        <f t="shared" si="574"/>
        <v>-</v>
      </c>
      <c r="BE1297" s="94" t="str">
        <f t="shared" si="575"/>
        <v>-</v>
      </c>
      <c r="BF1297" s="94" t="str">
        <f t="shared" si="576"/>
        <v>-</v>
      </c>
    </row>
    <row r="1298" spans="1:58" x14ac:dyDescent="0.2">
      <c r="A1298" s="19" t="s">
        <v>1193</v>
      </c>
      <c r="B1298" s="19" t="s">
        <v>76</v>
      </c>
      <c r="C1298" s="19">
        <v>13759538</v>
      </c>
      <c r="D1298" s="19">
        <v>9</v>
      </c>
      <c r="E1298" s="19" t="s">
        <v>1475</v>
      </c>
      <c r="F1298" s="19" t="s">
        <v>1265</v>
      </c>
      <c r="G1298" s="19" t="s">
        <v>1897</v>
      </c>
      <c r="H1298" s="19" t="s">
        <v>1018</v>
      </c>
      <c r="I1298" s="19" t="s">
        <v>654</v>
      </c>
      <c r="J1298" s="19">
        <v>60</v>
      </c>
      <c r="K1298" s="19" t="s">
        <v>556</v>
      </c>
      <c r="L1298" s="19" t="s">
        <v>509</v>
      </c>
      <c r="M1298" s="19" t="s">
        <v>271</v>
      </c>
      <c r="N1298" s="19">
        <v>45969</v>
      </c>
      <c r="O1298" s="19">
        <v>30</v>
      </c>
      <c r="P1298" s="83">
        <v>1</v>
      </c>
      <c r="Q1298" s="19" t="s">
        <v>23</v>
      </c>
      <c r="R1298" s="19" t="s">
        <v>11</v>
      </c>
      <c r="S1298" s="19" t="s">
        <v>23</v>
      </c>
      <c r="T1298" s="19">
        <v>30</v>
      </c>
      <c r="U1298" s="19" t="s">
        <v>11</v>
      </c>
      <c r="V1298" s="19" t="s">
        <v>11</v>
      </c>
      <c r="W1298" s="19" t="s">
        <v>11</v>
      </c>
      <c r="X1298" s="19">
        <v>0</v>
      </c>
      <c r="Y1298" s="19" t="s">
        <v>730</v>
      </c>
      <c r="Z1298" s="19">
        <v>0</v>
      </c>
      <c r="AA1298" s="19">
        <v>0</v>
      </c>
      <c r="AB1298" s="19">
        <v>0</v>
      </c>
      <c r="AC1298" s="186" t="str">
        <f>IF(OR(M1298="13",M1298="14",P1298=8),"",IF(     AND(OR(S1298="AUTORIZADO", S1298="PENDIENTE", S1298="REDUCIDO", S1298="AMPLIADO"),L1298&lt;&gt;"HONORARIO" ), _xlfn.CONCAT(IF(H1298="X","H",H1298),"_",IF(OR(P1298=5,P1298=6),_xlfn.CONCAT(P1298,"A"),P1298),"_",VLOOKUP(T1298,Datos!$B$2:$C$5,2,TRUE)),""))</f>
        <v>M_1_[11 +]</v>
      </c>
      <c r="AD1298" s="186">
        <f t="shared" si="550"/>
        <v>0</v>
      </c>
      <c r="AE1298" s="90" t="str">
        <f t="shared" si="551"/>
        <v>-</v>
      </c>
      <c r="AF1298" s="91" t="str">
        <f t="shared" si="552"/>
        <v>070601</v>
      </c>
      <c r="AG1298" s="92"/>
      <c r="AH1298" s="93" t="str">
        <f t="shared" si="553"/>
        <v>Corporación de Fomento de la Producción</v>
      </c>
      <c r="AI1298" s="90" t="str">
        <f t="shared" si="554"/>
        <v>-</v>
      </c>
      <c r="AJ1298" s="90">
        <f t="shared" si="555"/>
        <v>9</v>
      </c>
      <c r="AK1298" s="90" t="str">
        <f t="shared" si="556"/>
        <v>-</v>
      </c>
      <c r="AL1298" s="90" t="str">
        <f t="shared" si="557"/>
        <v>Identifica este registro como MUJER</v>
      </c>
      <c r="AM1298" s="90" t="str">
        <f t="shared" si="558"/>
        <v>-</v>
      </c>
      <c r="AN1298" s="90" t="str">
        <f t="shared" si="559"/>
        <v>-</v>
      </c>
      <c r="AO1298" s="90" t="str">
        <f t="shared" si="560"/>
        <v>-</v>
      </c>
      <c r="AP1298" s="58" t="str">
        <f t="shared" si="561"/>
        <v>-</v>
      </c>
      <c r="AQ1298" s="94" t="str">
        <f t="shared" si="562"/>
        <v>-</v>
      </c>
      <c r="AR1298" s="94" t="str">
        <f>IF(N1298="","PRIMER_DIA en blanco",
IF(AND(M1298="01",N1298&gt;=L_Conversion!$C$118,N1298&lt;=L_Conversion!$D$118),"-",
IF(AND(M1298="02",N1298&gt;=L_Conversion!$C$119,N1298&lt;=L_Conversion!$D$119),"-",
IF(AND(M1298="03",N1298&gt;=L_Conversion!$C$120,N1298&lt;=L_Conversion!$D$120),"-",
IF(AND(M1298="04",N1298&gt;=L_Conversion!$C$121,N1298&lt;=L_Conversion!$D$121),"-",
IF(AND(M1298="05",N1298&gt;=L_Conversion!$C$122,N1298&lt;=L_Conversion!$D$122),"-",
IF(AND(M1298="06",N1298&gt;=L_Conversion!$C$123,N1298&lt;=L_Conversion!$D$123),"-",
IF(AND(M1298="07",N1298&gt;=L_Conversion!$C$124,N1298&lt;=L_Conversion!$D$124),"-",
IF(AND(M1298="08",N1298&gt;=L_Conversion!$C$125,N1298&lt;=L_Conversion!$D$125),"-",
IF(AND(M1298="09",N1298&gt;=L_Conversion!$C$126,N1298&lt;=L_Conversion!$D$126),"-",
IF(AND(M1298="10",N1298&gt;=L_Conversion!$C$127,N1298&lt;=L_Conversion!$D$127),"-",
IF(AND(M1298="11",N1298&gt;=L_Conversion!$C$128,N1298&lt;=L_Conversion!$D$128),"-",
IF(AND(M1298="12",N1298&gt;=L_Conversion!$C$129,N1298&lt;=L_Conversion!$D$129),"-",
IF(AND(M1298="13",N1298&gt;=L_Conversion!$C$116,N1298&lt;=L_Conversion!$D$116),"-",
IF(AND(M1298="14",N1298&gt;=L_Conversion!$C$117,N1298&lt;=L_Conversion!$D$117),"-",
"PRIMER_DIA fuera de rango")))))))))))))))</f>
        <v>-</v>
      </c>
      <c r="AS1298" s="94" t="str">
        <f t="shared" si="563"/>
        <v>-</v>
      </c>
      <c r="AT1298" s="94" t="str">
        <f t="shared" si="564"/>
        <v>-</v>
      </c>
      <c r="AU1298" s="94" t="str">
        <f t="shared" si="565"/>
        <v>-</v>
      </c>
      <c r="AV1298" s="94" t="str">
        <f t="shared" si="566"/>
        <v>-</v>
      </c>
      <c r="AW1298" s="94" t="str">
        <f t="shared" si="567"/>
        <v>-</v>
      </c>
      <c r="AX1298" s="94" t="str">
        <f t="shared" si="568"/>
        <v>-</v>
      </c>
      <c r="AY1298" s="94" t="str">
        <f t="shared" si="569"/>
        <v>-</v>
      </c>
      <c r="AZ1298" s="94" t="str">
        <f t="shared" si="570"/>
        <v>-</v>
      </c>
      <c r="BA1298" s="94" t="str">
        <f t="shared" si="571"/>
        <v>-</v>
      </c>
      <c r="BB1298" s="94" t="str">
        <f t="shared" si="572"/>
        <v>-</v>
      </c>
      <c r="BC1298" s="94" t="str">
        <f t="shared" si="573"/>
        <v>-</v>
      </c>
      <c r="BD1298" s="94" t="str">
        <f t="shared" si="574"/>
        <v>-</v>
      </c>
      <c r="BE1298" s="94" t="str">
        <f t="shared" si="575"/>
        <v>-</v>
      </c>
      <c r="BF1298" s="94" t="str">
        <f t="shared" si="576"/>
        <v>-</v>
      </c>
    </row>
    <row r="1299" spans="1:58" x14ac:dyDescent="0.2">
      <c r="A1299" s="19" t="s">
        <v>1193</v>
      </c>
      <c r="B1299" s="19" t="s">
        <v>76</v>
      </c>
      <c r="C1299" s="19">
        <v>14521536</v>
      </c>
      <c r="D1299" s="19">
        <v>6</v>
      </c>
      <c r="E1299" s="19" t="s">
        <v>1332</v>
      </c>
      <c r="F1299" s="19" t="s">
        <v>2192</v>
      </c>
      <c r="G1299" s="19" t="s">
        <v>2193</v>
      </c>
      <c r="H1299" s="19" t="s">
        <v>1018</v>
      </c>
      <c r="I1299" s="19" t="s">
        <v>653</v>
      </c>
      <c r="J1299" s="19">
        <v>80</v>
      </c>
      <c r="K1299" s="19" t="s">
        <v>556</v>
      </c>
      <c r="L1299" s="19" t="s">
        <v>495</v>
      </c>
      <c r="M1299" s="19" t="s">
        <v>271</v>
      </c>
      <c r="N1299" s="19">
        <v>45971</v>
      </c>
      <c r="O1299" s="19">
        <v>5</v>
      </c>
      <c r="P1299" s="83">
        <v>1</v>
      </c>
      <c r="Q1299" s="19" t="s">
        <v>23</v>
      </c>
      <c r="R1299" s="19" t="s">
        <v>11</v>
      </c>
      <c r="S1299" s="19" t="s">
        <v>23</v>
      </c>
      <c r="T1299" s="19">
        <v>5</v>
      </c>
      <c r="U1299" s="19" t="s">
        <v>11</v>
      </c>
      <c r="V1299" s="19" t="s">
        <v>11</v>
      </c>
      <c r="W1299" s="19" t="s">
        <v>11</v>
      </c>
      <c r="X1299" s="19">
        <v>0</v>
      </c>
      <c r="Y1299" s="19" t="s">
        <v>730</v>
      </c>
      <c r="Z1299" s="19">
        <v>0</v>
      </c>
      <c r="AA1299" s="19">
        <v>0</v>
      </c>
      <c r="AB1299" s="19">
        <v>0</v>
      </c>
      <c r="AC1299" s="186" t="str">
        <f>IF(OR(M1299="13",M1299="14",P1299=8),"",IF(     AND(OR(S1299="AUTORIZADO", S1299="PENDIENTE", S1299="REDUCIDO", S1299="AMPLIADO"),L1299&lt;&gt;"HONORARIO" ), _xlfn.CONCAT(IF(H1299="X","H",H1299),"_",IF(OR(P1299=5,P1299=6),_xlfn.CONCAT(P1299,"A"),P1299),"_",VLOOKUP(T1299,Datos!$B$2:$C$5,2,TRUE)),""))</f>
        <v>M_1_[4 a 10]</v>
      </c>
      <c r="AD1299" s="186">
        <f t="shared" si="550"/>
        <v>0</v>
      </c>
      <c r="AE1299" s="90" t="str">
        <f t="shared" si="551"/>
        <v>-</v>
      </c>
      <c r="AF1299" s="91" t="str">
        <f t="shared" si="552"/>
        <v>070601</v>
      </c>
      <c r="AG1299" s="92"/>
      <c r="AH1299" s="93" t="str">
        <f t="shared" si="553"/>
        <v>Corporación de Fomento de la Producción</v>
      </c>
      <c r="AI1299" s="90" t="str">
        <f t="shared" si="554"/>
        <v>-</v>
      </c>
      <c r="AJ1299" s="90">
        <f t="shared" si="555"/>
        <v>6</v>
      </c>
      <c r="AK1299" s="90" t="str">
        <f t="shared" si="556"/>
        <v>-</v>
      </c>
      <c r="AL1299" s="90" t="str">
        <f t="shared" si="557"/>
        <v>Identifica este registro como MUJER</v>
      </c>
      <c r="AM1299" s="90" t="str">
        <f t="shared" si="558"/>
        <v>-</v>
      </c>
      <c r="AN1299" s="90" t="str">
        <f t="shared" si="559"/>
        <v>-</v>
      </c>
      <c r="AO1299" s="90" t="str">
        <f t="shared" si="560"/>
        <v>-</v>
      </c>
      <c r="AP1299" s="58" t="str">
        <f t="shared" si="561"/>
        <v>-</v>
      </c>
      <c r="AQ1299" s="94" t="str">
        <f t="shared" si="562"/>
        <v>-</v>
      </c>
      <c r="AR1299" s="94" t="str">
        <f>IF(N1299="","PRIMER_DIA en blanco",
IF(AND(M1299="01",N1299&gt;=L_Conversion!$C$118,N1299&lt;=L_Conversion!$D$118),"-",
IF(AND(M1299="02",N1299&gt;=L_Conversion!$C$119,N1299&lt;=L_Conversion!$D$119),"-",
IF(AND(M1299="03",N1299&gt;=L_Conversion!$C$120,N1299&lt;=L_Conversion!$D$120),"-",
IF(AND(M1299="04",N1299&gt;=L_Conversion!$C$121,N1299&lt;=L_Conversion!$D$121),"-",
IF(AND(M1299="05",N1299&gt;=L_Conversion!$C$122,N1299&lt;=L_Conversion!$D$122),"-",
IF(AND(M1299="06",N1299&gt;=L_Conversion!$C$123,N1299&lt;=L_Conversion!$D$123),"-",
IF(AND(M1299="07",N1299&gt;=L_Conversion!$C$124,N1299&lt;=L_Conversion!$D$124),"-",
IF(AND(M1299="08",N1299&gt;=L_Conversion!$C$125,N1299&lt;=L_Conversion!$D$125),"-",
IF(AND(M1299="09",N1299&gt;=L_Conversion!$C$126,N1299&lt;=L_Conversion!$D$126),"-",
IF(AND(M1299="10",N1299&gt;=L_Conversion!$C$127,N1299&lt;=L_Conversion!$D$127),"-",
IF(AND(M1299="11",N1299&gt;=L_Conversion!$C$128,N1299&lt;=L_Conversion!$D$128),"-",
IF(AND(M1299="12",N1299&gt;=L_Conversion!$C$129,N1299&lt;=L_Conversion!$D$129),"-",
IF(AND(M1299="13",N1299&gt;=L_Conversion!$C$116,N1299&lt;=L_Conversion!$D$116),"-",
IF(AND(M1299="14",N1299&gt;=L_Conversion!$C$117,N1299&lt;=L_Conversion!$D$117),"-",
"PRIMER_DIA fuera de rango")))))))))))))))</f>
        <v>-</v>
      </c>
      <c r="AS1299" s="94" t="str">
        <f t="shared" si="563"/>
        <v>-</v>
      </c>
      <c r="AT1299" s="94" t="str">
        <f t="shared" si="564"/>
        <v>-</v>
      </c>
      <c r="AU1299" s="94" t="str">
        <f t="shared" si="565"/>
        <v>-</v>
      </c>
      <c r="AV1299" s="94" t="str">
        <f t="shared" si="566"/>
        <v>-</v>
      </c>
      <c r="AW1299" s="94" t="str">
        <f t="shared" si="567"/>
        <v>-</v>
      </c>
      <c r="AX1299" s="94" t="str">
        <f t="shared" si="568"/>
        <v>-</v>
      </c>
      <c r="AY1299" s="94" t="str">
        <f t="shared" si="569"/>
        <v>-</v>
      </c>
      <c r="AZ1299" s="94" t="str">
        <f t="shared" si="570"/>
        <v>-</v>
      </c>
      <c r="BA1299" s="94" t="str">
        <f t="shared" si="571"/>
        <v>-</v>
      </c>
      <c r="BB1299" s="94" t="str">
        <f t="shared" si="572"/>
        <v>-</v>
      </c>
      <c r="BC1299" s="94" t="str">
        <f t="shared" si="573"/>
        <v>-</v>
      </c>
      <c r="BD1299" s="94" t="str">
        <f t="shared" si="574"/>
        <v>-</v>
      </c>
      <c r="BE1299" s="94" t="str">
        <f t="shared" si="575"/>
        <v>-</v>
      </c>
      <c r="BF1299" s="94" t="str">
        <f t="shared" si="576"/>
        <v>-</v>
      </c>
    </row>
    <row r="1300" spans="1:58" x14ac:dyDescent="0.2">
      <c r="A1300" s="19" t="s">
        <v>1193</v>
      </c>
      <c r="B1300" s="19" t="s">
        <v>76</v>
      </c>
      <c r="C1300" s="19">
        <v>14181138</v>
      </c>
      <c r="D1300" s="19" t="s">
        <v>1197</v>
      </c>
      <c r="E1300" s="19" t="s">
        <v>1400</v>
      </c>
      <c r="F1300" s="19" t="s">
        <v>1401</v>
      </c>
      <c r="G1300" s="19" t="s">
        <v>1273</v>
      </c>
      <c r="H1300" s="19" t="s">
        <v>654</v>
      </c>
      <c r="I1300" s="19" t="s">
        <v>653</v>
      </c>
      <c r="J1300" s="19">
        <v>80</v>
      </c>
      <c r="K1300" s="19" t="s">
        <v>554</v>
      </c>
      <c r="L1300" s="19" t="s">
        <v>495</v>
      </c>
      <c r="M1300" s="19" t="s">
        <v>271</v>
      </c>
      <c r="N1300" s="19">
        <v>45971</v>
      </c>
      <c r="O1300" s="19">
        <v>5</v>
      </c>
      <c r="P1300" s="83">
        <v>1</v>
      </c>
      <c r="Q1300" s="19" t="s">
        <v>23</v>
      </c>
      <c r="R1300" s="19" t="s">
        <v>11</v>
      </c>
      <c r="S1300" s="19" t="s">
        <v>23</v>
      </c>
      <c r="T1300" s="19">
        <v>5</v>
      </c>
      <c r="U1300" s="19" t="s">
        <v>11</v>
      </c>
      <c r="V1300" s="19" t="s">
        <v>11</v>
      </c>
      <c r="W1300" s="19" t="s">
        <v>11</v>
      </c>
      <c r="X1300" s="19">
        <v>0</v>
      </c>
      <c r="Y1300" s="19" t="s">
        <v>730</v>
      </c>
      <c r="Z1300" s="19">
        <v>0</v>
      </c>
      <c r="AA1300" s="19">
        <v>0</v>
      </c>
      <c r="AB1300" s="19">
        <v>0</v>
      </c>
      <c r="AC1300" s="186" t="str">
        <f>IF(OR(M1300="13",M1300="14",P1300=8),"",IF(     AND(OR(S1300="AUTORIZADO", S1300="PENDIENTE", S1300="REDUCIDO", S1300="AMPLIADO"),L1300&lt;&gt;"HONORARIO" ), _xlfn.CONCAT(IF(H1300="X","H",H1300),"_",IF(OR(P1300=5,P1300=6),_xlfn.CONCAT(P1300,"A"),P1300),"_",VLOOKUP(T1300,Datos!$B$2:$C$5,2,TRUE)),""))</f>
        <v>H_1_[4 a 10]</v>
      </c>
      <c r="AD1300" s="186">
        <f t="shared" si="550"/>
        <v>0</v>
      </c>
      <c r="AE1300" s="90" t="str">
        <f t="shared" si="551"/>
        <v>-</v>
      </c>
      <c r="AF1300" s="91" t="str">
        <f t="shared" si="552"/>
        <v>070601</v>
      </c>
      <c r="AG1300" s="92"/>
      <c r="AH1300" s="93" t="str">
        <f t="shared" si="553"/>
        <v>Corporación de Fomento de la Producción</v>
      </c>
      <c r="AI1300" s="90" t="str">
        <f t="shared" si="554"/>
        <v>-</v>
      </c>
      <c r="AJ1300" s="90" t="str">
        <f t="shared" si="555"/>
        <v>K</v>
      </c>
      <c r="AK1300" s="90" t="str">
        <f t="shared" si="556"/>
        <v>-</v>
      </c>
      <c r="AL1300" s="90" t="str">
        <f t="shared" si="557"/>
        <v>Identifica este registro como HOMBRE</v>
      </c>
      <c r="AM1300" s="90" t="str">
        <f t="shared" si="558"/>
        <v>-</v>
      </c>
      <c r="AN1300" s="90" t="str">
        <f t="shared" si="559"/>
        <v>-</v>
      </c>
      <c r="AO1300" s="90" t="str">
        <f t="shared" si="560"/>
        <v>-</v>
      </c>
      <c r="AP1300" s="58" t="str">
        <f t="shared" si="561"/>
        <v>-</v>
      </c>
      <c r="AQ1300" s="94" t="str">
        <f t="shared" si="562"/>
        <v>-</v>
      </c>
      <c r="AR1300" s="94" t="str">
        <f>IF(N1300="","PRIMER_DIA en blanco",
IF(AND(M1300="01",N1300&gt;=L_Conversion!$C$118,N1300&lt;=L_Conversion!$D$118),"-",
IF(AND(M1300="02",N1300&gt;=L_Conversion!$C$119,N1300&lt;=L_Conversion!$D$119),"-",
IF(AND(M1300="03",N1300&gt;=L_Conversion!$C$120,N1300&lt;=L_Conversion!$D$120),"-",
IF(AND(M1300="04",N1300&gt;=L_Conversion!$C$121,N1300&lt;=L_Conversion!$D$121),"-",
IF(AND(M1300="05",N1300&gt;=L_Conversion!$C$122,N1300&lt;=L_Conversion!$D$122),"-",
IF(AND(M1300="06",N1300&gt;=L_Conversion!$C$123,N1300&lt;=L_Conversion!$D$123),"-",
IF(AND(M1300="07",N1300&gt;=L_Conversion!$C$124,N1300&lt;=L_Conversion!$D$124),"-",
IF(AND(M1300="08",N1300&gt;=L_Conversion!$C$125,N1300&lt;=L_Conversion!$D$125),"-",
IF(AND(M1300="09",N1300&gt;=L_Conversion!$C$126,N1300&lt;=L_Conversion!$D$126),"-",
IF(AND(M1300="10",N1300&gt;=L_Conversion!$C$127,N1300&lt;=L_Conversion!$D$127),"-",
IF(AND(M1300="11",N1300&gt;=L_Conversion!$C$128,N1300&lt;=L_Conversion!$D$128),"-",
IF(AND(M1300="12",N1300&gt;=L_Conversion!$C$129,N1300&lt;=L_Conversion!$D$129),"-",
IF(AND(M1300="13",N1300&gt;=L_Conversion!$C$116,N1300&lt;=L_Conversion!$D$116),"-",
IF(AND(M1300="14",N1300&gt;=L_Conversion!$C$117,N1300&lt;=L_Conversion!$D$117),"-",
"PRIMER_DIA fuera de rango")))))))))))))))</f>
        <v>-</v>
      </c>
      <c r="AS1300" s="94" t="str">
        <f t="shared" si="563"/>
        <v>-</v>
      </c>
      <c r="AT1300" s="94" t="str">
        <f t="shared" si="564"/>
        <v>-</v>
      </c>
      <c r="AU1300" s="94" t="str">
        <f t="shared" si="565"/>
        <v>-</v>
      </c>
      <c r="AV1300" s="94" t="str">
        <f t="shared" si="566"/>
        <v>-</v>
      </c>
      <c r="AW1300" s="94" t="str">
        <f t="shared" si="567"/>
        <v>-</v>
      </c>
      <c r="AX1300" s="94" t="str">
        <f t="shared" si="568"/>
        <v>-</v>
      </c>
      <c r="AY1300" s="94" t="str">
        <f t="shared" si="569"/>
        <v>-</v>
      </c>
      <c r="AZ1300" s="94" t="str">
        <f t="shared" si="570"/>
        <v>-</v>
      </c>
      <c r="BA1300" s="94" t="str">
        <f t="shared" si="571"/>
        <v>-</v>
      </c>
      <c r="BB1300" s="94" t="str">
        <f t="shared" si="572"/>
        <v>-</v>
      </c>
      <c r="BC1300" s="94" t="str">
        <f t="shared" si="573"/>
        <v>-</v>
      </c>
      <c r="BD1300" s="94" t="str">
        <f t="shared" si="574"/>
        <v>-</v>
      </c>
      <c r="BE1300" s="94" t="str">
        <f t="shared" si="575"/>
        <v>-</v>
      </c>
      <c r="BF1300" s="94" t="str">
        <f t="shared" si="576"/>
        <v>-</v>
      </c>
    </row>
    <row r="1301" spans="1:58" x14ac:dyDescent="0.2">
      <c r="A1301" s="19" t="s">
        <v>1193</v>
      </c>
      <c r="B1301" s="19" t="s">
        <v>76</v>
      </c>
      <c r="C1301" s="19">
        <v>17873902</v>
      </c>
      <c r="D1301" s="19">
        <v>6</v>
      </c>
      <c r="E1301" s="19" t="s">
        <v>1525</v>
      </c>
      <c r="F1301" s="19" t="s">
        <v>1202</v>
      </c>
      <c r="G1301" s="19" t="s">
        <v>2194</v>
      </c>
      <c r="H1301" s="19" t="s">
        <v>654</v>
      </c>
      <c r="I1301" s="19" t="s">
        <v>653</v>
      </c>
      <c r="J1301" s="19">
        <v>80</v>
      </c>
      <c r="K1301" s="19" t="s">
        <v>556</v>
      </c>
      <c r="L1301" s="19" t="s">
        <v>495</v>
      </c>
      <c r="M1301" s="19" t="s">
        <v>271</v>
      </c>
      <c r="N1301" s="19">
        <v>45971</v>
      </c>
      <c r="O1301" s="19">
        <v>2</v>
      </c>
      <c r="P1301" s="83">
        <v>1</v>
      </c>
      <c r="Q1301" s="19" t="s">
        <v>23</v>
      </c>
      <c r="R1301" s="19" t="s">
        <v>11</v>
      </c>
      <c r="S1301" s="19" t="s">
        <v>23</v>
      </c>
      <c r="T1301" s="19">
        <v>2</v>
      </c>
      <c r="U1301" s="19" t="s">
        <v>11</v>
      </c>
      <c r="V1301" s="19" t="s">
        <v>11</v>
      </c>
      <c r="W1301" s="19" t="s">
        <v>11</v>
      </c>
      <c r="X1301" s="19">
        <v>0</v>
      </c>
      <c r="Y1301" s="19" t="s">
        <v>730</v>
      </c>
      <c r="Z1301" s="19">
        <v>0</v>
      </c>
      <c r="AA1301" s="19">
        <v>0</v>
      </c>
      <c r="AB1301" s="19">
        <v>0</v>
      </c>
      <c r="AC1301" s="186" t="str">
        <f>IF(OR(M1301="13",M1301="14",P1301=8),"",IF(     AND(OR(S1301="AUTORIZADO", S1301="PENDIENTE", S1301="REDUCIDO", S1301="AMPLIADO"),L1301&lt;&gt;"HONORARIO" ), _xlfn.CONCAT(IF(H1301="X","H",H1301),"_",IF(OR(P1301=5,P1301=6),_xlfn.CONCAT(P1301,"A"),P1301),"_",VLOOKUP(T1301,Datos!$B$2:$C$5,2,TRUE)),""))</f>
        <v>H_1_[hasta 3]</v>
      </c>
      <c r="AD1301" s="186">
        <f t="shared" si="550"/>
        <v>0</v>
      </c>
      <c r="AE1301" s="90" t="str">
        <f t="shared" si="551"/>
        <v>-</v>
      </c>
      <c r="AF1301" s="91" t="str">
        <f t="shared" si="552"/>
        <v>070601</v>
      </c>
      <c r="AG1301" s="92"/>
      <c r="AH1301" s="93" t="str">
        <f t="shared" si="553"/>
        <v>Corporación de Fomento de la Producción</v>
      </c>
      <c r="AI1301" s="90" t="str">
        <f t="shared" si="554"/>
        <v>-</v>
      </c>
      <c r="AJ1301" s="90">
        <f t="shared" si="555"/>
        <v>6</v>
      </c>
      <c r="AK1301" s="90" t="str">
        <f t="shared" si="556"/>
        <v>-</v>
      </c>
      <c r="AL1301" s="90" t="str">
        <f t="shared" si="557"/>
        <v>Identifica este registro como HOMBRE</v>
      </c>
      <c r="AM1301" s="90" t="str">
        <f t="shared" si="558"/>
        <v>-</v>
      </c>
      <c r="AN1301" s="90" t="str">
        <f t="shared" si="559"/>
        <v>-</v>
      </c>
      <c r="AO1301" s="90" t="str">
        <f t="shared" si="560"/>
        <v>-</v>
      </c>
      <c r="AP1301" s="58" t="str">
        <f t="shared" si="561"/>
        <v>-</v>
      </c>
      <c r="AQ1301" s="94" t="str">
        <f t="shared" si="562"/>
        <v>-</v>
      </c>
      <c r="AR1301" s="94" t="str">
        <f>IF(N1301="","PRIMER_DIA en blanco",
IF(AND(M1301="01",N1301&gt;=L_Conversion!$C$118,N1301&lt;=L_Conversion!$D$118),"-",
IF(AND(M1301="02",N1301&gt;=L_Conversion!$C$119,N1301&lt;=L_Conversion!$D$119),"-",
IF(AND(M1301="03",N1301&gt;=L_Conversion!$C$120,N1301&lt;=L_Conversion!$D$120),"-",
IF(AND(M1301="04",N1301&gt;=L_Conversion!$C$121,N1301&lt;=L_Conversion!$D$121),"-",
IF(AND(M1301="05",N1301&gt;=L_Conversion!$C$122,N1301&lt;=L_Conversion!$D$122),"-",
IF(AND(M1301="06",N1301&gt;=L_Conversion!$C$123,N1301&lt;=L_Conversion!$D$123),"-",
IF(AND(M1301="07",N1301&gt;=L_Conversion!$C$124,N1301&lt;=L_Conversion!$D$124),"-",
IF(AND(M1301="08",N1301&gt;=L_Conversion!$C$125,N1301&lt;=L_Conversion!$D$125),"-",
IF(AND(M1301="09",N1301&gt;=L_Conversion!$C$126,N1301&lt;=L_Conversion!$D$126),"-",
IF(AND(M1301="10",N1301&gt;=L_Conversion!$C$127,N1301&lt;=L_Conversion!$D$127),"-",
IF(AND(M1301="11",N1301&gt;=L_Conversion!$C$128,N1301&lt;=L_Conversion!$D$128),"-",
IF(AND(M1301="12",N1301&gt;=L_Conversion!$C$129,N1301&lt;=L_Conversion!$D$129),"-",
IF(AND(M1301="13",N1301&gt;=L_Conversion!$C$116,N1301&lt;=L_Conversion!$D$116),"-",
IF(AND(M1301="14",N1301&gt;=L_Conversion!$C$117,N1301&lt;=L_Conversion!$D$117),"-",
"PRIMER_DIA fuera de rango")))))))))))))))</f>
        <v>-</v>
      </c>
      <c r="AS1301" s="94" t="str">
        <f t="shared" si="563"/>
        <v>-</v>
      </c>
      <c r="AT1301" s="94" t="str">
        <f t="shared" si="564"/>
        <v>-</v>
      </c>
      <c r="AU1301" s="94" t="str">
        <f t="shared" si="565"/>
        <v>-</v>
      </c>
      <c r="AV1301" s="94" t="str">
        <f t="shared" si="566"/>
        <v>-</v>
      </c>
      <c r="AW1301" s="94" t="str">
        <f t="shared" si="567"/>
        <v>-</v>
      </c>
      <c r="AX1301" s="94" t="str">
        <f t="shared" si="568"/>
        <v>-</v>
      </c>
      <c r="AY1301" s="94" t="str">
        <f t="shared" si="569"/>
        <v>-</v>
      </c>
      <c r="AZ1301" s="94" t="str">
        <f t="shared" si="570"/>
        <v>-</v>
      </c>
      <c r="BA1301" s="94" t="str">
        <f t="shared" si="571"/>
        <v>-</v>
      </c>
      <c r="BB1301" s="94" t="str">
        <f t="shared" si="572"/>
        <v>-</v>
      </c>
      <c r="BC1301" s="94" t="str">
        <f t="shared" si="573"/>
        <v>-</v>
      </c>
      <c r="BD1301" s="94" t="str">
        <f t="shared" si="574"/>
        <v>-</v>
      </c>
      <c r="BE1301" s="94" t="str">
        <f t="shared" si="575"/>
        <v>-</v>
      </c>
      <c r="BF1301" s="94" t="str">
        <f t="shared" si="576"/>
        <v>-</v>
      </c>
    </row>
    <row r="1302" spans="1:58" x14ac:dyDescent="0.2">
      <c r="A1302" s="19" t="s">
        <v>1193</v>
      </c>
      <c r="B1302" s="19" t="s">
        <v>76</v>
      </c>
      <c r="C1302" s="19">
        <v>17051990</v>
      </c>
      <c r="D1302" s="19">
        <v>6</v>
      </c>
      <c r="E1302" s="19" t="s">
        <v>2195</v>
      </c>
      <c r="F1302" s="19" t="s">
        <v>1326</v>
      </c>
      <c r="G1302" s="19" t="s">
        <v>1944</v>
      </c>
      <c r="H1302" s="19" t="s">
        <v>1018</v>
      </c>
      <c r="I1302" s="19" t="s">
        <v>653</v>
      </c>
      <c r="J1302" s="19">
        <v>80</v>
      </c>
      <c r="K1302" s="19" t="s">
        <v>556</v>
      </c>
      <c r="L1302" s="19" t="s">
        <v>495</v>
      </c>
      <c r="M1302" s="19" t="s">
        <v>271</v>
      </c>
      <c r="N1302" s="19">
        <v>45971</v>
      </c>
      <c r="O1302" s="19">
        <v>1</v>
      </c>
      <c r="P1302" s="83">
        <v>1</v>
      </c>
      <c r="Q1302" s="19" t="s">
        <v>23</v>
      </c>
      <c r="R1302" s="19" t="s">
        <v>11</v>
      </c>
      <c r="S1302" s="19" t="s">
        <v>23</v>
      </c>
      <c r="T1302" s="19">
        <v>1</v>
      </c>
      <c r="U1302" s="19" t="s">
        <v>11</v>
      </c>
      <c r="V1302" s="19" t="s">
        <v>11</v>
      </c>
      <c r="W1302" s="19" t="s">
        <v>11</v>
      </c>
      <c r="X1302" s="19">
        <v>0</v>
      </c>
      <c r="Y1302" s="19" t="s">
        <v>730</v>
      </c>
      <c r="Z1302" s="19">
        <v>0</v>
      </c>
      <c r="AA1302" s="19">
        <v>0</v>
      </c>
      <c r="AB1302" s="19">
        <v>0</v>
      </c>
      <c r="AC1302" s="186" t="str">
        <f>IF(OR(M1302="13",M1302="14",P1302=8),"",IF(     AND(OR(S1302="AUTORIZADO", S1302="PENDIENTE", S1302="REDUCIDO", S1302="AMPLIADO"),L1302&lt;&gt;"HONORARIO" ), _xlfn.CONCAT(IF(H1302="X","H",H1302),"_",IF(OR(P1302=5,P1302=6),_xlfn.CONCAT(P1302,"A"),P1302),"_",VLOOKUP(T1302,Datos!$B$2:$C$5,2,TRUE)),""))</f>
        <v>M_1_[hasta 3]</v>
      </c>
      <c r="AD1302" s="186">
        <f t="shared" si="550"/>
        <v>0</v>
      </c>
      <c r="AE1302" s="90" t="str">
        <f t="shared" si="551"/>
        <v>-</v>
      </c>
      <c r="AF1302" s="91" t="str">
        <f t="shared" si="552"/>
        <v>070601</v>
      </c>
      <c r="AG1302" s="92"/>
      <c r="AH1302" s="93" t="str">
        <f t="shared" si="553"/>
        <v>Corporación de Fomento de la Producción</v>
      </c>
      <c r="AI1302" s="90" t="str">
        <f t="shared" si="554"/>
        <v>-</v>
      </c>
      <c r="AJ1302" s="90">
        <f t="shared" si="555"/>
        <v>6</v>
      </c>
      <c r="AK1302" s="90" t="str">
        <f t="shared" si="556"/>
        <v>-</v>
      </c>
      <c r="AL1302" s="90" t="str">
        <f t="shared" si="557"/>
        <v>Identifica este registro como MUJER</v>
      </c>
      <c r="AM1302" s="90" t="str">
        <f t="shared" si="558"/>
        <v>-</v>
      </c>
      <c r="AN1302" s="90" t="str">
        <f t="shared" si="559"/>
        <v>-</v>
      </c>
      <c r="AO1302" s="90" t="str">
        <f t="shared" si="560"/>
        <v>-</v>
      </c>
      <c r="AP1302" s="58" t="str">
        <f t="shared" si="561"/>
        <v>-</v>
      </c>
      <c r="AQ1302" s="94" t="str">
        <f t="shared" si="562"/>
        <v>-</v>
      </c>
      <c r="AR1302" s="94" t="str">
        <f>IF(N1302="","PRIMER_DIA en blanco",
IF(AND(M1302="01",N1302&gt;=L_Conversion!$C$118,N1302&lt;=L_Conversion!$D$118),"-",
IF(AND(M1302="02",N1302&gt;=L_Conversion!$C$119,N1302&lt;=L_Conversion!$D$119),"-",
IF(AND(M1302="03",N1302&gt;=L_Conversion!$C$120,N1302&lt;=L_Conversion!$D$120),"-",
IF(AND(M1302="04",N1302&gt;=L_Conversion!$C$121,N1302&lt;=L_Conversion!$D$121),"-",
IF(AND(M1302="05",N1302&gt;=L_Conversion!$C$122,N1302&lt;=L_Conversion!$D$122),"-",
IF(AND(M1302="06",N1302&gt;=L_Conversion!$C$123,N1302&lt;=L_Conversion!$D$123),"-",
IF(AND(M1302="07",N1302&gt;=L_Conversion!$C$124,N1302&lt;=L_Conversion!$D$124),"-",
IF(AND(M1302="08",N1302&gt;=L_Conversion!$C$125,N1302&lt;=L_Conversion!$D$125),"-",
IF(AND(M1302="09",N1302&gt;=L_Conversion!$C$126,N1302&lt;=L_Conversion!$D$126),"-",
IF(AND(M1302="10",N1302&gt;=L_Conversion!$C$127,N1302&lt;=L_Conversion!$D$127),"-",
IF(AND(M1302="11",N1302&gt;=L_Conversion!$C$128,N1302&lt;=L_Conversion!$D$128),"-",
IF(AND(M1302="12",N1302&gt;=L_Conversion!$C$129,N1302&lt;=L_Conversion!$D$129),"-",
IF(AND(M1302="13",N1302&gt;=L_Conversion!$C$116,N1302&lt;=L_Conversion!$D$116),"-",
IF(AND(M1302="14",N1302&gt;=L_Conversion!$C$117,N1302&lt;=L_Conversion!$D$117),"-",
"PRIMER_DIA fuera de rango")))))))))))))))</f>
        <v>-</v>
      </c>
      <c r="AS1302" s="94" t="str">
        <f t="shared" si="563"/>
        <v>-</v>
      </c>
      <c r="AT1302" s="94" t="str">
        <f t="shared" si="564"/>
        <v>-</v>
      </c>
      <c r="AU1302" s="94" t="str">
        <f t="shared" si="565"/>
        <v>-</v>
      </c>
      <c r="AV1302" s="94" t="str">
        <f t="shared" si="566"/>
        <v>-</v>
      </c>
      <c r="AW1302" s="94" t="str">
        <f t="shared" si="567"/>
        <v>-</v>
      </c>
      <c r="AX1302" s="94" t="str">
        <f t="shared" si="568"/>
        <v>-</v>
      </c>
      <c r="AY1302" s="94" t="str">
        <f t="shared" si="569"/>
        <v>-</v>
      </c>
      <c r="AZ1302" s="94" t="str">
        <f t="shared" si="570"/>
        <v>-</v>
      </c>
      <c r="BA1302" s="94" t="str">
        <f t="shared" si="571"/>
        <v>-</v>
      </c>
      <c r="BB1302" s="94" t="str">
        <f t="shared" si="572"/>
        <v>-</v>
      </c>
      <c r="BC1302" s="94" t="str">
        <f t="shared" si="573"/>
        <v>-</v>
      </c>
      <c r="BD1302" s="94" t="str">
        <f t="shared" si="574"/>
        <v>-</v>
      </c>
      <c r="BE1302" s="94" t="str">
        <f t="shared" si="575"/>
        <v>-</v>
      </c>
      <c r="BF1302" s="94" t="str">
        <f t="shared" si="576"/>
        <v>-</v>
      </c>
    </row>
    <row r="1303" spans="1:58" x14ac:dyDescent="0.2">
      <c r="A1303" s="19" t="s">
        <v>1193</v>
      </c>
      <c r="B1303" s="19" t="s">
        <v>1132</v>
      </c>
      <c r="C1303" s="19">
        <v>16426580</v>
      </c>
      <c r="D1303" s="19">
        <v>3</v>
      </c>
      <c r="E1303" s="19" t="s">
        <v>1924</v>
      </c>
      <c r="F1303" s="19" t="s">
        <v>1431</v>
      </c>
      <c r="G1303" s="19" t="s">
        <v>1925</v>
      </c>
      <c r="H1303" s="19" t="s">
        <v>1018</v>
      </c>
      <c r="I1303" s="19" t="s">
        <v>654</v>
      </c>
      <c r="J1303" s="19">
        <v>80</v>
      </c>
      <c r="K1303" s="19" t="s">
        <v>554</v>
      </c>
      <c r="L1303" s="19" t="s">
        <v>509</v>
      </c>
      <c r="M1303" s="19" t="s">
        <v>271</v>
      </c>
      <c r="N1303" s="19">
        <v>45971</v>
      </c>
      <c r="O1303" s="19">
        <v>5</v>
      </c>
      <c r="P1303" s="83">
        <v>1</v>
      </c>
      <c r="Q1303" s="19" t="s">
        <v>23</v>
      </c>
      <c r="R1303" s="19" t="s">
        <v>11</v>
      </c>
      <c r="S1303" s="19" t="s">
        <v>23</v>
      </c>
      <c r="T1303" s="19">
        <v>5</v>
      </c>
      <c r="U1303" s="19" t="s">
        <v>11</v>
      </c>
      <c r="V1303" s="19" t="s">
        <v>11</v>
      </c>
      <c r="W1303" s="19" t="s">
        <v>11</v>
      </c>
      <c r="X1303" s="19">
        <v>0</v>
      </c>
      <c r="Y1303" s="19" t="s">
        <v>730</v>
      </c>
      <c r="Z1303" s="19">
        <v>0</v>
      </c>
      <c r="AA1303" s="19">
        <v>0</v>
      </c>
      <c r="AB1303" s="19">
        <v>0</v>
      </c>
      <c r="AC1303" s="186" t="str">
        <f>IF(OR(M1303="13",M1303="14",P1303=8),"",IF(     AND(OR(S1303="AUTORIZADO", S1303="PENDIENTE", S1303="REDUCIDO", S1303="AMPLIADO"),L1303&lt;&gt;"HONORARIO" ), _xlfn.CONCAT(IF(H1303="X","H",H1303),"_",IF(OR(P1303=5,P1303=6),_xlfn.CONCAT(P1303,"A"),P1303),"_",VLOOKUP(T1303,Datos!$B$2:$C$5,2,TRUE)),""))</f>
        <v>M_1_[4 a 10]</v>
      </c>
      <c r="AD1303" s="186">
        <f t="shared" si="550"/>
        <v>0</v>
      </c>
      <c r="AE1303" s="90" t="str">
        <f t="shared" si="551"/>
        <v>-</v>
      </c>
      <c r="AF1303" s="91" t="str">
        <f t="shared" si="552"/>
        <v>Revisar</v>
      </c>
      <c r="AG1303" s="92"/>
      <c r="AH1303" s="93" t="str">
        <f t="shared" si="553"/>
        <v>Corporación de Fomento de la Producción</v>
      </c>
      <c r="AI1303" s="90" t="str">
        <f t="shared" si="554"/>
        <v>-</v>
      </c>
      <c r="AJ1303" s="90">
        <f t="shared" si="555"/>
        <v>3</v>
      </c>
      <c r="AK1303" s="90" t="str">
        <f t="shared" si="556"/>
        <v>-</v>
      </c>
      <c r="AL1303" s="90" t="str">
        <f t="shared" si="557"/>
        <v>Identifica este registro como MUJER</v>
      </c>
      <c r="AM1303" s="90" t="str">
        <f t="shared" si="558"/>
        <v>-</v>
      </c>
      <c r="AN1303" s="90" t="str">
        <f t="shared" si="559"/>
        <v>-</v>
      </c>
      <c r="AO1303" s="90" t="str">
        <f t="shared" si="560"/>
        <v>-</v>
      </c>
      <c r="AP1303" s="58" t="str">
        <f t="shared" si="561"/>
        <v>-</v>
      </c>
      <c r="AQ1303" s="94" t="str">
        <f t="shared" si="562"/>
        <v>-</v>
      </c>
      <c r="AR1303" s="94" t="str">
        <f>IF(N1303="","PRIMER_DIA en blanco",
IF(AND(M1303="01",N1303&gt;=L_Conversion!$C$118,N1303&lt;=L_Conversion!$D$118),"-",
IF(AND(M1303="02",N1303&gt;=L_Conversion!$C$119,N1303&lt;=L_Conversion!$D$119),"-",
IF(AND(M1303="03",N1303&gt;=L_Conversion!$C$120,N1303&lt;=L_Conversion!$D$120),"-",
IF(AND(M1303="04",N1303&gt;=L_Conversion!$C$121,N1303&lt;=L_Conversion!$D$121),"-",
IF(AND(M1303="05",N1303&gt;=L_Conversion!$C$122,N1303&lt;=L_Conversion!$D$122),"-",
IF(AND(M1303="06",N1303&gt;=L_Conversion!$C$123,N1303&lt;=L_Conversion!$D$123),"-",
IF(AND(M1303="07",N1303&gt;=L_Conversion!$C$124,N1303&lt;=L_Conversion!$D$124),"-",
IF(AND(M1303="08",N1303&gt;=L_Conversion!$C$125,N1303&lt;=L_Conversion!$D$125),"-",
IF(AND(M1303="09",N1303&gt;=L_Conversion!$C$126,N1303&lt;=L_Conversion!$D$126),"-",
IF(AND(M1303="10",N1303&gt;=L_Conversion!$C$127,N1303&lt;=L_Conversion!$D$127),"-",
IF(AND(M1303="11",N1303&gt;=L_Conversion!$C$128,N1303&lt;=L_Conversion!$D$128),"-",
IF(AND(M1303="12",N1303&gt;=L_Conversion!$C$129,N1303&lt;=L_Conversion!$D$129),"-",
IF(AND(M1303="13",N1303&gt;=L_Conversion!$C$116,N1303&lt;=L_Conversion!$D$116),"-",
IF(AND(M1303="14",N1303&gt;=L_Conversion!$C$117,N1303&lt;=L_Conversion!$D$117),"-",
"PRIMER_DIA fuera de rango")))))))))))))))</f>
        <v>-</v>
      </c>
      <c r="AS1303" s="94" t="str">
        <f t="shared" si="563"/>
        <v>-</v>
      </c>
      <c r="AT1303" s="94" t="str">
        <f t="shared" si="564"/>
        <v>-</v>
      </c>
      <c r="AU1303" s="94" t="str">
        <f t="shared" si="565"/>
        <v>-</v>
      </c>
      <c r="AV1303" s="94" t="str">
        <f t="shared" si="566"/>
        <v>-</v>
      </c>
      <c r="AW1303" s="94" t="str">
        <f t="shared" si="567"/>
        <v>-</v>
      </c>
      <c r="AX1303" s="94" t="str">
        <f t="shared" si="568"/>
        <v>-</v>
      </c>
      <c r="AY1303" s="94" t="str">
        <f t="shared" si="569"/>
        <v>-</v>
      </c>
      <c r="AZ1303" s="94" t="str">
        <f t="shared" si="570"/>
        <v>-</v>
      </c>
      <c r="BA1303" s="94" t="str">
        <f t="shared" si="571"/>
        <v>-</v>
      </c>
      <c r="BB1303" s="94" t="str">
        <f t="shared" si="572"/>
        <v>-</v>
      </c>
      <c r="BC1303" s="94" t="str">
        <f t="shared" si="573"/>
        <v>-</v>
      </c>
      <c r="BD1303" s="94" t="str">
        <f t="shared" si="574"/>
        <v>-</v>
      </c>
      <c r="BE1303" s="94" t="str">
        <f t="shared" si="575"/>
        <v>-</v>
      </c>
      <c r="BF1303" s="94" t="str">
        <f t="shared" si="576"/>
        <v>-</v>
      </c>
    </row>
    <row r="1304" spans="1:58" x14ac:dyDescent="0.2">
      <c r="A1304" s="19" t="s">
        <v>1193</v>
      </c>
      <c r="B1304" s="19" t="s">
        <v>875</v>
      </c>
      <c r="C1304" s="19">
        <v>15989232</v>
      </c>
      <c r="D1304" s="19">
        <v>8</v>
      </c>
      <c r="E1304" s="19" t="s">
        <v>2074</v>
      </c>
      <c r="F1304" s="19" t="s">
        <v>1209</v>
      </c>
      <c r="G1304" s="19" t="s">
        <v>2191</v>
      </c>
      <c r="H1304" s="19" t="s">
        <v>654</v>
      </c>
      <c r="I1304" s="19" t="s">
        <v>654</v>
      </c>
      <c r="J1304" s="19">
        <v>80</v>
      </c>
      <c r="K1304" s="19" t="s">
        <v>556</v>
      </c>
      <c r="L1304" s="19" t="s">
        <v>509</v>
      </c>
      <c r="M1304" s="19" t="s">
        <v>271</v>
      </c>
      <c r="N1304" s="19">
        <v>45971</v>
      </c>
      <c r="O1304" s="19">
        <v>3</v>
      </c>
      <c r="P1304" s="83">
        <v>1</v>
      </c>
      <c r="Q1304" s="19" t="s">
        <v>23</v>
      </c>
      <c r="R1304" s="19" t="s">
        <v>11</v>
      </c>
      <c r="S1304" s="19" t="s">
        <v>23</v>
      </c>
      <c r="T1304" s="19">
        <v>3</v>
      </c>
      <c r="U1304" s="19" t="s">
        <v>11</v>
      </c>
      <c r="V1304" s="19" t="s">
        <v>11</v>
      </c>
      <c r="W1304" s="19" t="s">
        <v>11</v>
      </c>
      <c r="X1304" s="19">
        <v>0</v>
      </c>
      <c r="Y1304" s="19" t="s">
        <v>730</v>
      </c>
      <c r="Z1304" s="19">
        <v>0</v>
      </c>
      <c r="AA1304" s="19">
        <v>0</v>
      </c>
      <c r="AB1304" s="19">
        <v>0</v>
      </c>
      <c r="AC1304" s="186" t="str">
        <f>IF(OR(M1304="13",M1304="14",P1304=8),"",IF(     AND(OR(S1304="AUTORIZADO", S1304="PENDIENTE", S1304="REDUCIDO", S1304="AMPLIADO"),L1304&lt;&gt;"HONORARIO" ), _xlfn.CONCAT(IF(H1304="X","H",H1304),"_",IF(OR(P1304=5,P1304=6),_xlfn.CONCAT(P1304,"A"),P1304),"_",VLOOKUP(T1304,Datos!$B$2:$C$5,2,TRUE)),""))</f>
        <v>H_1_[hasta 3]</v>
      </c>
      <c r="AD1304" s="186">
        <f t="shared" si="550"/>
        <v>0</v>
      </c>
      <c r="AE1304" s="90" t="str">
        <f t="shared" si="551"/>
        <v>-</v>
      </c>
      <c r="AF1304" s="91" t="str">
        <f t="shared" si="552"/>
        <v>070606</v>
      </c>
      <c r="AG1304" s="92"/>
      <c r="AH1304" s="93" t="str">
        <f t="shared" si="553"/>
        <v>Corporación de Fomento de la Producción</v>
      </c>
      <c r="AI1304" s="90" t="str">
        <f t="shared" si="554"/>
        <v>-</v>
      </c>
      <c r="AJ1304" s="90">
        <f t="shared" si="555"/>
        <v>8</v>
      </c>
      <c r="AK1304" s="90" t="str">
        <f t="shared" si="556"/>
        <v>-</v>
      </c>
      <c r="AL1304" s="90" t="str">
        <f t="shared" si="557"/>
        <v>Identifica este registro como HOMBRE</v>
      </c>
      <c r="AM1304" s="90" t="str">
        <f t="shared" si="558"/>
        <v>-</v>
      </c>
      <c r="AN1304" s="90" t="str">
        <f t="shared" si="559"/>
        <v>-</v>
      </c>
      <c r="AO1304" s="90" t="str">
        <f t="shared" si="560"/>
        <v>-</v>
      </c>
      <c r="AP1304" s="58" t="str">
        <f t="shared" si="561"/>
        <v>-</v>
      </c>
      <c r="AQ1304" s="94" t="str">
        <f t="shared" si="562"/>
        <v>-</v>
      </c>
      <c r="AR1304" s="94" t="str">
        <f>IF(N1304="","PRIMER_DIA en blanco",
IF(AND(M1304="01",N1304&gt;=L_Conversion!$C$118,N1304&lt;=L_Conversion!$D$118),"-",
IF(AND(M1304="02",N1304&gt;=L_Conversion!$C$119,N1304&lt;=L_Conversion!$D$119),"-",
IF(AND(M1304="03",N1304&gt;=L_Conversion!$C$120,N1304&lt;=L_Conversion!$D$120),"-",
IF(AND(M1304="04",N1304&gt;=L_Conversion!$C$121,N1304&lt;=L_Conversion!$D$121),"-",
IF(AND(M1304="05",N1304&gt;=L_Conversion!$C$122,N1304&lt;=L_Conversion!$D$122),"-",
IF(AND(M1304="06",N1304&gt;=L_Conversion!$C$123,N1304&lt;=L_Conversion!$D$123),"-",
IF(AND(M1304="07",N1304&gt;=L_Conversion!$C$124,N1304&lt;=L_Conversion!$D$124),"-",
IF(AND(M1304="08",N1304&gt;=L_Conversion!$C$125,N1304&lt;=L_Conversion!$D$125),"-",
IF(AND(M1304="09",N1304&gt;=L_Conversion!$C$126,N1304&lt;=L_Conversion!$D$126),"-",
IF(AND(M1304="10",N1304&gt;=L_Conversion!$C$127,N1304&lt;=L_Conversion!$D$127),"-",
IF(AND(M1304="11",N1304&gt;=L_Conversion!$C$128,N1304&lt;=L_Conversion!$D$128),"-",
IF(AND(M1304="12",N1304&gt;=L_Conversion!$C$129,N1304&lt;=L_Conversion!$D$129),"-",
IF(AND(M1304="13",N1304&gt;=L_Conversion!$C$116,N1304&lt;=L_Conversion!$D$116),"-",
IF(AND(M1304="14",N1304&gt;=L_Conversion!$C$117,N1304&lt;=L_Conversion!$D$117),"-",
"PRIMER_DIA fuera de rango")))))))))))))))</f>
        <v>-</v>
      </c>
      <c r="AS1304" s="94" t="str">
        <f t="shared" si="563"/>
        <v>-</v>
      </c>
      <c r="AT1304" s="94" t="str">
        <f t="shared" si="564"/>
        <v>-</v>
      </c>
      <c r="AU1304" s="94" t="str">
        <f t="shared" si="565"/>
        <v>-</v>
      </c>
      <c r="AV1304" s="94" t="str">
        <f t="shared" si="566"/>
        <v>-</v>
      </c>
      <c r="AW1304" s="94" t="str">
        <f t="shared" si="567"/>
        <v>-</v>
      </c>
      <c r="AX1304" s="94" t="str">
        <f t="shared" si="568"/>
        <v>-</v>
      </c>
      <c r="AY1304" s="94" t="str">
        <f t="shared" si="569"/>
        <v>-</v>
      </c>
      <c r="AZ1304" s="94" t="str">
        <f t="shared" si="570"/>
        <v>-</v>
      </c>
      <c r="BA1304" s="94" t="str">
        <f t="shared" si="571"/>
        <v>-</v>
      </c>
      <c r="BB1304" s="94" t="str">
        <f t="shared" si="572"/>
        <v>-</v>
      </c>
      <c r="BC1304" s="94" t="str">
        <f t="shared" si="573"/>
        <v>-</v>
      </c>
      <c r="BD1304" s="94" t="str">
        <f t="shared" si="574"/>
        <v>-</v>
      </c>
      <c r="BE1304" s="94" t="str">
        <f t="shared" si="575"/>
        <v>-</v>
      </c>
      <c r="BF1304" s="94" t="str">
        <f t="shared" si="576"/>
        <v>-</v>
      </c>
    </row>
    <row r="1305" spans="1:58" x14ac:dyDescent="0.2">
      <c r="A1305" s="19" t="s">
        <v>1193</v>
      </c>
      <c r="B1305" s="19" t="s">
        <v>76</v>
      </c>
      <c r="C1305" s="19">
        <v>17024984</v>
      </c>
      <c r="D1305" s="19">
        <v>4</v>
      </c>
      <c r="E1305" s="19" t="s">
        <v>1754</v>
      </c>
      <c r="F1305" s="19" t="s">
        <v>1195</v>
      </c>
      <c r="G1305" s="19" t="s">
        <v>1988</v>
      </c>
      <c r="H1305" s="19" t="s">
        <v>1018</v>
      </c>
      <c r="I1305" s="19" t="s">
        <v>653</v>
      </c>
      <c r="J1305" s="19">
        <v>80</v>
      </c>
      <c r="K1305" s="19" t="s">
        <v>556</v>
      </c>
      <c r="L1305" s="19" t="s">
        <v>495</v>
      </c>
      <c r="M1305" s="19" t="s">
        <v>271</v>
      </c>
      <c r="N1305" s="19">
        <v>45972</v>
      </c>
      <c r="O1305" s="19">
        <v>1</v>
      </c>
      <c r="P1305" s="83">
        <v>1</v>
      </c>
      <c r="Q1305" s="19" t="s">
        <v>23</v>
      </c>
      <c r="R1305" s="19" t="s">
        <v>11</v>
      </c>
      <c r="S1305" s="19" t="s">
        <v>23</v>
      </c>
      <c r="T1305" s="19">
        <v>1</v>
      </c>
      <c r="U1305" s="19" t="s">
        <v>11</v>
      </c>
      <c r="V1305" s="19" t="s">
        <v>11</v>
      </c>
      <c r="W1305" s="19" t="s">
        <v>11</v>
      </c>
      <c r="X1305" s="19">
        <v>0</v>
      </c>
      <c r="Y1305" s="19" t="s">
        <v>730</v>
      </c>
      <c r="Z1305" s="19">
        <v>0</v>
      </c>
      <c r="AA1305" s="19">
        <v>0</v>
      </c>
      <c r="AB1305" s="19">
        <v>0</v>
      </c>
      <c r="AC1305" s="186" t="str">
        <f>IF(OR(M1305="13",M1305="14",P1305=8),"",IF(     AND(OR(S1305="AUTORIZADO", S1305="PENDIENTE", S1305="REDUCIDO", S1305="AMPLIADO"),L1305&lt;&gt;"HONORARIO" ), _xlfn.CONCAT(IF(H1305="X","H",H1305),"_",IF(OR(P1305=5,P1305=6),_xlfn.CONCAT(P1305,"A"),P1305),"_",VLOOKUP(T1305,Datos!$B$2:$C$5,2,TRUE)),""))</f>
        <v>M_1_[hasta 3]</v>
      </c>
      <c r="AD1305" s="186">
        <f t="shared" si="550"/>
        <v>0</v>
      </c>
      <c r="AE1305" s="90" t="str">
        <f t="shared" si="551"/>
        <v>-</v>
      </c>
      <c r="AF1305" s="91" t="str">
        <f t="shared" si="552"/>
        <v>070601</v>
      </c>
      <c r="AG1305" s="92"/>
      <c r="AH1305" s="93" t="str">
        <f t="shared" si="553"/>
        <v>Corporación de Fomento de la Producción</v>
      </c>
      <c r="AI1305" s="90" t="str">
        <f t="shared" si="554"/>
        <v>-</v>
      </c>
      <c r="AJ1305" s="90">
        <f t="shared" si="555"/>
        <v>4</v>
      </c>
      <c r="AK1305" s="90" t="str">
        <f t="shared" si="556"/>
        <v>-</v>
      </c>
      <c r="AL1305" s="90" t="str">
        <f t="shared" si="557"/>
        <v>Identifica este registro como MUJER</v>
      </c>
      <c r="AM1305" s="90" t="str">
        <f t="shared" si="558"/>
        <v>-</v>
      </c>
      <c r="AN1305" s="90" t="str">
        <f t="shared" si="559"/>
        <v>-</v>
      </c>
      <c r="AO1305" s="90" t="str">
        <f t="shared" si="560"/>
        <v>-</v>
      </c>
      <c r="AP1305" s="58" t="str">
        <f t="shared" si="561"/>
        <v>-</v>
      </c>
      <c r="AQ1305" s="94" t="str">
        <f t="shared" si="562"/>
        <v>-</v>
      </c>
      <c r="AR1305" s="94" t="str">
        <f>IF(N1305="","PRIMER_DIA en blanco",
IF(AND(M1305="01",N1305&gt;=L_Conversion!$C$118,N1305&lt;=L_Conversion!$D$118),"-",
IF(AND(M1305="02",N1305&gt;=L_Conversion!$C$119,N1305&lt;=L_Conversion!$D$119),"-",
IF(AND(M1305="03",N1305&gt;=L_Conversion!$C$120,N1305&lt;=L_Conversion!$D$120),"-",
IF(AND(M1305="04",N1305&gt;=L_Conversion!$C$121,N1305&lt;=L_Conversion!$D$121),"-",
IF(AND(M1305="05",N1305&gt;=L_Conversion!$C$122,N1305&lt;=L_Conversion!$D$122),"-",
IF(AND(M1305="06",N1305&gt;=L_Conversion!$C$123,N1305&lt;=L_Conversion!$D$123),"-",
IF(AND(M1305="07",N1305&gt;=L_Conversion!$C$124,N1305&lt;=L_Conversion!$D$124),"-",
IF(AND(M1305="08",N1305&gt;=L_Conversion!$C$125,N1305&lt;=L_Conversion!$D$125),"-",
IF(AND(M1305="09",N1305&gt;=L_Conversion!$C$126,N1305&lt;=L_Conversion!$D$126),"-",
IF(AND(M1305="10",N1305&gt;=L_Conversion!$C$127,N1305&lt;=L_Conversion!$D$127),"-",
IF(AND(M1305="11",N1305&gt;=L_Conversion!$C$128,N1305&lt;=L_Conversion!$D$128),"-",
IF(AND(M1305="12",N1305&gt;=L_Conversion!$C$129,N1305&lt;=L_Conversion!$D$129),"-",
IF(AND(M1305="13",N1305&gt;=L_Conversion!$C$116,N1305&lt;=L_Conversion!$D$116),"-",
IF(AND(M1305="14",N1305&gt;=L_Conversion!$C$117,N1305&lt;=L_Conversion!$D$117),"-",
"PRIMER_DIA fuera de rango")))))))))))))))</f>
        <v>-</v>
      </c>
      <c r="AS1305" s="94" t="str">
        <f t="shared" si="563"/>
        <v>-</v>
      </c>
      <c r="AT1305" s="94" t="str">
        <f t="shared" si="564"/>
        <v>-</v>
      </c>
      <c r="AU1305" s="94" t="str">
        <f t="shared" si="565"/>
        <v>-</v>
      </c>
      <c r="AV1305" s="94" t="str">
        <f t="shared" si="566"/>
        <v>-</v>
      </c>
      <c r="AW1305" s="94" t="str">
        <f t="shared" si="567"/>
        <v>-</v>
      </c>
      <c r="AX1305" s="94" t="str">
        <f t="shared" si="568"/>
        <v>-</v>
      </c>
      <c r="AY1305" s="94" t="str">
        <f t="shared" si="569"/>
        <v>-</v>
      </c>
      <c r="AZ1305" s="94" t="str">
        <f t="shared" si="570"/>
        <v>-</v>
      </c>
      <c r="BA1305" s="94" t="str">
        <f t="shared" si="571"/>
        <v>-</v>
      </c>
      <c r="BB1305" s="94" t="str">
        <f t="shared" si="572"/>
        <v>-</v>
      </c>
      <c r="BC1305" s="94" t="str">
        <f t="shared" si="573"/>
        <v>-</v>
      </c>
      <c r="BD1305" s="94" t="str">
        <f t="shared" si="574"/>
        <v>-</v>
      </c>
      <c r="BE1305" s="94" t="str">
        <f t="shared" si="575"/>
        <v>-</v>
      </c>
      <c r="BF1305" s="94" t="str">
        <f t="shared" si="576"/>
        <v>-</v>
      </c>
    </row>
    <row r="1306" spans="1:58" x14ac:dyDescent="0.2">
      <c r="A1306" s="19" t="s">
        <v>1193</v>
      </c>
      <c r="B1306" s="19" t="s">
        <v>76</v>
      </c>
      <c r="C1306" s="19">
        <v>19851377</v>
      </c>
      <c r="D1306" s="19">
        <v>6</v>
      </c>
      <c r="E1306" s="19" t="s">
        <v>1789</v>
      </c>
      <c r="F1306" s="19" t="s">
        <v>1334</v>
      </c>
      <c r="G1306" s="19" t="s">
        <v>1790</v>
      </c>
      <c r="H1306" s="19" t="s">
        <v>654</v>
      </c>
      <c r="I1306" s="19" t="s">
        <v>653</v>
      </c>
      <c r="J1306" s="19">
        <v>80</v>
      </c>
      <c r="K1306" s="19" t="s">
        <v>556</v>
      </c>
      <c r="L1306" s="19" t="s">
        <v>495</v>
      </c>
      <c r="M1306" s="19" t="s">
        <v>271</v>
      </c>
      <c r="N1306" s="19">
        <v>45972</v>
      </c>
      <c r="O1306" s="19">
        <v>13</v>
      </c>
      <c r="P1306" s="83">
        <v>1</v>
      </c>
      <c r="Q1306" s="19" t="s">
        <v>23</v>
      </c>
      <c r="R1306" s="19" t="s">
        <v>11</v>
      </c>
      <c r="S1306" s="19" t="s">
        <v>23</v>
      </c>
      <c r="T1306" s="19">
        <v>13</v>
      </c>
      <c r="U1306" s="19" t="s">
        <v>11</v>
      </c>
      <c r="V1306" s="19" t="s">
        <v>11</v>
      </c>
      <c r="W1306" s="19" t="s">
        <v>11</v>
      </c>
      <c r="X1306" s="19">
        <v>0</v>
      </c>
      <c r="Y1306" s="19" t="s">
        <v>730</v>
      </c>
      <c r="Z1306" s="19">
        <v>0</v>
      </c>
      <c r="AA1306" s="19">
        <v>0</v>
      </c>
      <c r="AB1306" s="19">
        <v>0</v>
      </c>
      <c r="AC1306" s="186" t="str">
        <f>IF(OR(M1306="13",M1306="14",P1306=8),"",IF(     AND(OR(S1306="AUTORIZADO", S1306="PENDIENTE", S1306="REDUCIDO", S1306="AMPLIADO"),L1306&lt;&gt;"HONORARIO" ), _xlfn.CONCAT(IF(H1306="X","H",H1306),"_",IF(OR(P1306=5,P1306=6),_xlfn.CONCAT(P1306,"A"),P1306),"_",VLOOKUP(T1306,Datos!$B$2:$C$5,2,TRUE)),""))</f>
        <v>H_1_[11 +]</v>
      </c>
      <c r="AD1306" s="186">
        <f t="shared" si="550"/>
        <v>0</v>
      </c>
      <c r="AE1306" s="90" t="str">
        <f t="shared" si="551"/>
        <v>-</v>
      </c>
      <c r="AF1306" s="91" t="str">
        <f t="shared" si="552"/>
        <v>070601</v>
      </c>
      <c r="AG1306" s="92"/>
      <c r="AH1306" s="93" t="str">
        <f t="shared" si="553"/>
        <v>Corporación de Fomento de la Producción</v>
      </c>
      <c r="AI1306" s="90" t="str">
        <f t="shared" si="554"/>
        <v>-</v>
      </c>
      <c r="AJ1306" s="90">
        <f t="shared" si="555"/>
        <v>6</v>
      </c>
      <c r="AK1306" s="90" t="str">
        <f t="shared" si="556"/>
        <v>-</v>
      </c>
      <c r="AL1306" s="90" t="str">
        <f t="shared" si="557"/>
        <v>Identifica este registro como HOMBRE</v>
      </c>
      <c r="AM1306" s="90" t="str">
        <f t="shared" si="558"/>
        <v>-</v>
      </c>
      <c r="AN1306" s="90" t="str">
        <f t="shared" si="559"/>
        <v>-</v>
      </c>
      <c r="AO1306" s="90" t="str">
        <f t="shared" si="560"/>
        <v>-</v>
      </c>
      <c r="AP1306" s="58" t="str">
        <f t="shared" si="561"/>
        <v>-</v>
      </c>
      <c r="AQ1306" s="94" t="str">
        <f t="shared" si="562"/>
        <v>-</v>
      </c>
      <c r="AR1306" s="94" t="str">
        <f>IF(N1306="","PRIMER_DIA en blanco",
IF(AND(M1306="01",N1306&gt;=L_Conversion!$C$118,N1306&lt;=L_Conversion!$D$118),"-",
IF(AND(M1306="02",N1306&gt;=L_Conversion!$C$119,N1306&lt;=L_Conversion!$D$119),"-",
IF(AND(M1306="03",N1306&gt;=L_Conversion!$C$120,N1306&lt;=L_Conversion!$D$120),"-",
IF(AND(M1306="04",N1306&gt;=L_Conversion!$C$121,N1306&lt;=L_Conversion!$D$121),"-",
IF(AND(M1306="05",N1306&gt;=L_Conversion!$C$122,N1306&lt;=L_Conversion!$D$122),"-",
IF(AND(M1306="06",N1306&gt;=L_Conversion!$C$123,N1306&lt;=L_Conversion!$D$123),"-",
IF(AND(M1306="07",N1306&gt;=L_Conversion!$C$124,N1306&lt;=L_Conversion!$D$124),"-",
IF(AND(M1306="08",N1306&gt;=L_Conversion!$C$125,N1306&lt;=L_Conversion!$D$125),"-",
IF(AND(M1306="09",N1306&gt;=L_Conversion!$C$126,N1306&lt;=L_Conversion!$D$126),"-",
IF(AND(M1306="10",N1306&gt;=L_Conversion!$C$127,N1306&lt;=L_Conversion!$D$127),"-",
IF(AND(M1306="11",N1306&gt;=L_Conversion!$C$128,N1306&lt;=L_Conversion!$D$128),"-",
IF(AND(M1306="12",N1306&gt;=L_Conversion!$C$129,N1306&lt;=L_Conversion!$D$129),"-",
IF(AND(M1306="13",N1306&gt;=L_Conversion!$C$116,N1306&lt;=L_Conversion!$D$116),"-",
IF(AND(M1306="14",N1306&gt;=L_Conversion!$C$117,N1306&lt;=L_Conversion!$D$117),"-",
"PRIMER_DIA fuera de rango")))))))))))))))</f>
        <v>-</v>
      </c>
      <c r="AS1306" s="94" t="str">
        <f t="shared" si="563"/>
        <v>-</v>
      </c>
      <c r="AT1306" s="94" t="str">
        <f t="shared" si="564"/>
        <v>-</v>
      </c>
      <c r="AU1306" s="94" t="str">
        <f t="shared" si="565"/>
        <v>-</v>
      </c>
      <c r="AV1306" s="94" t="str">
        <f t="shared" si="566"/>
        <v>-</v>
      </c>
      <c r="AW1306" s="94" t="str">
        <f t="shared" si="567"/>
        <v>-</v>
      </c>
      <c r="AX1306" s="94" t="str">
        <f t="shared" si="568"/>
        <v>-</v>
      </c>
      <c r="AY1306" s="94" t="str">
        <f t="shared" si="569"/>
        <v>-</v>
      </c>
      <c r="AZ1306" s="94" t="str">
        <f t="shared" si="570"/>
        <v>-</v>
      </c>
      <c r="BA1306" s="94" t="str">
        <f t="shared" si="571"/>
        <v>-</v>
      </c>
      <c r="BB1306" s="94" t="str">
        <f t="shared" si="572"/>
        <v>-</v>
      </c>
      <c r="BC1306" s="94" t="str">
        <f t="shared" si="573"/>
        <v>-</v>
      </c>
      <c r="BD1306" s="94" t="str">
        <f t="shared" si="574"/>
        <v>-</v>
      </c>
      <c r="BE1306" s="94" t="str">
        <f t="shared" si="575"/>
        <v>-</v>
      </c>
      <c r="BF1306" s="94" t="str">
        <f t="shared" si="576"/>
        <v>-</v>
      </c>
    </row>
    <row r="1307" spans="1:58" x14ac:dyDescent="0.2">
      <c r="A1307" s="19" t="s">
        <v>1193</v>
      </c>
      <c r="B1307" s="19" t="s">
        <v>76</v>
      </c>
      <c r="C1307" s="19">
        <v>17866262</v>
      </c>
      <c r="D1307" s="19">
        <v>7</v>
      </c>
      <c r="E1307" s="19" t="s">
        <v>2074</v>
      </c>
      <c r="F1307" s="19" t="s">
        <v>1625</v>
      </c>
      <c r="G1307" s="19" t="s">
        <v>2075</v>
      </c>
      <c r="H1307" s="19" t="s">
        <v>1018</v>
      </c>
      <c r="I1307" s="19" t="s">
        <v>653</v>
      </c>
      <c r="J1307" s="19">
        <v>80</v>
      </c>
      <c r="K1307" s="19" t="s">
        <v>556</v>
      </c>
      <c r="L1307" s="19" t="s">
        <v>495</v>
      </c>
      <c r="M1307" s="19" t="s">
        <v>271</v>
      </c>
      <c r="N1307" s="19">
        <v>45972</v>
      </c>
      <c r="O1307" s="19">
        <v>84</v>
      </c>
      <c r="P1307" s="83">
        <v>8</v>
      </c>
      <c r="Q1307" s="19" t="s">
        <v>23</v>
      </c>
      <c r="R1307" s="19" t="s">
        <v>11</v>
      </c>
      <c r="S1307" s="19" t="s">
        <v>23</v>
      </c>
      <c r="T1307" s="19">
        <v>84</v>
      </c>
      <c r="U1307" s="19" t="s">
        <v>11</v>
      </c>
      <c r="V1307" s="19" t="s">
        <v>11</v>
      </c>
      <c r="W1307" s="19" t="s">
        <v>11</v>
      </c>
      <c r="X1307" s="19">
        <v>0</v>
      </c>
      <c r="Y1307" s="19" t="s">
        <v>730</v>
      </c>
      <c r="Z1307" s="19">
        <v>0</v>
      </c>
      <c r="AA1307" s="19">
        <v>0</v>
      </c>
      <c r="AB1307" s="19">
        <v>0</v>
      </c>
      <c r="AC1307" s="186" t="str">
        <f>IF(OR(M1307="13",M1307="14",P1307=8),"",IF(     AND(OR(S1307="AUTORIZADO", S1307="PENDIENTE", S1307="REDUCIDO", S1307="AMPLIADO"),L1307&lt;&gt;"HONORARIO" ), _xlfn.CONCAT(IF(H1307="X","H",H1307),"_",IF(OR(P1307=5,P1307=6),_xlfn.CONCAT(P1307,"A"),P1307),"_",VLOOKUP(T1307,Datos!$B$2:$C$5,2,TRUE)),""))</f>
        <v/>
      </c>
      <c r="AD1307" s="186">
        <f t="shared" si="550"/>
        <v>0</v>
      </c>
      <c r="AE1307" s="90" t="str">
        <f t="shared" si="551"/>
        <v>-</v>
      </c>
      <c r="AF1307" s="91" t="str">
        <f t="shared" si="552"/>
        <v>070601</v>
      </c>
      <c r="AG1307" s="92"/>
      <c r="AH1307" s="93" t="str">
        <f t="shared" si="553"/>
        <v>Corporación de Fomento de la Producción</v>
      </c>
      <c r="AI1307" s="90" t="str">
        <f t="shared" si="554"/>
        <v>-</v>
      </c>
      <c r="AJ1307" s="90">
        <f t="shared" si="555"/>
        <v>7</v>
      </c>
      <c r="AK1307" s="90" t="str">
        <f t="shared" si="556"/>
        <v>-</v>
      </c>
      <c r="AL1307" s="90" t="str">
        <f t="shared" si="557"/>
        <v>Identifica este registro como MUJER</v>
      </c>
      <c r="AM1307" s="90" t="str">
        <f t="shared" si="558"/>
        <v>-</v>
      </c>
      <c r="AN1307" s="90" t="str">
        <f t="shared" si="559"/>
        <v>-</v>
      </c>
      <c r="AO1307" s="90" t="str">
        <f t="shared" si="560"/>
        <v>-</v>
      </c>
      <c r="AP1307" s="58" t="str">
        <f t="shared" si="561"/>
        <v>-</v>
      </c>
      <c r="AQ1307" s="94" t="str">
        <f t="shared" si="562"/>
        <v>-</v>
      </c>
      <c r="AR1307" s="94" t="str">
        <f>IF(N1307="","PRIMER_DIA en blanco",
IF(AND(M1307="01",N1307&gt;=L_Conversion!$C$118,N1307&lt;=L_Conversion!$D$118),"-",
IF(AND(M1307="02",N1307&gt;=L_Conversion!$C$119,N1307&lt;=L_Conversion!$D$119),"-",
IF(AND(M1307="03",N1307&gt;=L_Conversion!$C$120,N1307&lt;=L_Conversion!$D$120),"-",
IF(AND(M1307="04",N1307&gt;=L_Conversion!$C$121,N1307&lt;=L_Conversion!$D$121),"-",
IF(AND(M1307="05",N1307&gt;=L_Conversion!$C$122,N1307&lt;=L_Conversion!$D$122),"-",
IF(AND(M1307="06",N1307&gt;=L_Conversion!$C$123,N1307&lt;=L_Conversion!$D$123),"-",
IF(AND(M1307="07",N1307&gt;=L_Conversion!$C$124,N1307&lt;=L_Conversion!$D$124),"-",
IF(AND(M1307="08",N1307&gt;=L_Conversion!$C$125,N1307&lt;=L_Conversion!$D$125),"-",
IF(AND(M1307="09",N1307&gt;=L_Conversion!$C$126,N1307&lt;=L_Conversion!$D$126),"-",
IF(AND(M1307="10",N1307&gt;=L_Conversion!$C$127,N1307&lt;=L_Conversion!$D$127),"-",
IF(AND(M1307="11",N1307&gt;=L_Conversion!$C$128,N1307&lt;=L_Conversion!$D$128),"-",
IF(AND(M1307="12",N1307&gt;=L_Conversion!$C$129,N1307&lt;=L_Conversion!$D$129),"-",
IF(AND(M1307="13",N1307&gt;=L_Conversion!$C$116,N1307&lt;=L_Conversion!$D$116),"-",
IF(AND(M1307="14",N1307&gt;=L_Conversion!$C$117,N1307&lt;=L_Conversion!$D$117),"-",
"PRIMER_DIA fuera de rango")))))))))))))))</f>
        <v>-</v>
      </c>
      <c r="AS1307" s="94" t="str">
        <f t="shared" si="563"/>
        <v>-</v>
      </c>
      <c r="AT1307" s="94" t="str">
        <f t="shared" si="564"/>
        <v>-</v>
      </c>
      <c r="AU1307" s="94" t="str">
        <f t="shared" si="565"/>
        <v>-</v>
      </c>
      <c r="AV1307" s="94" t="str">
        <f t="shared" si="566"/>
        <v>-</v>
      </c>
      <c r="AW1307" s="94" t="str">
        <f t="shared" si="567"/>
        <v>-</v>
      </c>
      <c r="AX1307" s="94" t="str">
        <f t="shared" si="568"/>
        <v>-</v>
      </c>
      <c r="AY1307" s="94" t="str">
        <f t="shared" si="569"/>
        <v>-</v>
      </c>
      <c r="AZ1307" s="94" t="str">
        <f t="shared" si="570"/>
        <v>-</v>
      </c>
      <c r="BA1307" s="94" t="str">
        <f t="shared" si="571"/>
        <v>-</v>
      </c>
      <c r="BB1307" s="94" t="str">
        <f t="shared" si="572"/>
        <v>-</v>
      </c>
      <c r="BC1307" s="94" t="str">
        <f t="shared" si="573"/>
        <v>-</v>
      </c>
      <c r="BD1307" s="94" t="str">
        <f t="shared" si="574"/>
        <v>-</v>
      </c>
      <c r="BE1307" s="94" t="str">
        <f t="shared" si="575"/>
        <v>-</v>
      </c>
      <c r="BF1307" s="94" t="str">
        <f t="shared" si="576"/>
        <v>-</v>
      </c>
    </row>
    <row r="1308" spans="1:58" x14ac:dyDescent="0.2">
      <c r="A1308" s="19" t="s">
        <v>1193</v>
      </c>
      <c r="B1308" s="19" t="s">
        <v>76</v>
      </c>
      <c r="C1308" s="19">
        <v>16470411</v>
      </c>
      <c r="D1308" s="19">
        <v>4</v>
      </c>
      <c r="E1308" s="19" t="s">
        <v>2196</v>
      </c>
      <c r="F1308" s="19" t="s">
        <v>1225</v>
      </c>
      <c r="G1308" s="19" t="s">
        <v>2197</v>
      </c>
      <c r="H1308" s="19" t="s">
        <v>654</v>
      </c>
      <c r="I1308" s="19" t="s">
        <v>653</v>
      </c>
      <c r="J1308" s="19">
        <v>80</v>
      </c>
      <c r="K1308" s="19" t="s">
        <v>556</v>
      </c>
      <c r="L1308" s="19" t="s">
        <v>495</v>
      </c>
      <c r="M1308" s="19" t="s">
        <v>271</v>
      </c>
      <c r="N1308" s="19">
        <v>45972</v>
      </c>
      <c r="O1308" s="19">
        <v>3</v>
      </c>
      <c r="P1308" s="83">
        <v>1</v>
      </c>
      <c r="Q1308" s="19" t="s">
        <v>23</v>
      </c>
      <c r="R1308" s="19" t="s">
        <v>11</v>
      </c>
      <c r="S1308" s="19" t="s">
        <v>23</v>
      </c>
      <c r="T1308" s="19">
        <v>3</v>
      </c>
      <c r="U1308" s="19" t="s">
        <v>11</v>
      </c>
      <c r="V1308" s="19" t="s">
        <v>11</v>
      </c>
      <c r="W1308" s="19" t="s">
        <v>11</v>
      </c>
      <c r="X1308" s="19">
        <v>0</v>
      </c>
      <c r="Y1308" s="19" t="s">
        <v>730</v>
      </c>
      <c r="Z1308" s="19">
        <v>0</v>
      </c>
      <c r="AA1308" s="19">
        <v>0</v>
      </c>
      <c r="AB1308" s="19">
        <v>0</v>
      </c>
      <c r="AC1308" s="186" t="str">
        <f>IF(OR(M1308="13",M1308="14",P1308=8),"",IF(     AND(OR(S1308="AUTORIZADO", S1308="PENDIENTE", S1308="REDUCIDO", S1308="AMPLIADO"),L1308&lt;&gt;"HONORARIO" ), _xlfn.CONCAT(IF(H1308="X","H",H1308),"_",IF(OR(P1308=5,P1308=6),_xlfn.CONCAT(P1308,"A"),P1308),"_",VLOOKUP(T1308,Datos!$B$2:$C$5,2,TRUE)),""))</f>
        <v>H_1_[hasta 3]</v>
      </c>
      <c r="AD1308" s="186">
        <f t="shared" si="550"/>
        <v>0</v>
      </c>
      <c r="AE1308" s="90" t="str">
        <f t="shared" si="551"/>
        <v>-</v>
      </c>
      <c r="AF1308" s="91" t="str">
        <f t="shared" si="552"/>
        <v>070601</v>
      </c>
      <c r="AG1308" s="92"/>
      <c r="AH1308" s="93" t="str">
        <f t="shared" si="553"/>
        <v>Corporación de Fomento de la Producción</v>
      </c>
      <c r="AI1308" s="90" t="str">
        <f t="shared" si="554"/>
        <v>-</v>
      </c>
      <c r="AJ1308" s="90">
        <f t="shared" si="555"/>
        <v>4</v>
      </c>
      <c r="AK1308" s="90" t="str">
        <f t="shared" si="556"/>
        <v>-</v>
      </c>
      <c r="AL1308" s="90" t="str">
        <f t="shared" si="557"/>
        <v>Identifica este registro como HOMBRE</v>
      </c>
      <c r="AM1308" s="90" t="str">
        <f t="shared" si="558"/>
        <v>-</v>
      </c>
      <c r="AN1308" s="90" t="str">
        <f t="shared" si="559"/>
        <v>-</v>
      </c>
      <c r="AO1308" s="90" t="str">
        <f t="shared" si="560"/>
        <v>-</v>
      </c>
      <c r="AP1308" s="58" t="str">
        <f t="shared" si="561"/>
        <v>-</v>
      </c>
      <c r="AQ1308" s="94" t="str">
        <f t="shared" si="562"/>
        <v>-</v>
      </c>
      <c r="AR1308" s="94" t="str">
        <f>IF(N1308="","PRIMER_DIA en blanco",
IF(AND(M1308="01",N1308&gt;=L_Conversion!$C$118,N1308&lt;=L_Conversion!$D$118),"-",
IF(AND(M1308="02",N1308&gt;=L_Conversion!$C$119,N1308&lt;=L_Conversion!$D$119),"-",
IF(AND(M1308="03",N1308&gt;=L_Conversion!$C$120,N1308&lt;=L_Conversion!$D$120),"-",
IF(AND(M1308="04",N1308&gt;=L_Conversion!$C$121,N1308&lt;=L_Conversion!$D$121),"-",
IF(AND(M1308="05",N1308&gt;=L_Conversion!$C$122,N1308&lt;=L_Conversion!$D$122),"-",
IF(AND(M1308="06",N1308&gt;=L_Conversion!$C$123,N1308&lt;=L_Conversion!$D$123),"-",
IF(AND(M1308="07",N1308&gt;=L_Conversion!$C$124,N1308&lt;=L_Conversion!$D$124),"-",
IF(AND(M1308="08",N1308&gt;=L_Conversion!$C$125,N1308&lt;=L_Conversion!$D$125),"-",
IF(AND(M1308="09",N1308&gt;=L_Conversion!$C$126,N1308&lt;=L_Conversion!$D$126),"-",
IF(AND(M1308="10",N1308&gt;=L_Conversion!$C$127,N1308&lt;=L_Conversion!$D$127),"-",
IF(AND(M1308="11",N1308&gt;=L_Conversion!$C$128,N1308&lt;=L_Conversion!$D$128),"-",
IF(AND(M1308="12",N1308&gt;=L_Conversion!$C$129,N1308&lt;=L_Conversion!$D$129),"-",
IF(AND(M1308="13",N1308&gt;=L_Conversion!$C$116,N1308&lt;=L_Conversion!$D$116),"-",
IF(AND(M1308="14",N1308&gt;=L_Conversion!$C$117,N1308&lt;=L_Conversion!$D$117),"-",
"PRIMER_DIA fuera de rango")))))))))))))))</f>
        <v>-</v>
      </c>
      <c r="AS1308" s="94" t="str">
        <f t="shared" si="563"/>
        <v>-</v>
      </c>
      <c r="AT1308" s="94" t="str">
        <f t="shared" si="564"/>
        <v>-</v>
      </c>
      <c r="AU1308" s="94" t="str">
        <f t="shared" si="565"/>
        <v>-</v>
      </c>
      <c r="AV1308" s="94" t="str">
        <f t="shared" si="566"/>
        <v>-</v>
      </c>
      <c r="AW1308" s="94" t="str">
        <f t="shared" si="567"/>
        <v>-</v>
      </c>
      <c r="AX1308" s="94" t="str">
        <f t="shared" si="568"/>
        <v>-</v>
      </c>
      <c r="AY1308" s="94" t="str">
        <f t="shared" si="569"/>
        <v>-</v>
      </c>
      <c r="AZ1308" s="94" t="str">
        <f t="shared" si="570"/>
        <v>-</v>
      </c>
      <c r="BA1308" s="94" t="str">
        <f t="shared" si="571"/>
        <v>-</v>
      </c>
      <c r="BB1308" s="94" t="str">
        <f t="shared" si="572"/>
        <v>-</v>
      </c>
      <c r="BC1308" s="94" t="str">
        <f t="shared" si="573"/>
        <v>-</v>
      </c>
      <c r="BD1308" s="94" t="str">
        <f t="shared" si="574"/>
        <v>-</v>
      </c>
      <c r="BE1308" s="94" t="str">
        <f t="shared" si="575"/>
        <v>-</v>
      </c>
      <c r="BF1308" s="94" t="str">
        <f t="shared" si="576"/>
        <v>-</v>
      </c>
    </row>
    <row r="1309" spans="1:58" x14ac:dyDescent="0.2">
      <c r="A1309" s="19" t="s">
        <v>1193</v>
      </c>
      <c r="B1309" s="19" t="s">
        <v>876</v>
      </c>
      <c r="C1309" s="19">
        <v>17811191</v>
      </c>
      <c r="D1309" s="19">
        <v>4</v>
      </c>
      <c r="E1309" s="19" t="s">
        <v>1265</v>
      </c>
      <c r="F1309" s="19" t="s">
        <v>2169</v>
      </c>
      <c r="G1309" s="19" t="s">
        <v>2170</v>
      </c>
      <c r="H1309" s="19" t="s">
        <v>1018</v>
      </c>
      <c r="I1309" s="19" t="s">
        <v>653</v>
      </c>
      <c r="J1309" s="19">
        <v>80</v>
      </c>
      <c r="K1309" s="19" t="s">
        <v>556</v>
      </c>
      <c r="L1309" s="19" t="s">
        <v>495</v>
      </c>
      <c r="M1309" s="19" t="s">
        <v>271</v>
      </c>
      <c r="N1309" s="19">
        <v>45972</v>
      </c>
      <c r="O1309" s="19">
        <v>84</v>
      </c>
      <c r="P1309" s="83">
        <v>3</v>
      </c>
      <c r="Q1309" s="19" t="s">
        <v>23</v>
      </c>
      <c r="R1309" s="19" t="s">
        <v>11</v>
      </c>
      <c r="S1309" s="19" t="s">
        <v>23</v>
      </c>
      <c r="T1309" s="19">
        <v>84</v>
      </c>
      <c r="U1309" s="19" t="s">
        <v>11</v>
      </c>
      <c r="V1309" s="19" t="s">
        <v>11</v>
      </c>
      <c r="W1309" s="19" t="s">
        <v>11</v>
      </c>
      <c r="X1309" s="19">
        <v>0</v>
      </c>
      <c r="Y1309" s="19" t="s">
        <v>730</v>
      </c>
      <c r="Z1309" s="19">
        <v>0</v>
      </c>
      <c r="AA1309" s="19">
        <v>0</v>
      </c>
      <c r="AB1309" s="19">
        <v>0</v>
      </c>
      <c r="AC1309" s="186" t="str">
        <f>IF(OR(M1309="13",M1309="14",P1309=8),"",IF(     AND(OR(S1309="AUTORIZADO", S1309="PENDIENTE", S1309="REDUCIDO", S1309="AMPLIADO"),L1309&lt;&gt;"HONORARIO" ), _xlfn.CONCAT(IF(H1309="X","H",H1309),"_",IF(OR(P1309=5,P1309=6),_xlfn.CONCAT(P1309,"A"),P1309),"_",VLOOKUP(T1309,Datos!$B$2:$C$5,2,TRUE)),""))</f>
        <v>M_3_[11 +]</v>
      </c>
      <c r="AD1309" s="186">
        <f t="shared" si="550"/>
        <v>0</v>
      </c>
      <c r="AE1309" s="90" t="str">
        <f t="shared" si="551"/>
        <v>-</v>
      </c>
      <c r="AF1309" s="91" t="str">
        <f t="shared" si="552"/>
        <v>070607</v>
      </c>
      <c r="AG1309" s="92"/>
      <c r="AH1309" s="93" t="str">
        <f t="shared" si="553"/>
        <v>Corporación de Fomento de la Producción</v>
      </c>
      <c r="AI1309" s="90" t="str">
        <f t="shared" si="554"/>
        <v>-</v>
      </c>
      <c r="AJ1309" s="90">
        <f t="shared" si="555"/>
        <v>4</v>
      </c>
      <c r="AK1309" s="90" t="str">
        <f t="shared" si="556"/>
        <v>-</v>
      </c>
      <c r="AL1309" s="90" t="str">
        <f t="shared" si="557"/>
        <v>Identifica este registro como MUJER</v>
      </c>
      <c r="AM1309" s="90" t="str">
        <f t="shared" si="558"/>
        <v>-</v>
      </c>
      <c r="AN1309" s="90" t="str">
        <f t="shared" si="559"/>
        <v>-</v>
      </c>
      <c r="AO1309" s="90" t="str">
        <f t="shared" si="560"/>
        <v>-</v>
      </c>
      <c r="AP1309" s="58" t="str">
        <f t="shared" si="561"/>
        <v>-</v>
      </c>
      <c r="AQ1309" s="94" t="str">
        <f t="shared" si="562"/>
        <v>-</v>
      </c>
      <c r="AR1309" s="94" t="str">
        <f>IF(N1309="","PRIMER_DIA en blanco",
IF(AND(M1309="01",N1309&gt;=L_Conversion!$C$118,N1309&lt;=L_Conversion!$D$118),"-",
IF(AND(M1309="02",N1309&gt;=L_Conversion!$C$119,N1309&lt;=L_Conversion!$D$119),"-",
IF(AND(M1309="03",N1309&gt;=L_Conversion!$C$120,N1309&lt;=L_Conversion!$D$120),"-",
IF(AND(M1309="04",N1309&gt;=L_Conversion!$C$121,N1309&lt;=L_Conversion!$D$121),"-",
IF(AND(M1309="05",N1309&gt;=L_Conversion!$C$122,N1309&lt;=L_Conversion!$D$122),"-",
IF(AND(M1309="06",N1309&gt;=L_Conversion!$C$123,N1309&lt;=L_Conversion!$D$123),"-",
IF(AND(M1309="07",N1309&gt;=L_Conversion!$C$124,N1309&lt;=L_Conversion!$D$124),"-",
IF(AND(M1309="08",N1309&gt;=L_Conversion!$C$125,N1309&lt;=L_Conversion!$D$125),"-",
IF(AND(M1309="09",N1309&gt;=L_Conversion!$C$126,N1309&lt;=L_Conversion!$D$126),"-",
IF(AND(M1309="10",N1309&gt;=L_Conversion!$C$127,N1309&lt;=L_Conversion!$D$127),"-",
IF(AND(M1309="11",N1309&gt;=L_Conversion!$C$128,N1309&lt;=L_Conversion!$D$128),"-",
IF(AND(M1309="12",N1309&gt;=L_Conversion!$C$129,N1309&lt;=L_Conversion!$D$129),"-",
IF(AND(M1309="13",N1309&gt;=L_Conversion!$C$116,N1309&lt;=L_Conversion!$D$116),"-",
IF(AND(M1309="14",N1309&gt;=L_Conversion!$C$117,N1309&lt;=L_Conversion!$D$117),"-",
"PRIMER_DIA fuera de rango")))))))))))))))</f>
        <v>-</v>
      </c>
      <c r="AS1309" s="94" t="str">
        <f t="shared" si="563"/>
        <v>-</v>
      </c>
      <c r="AT1309" s="94" t="str">
        <f t="shared" si="564"/>
        <v>-</v>
      </c>
      <c r="AU1309" s="94" t="str">
        <f t="shared" si="565"/>
        <v>-</v>
      </c>
      <c r="AV1309" s="94" t="str">
        <f t="shared" si="566"/>
        <v>-</v>
      </c>
      <c r="AW1309" s="94" t="str">
        <f t="shared" si="567"/>
        <v>-</v>
      </c>
      <c r="AX1309" s="94" t="str">
        <f t="shared" si="568"/>
        <v>-</v>
      </c>
      <c r="AY1309" s="94" t="str">
        <f t="shared" si="569"/>
        <v>-</v>
      </c>
      <c r="AZ1309" s="94" t="str">
        <f t="shared" si="570"/>
        <v>-</v>
      </c>
      <c r="BA1309" s="94" t="str">
        <f t="shared" si="571"/>
        <v>-</v>
      </c>
      <c r="BB1309" s="94" t="str">
        <f t="shared" si="572"/>
        <v>-</v>
      </c>
      <c r="BC1309" s="94" t="str">
        <f t="shared" si="573"/>
        <v>-</v>
      </c>
      <c r="BD1309" s="94" t="str">
        <f t="shared" si="574"/>
        <v>-</v>
      </c>
      <c r="BE1309" s="94" t="str">
        <f t="shared" si="575"/>
        <v>-</v>
      </c>
      <c r="BF1309" s="94" t="str">
        <f t="shared" si="576"/>
        <v>-</v>
      </c>
    </row>
    <row r="1310" spans="1:58" x14ac:dyDescent="0.2">
      <c r="A1310" s="19" t="s">
        <v>1193</v>
      </c>
      <c r="B1310" s="19" t="s">
        <v>667</v>
      </c>
      <c r="C1310" s="19">
        <v>15945569</v>
      </c>
      <c r="D1310" s="19">
        <v>6</v>
      </c>
      <c r="E1310" s="19" t="s">
        <v>1312</v>
      </c>
      <c r="F1310" s="19" t="s">
        <v>2029</v>
      </c>
      <c r="G1310" s="19" t="s">
        <v>2030</v>
      </c>
      <c r="H1310" s="19" t="s">
        <v>1018</v>
      </c>
      <c r="I1310" s="19" t="s">
        <v>654</v>
      </c>
      <c r="J1310" s="19">
        <v>60</v>
      </c>
      <c r="K1310" s="19" t="s">
        <v>556</v>
      </c>
      <c r="L1310" s="19" t="s">
        <v>509</v>
      </c>
      <c r="M1310" s="19" t="s">
        <v>271</v>
      </c>
      <c r="N1310" s="19">
        <v>45972</v>
      </c>
      <c r="O1310" s="19">
        <v>11</v>
      </c>
      <c r="P1310" s="83">
        <v>1</v>
      </c>
      <c r="Q1310" s="19" t="s">
        <v>23</v>
      </c>
      <c r="R1310" s="19" t="s">
        <v>11</v>
      </c>
      <c r="S1310" s="19" t="s">
        <v>23</v>
      </c>
      <c r="T1310" s="19">
        <v>11</v>
      </c>
      <c r="U1310" s="19" t="s">
        <v>11</v>
      </c>
      <c r="V1310" s="19" t="s">
        <v>11</v>
      </c>
      <c r="W1310" s="19" t="s">
        <v>11</v>
      </c>
      <c r="X1310" s="19">
        <v>0</v>
      </c>
      <c r="Y1310" s="19" t="s">
        <v>730</v>
      </c>
      <c r="Z1310" s="19">
        <v>0</v>
      </c>
      <c r="AA1310" s="19">
        <v>0</v>
      </c>
      <c r="AB1310" s="19">
        <v>0</v>
      </c>
      <c r="AC1310" s="186" t="str">
        <f>IF(OR(M1310="13",M1310="14",P1310=8),"",IF(     AND(OR(S1310="AUTORIZADO", S1310="PENDIENTE", S1310="REDUCIDO", S1310="AMPLIADO"),L1310&lt;&gt;"HONORARIO" ), _xlfn.CONCAT(IF(H1310="X","H",H1310),"_",IF(OR(P1310=5,P1310=6),_xlfn.CONCAT(P1310,"A"),P1310),"_",VLOOKUP(T1310,Datos!$B$2:$C$5,2,TRUE)),""))</f>
        <v>M_1_[11 +]</v>
      </c>
      <c r="AD1310" s="186">
        <f t="shared" si="550"/>
        <v>0</v>
      </c>
      <c r="AE1310" s="90" t="str">
        <f t="shared" si="551"/>
        <v>-</v>
      </c>
      <c r="AF1310" s="91" t="str">
        <f t="shared" si="552"/>
        <v>Revisar</v>
      </c>
      <c r="AG1310" s="92"/>
      <c r="AH1310" s="93" t="str">
        <f t="shared" si="553"/>
        <v>Corporación de Fomento de la Producción</v>
      </c>
      <c r="AI1310" s="90" t="str">
        <f t="shared" si="554"/>
        <v>-</v>
      </c>
      <c r="AJ1310" s="90">
        <f t="shared" si="555"/>
        <v>6</v>
      </c>
      <c r="AK1310" s="90" t="str">
        <f t="shared" si="556"/>
        <v>-</v>
      </c>
      <c r="AL1310" s="90" t="str">
        <f t="shared" si="557"/>
        <v>Identifica este registro como MUJER</v>
      </c>
      <c r="AM1310" s="90" t="str">
        <f t="shared" si="558"/>
        <v>-</v>
      </c>
      <c r="AN1310" s="90" t="str">
        <f t="shared" si="559"/>
        <v>-</v>
      </c>
      <c r="AO1310" s="90" t="str">
        <f t="shared" si="560"/>
        <v>-</v>
      </c>
      <c r="AP1310" s="58" t="str">
        <f t="shared" si="561"/>
        <v>-</v>
      </c>
      <c r="AQ1310" s="94" t="str">
        <f t="shared" si="562"/>
        <v>-</v>
      </c>
      <c r="AR1310" s="94" t="str">
        <f>IF(N1310="","PRIMER_DIA en blanco",
IF(AND(M1310="01",N1310&gt;=L_Conversion!$C$118,N1310&lt;=L_Conversion!$D$118),"-",
IF(AND(M1310="02",N1310&gt;=L_Conversion!$C$119,N1310&lt;=L_Conversion!$D$119),"-",
IF(AND(M1310="03",N1310&gt;=L_Conversion!$C$120,N1310&lt;=L_Conversion!$D$120),"-",
IF(AND(M1310="04",N1310&gt;=L_Conversion!$C$121,N1310&lt;=L_Conversion!$D$121),"-",
IF(AND(M1310="05",N1310&gt;=L_Conversion!$C$122,N1310&lt;=L_Conversion!$D$122),"-",
IF(AND(M1310="06",N1310&gt;=L_Conversion!$C$123,N1310&lt;=L_Conversion!$D$123),"-",
IF(AND(M1310="07",N1310&gt;=L_Conversion!$C$124,N1310&lt;=L_Conversion!$D$124),"-",
IF(AND(M1310="08",N1310&gt;=L_Conversion!$C$125,N1310&lt;=L_Conversion!$D$125),"-",
IF(AND(M1310="09",N1310&gt;=L_Conversion!$C$126,N1310&lt;=L_Conversion!$D$126),"-",
IF(AND(M1310="10",N1310&gt;=L_Conversion!$C$127,N1310&lt;=L_Conversion!$D$127),"-",
IF(AND(M1310="11",N1310&gt;=L_Conversion!$C$128,N1310&lt;=L_Conversion!$D$128),"-",
IF(AND(M1310="12",N1310&gt;=L_Conversion!$C$129,N1310&lt;=L_Conversion!$D$129),"-",
IF(AND(M1310="13",N1310&gt;=L_Conversion!$C$116,N1310&lt;=L_Conversion!$D$116),"-",
IF(AND(M1310="14",N1310&gt;=L_Conversion!$C$117,N1310&lt;=L_Conversion!$D$117),"-",
"PRIMER_DIA fuera de rango")))))))))))))))</f>
        <v>-</v>
      </c>
      <c r="AS1310" s="94" t="str">
        <f t="shared" si="563"/>
        <v>-</v>
      </c>
      <c r="AT1310" s="94" t="str">
        <f t="shared" si="564"/>
        <v>-</v>
      </c>
      <c r="AU1310" s="94" t="str">
        <f t="shared" si="565"/>
        <v>-</v>
      </c>
      <c r="AV1310" s="94" t="str">
        <f t="shared" si="566"/>
        <v>-</v>
      </c>
      <c r="AW1310" s="94" t="str">
        <f t="shared" si="567"/>
        <v>-</v>
      </c>
      <c r="AX1310" s="94" t="str">
        <f t="shared" si="568"/>
        <v>-</v>
      </c>
      <c r="AY1310" s="94" t="str">
        <f t="shared" si="569"/>
        <v>-</v>
      </c>
      <c r="AZ1310" s="94" t="str">
        <f t="shared" si="570"/>
        <v>-</v>
      </c>
      <c r="BA1310" s="94" t="str">
        <f t="shared" si="571"/>
        <v>-</v>
      </c>
      <c r="BB1310" s="94" t="str">
        <f t="shared" si="572"/>
        <v>-</v>
      </c>
      <c r="BC1310" s="94" t="str">
        <f t="shared" si="573"/>
        <v>-</v>
      </c>
      <c r="BD1310" s="94" t="str">
        <f t="shared" si="574"/>
        <v>-</v>
      </c>
      <c r="BE1310" s="94" t="str">
        <f t="shared" si="575"/>
        <v>-</v>
      </c>
      <c r="BF1310" s="94" t="str">
        <f t="shared" si="576"/>
        <v>-</v>
      </c>
    </row>
    <row r="1311" spans="1:58" x14ac:dyDescent="0.2">
      <c r="A1311" s="19" t="s">
        <v>1193</v>
      </c>
      <c r="B1311" s="19" t="s">
        <v>76</v>
      </c>
      <c r="C1311" s="19">
        <v>12634622</v>
      </c>
      <c r="D1311" s="19">
        <v>0</v>
      </c>
      <c r="E1311" s="19" t="s">
        <v>1719</v>
      </c>
      <c r="F1311" s="19" t="s">
        <v>1363</v>
      </c>
      <c r="G1311" s="19" t="s">
        <v>1720</v>
      </c>
      <c r="H1311" s="19" t="s">
        <v>1018</v>
      </c>
      <c r="I1311" s="19" t="s">
        <v>653</v>
      </c>
      <c r="J1311" s="19">
        <v>60</v>
      </c>
      <c r="K1311" s="19" t="s">
        <v>554</v>
      </c>
      <c r="L1311" s="19" t="s">
        <v>490</v>
      </c>
      <c r="M1311" s="19" t="s">
        <v>271</v>
      </c>
      <c r="N1311" s="19">
        <v>45973</v>
      </c>
      <c r="O1311" s="19">
        <v>2</v>
      </c>
      <c r="P1311" s="83">
        <v>1</v>
      </c>
      <c r="Q1311" s="19" t="s">
        <v>23</v>
      </c>
      <c r="R1311" s="19" t="s">
        <v>11</v>
      </c>
      <c r="S1311" s="19" t="s">
        <v>23</v>
      </c>
      <c r="T1311" s="19">
        <v>2</v>
      </c>
      <c r="U1311" s="19" t="s">
        <v>11</v>
      </c>
      <c r="V1311" s="19" t="s">
        <v>11</v>
      </c>
      <c r="W1311" s="19" t="s">
        <v>19</v>
      </c>
      <c r="X1311" s="19">
        <v>47425</v>
      </c>
      <c r="Y1311" s="19" t="s">
        <v>726</v>
      </c>
      <c r="Z1311" s="19">
        <v>2</v>
      </c>
      <c r="AA1311" s="19">
        <v>0</v>
      </c>
      <c r="AB1311" s="19">
        <v>47425</v>
      </c>
      <c r="AC1311" s="186" t="str">
        <f>IF(OR(M1311="13",M1311="14",P1311=8),"",IF(     AND(OR(S1311="AUTORIZADO", S1311="PENDIENTE", S1311="REDUCIDO", S1311="AMPLIADO"),L1311&lt;&gt;"HONORARIO" ), _xlfn.CONCAT(IF(H1311="X","H",H1311),"_",IF(OR(P1311=5,P1311=6),_xlfn.CONCAT(P1311,"A"),P1311),"_",VLOOKUP(T1311,Datos!$B$2:$C$5,2,TRUE)),""))</f>
        <v>M_1_[hasta 3]</v>
      </c>
      <c r="AD1311" s="186">
        <f t="shared" si="550"/>
        <v>47425</v>
      </c>
      <c r="AE1311" s="90" t="str">
        <f t="shared" si="551"/>
        <v>-</v>
      </c>
      <c r="AF1311" s="91" t="str">
        <f t="shared" si="552"/>
        <v>070601</v>
      </c>
      <c r="AG1311" s="92"/>
      <c r="AH1311" s="93" t="str">
        <f t="shared" si="553"/>
        <v>Corporación de Fomento de la Producción</v>
      </c>
      <c r="AI1311" s="90" t="str">
        <f t="shared" si="554"/>
        <v>-</v>
      </c>
      <c r="AJ1311" s="90">
        <f t="shared" si="555"/>
        <v>0</v>
      </c>
      <c r="AK1311" s="90" t="str">
        <f t="shared" si="556"/>
        <v>-</v>
      </c>
      <c r="AL1311" s="90" t="str">
        <f t="shared" si="557"/>
        <v>Identifica este registro como MUJER</v>
      </c>
      <c r="AM1311" s="90" t="str">
        <f t="shared" si="558"/>
        <v>-</v>
      </c>
      <c r="AN1311" s="90" t="str">
        <f t="shared" si="559"/>
        <v>-</v>
      </c>
      <c r="AO1311" s="90" t="str">
        <f t="shared" si="560"/>
        <v>-</v>
      </c>
      <c r="AP1311" s="58" t="str">
        <f t="shared" si="561"/>
        <v>-</v>
      </c>
      <c r="AQ1311" s="94" t="str">
        <f t="shared" si="562"/>
        <v>-</v>
      </c>
      <c r="AR1311" s="94" t="str">
        <f>IF(N1311="","PRIMER_DIA en blanco",
IF(AND(M1311="01",N1311&gt;=L_Conversion!$C$118,N1311&lt;=L_Conversion!$D$118),"-",
IF(AND(M1311="02",N1311&gt;=L_Conversion!$C$119,N1311&lt;=L_Conversion!$D$119),"-",
IF(AND(M1311="03",N1311&gt;=L_Conversion!$C$120,N1311&lt;=L_Conversion!$D$120),"-",
IF(AND(M1311="04",N1311&gt;=L_Conversion!$C$121,N1311&lt;=L_Conversion!$D$121),"-",
IF(AND(M1311="05",N1311&gt;=L_Conversion!$C$122,N1311&lt;=L_Conversion!$D$122),"-",
IF(AND(M1311="06",N1311&gt;=L_Conversion!$C$123,N1311&lt;=L_Conversion!$D$123),"-",
IF(AND(M1311="07",N1311&gt;=L_Conversion!$C$124,N1311&lt;=L_Conversion!$D$124),"-",
IF(AND(M1311="08",N1311&gt;=L_Conversion!$C$125,N1311&lt;=L_Conversion!$D$125),"-",
IF(AND(M1311="09",N1311&gt;=L_Conversion!$C$126,N1311&lt;=L_Conversion!$D$126),"-",
IF(AND(M1311="10",N1311&gt;=L_Conversion!$C$127,N1311&lt;=L_Conversion!$D$127),"-",
IF(AND(M1311="11",N1311&gt;=L_Conversion!$C$128,N1311&lt;=L_Conversion!$D$128),"-",
IF(AND(M1311="12",N1311&gt;=L_Conversion!$C$129,N1311&lt;=L_Conversion!$D$129),"-",
IF(AND(M1311="13",N1311&gt;=L_Conversion!$C$116,N1311&lt;=L_Conversion!$D$116),"-",
IF(AND(M1311="14",N1311&gt;=L_Conversion!$C$117,N1311&lt;=L_Conversion!$D$117),"-",
"PRIMER_DIA fuera de rango")))))))))))))))</f>
        <v>-</v>
      </c>
      <c r="AS1311" s="94" t="str">
        <f t="shared" si="563"/>
        <v>-</v>
      </c>
      <c r="AT1311" s="94" t="str">
        <f t="shared" si="564"/>
        <v>-</v>
      </c>
      <c r="AU1311" s="94" t="str">
        <f t="shared" si="565"/>
        <v>-</v>
      </c>
      <c r="AV1311" s="94" t="str">
        <f t="shared" si="566"/>
        <v>-</v>
      </c>
      <c r="AW1311" s="94" t="str">
        <f t="shared" si="567"/>
        <v>-</v>
      </c>
      <c r="AX1311" s="94" t="str">
        <f t="shared" si="568"/>
        <v>-</v>
      </c>
      <c r="AY1311" s="94" t="str">
        <f t="shared" si="569"/>
        <v>-</v>
      </c>
      <c r="AZ1311" s="94" t="str">
        <f t="shared" si="570"/>
        <v>-</v>
      </c>
      <c r="BA1311" s="94" t="str">
        <f t="shared" si="571"/>
        <v>-</v>
      </c>
      <c r="BB1311" s="94" t="str">
        <f t="shared" si="572"/>
        <v>-</v>
      </c>
      <c r="BC1311" s="94" t="str">
        <f t="shared" si="573"/>
        <v>-</v>
      </c>
      <c r="BD1311" s="94" t="str">
        <f t="shared" si="574"/>
        <v>-</v>
      </c>
      <c r="BE1311" s="94" t="str">
        <f t="shared" si="575"/>
        <v>-</v>
      </c>
      <c r="BF1311" s="94" t="str">
        <f t="shared" si="576"/>
        <v>-</v>
      </c>
    </row>
    <row r="1312" spans="1:58" x14ac:dyDescent="0.2">
      <c r="A1312" s="19" t="s">
        <v>1193</v>
      </c>
      <c r="B1312" s="19" t="s">
        <v>76</v>
      </c>
      <c r="C1312" s="19">
        <v>10027670</v>
      </c>
      <c r="D1312" s="19">
        <v>4</v>
      </c>
      <c r="E1312" s="19" t="s">
        <v>1358</v>
      </c>
      <c r="F1312" s="19" t="s">
        <v>1359</v>
      </c>
      <c r="G1312" s="19" t="s">
        <v>1360</v>
      </c>
      <c r="H1312" s="19" t="s">
        <v>654</v>
      </c>
      <c r="I1312" s="19" t="s">
        <v>653</v>
      </c>
      <c r="J1312" s="19">
        <v>80</v>
      </c>
      <c r="K1312" s="19" t="s">
        <v>560</v>
      </c>
      <c r="L1312" s="19" t="s">
        <v>495</v>
      </c>
      <c r="M1312" s="19" t="s">
        <v>271</v>
      </c>
      <c r="N1312" s="19">
        <v>45973</v>
      </c>
      <c r="O1312" s="19">
        <v>30</v>
      </c>
      <c r="P1312" s="83">
        <v>1</v>
      </c>
      <c r="Q1312" s="19" t="s">
        <v>23</v>
      </c>
      <c r="R1312" s="19" t="s">
        <v>11</v>
      </c>
      <c r="S1312" s="19" t="s">
        <v>23</v>
      </c>
      <c r="T1312" s="19">
        <v>30</v>
      </c>
      <c r="U1312" s="19" t="s">
        <v>11</v>
      </c>
      <c r="V1312" s="19" t="s">
        <v>11</v>
      </c>
      <c r="W1312" s="19" t="s">
        <v>11</v>
      </c>
      <c r="X1312" s="19">
        <v>0</v>
      </c>
      <c r="Y1312" s="19" t="s">
        <v>730</v>
      </c>
      <c r="Z1312" s="19">
        <v>0</v>
      </c>
      <c r="AA1312" s="19">
        <v>0</v>
      </c>
      <c r="AB1312" s="19">
        <v>0</v>
      </c>
      <c r="AC1312" s="186" t="str">
        <f>IF(OR(M1312="13",M1312="14",P1312=8),"",IF(     AND(OR(S1312="AUTORIZADO", S1312="PENDIENTE", S1312="REDUCIDO", S1312="AMPLIADO"),L1312&lt;&gt;"HONORARIO" ), _xlfn.CONCAT(IF(H1312="X","H",H1312),"_",IF(OR(P1312=5,P1312=6),_xlfn.CONCAT(P1312,"A"),P1312),"_",VLOOKUP(T1312,Datos!$B$2:$C$5,2,TRUE)),""))</f>
        <v>H_1_[11 +]</v>
      </c>
      <c r="AD1312" s="186">
        <f t="shared" si="550"/>
        <v>0</v>
      </c>
      <c r="AE1312" s="90" t="str">
        <f t="shared" si="551"/>
        <v>-</v>
      </c>
      <c r="AF1312" s="91" t="str">
        <f t="shared" si="552"/>
        <v>070601</v>
      </c>
      <c r="AG1312" s="92"/>
      <c r="AH1312" s="93" t="str">
        <f t="shared" si="553"/>
        <v>Corporación de Fomento de la Producción</v>
      </c>
      <c r="AI1312" s="90" t="str">
        <f t="shared" si="554"/>
        <v>-</v>
      </c>
      <c r="AJ1312" s="90">
        <f t="shared" si="555"/>
        <v>4</v>
      </c>
      <c r="AK1312" s="90" t="str">
        <f t="shared" si="556"/>
        <v>-</v>
      </c>
      <c r="AL1312" s="90" t="str">
        <f t="shared" si="557"/>
        <v>Identifica este registro como HOMBRE</v>
      </c>
      <c r="AM1312" s="90" t="str">
        <f t="shared" si="558"/>
        <v>-</v>
      </c>
      <c r="AN1312" s="90" t="str">
        <f t="shared" si="559"/>
        <v>-</v>
      </c>
      <c r="AO1312" s="90" t="str">
        <f t="shared" si="560"/>
        <v>-</v>
      </c>
      <c r="AP1312" s="58" t="str">
        <f t="shared" si="561"/>
        <v>-</v>
      </c>
      <c r="AQ1312" s="94" t="str">
        <f t="shared" si="562"/>
        <v>-</v>
      </c>
      <c r="AR1312" s="94" t="str">
        <f>IF(N1312="","PRIMER_DIA en blanco",
IF(AND(M1312="01",N1312&gt;=L_Conversion!$C$118,N1312&lt;=L_Conversion!$D$118),"-",
IF(AND(M1312="02",N1312&gt;=L_Conversion!$C$119,N1312&lt;=L_Conversion!$D$119),"-",
IF(AND(M1312="03",N1312&gt;=L_Conversion!$C$120,N1312&lt;=L_Conversion!$D$120),"-",
IF(AND(M1312="04",N1312&gt;=L_Conversion!$C$121,N1312&lt;=L_Conversion!$D$121),"-",
IF(AND(M1312="05",N1312&gt;=L_Conversion!$C$122,N1312&lt;=L_Conversion!$D$122),"-",
IF(AND(M1312="06",N1312&gt;=L_Conversion!$C$123,N1312&lt;=L_Conversion!$D$123),"-",
IF(AND(M1312="07",N1312&gt;=L_Conversion!$C$124,N1312&lt;=L_Conversion!$D$124),"-",
IF(AND(M1312="08",N1312&gt;=L_Conversion!$C$125,N1312&lt;=L_Conversion!$D$125),"-",
IF(AND(M1312="09",N1312&gt;=L_Conversion!$C$126,N1312&lt;=L_Conversion!$D$126),"-",
IF(AND(M1312="10",N1312&gt;=L_Conversion!$C$127,N1312&lt;=L_Conversion!$D$127),"-",
IF(AND(M1312="11",N1312&gt;=L_Conversion!$C$128,N1312&lt;=L_Conversion!$D$128),"-",
IF(AND(M1312="12",N1312&gt;=L_Conversion!$C$129,N1312&lt;=L_Conversion!$D$129),"-",
IF(AND(M1312="13",N1312&gt;=L_Conversion!$C$116,N1312&lt;=L_Conversion!$D$116),"-",
IF(AND(M1312="14",N1312&gt;=L_Conversion!$C$117,N1312&lt;=L_Conversion!$D$117),"-",
"PRIMER_DIA fuera de rango")))))))))))))))</f>
        <v>-</v>
      </c>
      <c r="AS1312" s="94" t="str">
        <f t="shared" si="563"/>
        <v>-</v>
      </c>
      <c r="AT1312" s="94" t="str">
        <f t="shared" si="564"/>
        <v>-</v>
      </c>
      <c r="AU1312" s="94" t="str">
        <f t="shared" si="565"/>
        <v>-</v>
      </c>
      <c r="AV1312" s="94" t="str">
        <f t="shared" si="566"/>
        <v>-</v>
      </c>
      <c r="AW1312" s="94" t="str">
        <f t="shared" si="567"/>
        <v>-</v>
      </c>
      <c r="AX1312" s="94" t="str">
        <f t="shared" si="568"/>
        <v>-</v>
      </c>
      <c r="AY1312" s="94" t="str">
        <f t="shared" si="569"/>
        <v>-</v>
      </c>
      <c r="AZ1312" s="94" t="str">
        <f t="shared" si="570"/>
        <v>-</v>
      </c>
      <c r="BA1312" s="94" t="str">
        <f t="shared" si="571"/>
        <v>-</v>
      </c>
      <c r="BB1312" s="94" t="str">
        <f t="shared" si="572"/>
        <v>-</v>
      </c>
      <c r="BC1312" s="94" t="str">
        <f t="shared" si="573"/>
        <v>-</v>
      </c>
      <c r="BD1312" s="94" t="str">
        <f t="shared" si="574"/>
        <v>-</v>
      </c>
      <c r="BE1312" s="94" t="str">
        <f t="shared" si="575"/>
        <v>-</v>
      </c>
      <c r="BF1312" s="94" t="str">
        <f t="shared" si="576"/>
        <v>-</v>
      </c>
    </row>
    <row r="1313" spans="1:58" x14ac:dyDescent="0.2">
      <c r="A1313" s="19" t="s">
        <v>1193</v>
      </c>
      <c r="B1313" s="19" t="s">
        <v>76</v>
      </c>
      <c r="C1313" s="19">
        <v>16624463</v>
      </c>
      <c r="D1313" s="19">
        <v>3</v>
      </c>
      <c r="E1313" s="19" t="s">
        <v>1239</v>
      </c>
      <c r="F1313" s="19" t="s">
        <v>1240</v>
      </c>
      <c r="G1313" s="19" t="s">
        <v>1241</v>
      </c>
      <c r="H1313" s="19" t="s">
        <v>1018</v>
      </c>
      <c r="I1313" s="19" t="s">
        <v>653</v>
      </c>
      <c r="J1313" s="19">
        <v>80</v>
      </c>
      <c r="K1313" s="19" t="s">
        <v>560</v>
      </c>
      <c r="L1313" s="19" t="s">
        <v>495</v>
      </c>
      <c r="M1313" s="19" t="s">
        <v>271</v>
      </c>
      <c r="N1313" s="19">
        <v>45973</v>
      </c>
      <c r="O1313" s="19">
        <v>3</v>
      </c>
      <c r="P1313" s="83">
        <v>1</v>
      </c>
      <c r="Q1313" s="19" t="s">
        <v>23</v>
      </c>
      <c r="R1313" s="19" t="s">
        <v>11</v>
      </c>
      <c r="S1313" s="19" t="s">
        <v>23</v>
      </c>
      <c r="T1313" s="19">
        <v>3</v>
      </c>
      <c r="U1313" s="19" t="s">
        <v>11</v>
      </c>
      <c r="V1313" s="19" t="s">
        <v>11</v>
      </c>
      <c r="W1313" s="19" t="s">
        <v>11</v>
      </c>
      <c r="X1313" s="19">
        <v>0</v>
      </c>
      <c r="Y1313" s="19" t="s">
        <v>730</v>
      </c>
      <c r="Z1313" s="19">
        <v>0</v>
      </c>
      <c r="AA1313" s="19">
        <v>0</v>
      </c>
      <c r="AB1313" s="19">
        <v>0</v>
      </c>
      <c r="AC1313" s="186" t="str">
        <f>IF(OR(M1313="13",M1313="14",P1313=8),"",IF(     AND(OR(S1313="AUTORIZADO", S1313="PENDIENTE", S1313="REDUCIDO", S1313="AMPLIADO"),L1313&lt;&gt;"HONORARIO" ), _xlfn.CONCAT(IF(H1313="X","H",H1313),"_",IF(OR(P1313=5,P1313=6),_xlfn.CONCAT(P1313,"A"),P1313),"_",VLOOKUP(T1313,Datos!$B$2:$C$5,2,TRUE)),""))</f>
        <v>M_1_[hasta 3]</v>
      </c>
      <c r="AD1313" s="186">
        <f t="shared" si="550"/>
        <v>0</v>
      </c>
      <c r="AE1313" s="90" t="str">
        <f t="shared" si="551"/>
        <v>-</v>
      </c>
      <c r="AF1313" s="91" t="str">
        <f t="shared" si="552"/>
        <v>070601</v>
      </c>
      <c r="AG1313" s="92"/>
      <c r="AH1313" s="93" t="str">
        <f t="shared" si="553"/>
        <v>Corporación de Fomento de la Producción</v>
      </c>
      <c r="AI1313" s="90" t="str">
        <f t="shared" si="554"/>
        <v>-</v>
      </c>
      <c r="AJ1313" s="90">
        <f t="shared" si="555"/>
        <v>3</v>
      </c>
      <c r="AK1313" s="90" t="str">
        <f t="shared" si="556"/>
        <v>-</v>
      </c>
      <c r="AL1313" s="90" t="str">
        <f t="shared" si="557"/>
        <v>Identifica este registro como MUJER</v>
      </c>
      <c r="AM1313" s="90" t="str">
        <f t="shared" si="558"/>
        <v>-</v>
      </c>
      <c r="AN1313" s="90" t="str">
        <f t="shared" si="559"/>
        <v>-</v>
      </c>
      <c r="AO1313" s="90" t="str">
        <f t="shared" si="560"/>
        <v>-</v>
      </c>
      <c r="AP1313" s="58" t="str">
        <f t="shared" si="561"/>
        <v>-</v>
      </c>
      <c r="AQ1313" s="94" t="str">
        <f t="shared" si="562"/>
        <v>-</v>
      </c>
      <c r="AR1313" s="94" t="str">
        <f>IF(N1313="","PRIMER_DIA en blanco",
IF(AND(M1313="01",N1313&gt;=L_Conversion!$C$118,N1313&lt;=L_Conversion!$D$118),"-",
IF(AND(M1313="02",N1313&gt;=L_Conversion!$C$119,N1313&lt;=L_Conversion!$D$119),"-",
IF(AND(M1313="03",N1313&gt;=L_Conversion!$C$120,N1313&lt;=L_Conversion!$D$120),"-",
IF(AND(M1313="04",N1313&gt;=L_Conversion!$C$121,N1313&lt;=L_Conversion!$D$121),"-",
IF(AND(M1313="05",N1313&gt;=L_Conversion!$C$122,N1313&lt;=L_Conversion!$D$122),"-",
IF(AND(M1313="06",N1313&gt;=L_Conversion!$C$123,N1313&lt;=L_Conversion!$D$123),"-",
IF(AND(M1313="07",N1313&gt;=L_Conversion!$C$124,N1313&lt;=L_Conversion!$D$124),"-",
IF(AND(M1313="08",N1313&gt;=L_Conversion!$C$125,N1313&lt;=L_Conversion!$D$125),"-",
IF(AND(M1313="09",N1313&gt;=L_Conversion!$C$126,N1313&lt;=L_Conversion!$D$126),"-",
IF(AND(M1313="10",N1313&gt;=L_Conversion!$C$127,N1313&lt;=L_Conversion!$D$127),"-",
IF(AND(M1313="11",N1313&gt;=L_Conversion!$C$128,N1313&lt;=L_Conversion!$D$128),"-",
IF(AND(M1313="12",N1313&gt;=L_Conversion!$C$129,N1313&lt;=L_Conversion!$D$129),"-",
IF(AND(M1313="13",N1313&gt;=L_Conversion!$C$116,N1313&lt;=L_Conversion!$D$116),"-",
IF(AND(M1313="14",N1313&gt;=L_Conversion!$C$117,N1313&lt;=L_Conversion!$D$117),"-",
"PRIMER_DIA fuera de rango")))))))))))))))</f>
        <v>-</v>
      </c>
      <c r="AS1313" s="94" t="str">
        <f t="shared" si="563"/>
        <v>-</v>
      </c>
      <c r="AT1313" s="94" t="str">
        <f t="shared" si="564"/>
        <v>-</v>
      </c>
      <c r="AU1313" s="94" t="str">
        <f t="shared" si="565"/>
        <v>-</v>
      </c>
      <c r="AV1313" s="94" t="str">
        <f t="shared" si="566"/>
        <v>-</v>
      </c>
      <c r="AW1313" s="94" t="str">
        <f t="shared" si="567"/>
        <v>-</v>
      </c>
      <c r="AX1313" s="94" t="str">
        <f t="shared" si="568"/>
        <v>-</v>
      </c>
      <c r="AY1313" s="94" t="str">
        <f t="shared" si="569"/>
        <v>-</v>
      </c>
      <c r="AZ1313" s="94" t="str">
        <f t="shared" si="570"/>
        <v>-</v>
      </c>
      <c r="BA1313" s="94" t="str">
        <f t="shared" si="571"/>
        <v>-</v>
      </c>
      <c r="BB1313" s="94" t="str">
        <f t="shared" si="572"/>
        <v>-</v>
      </c>
      <c r="BC1313" s="94" t="str">
        <f t="shared" si="573"/>
        <v>-</v>
      </c>
      <c r="BD1313" s="94" t="str">
        <f t="shared" si="574"/>
        <v>-</v>
      </c>
      <c r="BE1313" s="94" t="str">
        <f t="shared" si="575"/>
        <v>-</v>
      </c>
      <c r="BF1313" s="94" t="str">
        <f t="shared" si="576"/>
        <v>-</v>
      </c>
    </row>
    <row r="1314" spans="1:58" x14ac:dyDescent="0.2">
      <c r="A1314" s="19" t="s">
        <v>1193</v>
      </c>
      <c r="B1314" s="19" t="s">
        <v>876</v>
      </c>
      <c r="C1314" s="19">
        <v>12721633</v>
      </c>
      <c r="D1314" s="19">
        <v>9</v>
      </c>
      <c r="E1314" s="19" t="s">
        <v>1312</v>
      </c>
      <c r="F1314" s="19" t="s">
        <v>1194</v>
      </c>
      <c r="G1314" s="19" t="s">
        <v>1273</v>
      </c>
      <c r="H1314" s="19" t="s">
        <v>654</v>
      </c>
      <c r="I1314" s="19" t="s">
        <v>653</v>
      </c>
      <c r="J1314" s="19">
        <v>80</v>
      </c>
      <c r="K1314" s="19" t="s">
        <v>556</v>
      </c>
      <c r="L1314" s="19" t="s">
        <v>495</v>
      </c>
      <c r="M1314" s="19" t="s">
        <v>271</v>
      </c>
      <c r="N1314" s="19">
        <v>45973</v>
      </c>
      <c r="O1314" s="19">
        <v>3</v>
      </c>
      <c r="P1314" s="83">
        <v>1</v>
      </c>
      <c r="Q1314" s="19" t="s">
        <v>23</v>
      </c>
      <c r="R1314" s="19" t="s">
        <v>11</v>
      </c>
      <c r="S1314" s="19" t="s">
        <v>23</v>
      </c>
      <c r="T1314" s="19">
        <v>3</v>
      </c>
      <c r="U1314" s="19" t="s">
        <v>11</v>
      </c>
      <c r="V1314" s="19" t="s">
        <v>11</v>
      </c>
      <c r="W1314" s="19" t="s">
        <v>11</v>
      </c>
      <c r="X1314" s="19">
        <v>0</v>
      </c>
      <c r="Y1314" s="19" t="s">
        <v>730</v>
      </c>
      <c r="Z1314" s="19">
        <v>0</v>
      </c>
      <c r="AA1314" s="19">
        <v>0</v>
      </c>
      <c r="AB1314" s="19">
        <v>0</v>
      </c>
      <c r="AC1314" s="186" t="str">
        <f>IF(OR(M1314="13",M1314="14",P1314=8),"",IF(     AND(OR(S1314="AUTORIZADO", S1314="PENDIENTE", S1314="REDUCIDO", S1314="AMPLIADO"),L1314&lt;&gt;"HONORARIO" ), _xlfn.CONCAT(IF(H1314="X","H",H1314),"_",IF(OR(P1314=5,P1314=6),_xlfn.CONCAT(P1314,"A"),P1314),"_",VLOOKUP(T1314,Datos!$B$2:$C$5,2,TRUE)),""))</f>
        <v>H_1_[hasta 3]</v>
      </c>
      <c r="AD1314" s="186">
        <f t="shared" si="550"/>
        <v>0</v>
      </c>
      <c r="AE1314" s="90" t="str">
        <f t="shared" si="551"/>
        <v>-</v>
      </c>
      <c r="AF1314" s="91" t="str">
        <f t="shared" si="552"/>
        <v>070607</v>
      </c>
      <c r="AG1314" s="92"/>
      <c r="AH1314" s="93" t="str">
        <f t="shared" si="553"/>
        <v>Corporación de Fomento de la Producción</v>
      </c>
      <c r="AI1314" s="90" t="str">
        <f t="shared" si="554"/>
        <v>-</v>
      </c>
      <c r="AJ1314" s="90">
        <f t="shared" si="555"/>
        <v>9</v>
      </c>
      <c r="AK1314" s="90" t="str">
        <f t="shared" si="556"/>
        <v>-</v>
      </c>
      <c r="AL1314" s="90" t="str">
        <f t="shared" si="557"/>
        <v>Identifica este registro como HOMBRE</v>
      </c>
      <c r="AM1314" s="90" t="str">
        <f t="shared" si="558"/>
        <v>-</v>
      </c>
      <c r="AN1314" s="90" t="str">
        <f t="shared" si="559"/>
        <v>-</v>
      </c>
      <c r="AO1314" s="90" t="str">
        <f t="shared" si="560"/>
        <v>-</v>
      </c>
      <c r="AP1314" s="58" t="str">
        <f t="shared" si="561"/>
        <v>-</v>
      </c>
      <c r="AQ1314" s="94" t="str">
        <f t="shared" si="562"/>
        <v>-</v>
      </c>
      <c r="AR1314" s="94" t="str">
        <f>IF(N1314="","PRIMER_DIA en blanco",
IF(AND(M1314="01",N1314&gt;=L_Conversion!$C$118,N1314&lt;=L_Conversion!$D$118),"-",
IF(AND(M1314="02",N1314&gt;=L_Conversion!$C$119,N1314&lt;=L_Conversion!$D$119),"-",
IF(AND(M1314="03",N1314&gt;=L_Conversion!$C$120,N1314&lt;=L_Conversion!$D$120),"-",
IF(AND(M1314="04",N1314&gt;=L_Conversion!$C$121,N1314&lt;=L_Conversion!$D$121),"-",
IF(AND(M1314="05",N1314&gt;=L_Conversion!$C$122,N1314&lt;=L_Conversion!$D$122),"-",
IF(AND(M1314="06",N1314&gt;=L_Conversion!$C$123,N1314&lt;=L_Conversion!$D$123),"-",
IF(AND(M1314="07",N1314&gt;=L_Conversion!$C$124,N1314&lt;=L_Conversion!$D$124),"-",
IF(AND(M1314="08",N1314&gt;=L_Conversion!$C$125,N1314&lt;=L_Conversion!$D$125),"-",
IF(AND(M1314="09",N1314&gt;=L_Conversion!$C$126,N1314&lt;=L_Conversion!$D$126),"-",
IF(AND(M1314="10",N1314&gt;=L_Conversion!$C$127,N1314&lt;=L_Conversion!$D$127),"-",
IF(AND(M1314="11",N1314&gt;=L_Conversion!$C$128,N1314&lt;=L_Conversion!$D$128),"-",
IF(AND(M1314="12",N1314&gt;=L_Conversion!$C$129,N1314&lt;=L_Conversion!$D$129),"-",
IF(AND(M1314="13",N1314&gt;=L_Conversion!$C$116,N1314&lt;=L_Conversion!$D$116),"-",
IF(AND(M1314="14",N1314&gt;=L_Conversion!$C$117,N1314&lt;=L_Conversion!$D$117),"-",
"PRIMER_DIA fuera de rango")))))))))))))))</f>
        <v>-</v>
      </c>
      <c r="AS1314" s="94" t="str">
        <f t="shared" si="563"/>
        <v>-</v>
      </c>
      <c r="AT1314" s="94" t="str">
        <f t="shared" si="564"/>
        <v>-</v>
      </c>
      <c r="AU1314" s="94" t="str">
        <f t="shared" si="565"/>
        <v>-</v>
      </c>
      <c r="AV1314" s="94" t="str">
        <f t="shared" si="566"/>
        <v>-</v>
      </c>
      <c r="AW1314" s="94" t="str">
        <f t="shared" si="567"/>
        <v>-</v>
      </c>
      <c r="AX1314" s="94" t="str">
        <f t="shared" si="568"/>
        <v>-</v>
      </c>
      <c r="AY1314" s="94" t="str">
        <f t="shared" si="569"/>
        <v>-</v>
      </c>
      <c r="AZ1314" s="94" t="str">
        <f t="shared" si="570"/>
        <v>-</v>
      </c>
      <c r="BA1314" s="94" t="str">
        <f t="shared" si="571"/>
        <v>-</v>
      </c>
      <c r="BB1314" s="94" t="str">
        <f t="shared" si="572"/>
        <v>-</v>
      </c>
      <c r="BC1314" s="94" t="str">
        <f t="shared" si="573"/>
        <v>-</v>
      </c>
      <c r="BD1314" s="94" t="str">
        <f t="shared" si="574"/>
        <v>-</v>
      </c>
      <c r="BE1314" s="94" t="str">
        <f t="shared" si="575"/>
        <v>-</v>
      </c>
      <c r="BF1314" s="94" t="str">
        <f t="shared" si="576"/>
        <v>-</v>
      </c>
    </row>
    <row r="1315" spans="1:58" x14ac:dyDescent="0.2">
      <c r="A1315" s="19" t="s">
        <v>1193</v>
      </c>
      <c r="B1315" s="19" t="s">
        <v>76</v>
      </c>
      <c r="C1315" s="19">
        <v>10086798</v>
      </c>
      <c r="D1315" s="19">
        <v>2</v>
      </c>
      <c r="E1315" s="19" t="s">
        <v>2198</v>
      </c>
      <c r="F1315" s="19" t="s">
        <v>1599</v>
      </c>
      <c r="G1315" s="19" t="s">
        <v>2199</v>
      </c>
      <c r="H1315" s="19" t="s">
        <v>1018</v>
      </c>
      <c r="I1315" s="19" t="s">
        <v>653</v>
      </c>
      <c r="J1315" s="19">
        <v>80</v>
      </c>
      <c r="K1315" s="19" t="s">
        <v>556</v>
      </c>
      <c r="L1315" s="19" t="s">
        <v>495</v>
      </c>
      <c r="M1315" s="19" t="s">
        <v>271</v>
      </c>
      <c r="N1315" s="19">
        <v>45974</v>
      </c>
      <c r="O1315" s="19">
        <v>2</v>
      </c>
      <c r="P1315" s="83">
        <v>1</v>
      </c>
      <c r="Q1315" s="19" t="s">
        <v>23</v>
      </c>
      <c r="R1315" s="19" t="s">
        <v>11</v>
      </c>
      <c r="S1315" s="19" t="s">
        <v>23</v>
      </c>
      <c r="T1315" s="19">
        <v>2</v>
      </c>
      <c r="U1315" s="19" t="s">
        <v>11</v>
      </c>
      <c r="V1315" s="19" t="s">
        <v>11</v>
      </c>
      <c r="W1315" s="19" t="s">
        <v>11</v>
      </c>
      <c r="X1315" s="19">
        <v>0</v>
      </c>
      <c r="Y1315" s="19" t="s">
        <v>730</v>
      </c>
      <c r="Z1315" s="19">
        <v>0</v>
      </c>
      <c r="AA1315" s="19">
        <v>0</v>
      </c>
      <c r="AB1315" s="19">
        <v>0</v>
      </c>
      <c r="AC1315" s="186" t="str">
        <f>IF(OR(M1315="13",M1315="14",P1315=8),"",IF(     AND(OR(S1315="AUTORIZADO", S1315="PENDIENTE", S1315="REDUCIDO", S1315="AMPLIADO"),L1315&lt;&gt;"HONORARIO" ), _xlfn.CONCAT(IF(H1315="X","H",H1315),"_",IF(OR(P1315=5,P1315=6),_xlfn.CONCAT(P1315,"A"),P1315),"_",VLOOKUP(T1315,Datos!$B$2:$C$5,2,TRUE)),""))</f>
        <v>M_1_[hasta 3]</v>
      </c>
      <c r="AD1315" s="186">
        <f t="shared" si="550"/>
        <v>0</v>
      </c>
      <c r="AE1315" s="90" t="str">
        <f t="shared" si="551"/>
        <v>-</v>
      </c>
      <c r="AF1315" s="91" t="str">
        <f t="shared" si="552"/>
        <v>070601</v>
      </c>
      <c r="AG1315" s="92"/>
      <c r="AH1315" s="93" t="str">
        <f t="shared" si="553"/>
        <v>Corporación de Fomento de la Producción</v>
      </c>
      <c r="AI1315" s="90" t="str">
        <f t="shared" si="554"/>
        <v>-</v>
      </c>
      <c r="AJ1315" s="90">
        <f t="shared" si="555"/>
        <v>2</v>
      </c>
      <c r="AK1315" s="90" t="str">
        <f t="shared" si="556"/>
        <v>-</v>
      </c>
      <c r="AL1315" s="90" t="str">
        <f t="shared" si="557"/>
        <v>Identifica este registro como MUJER</v>
      </c>
      <c r="AM1315" s="90" t="str">
        <f t="shared" si="558"/>
        <v>-</v>
      </c>
      <c r="AN1315" s="90" t="str">
        <f t="shared" si="559"/>
        <v>-</v>
      </c>
      <c r="AO1315" s="90" t="str">
        <f t="shared" si="560"/>
        <v>-</v>
      </c>
      <c r="AP1315" s="58" t="str">
        <f t="shared" si="561"/>
        <v>-</v>
      </c>
      <c r="AQ1315" s="94" t="str">
        <f t="shared" si="562"/>
        <v>-</v>
      </c>
      <c r="AR1315" s="94" t="str">
        <f>IF(N1315="","PRIMER_DIA en blanco",
IF(AND(M1315="01",N1315&gt;=L_Conversion!$C$118,N1315&lt;=L_Conversion!$D$118),"-",
IF(AND(M1315="02",N1315&gt;=L_Conversion!$C$119,N1315&lt;=L_Conversion!$D$119),"-",
IF(AND(M1315="03",N1315&gt;=L_Conversion!$C$120,N1315&lt;=L_Conversion!$D$120),"-",
IF(AND(M1315="04",N1315&gt;=L_Conversion!$C$121,N1315&lt;=L_Conversion!$D$121),"-",
IF(AND(M1315="05",N1315&gt;=L_Conversion!$C$122,N1315&lt;=L_Conversion!$D$122),"-",
IF(AND(M1315="06",N1315&gt;=L_Conversion!$C$123,N1315&lt;=L_Conversion!$D$123),"-",
IF(AND(M1315="07",N1315&gt;=L_Conversion!$C$124,N1315&lt;=L_Conversion!$D$124),"-",
IF(AND(M1315="08",N1315&gt;=L_Conversion!$C$125,N1315&lt;=L_Conversion!$D$125),"-",
IF(AND(M1315="09",N1315&gt;=L_Conversion!$C$126,N1315&lt;=L_Conversion!$D$126),"-",
IF(AND(M1315="10",N1315&gt;=L_Conversion!$C$127,N1315&lt;=L_Conversion!$D$127),"-",
IF(AND(M1315="11",N1315&gt;=L_Conversion!$C$128,N1315&lt;=L_Conversion!$D$128),"-",
IF(AND(M1315="12",N1315&gt;=L_Conversion!$C$129,N1315&lt;=L_Conversion!$D$129),"-",
IF(AND(M1315="13",N1315&gt;=L_Conversion!$C$116,N1315&lt;=L_Conversion!$D$116),"-",
IF(AND(M1315="14",N1315&gt;=L_Conversion!$C$117,N1315&lt;=L_Conversion!$D$117),"-",
"PRIMER_DIA fuera de rango")))))))))))))))</f>
        <v>-</v>
      </c>
      <c r="AS1315" s="94" t="str">
        <f t="shared" si="563"/>
        <v>-</v>
      </c>
      <c r="AT1315" s="94" t="str">
        <f t="shared" si="564"/>
        <v>-</v>
      </c>
      <c r="AU1315" s="94" t="str">
        <f t="shared" si="565"/>
        <v>-</v>
      </c>
      <c r="AV1315" s="94" t="str">
        <f t="shared" si="566"/>
        <v>-</v>
      </c>
      <c r="AW1315" s="94" t="str">
        <f t="shared" si="567"/>
        <v>-</v>
      </c>
      <c r="AX1315" s="94" t="str">
        <f t="shared" si="568"/>
        <v>-</v>
      </c>
      <c r="AY1315" s="94" t="str">
        <f t="shared" si="569"/>
        <v>-</v>
      </c>
      <c r="AZ1315" s="94" t="str">
        <f t="shared" si="570"/>
        <v>-</v>
      </c>
      <c r="BA1315" s="94" t="str">
        <f t="shared" si="571"/>
        <v>-</v>
      </c>
      <c r="BB1315" s="94" t="str">
        <f t="shared" si="572"/>
        <v>-</v>
      </c>
      <c r="BC1315" s="94" t="str">
        <f t="shared" si="573"/>
        <v>-</v>
      </c>
      <c r="BD1315" s="94" t="str">
        <f t="shared" si="574"/>
        <v>-</v>
      </c>
      <c r="BE1315" s="94" t="str">
        <f t="shared" si="575"/>
        <v>-</v>
      </c>
      <c r="BF1315" s="94" t="str">
        <f t="shared" si="576"/>
        <v>-</v>
      </c>
    </row>
    <row r="1316" spans="1:58" x14ac:dyDescent="0.2">
      <c r="A1316" s="19" t="s">
        <v>1193</v>
      </c>
      <c r="B1316" s="19" t="s">
        <v>76</v>
      </c>
      <c r="C1316" s="19">
        <v>12586334</v>
      </c>
      <c r="D1316" s="19">
        <v>5</v>
      </c>
      <c r="E1316" s="19" t="s">
        <v>1608</v>
      </c>
      <c r="F1316" s="19" t="s">
        <v>1436</v>
      </c>
      <c r="G1316" s="19" t="s">
        <v>1609</v>
      </c>
      <c r="H1316" s="19" t="s">
        <v>654</v>
      </c>
      <c r="I1316" s="19" t="s">
        <v>653</v>
      </c>
      <c r="J1316" s="19">
        <v>80</v>
      </c>
      <c r="K1316" s="19" t="s">
        <v>556</v>
      </c>
      <c r="L1316" s="19" t="s">
        <v>495</v>
      </c>
      <c r="M1316" s="19" t="s">
        <v>271</v>
      </c>
      <c r="N1316" s="19">
        <v>45974</v>
      </c>
      <c r="O1316" s="19">
        <v>2</v>
      </c>
      <c r="P1316" s="83">
        <v>1</v>
      </c>
      <c r="Q1316" s="19" t="s">
        <v>23</v>
      </c>
      <c r="R1316" s="19" t="s">
        <v>11</v>
      </c>
      <c r="S1316" s="19" t="s">
        <v>23</v>
      </c>
      <c r="T1316" s="19">
        <v>2</v>
      </c>
      <c r="U1316" s="19" t="s">
        <v>11</v>
      </c>
      <c r="V1316" s="19" t="s">
        <v>11</v>
      </c>
      <c r="W1316" s="19" t="s">
        <v>11</v>
      </c>
      <c r="X1316" s="19">
        <v>0</v>
      </c>
      <c r="Y1316" s="19" t="s">
        <v>730</v>
      </c>
      <c r="Z1316" s="19">
        <v>0</v>
      </c>
      <c r="AA1316" s="19">
        <v>0</v>
      </c>
      <c r="AB1316" s="19">
        <v>0</v>
      </c>
      <c r="AC1316" s="186" t="str">
        <f>IF(OR(M1316="13",M1316="14",P1316=8),"",IF(     AND(OR(S1316="AUTORIZADO", S1316="PENDIENTE", S1316="REDUCIDO", S1316="AMPLIADO"),L1316&lt;&gt;"HONORARIO" ), _xlfn.CONCAT(IF(H1316="X","H",H1316),"_",IF(OR(P1316=5,P1316=6),_xlfn.CONCAT(P1316,"A"),P1316),"_",VLOOKUP(T1316,Datos!$B$2:$C$5,2,TRUE)),""))</f>
        <v>H_1_[hasta 3]</v>
      </c>
      <c r="AD1316" s="186">
        <f t="shared" si="550"/>
        <v>0</v>
      </c>
      <c r="AE1316" s="90" t="str">
        <f t="shared" si="551"/>
        <v>-</v>
      </c>
      <c r="AF1316" s="91" t="str">
        <f t="shared" si="552"/>
        <v>070601</v>
      </c>
      <c r="AG1316" s="92"/>
      <c r="AH1316" s="93" t="str">
        <f t="shared" si="553"/>
        <v>Corporación de Fomento de la Producción</v>
      </c>
      <c r="AI1316" s="90" t="str">
        <f t="shared" si="554"/>
        <v>-</v>
      </c>
      <c r="AJ1316" s="90">
        <f t="shared" si="555"/>
        <v>5</v>
      </c>
      <c r="AK1316" s="90" t="str">
        <f t="shared" si="556"/>
        <v>-</v>
      </c>
      <c r="AL1316" s="90" t="str">
        <f t="shared" si="557"/>
        <v>Identifica este registro como HOMBRE</v>
      </c>
      <c r="AM1316" s="90" t="str">
        <f t="shared" si="558"/>
        <v>-</v>
      </c>
      <c r="AN1316" s="90" t="str">
        <f t="shared" si="559"/>
        <v>-</v>
      </c>
      <c r="AO1316" s="90" t="str">
        <f t="shared" si="560"/>
        <v>-</v>
      </c>
      <c r="AP1316" s="58" t="str">
        <f t="shared" si="561"/>
        <v>-</v>
      </c>
      <c r="AQ1316" s="94" t="str">
        <f t="shared" si="562"/>
        <v>-</v>
      </c>
      <c r="AR1316" s="94" t="str">
        <f>IF(N1316="","PRIMER_DIA en blanco",
IF(AND(M1316="01",N1316&gt;=L_Conversion!$C$118,N1316&lt;=L_Conversion!$D$118),"-",
IF(AND(M1316="02",N1316&gt;=L_Conversion!$C$119,N1316&lt;=L_Conversion!$D$119),"-",
IF(AND(M1316="03",N1316&gt;=L_Conversion!$C$120,N1316&lt;=L_Conversion!$D$120),"-",
IF(AND(M1316="04",N1316&gt;=L_Conversion!$C$121,N1316&lt;=L_Conversion!$D$121),"-",
IF(AND(M1316="05",N1316&gt;=L_Conversion!$C$122,N1316&lt;=L_Conversion!$D$122),"-",
IF(AND(M1316="06",N1316&gt;=L_Conversion!$C$123,N1316&lt;=L_Conversion!$D$123),"-",
IF(AND(M1316="07",N1316&gt;=L_Conversion!$C$124,N1316&lt;=L_Conversion!$D$124),"-",
IF(AND(M1316="08",N1316&gt;=L_Conversion!$C$125,N1316&lt;=L_Conversion!$D$125),"-",
IF(AND(M1316="09",N1316&gt;=L_Conversion!$C$126,N1316&lt;=L_Conversion!$D$126),"-",
IF(AND(M1316="10",N1316&gt;=L_Conversion!$C$127,N1316&lt;=L_Conversion!$D$127),"-",
IF(AND(M1316="11",N1316&gt;=L_Conversion!$C$128,N1316&lt;=L_Conversion!$D$128),"-",
IF(AND(M1316="12",N1316&gt;=L_Conversion!$C$129,N1316&lt;=L_Conversion!$D$129),"-",
IF(AND(M1316="13",N1316&gt;=L_Conversion!$C$116,N1316&lt;=L_Conversion!$D$116),"-",
IF(AND(M1316="14",N1316&gt;=L_Conversion!$C$117,N1316&lt;=L_Conversion!$D$117),"-",
"PRIMER_DIA fuera de rango")))))))))))))))</f>
        <v>-</v>
      </c>
      <c r="AS1316" s="94" t="str">
        <f t="shared" si="563"/>
        <v>-</v>
      </c>
      <c r="AT1316" s="94" t="str">
        <f t="shared" si="564"/>
        <v>-</v>
      </c>
      <c r="AU1316" s="94" t="str">
        <f t="shared" si="565"/>
        <v>-</v>
      </c>
      <c r="AV1316" s="94" t="str">
        <f t="shared" si="566"/>
        <v>-</v>
      </c>
      <c r="AW1316" s="94" t="str">
        <f t="shared" si="567"/>
        <v>-</v>
      </c>
      <c r="AX1316" s="94" t="str">
        <f t="shared" si="568"/>
        <v>-</v>
      </c>
      <c r="AY1316" s="94" t="str">
        <f t="shared" si="569"/>
        <v>-</v>
      </c>
      <c r="AZ1316" s="94" t="str">
        <f t="shared" si="570"/>
        <v>-</v>
      </c>
      <c r="BA1316" s="94" t="str">
        <f t="shared" si="571"/>
        <v>-</v>
      </c>
      <c r="BB1316" s="94" t="str">
        <f t="shared" si="572"/>
        <v>-</v>
      </c>
      <c r="BC1316" s="94" t="str">
        <f t="shared" si="573"/>
        <v>-</v>
      </c>
      <c r="BD1316" s="94" t="str">
        <f t="shared" si="574"/>
        <v>-</v>
      </c>
      <c r="BE1316" s="94" t="str">
        <f t="shared" si="575"/>
        <v>-</v>
      </c>
      <c r="BF1316" s="94" t="str">
        <f t="shared" si="576"/>
        <v>-</v>
      </c>
    </row>
    <row r="1317" spans="1:58" x14ac:dyDescent="0.2">
      <c r="A1317" s="19" t="s">
        <v>1193</v>
      </c>
      <c r="B1317" s="19" t="s">
        <v>76</v>
      </c>
      <c r="C1317" s="19">
        <v>17287311</v>
      </c>
      <c r="D1317" s="19">
        <v>1</v>
      </c>
      <c r="E1317" s="19" t="s">
        <v>1278</v>
      </c>
      <c r="F1317" s="19" t="s">
        <v>1445</v>
      </c>
      <c r="G1317" s="19" t="s">
        <v>1446</v>
      </c>
      <c r="H1317" s="19" t="s">
        <v>1018</v>
      </c>
      <c r="I1317" s="19" t="s">
        <v>653</v>
      </c>
      <c r="J1317" s="19">
        <v>80</v>
      </c>
      <c r="K1317" s="19" t="s">
        <v>556</v>
      </c>
      <c r="L1317" s="19" t="s">
        <v>495</v>
      </c>
      <c r="M1317" s="19" t="s">
        <v>271</v>
      </c>
      <c r="N1317" s="19">
        <v>45974</v>
      </c>
      <c r="O1317" s="19">
        <v>2</v>
      </c>
      <c r="P1317" s="83">
        <v>1</v>
      </c>
      <c r="Q1317" s="19" t="s">
        <v>23</v>
      </c>
      <c r="R1317" s="19" t="s">
        <v>11</v>
      </c>
      <c r="S1317" s="19" t="s">
        <v>23</v>
      </c>
      <c r="T1317" s="19">
        <v>2</v>
      </c>
      <c r="U1317" s="19" t="s">
        <v>11</v>
      </c>
      <c r="V1317" s="19" t="s">
        <v>11</v>
      </c>
      <c r="W1317" s="19" t="s">
        <v>11</v>
      </c>
      <c r="X1317" s="19">
        <v>0</v>
      </c>
      <c r="Y1317" s="19" t="s">
        <v>730</v>
      </c>
      <c r="Z1317" s="19">
        <v>0</v>
      </c>
      <c r="AA1317" s="19">
        <v>0</v>
      </c>
      <c r="AB1317" s="19">
        <v>0</v>
      </c>
      <c r="AC1317" s="186" t="str">
        <f>IF(OR(M1317="13",M1317="14",P1317=8),"",IF(     AND(OR(S1317="AUTORIZADO", S1317="PENDIENTE", S1317="REDUCIDO", S1317="AMPLIADO"),L1317&lt;&gt;"HONORARIO" ), _xlfn.CONCAT(IF(H1317="X","H",H1317),"_",IF(OR(P1317=5,P1317=6),_xlfn.CONCAT(P1317,"A"),P1317),"_",VLOOKUP(T1317,Datos!$B$2:$C$5,2,TRUE)),""))</f>
        <v>M_1_[hasta 3]</v>
      </c>
      <c r="AD1317" s="186">
        <f t="shared" si="550"/>
        <v>0</v>
      </c>
      <c r="AE1317" s="90" t="str">
        <f t="shared" si="551"/>
        <v>-</v>
      </c>
      <c r="AF1317" s="91" t="str">
        <f t="shared" si="552"/>
        <v>070601</v>
      </c>
      <c r="AG1317" s="92"/>
      <c r="AH1317" s="93" t="str">
        <f t="shared" si="553"/>
        <v>Corporación de Fomento de la Producción</v>
      </c>
      <c r="AI1317" s="90" t="str">
        <f t="shared" si="554"/>
        <v>-</v>
      </c>
      <c r="AJ1317" s="90">
        <f t="shared" si="555"/>
        <v>1</v>
      </c>
      <c r="AK1317" s="90" t="str">
        <f t="shared" si="556"/>
        <v>-</v>
      </c>
      <c r="AL1317" s="90" t="str">
        <f t="shared" si="557"/>
        <v>Identifica este registro como MUJER</v>
      </c>
      <c r="AM1317" s="90" t="str">
        <f t="shared" si="558"/>
        <v>-</v>
      </c>
      <c r="AN1317" s="90" t="str">
        <f t="shared" si="559"/>
        <v>-</v>
      </c>
      <c r="AO1317" s="90" t="str">
        <f t="shared" si="560"/>
        <v>-</v>
      </c>
      <c r="AP1317" s="58" t="str">
        <f t="shared" si="561"/>
        <v>-</v>
      </c>
      <c r="AQ1317" s="94" t="str">
        <f t="shared" si="562"/>
        <v>-</v>
      </c>
      <c r="AR1317" s="94" t="str">
        <f>IF(N1317="","PRIMER_DIA en blanco",
IF(AND(M1317="01",N1317&gt;=L_Conversion!$C$118,N1317&lt;=L_Conversion!$D$118),"-",
IF(AND(M1317="02",N1317&gt;=L_Conversion!$C$119,N1317&lt;=L_Conversion!$D$119),"-",
IF(AND(M1317="03",N1317&gt;=L_Conversion!$C$120,N1317&lt;=L_Conversion!$D$120),"-",
IF(AND(M1317="04",N1317&gt;=L_Conversion!$C$121,N1317&lt;=L_Conversion!$D$121),"-",
IF(AND(M1317="05",N1317&gt;=L_Conversion!$C$122,N1317&lt;=L_Conversion!$D$122),"-",
IF(AND(M1317="06",N1317&gt;=L_Conversion!$C$123,N1317&lt;=L_Conversion!$D$123),"-",
IF(AND(M1317="07",N1317&gt;=L_Conversion!$C$124,N1317&lt;=L_Conversion!$D$124),"-",
IF(AND(M1317="08",N1317&gt;=L_Conversion!$C$125,N1317&lt;=L_Conversion!$D$125),"-",
IF(AND(M1317="09",N1317&gt;=L_Conversion!$C$126,N1317&lt;=L_Conversion!$D$126),"-",
IF(AND(M1317="10",N1317&gt;=L_Conversion!$C$127,N1317&lt;=L_Conversion!$D$127),"-",
IF(AND(M1317="11",N1317&gt;=L_Conversion!$C$128,N1317&lt;=L_Conversion!$D$128),"-",
IF(AND(M1317="12",N1317&gt;=L_Conversion!$C$129,N1317&lt;=L_Conversion!$D$129),"-",
IF(AND(M1317="13",N1317&gt;=L_Conversion!$C$116,N1317&lt;=L_Conversion!$D$116),"-",
IF(AND(M1317="14",N1317&gt;=L_Conversion!$C$117,N1317&lt;=L_Conversion!$D$117),"-",
"PRIMER_DIA fuera de rango")))))))))))))))</f>
        <v>-</v>
      </c>
      <c r="AS1317" s="94" t="str">
        <f t="shared" si="563"/>
        <v>-</v>
      </c>
      <c r="AT1317" s="94" t="str">
        <f t="shared" si="564"/>
        <v>-</v>
      </c>
      <c r="AU1317" s="94" t="str">
        <f t="shared" si="565"/>
        <v>-</v>
      </c>
      <c r="AV1317" s="94" t="str">
        <f t="shared" si="566"/>
        <v>-</v>
      </c>
      <c r="AW1317" s="94" t="str">
        <f t="shared" si="567"/>
        <v>-</v>
      </c>
      <c r="AX1317" s="94" t="str">
        <f t="shared" si="568"/>
        <v>-</v>
      </c>
      <c r="AY1317" s="94" t="str">
        <f t="shared" si="569"/>
        <v>-</v>
      </c>
      <c r="AZ1317" s="94" t="str">
        <f t="shared" si="570"/>
        <v>-</v>
      </c>
      <c r="BA1317" s="94" t="str">
        <f t="shared" si="571"/>
        <v>-</v>
      </c>
      <c r="BB1317" s="94" t="str">
        <f t="shared" si="572"/>
        <v>-</v>
      </c>
      <c r="BC1317" s="94" t="str">
        <f t="shared" si="573"/>
        <v>-</v>
      </c>
      <c r="BD1317" s="94" t="str">
        <f t="shared" si="574"/>
        <v>-</v>
      </c>
      <c r="BE1317" s="94" t="str">
        <f t="shared" si="575"/>
        <v>-</v>
      </c>
      <c r="BF1317" s="94" t="str">
        <f t="shared" si="576"/>
        <v>-</v>
      </c>
    </row>
    <row r="1318" spans="1:58" x14ac:dyDescent="0.2">
      <c r="A1318" s="19" t="s">
        <v>1193</v>
      </c>
      <c r="B1318" s="19" t="s">
        <v>669</v>
      </c>
      <c r="C1318" s="19">
        <v>13144755</v>
      </c>
      <c r="D1318" s="19">
        <v>8</v>
      </c>
      <c r="E1318" s="19" t="s">
        <v>1448</v>
      </c>
      <c r="F1318" s="19" t="s">
        <v>1425</v>
      </c>
      <c r="G1318" s="19" t="s">
        <v>2200</v>
      </c>
      <c r="H1318" s="19" t="s">
        <v>1018</v>
      </c>
      <c r="I1318" s="19" t="s">
        <v>654</v>
      </c>
      <c r="J1318" s="19">
        <v>80</v>
      </c>
      <c r="K1318" s="19" t="s">
        <v>556</v>
      </c>
      <c r="L1318" s="19" t="s">
        <v>509</v>
      </c>
      <c r="M1318" s="19" t="s">
        <v>271</v>
      </c>
      <c r="N1318" s="19">
        <v>45974</v>
      </c>
      <c r="O1318" s="19">
        <v>2</v>
      </c>
      <c r="P1318" s="83">
        <v>1</v>
      </c>
      <c r="Q1318" s="19" t="s">
        <v>23</v>
      </c>
      <c r="R1318" s="19" t="s">
        <v>11</v>
      </c>
      <c r="S1318" s="19" t="s">
        <v>23</v>
      </c>
      <c r="T1318" s="19">
        <v>2</v>
      </c>
      <c r="U1318" s="19" t="s">
        <v>11</v>
      </c>
      <c r="V1318" s="19" t="s">
        <v>11</v>
      </c>
      <c r="W1318" s="19" t="s">
        <v>11</v>
      </c>
      <c r="X1318" s="19">
        <v>0</v>
      </c>
      <c r="Y1318" s="19" t="s">
        <v>730</v>
      </c>
      <c r="Z1318" s="19">
        <v>0</v>
      </c>
      <c r="AA1318" s="19">
        <v>0</v>
      </c>
      <c r="AB1318" s="19">
        <v>0</v>
      </c>
      <c r="AC1318" s="186" t="str">
        <f>IF(OR(M1318="13",M1318="14",P1318=8),"",IF(     AND(OR(S1318="AUTORIZADO", S1318="PENDIENTE", S1318="REDUCIDO", S1318="AMPLIADO"),L1318&lt;&gt;"HONORARIO" ), _xlfn.CONCAT(IF(H1318="X","H",H1318),"_",IF(OR(P1318=5,P1318=6),_xlfn.CONCAT(P1318,"A"),P1318),"_",VLOOKUP(T1318,Datos!$B$2:$C$5,2,TRUE)),""))</f>
        <v>M_1_[hasta 3]</v>
      </c>
      <c r="AD1318" s="186">
        <f t="shared" si="550"/>
        <v>0</v>
      </c>
      <c r="AE1318" s="90" t="str">
        <f t="shared" si="551"/>
        <v>-</v>
      </c>
      <c r="AF1318" s="91" t="str">
        <f t="shared" si="552"/>
        <v>Revisar</v>
      </c>
      <c r="AG1318" s="92"/>
      <c r="AH1318" s="93" t="str">
        <f t="shared" si="553"/>
        <v>Corporación de Fomento de la Producción</v>
      </c>
      <c r="AI1318" s="90" t="str">
        <f t="shared" si="554"/>
        <v>-</v>
      </c>
      <c r="AJ1318" s="90">
        <f t="shared" si="555"/>
        <v>8</v>
      </c>
      <c r="AK1318" s="90" t="str">
        <f t="shared" si="556"/>
        <v>-</v>
      </c>
      <c r="AL1318" s="90" t="str">
        <f t="shared" si="557"/>
        <v>Identifica este registro como MUJER</v>
      </c>
      <c r="AM1318" s="90" t="str">
        <f t="shared" si="558"/>
        <v>-</v>
      </c>
      <c r="AN1318" s="90" t="str">
        <f t="shared" si="559"/>
        <v>-</v>
      </c>
      <c r="AO1318" s="90" t="str">
        <f t="shared" si="560"/>
        <v>-</v>
      </c>
      <c r="AP1318" s="58" t="str">
        <f t="shared" si="561"/>
        <v>-</v>
      </c>
      <c r="AQ1318" s="94" t="str">
        <f t="shared" si="562"/>
        <v>-</v>
      </c>
      <c r="AR1318" s="94" t="str">
        <f>IF(N1318="","PRIMER_DIA en blanco",
IF(AND(M1318="01",N1318&gt;=L_Conversion!$C$118,N1318&lt;=L_Conversion!$D$118),"-",
IF(AND(M1318="02",N1318&gt;=L_Conversion!$C$119,N1318&lt;=L_Conversion!$D$119),"-",
IF(AND(M1318="03",N1318&gt;=L_Conversion!$C$120,N1318&lt;=L_Conversion!$D$120),"-",
IF(AND(M1318="04",N1318&gt;=L_Conversion!$C$121,N1318&lt;=L_Conversion!$D$121),"-",
IF(AND(M1318="05",N1318&gt;=L_Conversion!$C$122,N1318&lt;=L_Conversion!$D$122),"-",
IF(AND(M1318="06",N1318&gt;=L_Conversion!$C$123,N1318&lt;=L_Conversion!$D$123),"-",
IF(AND(M1318="07",N1318&gt;=L_Conversion!$C$124,N1318&lt;=L_Conversion!$D$124),"-",
IF(AND(M1318="08",N1318&gt;=L_Conversion!$C$125,N1318&lt;=L_Conversion!$D$125),"-",
IF(AND(M1318="09",N1318&gt;=L_Conversion!$C$126,N1318&lt;=L_Conversion!$D$126),"-",
IF(AND(M1318="10",N1318&gt;=L_Conversion!$C$127,N1318&lt;=L_Conversion!$D$127),"-",
IF(AND(M1318="11",N1318&gt;=L_Conversion!$C$128,N1318&lt;=L_Conversion!$D$128),"-",
IF(AND(M1318="12",N1318&gt;=L_Conversion!$C$129,N1318&lt;=L_Conversion!$D$129),"-",
IF(AND(M1318="13",N1318&gt;=L_Conversion!$C$116,N1318&lt;=L_Conversion!$D$116),"-",
IF(AND(M1318="14",N1318&gt;=L_Conversion!$C$117,N1318&lt;=L_Conversion!$D$117),"-",
"PRIMER_DIA fuera de rango")))))))))))))))</f>
        <v>-</v>
      </c>
      <c r="AS1318" s="94" t="str">
        <f t="shared" si="563"/>
        <v>-</v>
      </c>
      <c r="AT1318" s="94" t="str">
        <f t="shared" si="564"/>
        <v>-</v>
      </c>
      <c r="AU1318" s="94" t="str">
        <f t="shared" si="565"/>
        <v>-</v>
      </c>
      <c r="AV1318" s="94" t="str">
        <f t="shared" si="566"/>
        <v>-</v>
      </c>
      <c r="AW1318" s="94" t="str">
        <f t="shared" si="567"/>
        <v>-</v>
      </c>
      <c r="AX1318" s="94" t="str">
        <f t="shared" si="568"/>
        <v>-</v>
      </c>
      <c r="AY1318" s="94" t="str">
        <f t="shared" si="569"/>
        <v>-</v>
      </c>
      <c r="AZ1318" s="94" t="str">
        <f t="shared" si="570"/>
        <v>-</v>
      </c>
      <c r="BA1318" s="94" t="str">
        <f t="shared" si="571"/>
        <v>-</v>
      </c>
      <c r="BB1318" s="94" t="str">
        <f t="shared" si="572"/>
        <v>-</v>
      </c>
      <c r="BC1318" s="94" t="str">
        <f t="shared" si="573"/>
        <v>-</v>
      </c>
      <c r="BD1318" s="94" t="str">
        <f t="shared" si="574"/>
        <v>-</v>
      </c>
      <c r="BE1318" s="94" t="str">
        <f t="shared" si="575"/>
        <v>-</v>
      </c>
      <c r="BF1318" s="94" t="str">
        <f t="shared" si="576"/>
        <v>-</v>
      </c>
    </row>
    <row r="1319" spans="1:58" x14ac:dyDescent="0.2">
      <c r="A1319" s="19" t="s">
        <v>1193</v>
      </c>
      <c r="B1319" s="19" t="s">
        <v>875</v>
      </c>
      <c r="C1319" s="19">
        <v>14900440</v>
      </c>
      <c r="D1319" s="19">
        <v>8</v>
      </c>
      <c r="E1319" s="19" t="s">
        <v>1508</v>
      </c>
      <c r="F1319" s="19" t="s">
        <v>1313</v>
      </c>
      <c r="G1319" s="19" t="s">
        <v>2201</v>
      </c>
      <c r="H1319" s="19" t="s">
        <v>1018</v>
      </c>
      <c r="I1319" s="19" t="s">
        <v>653</v>
      </c>
      <c r="J1319" s="19">
        <v>80</v>
      </c>
      <c r="K1319" s="19" t="s">
        <v>560</v>
      </c>
      <c r="L1319" s="19" t="s">
        <v>495</v>
      </c>
      <c r="M1319" s="19" t="s">
        <v>271</v>
      </c>
      <c r="N1319" s="19">
        <v>45974</v>
      </c>
      <c r="O1319" s="19">
        <v>2</v>
      </c>
      <c r="P1319" s="83">
        <v>1</v>
      </c>
      <c r="Q1319" s="19" t="s">
        <v>23</v>
      </c>
      <c r="R1319" s="19" t="s">
        <v>11</v>
      </c>
      <c r="S1319" s="19" t="s">
        <v>23</v>
      </c>
      <c r="T1319" s="19">
        <v>2</v>
      </c>
      <c r="U1319" s="19" t="s">
        <v>11</v>
      </c>
      <c r="V1319" s="19" t="s">
        <v>11</v>
      </c>
      <c r="W1319" s="19" t="s">
        <v>11</v>
      </c>
      <c r="X1319" s="19">
        <v>0</v>
      </c>
      <c r="Y1319" s="19" t="s">
        <v>730</v>
      </c>
      <c r="Z1319" s="19">
        <v>0</v>
      </c>
      <c r="AA1319" s="19">
        <v>0</v>
      </c>
      <c r="AB1319" s="19">
        <v>0</v>
      </c>
      <c r="AC1319" s="186" t="str">
        <f>IF(OR(M1319="13",M1319="14",P1319=8),"",IF(     AND(OR(S1319="AUTORIZADO", S1319="PENDIENTE", S1319="REDUCIDO", S1319="AMPLIADO"),L1319&lt;&gt;"HONORARIO" ), _xlfn.CONCAT(IF(H1319="X","H",H1319),"_",IF(OR(P1319=5,P1319=6),_xlfn.CONCAT(P1319,"A"),P1319),"_",VLOOKUP(T1319,Datos!$B$2:$C$5,2,TRUE)),""))</f>
        <v>M_1_[hasta 3]</v>
      </c>
      <c r="AD1319" s="186">
        <f t="shared" si="550"/>
        <v>0</v>
      </c>
      <c r="AE1319" s="90" t="str">
        <f t="shared" si="551"/>
        <v>-</v>
      </c>
      <c r="AF1319" s="91" t="str">
        <f t="shared" si="552"/>
        <v>070606</v>
      </c>
      <c r="AG1319" s="92"/>
      <c r="AH1319" s="93" t="str">
        <f t="shared" si="553"/>
        <v>Corporación de Fomento de la Producción</v>
      </c>
      <c r="AI1319" s="90" t="str">
        <f t="shared" si="554"/>
        <v>-</v>
      </c>
      <c r="AJ1319" s="90">
        <f t="shared" si="555"/>
        <v>8</v>
      </c>
      <c r="AK1319" s="90" t="str">
        <f t="shared" si="556"/>
        <v>-</v>
      </c>
      <c r="AL1319" s="90" t="str">
        <f t="shared" si="557"/>
        <v>Identifica este registro como MUJER</v>
      </c>
      <c r="AM1319" s="90" t="str">
        <f t="shared" si="558"/>
        <v>-</v>
      </c>
      <c r="AN1319" s="90" t="str">
        <f t="shared" si="559"/>
        <v>-</v>
      </c>
      <c r="AO1319" s="90" t="str">
        <f t="shared" si="560"/>
        <v>-</v>
      </c>
      <c r="AP1319" s="58" t="str">
        <f t="shared" si="561"/>
        <v>-</v>
      </c>
      <c r="AQ1319" s="94" t="str">
        <f t="shared" si="562"/>
        <v>-</v>
      </c>
      <c r="AR1319" s="94" t="str">
        <f>IF(N1319="","PRIMER_DIA en blanco",
IF(AND(M1319="01",N1319&gt;=L_Conversion!$C$118,N1319&lt;=L_Conversion!$D$118),"-",
IF(AND(M1319="02",N1319&gt;=L_Conversion!$C$119,N1319&lt;=L_Conversion!$D$119),"-",
IF(AND(M1319="03",N1319&gt;=L_Conversion!$C$120,N1319&lt;=L_Conversion!$D$120),"-",
IF(AND(M1319="04",N1319&gt;=L_Conversion!$C$121,N1319&lt;=L_Conversion!$D$121),"-",
IF(AND(M1319="05",N1319&gt;=L_Conversion!$C$122,N1319&lt;=L_Conversion!$D$122),"-",
IF(AND(M1319="06",N1319&gt;=L_Conversion!$C$123,N1319&lt;=L_Conversion!$D$123),"-",
IF(AND(M1319="07",N1319&gt;=L_Conversion!$C$124,N1319&lt;=L_Conversion!$D$124),"-",
IF(AND(M1319="08",N1319&gt;=L_Conversion!$C$125,N1319&lt;=L_Conversion!$D$125),"-",
IF(AND(M1319="09",N1319&gt;=L_Conversion!$C$126,N1319&lt;=L_Conversion!$D$126),"-",
IF(AND(M1319="10",N1319&gt;=L_Conversion!$C$127,N1319&lt;=L_Conversion!$D$127),"-",
IF(AND(M1319="11",N1319&gt;=L_Conversion!$C$128,N1319&lt;=L_Conversion!$D$128),"-",
IF(AND(M1319="12",N1319&gt;=L_Conversion!$C$129,N1319&lt;=L_Conversion!$D$129),"-",
IF(AND(M1319="13",N1319&gt;=L_Conversion!$C$116,N1319&lt;=L_Conversion!$D$116),"-",
IF(AND(M1319="14",N1319&gt;=L_Conversion!$C$117,N1319&lt;=L_Conversion!$D$117),"-",
"PRIMER_DIA fuera de rango")))))))))))))))</f>
        <v>-</v>
      </c>
      <c r="AS1319" s="94" t="str">
        <f t="shared" si="563"/>
        <v>-</v>
      </c>
      <c r="AT1319" s="94" t="str">
        <f t="shared" si="564"/>
        <v>-</v>
      </c>
      <c r="AU1319" s="94" t="str">
        <f t="shared" si="565"/>
        <v>-</v>
      </c>
      <c r="AV1319" s="94" t="str">
        <f t="shared" si="566"/>
        <v>-</v>
      </c>
      <c r="AW1319" s="94" t="str">
        <f t="shared" si="567"/>
        <v>-</v>
      </c>
      <c r="AX1319" s="94" t="str">
        <f t="shared" si="568"/>
        <v>-</v>
      </c>
      <c r="AY1319" s="94" t="str">
        <f t="shared" si="569"/>
        <v>-</v>
      </c>
      <c r="AZ1319" s="94" t="str">
        <f t="shared" si="570"/>
        <v>-</v>
      </c>
      <c r="BA1319" s="94" t="str">
        <f t="shared" si="571"/>
        <v>-</v>
      </c>
      <c r="BB1319" s="94" t="str">
        <f t="shared" si="572"/>
        <v>-</v>
      </c>
      <c r="BC1319" s="94" t="str">
        <f t="shared" si="573"/>
        <v>-</v>
      </c>
      <c r="BD1319" s="94" t="str">
        <f t="shared" si="574"/>
        <v>-</v>
      </c>
      <c r="BE1319" s="94" t="str">
        <f t="shared" si="575"/>
        <v>-</v>
      </c>
      <c r="BF1319" s="94" t="str">
        <f t="shared" si="576"/>
        <v>-</v>
      </c>
    </row>
    <row r="1320" spans="1:58" x14ac:dyDescent="0.2">
      <c r="A1320" s="19" t="s">
        <v>1193</v>
      </c>
      <c r="B1320" s="19" t="s">
        <v>875</v>
      </c>
      <c r="C1320" s="19">
        <v>15989232</v>
      </c>
      <c r="D1320" s="19">
        <v>8</v>
      </c>
      <c r="E1320" s="19" t="s">
        <v>2074</v>
      </c>
      <c r="F1320" s="19" t="s">
        <v>1209</v>
      </c>
      <c r="G1320" s="19" t="s">
        <v>2191</v>
      </c>
      <c r="H1320" s="19" t="s">
        <v>654</v>
      </c>
      <c r="I1320" s="19" t="s">
        <v>654</v>
      </c>
      <c r="J1320" s="19">
        <v>60</v>
      </c>
      <c r="K1320" s="19" t="s">
        <v>556</v>
      </c>
      <c r="L1320" s="19" t="s">
        <v>509</v>
      </c>
      <c r="M1320" s="19" t="s">
        <v>271</v>
      </c>
      <c r="N1320" s="19">
        <v>45974</v>
      </c>
      <c r="O1320" s="19">
        <v>8</v>
      </c>
      <c r="P1320" s="83">
        <v>1</v>
      </c>
      <c r="Q1320" s="19" t="s">
        <v>23</v>
      </c>
      <c r="R1320" s="19" t="s">
        <v>11</v>
      </c>
      <c r="S1320" s="19" t="s">
        <v>23</v>
      </c>
      <c r="T1320" s="19">
        <v>8</v>
      </c>
      <c r="U1320" s="19" t="s">
        <v>11</v>
      </c>
      <c r="V1320" s="19" t="s">
        <v>11</v>
      </c>
      <c r="W1320" s="19" t="s">
        <v>11</v>
      </c>
      <c r="X1320" s="19">
        <v>0</v>
      </c>
      <c r="Y1320" s="19" t="s">
        <v>730</v>
      </c>
      <c r="Z1320" s="19">
        <v>0</v>
      </c>
      <c r="AA1320" s="19">
        <v>0</v>
      </c>
      <c r="AB1320" s="19">
        <v>0</v>
      </c>
      <c r="AC1320" s="186" t="str">
        <f>IF(OR(M1320="13",M1320="14",P1320=8),"",IF(     AND(OR(S1320="AUTORIZADO", S1320="PENDIENTE", S1320="REDUCIDO", S1320="AMPLIADO"),L1320&lt;&gt;"HONORARIO" ), _xlfn.CONCAT(IF(H1320="X","H",H1320),"_",IF(OR(P1320=5,P1320=6),_xlfn.CONCAT(P1320,"A"),P1320),"_",VLOOKUP(T1320,Datos!$B$2:$C$5,2,TRUE)),""))</f>
        <v>H_1_[4 a 10]</v>
      </c>
      <c r="AD1320" s="186">
        <f t="shared" si="550"/>
        <v>0</v>
      </c>
      <c r="AE1320" s="90" t="str">
        <f t="shared" si="551"/>
        <v>-</v>
      </c>
      <c r="AF1320" s="91" t="str">
        <f t="shared" si="552"/>
        <v>070606</v>
      </c>
      <c r="AG1320" s="92"/>
      <c r="AH1320" s="93" t="str">
        <f t="shared" si="553"/>
        <v>Corporación de Fomento de la Producción</v>
      </c>
      <c r="AI1320" s="90" t="str">
        <f t="shared" si="554"/>
        <v>-</v>
      </c>
      <c r="AJ1320" s="90">
        <f t="shared" si="555"/>
        <v>8</v>
      </c>
      <c r="AK1320" s="90" t="str">
        <f t="shared" si="556"/>
        <v>-</v>
      </c>
      <c r="AL1320" s="90" t="str">
        <f t="shared" si="557"/>
        <v>Identifica este registro como HOMBRE</v>
      </c>
      <c r="AM1320" s="90" t="str">
        <f t="shared" si="558"/>
        <v>-</v>
      </c>
      <c r="AN1320" s="90" t="str">
        <f t="shared" si="559"/>
        <v>-</v>
      </c>
      <c r="AO1320" s="90" t="str">
        <f t="shared" si="560"/>
        <v>-</v>
      </c>
      <c r="AP1320" s="58" t="str">
        <f t="shared" si="561"/>
        <v>-</v>
      </c>
      <c r="AQ1320" s="94" t="str">
        <f t="shared" si="562"/>
        <v>-</v>
      </c>
      <c r="AR1320" s="94" t="str">
        <f>IF(N1320="","PRIMER_DIA en blanco",
IF(AND(M1320="01",N1320&gt;=L_Conversion!$C$118,N1320&lt;=L_Conversion!$D$118),"-",
IF(AND(M1320="02",N1320&gt;=L_Conversion!$C$119,N1320&lt;=L_Conversion!$D$119),"-",
IF(AND(M1320="03",N1320&gt;=L_Conversion!$C$120,N1320&lt;=L_Conversion!$D$120),"-",
IF(AND(M1320="04",N1320&gt;=L_Conversion!$C$121,N1320&lt;=L_Conversion!$D$121),"-",
IF(AND(M1320="05",N1320&gt;=L_Conversion!$C$122,N1320&lt;=L_Conversion!$D$122),"-",
IF(AND(M1320="06",N1320&gt;=L_Conversion!$C$123,N1320&lt;=L_Conversion!$D$123),"-",
IF(AND(M1320="07",N1320&gt;=L_Conversion!$C$124,N1320&lt;=L_Conversion!$D$124),"-",
IF(AND(M1320="08",N1320&gt;=L_Conversion!$C$125,N1320&lt;=L_Conversion!$D$125),"-",
IF(AND(M1320="09",N1320&gt;=L_Conversion!$C$126,N1320&lt;=L_Conversion!$D$126),"-",
IF(AND(M1320="10",N1320&gt;=L_Conversion!$C$127,N1320&lt;=L_Conversion!$D$127),"-",
IF(AND(M1320="11",N1320&gt;=L_Conversion!$C$128,N1320&lt;=L_Conversion!$D$128),"-",
IF(AND(M1320="12",N1320&gt;=L_Conversion!$C$129,N1320&lt;=L_Conversion!$D$129),"-",
IF(AND(M1320="13",N1320&gt;=L_Conversion!$C$116,N1320&lt;=L_Conversion!$D$116),"-",
IF(AND(M1320="14",N1320&gt;=L_Conversion!$C$117,N1320&lt;=L_Conversion!$D$117),"-",
"PRIMER_DIA fuera de rango")))))))))))))))</f>
        <v>-</v>
      </c>
      <c r="AS1320" s="94" t="str">
        <f t="shared" si="563"/>
        <v>-</v>
      </c>
      <c r="AT1320" s="94" t="str">
        <f t="shared" si="564"/>
        <v>-</v>
      </c>
      <c r="AU1320" s="94" t="str">
        <f t="shared" si="565"/>
        <v>-</v>
      </c>
      <c r="AV1320" s="94" t="str">
        <f t="shared" si="566"/>
        <v>-</v>
      </c>
      <c r="AW1320" s="94" t="str">
        <f t="shared" si="567"/>
        <v>-</v>
      </c>
      <c r="AX1320" s="94" t="str">
        <f t="shared" si="568"/>
        <v>-</v>
      </c>
      <c r="AY1320" s="94" t="str">
        <f t="shared" si="569"/>
        <v>-</v>
      </c>
      <c r="AZ1320" s="94" t="str">
        <f t="shared" si="570"/>
        <v>-</v>
      </c>
      <c r="BA1320" s="94" t="str">
        <f t="shared" si="571"/>
        <v>-</v>
      </c>
      <c r="BB1320" s="94" t="str">
        <f t="shared" si="572"/>
        <v>-</v>
      </c>
      <c r="BC1320" s="94" t="str">
        <f t="shared" si="573"/>
        <v>-</v>
      </c>
      <c r="BD1320" s="94" t="str">
        <f t="shared" si="574"/>
        <v>-</v>
      </c>
      <c r="BE1320" s="94" t="str">
        <f t="shared" si="575"/>
        <v>-</v>
      </c>
      <c r="BF1320" s="94" t="str">
        <f t="shared" si="576"/>
        <v>-</v>
      </c>
    </row>
    <row r="1321" spans="1:58" x14ac:dyDescent="0.2">
      <c r="A1321" s="19" t="s">
        <v>1193</v>
      </c>
      <c r="B1321" s="19" t="s">
        <v>76</v>
      </c>
      <c r="C1321" s="19">
        <v>4578207</v>
      </c>
      <c r="D1321" s="19">
        <v>7</v>
      </c>
      <c r="E1321" s="19" t="s">
        <v>2079</v>
      </c>
      <c r="F1321" s="19" t="s">
        <v>2080</v>
      </c>
      <c r="G1321" s="19" t="s">
        <v>2081</v>
      </c>
      <c r="H1321" s="19" t="s">
        <v>654</v>
      </c>
      <c r="I1321" s="19" t="s">
        <v>653</v>
      </c>
      <c r="J1321" s="19">
        <v>80</v>
      </c>
      <c r="K1321" s="19" t="s">
        <v>556</v>
      </c>
      <c r="L1321" s="19" t="s">
        <v>495</v>
      </c>
      <c r="M1321" s="19" t="s">
        <v>271</v>
      </c>
      <c r="N1321" s="19">
        <v>45975</v>
      </c>
      <c r="O1321" s="19">
        <v>1</v>
      </c>
      <c r="P1321" s="83">
        <v>1</v>
      </c>
      <c r="Q1321" s="19" t="s">
        <v>23</v>
      </c>
      <c r="R1321" s="19" t="s">
        <v>11</v>
      </c>
      <c r="S1321" s="19" t="s">
        <v>23</v>
      </c>
      <c r="T1321" s="19">
        <v>1</v>
      </c>
      <c r="U1321" s="19" t="s">
        <v>11</v>
      </c>
      <c r="V1321" s="19" t="s">
        <v>11</v>
      </c>
      <c r="W1321" s="19" t="s">
        <v>11</v>
      </c>
      <c r="X1321" s="19">
        <v>0</v>
      </c>
      <c r="Y1321" s="19" t="s">
        <v>730</v>
      </c>
      <c r="Z1321" s="19">
        <v>0</v>
      </c>
      <c r="AA1321" s="19">
        <v>0</v>
      </c>
      <c r="AB1321" s="19">
        <v>0</v>
      </c>
      <c r="AC1321" s="186" t="str">
        <f>IF(OR(M1321="13",M1321="14",P1321=8),"",IF(     AND(OR(S1321="AUTORIZADO", S1321="PENDIENTE", S1321="REDUCIDO", S1321="AMPLIADO"),L1321&lt;&gt;"HONORARIO" ), _xlfn.CONCAT(IF(H1321="X","H",H1321),"_",IF(OR(P1321=5,P1321=6),_xlfn.CONCAT(P1321,"A"),P1321),"_",VLOOKUP(T1321,Datos!$B$2:$C$5,2,TRUE)),""))</f>
        <v>H_1_[hasta 3]</v>
      </c>
      <c r="AD1321" s="186">
        <f t="shared" si="550"/>
        <v>0</v>
      </c>
      <c r="AE1321" s="90" t="str">
        <f t="shared" si="551"/>
        <v>-</v>
      </c>
      <c r="AF1321" s="91" t="str">
        <f t="shared" si="552"/>
        <v>070601</v>
      </c>
      <c r="AG1321" s="92"/>
      <c r="AH1321" s="93" t="str">
        <f t="shared" si="553"/>
        <v>Corporación de Fomento de la Producción</v>
      </c>
      <c r="AI1321" s="90" t="str">
        <f t="shared" si="554"/>
        <v>-</v>
      </c>
      <c r="AJ1321" s="90">
        <f t="shared" si="555"/>
        <v>7</v>
      </c>
      <c r="AK1321" s="90" t="str">
        <f t="shared" si="556"/>
        <v>-</v>
      </c>
      <c r="AL1321" s="90" t="str">
        <f t="shared" si="557"/>
        <v>Identifica este registro como HOMBRE</v>
      </c>
      <c r="AM1321" s="90" t="str">
        <f t="shared" si="558"/>
        <v>-</v>
      </c>
      <c r="AN1321" s="90" t="str">
        <f t="shared" si="559"/>
        <v>-</v>
      </c>
      <c r="AO1321" s="90" t="str">
        <f t="shared" si="560"/>
        <v>-</v>
      </c>
      <c r="AP1321" s="58" t="str">
        <f t="shared" si="561"/>
        <v>-</v>
      </c>
      <c r="AQ1321" s="94" t="str">
        <f t="shared" si="562"/>
        <v>-</v>
      </c>
      <c r="AR1321" s="94" t="str">
        <f>IF(N1321="","PRIMER_DIA en blanco",
IF(AND(M1321="01",N1321&gt;=L_Conversion!$C$118,N1321&lt;=L_Conversion!$D$118),"-",
IF(AND(M1321="02",N1321&gt;=L_Conversion!$C$119,N1321&lt;=L_Conversion!$D$119),"-",
IF(AND(M1321="03",N1321&gt;=L_Conversion!$C$120,N1321&lt;=L_Conversion!$D$120),"-",
IF(AND(M1321="04",N1321&gt;=L_Conversion!$C$121,N1321&lt;=L_Conversion!$D$121),"-",
IF(AND(M1321="05",N1321&gt;=L_Conversion!$C$122,N1321&lt;=L_Conversion!$D$122),"-",
IF(AND(M1321="06",N1321&gt;=L_Conversion!$C$123,N1321&lt;=L_Conversion!$D$123),"-",
IF(AND(M1321="07",N1321&gt;=L_Conversion!$C$124,N1321&lt;=L_Conversion!$D$124),"-",
IF(AND(M1321="08",N1321&gt;=L_Conversion!$C$125,N1321&lt;=L_Conversion!$D$125),"-",
IF(AND(M1321="09",N1321&gt;=L_Conversion!$C$126,N1321&lt;=L_Conversion!$D$126),"-",
IF(AND(M1321="10",N1321&gt;=L_Conversion!$C$127,N1321&lt;=L_Conversion!$D$127),"-",
IF(AND(M1321="11",N1321&gt;=L_Conversion!$C$128,N1321&lt;=L_Conversion!$D$128),"-",
IF(AND(M1321="12",N1321&gt;=L_Conversion!$C$129,N1321&lt;=L_Conversion!$D$129),"-",
IF(AND(M1321="13",N1321&gt;=L_Conversion!$C$116,N1321&lt;=L_Conversion!$D$116),"-",
IF(AND(M1321="14",N1321&gt;=L_Conversion!$C$117,N1321&lt;=L_Conversion!$D$117),"-",
"PRIMER_DIA fuera de rango")))))))))))))))</f>
        <v>-</v>
      </c>
      <c r="AS1321" s="94" t="str">
        <f t="shared" si="563"/>
        <v>-</v>
      </c>
      <c r="AT1321" s="94" t="str">
        <f t="shared" si="564"/>
        <v>-</v>
      </c>
      <c r="AU1321" s="94" t="str">
        <f t="shared" si="565"/>
        <v>-</v>
      </c>
      <c r="AV1321" s="94" t="str">
        <f t="shared" si="566"/>
        <v>-</v>
      </c>
      <c r="AW1321" s="94" t="str">
        <f t="shared" si="567"/>
        <v>-</v>
      </c>
      <c r="AX1321" s="94" t="str">
        <f t="shared" si="568"/>
        <v>-</v>
      </c>
      <c r="AY1321" s="94" t="str">
        <f t="shared" si="569"/>
        <v>-</v>
      </c>
      <c r="AZ1321" s="94" t="str">
        <f t="shared" si="570"/>
        <v>-</v>
      </c>
      <c r="BA1321" s="94" t="str">
        <f t="shared" si="571"/>
        <v>-</v>
      </c>
      <c r="BB1321" s="94" t="str">
        <f t="shared" si="572"/>
        <v>-</v>
      </c>
      <c r="BC1321" s="94" t="str">
        <f t="shared" si="573"/>
        <v>-</v>
      </c>
      <c r="BD1321" s="94" t="str">
        <f t="shared" si="574"/>
        <v>-</v>
      </c>
      <c r="BE1321" s="94" t="str">
        <f t="shared" si="575"/>
        <v>-</v>
      </c>
      <c r="BF1321" s="94" t="str">
        <f t="shared" si="576"/>
        <v>-</v>
      </c>
    </row>
    <row r="1322" spans="1:58" x14ac:dyDescent="0.2">
      <c r="A1322" s="19" t="s">
        <v>1193</v>
      </c>
      <c r="B1322" s="19" t="s">
        <v>76</v>
      </c>
      <c r="C1322" s="19">
        <v>8016551</v>
      </c>
      <c r="D1322" s="19" t="s">
        <v>1197</v>
      </c>
      <c r="E1322" s="19" t="s">
        <v>1487</v>
      </c>
      <c r="F1322" s="19" t="s">
        <v>2202</v>
      </c>
      <c r="G1322" s="19" t="s">
        <v>2002</v>
      </c>
      <c r="H1322" s="19" t="s">
        <v>654</v>
      </c>
      <c r="I1322" s="19" t="s">
        <v>653</v>
      </c>
      <c r="J1322" s="19">
        <v>60</v>
      </c>
      <c r="K1322" s="19" t="s">
        <v>554</v>
      </c>
      <c r="L1322" s="19" t="s">
        <v>490</v>
      </c>
      <c r="M1322" s="19" t="s">
        <v>271</v>
      </c>
      <c r="N1322" s="19">
        <v>45975</v>
      </c>
      <c r="O1322" s="19">
        <v>2</v>
      </c>
      <c r="P1322" s="83">
        <v>1</v>
      </c>
      <c r="Q1322" s="19" t="s">
        <v>23</v>
      </c>
      <c r="R1322" s="19" t="s">
        <v>11</v>
      </c>
      <c r="S1322" s="19" t="s">
        <v>23</v>
      </c>
      <c r="T1322" s="19">
        <v>2</v>
      </c>
      <c r="U1322" s="19" t="s">
        <v>11</v>
      </c>
      <c r="V1322" s="19" t="s">
        <v>11</v>
      </c>
      <c r="W1322" s="19" t="s">
        <v>19</v>
      </c>
      <c r="X1322" s="19">
        <v>43691</v>
      </c>
      <c r="Y1322" s="19" t="s">
        <v>726</v>
      </c>
      <c r="Z1322" s="19">
        <v>2</v>
      </c>
      <c r="AA1322" s="19">
        <v>0</v>
      </c>
      <c r="AB1322" s="19">
        <v>43691</v>
      </c>
      <c r="AC1322" s="186" t="str">
        <f>IF(OR(M1322="13",M1322="14",P1322=8),"",IF(     AND(OR(S1322="AUTORIZADO", S1322="PENDIENTE", S1322="REDUCIDO", S1322="AMPLIADO"),L1322&lt;&gt;"HONORARIO" ), _xlfn.CONCAT(IF(H1322="X","H",H1322),"_",IF(OR(P1322=5,P1322=6),_xlfn.CONCAT(P1322,"A"),P1322),"_",VLOOKUP(T1322,Datos!$B$2:$C$5,2,TRUE)),""))</f>
        <v>H_1_[hasta 3]</v>
      </c>
      <c r="AD1322" s="186">
        <f t="shared" si="550"/>
        <v>43691</v>
      </c>
      <c r="AE1322" s="90" t="str">
        <f t="shared" si="551"/>
        <v>-</v>
      </c>
      <c r="AF1322" s="91" t="str">
        <f t="shared" si="552"/>
        <v>070601</v>
      </c>
      <c r="AG1322" s="92"/>
      <c r="AH1322" s="93" t="str">
        <f t="shared" si="553"/>
        <v>Corporación de Fomento de la Producción</v>
      </c>
      <c r="AI1322" s="90" t="str">
        <f t="shared" si="554"/>
        <v>-</v>
      </c>
      <c r="AJ1322" s="90" t="str">
        <f t="shared" si="555"/>
        <v>K</v>
      </c>
      <c r="AK1322" s="90" t="str">
        <f t="shared" si="556"/>
        <v>-</v>
      </c>
      <c r="AL1322" s="90" t="str">
        <f t="shared" si="557"/>
        <v>Identifica este registro como HOMBRE</v>
      </c>
      <c r="AM1322" s="90" t="str">
        <f t="shared" si="558"/>
        <v>-</v>
      </c>
      <c r="AN1322" s="90" t="str">
        <f t="shared" si="559"/>
        <v>-</v>
      </c>
      <c r="AO1322" s="90" t="str">
        <f t="shared" si="560"/>
        <v>-</v>
      </c>
      <c r="AP1322" s="58" t="str">
        <f t="shared" si="561"/>
        <v>-</v>
      </c>
      <c r="AQ1322" s="94" t="str">
        <f t="shared" si="562"/>
        <v>-</v>
      </c>
      <c r="AR1322" s="94" t="str">
        <f>IF(N1322="","PRIMER_DIA en blanco",
IF(AND(M1322="01",N1322&gt;=L_Conversion!$C$118,N1322&lt;=L_Conversion!$D$118),"-",
IF(AND(M1322="02",N1322&gt;=L_Conversion!$C$119,N1322&lt;=L_Conversion!$D$119),"-",
IF(AND(M1322="03",N1322&gt;=L_Conversion!$C$120,N1322&lt;=L_Conversion!$D$120),"-",
IF(AND(M1322="04",N1322&gt;=L_Conversion!$C$121,N1322&lt;=L_Conversion!$D$121),"-",
IF(AND(M1322="05",N1322&gt;=L_Conversion!$C$122,N1322&lt;=L_Conversion!$D$122),"-",
IF(AND(M1322="06",N1322&gt;=L_Conversion!$C$123,N1322&lt;=L_Conversion!$D$123),"-",
IF(AND(M1322="07",N1322&gt;=L_Conversion!$C$124,N1322&lt;=L_Conversion!$D$124),"-",
IF(AND(M1322="08",N1322&gt;=L_Conversion!$C$125,N1322&lt;=L_Conversion!$D$125),"-",
IF(AND(M1322="09",N1322&gt;=L_Conversion!$C$126,N1322&lt;=L_Conversion!$D$126),"-",
IF(AND(M1322="10",N1322&gt;=L_Conversion!$C$127,N1322&lt;=L_Conversion!$D$127),"-",
IF(AND(M1322="11",N1322&gt;=L_Conversion!$C$128,N1322&lt;=L_Conversion!$D$128),"-",
IF(AND(M1322="12",N1322&gt;=L_Conversion!$C$129,N1322&lt;=L_Conversion!$D$129),"-",
IF(AND(M1322="13",N1322&gt;=L_Conversion!$C$116,N1322&lt;=L_Conversion!$D$116),"-",
IF(AND(M1322="14",N1322&gt;=L_Conversion!$C$117,N1322&lt;=L_Conversion!$D$117),"-",
"PRIMER_DIA fuera de rango")))))))))))))))</f>
        <v>-</v>
      </c>
      <c r="AS1322" s="94" t="str">
        <f t="shared" si="563"/>
        <v>-</v>
      </c>
      <c r="AT1322" s="94" t="str">
        <f t="shared" si="564"/>
        <v>-</v>
      </c>
      <c r="AU1322" s="94" t="str">
        <f t="shared" si="565"/>
        <v>-</v>
      </c>
      <c r="AV1322" s="94" t="str">
        <f t="shared" si="566"/>
        <v>-</v>
      </c>
      <c r="AW1322" s="94" t="str">
        <f t="shared" si="567"/>
        <v>-</v>
      </c>
      <c r="AX1322" s="94" t="str">
        <f t="shared" si="568"/>
        <v>-</v>
      </c>
      <c r="AY1322" s="94" t="str">
        <f t="shared" si="569"/>
        <v>-</v>
      </c>
      <c r="AZ1322" s="94" t="str">
        <f t="shared" si="570"/>
        <v>-</v>
      </c>
      <c r="BA1322" s="94" t="str">
        <f t="shared" si="571"/>
        <v>-</v>
      </c>
      <c r="BB1322" s="94" t="str">
        <f t="shared" si="572"/>
        <v>-</v>
      </c>
      <c r="BC1322" s="94" t="str">
        <f t="shared" si="573"/>
        <v>-</v>
      </c>
      <c r="BD1322" s="94" t="str">
        <f t="shared" si="574"/>
        <v>-</v>
      </c>
      <c r="BE1322" s="94" t="str">
        <f t="shared" si="575"/>
        <v>-</v>
      </c>
      <c r="BF1322" s="94" t="str">
        <f t="shared" si="576"/>
        <v>-</v>
      </c>
    </row>
    <row r="1323" spans="1:58" x14ac:dyDescent="0.2">
      <c r="A1323" s="19" t="s">
        <v>1193</v>
      </c>
      <c r="B1323" s="19" t="s">
        <v>76</v>
      </c>
      <c r="C1323" s="19">
        <v>17772658</v>
      </c>
      <c r="D1323" s="19">
        <v>3</v>
      </c>
      <c r="E1323" s="19" t="s">
        <v>2203</v>
      </c>
      <c r="F1323" s="19" t="s">
        <v>1291</v>
      </c>
      <c r="G1323" s="19" t="s">
        <v>2204</v>
      </c>
      <c r="H1323" s="19" t="s">
        <v>654</v>
      </c>
      <c r="I1323" s="19" t="s">
        <v>653</v>
      </c>
      <c r="J1323" s="19">
        <v>80</v>
      </c>
      <c r="K1323" s="19" t="s">
        <v>556</v>
      </c>
      <c r="L1323" s="19" t="s">
        <v>495</v>
      </c>
      <c r="M1323" s="19" t="s">
        <v>271</v>
      </c>
      <c r="N1323" s="19">
        <v>45975</v>
      </c>
      <c r="O1323" s="19">
        <v>1</v>
      </c>
      <c r="P1323" s="83">
        <v>1</v>
      </c>
      <c r="Q1323" s="19" t="s">
        <v>23</v>
      </c>
      <c r="R1323" s="19" t="s">
        <v>11</v>
      </c>
      <c r="S1323" s="19" t="s">
        <v>23</v>
      </c>
      <c r="T1323" s="19">
        <v>1</v>
      </c>
      <c r="U1323" s="19" t="s">
        <v>11</v>
      </c>
      <c r="V1323" s="19" t="s">
        <v>11</v>
      </c>
      <c r="W1323" s="19" t="s">
        <v>11</v>
      </c>
      <c r="X1323" s="19">
        <v>0</v>
      </c>
      <c r="Y1323" s="19" t="s">
        <v>730</v>
      </c>
      <c r="Z1323" s="19">
        <v>0</v>
      </c>
      <c r="AA1323" s="19">
        <v>0</v>
      </c>
      <c r="AB1323" s="19">
        <v>0</v>
      </c>
      <c r="AC1323" s="186" t="str">
        <f>IF(OR(M1323="13",M1323="14",P1323=8),"",IF(     AND(OR(S1323="AUTORIZADO", S1323="PENDIENTE", S1323="REDUCIDO", S1323="AMPLIADO"),L1323&lt;&gt;"HONORARIO" ), _xlfn.CONCAT(IF(H1323="X","H",H1323),"_",IF(OR(P1323=5,P1323=6),_xlfn.CONCAT(P1323,"A"),P1323),"_",VLOOKUP(T1323,Datos!$B$2:$C$5,2,TRUE)),""))</f>
        <v>H_1_[hasta 3]</v>
      </c>
      <c r="AD1323" s="186">
        <f t="shared" si="550"/>
        <v>0</v>
      </c>
      <c r="AE1323" s="90" t="str">
        <f t="shared" si="551"/>
        <v>-</v>
      </c>
      <c r="AF1323" s="91" t="str">
        <f t="shared" si="552"/>
        <v>070601</v>
      </c>
      <c r="AG1323" s="92"/>
      <c r="AH1323" s="93" t="str">
        <f t="shared" si="553"/>
        <v>Corporación de Fomento de la Producción</v>
      </c>
      <c r="AI1323" s="90" t="str">
        <f t="shared" si="554"/>
        <v>-</v>
      </c>
      <c r="AJ1323" s="90">
        <f t="shared" si="555"/>
        <v>3</v>
      </c>
      <c r="AK1323" s="90" t="str">
        <f t="shared" si="556"/>
        <v>-</v>
      </c>
      <c r="AL1323" s="90" t="str">
        <f t="shared" si="557"/>
        <v>Identifica este registro como HOMBRE</v>
      </c>
      <c r="AM1323" s="90" t="str">
        <f t="shared" si="558"/>
        <v>-</v>
      </c>
      <c r="AN1323" s="90" t="str">
        <f t="shared" si="559"/>
        <v>-</v>
      </c>
      <c r="AO1323" s="90" t="str">
        <f t="shared" si="560"/>
        <v>-</v>
      </c>
      <c r="AP1323" s="58" t="str">
        <f t="shared" si="561"/>
        <v>-</v>
      </c>
      <c r="AQ1323" s="94" t="str">
        <f t="shared" si="562"/>
        <v>-</v>
      </c>
      <c r="AR1323" s="94" t="str">
        <f>IF(N1323="","PRIMER_DIA en blanco",
IF(AND(M1323="01",N1323&gt;=L_Conversion!$C$118,N1323&lt;=L_Conversion!$D$118),"-",
IF(AND(M1323="02",N1323&gt;=L_Conversion!$C$119,N1323&lt;=L_Conversion!$D$119),"-",
IF(AND(M1323="03",N1323&gt;=L_Conversion!$C$120,N1323&lt;=L_Conversion!$D$120),"-",
IF(AND(M1323="04",N1323&gt;=L_Conversion!$C$121,N1323&lt;=L_Conversion!$D$121),"-",
IF(AND(M1323="05",N1323&gt;=L_Conversion!$C$122,N1323&lt;=L_Conversion!$D$122),"-",
IF(AND(M1323="06",N1323&gt;=L_Conversion!$C$123,N1323&lt;=L_Conversion!$D$123),"-",
IF(AND(M1323="07",N1323&gt;=L_Conversion!$C$124,N1323&lt;=L_Conversion!$D$124),"-",
IF(AND(M1323="08",N1323&gt;=L_Conversion!$C$125,N1323&lt;=L_Conversion!$D$125),"-",
IF(AND(M1323="09",N1323&gt;=L_Conversion!$C$126,N1323&lt;=L_Conversion!$D$126),"-",
IF(AND(M1323="10",N1323&gt;=L_Conversion!$C$127,N1323&lt;=L_Conversion!$D$127),"-",
IF(AND(M1323="11",N1323&gt;=L_Conversion!$C$128,N1323&lt;=L_Conversion!$D$128),"-",
IF(AND(M1323="12",N1323&gt;=L_Conversion!$C$129,N1323&lt;=L_Conversion!$D$129),"-",
IF(AND(M1323="13",N1323&gt;=L_Conversion!$C$116,N1323&lt;=L_Conversion!$D$116),"-",
IF(AND(M1323="14",N1323&gt;=L_Conversion!$C$117,N1323&lt;=L_Conversion!$D$117),"-",
"PRIMER_DIA fuera de rango")))))))))))))))</f>
        <v>-</v>
      </c>
      <c r="AS1323" s="94" t="str">
        <f t="shared" si="563"/>
        <v>-</v>
      </c>
      <c r="AT1323" s="94" t="str">
        <f t="shared" si="564"/>
        <v>-</v>
      </c>
      <c r="AU1323" s="94" t="str">
        <f t="shared" si="565"/>
        <v>-</v>
      </c>
      <c r="AV1323" s="94" t="str">
        <f t="shared" si="566"/>
        <v>-</v>
      </c>
      <c r="AW1323" s="94" t="str">
        <f t="shared" si="567"/>
        <v>-</v>
      </c>
      <c r="AX1323" s="94" t="str">
        <f t="shared" si="568"/>
        <v>-</v>
      </c>
      <c r="AY1323" s="94" t="str">
        <f t="shared" si="569"/>
        <v>-</v>
      </c>
      <c r="AZ1323" s="94" t="str">
        <f t="shared" si="570"/>
        <v>-</v>
      </c>
      <c r="BA1323" s="94" t="str">
        <f t="shared" si="571"/>
        <v>-</v>
      </c>
      <c r="BB1323" s="94" t="str">
        <f t="shared" si="572"/>
        <v>-</v>
      </c>
      <c r="BC1323" s="94" t="str">
        <f t="shared" si="573"/>
        <v>-</v>
      </c>
      <c r="BD1323" s="94" t="str">
        <f t="shared" si="574"/>
        <v>-</v>
      </c>
      <c r="BE1323" s="94" t="str">
        <f t="shared" si="575"/>
        <v>-</v>
      </c>
      <c r="BF1323" s="94" t="str">
        <f t="shared" si="576"/>
        <v>-</v>
      </c>
    </row>
    <row r="1324" spans="1:58" x14ac:dyDescent="0.2">
      <c r="A1324" s="19" t="s">
        <v>1193</v>
      </c>
      <c r="B1324" s="19" t="s">
        <v>76</v>
      </c>
      <c r="C1324" s="19">
        <v>17725303</v>
      </c>
      <c r="D1324" s="19">
        <v>0</v>
      </c>
      <c r="E1324" s="19" t="s">
        <v>1263</v>
      </c>
      <c r="F1324" s="19" t="s">
        <v>1195</v>
      </c>
      <c r="G1324" s="19" t="s">
        <v>2205</v>
      </c>
      <c r="H1324" s="19" t="s">
        <v>654</v>
      </c>
      <c r="I1324" s="19" t="s">
        <v>653</v>
      </c>
      <c r="J1324" s="19">
        <v>80</v>
      </c>
      <c r="K1324" s="19" t="s">
        <v>556</v>
      </c>
      <c r="L1324" s="19" t="s">
        <v>495</v>
      </c>
      <c r="M1324" s="19" t="s">
        <v>271</v>
      </c>
      <c r="N1324" s="19">
        <v>45975</v>
      </c>
      <c r="O1324" s="19">
        <v>1</v>
      </c>
      <c r="P1324" s="83">
        <v>1</v>
      </c>
      <c r="Q1324" s="19" t="s">
        <v>23</v>
      </c>
      <c r="R1324" s="19" t="s">
        <v>11</v>
      </c>
      <c r="S1324" s="19" t="s">
        <v>23</v>
      </c>
      <c r="T1324" s="19">
        <v>1</v>
      </c>
      <c r="U1324" s="19" t="s">
        <v>11</v>
      </c>
      <c r="V1324" s="19" t="s">
        <v>11</v>
      </c>
      <c r="W1324" s="19" t="s">
        <v>11</v>
      </c>
      <c r="X1324" s="19">
        <v>0</v>
      </c>
      <c r="Y1324" s="19" t="s">
        <v>730</v>
      </c>
      <c r="Z1324" s="19">
        <v>0</v>
      </c>
      <c r="AA1324" s="19">
        <v>0</v>
      </c>
      <c r="AB1324" s="19">
        <v>0</v>
      </c>
      <c r="AC1324" s="186" t="str">
        <f>IF(OR(M1324="13",M1324="14",P1324=8),"",IF(     AND(OR(S1324="AUTORIZADO", S1324="PENDIENTE", S1324="REDUCIDO", S1324="AMPLIADO"),L1324&lt;&gt;"HONORARIO" ), _xlfn.CONCAT(IF(H1324="X","H",H1324),"_",IF(OR(P1324=5,P1324=6),_xlfn.CONCAT(P1324,"A"),P1324),"_",VLOOKUP(T1324,Datos!$B$2:$C$5,2,TRUE)),""))</f>
        <v>H_1_[hasta 3]</v>
      </c>
      <c r="AD1324" s="186">
        <f t="shared" si="550"/>
        <v>0</v>
      </c>
      <c r="AE1324" s="90" t="str">
        <f t="shared" si="551"/>
        <v>-</v>
      </c>
      <c r="AF1324" s="91" t="str">
        <f t="shared" si="552"/>
        <v>070601</v>
      </c>
      <c r="AG1324" s="92"/>
      <c r="AH1324" s="93" t="str">
        <f t="shared" si="553"/>
        <v>Corporación de Fomento de la Producción</v>
      </c>
      <c r="AI1324" s="90" t="str">
        <f t="shared" si="554"/>
        <v>-</v>
      </c>
      <c r="AJ1324" s="90">
        <f t="shared" si="555"/>
        <v>0</v>
      </c>
      <c r="AK1324" s="90" t="str">
        <f t="shared" si="556"/>
        <v>-</v>
      </c>
      <c r="AL1324" s="90" t="str">
        <f t="shared" si="557"/>
        <v>Identifica este registro como HOMBRE</v>
      </c>
      <c r="AM1324" s="90" t="str">
        <f t="shared" si="558"/>
        <v>-</v>
      </c>
      <c r="AN1324" s="90" t="str">
        <f t="shared" si="559"/>
        <v>-</v>
      </c>
      <c r="AO1324" s="90" t="str">
        <f t="shared" si="560"/>
        <v>-</v>
      </c>
      <c r="AP1324" s="58" t="str">
        <f t="shared" si="561"/>
        <v>-</v>
      </c>
      <c r="AQ1324" s="94" t="str">
        <f t="shared" si="562"/>
        <v>-</v>
      </c>
      <c r="AR1324" s="94" t="str">
        <f>IF(N1324="","PRIMER_DIA en blanco",
IF(AND(M1324="01",N1324&gt;=L_Conversion!$C$118,N1324&lt;=L_Conversion!$D$118),"-",
IF(AND(M1324="02",N1324&gt;=L_Conversion!$C$119,N1324&lt;=L_Conversion!$D$119),"-",
IF(AND(M1324="03",N1324&gt;=L_Conversion!$C$120,N1324&lt;=L_Conversion!$D$120),"-",
IF(AND(M1324="04",N1324&gt;=L_Conversion!$C$121,N1324&lt;=L_Conversion!$D$121),"-",
IF(AND(M1324="05",N1324&gt;=L_Conversion!$C$122,N1324&lt;=L_Conversion!$D$122),"-",
IF(AND(M1324="06",N1324&gt;=L_Conversion!$C$123,N1324&lt;=L_Conversion!$D$123),"-",
IF(AND(M1324="07",N1324&gt;=L_Conversion!$C$124,N1324&lt;=L_Conversion!$D$124),"-",
IF(AND(M1324="08",N1324&gt;=L_Conversion!$C$125,N1324&lt;=L_Conversion!$D$125),"-",
IF(AND(M1324="09",N1324&gt;=L_Conversion!$C$126,N1324&lt;=L_Conversion!$D$126),"-",
IF(AND(M1324="10",N1324&gt;=L_Conversion!$C$127,N1324&lt;=L_Conversion!$D$127),"-",
IF(AND(M1324="11",N1324&gt;=L_Conversion!$C$128,N1324&lt;=L_Conversion!$D$128),"-",
IF(AND(M1324="12",N1324&gt;=L_Conversion!$C$129,N1324&lt;=L_Conversion!$D$129),"-",
IF(AND(M1324="13",N1324&gt;=L_Conversion!$C$116,N1324&lt;=L_Conversion!$D$116),"-",
IF(AND(M1324="14",N1324&gt;=L_Conversion!$C$117,N1324&lt;=L_Conversion!$D$117),"-",
"PRIMER_DIA fuera de rango")))))))))))))))</f>
        <v>-</v>
      </c>
      <c r="AS1324" s="94" t="str">
        <f t="shared" si="563"/>
        <v>-</v>
      </c>
      <c r="AT1324" s="94" t="str">
        <f t="shared" si="564"/>
        <v>-</v>
      </c>
      <c r="AU1324" s="94" t="str">
        <f t="shared" si="565"/>
        <v>-</v>
      </c>
      <c r="AV1324" s="94" t="str">
        <f t="shared" si="566"/>
        <v>-</v>
      </c>
      <c r="AW1324" s="94" t="str">
        <f t="shared" si="567"/>
        <v>-</v>
      </c>
      <c r="AX1324" s="94" t="str">
        <f t="shared" si="568"/>
        <v>-</v>
      </c>
      <c r="AY1324" s="94" t="str">
        <f t="shared" si="569"/>
        <v>-</v>
      </c>
      <c r="AZ1324" s="94" t="str">
        <f t="shared" si="570"/>
        <v>-</v>
      </c>
      <c r="BA1324" s="94" t="str">
        <f t="shared" si="571"/>
        <v>-</v>
      </c>
      <c r="BB1324" s="94" t="str">
        <f t="shared" si="572"/>
        <v>-</v>
      </c>
      <c r="BC1324" s="94" t="str">
        <f t="shared" si="573"/>
        <v>-</v>
      </c>
      <c r="BD1324" s="94" t="str">
        <f t="shared" si="574"/>
        <v>-</v>
      </c>
      <c r="BE1324" s="94" t="str">
        <f t="shared" si="575"/>
        <v>-</v>
      </c>
      <c r="BF1324" s="94" t="str">
        <f t="shared" si="576"/>
        <v>-</v>
      </c>
    </row>
    <row r="1325" spans="1:58" x14ac:dyDescent="0.2">
      <c r="A1325" s="19" t="s">
        <v>1193</v>
      </c>
      <c r="B1325" s="19" t="s">
        <v>76</v>
      </c>
      <c r="C1325" s="19">
        <v>8843456</v>
      </c>
      <c r="D1325" s="19">
        <v>0</v>
      </c>
      <c r="E1325" s="19" t="s">
        <v>1312</v>
      </c>
      <c r="F1325" s="19" t="s">
        <v>1802</v>
      </c>
      <c r="G1325" s="19" t="s">
        <v>1818</v>
      </c>
      <c r="H1325" s="19" t="s">
        <v>1018</v>
      </c>
      <c r="I1325" s="19" t="s">
        <v>654</v>
      </c>
      <c r="J1325" s="19">
        <v>80</v>
      </c>
      <c r="K1325" s="19" t="s">
        <v>560</v>
      </c>
      <c r="L1325" s="19" t="s">
        <v>509</v>
      </c>
      <c r="M1325" s="19" t="s">
        <v>271</v>
      </c>
      <c r="N1325" s="19">
        <v>45975</v>
      </c>
      <c r="O1325" s="19">
        <v>8</v>
      </c>
      <c r="P1325" s="83" t="s">
        <v>736</v>
      </c>
      <c r="Q1325" s="19" t="s">
        <v>23</v>
      </c>
      <c r="R1325" s="19" t="s">
        <v>11</v>
      </c>
      <c r="S1325" s="19" t="s">
        <v>23</v>
      </c>
      <c r="T1325" s="19">
        <v>8</v>
      </c>
      <c r="U1325" s="19" t="s">
        <v>11</v>
      </c>
      <c r="V1325" s="19" t="s">
        <v>11</v>
      </c>
      <c r="W1325" s="19" t="s">
        <v>11</v>
      </c>
      <c r="X1325" s="19">
        <v>0</v>
      </c>
      <c r="Y1325" s="19" t="s">
        <v>730</v>
      </c>
      <c r="Z1325" s="19">
        <v>0</v>
      </c>
      <c r="AA1325" s="19">
        <v>0</v>
      </c>
      <c r="AB1325" s="19">
        <v>0</v>
      </c>
      <c r="AC1325" s="186" t="str">
        <f>IF(OR(M1325="13",M1325="14",P1325=8),"",IF(     AND(OR(S1325="AUTORIZADO", S1325="PENDIENTE", S1325="REDUCIDO", S1325="AMPLIADO"),L1325&lt;&gt;"HONORARIO" ), _xlfn.CONCAT(IF(H1325="X","H",H1325),"_",IF(OR(P1325=5,P1325=6),_xlfn.CONCAT(P1325,"A"),P1325),"_",VLOOKUP(T1325,Datos!$B$2:$C$5,2,TRUE)),""))</f>
        <v>M_5B_[4 a 10]</v>
      </c>
      <c r="AD1325" s="186">
        <f t="shared" si="550"/>
        <v>0</v>
      </c>
      <c r="AE1325" s="90" t="str">
        <f t="shared" si="551"/>
        <v>-</v>
      </c>
      <c r="AF1325" s="91" t="str">
        <f t="shared" si="552"/>
        <v>070601</v>
      </c>
      <c r="AG1325" s="92"/>
      <c r="AH1325" s="93" t="str">
        <f t="shared" si="553"/>
        <v>Corporación de Fomento de la Producción</v>
      </c>
      <c r="AI1325" s="90" t="str">
        <f t="shared" si="554"/>
        <v>-</v>
      </c>
      <c r="AJ1325" s="90">
        <f t="shared" si="555"/>
        <v>0</v>
      </c>
      <c r="AK1325" s="90" t="str">
        <f t="shared" si="556"/>
        <v>-</v>
      </c>
      <c r="AL1325" s="90" t="str">
        <f t="shared" si="557"/>
        <v>Identifica este registro como MUJER</v>
      </c>
      <c r="AM1325" s="90" t="str">
        <f t="shared" si="558"/>
        <v>-</v>
      </c>
      <c r="AN1325" s="90" t="str">
        <f t="shared" si="559"/>
        <v>-</v>
      </c>
      <c r="AO1325" s="90" t="str">
        <f t="shared" si="560"/>
        <v>-</v>
      </c>
      <c r="AP1325" s="58" t="str">
        <f t="shared" si="561"/>
        <v>-</v>
      </c>
      <c r="AQ1325" s="94" t="str">
        <f t="shared" si="562"/>
        <v>-</v>
      </c>
      <c r="AR1325" s="94" t="str">
        <f>IF(N1325="","PRIMER_DIA en blanco",
IF(AND(M1325="01",N1325&gt;=L_Conversion!$C$118,N1325&lt;=L_Conversion!$D$118),"-",
IF(AND(M1325="02",N1325&gt;=L_Conversion!$C$119,N1325&lt;=L_Conversion!$D$119),"-",
IF(AND(M1325="03",N1325&gt;=L_Conversion!$C$120,N1325&lt;=L_Conversion!$D$120),"-",
IF(AND(M1325="04",N1325&gt;=L_Conversion!$C$121,N1325&lt;=L_Conversion!$D$121),"-",
IF(AND(M1325="05",N1325&gt;=L_Conversion!$C$122,N1325&lt;=L_Conversion!$D$122),"-",
IF(AND(M1325="06",N1325&gt;=L_Conversion!$C$123,N1325&lt;=L_Conversion!$D$123),"-",
IF(AND(M1325="07",N1325&gt;=L_Conversion!$C$124,N1325&lt;=L_Conversion!$D$124),"-",
IF(AND(M1325="08",N1325&gt;=L_Conversion!$C$125,N1325&lt;=L_Conversion!$D$125),"-",
IF(AND(M1325="09",N1325&gt;=L_Conversion!$C$126,N1325&lt;=L_Conversion!$D$126),"-",
IF(AND(M1325="10",N1325&gt;=L_Conversion!$C$127,N1325&lt;=L_Conversion!$D$127),"-",
IF(AND(M1325="11",N1325&gt;=L_Conversion!$C$128,N1325&lt;=L_Conversion!$D$128),"-",
IF(AND(M1325="12",N1325&gt;=L_Conversion!$C$129,N1325&lt;=L_Conversion!$D$129),"-",
IF(AND(M1325="13",N1325&gt;=L_Conversion!$C$116,N1325&lt;=L_Conversion!$D$116),"-",
IF(AND(M1325="14",N1325&gt;=L_Conversion!$C$117,N1325&lt;=L_Conversion!$D$117),"-",
"PRIMER_DIA fuera de rango")))))))))))))))</f>
        <v>-</v>
      </c>
      <c r="AS1325" s="94" t="str">
        <f t="shared" si="563"/>
        <v>-</v>
      </c>
      <c r="AT1325" s="94" t="str">
        <f t="shared" si="564"/>
        <v>-</v>
      </c>
      <c r="AU1325" s="94" t="str">
        <f t="shared" si="565"/>
        <v>-</v>
      </c>
      <c r="AV1325" s="94" t="str">
        <f t="shared" si="566"/>
        <v>-</v>
      </c>
      <c r="AW1325" s="94" t="str">
        <f t="shared" si="567"/>
        <v>-</v>
      </c>
      <c r="AX1325" s="94" t="str">
        <f t="shared" si="568"/>
        <v>-</v>
      </c>
      <c r="AY1325" s="94" t="str">
        <f t="shared" si="569"/>
        <v>-</v>
      </c>
      <c r="AZ1325" s="94" t="str">
        <f t="shared" si="570"/>
        <v>-</v>
      </c>
      <c r="BA1325" s="94" t="str">
        <f t="shared" si="571"/>
        <v>-</v>
      </c>
      <c r="BB1325" s="94" t="str">
        <f t="shared" si="572"/>
        <v>-</v>
      </c>
      <c r="BC1325" s="94" t="str">
        <f t="shared" si="573"/>
        <v>-</v>
      </c>
      <c r="BD1325" s="94" t="str">
        <f t="shared" si="574"/>
        <v>-</v>
      </c>
      <c r="BE1325" s="94" t="str">
        <f t="shared" si="575"/>
        <v>-</v>
      </c>
      <c r="BF1325" s="94" t="str">
        <f t="shared" si="576"/>
        <v>-</v>
      </c>
    </row>
    <row r="1326" spans="1:58" x14ac:dyDescent="0.2">
      <c r="A1326" s="19" t="s">
        <v>1193</v>
      </c>
      <c r="B1326" s="19" t="s">
        <v>76</v>
      </c>
      <c r="C1326" s="19">
        <v>14160812</v>
      </c>
      <c r="D1326" s="19">
        <v>6</v>
      </c>
      <c r="E1326" s="19" t="s">
        <v>1544</v>
      </c>
      <c r="F1326" s="19" t="s">
        <v>1508</v>
      </c>
      <c r="G1326" s="19" t="s">
        <v>1564</v>
      </c>
      <c r="H1326" s="19" t="s">
        <v>1018</v>
      </c>
      <c r="I1326" s="19" t="s">
        <v>653</v>
      </c>
      <c r="J1326" s="19">
        <v>80</v>
      </c>
      <c r="K1326" s="19" t="s">
        <v>556</v>
      </c>
      <c r="L1326" s="19" t="s">
        <v>495</v>
      </c>
      <c r="M1326" s="19" t="s">
        <v>271</v>
      </c>
      <c r="N1326" s="19">
        <v>45975</v>
      </c>
      <c r="O1326" s="19">
        <v>1</v>
      </c>
      <c r="P1326" s="83">
        <v>1</v>
      </c>
      <c r="Q1326" s="19" t="s">
        <v>23</v>
      </c>
      <c r="R1326" s="19" t="s">
        <v>11</v>
      </c>
      <c r="S1326" s="19" t="s">
        <v>23</v>
      </c>
      <c r="T1326" s="19">
        <v>1</v>
      </c>
      <c r="U1326" s="19" t="s">
        <v>11</v>
      </c>
      <c r="V1326" s="19" t="s">
        <v>11</v>
      </c>
      <c r="W1326" s="19" t="s">
        <v>11</v>
      </c>
      <c r="X1326" s="19">
        <v>0</v>
      </c>
      <c r="Y1326" s="19" t="s">
        <v>730</v>
      </c>
      <c r="Z1326" s="19">
        <v>0</v>
      </c>
      <c r="AA1326" s="19">
        <v>0</v>
      </c>
      <c r="AB1326" s="19">
        <v>0</v>
      </c>
      <c r="AC1326" s="186" t="str">
        <f>IF(OR(M1326="13",M1326="14",P1326=8),"",IF(     AND(OR(S1326="AUTORIZADO", S1326="PENDIENTE", S1326="REDUCIDO", S1326="AMPLIADO"),L1326&lt;&gt;"HONORARIO" ), _xlfn.CONCAT(IF(H1326="X","H",H1326),"_",IF(OR(P1326=5,P1326=6),_xlfn.CONCAT(P1326,"A"),P1326),"_",VLOOKUP(T1326,Datos!$B$2:$C$5,2,TRUE)),""))</f>
        <v>M_1_[hasta 3]</v>
      </c>
      <c r="AD1326" s="186">
        <f t="shared" si="550"/>
        <v>0</v>
      </c>
      <c r="AE1326" s="90" t="str">
        <f t="shared" si="551"/>
        <v>-</v>
      </c>
      <c r="AF1326" s="91" t="str">
        <f t="shared" si="552"/>
        <v>070601</v>
      </c>
      <c r="AG1326" s="92"/>
      <c r="AH1326" s="93" t="str">
        <f t="shared" si="553"/>
        <v>Corporación de Fomento de la Producción</v>
      </c>
      <c r="AI1326" s="90" t="str">
        <f t="shared" si="554"/>
        <v>-</v>
      </c>
      <c r="AJ1326" s="90">
        <f t="shared" si="555"/>
        <v>6</v>
      </c>
      <c r="AK1326" s="90" t="str">
        <f t="shared" si="556"/>
        <v>-</v>
      </c>
      <c r="AL1326" s="90" t="str">
        <f t="shared" si="557"/>
        <v>Identifica este registro como MUJER</v>
      </c>
      <c r="AM1326" s="90" t="str">
        <f t="shared" si="558"/>
        <v>-</v>
      </c>
      <c r="AN1326" s="90" t="str">
        <f t="shared" si="559"/>
        <v>-</v>
      </c>
      <c r="AO1326" s="90" t="str">
        <f t="shared" si="560"/>
        <v>-</v>
      </c>
      <c r="AP1326" s="58" t="str">
        <f t="shared" si="561"/>
        <v>-</v>
      </c>
      <c r="AQ1326" s="94" t="str">
        <f t="shared" si="562"/>
        <v>-</v>
      </c>
      <c r="AR1326" s="94" t="str">
        <f>IF(N1326="","PRIMER_DIA en blanco",
IF(AND(M1326="01",N1326&gt;=L_Conversion!$C$118,N1326&lt;=L_Conversion!$D$118),"-",
IF(AND(M1326="02",N1326&gt;=L_Conversion!$C$119,N1326&lt;=L_Conversion!$D$119),"-",
IF(AND(M1326="03",N1326&gt;=L_Conversion!$C$120,N1326&lt;=L_Conversion!$D$120),"-",
IF(AND(M1326="04",N1326&gt;=L_Conversion!$C$121,N1326&lt;=L_Conversion!$D$121),"-",
IF(AND(M1326="05",N1326&gt;=L_Conversion!$C$122,N1326&lt;=L_Conversion!$D$122),"-",
IF(AND(M1326="06",N1326&gt;=L_Conversion!$C$123,N1326&lt;=L_Conversion!$D$123),"-",
IF(AND(M1326="07",N1326&gt;=L_Conversion!$C$124,N1326&lt;=L_Conversion!$D$124),"-",
IF(AND(M1326="08",N1326&gt;=L_Conversion!$C$125,N1326&lt;=L_Conversion!$D$125),"-",
IF(AND(M1326="09",N1326&gt;=L_Conversion!$C$126,N1326&lt;=L_Conversion!$D$126),"-",
IF(AND(M1326="10",N1326&gt;=L_Conversion!$C$127,N1326&lt;=L_Conversion!$D$127),"-",
IF(AND(M1326="11",N1326&gt;=L_Conversion!$C$128,N1326&lt;=L_Conversion!$D$128),"-",
IF(AND(M1326="12",N1326&gt;=L_Conversion!$C$129,N1326&lt;=L_Conversion!$D$129),"-",
IF(AND(M1326="13",N1326&gt;=L_Conversion!$C$116,N1326&lt;=L_Conversion!$D$116),"-",
IF(AND(M1326="14",N1326&gt;=L_Conversion!$C$117,N1326&lt;=L_Conversion!$D$117),"-",
"PRIMER_DIA fuera de rango")))))))))))))))</f>
        <v>-</v>
      </c>
      <c r="AS1326" s="94" t="str">
        <f t="shared" si="563"/>
        <v>-</v>
      </c>
      <c r="AT1326" s="94" t="str">
        <f t="shared" si="564"/>
        <v>-</v>
      </c>
      <c r="AU1326" s="94" t="str">
        <f t="shared" si="565"/>
        <v>-</v>
      </c>
      <c r="AV1326" s="94" t="str">
        <f t="shared" si="566"/>
        <v>-</v>
      </c>
      <c r="AW1326" s="94" t="str">
        <f t="shared" si="567"/>
        <v>-</v>
      </c>
      <c r="AX1326" s="94" t="str">
        <f t="shared" si="568"/>
        <v>-</v>
      </c>
      <c r="AY1326" s="94" t="str">
        <f t="shared" si="569"/>
        <v>-</v>
      </c>
      <c r="AZ1326" s="94" t="str">
        <f t="shared" si="570"/>
        <v>-</v>
      </c>
      <c r="BA1326" s="94" t="str">
        <f t="shared" si="571"/>
        <v>-</v>
      </c>
      <c r="BB1326" s="94" t="str">
        <f t="shared" si="572"/>
        <v>-</v>
      </c>
      <c r="BC1326" s="94" t="str">
        <f t="shared" si="573"/>
        <v>-</v>
      </c>
      <c r="BD1326" s="94" t="str">
        <f t="shared" si="574"/>
        <v>-</v>
      </c>
      <c r="BE1326" s="94" t="str">
        <f t="shared" si="575"/>
        <v>-</v>
      </c>
      <c r="BF1326" s="94" t="str">
        <f t="shared" si="576"/>
        <v>-</v>
      </c>
    </row>
    <row r="1327" spans="1:58" x14ac:dyDescent="0.2">
      <c r="A1327" s="19" t="s">
        <v>1193</v>
      </c>
      <c r="B1327" s="19" t="s">
        <v>76</v>
      </c>
      <c r="C1327" s="19">
        <v>15349450</v>
      </c>
      <c r="D1327" s="19">
        <v>9</v>
      </c>
      <c r="E1327" s="19" t="s">
        <v>1460</v>
      </c>
      <c r="F1327" s="19" t="s">
        <v>1461</v>
      </c>
      <c r="G1327" s="19" t="s">
        <v>1462</v>
      </c>
      <c r="H1327" s="19" t="s">
        <v>1018</v>
      </c>
      <c r="I1327" s="19" t="s">
        <v>653</v>
      </c>
      <c r="J1327" s="19">
        <v>80</v>
      </c>
      <c r="K1327" s="19" t="s">
        <v>560</v>
      </c>
      <c r="L1327" s="19" t="s">
        <v>495</v>
      </c>
      <c r="M1327" s="19" t="s">
        <v>271</v>
      </c>
      <c r="N1327" s="19">
        <v>45975</v>
      </c>
      <c r="O1327" s="19">
        <v>1</v>
      </c>
      <c r="P1327" s="83">
        <v>1</v>
      </c>
      <c r="Q1327" s="19" t="s">
        <v>23</v>
      </c>
      <c r="R1327" s="19" t="s">
        <v>11</v>
      </c>
      <c r="S1327" s="19" t="s">
        <v>23</v>
      </c>
      <c r="T1327" s="19">
        <v>1</v>
      </c>
      <c r="U1327" s="19" t="s">
        <v>11</v>
      </c>
      <c r="V1327" s="19" t="s">
        <v>11</v>
      </c>
      <c r="W1327" s="19" t="s">
        <v>11</v>
      </c>
      <c r="X1327" s="19">
        <v>0</v>
      </c>
      <c r="Y1327" s="19" t="s">
        <v>730</v>
      </c>
      <c r="Z1327" s="19">
        <v>0</v>
      </c>
      <c r="AA1327" s="19">
        <v>0</v>
      </c>
      <c r="AB1327" s="19">
        <v>0</v>
      </c>
      <c r="AC1327" s="186" t="str">
        <f>IF(OR(M1327="13",M1327="14",P1327=8),"",IF(     AND(OR(S1327="AUTORIZADO", S1327="PENDIENTE", S1327="REDUCIDO", S1327="AMPLIADO"),L1327&lt;&gt;"HONORARIO" ), _xlfn.CONCAT(IF(H1327="X","H",H1327),"_",IF(OR(P1327=5,P1327=6),_xlfn.CONCAT(P1327,"A"),P1327),"_",VLOOKUP(T1327,Datos!$B$2:$C$5,2,TRUE)),""))</f>
        <v>M_1_[hasta 3]</v>
      </c>
      <c r="AD1327" s="186">
        <f t="shared" si="550"/>
        <v>0</v>
      </c>
      <c r="AE1327" s="90" t="str">
        <f t="shared" si="551"/>
        <v>-</v>
      </c>
      <c r="AF1327" s="91" t="str">
        <f t="shared" si="552"/>
        <v>070601</v>
      </c>
      <c r="AG1327" s="92"/>
      <c r="AH1327" s="93" t="str">
        <f t="shared" si="553"/>
        <v>Corporación de Fomento de la Producción</v>
      </c>
      <c r="AI1327" s="90" t="str">
        <f t="shared" si="554"/>
        <v>-</v>
      </c>
      <c r="AJ1327" s="90">
        <f t="shared" si="555"/>
        <v>9</v>
      </c>
      <c r="AK1327" s="90" t="str">
        <f t="shared" si="556"/>
        <v>-</v>
      </c>
      <c r="AL1327" s="90" t="str">
        <f t="shared" si="557"/>
        <v>Identifica este registro como MUJER</v>
      </c>
      <c r="AM1327" s="90" t="str">
        <f t="shared" si="558"/>
        <v>-</v>
      </c>
      <c r="AN1327" s="90" t="str">
        <f t="shared" si="559"/>
        <v>-</v>
      </c>
      <c r="AO1327" s="90" t="str">
        <f t="shared" si="560"/>
        <v>-</v>
      </c>
      <c r="AP1327" s="58" t="str">
        <f t="shared" si="561"/>
        <v>-</v>
      </c>
      <c r="AQ1327" s="94" t="str">
        <f t="shared" si="562"/>
        <v>-</v>
      </c>
      <c r="AR1327" s="94" t="str">
        <f>IF(N1327="","PRIMER_DIA en blanco",
IF(AND(M1327="01",N1327&gt;=L_Conversion!$C$118,N1327&lt;=L_Conversion!$D$118),"-",
IF(AND(M1327="02",N1327&gt;=L_Conversion!$C$119,N1327&lt;=L_Conversion!$D$119),"-",
IF(AND(M1327="03",N1327&gt;=L_Conversion!$C$120,N1327&lt;=L_Conversion!$D$120),"-",
IF(AND(M1327="04",N1327&gt;=L_Conversion!$C$121,N1327&lt;=L_Conversion!$D$121),"-",
IF(AND(M1327="05",N1327&gt;=L_Conversion!$C$122,N1327&lt;=L_Conversion!$D$122),"-",
IF(AND(M1327="06",N1327&gt;=L_Conversion!$C$123,N1327&lt;=L_Conversion!$D$123),"-",
IF(AND(M1327="07",N1327&gt;=L_Conversion!$C$124,N1327&lt;=L_Conversion!$D$124),"-",
IF(AND(M1327="08",N1327&gt;=L_Conversion!$C$125,N1327&lt;=L_Conversion!$D$125),"-",
IF(AND(M1327="09",N1327&gt;=L_Conversion!$C$126,N1327&lt;=L_Conversion!$D$126),"-",
IF(AND(M1327="10",N1327&gt;=L_Conversion!$C$127,N1327&lt;=L_Conversion!$D$127),"-",
IF(AND(M1327="11",N1327&gt;=L_Conversion!$C$128,N1327&lt;=L_Conversion!$D$128),"-",
IF(AND(M1327="12",N1327&gt;=L_Conversion!$C$129,N1327&lt;=L_Conversion!$D$129),"-",
IF(AND(M1327="13",N1327&gt;=L_Conversion!$C$116,N1327&lt;=L_Conversion!$D$116),"-",
IF(AND(M1327="14",N1327&gt;=L_Conversion!$C$117,N1327&lt;=L_Conversion!$D$117),"-",
"PRIMER_DIA fuera de rango")))))))))))))))</f>
        <v>-</v>
      </c>
      <c r="AS1327" s="94" t="str">
        <f t="shared" si="563"/>
        <v>-</v>
      </c>
      <c r="AT1327" s="94" t="str">
        <f t="shared" si="564"/>
        <v>-</v>
      </c>
      <c r="AU1327" s="94" t="str">
        <f t="shared" si="565"/>
        <v>-</v>
      </c>
      <c r="AV1327" s="94" t="str">
        <f t="shared" si="566"/>
        <v>-</v>
      </c>
      <c r="AW1327" s="94" t="str">
        <f t="shared" si="567"/>
        <v>-</v>
      </c>
      <c r="AX1327" s="94" t="str">
        <f t="shared" si="568"/>
        <v>-</v>
      </c>
      <c r="AY1327" s="94" t="str">
        <f t="shared" si="569"/>
        <v>-</v>
      </c>
      <c r="AZ1327" s="94" t="str">
        <f t="shared" si="570"/>
        <v>-</v>
      </c>
      <c r="BA1327" s="94" t="str">
        <f t="shared" si="571"/>
        <v>-</v>
      </c>
      <c r="BB1327" s="94" t="str">
        <f t="shared" si="572"/>
        <v>-</v>
      </c>
      <c r="BC1327" s="94" t="str">
        <f t="shared" si="573"/>
        <v>-</v>
      </c>
      <c r="BD1327" s="94" t="str">
        <f t="shared" si="574"/>
        <v>-</v>
      </c>
      <c r="BE1327" s="94" t="str">
        <f t="shared" si="575"/>
        <v>-</v>
      </c>
      <c r="BF1327" s="94" t="str">
        <f t="shared" si="576"/>
        <v>-</v>
      </c>
    </row>
    <row r="1328" spans="1:58" x14ac:dyDescent="0.2">
      <c r="A1328" s="19" t="s">
        <v>1193</v>
      </c>
      <c r="B1328" s="19" t="s">
        <v>76</v>
      </c>
      <c r="C1328" s="19">
        <v>12586334</v>
      </c>
      <c r="D1328" s="19">
        <v>5</v>
      </c>
      <c r="E1328" s="19" t="s">
        <v>1608</v>
      </c>
      <c r="F1328" s="19" t="s">
        <v>1436</v>
      </c>
      <c r="G1328" s="19" t="s">
        <v>1609</v>
      </c>
      <c r="H1328" s="19" t="s">
        <v>654</v>
      </c>
      <c r="I1328" s="19" t="s">
        <v>653</v>
      </c>
      <c r="J1328" s="19">
        <v>80</v>
      </c>
      <c r="K1328" s="19" t="s">
        <v>556</v>
      </c>
      <c r="L1328" s="19" t="s">
        <v>495</v>
      </c>
      <c r="M1328" s="19" t="s">
        <v>271</v>
      </c>
      <c r="N1328" s="19">
        <v>45976</v>
      </c>
      <c r="O1328" s="19">
        <v>7</v>
      </c>
      <c r="P1328" s="83">
        <v>1</v>
      </c>
      <c r="Q1328" s="19" t="s">
        <v>23</v>
      </c>
      <c r="R1328" s="19" t="s">
        <v>11</v>
      </c>
      <c r="S1328" s="19" t="s">
        <v>23</v>
      </c>
      <c r="T1328" s="19">
        <v>7</v>
      </c>
      <c r="U1328" s="19" t="s">
        <v>11</v>
      </c>
      <c r="V1328" s="19" t="s">
        <v>11</v>
      </c>
      <c r="W1328" s="19" t="s">
        <v>11</v>
      </c>
      <c r="X1328" s="19">
        <v>0</v>
      </c>
      <c r="Y1328" s="19" t="s">
        <v>730</v>
      </c>
      <c r="Z1328" s="19">
        <v>0</v>
      </c>
      <c r="AA1328" s="19">
        <v>0</v>
      </c>
      <c r="AB1328" s="19">
        <v>0</v>
      </c>
      <c r="AC1328" s="186" t="str">
        <f>IF(OR(M1328="13",M1328="14",P1328=8),"",IF(     AND(OR(S1328="AUTORIZADO", S1328="PENDIENTE", S1328="REDUCIDO", S1328="AMPLIADO"),L1328&lt;&gt;"HONORARIO" ), _xlfn.CONCAT(IF(H1328="X","H",H1328),"_",IF(OR(P1328=5,P1328=6),_xlfn.CONCAT(P1328,"A"),P1328),"_",VLOOKUP(T1328,Datos!$B$2:$C$5,2,TRUE)),""))</f>
        <v>H_1_[4 a 10]</v>
      </c>
      <c r="AD1328" s="186">
        <f t="shared" si="550"/>
        <v>0</v>
      </c>
      <c r="AE1328" s="90" t="str">
        <f t="shared" si="551"/>
        <v>-</v>
      </c>
      <c r="AF1328" s="91" t="str">
        <f t="shared" si="552"/>
        <v>070601</v>
      </c>
      <c r="AG1328" s="92"/>
      <c r="AH1328" s="93" t="str">
        <f t="shared" si="553"/>
        <v>Corporación de Fomento de la Producción</v>
      </c>
      <c r="AI1328" s="90" t="str">
        <f t="shared" si="554"/>
        <v>-</v>
      </c>
      <c r="AJ1328" s="90">
        <f t="shared" si="555"/>
        <v>5</v>
      </c>
      <c r="AK1328" s="90" t="str">
        <f t="shared" si="556"/>
        <v>-</v>
      </c>
      <c r="AL1328" s="90" t="str">
        <f t="shared" si="557"/>
        <v>Identifica este registro como HOMBRE</v>
      </c>
      <c r="AM1328" s="90" t="str">
        <f t="shared" si="558"/>
        <v>-</v>
      </c>
      <c r="AN1328" s="90" t="str">
        <f t="shared" si="559"/>
        <v>-</v>
      </c>
      <c r="AO1328" s="90" t="str">
        <f t="shared" si="560"/>
        <v>-</v>
      </c>
      <c r="AP1328" s="58" t="str">
        <f t="shared" si="561"/>
        <v>-</v>
      </c>
      <c r="AQ1328" s="94" t="str">
        <f t="shared" si="562"/>
        <v>-</v>
      </c>
      <c r="AR1328" s="94" t="str">
        <f>IF(N1328="","PRIMER_DIA en blanco",
IF(AND(M1328="01",N1328&gt;=L_Conversion!$C$118,N1328&lt;=L_Conversion!$D$118),"-",
IF(AND(M1328="02",N1328&gt;=L_Conversion!$C$119,N1328&lt;=L_Conversion!$D$119),"-",
IF(AND(M1328="03",N1328&gt;=L_Conversion!$C$120,N1328&lt;=L_Conversion!$D$120),"-",
IF(AND(M1328="04",N1328&gt;=L_Conversion!$C$121,N1328&lt;=L_Conversion!$D$121),"-",
IF(AND(M1328="05",N1328&gt;=L_Conversion!$C$122,N1328&lt;=L_Conversion!$D$122),"-",
IF(AND(M1328="06",N1328&gt;=L_Conversion!$C$123,N1328&lt;=L_Conversion!$D$123),"-",
IF(AND(M1328="07",N1328&gt;=L_Conversion!$C$124,N1328&lt;=L_Conversion!$D$124),"-",
IF(AND(M1328="08",N1328&gt;=L_Conversion!$C$125,N1328&lt;=L_Conversion!$D$125),"-",
IF(AND(M1328="09",N1328&gt;=L_Conversion!$C$126,N1328&lt;=L_Conversion!$D$126),"-",
IF(AND(M1328="10",N1328&gt;=L_Conversion!$C$127,N1328&lt;=L_Conversion!$D$127),"-",
IF(AND(M1328="11",N1328&gt;=L_Conversion!$C$128,N1328&lt;=L_Conversion!$D$128),"-",
IF(AND(M1328="12",N1328&gt;=L_Conversion!$C$129,N1328&lt;=L_Conversion!$D$129),"-",
IF(AND(M1328="13",N1328&gt;=L_Conversion!$C$116,N1328&lt;=L_Conversion!$D$116),"-",
IF(AND(M1328="14",N1328&gt;=L_Conversion!$C$117,N1328&lt;=L_Conversion!$D$117),"-",
"PRIMER_DIA fuera de rango")))))))))))))))</f>
        <v>-</v>
      </c>
      <c r="AS1328" s="94" t="str">
        <f t="shared" si="563"/>
        <v>-</v>
      </c>
      <c r="AT1328" s="94" t="str">
        <f t="shared" si="564"/>
        <v>-</v>
      </c>
      <c r="AU1328" s="94" t="str">
        <f t="shared" si="565"/>
        <v>-</v>
      </c>
      <c r="AV1328" s="94" t="str">
        <f t="shared" si="566"/>
        <v>-</v>
      </c>
      <c r="AW1328" s="94" t="str">
        <f t="shared" si="567"/>
        <v>-</v>
      </c>
      <c r="AX1328" s="94" t="str">
        <f t="shared" si="568"/>
        <v>-</v>
      </c>
      <c r="AY1328" s="94" t="str">
        <f t="shared" si="569"/>
        <v>-</v>
      </c>
      <c r="AZ1328" s="94" t="str">
        <f t="shared" si="570"/>
        <v>-</v>
      </c>
      <c r="BA1328" s="94" t="str">
        <f t="shared" si="571"/>
        <v>-</v>
      </c>
      <c r="BB1328" s="94" t="str">
        <f t="shared" si="572"/>
        <v>-</v>
      </c>
      <c r="BC1328" s="94" t="str">
        <f t="shared" si="573"/>
        <v>-</v>
      </c>
      <c r="BD1328" s="94" t="str">
        <f t="shared" si="574"/>
        <v>-</v>
      </c>
      <c r="BE1328" s="94" t="str">
        <f t="shared" si="575"/>
        <v>-</v>
      </c>
      <c r="BF1328" s="94" t="str">
        <f t="shared" si="576"/>
        <v>-</v>
      </c>
    </row>
    <row r="1329" spans="1:58" x14ac:dyDescent="0.2">
      <c r="A1329" s="19" t="s">
        <v>1193</v>
      </c>
      <c r="B1329" s="19" t="s">
        <v>76</v>
      </c>
      <c r="C1329" s="19">
        <v>22605676</v>
      </c>
      <c r="D1329" s="19">
        <v>9</v>
      </c>
      <c r="E1329" s="19" t="s">
        <v>1821</v>
      </c>
      <c r="F1329" s="19" t="s">
        <v>1506</v>
      </c>
      <c r="G1329" s="19" t="s">
        <v>1822</v>
      </c>
      <c r="H1329" s="19" t="s">
        <v>1018</v>
      </c>
      <c r="I1329" s="19" t="s">
        <v>653</v>
      </c>
      <c r="J1329" s="19">
        <v>80</v>
      </c>
      <c r="K1329" s="19" t="s">
        <v>556</v>
      </c>
      <c r="L1329" s="19" t="s">
        <v>495</v>
      </c>
      <c r="M1329" s="19" t="s">
        <v>271</v>
      </c>
      <c r="N1329" s="19">
        <v>45976</v>
      </c>
      <c r="O1329" s="19">
        <v>14</v>
      </c>
      <c r="P1329" s="83">
        <v>1</v>
      </c>
      <c r="Q1329" s="19" t="s">
        <v>23</v>
      </c>
      <c r="R1329" s="19" t="s">
        <v>11</v>
      </c>
      <c r="S1329" s="19" t="s">
        <v>23</v>
      </c>
      <c r="T1329" s="19">
        <v>14</v>
      </c>
      <c r="U1329" s="19" t="s">
        <v>11</v>
      </c>
      <c r="V1329" s="19" t="s">
        <v>11</v>
      </c>
      <c r="W1329" s="19" t="s">
        <v>11</v>
      </c>
      <c r="X1329" s="19">
        <v>0</v>
      </c>
      <c r="Y1329" s="19" t="s">
        <v>730</v>
      </c>
      <c r="Z1329" s="19">
        <v>0</v>
      </c>
      <c r="AA1329" s="19">
        <v>0</v>
      </c>
      <c r="AB1329" s="19">
        <v>0</v>
      </c>
      <c r="AC1329" s="186" t="str">
        <f>IF(OR(M1329="13",M1329="14",P1329=8),"",IF(     AND(OR(S1329="AUTORIZADO", S1329="PENDIENTE", S1329="REDUCIDO", S1329="AMPLIADO"),L1329&lt;&gt;"HONORARIO" ), _xlfn.CONCAT(IF(H1329="X","H",H1329),"_",IF(OR(P1329=5,P1329=6),_xlfn.CONCAT(P1329,"A"),P1329),"_",VLOOKUP(T1329,Datos!$B$2:$C$5,2,TRUE)),""))</f>
        <v>M_1_[11 +]</v>
      </c>
      <c r="AD1329" s="186">
        <f t="shared" si="550"/>
        <v>0</v>
      </c>
      <c r="AE1329" s="90" t="str">
        <f t="shared" si="551"/>
        <v>-</v>
      </c>
      <c r="AF1329" s="91" t="str">
        <f t="shared" si="552"/>
        <v>070601</v>
      </c>
      <c r="AG1329" s="92"/>
      <c r="AH1329" s="93" t="str">
        <f t="shared" si="553"/>
        <v>Corporación de Fomento de la Producción</v>
      </c>
      <c r="AI1329" s="90" t="str">
        <f t="shared" si="554"/>
        <v>-</v>
      </c>
      <c r="AJ1329" s="90">
        <f t="shared" si="555"/>
        <v>9</v>
      </c>
      <c r="AK1329" s="90" t="str">
        <f t="shared" si="556"/>
        <v>-</v>
      </c>
      <c r="AL1329" s="90" t="str">
        <f t="shared" si="557"/>
        <v>Identifica este registro como MUJER</v>
      </c>
      <c r="AM1329" s="90" t="str">
        <f t="shared" si="558"/>
        <v>-</v>
      </c>
      <c r="AN1329" s="90" t="str">
        <f t="shared" si="559"/>
        <v>-</v>
      </c>
      <c r="AO1329" s="90" t="str">
        <f t="shared" si="560"/>
        <v>-</v>
      </c>
      <c r="AP1329" s="58" t="str">
        <f t="shared" si="561"/>
        <v>-</v>
      </c>
      <c r="AQ1329" s="94" t="str">
        <f t="shared" si="562"/>
        <v>-</v>
      </c>
      <c r="AR1329" s="94" t="str">
        <f>IF(N1329="","PRIMER_DIA en blanco",
IF(AND(M1329="01",N1329&gt;=L_Conversion!$C$118,N1329&lt;=L_Conversion!$D$118),"-",
IF(AND(M1329="02",N1329&gt;=L_Conversion!$C$119,N1329&lt;=L_Conversion!$D$119),"-",
IF(AND(M1329="03",N1329&gt;=L_Conversion!$C$120,N1329&lt;=L_Conversion!$D$120),"-",
IF(AND(M1329="04",N1329&gt;=L_Conversion!$C$121,N1329&lt;=L_Conversion!$D$121),"-",
IF(AND(M1329="05",N1329&gt;=L_Conversion!$C$122,N1329&lt;=L_Conversion!$D$122),"-",
IF(AND(M1329="06",N1329&gt;=L_Conversion!$C$123,N1329&lt;=L_Conversion!$D$123),"-",
IF(AND(M1329="07",N1329&gt;=L_Conversion!$C$124,N1329&lt;=L_Conversion!$D$124),"-",
IF(AND(M1329="08",N1329&gt;=L_Conversion!$C$125,N1329&lt;=L_Conversion!$D$125),"-",
IF(AND(M1329="09",N1329&gt;=L_Conversion!$C$126,N1329&lt;=L_Conversion!$D$126),"-",
IF(AND(M1329="10",N1329&gt;=L_Conversion!$C$127,N1329&lt;=L_Conversion!$D$127),"-",
IF(AND(M1329="11",N1329&gt;=L_Conversion!$C$128,N1329&lt;=L_Conversion!$D$128),"-",
IF(AND(M1329="12",N1329&gt;=L_Conversion!$C$129,N1329&lt;=L_Conversion!$D$129),"-",
IF(AND(M1329="13",N1329&gt;=L_Conversion!$C$116,N1329&lt;=L_Conversion!$D$116),"-",
IF(AND(M1329="14",N1329&gt;=L_Conversion!$C$117,N1329&lt;=L_Conversion!$D$117),"-",
"PRIMER_DIA fuera de rango")))))))))))))))</f>
        <v>-</v>
      </c>
      <c r="AS1329" s="94" t="str">
        <f t="shared" si="563"/>
        <v>-</v>
      </c>
      <c r="AT1329" s="94" t="str">
        <f t="shared" si="564"/>
        <v>-</v>
      </c>
      <c r="AU1329" s="94" t="str">
        <f t="shared" si="565"/>
        <v>-</v>
      </c>
      <c r="AV1329" s="94" t="str">
        <f t="shared" si="566"/>
        <v>-</v>
      </c>
      <c r="AW1329" s="94" t="str">
        <f t="shared" si="567"/>
        <v>-</v>
      </c>
      <c r="AX1329" s="94" t="str">
        <f t="shared" si="568"/>
        <v>-</v>
      </c>
      <c r="AY1329" s="94" t="str">
        <f t="shared" si="569"/>
        <v>-</v>
      </c>
      <c r="AZ1329" s="94" t="str">
        <f t="shared" si="570"/>
        <v>-</v>
      </c>
      <c r="BA1329" s="94" t="str">
        <f t="shared" si="571"/>
        <v>-</v>
      </c>
      <c r="BB1329" s="94" t="str">
        <f t="shared" si="572"/>
        <v>-</v>
      </c>
      <c r="BC1329" s="94" t="str">
        <f t="shared" si="573"/>
        <v>-</v>
      </c>
      <c r="BD1329" s="94" t="str">
        <f t="shared" si="574"/>
        <v>-</v>
      </c>
      <c r="BE1329" s="94" t="str">
        <f t="shared" si="575"/>
        <v>-</v>
      </c>
      <c r="BF1329" s="94" t="str">
        <f t="shared" si="576"/>
        <v>-</v>
      </c>
    </row>
    <row r="1330" spans="1:58" x14ac:dyDescent="0.2">
      <c r="A1330" s="19" t="s">
        <v>1193</v>
      </c>
      <c r="B1330" s="19" t="s">
        <v>876</v>
      </c>
      <c r="C1330" s="19">
        <v>17234755</v>
      </c>
      <c r="D1330" s="19" t="s">
        <v>1197</v>
      </c>
      <c r="E1330" s="19" t="s">
        <v>1235</v>
      </c>
      <c r="F1330" s="19" t="s">
        <v>1508</v>
      </c>
      <c r="G1330" s="19" t="s">
        <v>2130</v>
      </c>
      <c r="H1330" s="19" t="s">
        <v>1018</v>
      </c>
      <c r="I1330" s="19" t="s">
        <v>653</v>
      </c>
      <c r="J1330" s="19">
        <v>80</v>
      </c>
      <c r="K1330" s="19" t="s">
        <v>556</v>
      </c>
      <c r="L1330" s="19" t="s">
        <v>495</v>
      </c>
      <c r="M1330" s="19" t="s">
        <v>271</v>
      </c>
      <c r="N1330" s="19">
        <v>45976</v>
      </c>
      <c r="O1330" s="19">
        <v>21</v>
      </c>
      <c r="P1330" s="83">
        <v>1</v>
      </c>
      <c r="Q1330" s="19" t="s">
        <v>23</v>
      </c>
      <c r="R1330" s="19" t="s">
        <v>11</v>
      </c>
      <c r="S1330" s="19" t="s">
        <v>23</v>
      </c>
      <c r="T1330" s="19">
        <v>21</v>
      </c>
      <c r="U1330" s="19" t="s">
        <v>11</v>
      </c>
      <c r="V1330" s="19" t="s">
        <v>11</v>
      </c>
      <c r="W1330" s="19" t="s">
        <v>11</v>
      </c>
      <c r="X1330" s="19">
        <v>0</v>
      </c>
      <c r="Y1330" s="19" t="s">
        <v>730</v>
      </c>
      <c r="Z1330" s="19">
        <v>0</v>
      </c>
      <c r="AA1330" s="19">
        <v>0</v>
      </c>
      <c r="AB1330" s="19">
        <v>0</v>
      </c>
      <c r="AC1330" s="186" t="str">
        <f>IF(OR(M1330="13",M1330="14",P1330=8),"",IF(     AND(OR(S1330="AUTORIZADO", S1330="PENDIENTE", S1330="REDUCIDO", S1330="AMPLIADO"),L1330&lt;&gt;"HONORARIO" ), _xlfn.CONCAT(IF(H1330="X","H",H1330),"_",IF(OR(P1330=5,P1330=6),_xlfn.CONCAT(P1330,"A"),P1330),"_",VLOOKUP(T1330,Datos!$B$2:$C$5,2,TRUE)),""))</f>
        <v>M_1_[11 +]</v>
      </c>
      <c r="AD1330" s="186">
        <f t="shared" si="550"/>
        <v>0</v>
      </c>
      <c r="AE1330" s="90" t="str">
        <f t="shared" si="551"/>
        <v>-</v>
      </c>
      <c r="AF1330" s="91" t="str">
        <f t="shared" si="552"/>
        <v>070607</v>
      </c>
      <c r="AG1330" s="92"/>
      <c r="AH1330" s="93" t="str">
        <f t="shared" si="553"/>
        <v>Corporación de Fomento de la Producción</v>
      </c>
      <c r="AI1330" s="90" t="str">
        <f t="shared" si="554"/>
        <v>-</v>
      </c>
      <c r="AJ1330" s="90" t="str">
        <f t="shared" si="555"/>
        <v>K</v>
      </c>
      <c r="AK1330" s="90" t="str">
        <f t="shared" si="556"/>
        <v>-</v>
      </c>
      <c r="AL1330" s="90" t="str">
        <f t="shared" si="557"/>
        <v>Identifica este registro como MUJER</v>
      </c>
      <c r="AM1330" s="90" t="str">
        <f t="shared" si="558"/>
        <v>-</v>
      </c>
      <c r="AN1330" s="90" t="str">
        <f t="shared" si="559"/>
        <v>-</v>
      </c>
      <c r="AO1330" s="90" t="str">
        <f t="shared" si="560"/>
        <v>-</v>
      </c>
      <c r="AP1330" s="58" t="str">
        <f t="shared" si="561"/>
        <v>-</v>
      </c>
      <c r="AQ1330" s="94" t="str">
        <f t="shared" si="562"/>
        <v>-</v>
      </c>
      <c r="AR1330" s="94" t="str">
        <f>IF(N1330="","PRIMER_DIA en blanco",
IF(AND(M1330="01",N1330&gt;=L_Conversion!$C$118,N1330&lt;=L_Conversion!$D$118),"-",
IF(AND(M1330="02",N1330&gt;=L_Conversion!$C$119,N1330&lt;=L_Conversion!$D$119),"-",
IF(AND(M1330="03",N1330&gt;=L_Conversion!$C$120,N1330&lt;=L_Conversion!$D$120),"-",
IF(AND(M1330="04",N1330&gt;=L_Conversion!$C$121,N1330&lt;=L_Conversion!$D$121),"-",
IF(AND(M1330="05",N1330&gt;=L_Conversion!$C$122,N1330&lt;=L_Conversion!$D$122),"-",
IF(AND(M1330="06",N1330&gt;=L_Conversion!$C$123,N1330&lt;=L_Conversion!$D$123),"-",
IF(AND(M1330="07",N1330&gt;=L_Conversion!$C$124,N1330&lt;=L_Conversion!$D$124),"-",
IF(AND(M1330="08",N1330&gt;=L_Conversion!$C$125,N1330&lt;=L_Conversion!$D$125),"-",
IF(AND(M1330="09",N1330&gt;=L_Conversion!$C$126,N1330&lt;=L_Conversion!$D$126),"-",
IF(AND(M1330="10",N1330&gt;=L_Conversion!$C$127,N1330&lt;=L_Conversion!$D$127),"-",
IF(AND(M1330="11",N1330&gt;=L_Conversion!$C$128,N1330&lt;=L_Conversion!$D$128),"-",
IF(AND(M1330="12",N1330&gt;=L_Conversion!$C$129,N1330&lt;=L_Conversion!$D$129),"-",
IF(AND(M1330="13",N1330&gt;=L_Conversion!$C$116,N1330&lt;=L_Conversion!$D$116),"-",
IF(AND(M1330="14",N1330&gt;=L_Conversion!$C$117,N1330&lt;=L_Conversion!$D$117),"-",
"PRIMER_DIA fuera de rango")))))))))))))))</f>
        <v>-</v>
      </c>
      <c r="AS1330" s="94" t="str">
        <f t="shared" si="563"/>
        <v>-</v>
      </c>
      <c r="AT1330" s="94" t="str">
        <f t="shared" si="564"/>
        <v>-</v>
      </c>
      <c r="AU1330" s="94" t="str">
        <f t="shared" si="565"/>
        <v>-</v>
      </c>
      <c r="AV1330" s="94" t="str">
        <f t="shared" si="566"/>
        <v>-</v>
      </c>
      <c r="AW1330" s="94" t="str">
        <f t="shared" si="567"/>
        <v>-</v>
      </c>
      <c r="AX1330" s="94" t="str">
        <f t="shared" si="568"/>
        <v>-</v>
      </c>
      <c r="AY1330" s="94" t="str">
        <f t="shared" si="569"/>
        <v>-</v>
      </c>
      <c r="AZ1330" s="94" t="str">
        <f t="shared" si="570"/>
        <v>-</v>
      </c>
      <c r="BA1330" s="94" t="str">
        <f t="shared" si="571"/>
        <v>-</v>
      </c>
      <c r="BB1330" s="94" t="str">
        <f t="shared" si="572"/>
        <v>-</v>
      </c>
      <c r="BC1330" s="94" t="str">
        <f t="shared" si="573"/>
        <v>-</v>
      </c>
      <c r="BD1330" s="94" t="str">
        <f t="shared" si="574"/>
        <v>-</v>
      </c>
      <c r="BE1330" s="94" t="str">
        <f t="shared" si="575"/>
        <v>-</v>
      </c>
      <c r="BF1330" s="94" t="str">
        <f t="shared" si="576"/>
        <v>-</v>
      </c>
    </row>
    <row r="1331" spans="1:58" x14ac:dyDescent="0.2">
      <c r="A1331" s="19" t="s">
        <v>1193</v>
      </c>
      <c r="B1331" s="19" t="s">
        <v>876</v>
      </c>
      <c r="C1331" s="19">
        <v>16711217</v>
      </c>
      <c r="D1331" s="19" t="s">
        <v>1197</v>
      </c>
      <c r="E1331" s="19" t="s">
        <v>1550</v>
      </c>
      <c r="F1331" s="19" t="s">
        <v>1827</v>
      </c>
      <c r="G1331" s="19" t="s">
        <v>1828</v>
      </c>
      <c r="H1331" s="19" t="s">
        <v>1018</v>
      </c>
      <c r="I1331" s="19" t="s">
        <v>653</v>
      </c>
      <c r="J1331" s="19">
        <v>80</v>
      </c>
      <c r="K1331" s="19" t="s">
        <v>556</v>
      </c>
      <c r="L1331" s="19" t="s">
        <v>495</v>
      </c>
      <c r="M1331" s="19" t="s">
        <v>271</v>
      </c>
      <c r="N1331" s="19">
        <v>45977</v>
      </c>
      <c r="O1331" s="19">
        <v>30</v>
      </c>
      <c r="P1331" s="83">
        <v>1</v>
      </c>
      <c r="Q1331" s="19" t="s">
        <v>23</v>
      </c>
      <c r="R1331" s="19" t="s">
        <v>11</v>
      </c>
      <c r="S1331" s="19" t="s">
        <v>23</v>
      </c>
      <c r="T1331" s="19">
        <v>30</v>
      </c>
      <c r="U1331" s="19" t="s">
        <v>11</v>
      </c>
      <c r="V1331" s="19" t="s">
        <v>11</v>
      </c>
      <c r="W1331" s="19" t="s">
        <v>11</v>
      </c>
      <c r="X1331" s="19">
        <v>0</v>
      </c>
      <c r="Y1331" s="19" t="s">
        <v>730</v>
      </c>
      <c r="Z1331" s="19">
        <v>0</v>
      </c>
      <c r="AA1331" s="19">
        <v>0</v>
      </c>
      <c r="AB1331" s="19">
        <v>0</v>
      </c>
      <c r="AC1331" s="186" t="str">
        <f>IF(OR(M1331="13",M1331="14",P1331=8),"",IF(     AND(OR(S1331="AUTORIZADO", S1331="PENDIENTE", S1331="REDUCIDO", S1331="AMPLIADO"),L1331&lt;&gt;"HONORARIO" ), _xlfn.CONCAT(IF(H1331="X","H",H1331),"_",IF(OR(P1331=5,P1331=6),_xlfn.CONCAT(P1331,"A"),P1331),"_",VLOOKUP(T1331,Datos!$B$2:$C$5,2,TRUE)),""))</f>
        <v>M_1_[11 +]</v>
      </c>
      <c r="AD1331" s="186">
        <f t="shared" si="550"/>
        <v>0</v>
      </c>
      <c r="AE1331" s="90" t="str">
        <f t="shared" si="551"/>
        <v>-</v>
      </c>
      <c r="AF1331" s="91" t="str">
        <f t="shared" si="552"/>
        <v>070607</v>
      </c>
      <c r="AG1331" s="92"/>
      <c r="AH1331" s="93" t="str">
        <f t="shared" si="553"/>
        <v>Corporación de Fomento de la Producción</v>
      </c>
      <c r="AI1331" s="90" t="str">
        <f t="shared" si="554"/>
        <v>-</v>
      </c>
      <c r="AJ1331" s="90" t="str">
        <f t="shared" si="555"/>
        <v>K</v>
      </c>
      <c r="AK1331" s="90" t="str">
        <f t="shared" si="556"/>
        <v>-</v>
      </c>
      <c r="AL1331" s="90" t="str">
        <f t="shared" si="557"/>
        <v>Identifica este registro como MUJER</v>
      </c>
      <c r="AM1331" s="90" t="str">
        <f t="shared" si="558"/>
        <v>-</v>
      </c>
      <c r="AN1331" s="90" t="str">
        <f t="shared" si="559"/>
        <v>-</v>
      </c>
      <c r="AO1331" s="90" t="str">
        <f t="shared" si="560"/>
        <v>-</v>
      </c>
      <c r="AP1331" s="58" t="str">
        <f t="shared" si="561"/>
        <v>-</v>
      </c>
      <c r="AQ1331" s="94" t="str">
        <f t="shared" si="562"/>
        <v>-</v>
      </c>
      <c r="AR1331" s="94" t="str">
        <f>IF(N1331="","PRIMER_DIA en blanco",
IF(AND(M1331="01",N1331&gt;=L_Conversion!$C$118,N1331&lt;=L_Conversion!$D$118),"-",
IF(AND(M1331="02",N1331&gt;=L_Conversion!$C$119,N1331&lt;=L_Conversion!$D$119),"-",
IF(AND(M1331="03",N1331&gt;=L_Conversion!$C$120,N1331&lt;=L_Conversion!$D$120),"-",
IF(AND(M1331="04",N1331&gt;=L_Conversion!$C$121,N1331&lt;=L_Conversion!$D$121),"-",
IF(AND(M1331="05",N1331&gt;=L_Conversion!$C$122,N1331&lt;=L_Conversion!$D$122),"-",
IF(AND(M1331="06",N1331&gt;=L_Conversion!$C$123,N1331&lt;=L_Conversion!$D$123),"-",
IF(AND(M1331="07",N1331&gt;=L_Conversion!$C$124,N1331&lt;=L_Conversion!$D$124),"-",
IF(AND(M1331="08",N1331&gt;=L_Conversion!$C$125,N1331&lt;=L_Conversion!$D$125),"-",
IF(AND(M1331="09",N1331&gt;=L_Conversion!$C$126,N1331&lt;=L_Conversion!$D$126),"-",
IF(AND(M1331="10",N1331&gt;=L_Conversion!$C$127,N1331&lt;=L_Conversion!$D$127),"-",
IF(AND(M1331="11",N1331&gt;=L_Conversion!$C$128,N1331&lt;=L_Conversion!$D$128),"-",
IF(AND(M1331="12",N1331&gt;=L_Conversion!$C$129,N1331&lt;=L_Conversion!$D$129),"-",
IF(AND(M1331="13",N1331&gt;=L_Conversion!$C$116,N1331&lt;=L_Conversion!$D$116),"-",
IF(AND(M1331="14",N1331&gt;=L_Conversion!$C$117,N1331&lt;=L_Conversion!$D$117),"-",
"PRIMER_DIA fuera de rango")))))))))))))))</f>
        <v>-</v>
      </c>
      <c r="AS1331" s="94" t="str">
        <f t="shared" si="563"/>
        <v>-</v>
      </c>
      <c r="AT1331" s="94" t="str">
        <f t="shared" si="564"/>
        <v>-</v>
      </c>
      <c r="AU1331" s="94" t="str">
        <f t="shared" si="565"/>
        <v>-</v>
      </c>
      <c r="AV1331" s="94" t="str">
        <f t="shared" si="566"/>
        <v>-</v>
      </c>
      <c r="AW1331" s="94" t="str">
        <f t="shared" si="567"/>
        <v>-</v>
      </c>
      <c r="AX1331" s="94" t="str">
        <f t="shared" si="568"/>
        <v>-</v>
      </c>
      <c r="AY1331" s="94" t="str">
        <f t="shared" si="569"/>
        <v>-</v>
      </c>
      <c r="AZ1331" s="94" t="str">
        <f t="shared" si="570"/>
        <v>-</v>
      </c>
      <c r="BA1331" s="94" t="str">
        <f t="shared" si="571"/>
        <v>-</v>
      </c>
      <c r="BB1331" s="94" t="str">
        <f t="shared" si="572"/>
        <v>-</v>
      </c>
      <c r="BC1331" s="94" t="str">
        <f t="shared" si="573"/>
        <v>-</v>
      </c>
      <c r="BD1331" s="94" t="str">
        <f t="shared" si="574"/>
        <v>-</v>
      </c>
      <c r="BE1331" s="94" t="str">
        <f t="shared" si="575"/>
        <v>-</v>
      </c>
      <c r="BF1331" s="94" t="str">
        <f t="shared" si="576"/>
        <v>-</v>
      </c>
    </row>
    <row r="1332" spans="1:58" x14ac:dyDescent="0.2">
      <c r="A1332" s="19" t="s">
        <v>1193</v>
      </c>
      <c r="B1332" s="19" t="s">
        <v>76</v>
      </c>
      <c r="C1332" s="19">
        <v>4578207</v>
      </c>
      <c r="D1332" s="19">
        <v>7</v>
      </c>
      <c r="E1332" s="19" t="s">
        <v>2079</v>
      </c>
      <c r="F1332" s="19" t="s">
        <v>2080</v>
      </c>
      <c r="G1332" s="19" t="s">
        <v>2081</v>
      </c>
      <c r="H1332" s="19" t="s">
        <v>654</v>
      </c>
      <c r="I1332" s="19" t="s">
        <v>653</v>
      </c>
      <c r="J1332" s="19">
        <v>80</v>
      </c>
      <c r="K1332" s="19" t="s">
        <v>556</v>
      </c>
      <c r="L1332" s="19" t="s">
        <v>495</v>
      </c>
      <c r="M1332" s="19" t="s">
        <v>271</v>
      </c>
      <c r="N1332" s="19">
        <v>45978</v>
      </c>
      <c r="O1332" s="19">
        <v>3</v>
      </c>
      <c r="P1332" s="83">
        <v>1</v>
      </c>
      <c r="Q1332" s="19" t="s">
        <v>23</v>
      </c>
      <c r="R1332" s="19" t="s">
        <v>11</v>
      </c>
      <c r="S1332" s="19" t="s">
        <v>23</v>
      </c>
      <c r="T1332" s="19">
        <v>3</v>
      </c>
      <c r="U1332" s="19" t="s">
        <v>11</v>
      </c>
      <c r="V1332" s="19" t="s">
        <v>11</v>
      </c>
      <c r="W1332" s="19" t="s">
        <v>11</v>
      </c>
      <c r="X1332" s="19">
        <v>0</v>
      </c>
      <c r="Y1332" s="19" t="s">
        <v>730</v>
      </c>
      <c r="Z1332" s="19">
        <v>0</v>
      </c>
      <c r="AA1332" s="19">
        <v>0</v>
      </c>
      <c r="AB1332" s="19">
        <v>0</v>
      </c>
      <c r="AC1332" s="186" t="str">
        <f>IF(OR(M1332="13",M1332="14",P1332=8),"",IF(     AND(OR(S1332="AUTORIZADO", S1332="PENDIENTE", S1332="REDUCIDO", S1332="AMPLIADO"),L1332&lt;&gt;"HONORARIO" ), _xlfn.CONCAT(IF(H1332="X","H",H1332),"_",IF(OR(P1332=5,P1332=6),_xlfn.CONCAT(P1332,"A"),P1332),"_",VLOOKUP(T1332,Datos!$B$2:$C$5,2,TRUE)),""))</f>
        <v>H_1_[hasta 3]</v>
      </c>
      <c r="AD1332" s="186">
        <f t="shared" si="550"/>
        <v>0</v>
      </c>
      <c r="AE1332" s="90" t="str">
        <f t="shared" si="551"/>
        <v>-</v>
      </c>
      <c r="AF1332" s="91" t="str">
        <f t="shared" si="552"/>
        <v>070601</v>
      </c>
      <c r="AG1332" s="92"/>
      <c r="AH1332" s="93" t="str">
        <f t="shared" si="553"/>
        <v>Corporación de Fomento de la Producción</v>
      </c>
      <c r="AI1332" s="90" t="str">
        <f t="shared" si="554"/>
        <v>-</v>
      </c>
      <c r="AJ1332" s="90">
        <f t="shared" si="555"/>
        <v>7</v>
      </c>
      <c r="AK1332" s="90" t="str">
        <f t="shared" si="556"/>
        <v>-</v>
      </c>
      <c r="AL1332" s="90" t="str">
        <f t="shared" si="557"/>
        <v>Identifica este registro como HOMBRE</v>
      </c>
      <c r="AM1332" s="90" t="str">
        <f t="shared" si="558"/>
        <v>-</v>
      </c>
      <c r="AN1332" s="90" t="str">
        <f t="shared" si="559"/>
        <v>-</v>
      </c>
      <c r="AO1332" s="90" t="str">
        <f t="shared" si="560"/>
        <v>-</v>
      </c>
      <c r="AP1332" s="58" t="str">
        <f t="shared" si="561"/>
        <v>-</v>
      </c>
      <c r="AQ1332" s="94" t="str">
        <f t="shared" si="562"/>
        <v>-</v>
      </c>
      <c r="AR1332" s="94" t="str">
        <f>IF(N1332="","PRIMER_DIA en blanco",
IF(AND(M1332="01",N1332&gt;=L_Conversion!$C$118,N1332&lt;=L_Conversion!$D$118),"-",
IF(AND(M1332="02",N1332&gt;=L_Conversion!$C$119,N1332&lt;=L_Conversion!$D$119),"-",
IF(AND(M1332="03",N1332&gt;=L_Conversion!$C$120,N1332&lt;=L_Conversion!$D$120),"-",
IF(AND(M1332="04",N1332&gt;=L_Conversion!$C$121,N1332&lt;=L_Conversion!$D$121),"-",
IF(AND(M1332="05",N1332&gt;=L_Conversion!$C$122,N1332&lt;=L_Conversion!$D$122),"-",
IF(AND(M1332="06",N1332&gt;=L_Conversion!$C$123,N1332&lt;=L_Conversion!$D$123),"-",
IF(AND(M1332="07",N1332&gt;=L_Conversion!$C$124,N1332&lt;=L_Conversion!$D$124),"-",
IF(AND(M1332="08",N1332&gt;=L_Conversion!$C$125,N1332&lt;=L_Conversion!$D$125),"-",
IF(AND(M1332="09",N1332&gt;=L_Conversion!$C$126,N1332&lt;=L_Conversion!$D$126),"-",
IF(AND(M1332="10",N1332&gt;=L_Conversion!$C$127,N1332&lt;=L_Conversion!$D$127),"-",
IF(AND(M1332="11",N1332&gt;=L_Conversion!$C$128,N1332&lt;=L_Conversion!$D$128),"-",
IF(AND(M1332="12",N1332&gt;=L_Conversion!$C$129,N1332&lt;=L_Conversion!$D$129),"-",
IF(AND(M1332="13",N1332&gt;=L_Conversion!$C$116,N1332&lt;=L_Conversion!$D$116),"-",
IF(AND(M1332="14",N1332&gt;=L_Conversion!$C$117,N1332&lt;=L_Conversion!$D$117),"-",
"PRIMER_DIA fuera de rango")))))))))))))))</f>
        <v>-</v>
      </c>
      <c r="AS1332" s="94" t="str">
        <f t="shared" si="563"/>
        <v>-</v>
      </c>
      <c r="AT1332" s="94" t="str">
        <f t="shared" si="564"/>
        <v>-</v>
      </c>
      <c r="AU1332" s="94" t="str">
        <f t="shared" si="565"/>
        <v>-</v>
      </c>
      <c r="AV1332" s="94" t="str">
        <f t="shared" si="566"/>
        <v>-</v>
      </c>
      <c r="AW1332" s="94" t="str">
        <f t="shared" si="567"/>
        <v>-</v>
      </c>
      <c r="AX1332" s="94" t="str">
        <f t="shared" si="568"/>
        <v>-</v>
      </c>
      <c r="AY1332" s="94" t="str">
        <f t="shared" si="569"/>
        <v>-</v>
      </c>
      <c r="AZ1332" s="94" t="str">
        <f t="shared" si="570"/>
        <v>-</v>
      </c>
      <c r="BA1332" s="94" t="str">
        <f t="shared" si="571"/>
        <v>-</v>
      </c>
      <c r="BB1332" s="94" t="str">
        <f t="shared" si="572"/>
        <v>-</v>
      </c>
      <c r="BC1332" s="94" t="str">
        <f t="shared" si="573"/>
        <v>-</v>
      </c>
      <c r="BD1332" s="94" t="str">
        <f t="shared" si="574"/>
        <v>-</v>
      </c>
      <c r="BE1332" s="94" t="str">
        <f t="shared" si="575"/>
        <v>-</v>
      </c>
      <c r="BF1332" s="94" t="str">
        <f t="shared" si="576"/>
        <v>-</v>
      </c>
    </row>
    <row r="1333" spans="1:58" x14ac:dyDescent="0.2">
      <c r="A1333" s="19" t="s">
        <v>1193</v>
      </c>
      <c r="B1333" s="19" t="s">
        <v>76</v>
      </c>
      <c r="C1333" s="19">
        <v>12280368</v>
      </c>
      <c r="D1333" s="19">
        <v>6</v>
      </c>
      <c r="E1333" s="19" t="s">
        <v>2090</v>
      </c>
      <c r="F1333" s="19" t="s">
        <v>2091</v>
      </c>
      <c r="G1333" s="19" t="s">
        <v>2092</v>
      </c>
      <c r="H1333" s="19" t="s">
        <v>1018</v>
      </c>
      <c r="I1333" s="19" t="s">
        <v>653</v>
      </c>
      <c r="J1333" s="19">
        <v>80</v>
      </c>
      <c r="K1333" s="19" t="s">
        <v>556</v>
      </c>
      <c r="L1333" s="19" t="s">
        <v>495</v>
      </c>
      <c r="M1333" s="19" t="s">
        <v>271</v>
      </c>
      <c r="N1333" s="19">
        <v>45978</v>
      </c>
      <c r="O1333" s="19">
        <v>1</v>
      </c>
      <c r="P1333" s="83">
        <v>1</v>
      </c>
      <c r="Q1333" s="19" t="s">
        <v>23</v>
      </c>
      <c r="R1333" s="19" t="s">
        <v>11</v>
      </c>
      <c r="S1333" s="19" t="s">
        <v>23</v>
      </c>
      <c r="T1333" s="19">
        <v>1</v>
      </c>
      <c r="U1333" s="19" t="s">
        <v>11</v>
      </c>
      <c r="V1333" s="19" t="s">
        <v>11</v>
      </c>
      <c r="W1333" s="19" t="s">
        <v>11</v>
      </c>
      <c r="X1333" s="19">
        <v>0</v>
      </c>
      <c r="Y1333" s="19" t="s">
        <v>730</v>
      </c>
      <c r="Z1333" s="19">
        <v>0</v>
      </c>
      <c r="AA1333" s="19">
        <v>0</v>
      </c>
      <c r="AB1333" s="19">
        <v>0</v>
      </c>
      <c r="AC1333" s="186" t="str">
        <f>IF(OR(M1333="13",M1333="14",P1333=8),"",IF(     AND(OR(S1333="AUTORIZADO", S1333="PENDIENTE", S1333="REDUCIDO", S1333="AMPLIADO"),L1333&lt;&gt;"HONORARIO" ), _xlfn.CONCAT(IF(H1333="X","H",H1333),"_",IF(OR(P1333=5,P1333=6),_xlfn.CONCAT(P1333,"A"),P1333),"_",VLOOKUP(T1333,Datos!$B$2:$C$5,2,TRUE)),""))</f>
        <v>M_1_[hasta 3]</v>
      </c>
      <c r="AD1333" s="186">
        <f t="shared" si="550"/>
        <v>0</v>
      </c>
      <c r="AE1333" s="90" t="str">
        <f t="shared" si="551"/>
        <v>-</v>
      </c>
      <c r="AF1333" s="91" t="str">
        <f t="shared" si="552"/>
        <v>070601</v>
      </c>
      <c r="AG1333" s="92"/>
      <c r="AH1333" s="93" t="str">
        <f t="shared" si="553"/>
        <v>Corporación de Fomento de la Producción</v>
      </c>
      <c r="AI1333" s="90" t="str">
        <f t="shared" si="554"/>
        <v>-</v>
      </c>
      <c r="AJ1333" s="90">
        <f t="shared" si="555"/>
        <v>6</v>
      </c>
      <c r="AK1333" s="90" t="str">
        <f t="shared" si="556"/>
        <v>-</v>
      </c>
      <c r="AL1333" s="90" t="str">
        <f t="shared" si="557"/>
        <v>Identifica este registro como MUJER</v>
      </c>
      <c r="AM1333" s="90" t="str">
        <f t="shared" si="558"/>
        <v>-</v>
      </c>
      <c r="AN1333" s="90" t="str">
        <f t="shared" si="559"/>
        <v>-</v>
      </c>
      <c r="AO1333" s="90" t="str">
        <f t="shared" si="560"/>
        <v>-</v>
      </c>
      <c r="AP1333" s="58" t="str">
        <f t="shared" si="561"/>
        <v>-</v>
      </c>
      <c r="AQ1333" s="94" t="str">
        <f t="shared" si="562"/>
        <v>-</v>
      </c>
      <c r="AR1333" s="94" t="str">
        <f>IF(N1333="","PRIMER_DIA en blanco",
IF(AND(M1333="01",N1333&gt;=L_Conversion!$C$118,N1333&lt;=L_Conversion!$D$118),"-",
IF(AND(M1333="02",N1333&gt;=L_Conversion!$C$119,N1333&lt;=L_Conversion!$D$119),"-",
IF(AND(M1333="03",N1333&gt;=L_Conversion!$C$120,N1333&lt;=L_Conversion!$D$120),"-",
IF(AND(M1333="04",N1333&gt;=L_Conversion!$C$121,N1333&lt;=L_Conversion!$D$121),"-",
IF(AND(M1333="05",N1333&gt;=L_Conversion!$C$122,N1333&lt;=L_Conversion!$D$122),"-",
IF(AND(M1333="06",N1333&gt;=L_Conversion!$C$123,N1333&lt;=L_Conversion!$D$123),"-",
IF(AND(M1333="07",N1333&gt;=L_Conversion!$C$124,N1333&lt;=L_Conversion!$D$124),"-",
IF(AND(M1333="08",N1333&gt;=L_Conversion!$C$125,N1333&lt;=L_Conversion!$D$125),"-",
IF(AND(M1333="09",N1333&gt;=L_Conversion!$C$126,N1333&lt;=L_Conversion!$D$126),"-",
IF(AND(M1333="10",N1333&gt;=L_Conversion!$C$127,N1333&lt;=L_Conversion!$D$127),"-",
IF(AND(M1333="11",N1333&gt;=L_Conversion!$C$128,N1333&lt;=L_Conversion!$D$128),"-",
IF(AND(M1333="12",N1333&gt;=L_Conversion!$C$129,N1333&lt;=L_Conversion!$D$129),"-",
IF(AND(M1333="13",N1333&gt;=L_Conversion!$C$116,N1333&lt;=L_Conversion!$D$116),"-",
IF(AND(M1333="14",N1333&gt;=L_Conversion!$C$117,N1333&lt;=L_Conversion!$D$117),"-",
"PRIMER_DIA fuera de rango")))))))))))))))</f>
        <v>-</v>
      </c>
      <c r="AS1333" s="94" t="str">
        <f t="shared" si="563"/>
        <v>-</v>
      </c>
      <c r="AT1333" s="94" t="str">
        <f t="shared" si="564"/>
        <v>-</v>
      </c>
      <c r="AU1333" s="94" t="str">
        <f t="shared" si="565"/>
        <v>-</v>
      </c>
      <c r="AV1333" s="94" t="str">
        <f t="shared" si="566"/>
        <v>-</v>
      </c>
      <c r="AW1333" s="94" t="str">
        <f t="shared" si="567"/>
        <v>-</v>
      </c>
      <c r="AX1333" s="94" t="str">
        <f t="shared" si="568"/>
        <v>-</v>
      </c>
      <c r="AY1333" s="94" t="str">
        <f t="shared" si="569"/>
        <v>-</v>
      </c>
      <c r="AZ1333" s="94" t="str">
        <f t="shared" si="570"/>
        <v>-</v>
      </c>
      <c r="BA1333" s="94" t="str">
        <f t="shared" si="571"/>
        <v>-</v>
      </c>
      <c r="BB1333" s="94" t="str">
        <f t="shared" si="572"/>
        <v>-</v>
      </c>
      <c r="BC1333" s="94" t="str">
        <f t="shared" si="573"/>
        <v>-</v>
      </c>
      <c r="BD1333" s="94" t="str">
        <f t="shared" si="574"/>
        <v>-</v>
      </c>
      <c r="BE1333" s="94" t="str">
        <f t="shared" si="575"/>
        <v>-</v>
      </c>
      <c r="BF1333" s="94" t="str">
        <f t="shared" si="576"/>
        <v>-</v>
      </c>
    </row>
    <row r="1334" spans="1:58" x14ac:dyDescent="0.2">
      <c r="A1334" s="19" t="s">
        <v>1193</v>
      </c>
      <c r="B1334" s="19" t="s">
        <v>76</v>
      </c>
      <c r="C1334" s="19">
        <v>13984355</v>
      </c>
      <c r="D1334" s="19" t="s">
        <v>1197</v>
      </c>
      <c r="E1334" s="19" t="s">
        <v>1268</v>
      </c>
      <c r="F1334" s="19" t="s">
        <v>1269</v>
      </c>
      <c r="G1334" s="19" t="s">
        <v>1270</v>
      </c>
      <c r="H1334" s="19" t="s">
        <v>1018</v>
      </c>
      <c r="I1334" s="19" t="s">
        <v>653</v>
      </c>
      <c r="J1334" s="19">
        <v>80</v>
      </c>
      <c r="K1334" s="19" t="s">
        <v>556</v>
      </c>
      <c r="L1334" s="19" t="s">
        <v>495</v>
      </c>
      <c r="M1334" s="19" t="s">
        <v>271</v>
      </c>
      <c r="N1334" s="19">
        <v>45978</v>
      </c>
      <c r="O1334" s="19">
        <v>7</v>
      </c>
      <c r="P1334" s="83">
        <v>1</v>
      </c>
      <c r="Q1334" s="19" t="s">
        <v>23</v>
      </c>
      <c r="R1334" s="19" t="s">
        <v>11</v>
      </c>
      <c r="S1334" s="19" t="s">
        <v>23</v>
      </c>
      <c r="T1334" s="19">
        <v>7</v>
      </c>
      <c r="U1334" s="19" t="s">
        <v>11</v>
      </c>
      <c r="V1334" s="19" t="s">
        <v>11</v>
      </c>
      <c r="W1334" s="19" t="s">
        <v>11</v>
      </c>
      <c r="X1334" s="19">
        <v>0</v>
      </c>
      <c r="Y1334" s="19" t="s">
        <v>730</v>
      </c>
      <c r="Z1334" s="19">
        <v>0</v>
      </c>
      <c r="AA1334" s="19">
        <v>0</v>
      </c>
      <c r="AB1334" s="19">
        <v>0</v>
      </c>
      <c r="AC1334" s="186" t="str">
        <f>IF(OR(M1334="13",M1334="14",P1334=8),"",IF(     AND(OR(S1334="AUTORIZADO", S1334="PENDIENTE", S1334="REDUCIDO", S1334="AMPLIADO"),L1334&lt;&gt;"HONORARIO" ), _xlfn.CONCAT(IF(H1334="X","H",H1334),"_",IF(OR(P1334=5,P1334=6),_xlfn.CONCAT(P1334,"A"),P1334),"_",VLOOKUP(T1334,Datos!$B$2:$C$5,2,TRUE)),""))</f>
        <v>M_1_[4 a 10]</v>
      </c>
      <c r="AD1334" s="186">
        <f t="shared" si="550"/>
        <v>0</v>
      </c>
      <c r="AE1334" s="90" t="str">
        <f t="shared" si="551"/>
        <v>-</v>
      </c>
      <c r="AF1334" s="91" t="str">
        <f t="shared" si="552"/>
        <v>070601</v>
      </c>
      <c r="AG1334" s="92"/>
      <c r="AH1334" s="93" t="str">
        <f t="shared" si="553"/>
        <v>Corporación de Fomento de la Producción</v>
      </c>
      <c r="AI1334" s="90" t="str">
        <f t="shared" si="554"/>
        <v>-</v>
      </c>
      <c r="AJ1334" s="90" t="str">
        <f t="shared" si="555"/>
        <v>K</v>
      </c>
      <c r="AK1334" s="90" t="str">
        <f t="shared" si="556"/>
        <v>-</v>
      </c>
      <c r="AL1334" s="90" t="str">
        <f t="shared" si="557"/>
        <v>Identifica este registro como MUJER</v>
      </c>
      <c r="AM1334" s="90" t="str">
        <f t="shared" si="558"/>
        <v>-</v>
      </c>
      <c r="AN1334" s="90" t="str">
        <f t="shared" si="559"/>
        <v>-</v>
      </c>
      <c r="AO1334" s="90" t="str">
        <f t="shared" si="560"/>
        <v>-</v>
      </c>
      <c r="AP1334" s="58" t="str">
        <f t="shared" si="561"/>
        <v>-</v>
      </c>
      <c r="AQ1334" s="94" t="str">
        <f t="shared" si="562"/>
        <v>-</v>
      </c>
      <c r="AR1334" s="94" t="str">
        <f>IF(N1334="","PRIMER_DIA en blanco",
IF(AND(M1334="01",N1334&gt;=L_Conversion!$C$118,N1334&lt;=L_Conversion!$D$118),"-",
IF(AND(M1334="02",N1334&gt;=L_Conversion!$C$119,N1334&lt;=L_Conversion!$D$119),"-",
IF(AND(M1334="03",N1334&gt;=L_Conversion!$C$120,N1334&lt;=L_Conversion!$D$120),"-",
IF(AND(M1334="04",N1334&gt;=L_Conversion!$C$121,N1334&lt;=L_Conversion!$D$121),"-",
IF(AND(M1334="05",N1334&gt;=L_Conversion!$C$122,N1334&lt;=L_Conversion!$D$122),"-",
IF(AND(M1334="06",N1334&gt;=L_Conversion!$C$123,N1334&lt;=L_Conversion!$D$123),"-",
IF(AND(M1334="07",N1334&gt;=L_Conversion!$C$124,N1334&lt;=L_Conversion!$D$124),"-",
IF(AND(M1334="08",N1334&gt;=L_Conversion!$C$125,N1334&lt;=L_Conversion!$D$125),"-",
IF(AND(M1334="09",N1334&gt;=L_Conversion!$C$126,N1334&lt;=L_Conversion!$D$126),"-",
IF(AND(M1334="10",N1334&gt;=L_Conversion!$C$127,N1334&lt;=L_Conversion!$D$127),"-",
IF(AND(M1334="11",N1334&gt;=L_Conversion!$C$128,N1334&lt;=L_Conversion!$D$128),"-",
IF(AND(M1334="12",N1334&gt;=L_Conversion!$C$129,N1334&lt;=L_Conversion!$D$129),"-",
IF(AND(M1334="13",N1334&gt;=L_Conversion!$C$116,N1334&lt;=L_Conversion!$D$116),"-",
IF(AND(M1334="14",N1334&gt;=L_Conversion!$C$117,N1334&lt;=L_Conversion!$D$117),"-",
"PRIMER_DIA fuera de rango")))))))))))))))</f>
        <v>-</v>
      </c>
      <c r="AS1334" s="94" t="str">
        <f t="shared" si="563"/>
        <v>-</v>
      </c>
      <c r="AT1334" s="94" t="str">
        <f t="shared" si="564"/>
        <v>-</v>
      </c>
      <c r="AU1334" s="94" t="str">
        <f t="shared" si="565"/>
        <v>-</v>
      </c>
      <c r="AV1334" s="94" t="str">
        <f t="shared" si="566"/>
        <v>-</v>
      </c>
      <c r="AW1334" s="94" t="str">
        <f t="shared" si="567"/>
        <v>-</v>
      </c>
      <c r="AX1334" s="94" t="str">
        <f t="shared" si="568"/>
        <v>-</v>
      </c>
      <c r="AY1334" s="94" t="str">
        <f t="shared" si="569"/>
        <v>-</v>
      </c>
      <c r="AZ1334" s="94" t="str">
        <f t="shared" si="570"/>
        <v>-</v>
      </c>
      <c r="BA1334" s="94" t="str">
        <f t="shared" si="571"/>
        <v>-</v>
      </c>
      <c r="BB1334" s="94" t="str">
        <f t="shared" si="572"/>
        <v>-</v>
      </c>
      <c r="BC1334" s="94" t="str">
        <f t="shared" si="573"/>
        <v>-</v>
      </c>
      <c r="BD1334" s="94" t="str">
        <f t="shared" si="574"/>
        <v>-</v>
      </c>
      <c r="BE1334" s="94" t="str">
        <f t="shared" si="575"/>
        <v>-</v>
      </c>
      <c r="BF1334" s="94" t="str">
        <f t="shared" si="576"/>
        <v>-</v>
      </c>
    </row>
    <row r="1335" spans="1:58" x14ac:dyDescent="0.2">
      <c r="A1335" s="19" t="s">
        <v>1193</v>
      </c>
      <c r="B1335" s="19" t="s">
        <v>76</v>
      </c>
      <c r="C1335" s="19">
        <v>13478674</v>
      </c>
      <c r="D1335" s="19">
        <v>4</v>
      </c>
      <c r="E1335" s="19" t="s">
        <v>1872</v>
      </c>
      <c r="F1335" s="19" t="s">
        <v>1873</v>
      </c>
      <c r="G1335" s="19" t="s">
        <v>1874</v>
      </c>
      <c r="H1335" s="19" t="s">
        <v>1018</v>
      </c>
      <c r="I1335" s="19" t="s">
        <v>653</v>
      </c>
      <c r="J1335" s="19">
        <v>80</v>
      </c>
      <c r="K1335" s="19" t="s">
        <v>554</v>
      </c>
      <c r="L1335" s="19" t="s">
        <v>495</v>
      </c>
      <c r="M1335" s="19" t="s">
        <v>271</v>
      </c>
      <c r="N1335" s="19">
        <v>45978</v>
      </c>
      <c r="O1335" s="19">
        <v>21</v>
      </c>
      <c r="P1335" s="83">
        <v>1</v>
      </c>
      <c r="Q1335" s="19" t="s">
        <v>23</v>
      </c>
      <c r="R1335" s="19" t="s">
        <v>11</v>
      </c>
      <c r="S1335" s="19" t="s">
        <v>23</v>
      </c>
      <c r="T1335" s="19">
        <v>21</v>
      </c>
      <c r="U1335" s="19" t="s">
        <v>11</v>
      </c>
      <c r="V1335" s="19" t="s">
        <v>11</v>
      </c>
      <c r="W1335" s="19" t="s">
        <v>11</v>
      </c>
      <c r="X1335" s="19">
        <v>0</v>
      </c>
      <c r="Y1335" s="19" t="s">
        <v>730</v>
      </c>
      <c r="Z1335" s="19">
        <v>0</v>
      </c>
      <c r="AA1335" s="19">
        <v>0</v>
      </c>
      <c r="AB1335" s="19">
        <v>0</v>
      </c>
      <c r="AC1335" s="186" t="str">
        <f>IF(OR(M1335="13",M1335="14",P1335=8),"",IF(     AND(OR(S1335="AUTORIZADO", S1335="PENDIENTE", S1335="REDUCIDO", S1335="AMPLIADO"),L1335&lt;&gt;"HONORARIO" ), _xlfn.CONCAT(IF(H1335="X","H",H1335),"_",IF(OR(P1335=5,P1335=6),_xlfn.CONCAT(P1335,"A"),P1335),"_",VLOOKUP(T1335,Datos!$B$2:$C$5,2,TRUE)),""))</f>
        <v>M_1_[11 +]</v>
      </c>
      <c r="AD1335" s="186">
        <f t="shared" si="550"/>
        <v>0</v>
      </c>
      <c r="AE1335" s="90" t="str">
        <f t="shared" si="551"/>
        <v>-</v>
      </c>
      <c r="AF1335" s="91" t="str">
        <f t="shared" si="552"/>
        <v>070601</v>
      </c>
      <c r="AG1335" s="92"/>
      <c r="AH1335" s="93" t="str">
        <f t="shared" si="553"/>
        <v>Corporación de Fomento de la Producción</v>
      </c>
      <c r="AI1335" s="90" t="str">
        <f t="shared" si="554"/>
        <v>-</v>
      </c>
      <c r="AJ1335" s="90">
        <f t="shared" si="555"/>
        <v>4</v>
      </c>
      <c r="AK1335" s="90" t="str">
        <f t="shared" si="556"/>
        <v>-</v>
      </c>
      <c r="AL1335" s="90" t="str">
        <f t="shared" si="557"/>
        <v>Identifica este registro como MUJER</v>
      </c>
      <c r="AM1335" s="90" t="str">
        <f t="shared" si="558"/>
        <v>-</v>
      </c>
      <c r="AN1335" s="90" t="str">
        <f t="shared" si="559"/>
        <v>-</v>
      </c>
      <c r="AO1335" s="90" t="str">
        <f t="shared" si="560"/>
        <v>-</v>
      </c>
      <c r="AP1335" s="58" t="str">
        <f t="shared" si="561"/>
        <v>-</v>
      </c>
      <c r="AQ1335" s="94" t="str">
        <f t="shared" si="562"/>
        <v>-</v>
      </c>
      <c r="AR1335" s="94" t="str">
        <f>IF(N1335="","PRIMER_DIA en blanco",
IF(AND(M1335="01",N1335&gt;=L_Conversion!$C$118,N1335&lt;=L_Conversion!$D$118),"-",
IF(AND(M1335="02",N1335&gt;=L_Conversion!$C$119,N1335&lt;=L_Conversion!$D$119),"-",
IF(AND(M1335="03",N1335&gt;=L_Conversion!$C$120,N1335&lt;=L_Conversion!$D$120),"-",
IF(AND(M1335="04",N1335&gt;=L_Conversion!$C$121,N1335&lt;=L_Conversion!$D$121),"-",
IF(AND(M1335="05",N1335&gt;=L_Conversion!$C$122,N1335&lt;=L_Conversion!$D$122),"-",
IF(AND(M1335="06",N1335&gt;=L_Conversion!$C$123,N1335&lt;=L_Conversion!$D$123),"-",
IF(AND(M1335="07",N1335&gt;=L_Conversion!$C$124,N1335&lt;=L_Conversion!$D$124),"-",
IF(AND(M1335="08",N1335&gt;=L_Conversion!$C$125,N1335&lt;=L_Conversion!$D$125),"-",
IF(AND(M1335="09",N1335&gt;=L_Conversion!$C$126,N1335&lt;=L_Conversion!$D$126),"-",
IF(AND(M1335="10",N1335&gt;=L_Conversion!$C$127,N1335&lt;=L_Conversion!$D$127),"-",
IF(AND(M1335="11",N1335&gt;=L_Conversion!$C$128,N1335&lt;=L_Conversion!$D$128),"-",
IF(AND(M1335="12",N1335&gt;=L_Conversion!$C$129,N1335&lt;=L_Conversion!$D$129),"-",
IF(AND(M1335="13",N1335&gt;=L_Conversion!$C$116,N1335&lt;=L_Conversion!$D$116),"-",
IF(AND(M1335="14",N1335&gt;=L_Conversion!$C$117,N1335&lt;=L_Conversion!$D$117),"-",
"PRIMER_DIA fuera de rango")))))))))))))))</f>
        <v>-</v>
      </c>
      <c r="AS1335" s="94" t="str">
        <f t="shared" si="563"/>
        <v>-</v>
      </c>
      <c r="AT1335" s="94" t="str">
        <f t="shared" si="564"/>
        <v>-</v>
      </c>
      <c r="AU1335" s="94" t="str">
        <f t="shared" si="565"/>
        <v>-</v>
      </c>
      <c r="AV1335" s="94" t="str">
        <f t="shared" si="566"/>
        <v>-</v>
      </c>
      <c r="AW1335" s="94" t="str">
        <f t="shared" si="567"/>
        <v>-</v>
      </c>
      <c r="AX1335" s="94" t="str">
        <f t="shared" si="568"/>
        <v>-</v>
      </c>
      <c r="AY1335" s="94" t="str">
        <f t="shared" si="569"/>
        <v>-</v>
      </c>
      <c r="AZ1335" s="94" t="str">
        <f t="shared" si="570"/>
        <v>-</v>
      </c>
      <c r="BA1335" s="94" t="str">
        <f t="shared" si="571"/>
        <v>-</v>
      </c>
      <c r="BB1335" s="94" t="str">
        <f t="shared" si="572"/>
        <v>-</v>
      </c>
      <c r="BC1335" s="94" t="str">
        <f t="shared" si="573"/>
        <v>-</v>
      </c>
      <c r="BD1335" s="94" t="str">
        <f t="shared" si="574"/>
        <v>-</v>
      </c>
      <c r="BE1335" s="94" t="str">
        <f t="shared" si="575"/>
        <v>-</v>
      </c>
      <c r="BF1335" s="94" t="str">
        <f t="shared" si="576"/>
        <v>-</v>
      </c>
    </row>
    <row r="1336" spans="1:58" x14ac:dyDescent="0.2">
      <c r="A1336" s="19" t="s">
        <v>1193</v>
      </c>
      <c r="B1336" s="19" t="s">
        <v>76</v>
      </c>
      <c r="C1336" s="19">
        <v>19036056</v>
      </c>
      <c r="D1336" s="19">
        <v>3</v>
      </c>
      <c r="E1336" s="19" t="s">
        <v>2206</v>
      </c>
      <c r="F1336" s="19" t="s">
        <v>2207</v>
      </c>
      <c r="G1336" s="19" t="s">
        <v>2208</v>
      </c>
      <c r="H1336" s="19" t="s">
        <v>1018</v>
      </c>
      <c r="I1336" s="19" t="s">
        <v>653</v>
      </c>
      <c r="J1336" s="19">
        <v>80</v>
      </c>
      <c r="K1336" s="19" t="s">
        <v>556</v>
      </c>
      <c r="L1336" s="19" t="s">
        <v>495</v>
      </c>
      <c r="M1336" s="19" t="s">
        <v>271</v>
      </c>
      <c r="N1336" s="19">
        <v>45978</v>
      </c>
      <c r="O1336" s="19">
        <v>2</v>
      </c>
      <c r="P1336" s="83">
        <v>1</v>
      </c>
      <c r="Q1336" s="19" t="s">
        <v>23</v>
      </c>
      <c r="R1336" s="19" t="s">
        <v>11</v>
      </c>
      <c r="S1336" s="19" t="s">
        <v>23</v>
      </c>
      <c r="T1336" s="19">
        <v>2</v>
      </c>
      <c r="U1336" s="19" t="s">
        <v>11</v>
      </c>
      <c r="V1336" s="19" t="s">
        <v>11</v>
      </c>
      <c r="W1336" s="19" t="s">
        <v>11</v>
      </c>
      <c r="X1336" s="19">
        <v>0</v>
      </c>
      <c r="Y1336" s="19" t="s">
        <v>730</v>
      </c>
      <c r="Z1336" s="19">
        <v>0</v>
      </c>
      <c r="AA1336" s="19">
        <v>0</v>
      </c>
      <c r="AB1336" s="19">
        <v>0</v>
      </c>
      <c r="AC1336" s="186" t="str">
        <f>IF(OR(M1336="13",M1336="14",P1336=8),"",IF(     AND(OR(S1336="AUTORIZADO", S1336="PENDIENTE", S1336="REDUCIDO", S1336="AMPLIADO"),L1336&lt;&gt;"HONORARIO" ), _xlfn.CONCAT(IF(H1336="X","H",H1336),"_",IF(OR(P1336=5,P1336=6),_xlfn.CONCAT(P1336,"A"),P1336),"_",VLOOKUP(T1336,Datos!$B$2:$C$5,2,TRUE)),""))</f>
        <v>M_1_[hasta 3]</v>
      </c>
      <c r="AD1336" s="186">
        <f t="shared" si="550"/>
        <v>0</v>
      </c>
      <c r="AE1336" s="90" t="str">
        <f t="shared" si="551"/>
        <v>-</v>
      </c>
      <c r="AF1336" s="91" t="str">
        <f t="shared" si="552"/>
        <v>070601</v>
      </c>
      <c r="AG1336" s="92"/>
      <c r="AH1336" s="93" t="str">
        <f t="shared" si="553"/>
        <v>Corporación de Fomento de la Producción</v>
      </c>
      <c r="AI1336" s="90" t="str">
        <f t="shared" si="554"/>
        <v>-</v>
      </c>
      <c r="AJ1336" s="90">
        <f t="shared" si="555"/>
        <v>3</v>
      </c>
      <c r="AK1336" s="90" t="str">
        <f t="shared" si="556"/>
        <v>-</v>
      </c>
      <c r="AL1336" s="90" t="str">
        <f t="shared" si="557"/>
        <v>Identifica este registro como MUJER</v>
      </c>
      <c r="AM1336" s="90" t="str">
        <f t="shared" si="558"/>
        <v>-</v>
      </c>
      <c r="AN1336" s="90" t="str">
        <f t="shared" si="559"/>
        <v>-</v>
      </c>
      <c r="AO1336" s="90" t="str">
        <f t="shared" si="560"/>
        <v>-</v>
      </c>
      <c r="AP1336" s="58" t="str">
        <f t="shared" si="561"/>
        <v>-</v>
      </c>
      <c r="AQ1336" s="94" t="str">
        <f t="shared" si="562"/>
        <v>-</v>
      </c>
      <c r="AR1336" s="94" t="str">
        <f>IF(N1336="","PRIMER_DIA en blanco",
IF(AND(M1336="01",N1336&gt;=L_Conversion!$C$118,N1336&lt;=L_Conversion!$D$118),"-",
IF(AND(M1336="02",N1336&gt;=L_Conversion!$C$119,N1336&lt;=L_Conversion!$D$119),"-",
IF(AND(M1336="03",N1336&gt;=L_Conversion!$C$120,N1336&lt;=L_Conversion!$D$120),"-",
IF(AND(M1336="04",N1336&gt;=L_Conversion!$C$121,N1336&lt;=L_Conversion!$D$121),"-",
IF(AND(M1336="05",N1336&gt;=L_Conversion!$C$122,N1336&lt;=L_Conversion!$D$122),"-",
IF(AND(M1336="06",N1336&gt;=L_Conversion!$C$123,N1336&lt;=L_Conversion!$D$123),"-",
IF(AND(M1336="07",N1336&gt;=L_Conversion!$C$124,N1336&lt;=L_Conversion!$D$124),"-",
IF(AND(M1336="08",N1336&gt;=L_Conversion!$C$125,N1336&lt;=L_Conversion!$D$125),"-",
IF(AND(M1336="09",N1336&gt;=L_Conversion!$C$126,N1336&lt;=L_Conversion!$D$126),"-",
IF(AND(M1336="10",N1336&gt;=L_Conversion!$C$127,N1336&lt;=L_Conversion!$D$127),"-",
IF(AND(M1336="11",N1336&gt;=L_Conversion!$C$128,N1336&lt;=L_Conversion!$D$128),"-",
IF(AND(M1336="12",N1336&gt;=L_Conversion!$C$129,N1336&lt;=L_Conversion!$D$129),"-",
IF(AND(M1336="13",N1336&gt;=L_Conversion!$C$116,N1336&lt;=L_Conversion!$D$116),"-",
IF(AND(M1336="14",N1336&gt;=L_Conversion!$C$117,N1336&lt;=L_Conversion!$D$117),"-",
"PRIMER_DIA fuera de rango")))))))))))))))</f>
        <v>-</v>
      </c>
      <c r="AS1336" s="94" t="str">
        <f t="shared" si="563"/>
        <v>-</v>
      </c>
      <c r="AT1336" s="94" t="str">
        <f t="shared" si="564"/>
        <v>-</v>
      </c>
      <c r="AU1336" s="94" t="str">
        <f t="shared" si="565"/>
        <v>-</v>
      </c>
      <c r="AV1336" s="94" t="str">
        <f t="shared" si="566"/>
        <v>-</v>
      </c>
      <c r="AW1336" s="94" t="str">
        <f t="shared" si="567"/>
        <v>-</v>
      </c>
      <c r="AX1336" s="94" t="str">
        <f t="shared" si="568"/>
        <v>-</v>
      </c>
      <c r="AY1336" s="94" t="str">
        <f t="shared" si="569"/>
        <v>-</v>
      </c>
      <c r="AZ1336" s="94" t="str">
        <f t="shared" si="570"/>
        <v>-</v>
      </c>
      <c r="BA1336" s="94" t="str">
        <f t="shared" si="571"/>
        <v>-</v>
      </c>
      <c r="BB1336" s="94" t="str">
        <f t="shared" si="572"/>
        <v>-</v>
      </c>
      <c r="BC1336" s="94" t="str">
        <f t="shared" si="573"/>
        <v>-</v>
      </c>
      <c r="BD1336" s="94" t="str">
        <f t="shared" si="574"/>
        <v>-</v>
      </c>
      <c r="BE1336" s="94" t="str">
        <f t="shared" si="575"/>
        <v>-</v>
      </c>
      <c r="BF1336" s="94" t="str">
        <f t="shared" si="576"/>
        <v>-</v>
      </c>
    </row>
    <row r="1337" spans="1:58" x14ac:dyDescent="0.2">
      <c r="A1337" s="19" t="s">
        <v>1193</v>
      </c>
      <c r="B1337" s="19" t="s">
        <v>76</v>
      </c>
      <c r="C1337" s="19">
        <v>17403498</v>
      </c>
      <c r="D1337" s="19">
        <v>2</v>
      </c>
      <c r="E1337" s="19" t="s">
        <v>1963</v>
      </c>
      <c r="F1337" s="19" t="s">
        <v>1964</v>
      </c>
      <c r="G1337" s="19" t="s">
        <v>1965</v>
      </c>
      <c r="H1337" s="19" t="s">
        <v>1018</v>
      </c>
      <c r="I1337" s="19" t="s">
        <v>653</v>
      </c>
      <c r="J1337" s="19">
        <v>80</v>
      </c>
      <c r="K1337" s="19" t="s">
        <v>556</v>
      </c>
      <c r="L1337" s="19" t="s">
        <v>495</v>
      </c>
      <c r="M1337" s="19" t="s">
        <v>271</v>
      </c>
      <c r="N1337" s="19">
        <v>45978</v>
      </c>
      <c r="O1337" s="19">
        <v>1</v>
      </c>
      <c r="P1337" s="83">
        <v>1</v>
      </c>
      <c r="Q1337" s="19" t="s">
        <v>23</v>
      </c>
      <c r="R1337" s="19" t="s">
        <v>11</v>
      </c>
      <c r="S1337" s="19" t="s">
        <v>23</v>
      </c>
      <c r="T1337" s="19">
        <v>1</v>
      </c>
      <c r="U1337" s="19" t="s">
        <v>11</v>
      </c>
      <c r="V1337" s="19" t="s">
        <v>11</v>
      </c>
      <c r="W1337" s="19" t="s">
        <v>11</v>
      </c>
      <c r="X1337" s="19">
        <v>0</v>
      </c>
      <c r="Y1337" s="19" t="s">
        <v>730</v>
      </c>
      <c r="Z1337" s="19">
        <v>0</v>
      </c>
      <c r="AA1337" s="19">
        <v>0</v>
      </c>
      <c r="AB1337" s="19">
        <v>0</v>
      </c>
      <c r="AC1337" s="186" t="str">
        <f>IF(OR(M1337="13",M1337="14",P1337=8),"",IF(     AND(OR(S1337="AUTORIZADO", S1337="PENDIENTE", S1337="REDUCIDO", S1337="AMPLIADO"),L1337&lt;&gt;"HONORARIO" ), _xlfn.CONCAT(IF(H1337="X","H",H1337),"_",IF(OR(P1337=5,P1337=6),_xlfn.CONCAT(P1337,"A"),P1337),"_",VLOOKUP(T1337,Datos!$B$2:$C$5,2,TRUE)),""))</f>
        <v>M_1_[hasta 3]</v>
      </c>
      <c r="AD1337" s="186">
        <f t="shared" si="550"/>
        <v>0</v>
      </c>
      <c r="AE1337" s="90" t="str">
        <f t="shared" si="551"/>
        <v>-</v>
      </c>
      <c r="AF1337" s="91" t="str">
        <f t="shared" si="552"/>
        <v>070601</v>
      </c>
      <c r="AG1337" s="92"/>
      <c r="AH1337" s="93" t="str">
        <f t="shared" si="553"/>
        <v>Corporación de Fomento de la Producción</v>
      </c>
      <c r="AI1337" s="90" t="str">
        <f t="shared" si="554"/>
        <v>-</v>
      </c>
      <c r="AJ1337" s="90">
        <f t="shared" si="555"/>
        <v>2</v>
      </c>
      <c r="AK1337" s="90" t="str">
        <f t="shared" si="556"/>
        <v>-</v>
      </c>
      <c r="AL1337" s="90" t="str">
        <f t="shared" si="557"/>
        <v>Identifica este registro como MUJER</v>
      </c>
      <c r="AM1337" s="90" t="str">
        <f t="shared" si="558"/>
        <v>-</v>
      </c>
      <c r="AN1337" s="90" t="str">
        <f t="shared" si="559"/>
        <v>-</v>
      </c>
      <c r="AO1337" s="90" t="str">
        <f t="shared" si="560"/>
        <v>-</v>
      </c>
      <c r="AP1337" s="58" t="str">
        <f t="shared" si="561"/>
        <v>-</v>
      </c>
      <c r="AQ1337" s="94" t="str">
        <f t="shared" si="562"/>
        <v>-</v>
      </c>
      <c r="AR1337" s="94" t="str">
        <f>IF(N1337="","PRIMER_DIA en blanco",
IF(AND(M1337="01",N1337&gt;=L_Conversion!$C$118,N1337&lt;=L_Conversion!$D$118),"-",
IF(AND(M1337="02",N1337&gt;=L_Conversion!$C$119,N1337&lt;=L_Conversion!$D$119),"-",
IF(AND(M1337="03",N1337&gt;=L_Conversion!$C$120,N1337&lt;=L_Conversion!$D$120),"-",
IF(AND(M1337="04",N1337&gt;=L_Conversion!$C$121,N1337&lt;=L_Conversion!$D$121),"-",
IF(AND(M1337="05",N1337&gt;=L_Conversion!$C$122,N1337&lt;=L_Conversion!$D$122),"-",
IF(AND(M1337="06",N1337&gt;=L_Conversion!$C$123,N1337&lt;=L_Conversion!$D$123),"-",
IF(AND(M1337="07",N1337&gt;=L_Conversion!$C$124,N1337&lt;=L_Conversion!$D$124),"-",
IF(AND(M1337="08",N1337&gt;=L_Conversion!$C$125,N1337&lt;=L_Conversion!$D$125),"-",
IF(AND(M1337="09",N1337&gt;=L_Conversion!$C$126,N1337&lt;=L_Conversion!$D$126),"-",
IF(AND(M1337="10",N1337&gt;=L_Conversion!$C$127,N1337&lt;=L_Conversion!$D$127),"-",
IF(AND(M1337="11",N1337&gt;=L_Conversion!$C$128,N1337&lt;=L_Conversion!$D$128),"-",
IF(AND(M1337="12",N1337&gt;=L_Conversion!$C$129,N1337&lt;=L_Conversion!$D$129),"-",
IF(AND(M1337="13",N1337&gt;=L_Conversion!$C$116,N1337&lt;=L_Conversion!$D$116),"-",
IF(AND(M1337="14",N1337&gt;=L_Conversion!$C$117,N1337&lt;=L_Conversion!$D$117),"-",
"PRIMER_DIA fuera de rango")))))))))))))))</f>
        <v>-</v>
      </c>
      <c r="AS1337" s="94" t="str">
        <f t="shared" si="563"/>
        <v>-</v>
      </c>
      <c r="AT1337" s="94" t="str">
        <f t="shared" si="564"/>
        <v>-</v>
      </c>
      <c r="AU1337" s="94" t="str">
        <f t="shared" si="565"/>
        <v>-</v>
      </c>
      <c r="AV1337" s="94" t="str">
        <f t="shared" si="566"/>
        <v>-</v>
      </c>
      <c r="AW1337" s="94" t="str">
        <f t="shared" si="567"/>
        <v>-</v>
      </c>
      <c r="AX1337" s="94" t="str">
        <f t="shared" si="568"/>
        <v>-</v>
      </c>
      <c r="AY1337" s="94" t="str">
        <f t="shared" si="569"/>
        <v>-</v>
      </c>
      <c r="AZ1337" s="94" t="str">
        <f t="shared" si="570"/>
        <v>-</v>
      </c>
      <c r="BA1337" s="94" t="str">
        <f t="shared" si="571"/>
        <v>-</v>
      </c>
      <c r="BB1337" s="94" t="str">
        <f t="shared" si="572"/>
        <v>-</v>
      </c>
      <c r="BC1337" s="94" t="str">
        <f t="shared" si="573"/>
        <v>-</v>
      </c>
      <c r="BD1337" s="94" t="str">
        <f t="shared" si="574"/>
        <v>-</v>
      </c>
      <c r="BE1337" s="94" t="str">
        <f t="shared" si="575"/>
        <v>-</v>
      </c>
      <c r="BF1337" s="94" t="str">
        <f t="shared" si="576"/>
        <v>-</v>
      </c>
    </row>
    <row r="1338" spans="1:58" x14ac:dyDescent="0.2">
      <c r="A1338" s="19" t="s">
        <v>1193</v>
      </c>
      <c r="B1338" s="19" t="s">
        <v>875</v>
      </c>
      <c r="C1338" s="19">
        <v>18502227</v>
      </c>
      <c r="D1338" s="19">
        <v>7</v>
      </c>
      <c r="E1338" s="19" t="s">
        <v>1598</v>
      </c>
      <c r="F1338" s="19" t="s">
        <v>1599</v>
      </c>
      <c r="G1338" s="19" t="s">
        <v>1600</v>
      </c>
      <c r="H1338" s="19" t="s">
        <v>1018</v>
      </c>
      <c r="I1338" s="19" t="s">
        <v>653</v>
      </c>
      <c r="J1338" s="19">
        <v>80</v>
      </c>
      <c r="K1338" s="19" t="s">
        <v>556</v>
      </c>
      <c r="L1338" s="19" t="s">
        <v>495</v>
      </c>
      <c r="M1338" s="19" t="s">
        <v>271</v>
      </c>
      <c r="N1338" s="19">
        <v>45978</v>
      </c>
      <c r="O1338" s="19">
        <v>3</v>
      </c>
      <c r="P1338" s="83">
        <v>1</v>
      </c>
      <c r="Q1338" s="19" t="s">
        <v>23</v>
      </c>
      <c r="R1338" s="19" t="s">
        <v>11</v>
      </c>
      <c r="S1338" s="19" t="s">
        <v>23</v>
      </c>
      <c r="T1338" s="19">
        <v>3</v>
      </c>
      <c r="U1338" s="19" t="s">
        <v>11</v>
      </c>
      <c r="V1338" s="19" t="s">
        <v>11</v>
      </c>
      <c r="W1338" s="19" t="s">
        <v>11</v>
      </c>
      <c r="X1338" s="19">
        <v>0</v>
      </c>
      <c r="Y1338" s="19" t="s">
        <v>730</v>
      </c>
      <c r="Z1338" s="19">
        <v>0</v>
      </c>
      <c r="AA1338" s="19">
        <v>0</v>
      </c>
      <c r="AB1338" s="19">
        <v>0</v>
      </c>
      <c r="AC1338" s="186" t="str">
        <f>IF(OR(M1338="13",M1338="14",P1338=8),"",IF(     AND(OR(S1338="AUTORIZADO", S1338="PENDIENTE", S1338="REDUCIDO", S1338="AMPLIADO"),L1338&lt;&gt;"HONORARIO" ), _xlfn.CONCAT(IF(H1338="X","H",H1338),"_",IF(OR(P1338=5,P1338=6),_xlfn.CONCAT(P1338,"A"),P1338),"_",VLOOKUP(T1338,Datos!$B$2:$C$5,2,TRUE)),""))</f>
        <v>M_1_[hasta 3]</v>
      </c>
      <c r="AD1338" s="186">
        <f t="shared" si="550"/>
        <v>0</v>
      </c>
      <c r="AE1338" s="90" t="str">
        <f t="shared" si="551"/>
        <v>-</v>
      </c>
      <c r="AF1338" s="91" t="str">
        <f t="shared" si="552"/>
        <v>070606</v>
      </c>
      <c r="AG1338" s="92"/>
      <c r="AH1338" s="93" t="str">
        <f t="shared" si="553"/>
        <v>Corporación de Fomento de la Producción</v>
      </c>
      <c r="AI1338" s="90" t="str">
        <f t="shared" si="554"/>
        <v>-</v>
      </c>
      <c r="AJ1338" s="90">
        <f t="shared" si="555"/>
        <v>7</v>
      </c>
      <c r="AK1338" s="90" t="str">
        <f t="shared" si="556"/>
        <v>-</v>
      </c>
      <c r="AL1338" s="90" t="str">
        <f t="shared" si="557"/>
        <v>Identifica este registro como MUJER</v>
      </c>
      <c r="AM1338" s="90" t="str">
        <f t="shared" si="558"/>
        <v>-</v>
      </c>
      <c r="AN1338" s="90" t="str">
        <f t="shared" si="559"/>
        <v>-</v>
      </c>
      <c r="AO1338" s="90" t="str">
        <f t="shared" si="560"/>
        <v>-</v>
      </c>
      <c r="AP1338" s="58" t="str">
        <f t="shared" si="561"/>
        <v>-</v>
      </c>
      <c r="AQ1338" s="94" t="str">
        <f t="shared" si="562"/>
        <v>-</v>
      </c>
      <c r="AR1338" s="94" t="str">
        <f>IF(N1338="","PRIMER_DIA en blanco",
IF(AND(M1338="01",N1338&gt;=L_Conversion!$C$118,N1338&lt;=L_Conversion!$D$118),"-",
IF(AND(M1338="02",N1338&gt;=L_Conversion!$C$119,N1338&lt;=L_Conversion!$D$119),"-",
IF(AND(M1338="03",N1338&gt;=L_Conversion!$C$120,N1338&lt;=L_Conversion!$D$120),"-",
IF(AND(M1338="04",N1338&gt;=L_Conversion!$C$121,N1338&lt;=L_Conversion!$D$121),"-",
IF(AND(M1338="05",N1338&gt;=L_Conversion!$C$122,N1338&lt;=L_Conversion!$D$122),"-",
IF(AND(M1338="06",N1338&gt;=L_Conversion!$C$123,N1338&lt;=L_Conversion!$D$123),"-",
IF(AND(M1338="07",N1338&gt;=L_Conversion!$C$124,N1338&lt;=L_Conversion!$D$124),"-",
IF(AND(M1338="08",N1338&gt;=L_Conversion!$C$125,N1338&lt;=L_Conversion!$D$125),"-",
IF(AND(M1338="09",N1338&gt;=L_Conversion!$C$126,N1338&lt;=L_Conversion!$D$126),"-",
IF(AND(M1338="10",N1338&gt;=L_Conversion!$C$127,N1338&lt;=L_Conversion!$D$127),"-",
IF(AND(M1338="11",N1338&gt;=L_Conversion!$C$128,N1338&lt;=L_Conversion!$D$128),"-",
IF(AND(M1338="12",N1338&gt;=L_Conversion!$C$129,N1338&lt;=L_Conversion!$D$129),"-",
IF(AND(M1338="13",N1338&gt;=L_Conversion!$C$116,N1338&lt;=L_Conversion!$D$116),"-",
IF(AND(M1338="14",N1338&gt;=L_Conversion!$C$117,N1338&lt;=L_Conversion!$D$117),"-",
"PRIMER_DIA fuera de rango")))))))))))))))</f>
        <v>-</v>
      </c>
      <c r="AS1338" s="94" t="str">
        <f t="shared" si="563"/>
        <v>-</v>
      </c>
      <c r="AT1338" s="94" t="str">
        <f t="shared" si="564"/>
        <v>-</v>
      </c>
      <c r="AU1338" s="94" t="str">
        <f t="shared" si="565"/>
        <v>-</v>
      </c>
      <c r="AV1338" s="94" t="str">
        <f t="shared" si="566"/>
        <v>-</v>
      </c>
      <c r="AW1338" s="94" t="str">
        <f t="shared" si="567"/>
        <v>-</v>
      </c>
      <c r="AX1338" s="94" t="str">
        <f t="shared" si="568"/>
        <v>-</v>
      </c>
      <c r="AY1338" s="94" t="str">
        <f t="shared" si="569"/>
        <v>-</v>
      </c>
      <c r="AZ1338" s="94" t="str">
        <f t="shared" si="570"/>
        <v>-</v>
      </c>
      <c r="BA1338" s="94" t="str">
        <f t="shared" si="571"/>
        <v>-</v>
      </c>
      <c r="BB1338" s="94" t="str">
        <f t="shared" si="572"/>
        <v>-</v>
      </c>
      <c r="BC1338" s="94" t="str">
        <f t="shared" si="573"/>
        <v>-</v>
      </c>
      <c r="BD1338" s="94" t="str">
        <f t="shared" si="574"/>
        <v>-</v>
      </c>
      <c r="BE1338" s="94" t="str">
        <f t="shared" si="575"/>
        <v>-</v>
      </c>
      <c r="BF1338" s="94" t="str">
        <f t="shared" si="576"/>
        <v>-</v>
      </c>
    </row>
    <row r="1339" spans="1:58" x14ac:dyDescent="0.2">
      <c r="A1339" s="19" t="s">
        <v>1193</v>
      </c>
      <c r="B1339" s="19" t="s">
        <v>666</v>
      </c>
      <c r="C1339" s="19">
        <v>16875002</v>
      </c>
      <c r="D1339" s="19">
        <v>1</v>
      </c>
      <c r="E1339" s="19" t="s">
        <v>1460</v>
      </c>
      <c r="F1339" s="19" t="s">
        <v>1735</v>
      </c>
      <c r="G1339" s="19" t="s">
        <v>1524</v>
      </c>
      <c r="H1339" s="19" t="s">
        <v>1018</v>
      </c>
      <c r="I1339" s="19" t="s">
        <v>654</v>
      </c>
      <c r="J1339" s="19">
        <v>60</v>
      </c>
      <c r="K1339" s="19" t="s">
        <v>556</v>
      </c>
      <c r="L1339" s="19" t="s">
        <v>509</v>
      </c>
      <c r="M1339" s="19" t="s">
        <v>271</v>
      </c>
      <c r="N1339" s="19">
        <v>45978</v>
      </c>
      <c r="O1339" s="19">
        <v>2</v>
      </c>
      <c r="P1339" s="83">
        <v>1</v>
      </c>
      <c r="Q1339" s="19" t="s">
        <v>23</v>
      </c>
      <c r="R1339" s="19" t="s">
        <v>11</v>
      </c>
      <c r="S1339" s="19" t="s">
        <v>23</v>
      </c>
      <c r="T1339" s="19">
        <v>2</v>
      </c>
      <c r="U1339" s="19" t="s">
        <v>11</v>
      </c>
      <c r="V1339" s="19" t="s">
        <v>11</v>
      </c>
      <c r="W1339" s="19" t="s">
        <v>11</v>
      </c>
      <c r="X1339" s="19">
        <v>0</v>
      </c>
      <c r="Y1339" s="19" t="s">
        <v>730</v>
      </c>
      <c r="Z1339" s="19">
        <v>0</v>
      </c>
      <c r="AA1339" s="19">
        <v>0</v>
      </c>
      <c r="AB1339" s="19">
        <v>0</v>
      </c>
      <c r="AC1339" s="186" t="str">
        <f>IF(OR(M1339="13",M1339="14",P1339=8),"",IF(     AND(OR(S1339="AUTORIZADO", S1339="PENDIENTE", S1339="REDUCIDO", S1339="AMPLIADO"),L1339&lt;&gt;"HONORARIO" ), _xlfn.CONCAT(IF(H1339="X","H",H1339),"_",IF(OR(P1339=5,P1339=6),_xlfn.CONCAT(P1339,"A"),P1339),"_",VLOOKUP(T1339,Datos!$B$2:$C$5,2,TRUE)),""))</f>
        <v>M_1_[hasta 3]</v>
      </c>
      <c r="AD1339" s="186">
        <f t="shared" si="550"/>
        <v>0</v>
      </c>
      <c r="AE1339" s="90" t="str">
        <f t="shared" si="551"/>
        <v>-</v>
      </c>
      <c r="AF1339" s="91" t="str">
        <f t="shared" si="552"/>
        <v>Revisar</v>
      </c>
      <c r="AG1339" s="92"/>
      <c r="AH1339" s="93" t="str">
        <f t="shared" si="553"/>
        <v>Corporación de Fomento de la Producción</v>
      </c>
      <c r="AI1339" s="90" t="str">
        <f t="shared" si="554"/>
        <v>-</v>
      </c>
      <c r="AJ1339" s="90">
        <f t="shared" si="555"/>
        <v>1</v>
      </c>
      <c r="AK1339" s="90" t="str">
        <f t="shared" si="556"/>
        <v>-</v>
      </c>
      <c r="AL1339" s="90" t="str">
        <f t="shared" si="557"/>
        <v>Identifica este registro como MUJER</v>
      </c>
      <c r="AM1339" s="90" t="str">
        <f t="shared" si="558"/>
        <v>-</v>
      </c>
      <c r="AN1339" s="90" t="str">
        <f t="shared" si="559"/>
        <v>-</v>
      </c>
      <c r="AO1339" s="90" t="str">
        <f t="shared" si="560"/>
        <v>-</v>
      </c>
      <c r="AP1339" s="58" t="str">
        <f t="shared" si="561"/>
        <v>-</v>
      </c>
      <c r="AQ1339" s="94" t="str">
        <f t="shared" si="562"/>
        <v>-</v>
      </c>
      <c r="AR1339" s="94" t="str">
        <f>IF(N1339="","PRIMER_DIA en blanco",
IF(AND(M1339="01",N1339&gt;=L_Conversion!$C$118,N1339&lt;=L_Conversion!$D$118),"-",
IF(AND(M1339="02",N1339&gt;=L_Conversion!$C$119,N1339&lt;=L_Conversion!$D$119),"-",
IF(AND(M1339="03",N1339&gt;=L_Conversion!$C$120,N1339&lt;=L_Conversion!$D$120),"-",
IF(AND(M1339="04",N1339&gt;=L_Conversion!$C$121,N1339&lt;=L_Conversion!$D$121),"-",
IF(AND(M1339="05",N1339&gt;=L_Conversion!$C$122,N1339&lt;=L_Conversion!$D$122),"-",
IF(AND(M1339="06",N1339&gt;=L_Conversion!$C$123,N1339&lt;=L_Conversion!$D$123),"-",
IF(AND(M1339="07",N1339&gt;=L_Conversion!$C$124,N1339&lt;=L_Conversion!$D$124),"-",
IF(AND(M1339="08",N1339&gt;=L_Conversion!$C$125,N1339&lt;=L_Conversion!$D$125),"-",
IF(AND(M1339="09",N1339&gt;=L_Conversion!$C$126,N1339&lt;=L_Conversion!$D$126),"-",
IF(AND(M1339="10",N1339&gt;=L_Conversion!$C$127,N1339&lt;=L_Conversion!$D$127),"-",
IF(AND(M1339="11",N1339&gt;=L_Conversion!$C$128,N1339&lt;=L_Conversion!$D$128),"-",
IF(AND(M1339="12",N1339&gt;=L_Conversion!$C$129,N1339&lt;=L_Conversion!$D$129),"-",
IF(AND(M1339="13",N1339&gt;=L_Conversion!$C$116,N1339&lt;=L_Conversion!$D$116),"-",
IF(AND(M1339="14",N1339&gt;=L_Conversion!$C$117,N1339&lt;=L_Conversion!$D$117),"-",
"PRIMER_DIA fuera de rango")))))))))))))))</f>
        <v>-</v>
      </c>
      <c r="AS1339" s="94" t="str">
        <f t="shared" si="563"/>
        <v>-</v>
      </c>
      <c r="AT1339" s="94" t="str">
        <f t="shared" si="564"/>
        <v>-</v>
      </c>
      <c r="AU1339" s="94" t="str">
        <f t="shared" si="565"/>
        <v>-</v>
      </c>
      <c r="AV1339" s="94" t="str">
        <f t="shared" si="566"/>
        <v>-</v>
      </c>
      <c r="AW1339" s="94" t="str">
        <f t="shared" si="567"/>
        <v>-</v>
      </c>
      <c r="AX1339" s="94" t="str">
        <f t="shared" si="568"/>
        <v>-</v>
      </c>
      <c r="AY1339" s="94" t="str">
        <f t="shared" si="569"/>
        <v>-</v>
      </c>
      <c r="AZ1339" s="94" t="str">
        <f t="shared" si="570"/>
        <v>-</v>
      </c>
      <c r="BA1339" s="94" t="str">
        <f t="shared" si="571"/>
        <v>-</v>
      </c>
      <c r="BB1339" s="94" t="str">
        <f t="shared" si="572"/>
        <v>-</v>
      </c>
      <c r="BC1339" s="94" t="str">
        <f t="shared" si="573"/>
        <v>-</v>
      </c>
      <c r="BD1339" s="94" t="str">
        <f t="shared" si="574"/>
        <v>-</v>
      </c>
      <c r="BE1339" s="94" t="str">
        <f t="shared" si="575"/>
        <v>-</v>
      </c>
      <c r="BF1339" s="94" t="str">
        <f t="shared" si="576"/>
        <v>-</v>
      </c>
    </row>
    <row r="1340" spans="1:58" x14ac:dyDescent="0.2">
      <c r="A1340" s="19" t="s">
        <v>1193</v>
      </c>
      <c r="B1340" s="19" t="s">
        <v>76</v>
      </c>
      <c r="C1340" s="19">
        <v>13430995</v>
      </c>
      <c r="D1340" s="19">
        <v>4</v>
      </c>
      <c r="E1340" s="19" t="s">
        <v>1442</v>
      </c>
      <c r="F1340" s="19" t="s">
        <v>1991</v>
      </c>
      <c r="G1340" s="19" t="s">
        <v>1992</v>
      </c>
      <c r="H1340" s="19" t="s">
        <v>654</v>
      </c>
      <c r="I1340" s="19" t="s">
        <v>653</v>
      </c>
      <c r="J1340" s="19">
        <v>80</v>
      </c>
      <c r="K1340" s="19" t="s">
        <v>556</v>
      </c>
      <c r="L1340" s="19" t="s">
        <v>495</v>
      </c>
      <c r="M1340" s="19" t="s">
        <v>271</v>
      </c>
      <c r="N1340" s="19">
        <v>45979</v>
      </c>
      <c r="O1340" s="19">
        <v>15</v>
      </c>
      <c r="P1340" s="83">
        <v>1</v>
      </c>
      <c r="Q1340" s="19" t="s">
        <v>23</v>
      </c>
      <c r="R1340" s="19" t="s">
        <v>11</v>
      </c>
      <c r="S1340" s="19" t="s">
        <v>23</v>
      </c>
      <c r="T1340" s="19">
        <v>15</v>
      </c>
      <c r="U1340" s="19" t="s">
        <v>11</v>
      </c>
      <c r="V1340" s="19" t="s">
        <v>11</v>
      </c>
      <c r="W1340" s="19" t="s">
        <v>11</v>
      </c>
      <c r="X1340" s="19">
        <v>0</v>
      </c>
      <c r="Y1340" s="19" t="s">
        <v>730</v>
      </c>
      <c r="Z1340" s="19">
        <v>0</v>
      </c>
      <c r="AA1340" s="19">
        <v>0</v>
      </c>
      <c r="AB1340" s="19">
        <v>0</v>
      </c>
      <c r="AC1340" s="186" t="str">
        <f>IF(OR(M1340="13",M1340="14",P1340=8),"",IF(     AND(OR(S1340="AUTORIZADO", S1340="PENDIENTE", S1340="REDUCIDO", S1340="AMPLIADO"),L1340&lt;&gt;"HONORARIO" ), _xlfn.CONCAT(IF(H1340="X","H",H1340),"_",IF(OR(P1340=5,P1340=6),_xlfn.CONCAT(P1340,"A"),P1340),"_",VLOOKUP(T1340,Datos!$B$2:$C$5,2,TRUE)),""))</f>
        <v>H_1_[11 +]</v>
      </c>
      <c r="AD1340" s="186">
        <f t="shared" si="550"/>
        <v>0</v>
      </c>
      <c r="AE1340" s="90" t="str">
        <f t="shared" si="551"/>
        <v>-</v>
      </c>
      <c r="AF1340" s="91" t="str">
        <f t="shared" si="552"/>
        <v>070601</v>
      </c>
      <c r="AG1340" s="92"/>
      <c r="AH1340" s="93" t="str">
        <f t="shared" si="553"/>
        <v>Corporación de Fomento de la Producción</v>
      </c>
      <c r="AI1340" s="90" t="str">
        <f t="shared" si="554"/>
        <v>-</v>
      </c>
      <c r="AJ1340" s="90">
        <f t="shared" si="555"/>
        <v>4</v>
      </c>
      <c r="AK1340" s="90" t="str">
        <f t="shared" si="556"/>
        <v>-</v>
      </c>
      <c r="AL1340" s="90" t="str">
        <f t="shared" si="557"/>
        <v>Identifica este registro como HOMBRE</v>
      </c>
      <c r="AM1340" s="90" t="str">
        <f t="shared" si="558"/>
        <v>-</v>
      </c>
      <c r="AN1340" s="90" t="str">
        <f t="shared" si="559"/>
        <v>-</v>
      </c>
      <c r="AO1340" s="90" t="str">
        <f t="shared" si="560"/>
        <v>-</v>
      </c>
      <c r="AP1340" s="58" t="str">
        <f t="shared" si="561"/>
        <v>-</v>
      </c>
      <c r="AQ1340" s="94" t="str">
        <f t="shared" si="562"/>
        <v>-</v>
      </c>
      <c r="AR1340" s="94" t="str">
        <f>IF(N1340="","PRIMER_DIA en blanco",
IF(AND(M1340="01",N1340&gt;=L_Conversion!$C$118,N1340&lt;=L_Conversion!$D$118),"-",
IF(AND(M1340="02",N1340&gt;=L_Conversion!$C$119,N1340&lt;=L_Conversion!$D$119),"-",
IF(AND(M1340="03",N1340&gt;=L_Conversion!$C$120,N1340&lt;=L_Conversion!$D$120),"-",
IF(AND(M1340="04",N1340&gt;=L_Conversion!$C$121,N1340&lt;=L_Conversion!$D$121),"-",
IF(AND(M1340="05",N1340&gt;=L_Conversion!$C$122,N1340&lt;=L_Conversion!$D$122),"-",
IF(AND(M1340="06",N1340&gt;=L_Conversion!$C$123,N1340&lt;=L_Conversion!$D$123),"-",
IF(AND(M1340="07",N1340&gt;=L_Conversion!$C$124,N1340&lt;=L_Conversion!$D$124),"-",
IF(AND(M1340="08",N1340&gt;=L_Conversion!$C$125,N1340&lt;=L_Conversion!$D$125),"-",
IF(AND(M1340="09",N1340&gt;=L_Conversion!$C$126,N1340&lt;=L_Conversion!$D$126),"-",
IF(AND(M1340="10",N1340&gt;=L_Conversion!$C$127,N1340&lt;=L_Conversion!$D$127),"-",
IF(AND(M1340="11",N1340&gt;=L_Conversion!$C$128,N1340&lt;=L_Conversion!$D$128),"-",
IF(AND(M1340="12",N1340&gt;=L_Conversion!$C$129,N1340&lt;=L_Conversion!$D$129),"-",
IF(AND(M1340="13",N1340&gt;=L_Conversion!$C$116,N1340&lt;=L_Conversion!$D$116),"-",
IF(AND(M1340="14",N1340&gt;=L_Conversion!$C$117,N1340&lt;=L_Conversion!$D$117),"-",
"PRIMER_DIA fuera de rango")))))))))))))))</f>
        <v>-</v>
      </c>
      <c r="AS1340" s="94" t="str">
        <f t="shared" si="563"/>
        <v>-</v>
      </c>
      <c r="AT1340" s="94" t="str">
        <f t="shared" si="564"/>
        <v>-</v>
      </c>
      <c r="AU1340" s="94" t="str">
        <f t="shared" si="565"/>
        <v>-</v>
      </c>
      <c r="AV1340" s="94" t="str">
        <f t="shared" si="566"/>
        <v>-</v>
      </c>
      <c r="AW1340" s="94" t="str">
        <f t="shared" si="567"/>
        <v>-</v>
      </c>
      <c r="AX1340" s="94" t="str">
        <f t="shared" si="568"/>
        <v>-</v>
      </c>
      <c r="AY1340" s="94" t="str">
        <f t="shared" si="569"/>
        <v>-</v>
      </c>
      <c r="AZ1340" s="94" t="str">
        <f t="shared" si="570"/>
        <v>-</v>
      </c>
      <c r="BA1340" s="94" t="str">
        <f t="shared" si="571"/>
        <v>-</v>
      </c>
      <c r="BB1340" s="94" t="str">
        <f t="shared" si="572"/>
        <v>-</v>
      </c>
      <c r="BC1340" s="94" t="str">
        <f t="shared" si="573"/>
        <v>-</v>
      </c>
      <c r="BD1340" s="94" t="str">
        <f t="shared" si="574"/>
        <v>-</v>
      </c>
      <c r="BE1340" s="94" t="str">
        <f t="shared" si="575"/>
        <v>-</v>
      </c>
      <c r="BF1340" s="94" t="str">
        <f t="shared" si="576"/>
        <v>-</v>
      </c>
    </row>
    <row r="1341" spans="1:58" x14ac:dyDescent="0.2">
      <c r="A1341" s="19" t="s">
        <v>1193</v>
      </c>
      <c r="B1341" s="19" t="s">
        <v>76</v>
      </c>
      <c r="C1341" s="19">
        <v>14109542</v>
      </c>
      <c r="D1341" s="19">
        <v>0</v>
      </c>
      <c r="E1341" s="19" t="s">
        <v>1474</v>
      </c>
      <c r="F1341" s="19" t="s">
        <v>1296</v>
      </c>
      <c r="G1341" s="19" t="s">
        <v>2209</v>
      </c>
      <c r="H1341" s="19" t="s">
        <v>654</v>
      </c>
      <c r="I1341" s="19" t="s">
        <v>654</v>
      </c>
      <c r="J1341" s="19">
        <v>60</v>
      </c>
      <c r="K1341" s="19" t="s">
        <v>556</v>
      </c>
      <c r="L1341" s="19" t="s">
        <v>509</v>
      </c>
      <c r="M1341" s="19" t="s">
        <v>271</v>
      </c>
      <c r="N1341" s="19">
        <v>45979</v>
      </c>
      <c r="O1341" s="19">
        <v>18</v>
      </c>
      <c r="P1341" s="83">
        <v>1</v>
      </c>
      <c r="Q1341" s="19" t="s">
        <v>23</v>
      </c>
      <c r="R1341" s="19" t="s">
        <v>11</v>
      </c>
      <c r="S1341" s="19" t="s">
        <v>23</v>
      </c>
      <c r="T1341" s="19">
        <v>18</v>
      </c>
      <c r="U1341" s="19" t="s">
        <v>11</v>
      </c>
      <c r="V1341" s="19" t="s">
        <v>11</v>
      </c>
      <c r="W1341" s="19" t="s">
        <v>11</v>
      </c>
      <c r="X1341" s="19">
        <v>0</v>
      </c>
      <c r="Y1341" s="19" t="s">
        <v>730</v>
      </c>
      <c r="Z1341" s="19">
        <v>0</v>
      </c>
      <c r="AA1341" s="19">
        <v>0</v>
      </c>
      <c r="AB1341" s="19">
        <v>0</v>
      </c>
      <c r="AC1341" s="186" t="str">
        <f>IF(OR(M1341="13",M1341="14",P1341=8),"",IF(     AND(OR(S1341="AUTORIZADO", S1341="PENDIENTE", S1341="REDUCIDO", S1341="AMPLIADO"),L1341&lt;&gt;"HONORARIO" ), _xlfn.CONCAT(IF(H1341="X","H",H1341),"_",IF(OR(P1341=5,P1341=6),_xlfn.CONCAT(P1341,"A"),P1341),"_",VLOOKUP(T1341,Datos!$B$2:$C$5,2,TRUE)),""))</f>
        <v>H_1_[11 +]</v>
      </c>
      <c r="AD1341" s="186">
        <f t="shared" si="550"/>
        <v>0</v>
      </c>
      <c r="AE1341" s="90" t="str">
        <f t="shared" si="551"/>
        <v>-</v>
      </c>
      <c r="AF1341" s="91" t="str">
        <f t="shared" si="552"/>
        <v>070601</v>
      </c>
      <c r="AG1341" s="92"/>
      <c r="AH1341" s="93" t="str">
        <f t="shared" si="553"/>
        <v>Corporación de Fomento de la Producción</v>
      </c>
      <c r="AI1341" s="90" t="str">
        <f t="shared" si="554"/>
        <v>-</v>
      </c>
      <c r="AJ1341" s="90">
        <f t="shared" si="555"/>
        <v>0</v>
      </c>
      <c r="AK1341" s="90" t="str">
        <f t="shared" si="556"/>
        <v>-</v>
      </c>
      <c r="AL1341" s="90" t="str">
        <f t="shared" si="557"/>
        <v>Identifica este registro como HOMBRE</v>
      </c>
      <c r="AM1341" s="90" t="str">
        <f t="shared" si="558"/>
        <v>-</v>
      </c>
      <c r="AN1341" s="90" t="str">
        <f t="shared" si="559"/>
        <v>-</v>
      </c>
      <c r="AO1341" s="90" t="str">
        <f t="shared" si="560"/>
        <v>-</v>
      </c>
      <c r="AP1341" s="58" t="str">
        <f t="shared" si="561"/>
        <v>-</v>
      </c>
      <c r="AQ1341" s="94" t="str">
        <f t="shared" si="562"/>
        <v>-</v>
      </c>
      <c r="AR1341" s="94" t="str">
        <f>IF(N1341="","PRIMER_DIA en blanco",
IF(AND(M1341="01",N1341&gt;=L_Conversion!$C$118,N1341&lt;=L_Conversion!$D$118),"-",
IF(AND(M1341="02",N1341&gt;=L_Conversion!$C$119,N1341&lt;=L_Conversion!$D$119),"-",
IF(AND(M1341="03",N1341&gt;=L_Conversion!$C$120,N1341&lt;=L_Conversion!$D$120),"-",
IF(AND(M1341="04",N1341&gt;=L_Conversion!$C$121,N1341&lt;=L_Conversion!$D$121),"-",
IF(AND(M1341="05",N1341&gt;=L_Conversion!$C$122,N1341&lt;=L_Conversion!$D$122),"-",
IF(AND(M1341="06",N1341&gt;=L_Conversion!$C$123,N1341&lt;=L_Conversion!$D$123),"-",
IF(AND(M1341="07",N1341&gt;=L_Conversion!$C$124,N1341&lt;=L_Conversion!$D$124),"-",
IF(AND(M1341="08",N1341&gt;=L_Conversion!$C$125,N1341&lt;=L_Conversion!$D$125),"-",
IF(AND(M1341="09",N1341&gt;=L_Conversion!$C$126,N1341&lt;=L_Conversion!$D$126),"-",
IF(AND(M1341="10",N1341&gt;=L_Conversion!$C$127,N1341&lt;=L_Conversion!$D$127),"-",
IF(AND(M1341="11",N1341&gt;=L_Conversion!$C$128,N1341&lt;=L_Conversion!$D$128),"-",
IF(AND(M1341="12",N1341&gt;=L_Conversion!$C$129,N1341&lt;=L_Conversion!$D$129),"-",
IF(AND(M1341="13",N1341&gt;=L_Conversion!$C$116,N1341&lt;=L_Conversion!$D$116),"-",
IF(AND(M1341="14",N1341&gt;=L_Conversion!$C$117,N1341&lt;=L_Conversion!$D$117),"-",
"PRIMER_DIA fuera de rango")))))))))))))))</f>
        <v>-</v>
      </c>
      <c r="AS1341" s="94" t="str">
        <f t="shared" si="563"/>
        <v>-</v>
      </c>
      <c r="AT1341" s="94" t="str">
        <f t="shared" si="564"/>
        <v>-</v>
      </c>
      <c r="AU1341" s="94" t="str">
        <f t="shared" si="565"/>
        <v>-</v>
      </c>
      <c r="AV1341" s="94" t="str">
        <f t="shared" si="566"/>
        <v>-</v>
      </c>
      <c r="AW1341" s="94" t="str">
        <f t="shared" si="567"/>
        <v>-</v>
      </c>
      <c r="AX1341" s="94" t="str">
        <f t="shared" si="568"/>
        <v>-</v>
      </c>
      <c r="AY1341" s="94" t="str">
        <f t="shared" si="569"/>
        <v>-</v>
      </c>
      <c r="AZ1341" s="94" t="str">
        <f t="shared" si="570"/>
        <v>-</v>
      </c>
      <c r="BA1341" s="94" t="str">
        <f t="shared" si="571"/>
        <v>-</v>
      </c>
      <c r="BB1341" s="94" t="str">
        <f t="shared" si="572"/>
        <v>-</v>
      </c>
      <c r="BC1341" s="94" t="str">
        <f t="shared" si="573"/>
        <v>-</v>
      </c>
      <c r="BD1341" s="94" t="str">
        <f t="shared" si="574"/>
        <v>-</v>
      </c>
      <c r="BE1341" s="94" t="str">
        <f t="shared" si="575"/>
        <v>-</v>
      </c>
      <c r="BF1341" s="94" t="str">
        <f t="shared" si="576"/>
        <v>-</v>
      </c>
    </row>
    <row r="1342" spans="1:58" x14ac:dyDescent="0.2">
      <c r="A1342" s="19" t="s">
        <v>1193</v>
      </c>
      <c r="B1342" s="19" t="s">
        <v>76</v>
      </c>
      <c r="C1342" s="19">
        <v>15305915</v>
      </c>
      <c r="D1342" s="19">
        <v>2</v>
      </c>
      <c r="E1342" s="19" t="s">
        <v>1307</v>
      </c>
      <c r="F1342" s="19" t="s">
        <v>1727</v>
      </c>
      <c r="G1342" s="19" t="s">
        <v>2210</v>
      </c>
      <c r="H1342" s="19" t="s">
        <v>654</v>
      </c>
      <c r="I1342" s="19" t="s">
        <v>653</v>
      </c>
      <c r="J1342" s="19">
        <v>80</v>
      </c>
      <c r="K1342" s="19" t="s">
        <v>556</v>
      </c>
      <c r="L1342" s="19" t="s">
        <v>495</v>
      </c>
      <c r="M1342" s="19" t="s">
        <v>271</v>
      </c>
      <c r="N1342" s="19">
        <v>45979</v>
      </c>
      <c r="O1342" s="19">
        <v>4</v>
      </c>
      <c r="P1342" s="83">
        <v>1</v>
      </c>
      <c r="Q1342" s="19" t="s">
        <v>23</v>
      </c>
      <c r="R1342" s="19" t="s">
        <v>11</v>
      </c>
      <c r="S1342" s="19" t="s">
        <v>23</v>
      </c>
      <c r="T1342" s="19">
        <v>4</v>
      </c>
      <c r="U1342" s="19" t="s">
        <v>11</v>
      </c>
      <c r="V1342" s="19" t="s">
        <v>11</v>
      </c>
      <c r="W1342" s="19" t="s">
        <v>11</v>
      </c>
      <c r="X1342" s="19">
        <v>0</v>
      </c>
      <c r="Y1342" s="19" t="s">
        <v>730</v>
      </c>
      <c r="Z1342" s="19">
        <v>0</v>
      </c>
      <c r="AA1342" s="19">
        <v>0</v>
      </c>
      <c r="AB1342" s="19">
        <v>0</v>
      </c>
      <c r="AC1342" s="186" t="str">
        <f>IF(OR(M1342="13",M1342="14",P1342=8),"",IF(     AND(OR(S1342="AUTORIZADO", S1342="PENDIENTE", S1342="REDUCIDO", S1342="AMPLIADO"),L1342&lt;&gt;"HONORARIO" ), _xlfn.CONCAT(IF(H1342="X","H",H1342),"_",IF(OR(P1342=5,P1342=6),_xlfn.CONCAT(P1342,"A"),P1342),"_",VLOOKUP(T1342,Datos!$B$2:$C$5,2,TRUE)),""))</f>
        <v>H_1_[4 a 10]</v>
      </c>
      <c r="AD1342" s="186">
        <f t="shared" si="550"/>
        <v>0</v>
      </c>
      <c r="AE1342" s="90" t="str">
        <f t="shared" si="551"/>
        <v>-</v>
      </c>
      <c r="AF1342" s="91" t="str">
        <f t="shared" si="552"/>
        <v>070601</v>
      </c>
      <c r="AG1342" s="92"/>
      <c r="AH1342" s="93" t="str">
        <f t="shared" si="553"/>
        <v>Corporación de Fomento de la Producción</v>
      </c>
      <c r="AI1342" s="90" t="str">
        <f t="shared" si="554"/>
        <v>-</v>
      </c>
      <c r="AJ1342" s="90">
        <f t="shared" si="555"/>
        <v>2</v>
      </c>
      <c r="AK1342" s="90" t="str">
        <f t="shared" si="556"/>
        <v>-</v>
      </c>
      <c r="AL1342" s="90" t="str">
        <f t="shared" si="557"/>
        <v>Identifica este registro como HOMBRE</v>
      </c>
      <c r="AM1342" s="90" t="str">
        <f t="shared" si="558"/>
        <v>-</v>
      </c>
      <c r="AN1342" s="90" t="str">
        <f t="shared" si="559"/>
        <v>-</v>
      </c>
      <c r="AO1342" s="90" t="str">
        <f t="shared" si="560"/>
        <v>-</v>
      </c>
      <c r="AP1342" s="58" t="str">
        <f t="shared" si="561"/>
        <v>-</v>
      </c>
      <c r="AQ1342" s="94" t="str">
        <f t="shared" si="562"/>
        <v>-</v>
      </c>
      <c r="AR1342" s="94" t="str">
        <f>IF(N1342="","PRIMER_DIA en blanco",
IF(AND(M1342="01",N1342&gt;=L_Conversion!$C$118,N1342&lt;=L_Conversion!$D$118),"-",
IF(AND(M1342="02",N1342&gt;=L_Conversion!$C$119,N1342&lt;=L_Conversion!$D$119),"-",
IF(AND(M1342="03",N1342&gt;=L_Conversion!$C$120,N1342&lt;=L_Conversion!$D$120),"-",
IF(AND(M1342="04",N1342&gt;=L_Conversion!$C$121,N1342&lt;=L_Conversion!$D$121),"-",
IF(AND(M1342="05",N1342&gt;=L_Conversion!$C$122,N1342&lt;=L_Conversion!$D$122),"-",
IF(AND(M1342="06",N1342&gt;=L_Conversion!$C$123,N1342&lt;=L_Conversion!$D$123),"-",
IF(AND(M1342="07",N1342&gt;=L_Conversion!$C$124,N1342&lt;=L_Conversion!$D$124),"-",
IF(AND(M1342="08",N1342&gt;=L_Conversion!$C$125,N1342&lt;=L_Conversion!$D$125),"-",
IF(AND(M1342="09",N1342&gt;=L_Conversion!$C$126,N1342&lt;=L_Conversion!$D$126),"-",
IF(AND(M1342="10",N1342&gt;=L_Conversion!$C$127,N1342&lt;=L_Conversion!$D$127),"-",
IF(AND(M1342="11",N1342&gt;=L_Conversion!$C$128,N1342&lt;=L_Conversion!$D$128),"-",
IF(AND(M1342="12",N1342&gt;=L_Conversion!$C$129,N1342&lt;=L_Conversion!$D$129),"-",
IF(AND(M1342="13",N1342&gt;=L_Conversion!$C$116,N1342&lt;=L_Conversion!$D$116),"-",
IF(AND(M1342="14",N1342&gt;=L_Conversion!$C$117,N1342&lt;=L_Conversion!$D$117),"-",
"PRIMER_DIA fuera de rango")))))))))))))))</f>
        <v>-</v>
      </c>
      <c r="AS1342" s="94" t="str">
        <f t="shared" si="563"/>
        <v>-</v>
      </c>
      <c r="AT1342" s="94" t="str">
        <f t="shared" si="564"/>
        <v>-</v>
      </c>
      <c r="AU1342" s="94" t="str">
        <f t="shared" si="565"/>
        <v>-</v>
      </c>
      <c r="AV1342" s="94" t="str">
        <f t="shared" si="566"/>
        <v>-</v>
      </c>
      <c r="AW1342" s="94" t="str">
        <f t="shared" si="567"/>
        <v>-</v>
      </c>
      <c r="AX1342" s="94" t="str">
        <f t="shared" si="568"/>
        <v>-</v>
      </c>
      <c r="AY1342" s="94" t="str">
        <f t="shared" si="569"/>
        <v>-</v>
      </c>
      <c r="AZ1342" s="94" t="str">
        <f t="shared" si="570"/>
        <v>-</v>
      </c>
      <c r="BA1342" s="94" t="str">
        <f t="shared" si="571"/>
        <v>-</v>
      </c>
      <c r="BB1342" s="94" t="str">
        <f t="shared" si="572"/>
        <v>-</v>
      </c>
      <c r="BC1342" s="94" t="str">
        <f t="shared" si="573"/>
        <v>-</v>
      </c>
      <c r="BD1342" s="94" t="str">
        <f t="shared" si="574"/>
        <v>-</v>
      </c>
      <c r="BE1342" s="94" t="str">
        <f t="shared" si="575"/>
        <v>-</v>
      </c>
      <c r="BF1342" s="94" t="str">
        <f t="shared" si="576"/>
        <v>-</v>
      </c>
    </row>
    <row r="1343" spans="1:58" x14ac:dyDescent="0.2">
      <c r="A1343" s="19" t="s">
        <v>1193</v>
      </c>
      <c r="B1343" s="19" t="s">
        <v>875</v>
      </c>
      <c r="C1343" s="19">
        <v>17009993</v>
      </c>
      <c r="D1343" s="19">
        <v>1</v>
      </c>
      <c r="E1343" s="19" t="s">
        <v>1262</v>
      </c>
      <c r="F1343" s="19" t="s">
        <v>1263</v>
      </c>
      <c r="G1343" s="19" t="s">
        <v>1264</v>
      </c>
      <c r="H1343" s="19" t="s">
        <v>1018</v>
      </c>
      <c r="I1343" s="19" t="s">
        <v>653</v>
      </c>
      <c r="J1343" s="19">
        <v>80</v>
      </c>
      <c r="K1343" s="19" t="s">
        <v>556</v>
      </c>
      <c r="L1343" s="19" t="s">
        <v>495</v>
      </c>
      <c r="M1343" s="19" t="s">
        <v>271</v>
      </c>
      <c r="N1343" s="19">
        <v>45979</v>
      </c>
      <c r="O1343" s="19">
        <v>2</v>
      </c>
      <c r="P1343" s="83">
        <v>4</v>
      </c>
      <c r="Q1343" s="19" t="s">
        <v>23</v>
      </c>
      <c r="R1343" s="19" t="s">
        <v>11</v>
      </c>
      <c r="S1343" s="19" t="s">
        <v>23</v>
      </c>
      <c r="T1343" s="19">
        <v>2</v>
      </c>
      <c r="U1343" s="19" t="s">
        <v>11</v>
      </c>
      <c r="V1343" s="19" t="s">
        <v>11</v>
      </c>
      <c r="W1343" s="19" t="s">
        <v>11</v>
      </c>
      <c r="X1343" s="19">
        <v>0</v>
      </c>
      <c r="Y1343" s="19" t="s">
        <v>730</v>
      </c>
      <c r="Z1343" s="19">
        <v>0</v>
      </c>
      <c r="AA1343" s="19">
        <v>0</v>
      </c>
      <c r="AB1343" s="19">
        <v>0</v>
      </c>
      <c r="AC1343" s="186" t="str">
        <f>IF(OR(M1343="13",M1343="14",P1343=8),"",IF(     AND(OR(S1343="AUTORIZADO", S1343="PENDIENTE", S1343="REDUCIDO", S1343="AMPLIADO"),L1343&lt;&gt;"HONORARIO" ), _xlfn.CONCAT(IF(H1343="X","H",H1343),"_",IF(OR(P1343=5,P1343=6),_xlfn.CONCAT(P1343,"A"),P1343),"_",VLOOKUP(T1343,Datos!$B$2:$C$5,2,TRUE)),""))</f>
        <v>M_4_[hasta 3]</v>
      </c>
      <c r="AD1343" s="186">
        <f t="shared" si="550"/>
        <v>0</v>
      </c>
      <c r="AE1343" s="90" t="str">
        <f t="shared" si="551"/>
        <v>-</v>
      </c>
      <c r="AF1343" s="91" t="str">
        <f t="shared" si="552"/>
        <v>070606</v>
      </c>
      <c r="AG1343" s="92"/>
      <c r="AH1343" s="93" t="str">
        <f t="shared" si="553"/>
        <v>Corporación de Fomento de la Producción</v>
      </c>
      <c r="AI1343" s="90" t="str">
        <f t="shared" si="554"/>
        <v>-</v>
      </c>
      <c r="AJ1343" s="90">
        <f t="shared" si="555"/>
        <v>1</v>
      </c>
      <c r="AK1343" s="90" t="str">
        <f t="shared" si="556"/>
        <v>-</v>
      </c>
      <c r="AL1343" s="90" t="str">
        <f t="shared" si="557"/>
        <v>Identifica este registro como MUJER</v>
      </c>
      <c r="AM1343" s="90" t="str">
        <f t="shared" si="558"/>
        <v>-</v>
      </c>
      <c r="AN1343" s="90" t="str">
        <f t="shared" si="559"/>
        <v>-</v>
      </c>
      <c r="AO1343" s="90" t="str">
        <f t="shared" si="560"/>
        <v>-</v>
      </c>
      <c r="AP1343" s="58" t="str">
        <f t="shared" si="561"/>
        <v>-</v>
      </c>
      <c r="AQ1343" s="94" t="str">
        <f t="shared" si="562"/>
        <v>-</v>
      </c>
      <c r="AR1343" s="94" t="str">
        <f>IF(N1343="","PRIMER_DIA en blanco",
IF(AND(M1343="01",N1343&gt;=L_Conversion!$C$118,N1343&lt;=L_Conversion!$D$118),"-",
IF(AND(M1343="02",N1343&gt;=L_Conversion!$C$119,N1343&lt;=L_Conversion!$D$119),"-",
IF(AND(M1343="03",N1343&gt;=L_Conversion!$C$120,N1343&lt;=L_Conversion!$D$120),"-",
IF(AND(M1343="04",N1343&gt;=L_Conversion!$C$121,N1343&lt;=L_Conversion!$D$121),"-",
IF(AND(M1343="05",N1343&gt;=L_Conversion!$C$122,N1343&lt;=L_Conversion!$D$122),"-",
IF(AND(M1343="06",N1343&gt;=L_Conversion!$C$123,N1343&lt;=L_Conversion!$D$123),"-",
IF(AND(M1343="07",N1343&gt;=L_Conversion!$C$124,N1343&lt;=L_Conversion!$D$124),"-",
IF(AND(M1343="08",N1343&gt;=L_Conversion!$C$125,N1343&lt;=L_Conversion!$D$125),"-",
IF(AND(M1343="09",N1343&gt;=L_Conversion!$C$126,N1343&lt;=L_Conversion!$D$126),"-",
IF(AND(M1343="10",N1343&gt;=L_Conversion!$C$127,N1343&lt;=L_Conversion!$D$127),"-",
IF(AND(M1343="11",N1343&gt;=L_Conversion!$C$128,N1343&lt;=L_Conversion!$D$128),"-",
IF(AND(M1343="12",N1343&gt;=L_Conversion!$C$129,N1343&lt;=L_Conversion!$D$129),"-",
IF(AND(M1343="13",N1343&gt;=L_Conversion!$C$116,N1343&lt;=L_Conversion!$D$116),"-",
IF(AND(M1343="14",N1343&gt;=L_Conversion!$C$117,N1343&lt;=L_Conversion!$D$117),"-",
"PRIMER_DIA fuera de rango")))))))))))))))</f>
        <v>-</v>
      </c>
      <c r="AS1343" s="94" t="str">
        <f t="shared" si="563"/>
        <v>-</v>
      </c>
      <c r="AT1343" s="94" t="str">
        <f t="shared" si="564"/>
        <v>-</v>
      </c>
      <c r="AU1343" s="94" t="str">
        <f t="shared" si="565"/>
        <v>-</v>
      </c>
      <c r="AV1343" s="94" t="str">
        <f t="shared" si="566"/>
        <v>-</v>
      </c>
      <c r="AW1343" s="94" t="str">
        <f t="shared" si="567"/>
        <v>-</v>
      </c>
      <c r="AX1343" s="94" t="str">
        <f t="shared" si="568"/>
        <v>-</v>
      </c>
      <c r="AY1343" s="94" t="str">
        <f t="shared" si="569"/>
        <v>-</v>
      </c>
      <c r="AZ1343" s="94" t="str">
        <f t="shared" si="570"/>
        <v>-</v>
      </c>
      <c r="BA1343" s="94" t="str">
        <f t="shared" si="571"/>
        <v>-</v>
      </c>
      <c r="BB1343" s="94" t="str">
        <f t="shared" si="572"/>
        <v>-</v>
      </c>
      <c r="BC1343" s="94" t="str">
        <f t="shared" si="573"/>
        <v>-</v>
      </c>
      <c r="BD1343" s="94" t="str">
        <f t="shared" si="574"/>
        <v>-</v>
      </c>
      <c r="BE1343" s="94" t="str">
        <f t="shared" si="575"/>
        <v>-</v>
      </c>
      <c r="BF1343" s="94" t="str">
        <f t="shared" si="576"/>
        <v>-</v>
      </c>
    </row>
    <row r="1344" spans="1:58" x14ac:dyDescent="0.2">
      <c r="A1344" s="19" t="s">
        <v>1193</v>
      </c>
      <c r="B1344" s="19" t="s">
        <v>76</v>
      </c>
      <c r="C1344" s="19">
        <v>12674245</v>
      </c>
      <c r="D1344" s="19">
        <v>2</v>
      </c>
      <c r="E1344" s="19" t="s">
        <v>1336</v>
      </c>
      <c r="F1344" s="19" t="s">
        <v>1265</v>
      </c>
      <c r="G1344" s="19" t="s">
        <v>1883</v>
      </c>
      <c r="H1344" s="19" t="s">
        <v>1018</v>
      </c>
      <c r="I1344" s="19" t="s">
        <v>653</v>
      </c>
      <c r="J1344" s="19">
        <v>80</v>
      </c>
      <c r="K1344" s="19" t="s">
        <v>556</v>
      </c>
      <c r="L1344" s="19" t="s">
        <v>495</v>
      </c>
      <c r="M1344" s="19" t="s">
        <v>271</v>
      </c>
      <c r="N1344" s="19">
        <v>45979</v>
      </c>
      <c r="O1344" s="19">
        <v>3</v>
      </c>
      <c r="P1344" s="83">
        <v>1</v>
      </c>
      <c r="Q1344" s="19" t="s">
        <v>23</v>
      </c>
      <c r="R1344" s="19" t="s">
        <v>11</v>
      </c>
      <c r="S1344" s="19" t="s">
        <v>23</v>
      </c>
      <c r="T1344" s="19">
        <v>3</v>
      </c>
      <c r="U1344" s="19" t="s">
        <v>11</v>
      </c>
      <c r="V1344" s="19" t="s">
        <v>11</v>
      </c>
      <c r="W1344" s="19" t="s">
        <v>11</v>
      </c>
      <c r="X1344" s="19">
        <v>0</v>
      </c>
      <c r="Y1344" s="19" t="s">
        <v>730</v>
      </c>
      <c r="Z1344" s="19">
        <v>0</v>
      </c>
      <c r="AA1344" s="19">
        <v>0</v>
      </c>
      <c r="AB1344" s="19">
        <v>0</v>
      </c>
      <c r="AC1344" s="186" t="str">
        <f>IF(OR(M1344="13",M1344="14",P1344=8),"",IF(     AND(OR(S1344="AUTORIZADO", S1344="PENDIENTE", S1344="REDUCIDO", S1344="AMPLIADO"),L1344&lt;&gt;"HONORARIO" ), _xlfn.CONCAT(IF(H1344="X","H",H1344),"_",IF(OR(P1344=5,P1344=6),_xlfn.CONCAT(P1344,"A"),P1344),"_",VLOOKUP(T1344,Datos!$B$2:$C$5,2,TRUE)),""))</f>
        <v>M_1_[hasta 3]</v>
      </c>
      <c r="AD1344" s="186">
        <f t="shared" si="550"/>
        <v>0</v>
      </c>
      <c r="AE1344" s="90" t="str">
        <f t="shared" si="551"/>
        <v>-</v>
      </c>
      <c r="AF1344" s="91" t="str">
        <f t="shared" si="552"/>
        <v>070601</v>
      </c>
      <c r="AG1344" s="92"/>
      <c r="AH1344" s="93" t="str">
        <f t="shared" si="553"/>
        <v>Corporación de Fomento de la Producción</v>
      </c>
      <c r="AI1344" s="90" t="str">
        <f t="shared" si="554"/>
        <v>-</v>
      </c>
      <c r="AJ1344" s="90">
        <f t="shared" si="555"/>
        <v>2</v>
      </c>
      <c r="AK1344" s="90" t="str">
        <f t="shared" si="556"/>
        <v>-</v>
      </c>
      <c r="AL1344" s="90" t="str">
        <f t="shared" si="557"/>
        <v>Identifica este registro como MUJER</v>
      </c>
      <c r="AM1344" s="90" t="str">
        <f t="shared" si="558"/>
        <v>-</v>
      </c>
      <c r="AN1344" s="90" t="str">
        <f t="shared" si="559"/>
        <v>-</v>
      </c>
      <c r="AO1344" s="90" t="str">
        <f t="shared" si="560"/>
        <v>-</v>
      </c>
      <c r="AP1344" s="58" t="str">
        <f t="shared" si="561"/>
        <v>-</v>
      </c>
      <c r="AQ1344" s="94" t="str">
        <f t="shared" si="562"/>
        <v>-</v>
      </c>
      <c r="AR1344" s="94" t="str">
        <f>IF(N1344="","PRIMER_DIA en blanco",
IF(AND(M1344="01",N1344&gt;=L_Conversion!$C$118,N1344&lt;=L_Conversion!$D$118),"-",
IF(AND(M1344="02",N1344&gt;=L_Conversion!$C$119,N1344&lt;=L_Conversion!$D$119),"-",
IF(AND(M1344="03",N1344&gt;=L_Conversion!$C$120,N1344&lt;=L_Conversion!$D$120),"-",
IF(AND(M1344="04",N1344&gt;=L_Conversion!$C$121,N1344&lt;=L_Conversion!$D$121),"-",
IF(AND(M1344="05",N1344&gt;=L_Conversion!$C$122,N1344&lt;=L_Conversion!$D$122),"-",
IF(AND(M1344="06",N1344&gt;=L_Conversion!$C$123,N1344&lt;=L_Conversion!$D$123),"-",
IF(AND(M1344="07",N1344&gt;=L_Conversion!$C$124,N1344&lt;=L_Conversion!$D$124),"-",
IF(AND(M1344="08",N1344&gt;=L_Conversion!$C$125,N1344&lt;=L_Conversion!$D$125),"-",
IF(AND(M1344="09",N1344&gt;=L_Conversion!$C$126,N1344&lt;=L_Conversion!$D$126),"-",
IF(AND(M1344="10",N1344&gt;=L_Conversion!$C$127,N1344&lt;=L_Conversion!$D$127),"-",
IF(AND(M1344="11",N1344&gt;=L_Conversion!$C$128,N1344&lt;=L_Conversion!$D$128),"-",
IF(AND(M1344="12",N1344&gt;=L_Conversion!$C$129,N1344&lt;=L_Conversion!$D$129),"-",
IF(AND(M1344="13",N1344&gt;=L_Conversion!$C$116,N1344&lt;=L_Conversion!$D$116),"-",
IF(AND(M1344="14",N1344&gt;=L_Conversion!$C$117,N1344&lt;=L_Conversion!$D$117),"-",
"PRIMER_DIA fuera de rango")))))))))))))))</f>
        <v>-</v>
      </c>
      <c r="AS1344" s="94" t="str">
        <f t="shared" si="563"/>
        <v>-</v>
      </c>
      <c r="AT1344" s="94" t="str">
        <f t="shared" si="564"/>
        <v>-</v>
      </c>
      <c r="AU1344" s="94" t="str">
        <f t="shared" si="565"/>
        <v>-</v>
      </c>
      <c r="AV1344" s="94" t="str">
        <f t="shared" si="566"/>
        <v>-</v>
      </c>
      <c r="AW1344" s="94" t="str">
        <f t="shared" si="567"/>
        <v>-</v>
      </c>
      <c r="AX1344" s="94" t="str">
        <f t="shared" si="568"/>
        <v>-</v>
      </c>
      <c r="AY1344" s="94" t="str">
        <f t="shared" si="569"/>
        <v>-</v>
      </c>
      <c r="AZ1344" s="94" t="str">
        <f t="shared" si="570"/>
        <v>-</v>
      </c>
      <c r="BA1344" s="94" t="str">
        <f t="shared" si="571"/>
        <v>-</v>
      </c>
      <c r="BB1344" s="94" t="str">
        <f t="shared" si="572"/>
        <v>-</v>
      </c>
      <c r="BC1344" s="94" t="str">
        <f t="shared" si="573"/>
        <v>-</v>
      </c>
      <c r="BD1344" s="94" t="str">
        <f t="shared" si="574"/>
        <v>-</v>
      </c>
      <c r="BE1344" s="94" t="str">
        <f t="shared" si="575"/>
        <v>-</v>
      </c>
      <c r="BF1344" s="94" t="str">
        <f t="shared" si="576"/>
        <v>-</v>
      </c>
    </row>
    <row r="1345" spans="1:58" x14ac:dyDescent="0.2">
      <c r="A1345" s="19" t="s">
        <v>1193</v>
      </c>
      <c r="B1345" s="19" t="s">
        <v>76</v>
      </c>
      <c r="C1345" s="19">
        <v>9402658</v>
      </c>
      <c r="D1345" s="19" t="s">
        <v>1197</v>
      </c>
      <c r="E1345" s="19" t="s">
        <v>1544</v>
      </c>
      <c r="F1345" s="19" t="s">
        <v>2068</v>
      </c>
      <c r="G1345" s="19" t="s">
        <v>2069</v>
      </c>
      <c r="H1345" s="19" t="s">
        <v>1018</v>
      </c>
      <c r="I1345" s="19" t="s">
        <v>654</v>
      </c>
      <c r="J1345" s="19">
        <v>80</v>
      </c>
      <c r="K1345" s="19" t="s">
        <v>560</v>
      </c>
      <c r="L1345" s="19" t="s">
        <v>509</v>
      </c>
      <c r="M1345" s="19" t="s">
        <v>271</v>
      </c>
      <c r="N1345" s="19">
        <v>45980</v>
      </c>
      <c r="O1345" s="19">
        <v>30</v>
      </c>
      <c r="P1345" s="83">
        <v>1</v>
      </c>
      <c r="Q1345" s="19" t="s">
        <v>23</v>
      </c>
      <c r="R1345" s="19" t="s">
        <v>11</v>
      </c>
      <c r="S1345" s="19" t="s">
        <v>23</v>
      </c>
      <c r="T1345" s="19">
        <v>30</v>
      </c>
      <c r="U1345" s="19" t="s">
        <v>11</v>
      </c>
      <c r="V1345" s="19" t="s">
        <v>11</v>
      </c>
      <c r="W1345" s="19" t="s">
        <v>11</v>
      </c>
      <c r="X1345" s="19">
        <v>0</v>
      </c>
      <c r="Y1345" s="19" t="s">
        <v>730</v>
      </c>
      <c r="Z1345" s="19">
        <v>0</v>
      </c>
      <c r="AA1345" s="19">
        <v>0</v>
      </c>
      <c r="AB1345" s="19">
        <v>0</v>
      </c>
      <c r="AC1345" s="186" t="str">
        <f>IF(OR(M1345="13",M1345="14",P1345=8),"",IF(     AND(OR(S1345="AUTORIZADO", S1345="PENDIENTE", S1345="REDUCIDO", S1345="AMPLIADO"),L1345&lt;&gt;"HONORARIO" ), _xlfn.CONCAT(IF(H1345="X","H",H1345),"_",IF(OR(P1345=5,P1345=6),_xlfn.CONCAT(P1345,"A"),P1345),"_",VLOOKUP(T1345,Datos!$B$2:$C$5,2,TRUE)),""))</f>
        <v>M_1_[11 +]</v>
      </c>
      <c r="AD1345" s="186">
        <f t="shared" si="550"/>
        <v>0</v>
      </c>
      <c r="AE1345" s="90" t="str">
        <f t="shared" si="551"/>
        <v>-</v>
      </c>
      <c r="AF1345" s="91" t="str">
        <f t="shared" si="552"/>
        <v>070601</v>
      </c>
      <c r="AG1345" s="92"/>
      <c r="AH1345" s="93" t="str">
        <f t="shared" si="553"/>
        <v>Corporación de Fomento de la Producción</v>
      </c>
      <c r="AI1345" s="90" t="str">
        <f t="shared" si="554"/>
        <v>-</v>
      </c>
      <c r="AJ1345" s="90" t="str">
        <f t="shared" si="555"/>
        <v>K</v>
      </c>
      <c r="AK1345" s="90" t="str">
        <f t="shared" si="556"/>
        <v>-</v>
      </c>
      <c r="AL1345" s="90" t="str">
        <f t="shared" si="557"/>
        <v>Identifica este registro como MUJER</v>
      </c>
      <c r="AM1345" s="90" t="str">
        <f t="shared" si="558"/>
        <v>-</v>
      </c>
      <c r="AN1345" s="90" t="str">
        <f t="shared" si="559"/>
        <v>-</v>
      </c>
      <c r="AO1345" s="90" t="str">
        <f t="shared" si="560"/>
        <v>-</v>
      </c>
      <c r="AP1345" s="58" t="str">
        <f t="shared" si="561"/>
        <v>-</v>
      </c>
      <c r="AQ1345" s="94" t="str">
        <f t="shared" si="562"/>
        <v>-</v>
      </c>
      <c r="AR1345" s="94" t="str">
        <f>IF(N1345="","PRIMER_DIA en blanco",
IF(AND(M1345="01",N1345&gt;=L_Conversion!$C$118,N1345&lt;=L_Conversion!$D$118),"-",
IF(AND(M1345="02",N1345&gt;=L_Conversion!$C$119,N1345&lt;=L_Conversion!$D$119),"-",
IF(AND(M1345="03",N1345&gt;=L_Conversion!$C$120,N1345&lt;=L_Conversion!$D$120),"-",
IF(AND(M1345="04",N1345&gt;=L_Conversion!$C$121,N1345&lt;=L_Conversion!$D$121),"-",
IF(AND(M1345="05",N1345&gt;=L_Conversion!$C$122,N1345&lt;=L_Conversion!$D$122),"-",
IF(AND(M1345="06",N1345&gt;=L_Conversion!$C$123,N1345&lt;=L_Conversion!$D$123),"-",
IF(AND(M1345="07",N1345&gt;=L_Conversion!$C$124,N1345&lt;=L_Conversion!$D$124),"-",
IF(AND(M1345="08",N1345&gt;=L_Conversion!$C$125,N1345&lt;=L_Conversion!$D$125),"-",
IF(AND(M1345="09",N1345&gt;=L_Conversion!$C$126,N1345&lt;=L_Conversion!$D$126),"-",
IF(AND(M1345="10",N1345&gt;=L_Conversion!$C$127,N1345&lt;=L_Conversion!$D$127),"-",
IF(AND(M1345="11",N1345&gt;=L_Conversion!$C$128,N1345&lt;=L_Conversion!$D$128),"-",
IF(AND(M1345="12",N1345&gt;=L_Conversion!$C$129,N1345&lt;=L_Conversion!$D$129),"-",
IF(AND(M1345="13",N1345&gt;=L_Conversion!$C$116,N1345&lt;=L_Conversion!$D$116),"-",
IF(AND(M1345="14",N1345&gt;=L_Conversion!$C$117,N1345&lt;=L_Conversion!$D$117),"-",
"PRIMER_DIA fuera de rango")))))))))))))))</f>
        <v>-</v>
      </c>
      <c r="AS1345" s="94" t="str">
        <f t="shared" si="563"/>
        <v>-</v>
      </c>
      <c r="AT1345" s="94" t="str">
        <f t="shared" si="564"/>
        <v>-</v>
      </c>
      <c r="AU1345" s="94" t="str">
        <f t="shared" si="565"/>
        <v>-</v>
      </c>
      <c r="AV1345" s="94" t="str">
        <f t="shared" si="566"/>
        <v>-</v>
      </c>
      <c r="AW1345" s="94" t="str">
        <f t="shared" si="567"/>
        <v>-</v>
      </c>
      <c r="AX1345" s="94" t="str">
        <f t="shared" si="568"/>
        <v>-</v>
      </c>
      <c r="AY1345" s="94" t="str">
        <f t="shared" si="569"/>
        <v>-</v>
      </c>
      <c r="AZ1345" s="94" t="str">
        <f t="shared" si="570"/>
        <v>-</v>
      </c>
      <c r="BA1345" s="94" t="str">
        <f t="shared" si="571"/>
        <v>-</v>
      </c>
      <c r="BB1345" s="94" t="str">
        <f t="shared" si="572"/>
        <v>-</v>
      </c>
      <c r="BC1345" s="94" t="str">
        <f t="shared" si="573"/>
        <v>-</v>
      </c>
      <c r="BD1345" s="94" t="str">
        <f t="shared" si="574"/>
        <v>-</v>
      </c>
      <c r="BE1345" s="94" t="str">
        <f t="shared" si="575"/>
        <v>-</v>
      </c>
      <c r="BF1345" s="94" t="str">
        <f t="shared" si="576"/>
        <v>-</v>
      </c>
    </row>
    <row r="1346" spans="1:58" x14ac:dyDescent="0.2">
      <c r="A1346" s="19" t="s">
        <v>1193</v>
      </c>
      <c r="B1346" s="19" t="s">
        <v>76</v>
      </c>
      <c r="C1346" s="19">
        <v>12293936</v>
      </c>
      <c r="D1346" s="19">
        <v>7</v>
      </c>
      <c r="E1346" s="19" t="s">
        <v>1373</v>
      </c>
      <c r="F1346" s="19" t="s">
        <v>1209</v>
      </c>
      <c r="G1346" s="19" t="s">
        <v>1374</v>
      </c>
      <c r="H1346" s="19" t="s">
        <v>1018</v>
      </c>
      <c r="I1346" s="19" t="s">
        <v>653</v>
      </c>
      <c r="J1346" s="19">
        <v>80</v>
      </c>
      <c r="K1346" s="19" t="s">
        <v>556</v>
      </c>
      <c r="L1346" s="19" t="s">
        <v>495</v>
      </c>
      <c r="M1346" s="19" t="s">
        <v>271</v>
      </c>
      <c r="N1346" s="19">
        <v>45980</v>
      </c>
      <c r="O1346" s="19">
        <v>3</v>
      </c>
      <c r="P1346" s="83">
        <v>1</v>
      </c>
      <c r="Q1346" s="19" t="s">
        <v>23</v>
      </c>
      <c r="R1346" s="19" t="s">
        <v>11</v>
      </c>
      <c r="S1346" s="19" t="s">
        <v>23</v>
      </c>
      <c r="T1346" s="19">
        <v>3</v>
      </c>
      <c r="U1346" s="19" t="s">
        <v>11</v>
      </c>
      <c r="V1346" s="19" t="s">
        <v>11</v>
      </c>
      <c r="W1346" s="19" t="s">
        <v>11</v>
      </c>
      <c r="X1346" s="19">
        <v>0</v>
      </c>
      <c r="Y1346" s="19" t="s">
        <v>730</v>
      </c>
      <c r="Z1346" s="19">
        <v>0</v>
      </c>
      <c r="AA1346" s="19">
        <v>0</v>
      </c>
      <c r="AB1346" s="19">
        <v>0</v>
      </c>
      <c r="AC1346" s="186" t="str">
        <f>IF(OR(M1346="13",M1346="14",P1346=8),"",IF(     AND(OR(S1346="AUTORIZADO", S1346="PENDIENTE", S1346="REDUCIDO", S1346="AMPLIADO"),L1346&lt;&gt;"HONORARIO" ), _xlfn.CONCAT(IF(H1346="X","H",H1346),"_",IF(OR(P1346=5,P1346=6),_xlfn.CONCAT(P1346,"A"),P1346),"_",VLOOKUP(T1346,Datos!$B$2:$C$5,2,TRUE)),""))</f>
        <v>M_1_[hasta 3]</v>
      </c>
      <c r="AD1346" s="186">
        <f t="shared" si="550"/>
        <v>0</v>
      </c>
      <c r="AE1346" s="90" t="str">
        <f t="shared" si="551"/>
        <v>-</v>
      </c>
      <c r="AF1346" s="91" t="str">
        <f t="shared" si="552"/>
        <v>070601</v>
      </c>
      <c r="AG1346" s="92"/>
      <c r="AH1346" s="93" t="str">
        <f t="shared" si="553"/>
        <v>Corporación de Fomento de la Producción</v>
      </c>
      <c r="AI1346" s="90" t="str">
        <f t="shared" si="554"/>
        <v>-</v>
      </c>
      <c r="AJ1346" s="90">
        <f t="shared" si="555"/>
        <v>7</v>
      </c>
      <c r="AK1346" s="90" t="str">
        <f t="shared" si="556"/>
        <v>-</v>
      </c>
      <c r="AL1346" s="90" t="str">
        <f t="shared" si="557"/>
        <v>Identifica este registro como MUJER</v>
      </c>
      <c r="AM1346" s="90" t="str">
        <f t="shared" si="558"/>
        <v>-</v>
      </c>
      <c r="AN1346" s="90" t="str">
        <f t="shared" si="559"/>
        <v>-</v>
      </c>
      <c r="AO1346" s="90" t="str">
        <f t="shared" si="560"/>
        <v>-</v>
      </c>
      <c r="AP1346" s="58" t="str">
        <f t="shared" si="561"/>
        <v>-</v>
      </c>
      <c r="AQ1346" s="94" t="str">
        <f t="shared" si="562"/>
        <v>-</v>
      </c>
      <c r="AR1346" s="94" t="str">
        <f>IF(N1346="","PRIMER_DIA en blanco",
IF(AND(M1346="01",N1346&gt;=L_Conversion!$C$118,N1346&lt;=L_Conversion!$D$118),"-",
IF(AND(M1346="02",N1346&gt;=L_Conversion!$C$119,N1346&lt;=L_Conversion!$D$119),"-",
IF(AND(M1346="03",N1346&gt;=L_Conversion!$C$120,N1346&lt;=L_Conversion!$D$120),"-",
IF(AND(M1346="04",N1346&gt;=L_Conversion!$C$121,N1346&lt;=L_Conversion!$D$121),"-",
IF(AND(M1346="05",N1346&gt;=L_Conversion!$C$122,N1346&lt;=L_Conversion!$D$122),"-",
IF(AND(M1346="06",N1346&gt;=L_Conversion!$C$123,N1346&lt;=L_Conversion!$D$123),"-",
IF(AND(M1346="07",N1346&gt;=L_Conversion!$C$124,N1346&lt;=L_Conversion!$D$124),"-",
IF(AND(M1346="08",N1346&gt;=L_Conversion!$C$125,N1346&lt;=L_Conversion!$D$125),"-",
IF(AND(M1346="09",N1346&gt;=L_Conversion!$C$126,N1346&lt;=L_Conversion!$D$126),"-",
IF(AND(M1346="10",N1346&gt;=L_Conversion!$C$127,N1346&lt;=L_Conversion!$D$127),"-",
IF(AND(M1346="11",N1346&gt;=L_Conversion!$C$128,N1346&lt;=L_Conversion!$D$128),"-",
IF(AND(M1346="12",N1346&gt;=L_Conversion!$C$129,N1346&lt;=L_Conversion!$D$129),"-",
IF(AND(M1346="13",N1346&gt;=L_Conversion!$C$116,N1346&lt;=L_Conversion!$D$116),"-",
IF(AND(M1346="14",N1346&gt;=L_Conversion!$C$117,N1346&lt;=L_Conversion!$D$117),"-",
"PRIMER_DIA fuera de rango")))))))))))))))</f>
        <v>-</v>
      </c>
      <c r="AS1346" s="94" t="str">
        <f t="shared" si="563"/>
        <v>-</v>
      </c>
      <c r="AT1346" s="94" t="str">
        <f t="shared" si="564"/>
        <v>-</v>
      </c>
      <c r="AU1346" s="94" t="str">
        <f t="shared" si="565"/>
        <v>-</v>
      </c>
      <c r="AV1346" s="94" t="str">
        <f t="shared" si="566"/>
        <v>-</v>
      </c>
      <c r="AW1346" s="94" t="str">
        <f t="shared" si="567"/>
        <v>-</v>
      </c>
      <c r="AX1346" s="94" t="str">
        <f t="shared" si="568"/>
        <v>-</v>
      </c>
      <c r="AY1346" s="94" t="str">
        <f t="shared" si="569"/>
        <v>-</v>
      </c>
      <c r="AZ1346" s="94" t="str">
        <f t="shared" si="570"/>
        <v>-</v>
      </c>
      <c r="BA1346" s="94" t="str">
        <f t="shared" si="571"/>
        <v>-</v>
      </c>
      <c r="BB1346" s="94" t="str">
        <f t="shared" si="572"/>
        <v>-</v>
      </c>
      <c r="BC1346" s="94" t="str">
        <f t="shared" si="573"/>
        <v>-</v>
      </c>
      <c r="BD1346" s="94" t="str">
        <f t="shared" si="574"/>
        <v>-</v>
      </c>
      <c r="BE1346" s="94" t="str">
        <f t="shared" si="575"/>
        <v>-</v>
      </c>
      <c r="BF1346" s="94" t="str">
        <f t="shared" si="576"/>
        <v>-</v>
      </c>
    </row>
    <row r="1347" spans="1:58" x14ac:dyDescent="0.2">
      <c r="A1347" s="19" t="s">
        <v>1193</v>
      </c>
      <c r="B1347" s="19" t="s">
        <v>76</v>
      </c>
      <c r="C1347" s="19">
        <v>19111574</v>
      </c>
      <c r="D1347" s="19">
        <v>0</v>
      </c>
      <c r="E1347" s="19" t="s">
        <v>1699</v>
      </c>
      <c r="F1347" s="19" t="s">
        <v>1363</v>
      </c>
      <c r="G1347" s="19" t="s">
        <v>1700</v>
      </c>
      <c r="H1347" s="19" t="s">
        <v>1018</v>
      </c>
      <c r="I1347" s="19" t="s">
        <v>653</v>
      </c>
      <c r="J1347" s="19">
        <v>80</v>
      </c>
      <c r="K1347" s="19" t="s">
        <v>556</v>
      </c>
      <c r="L1347" s="19" t="s">
        <v>495</v>
      </c>
      <c r="M1347" s="19" t="s">
        <v>271</v>
      </c>
      <c r="N1347" s="19">
        <v>45980</v>
      </c>
      <c r="O1347" s="19">
        <v>3</v>
      </c>
      <c r="P1347" s="83">
        <v>1</v>
      </c>
      <c r="Q1347" s="19" t="s">
        <v>23</v>
      </c>
      <c r="R1347" s="19" t="s">
        <v>11</v>
      </c>
      <c r="S1347" s="19" t="s">
        <v>23</v>
      </c>
      <c r="T1347" s="19">
        <v>3</v>
      </c>
      <c r="U1347" s="19" t="s">
        <v>11</v>
      </c>
      <c r="V1347" s="19" t="s">
        <v>11</v>
      </c>
      <c r="W1347" s="19" t="s">
        <v>11</v>
      </c>
      <c r="X1347" s="19">
        <v>0</v>
      </c>
      <c r="Y1347" s="19" t="s">
        <v>730</v>
      </c>
      <c r="Z1347" s="19">
        <v>0</v>
      </c>
      <c r="AA1347" s="19">
        <v>0</v>
      </c>
      <c r="AB1347" s="19">
        <v>0</v>
      </c>
      <c r="AC1347" s="186" t="str">
        <f>IF(OR(M1347="13",M1347="14",P1347=8),"",IF(     AND(OR(S1347="AUTORIZADO", S1347="PENDIENTE", S1347="REDUCIDO", S1347="AMPLIADO"),L1347&lt;&gt;"HONORARIO" ), _xlfn.CONCAT(IF(H1347="X","H",H1347),"_",IF(OR(P1347=5,P1347=6),_xlfn.CONCAT(P1347,"A"),P1347),"_",VLOOKUP(T1347,Datos!$B$2:$C$5,2,TRUE)),""))</f>
        <v>M_1_[hasta 3]</v>
      </c>
      <c r="AD1347" s="186">
        <f t="shared" ref="AD1347:AD1410" si="577">IF(AC1347="",0,AA1347+AB1347)</f>
        <v>0</v>
      </c>
      <c r="AE1347" s="90" t="str">
        <f t="shared" ref="AE1347:AE1410" si="578">IF(A1347="","Celda vacía",IF(A1347="L","-","Revisar"))</f>
        <v>-</v>
      </c>
      <c r="AF1347" s="91" t="str">
        <f t="shared" ref="AF1347:AF1410" si="579">IF(B1347="","Celda vacía",IF(LEN(B1347)=4,REPLACE(B1347,1,6,CONCATENATE("00",B1347)),IF(LEN(B1347)=5,REPLACE(B1347,1,6,CONCATENATE("0",B1347)),IF(LEN(B1347)=6,REPLACE(B1347,1,6,B1347),IF(AND(LEN(B1347)&gt;6,OR(LEFT(B1347,4)="1202", LEFT(B1347,4)="1703")),REPLACE(B1347,1,LEN(B1347),B1347),"Revisar")))))</f>
        <v>070601</v>
      </c>
      <c r="AG1347" s="92"/>
      <c r="AH1347" s="93" t="str">
        <f t="shared" ref="AH1347:AH1410" si="580">IF(B1347="","Celda Vacía",IF(ISERROR(IF(B1347="","",VLOOKUP(B1347,Codigo,3,0))),"Corregir código servicio",IF(B1347="","",VLOOKUP(B1347,Codigo,3,0))))</f>
        <v>Corporación de Fomento de la Producción</v>
      </c>
      <c r="AI1347" s="90" t="str">
        <f t="shared" ref="AI1347:AI1410" si="581">IF(C1347="","Celda vacía",IF(C1347&gt;1000000,"-","Revisar con Edad"))</f>
        <v>-</v>
      </c>
      <c r="AJ1347" s="90">
        <f t="shared" ref="AJ1347:AJ1410" si="582">IF(D1347="","Celda vacía",IF(IF(IF(LEN(C1347)=6,(11-((RIGHT(C1347,1)*2+MID(C1347,5,1)*3+MID(C1347,4,1)*4+MID(C1347,3,1)*5+MID(C1347,2,1)*6+LEFT(C1347,1)*7)-(INT((RIGHT(C1347,1)*2+MID(C1347,5,1)*3+MID(C1347,4,1)*4+MID(C1347,3,1)*5+MID(C1347,2,1)*6+LEFT(C1347,1)*7)/11)*11))),IF(LEN(C1347)=7,(11-((RIGHT(C1347,1)*2+MID(C1347,6,1)*3+MID(C1347,5,1)*4+MID(C1347,4,1)*5+MID(C1347,3,1)*6+MID(C1347,2,1)*7+LEFT(C1347,1)*2)-(INT((RIGHT(C1347,1)*2+MID(C1347,6,1)*3+MID(C1347,5,1)*4+MID(C1347,4,1)*5+MID(C1347,3,1)*6+MID(C1347,2,1)*7+LEFT(C1347,1)*2)/11)*11))),(11-((RIGHT(C1347,1)*2+MID(C1347,7,1)*3+MID(C1347,6,1)*4+MID(C1347,5,1)*5+MID(C1347,4,1)*6+MID(C1347,3,1)*7+MID(C1347,2,1)*2+LEFT(C1347,1)*3)-(INT((RIGHT(C1347,1)*2+MID(C1347,7,1)*3+MID(C1347,6,1)*4+MID(C1347,5,1)*5+MID(C1347,4,1)*6+MID(C1347,3,1)*7+MID(C1347,2,1)*2+LEFT(C1347,1)*3)/11)*11)))))=11,0,IF(LEN(C1347)=6,(11-((RIGHT(C1347,1)*2+MID(C1347,5,1)*3+MID(C1347,4,1)*4+MID(C1347,3,1)*5+MID(C1347,2,1)*6+LEFT(C1347,1)*7)-(INT((RIGHT(C1347,1)*2+MID(C1347,5,1)*3+MID(C1347,4,1)*4+MID(C1347,3,1)*5+MID(C1347,2,1)*6+LEFT(C1347,1)*7)/11)*11))),IF(LEN(C1347)=7,(11-((RIGHT(C1347,1)*2+MID(C1347,6,1)*3+MID(C1347,5,1)*4+MID(C1347,4,1)*5+MID(C1347,3,1)*6+MID(C1347,2,1)*7+LEFT(C1347,1)*2)-(INT((RIGHT(C1347,1)*2+MID(C1347,6,1)*3+MID(C1347,5,1)*4+MID(C1347,4,1)*5+MID(C1347,3,1)*6+MID(C1347,2,1)*7+LEFT(C1347,1)*2)/11)*11))),(11-((RIGHT(C1347,1)*2+MID(C1347,7,1)*3+MID(C1347,6,1)*4+MID(C1347,5,1)*5+MID(C1347,4,1)*6+MID(C1347,3,1)*7+MID(C1347,2,1)*2+LEFT(C1347,1)*3)-(INT((RIGHT(C1347,1)*2+MID(C1347,7,1)*3+MID(C1347,6,1)*4+MID(C1347,5,1)*5+MID(C1347,4,1)*6+MID(C1347,3,1)*7+MID(C1347,2,1)*2+LEFT(C1347,1)*3)/11)*11))))))=10,"K",IF(IF(LEN(C1347)=6,(11-((RIGHT(C1347,1)*2+MID(C1347,5,1)*3+MID(C1347,4,1)*4+MID(C1347,3,1)*5+MID(C1347,2,1)*6+LEFT(C1347,1)*7)-(INT((RIGHT(C1347,1)*2+MID(C1347,5,1)*3+MID(C1347,4,1)*4+MID(C1347,3,1)*5+MID(C1347,2,1)*6+LEFT(C1347,1)*7)/11)*11))),IF(LEN(C1347)=7,(11-((RIGHT(C1347,1)*2+MID(C1347,6,1)*3+MID(C1347,5,1)*4+MID(C1347,4,1)*5+MID(C1347,3,1)*6+MID(C1347,2,1)*7+LEFT(C1347,1)*2)-(INT((RIGHT(C1347,1)*2+MID(C1347,6,1)*3+MID(C1347,5,1)*4+MID(C1347,4,1)*5+MID(C1347,3,1)*6+MID(C1347,2,1)*7+LEFT(C1347,1)*2)/11)*11))),(11-((RIGHT(C1347,1)*2+MID(C1347,7,1)*3+MID(C1347,6,1)*4+MID(C1347,5,1)*5+MID(C1347,4,1)*6+MID(C1347,3,1)*7+MID(C1347,2,1)*2+LEFT(C1347,1)*3)-(INT((RIGHT(C1347,1)*2+MID(C1347,7,1)*3+MID(C1347,6,1)*4+MID(C1347,5,1)*5+MID(C1347,4,1)*6+MID(C1347,3,1)*7+MID(C1347,2,1)*2+LEFT(C1347,1)*3)/11)*11)))))=11,0,IF(LEN(C1347)=6,(11-((RIGHT(C1347,1)*2+MID(C1347,5,1)*3+MID(C1347,4,1)*4+MID(C1347,3,1)*5+MID(C1347,2,1)*6+LEFT(C1347,1)*7)-(INT((RIGHT(C1347,1)*2+MID(C1347,5,1)*3+MID(C1347,4,1)*4+MID(C1347,3,1)*5+MID(C1347,2,1)*6+LEFT(C1347,1)*7)/11)*11))),IF(LEN(C1347)=7,(11-((RIGHT(C1347,1)*2+MID(C1347,6,1)*3+MID(C1347,5,1)*4+MID(C1347,4,1)*5+MID(C1347,3,1)*6+MID(C1347,2,1)*7+LEFT(C1347,1)*2)-(INT((RIGHT(C1347,1)*2+MID(C1347,6,1)*3+MID(C1347,5,1)*4+MID(C1347,4,1)*5+MID(C1347,3,1)*6+MID(C1347,2,1)*7+LEFT(C1347,1)*2)/11)*11))),(11-((RIGHT(C1347,1)*2+MID(C1347,7,1)*3+MID(C1347,6,1)*4+MID(C1347,5,1)*5+MID(C1347,4,1)*6+MID(C1347,3,1)*7+MID(C1347,2,1)*2+LEFT(C1347,1)*3)-(INT((RIGHT(C1347,1)*2+MID(C1347,7,1)*3+MID(C1347,6,1)*4+MID(C1347,5,1)*5+MID(C1347,4,1)*6+MID(C1347,3,1)*7+MID(C1347,2,1)*2+LEFT(C1347,1)*3)/11)*11))))))))</f>
        <v>0</v>
      </c>
      <c r="AK1347" s="90" t="str">
        <f t="shared" ref="AK1347:AK1410" si="583">IF(C1347="","Celda vacía",IF(C1347="E","-",IF(IF(AJ1347=11,0,IF(AJ1347=10,"K",AJ1347))=D1347,"-","Corregir RUN")))</f>
        <v>-</v>
      </c>
      <c r="AL1347" s="90" t="str">
        <f t="shared" ref="AL1347:AL1410" si="584">IF(H1347="","Celda vacía",IF(OR(H1347="M",H1347="H",H1347="X"),  IF(H1347="M", "Identifica este registro como MUJER",  IF(H1347="H","Identifica este registro como HOMBRE", IF(H1347="X","Identifica este registro como NO BINARIO"))),  "Validar con Tabla N°01")   )</f>
        <v>Identifica este registro como MUJER</v>
      </c>
      <c r="AM1347" s="90" t="str">
        <f t="shared" ref="AM1347:AM1410" si="585">IF(I1347="","Celda vacía",IF(ISERROR(VLOOKUP(I1347,Tabla_27_Matriz_Base,1,0)),"Revisar","-"))</f>
        <v>-</v>
      </c>
      <c r="AN1347" s="90" t="str">
        <f t="shared" ref="AN1347:AN1410" si="586">IF(J1347="","Celda vacía",IF(ISERROR(VLOOKUP(J1347,Tabla_04_Sist.Rem,1,0)),"Revisar","-"))</f>
        <v>-</v>
      </c>
      <c r="AO1347" s="90" t="str">
        <f t="shared" ref="AO1347:AO1410" si="587">IF(J1347="","SIST_REM vacío, no permite validar estamento",IF(OR(J1347=10,J1347=40,J1347=60,J1347=70),IF(ISERROR(VLOOKUP(K1347,Tabla_06_10_40_60_70_EUS,1,0)),"Revisar. Estamento no corresponde a sist. Rem.","-"),
IF(AND(A1347="l",J1347=11,K1347="DIRECTIVO"),"Dual",
IF(OR(J1347=11,J1347=12),IF(ISERROR(VLOOKUP(K1347,Tabla_06_11_12_15076_19664,1,0)),"Revisar. Estamento no corresponde a sist. Rem.","-"),
IF(J1347=13,IF(ISERROR(VLOOKUP(K1347,Tabla_06_13,1,0)),"Revisar. Estamento no corresponde a sist. Rem.","-"),
IF(J1347=14,IF(ISERROR(VLOOKUP(K1347,Tabla_06_14,1,0)),"Revisar. Estamento no corresponde a sist. Rem.","-"),
IF(J1347=15,IF(ISERROR(VLOOKUP(K1347,Tabla_06_15,1,0)),"Revisar. Estamento no corresponde a sist. Rem.","-"),
IF(OR(J1347=90),IF(ISERROR(VLOOKUP(K1347,Tabla_06_90_Personal_Fuera_de_Dotacion,1,0)),"Revisar. Estamento no corresponde a sist. Rem.","-"),
IF(J1347=61,IF(ISERROR(VLOOKUP(K1347,Tabla_06_DFL29_61_Experimentales,1,0)),"Revisar. Estamento no corresponde a sist. Rem.","-"),IF(J1347=20,IF(ISERROR(VLOOKUP(K1347,Tabla_06_20_Fiscalizadores,1,0)),"Revisar. Estamento no corresponde a sist. Rem.","-"),IF(J1347=80,IF(ISERROR(VLOOKUP(K1347,Tabla_06_80_Codigo_del_Trabajo,1,0)),"Revisar. Estamento no corresponde a sist. Rem.","-"),                    IF(J1347=30,IF(ISERROR(VLOOKUP(K1347,Tabla_06_30_Poder_Judicial,1,0)),"Revisar. Estamento no corresponde a sist. Rem.","-"),IF(ISERROR(VLOOKUP(K1347,Tabla_06_50_Ministerio_Publico,1,0)),"Revisar","-")))))))))))))</f>
        <v>-</v>
      </c>
      <c r="AP1347" s="58" t="str">
        <f t="shared" ref="AP1347:AP1410" si="588">IF(L1347="","Celda vacía",IF(ISERROR(VLOOKUP(L1347,Tabla_Personal,1,0)),"Revisar","-"))</f>
        <v>-</v>
      </c>
      <c r="AQ1347" s="94" t="str">
        <f t="shared" ref="AQ1347:AQ1410" si="589">IF(M1347="","Celda vacía",IF(ISERROR(VLOOKUP(M1347,Tabla_01_Mes,1,0)),"Revisar","-"))</f>
        <v>-</v>
      </c>
      <c r="AR1347" s="94" t="str">
        <f>IF(N1347="","PRIMER_DIA en blanco",
IF(AND(M1347="01",N1347&gt;=L_Conversion!$C$118,N1347&lt;=L_Conversion!$D$118),"-",
IF(AND(M1347="02",N1347&gt;=L_Conversion!$C$119,N1347&lt;=L_Conversion!$D$119),"-",
IF(AND(M1347="03",N1347&gt;=L_Conversion!$C$120,N1347&lt;=L_Conversion!$D$120),"-",
IF(AND(M1347="04",N1347&gt;=L_Conversion!$C$121,N1347&lt;=L_Conversion!$D$121),"-",
IF(AND(M1347="05",N1347&gt;=L_Conversion!$C$122,N1347&lt;=L_Conversion!$D$122),"-",
IF(AND(M1347="06",N1347&gt;=L_Conversion!$C$123,N1347&lt;=L_Conversion!$D$123),"-",
IF(AND(M1347="07",N1347&gt;=L_Conversion!$C$124,N1347&lt;=L_Conversion!$D$124),"-",
IF(AND(M1347="08",N1347&gt;=L_Conversion!$C$125,N1347&lt;=L_Conversion!$D$125),"-",
IF(AND(M1347="09",N1347&gt;=L_Conversion!$C$126,N1347&lt;=L_Conversion!$D$126),"-",
IF(AND(M1347="10",N1347&gt;=L_Conversion!$C$127,N1347&lt;=L_Conversion!$D$127),"-",
IF(AND(M1347="11",N1347&gt;=L_Conversion!$C$128,N1347&lt;=L_Conversion!$D$128),"-",
IF(AND(M1347="12",N1347&gt;=L_Conversion!$C$129,N1347&lt;=L_Conversion!$D$129),"-",
IF(AND(M1347="13",N1347&gt;=L_Conversion!$C$116,N1347&lt;=L_Conversion!$D$116),"-",
IF(AND(M1347="14",N1347&gt;=L_Conversion!$C$117,N1347&lt;=L_Conversion!$D$117),"-",
"PRIMER_DIA fuera de rango")))))))))))))))</f>
        <v>-</v>
      </c>
      <c r="AS1347" s="94" t="str">
        <f t="shared" ref="AS1347:AS1410" si="590">IF(O1347="","Celda vacía",IF(AND(ISERROR(VLOOKUP(P1347,Tabla_18_Tipos_licencias,1,FALSE))=FALSE,O1347&gt;=0,O1347&lt;=365),IF(P1347=8,IF(H1347="M",IF(ISERROR(VLOOKUP(O1347,Dias_Licencia_Tipo_8_M,1,0)),"Revisar días licencia tipo 8","-"),IF(ISERROR(VLOOKUP(O1347,Dias_licencia_tipo_8_H,1,0)),"Revisar días licencia tipo 8","-")),"-"),"Se debe revisar los campos TIPO_LM y N_DIAS"))</f>
        <v>-</v>
      </c>
      <c r="AT1347" s="94" t="str">
        <f t="shared" ref="AT1347:AT1410" si="591">IF(P1347="","Celda vacía",IF(ISERROR(VLOOKUP(P1347,Tabla_18_Tipos_licencias,1,FALSE))=FALSE,IF(H1347="M","-",IF(P1347=7,"Revisar","-")),"Revisar"))</f>
        <v>-</v>
      </c>
      <c r="AU1347" s="94" t="str">
        <f t="shared" ref="AU1347:AU1410" si="592">IF(Q1347="","Celda vacía",IF(AND(OR(L1347="HAG",L1347="HONORARIO"),OR(Q1347="AUTORIZADO",Q1347="REDUCIDO",Q1347="RECHAZADO",Q1347="PENDIENTE",Q1347="AMPLIADO")),"Revisar Calidad Jurídica",IF(AND(OR(L1347="HAG",L1347="HONORARIO"),Q1347="NC"),"-",IF(ISERROR(VLOOKUP(Q1347,Tabla_04_Estado_Resolucion,1,0)),"Revisar",IF(AND(Q1347="PENDIENTE",($BG$1-N1347)&gt;60),"Validar estado PENDIENTE",  IF(AND(OR(L1347="CONTRATA",L1347="PLANTA", L1347="CT", L1347="JP", L1347="JORNAL", L1347="CONTRATA_FD", L1347="CT_FD", L1347="ADSCRITO", L1347="LGN", L1347="VIGILANTE", L1347="BECARIOS", L1347="PLANTA_FD"),Q1347&lt;&gt;"NC"),"-","Revisar Calidad Jurídica"))))))</f>
        <v>-</v>
      </c>
      <c r="AV1347" s="94" t="str">
        <f t="shared" ref="AV1347:AV1410" si="593">IF(R1347="","Celda vacía",IF(AND(OR(Q1347="AUTORIZADO",Q1347="PENDIENTE",Q1347="NC",Q1347="AMPLIADO"),R1347="N"),"-",IF(AND(OR(Q1347="REDUCIDO",Q1347="RECHAZADO"),OR(R1347="S",R1347="N")),"-","Revisar")))</f>
        <v>-</v>
      </c>
      <c r="AW1347" s="94" t="str">
        <f t="shared" ref="AW1347:AW1410" si="594">IF(Q1347="","Celda vacía",IF(AND(R1347="N",Q1347=S1347),"-",IF(AND(S1347="PENDIENTE",($BG$1-N1347)&gt;60),"Validar estado PENDIENTE",IF(AND(R1347="S",OR(S1347="AUTORIZADO",S1347="PENDIENTE"),T1347=O1347),"-",IF(AND(R1347="S",S1347="REDUCIDO",T1347&lt;O1347,T1347&gt;0),"-",IF(AND(R1347="S",S1347="RECHAZADO",T1347=0),"-",IF(AND(Q1347="NC",S1347="NC",T1347=O1347),"-","Revisar")))))))</f>
        <v>-</v>
      </c>
      <c r="AX1347" s="94" t="str">
        <f t="shared" ref="AX1347:AX1410" si="595">IF(T1347="","Celda Vacía",IF(AND(OR(S1347="AUTORIZADO",S1347="PENDIENTE",S1347="NC"),O1347=T1347),"-",IF(AND(S1347="REDUCIDO",T1347&gt;0,T1347&lt;O1347),"-",IF(AND(S1347="RECHAZADO",T1347=0),"-",   IF(AND(S1347="AMPLIADO",T1347&gt;O1347),"-",       "Revisar" )))))</f>
        <v>-</v>
      </c>
      <c r="AY1347" s="94" t="str">
        <f t="shared" ref="AY1347:AY1410" si="596">IF(U1347="","Celda vacía",IF(OR(U1347="S",U1347="N"),"-","Revisar"))</f>
        <v>-</v>
      </c>
      <c r="AZ1347" s="94" t="str">
        <f t="shared" ref="AZ1347:AZ1410" si="597">IF(V1347="","Celda vacía",IF(OR(V1347="S",V1347="N"),"-","Revisar"))</f>
        <v>-</v>
      </c>
      <c r="BA1347" s="94" t="str">
        <f t="shared" ref="BA1347:BA1410" si="598">IF(W1347="","Celda vacía",IF(OR(W1347="S",W1347="N"),"-","Revisar"))</f>
        <v>-</v>
      </c>
      <c r="BB1347" s="94" t="str">
        <f t="shared" ref="BB1347:BB1410" si="599">IF(X1347="","Celda Vacia",IF(  OR(          AND(X1347=0,W1347="S"),AND(X1347&lt;&gt;0,W1347="N")),"Revisar valor del campo MONTO_SUB","-"))</f>
        <v>-</v>
      </c>
      <c r="BC1347" s="94" t="str">
        <f t="shared" ref="BC1347:BC1410" si="600">IF(Y1347="","Celda Vacia",IF(ISERROR(VLOOKUP(Y1347,Tabla_33_estado_recuperacion,1,FALSE)),"Se debe corregir el valor según Tabla Nro 33",IF(Y1347="SDR",IF(OR(S1347="RECHAZADO",W1347="N"),"-","Se debe revisar  ESTADO SDR"),IF(Y1347="PEN",IF(OR(S1347="AUTORIZADO",S1347="REDUCIDO",S1347="PENDIENTE"),"-","Se debe revisar ESTADO PEN"),IF(AND(OR(W1347="S",W1347="N"),OR(Y1347="TOT",Y1347="PAR"),OR(S1347="AUTORIZADO",S1347="REDUCIDO")),"-","Revisar ER2 Y ESTADO_REC")))))</f>
        <v>-</v>
      </c>
      <c r="BD1347" s="94" t="str">
        <f t="shared" ref="BD1347:BD1410" si="601">IF(Z1347="","Celda Vacia", IF(Z1347&gt;T1347,"Dias recuperados no puede ser mayor a dias autorizados", IF(ISNUMBER(Z1347)=TRUE,IF(Z1347=0,IF(OR(Y1347="SDR",Y1347="PEN"),"-",IF(AND(T1347&lt;4,OR(Y1347="TOT",Y1347="PAR")),"-","Se debe revisar los Campos N_DIAS_REC y ESTADO_REC")),IF(AND(Z1347&gt;0,Z1347&lt;366,OR(Y1347="TOT",Y1347="PAR")),"-","Se debe revisar los campos ESTADO_REC y N_DIAS_REC")),"Valor del campo N_DIAS_REC no es numérico"))    )</f>
        <v>-</v>
      </c>
      <c r="BE1347" s="94" t="str">
        <f t="shared" ref="BE1347:BE1410" si="602">IF(AA1347="","Celda vacia",
IF( AND(AA1347=0,(OR(Y1347="PEN",Y1347="SDR"))),"-",
IF(AND(T1347&lt;4,OR(P1347="5A",P1347="5B",P1347="6A",P1347="6B"),AA1347&gt;=0),"-",
IF(AND(T1347&lt;4,P1347&lt;&gt;"5A",P1347&lt;&gt;"5B",P1347&lt;&gt;"6A",P1347&lt;&gt;"6B",AA1347=0),"-",
IF(AND(T1347&lt;4,P1347&lt;&gt;"5A",P1347&lt;&gt;"5B",P1347&lt;&gt;"6A",P1347&lt;&gt;"6B",V1347="S",AA1347&gt;=0),"-",
IF(AND(T1347&gt;=4,AA1347&gt;0, OR(Y1347="TOT",Y1347="PAR")),"-",
"Revisar el tipo de licencia medica, dias de licencia para el monto de recuperación declarado"))))))</f>
        <v>-</v>
      </c>
      <c r="BF1347" s="94" t="str">
        <f t="shared" ref="BF1347:BF1410" si="603">IF(AB1347="","Celda vacia",IF(ISNUMBER(AB1347)=TRUE,IF(AB1347=0,IF(OR(Y1347="PEN",Y1347="SDR"),"-","revisar "),IF(OR(Y1347="TOT",Y1347="PAR"),"-","Revisar")),"Valor del campo no es numérico"))</f>
        <v>-</v>
      </c>
    </row>
    <row r="1348" spans="1:58" x14ac:dyDescent="0.2">
      <c r="A1348" s="19" t="s">
        <v>1193</v>
      </c>
      <c r="B1348" s="19" t="s">
        <v>76</v>
      </c>
      <c r="C1348" s="19">
        <v>12811078</v>
      </c>
      <c r="D1348" s="19" t="s">
        <v>1197</v>
      </c>
      <c r="E1348" s="19" t="s">
        <v>2211</v>
      </c>
      <c r="F1348" s="19" t="s">
        <v>1219</v>
      </c>
      <c r="G1348" s="19" t="s">
        <v>2212</v>
      </c>
      <c r="H1348" s="19" t="s">
        <v>654</v>
      </c>
      <c r="I1348" s="19" t="s">
        <v>653</v>
      </c>
      <c r="J1348" s="19">
        <v>80</v>
      </c>
      <c r="K1348" s="19" t="s">
        <v>556</v>
      </c>
      <c r="L1348" s="19" t="s">
        <v>495</v>
      </c>
      <c r="M1348" s="19" t="s">
        <v>271</v>
      </c>
      <c r="N1348" s="19">
        <v>45980</v>
      </c>
      <c r="O1348" s="19">
        <v>3</v>
      </c>
      <c r="P1348" s="83">
        <v>1</v>
      </c>
      <c r="Q1348" s="19" t="s">
        <v>23</v>
      </c>
      <c r="R1348" s="19" t="s">
        <v>11</v>
      </c>
      <c r="S1348" s="19" t="s">
        <v>23</v>
      </c>
      <c r="T1348" s="19">
        <v>3</v>
      </c>
      <c r="U1348" s="19" t="s">
        <v>11</v>
      </c>
      <c r="V1348" s="19" t="s">
        <v>11</v>
      </c>
      <c r="W1348" s="19" t="s">
        <v>11</v>
      </c>
      <c r="X1348" s="19">
        <v>0</v>
      </c>
      <c r="Y1348" s="19" t="s">
        <v>730</v>
      </c>
      <c r="Z1348" s="19">
        <v>0</v>
      </c>
      <c r="AA1348" s="19">
        <v>0</v>
      </c>
      <c r="AB1348" s="19">
        <v>0</v>
      </c>
      <c r="AC1348" s="186" t="str">
        <f>IF(OR(M1348="13",M1348="14",P1348=8),"",IF(     AND(OR(S1348="AUTORIZADO", S1348="PENDIENTE", S1348="REDUCIDO", S1348="AMPLIADO"),L1348&lt;&gt;"HONORARIO" ), _xlfn.CONCAT(IF(H1348="X","H",H1348),"_",IF(OR(P1348=5,P1348=6),_xlfn.CONCAT(P1348,"A"),P1348),"_",VLOOKUP(T1348,Datos!$B$2:$C$5,2,TRUE)),""))</f>
        <v>H_1_[hasta 3]</v>
      </c>
      <c r="AD1348" s="186">
        <f t="shared" si="577"/>
        <v>0</v>
      </c>
      <c r="AE1348" s="90" t="str">
        <f t="shared" si="578"/>
        <v>-</v>
      </c>
      <c r="AF1348" s="91" t="str">
        <f t="shared" si="579"/>
        <v>070601</v>
      </c>
      <c r="AG1348" s="92"/>
      <c r="AH1348" s="93" t="str">
        <f t="shared" si="580"/>
        <v>Corporación de Fomento de la Producción</v>
      </c>
      <c r="AI1348" s="90" t="str">
        <f t="shared" si="581"/>
        <v>-</v>
      </c>
      <c r="AJ1348" s="90" t="str">
        <f t="shared" si="582"/>
        <v>K</v>
      </c>
      <c r="AK1348" s="90" t="str">
        <f t="shared" si="583"/>
        <v>-</v>
      </c>
      <c r="AL1348" s="90" t="str">
        <f t="shared" si="584"/>
        <v>Identifica este registro como HOMBRE</v>
      </c>
      <c r="AM1348" s="90" t="str">
        <f t="shared" si="585"/>
        <v>-</v>
      </c>
      <c r="AN1348" s="90" t="str">
        <f t="shared" si="586"/>
        <v>-</v>
      </c>
      <c r="AO1348" s="90" t="str">
        <f t="shared" si="587"/>
        <v>-</v>
      </c>
      <c r="AP1348" s="58" t="str">
        <f t="shared" si="588"/>
        <v>-</v>
      </c>
      <c r="AQ1348" s="94" t="str">
        <f t="shared" si="589"/>
        <v>-</v>
      </c>
      <c r="AR1348" s="94" t="str">
        <f>IF(N1348="","PRIMER_DIA en blanco",
IF(AND(M1348="01",N1348&gt;=L_Conversion!$C$118,N1348&lt;=L_Conversion!$D$118),"-",
IF(AND(M1348="02",N1348&gt;=L_Conversion!$C$119,N1348&lt;=L_Conversion!$D$119),"-",
IF(AND(M1348="03",N1348&gt;=L_Conversion!$C$120,N1348&lt;=L_Conversion!$D$120),"-",
IF(AND(M1348="04",N1348&gt;=L_Conversion!$C$121,N1348&lt;=L_Conversion!$D$121),"-",
IF(AND(M1348="05",N1348&gt;=L_Conversion!$C$122,N1348&lt;=L_Conversion!$D$122),"-",
IF(AND(M1348="06",N1348&gt;=L_Conversion!$C$123,N1348&lt;=L_Conversion!$D$123),"-",
IF(AND(M1348="07",N1348&gt;=L_Conversion!$C$124,N1348&lt;=L_Conversion!$D$124),"-",
IF(AND(M1348="08",N1348&gt;=L_Conversion!$C$125,N1348&lt;=L_Conversion!$D$125),"-",
IF(AND(M1348="09",N1348&gt;=L_Conversion!$C$126,N1348&lt;=L_Conversion!$D$126),"-",
IF(AND(M1348="10",N1348&gt;=L_Conversion!$C$127,N1348&lt;=L_Conversion!$D$127),"-",
IF(AND(M1348="11",N1348&gt;=L_Conversion!$C$128,N1348&lt;=L_Conversion!$D$128),"-",
IF(AND(M1348="12",N1348&gt;=L_Conversion!$C$129,N1348&lt;=L_Conversion!$D$129),"-",
IF(AND(M1348="13",N1348&gt;=L_Conversion!$C$116,N1348&lt;=L_Conversion!$D$116),"-",
IF(AND(M1348="14",N1348&gt;=L_Conversion!$C$117,N1348&lt;=L_Conversion!$D$117),"-",
"PRIMER_DIA fuera de rango")))))))))))))))</f>
        <v>-</v>
      </c>
      <c r="AS1348" s="94" t="str">
        <f t="shared" si="590"/>
        <v>-</v>
      </c>
      <c r="AT1348" s="94" t="str">
        <f t="shared" si="591"/>
        <v>-</v>
      </c>
      <c r="AU1348" s="94" t="str">
        <f t="shared" si="592"/>
        <v>-</v>
      </c>
      <c r="AV1348" s="94" t="str">
        <f t="shared" si="593"/>
        <v>-</v>
      </c>
      <c r="AW1348" s="94" t="str">
        <f t="shared" si="594"/>
        <v>-</v>
      </c>
      <c r="AX1348" s="94" t="str">
        <f t="shared" si="595"/>
        <v>-</v>
      </c>
      <c r="AY1348" s="94" t="str">
        <f t="shared" si="596"/>
        <v>-</v>
      </c>
      <c r="AZ1348" s="94" t="str">
        <f t="shared" si="597"/>
        <v>-</v>
      </c>
      <c r="BA1348" s="94" t="str">
        <f t="shared" si="598"/>
        <v>-</v>
      </c>
      <c r="BB1348" s="94" t="str">
        <f t="shared" si="599"/>
        <v>-</v>
      </c>
      <c r="BC1348" s="94" t="str">
        <f t="shared" si="600"/>
        <v>-</v>
      </c>
      <c r="BD1348" s="94" t="str">
        <f t="shared" si="601"/>
        <v>-</v>
      </c>
      <c r="BE1348" s="94" t="str">
        <f t="shared" si="602"/>
        <v>-</v>
      </c>
      <c r="BF1348" s="94" t="str">
        <f t="shared" si="603"/>
        <v>-</v>
      </c>
    </row>
    <row r="1349" spans="1:58" x14ac:dyDescent="0.2">
      <c r="A1349" s="19" t="s">
        <v>1193</v>
      </c>
      <c r="B1349" s="19" t="s">
        <v>76</v>
      </c>
      <c r="C1349" s="19">
        <v>4578207</v>
      </c>
      <c r="D1349" s="19">
        <v>7</v>
      </c>
      <c r="E1349" s="19" t="s">
        <v>2079</v>
      </c>
      <c r="F1349" s="19" t="s">
        <v>2080</v>
      </c>
      <c r="G1349" s="19" t="s">
        <v>2081</v>
      </c>
      <c r="H1349" s="19" t="s">
        <v>654</v>
      </c>
      <c r="I1349" s="19" t="s">
        <v>653</v>
      </c>
      <c r="J1349" s="19">
        <v>80</v>
      </c>
      <c r="K1349" s="19" t="s">
        <v>556</v>
      </c>
      <c r="L1349" s="19" t="s">
        <v>495</v>
      </c>
      <c r="M1349" s="19" t="s">
        <v>271</v>
      </c>
      <c r="N1349" s="19">
        <v>45981</v>
      </c>
      <c r="O1349" s="19">
        <v>8</v>
      </c>
      <c r="P1349" s="83">
        <v>1</v>
      </c>
      <c r="Q1349" s="19" t="s">
        <v>23</v>
      </c>
      <c r="R1349" s="19" t="s">
        <v>11</v>
      </c>
      <c r="S1349" s="19" t="s">
        <v>23</v>
      </c>
      <c r="T1349" s="19">
        <v>8</v>
      </c>
      <c r="U1349" s="19" t="s">
        <v>11</v>
      </c>
      <c r="V1349" s="19" t="s">
        <v>11</v>
      </c>
      <c r="W1349" s="19" t="s">
        <v>11</v>
      </c>
      <c r="X1349" s="19">
        <v>0</v>
      </c>
      <c r="Y1349" s="19" t="s">
        <v>730</v>
      </c>
      <c r="Z1349" s="19">
        <v>0</v>
      </c>
      <c r="AA1349" s="19">
        <v>0</v>
      </c>
      <c r="AB1349" s="19">
        <v>0</v>
      </c>
      <c r="AC1349" s="186" t="str">
        <f>IF(OR(M1349="13",M1349="14",P1349=8),"",IF(     AND(OR(S1349="AUTORIZADO", S1349="PENDIENTE", S1349="REDUCIDO", S1349="AMPLIADO"),L1349&lt;&gt;"HONORARIO" ), _xlfn.CONCAT(IF(H1349="X","H",H1349),"_",IF(OR(P1349=5,P1349=6),_xlfn.CONCAT(P1349,"A"),P1349),"_",VLOOKUP(T1349,Datos!$B$2:$C$5,2,TRUE)),""))</f>
        <v>H_1_[4 a 10]</v>
      </c>
      <c r="AD1349" s="186">
        <f t="shared" si="577"/>
        <v>0</v>
      </c>
      <c r="AE1349" s="90" t="str">
        <f t="shared" si="578"/>
        <v>-</v>
      </c>
      <c r="AF1349" s="91" t="str">
        <f t="shared" si="579"/>
        <v>070601</v>
      </c>
      <c r="AG1349" s="92"/>
      <c r="AH1349" s="93" t="str">
        <f t="shared" si="580"/>
        <v>Corporación de Fomento de la Producción</v>
      </c>
      <c r="AI1349" s="90" t="str">
        <f t="shared" si="581"/>
        <v>-</v>
      </c>
      <c r="AJ1349" s="90">
        <f t="shared" si="582"/>
        <v>7</v>
      </c>
      <c r="AK1349" s="90" t="str">
        <f t="shared" si="583"/>
        <v>-</v>
      </c>
      <c r="AL1349" s="90" t="str">
        <f t="shared" si="584"/>
        <v>Identifica este registro como HOMBRE</v>
      </c>
      <c r="AM1349" s="90" t="str">
        <f t="shared" si="585"/>
        <v>-</v>
      </c>
      <c r="AN1349" s="90" t="str">
        <f t="shared" si="586"/>
        <v>-</v>
      </c>
      <c r="AO1349" s="90" t="str">
        <f t="shared" si="587"/>
        <v>-</v>
      </c>
      <c r="AP1349" s="58" t="str">
        <f t="shared" si="588"/>
        <v>-</v>
      </c>
      <c r="AQ1349" s="94" t="str">
        <f t="shared" si="589"/>
        <v>-</v>
      </c>
      <c r="AR1349" s="94" t="str">
        <f>IF(N1349="","PRIMER_DIA en blanco",
IF(AND(M1349="01",N1349&gt;=L_Conversion!$C$118,N1349&lt;=L_Conversion!$D$118),"-",
IF(AND(M1349="02",N1349&gt;=L_Conversion!$C$119,N1349&lt;=L_Conversion!$D$119),"-",
IF(AND(M1349="03",N1349&gt;=L_Conversion!$C$120,N1349&lt;=L_Conversion!$D$120),"-",
IF(AND(M1349="04",N1349&gt;=L_Conversion!$C$121,N1349&lt;=L_Conversion!$D$121),"-",
IF(AND(M1349="05",N1349&gt;=L_Conversion!$C$122,N1349&lt;=L_Conversion!$D$122),"-",
IF(AND(M1349="06",N1349&gt;=L_Conversion!$C$123,N1349&lt;=L_Conversion!$D$123),"-",
IF(AND(M1349="07",N1349&gt;=L_Conversion!$C$124,N1349&lt;=L_Conversion!$D$124),"-",
IF(AND(M1349="08",N1349&gt;=L_Conversion!$C$125,N1349&lt;=L_Conversion!$D$125),"-",
IF(AND(M1349="09",N1349&gt;=L_Conversion!$C$126,N1349&lt;=L_Conversion!$D$126),"-",
IF(AND(M1349="10",N1349&gt;=L_Conversion!$C$127,N1349&lt;=L_Conversion!$D$127),"-",
IF(AND(M1349="11",N1349&gt;=L_Conversion!$C$128,N1349&lt;=L_Conversion!$D$128),"-",
IF(AND(M1349="12",N1349&gt;=L_Conversion!$C$129,N1349&lt;=L_Conversion!$D$129),"-",
IF(AND(M1349="13",N1349&gt;=L_Conversion!$C$116,N1349&lt;=L_Conversion!$D$116),"-",
IF(AND(M1349="14",N1349&gt;=L_Conversion!$C$117,N1349&lt;=L_Conversion!$D$117),"-",
"PRIMER_DIA fuera de rango")))))))))))))))</f>
        <v>-</v>
      </c>
      <c r="AS1349" s="94" t="str">
        <f t="shared" si="590"/>
        <v>-</v>
      </c>
      <c r="AT1349" s="94" t="str">
        <f t="shared" si="591"/>
        <v>-</v>
      </c>
      <c r="AU1349" s="94" t="str">
        <f t="shared" si="592"/>
        <v>-</v>
      </c>
      <c r="AV1349" s="94" t="str">
        <f t="shared" si="593"/>
        <v>-</v>
      </c>
      <c r="AW1349" s="94" t="str">
        <f t="shared" si="594"/>
        <v>-</v>
      </c>
      <c r="AX1349" s="94" t="str">
        <f t="shared" si="595"/>
        <v>-</v>
      </c>
      <c r="AY1349" s="94" t="str">
        <f t="shared" si="596"/>
        <v>-</v>
      </c>
      <c r="AZ1349" s="94" t="str">
        <f t="shared" si="597"/>
        <v>-</v>
      </c>
      <c r="BA1349" s="94" t="str">
        <f t="shared" si="598"/>
        <v>-</v>
      </c>
      <c r="BB1349" s="94" t="str">
        <f t="shared" si="599"/>
        <v>-</v>
      </c>
      <c r="BC1349" s="94" t="str">
        <f t="shared" si="600"/>
        <v>-</v>
      </c>
      <c r="BD1349" s="94" t="str">
        <f t="shared" si="601"/>
        <v>-</v>
      </c>
      <c r="BE1349" s="94" t="str">
        <f t="shared" si="602"/>
        <v>-</v>
      </c>
      <c r="BF1349" s="94" t="str">
        <f t="shared" si="603"/>
        <v>-</v>
      </c>
    </row>
    <row r="1350" spans="1:58" x14ac:dyDescent="0.2">
      <c r="A1350" s="19" t="s">
        <v>1193</v>
      </c>
      <c r="B1350" s="19" t="s">
        <v>76</v>
      </c>
      <c r="C1350" s="19">
        <v>18623306</v>
      </c>
      <c r="D1350" s="19">
        <v>9</v>
      </c>
      <c r="E1350" s="19" t="s">
        <v>1478</v>
      </c>
      <c r="F1350" s="19" t="s">
        <v>2213</v>
      </c>
      <c r="G1350" s="19" t="s">
        <v>2214</v>
      </c>
      <c r="H1350" s="19" t="s">
        <v>654</v>
      </c>
      <c r="I1350" s="19" t="s">
        <v>653</v>
      </c>
      <c r="J1350" s="19">
        <v>80</v>
      </c>
      <c r="K1350" s="19" t="s">
        <v>556</v>
      </c>
      <c r="L1350" s="19" t="s">
        <v>495</v>
      </c>
      <c r="M1350" s="19" t="s">
        <v>271</v>
      </c>
      <c r="N1350" s="19">
        <v>45981</v>
      </c>
      <c r="O1350" s="19">
        <v>1</v>
      </c>
      <c r="P1350" s="83">
        <v>1</v>
      </c>
      <c r="Q1350" s="19" t="s">
        <v>23</v>
      </c>
      <c r="R1350" s="19" t="s">
        <v>11</v>
      </c>
      <c r="S1350" s="19" t="s">
        <v>23</v>
      </c>
      <c r="T1350" s="19">
        <v>1</v>
      </c>
      <c r="U1350" s="19" t="s">
        <v>11</v>
      </c>
      <c r="V1350" s="19" t="s">
        <v>11</v>
      </c>
      <c r="W1350" s="19" t="s">
        <v>11</v>
      </c>
      <c r="X1350" s="19">
        <v>0</v>
      </c>
      <c r="Y1350" s="19" t="s">
        <v>730</v>
      </c>
      <c r="Z1350" s="19">
        <v>0</v>
      </c>
      <c r="AA1350" s="19">
        <v>0</v>
      </c>
      <c r="AB1350" s="19">
        <v>0</v>
      </c>
      <c r="AC1350" s="186" t="str">
        <f>IF(OR(M1350="13",M1350="14",P1350=8),"",IF(     AND(OR(S1350="AUTORIZADO", S1350="PENDIENTE", S1350="REDUCIDO", S1350="AMPLIADO"),L1350&lt;&gt;"HONORARIO" ), _xlfn.CONCAT(IF(H1350="X","H",H1350),"_",IF(OR(P1350=5,P1350=6),_xlfn.CONCAT(P1350,"A"),P1350),"_",VLOOKUP(T1350,Datos!$B$2:$C$5,2,TRUE)),""))</f>
        <v>H_1_[hasta 3]</v>
      </c>
      <c r="AD1350" s="186">
        <f t="shared" si="577"/>
        <v>0</v>
      </c>
      <c r="AE1350" s="90" t="str">
        <f t="shared" si="578"/>
        <v>-</v>
      </c>
      <c r="AF1350" s="91" t="str">
        <f t="shared" si="579"/>
        <v>070601</v>
      </c>
      <c r="AG1350" s="92"/>
      <c r="AH1350" s="93" t="str">
        <f t="shared" si="580"/>
        <v>Corporación de Fomento de la Producción</v>
      </c>
      <c r="AI1350" s="90" t="str">
        <f t="shared" si="581"/>
        <v>-</v>
      </c>
      <c r="AJ1350" s="90">
        <f t="shared" si="582"/>
        <v>9</v>
      </c>
      <c r="AK1350" s="90" t="str">
        <f t="shared" si="583"/>
        <v>-</v>
      </c>
      <c r="AL1350" s="90" t="str">
        <f t="shared" si="584"/>
        <v>Identifica este registro como HOMBRE</v>
      </c>
      <c r="AM1350" s="90" t="str">
        <f t="shared" si="585"/>
        <v>-</v>
      </c>
      <c r="AN1350" s="90" t="str">
        <f t="shared" si="586"/>
        <v>-</v>
      </c>
      <c r="AO1350" s="90" t="str">
        <f t="shared" si="587"/>
        <v>-</v>
      </c>
      <c r="AP1350" s="58" t="str">
        <f t="shared" si="588"/>
        <v>-</v>
      </c>
      <c r="AQ1350" s="94" t="str">
        <f t="shared" si="589"/>
        <v>-</v>
      </c>
      <c r="AR1350" s="94" t="str">
        <f>IF(N1350="","PRIMER_DIA en blanco",
IF(AND(M1350="01",N1350&gt;=L_Conversion!$C$118,N1350&lt;=L_Conversion!$D$118),"-",
IF(AND(M1350="02",N1350&gt;=L_Conversion!$C$119,N1350&lt;=L_Conversion!$D$119),"-",
IF(AND(M1350="03",N1350&gt;=L_Conversion!$C$120,N1350&lt;=L_Conversion!$D$120),"-",
IF(AND(M1350="04",N1350&gt;=L_Conversion!$C$121,N1350&lt;=L_Conversion!$D$121),"-",
IF(AND(M1350="05",N1350&gt;=L_Conversion!$C$122,N1350&lt;=L_Conversion!$D$122),"-",
IF(AND(M1350="06",N1350&gt;=L_Conversion!$C$123,N1350&lt;=L_Conversion!$D$123),"-",
IF(AND(M1350="07",N1350&gt;=L_Conversion!$C$124,N1350&lt;=L_Conversion!$D$124),"-",
IF(AND(M1350="08",N1350&gt;=L_Conversion!$C$125,N1350&lt;=L_Conversion!$D$125),"-",
IF(AND(M1350="09",N1350&gt;=L_Conversion!$C$126,N1350&lt;=L_Conversion!$D$126),"-",
IF(AND(M1350="10",N1350&gt;=L_Conversion!$C$127,N1350&lt;=L_Conversion!$D$127),"-",
IF(AND(M1350="11",N1350&gt;=L_Conversion!$C$128,N1350&lt;=L_Conversion!$D$128),"-",
IF(AND(M1350="12",N1350&gt;=L_Conversion!$C$129,N1350&lt;=L_Conversion!$D$129),"-",
IF(AND(M1350="13",N1350&gt;=L_Conversion!$C$116,N1350&lt;=L_Conversion!$D$116),"-",
IF(AND(M1350="14",N1350&gt;=L_Conversion!$C$117,N1350&lt;=L_Conversion!$D$117),"-",
"PRIMER_DIA fuera de rango")))))))))))))))</f>
        <v>-</v>
      </c>
      <c r="AS1350" s="94" t="str">
        <f t="shared" si="590"/>
        <v>-</v>
      </c>
      <c r="AT1350" s="94" t="str">
        <f t="shared" si="591"/>
        <v>-</v>
      </c>
      <c r="AU1350" s="94" t="str">
        <f t="shared" si="592"/>
        <v>-</v>
      </c>
      <c r="AV1350" s="94" t="str">
        <f t="shared" si="593"/>
        <v>-</v>
      </c>
      <c r="AW1350" s="94" t="str">
        <f t="shared" si="594"/>
        <v>-</v>
      </c>
      <c r="AX1350" s="94" t="str">
        <f t="shared" si="595"/>
        <v>-</v>
      </c>
      <c r="AY1350" s="94" t="str">
        <f t="shared" si="596"/>
        <v>-</v>
      </c>
      <c r="AZ1350" s="94" t="str">
        <f t="shared" si="597"/>
        <v>-</v>
      </c>
      <c r="BA1350" s="94" t="str">
        <f t="shared" si="598"/>
        <v>-</v>
      </c>
      <c r="BB1350" s="94" t="str">
        <f t="shared" si="599"/>
        <v>-</v>
      </c>
      <c r="BC1350" s="94" t="str">
        <f t="shared" si="600"/>
        <v>-</v>
      </c>
      <c r="BD1350" s="94" t="str">
        <f t="shared" si="601"/>
        <v>-</v>
      </c>
      <c r="BE1350" s="94" t="str">
        <f t="shared" si="602"/>
        <v>-</v>
      </c>
      <c r="BF1350" s="94" t="str">
        <f t="shared" si="603"/>
        <v>-</v>
      </c>
    </row>
    <row r="1351" spans="1:58" x14ac:dyDescent="0.2">
      <c r="A1351" s="19" t="s">
        <v>1193</v>
      </c>
      <c r="B1351" s="19" t="s">
        <v>876</v>
      </c>
      <c r="C1351" s="19">
        <v>17517715</v>
      </c>
      <c r="D1351" s="19">
        <v>9</v>
      </c>
      <c r="E1351" s="19" t="s">
        <v>2215</v>
      </c>
      <c r="F1351" s="19" t="s">
        <v>2019</v>
      </c>
      <c r="G1351" s="19" t="s">
        <v>2216</v>
      </c>
      <c r="H1351" s="19" t="s">
        <v>654</v>
      </c>
      <c r="I1351" s="19" t="s">
        <v>653</v>
      </c>
      <c r="J1351" s="19">
        <v>80</v>
      </c>
      <c r="K1351" s="19" t="s">
        <v>556</v>
      </c>
      <c r="L1351" s="19" t="s">
        <v>495</v>
      </c>
      <c r="M1351" s="19" t="s">
        <v>271</v>
      </c>
      <c r="N1351" s="19">
        <v>45981</v>
      </c>
      <c r="O1351" s="19">
        <v>2</v>
      </c>
      <c r="P1351" s="83">
        <v>1</v>
      </c>
      <c r="Q1351" s="19" t="s">
        <v>23</v>
      </c>
      <c r="R1351" s="19" t="s">
        <v>11</v>
      </c>
      <c r="S1351" s="19" t="s">
        <v>23</v>
      </c>
      <c r="T1351" s="19">
        <v>2</v>
      </c>
      <c r="U1351" s="19" t="s">
        <v>11</v>
      </c>
      <c r="V1351" s="19" t="s">
        <v>11</v>
      </c>
      <c r="W1351" s="19" t="s">
        <v>11</v>
      </c>
      <c r="X1351" s="19">
        <v>0</v>
      </c>
      <c r="Y1351" s="19" t="s">
        <v>730</v>
      </c>
      <c r="Z1351" s="19">
        <v>0</v>
      </c>
      <c r="AA1351" s="19">
        <v>0</v>
      </c>
      <c r="AB1351" s="19">
        <v>0</v>
      </c>
      <c r="AC1351" s="186" t="str">
        <f>IF(OR(M1351="13",M1351="14",P1351=8),"",IF(     AND(OR(S1351="AUTORIZADO", S1351="PENDIENTE", S1351="REDUCIDO", S1351="AMPLIADO"),L1351&lt;&gt;"HONORARIO" ), _xlfn.CONCAT(IF(H1351="X","H",H1351),"_",IF(OR(P1351=5,P1351=6),_xlfn.CONCAT(P1351,"A"),P1351),"_",VLOOKUP(T1351,Datos!$B$2:$C$5,2,TRUE)),""))</f>
        <v>H_1_[hasta 3]</v>
      </c>
      <c r="AD1351" s="186">
        <f t="shared" si="577"/>
        <v>0</v>
      </c>
      <c r="AE1351" s="90" t="str">
        <f t="shared" si="578"/>
        <v>-</v>
      </c>
      <c r="AF1351" s="91" t="str">
        <f t="shared" si="579"/>
        <v>070607</v>
      </c>
      <c r="AG1351" s="92"/>
      <c r="AH1351" s="93" t="str">
        <f t="shared" si="580"/>
        <v>Corporación de Fomento de la Producción</v>
      </c>
      <c r="AI1351" s="90" t="str">
        <f t="shared" si="581"/>
        <v>-</v>
      </c>
      <c r="AJ1351" s="90">
        <f t="shared" si="582"/>
        <v>9</v>
      </c>
      <c r="AK1351" s="90" t="str">
        <f t="shared" si="583"/>
        <v>-</v>
      </c>
      <c r="AL1351" s="90" t="str">
        <f t="shared" si="584"/>
        <v>Identifica este registro como HOMBRE</v>
      </c>
      <c r="AM1351" s="90" t="str">
        <f t="shared" si="585"/>
        <v>-</v>
      </c>
      <c r="AN1351" s="90" t="str">
        <f t="shared" si="586"/>
        <v>-</v>
      </c>
      <c r="AO1351" s="90" t="str">
        <f t="shared" si="587"/>
        <v>-</v>
      </c>
      <c r="AP1351" s="58" t="str">
        <f t="shared" si="588"/>
        <v>-</v>
      </c>
      <c r="AQ1351" s="94" t="str">
        <f t="shared" si="589"/>
        <v>-</v>
      </c>
      <c r="AR1351" s="94" t="str">
        <f>IF(N1351="","PRIMER_DIA en blanco",
IF(AND(M1351="01",N1351&gt;=L_Conversion!$C$118,N1351&lt;=L_Conversion!$D$118),"-",
IF(AND(M1351="02",N1351&gt;=L_Conversion!$C$119,N1351&lt;=L_Conversion!$D$119),"-",
IF(AND(M1351="03",N1351&gt;=L_Conversion!$C$120,N1351&lt;=L_Conversion!$D$120),"-",
IF(AND(M1351="04",N1351&gt;=L_Conversion!$C$121,N1351&lt;=L_Conversion!$D$121),"-",
IF(AND(M1351="05",N1351&gt;=L_Conversion!$C$122,N1351&lt;=L_Conversion!$D$122),"-",
IF(AND(M1351="06",N1351&gt;=L_Conversion!$C$123,N1351&lt;=L_Conversion!$D$123),"-",
IF(AND(M1351="07",N1351&gt;=L_Conversion!$C$124,N1351&lt;=L_Conversion!$D$124),"-",
IF(AND(M1351="08",N1351&gt;=L_Conversion!$C$125,N1351&lt;=L_Conversion!$D$125),"-",
IF(AND(M1351="09",N1351&gt;=L_Conversion!$C$126,N1351&lt;=L_Conversion!$D$126),"-",
IF(AND(M1351="10",N1351&gt;=L_Conversion!$C$127,N1351&lt;=L_Conversion!$D$127),"-",
IF(AND(M1351="11",N1351&gt;=L_Conversion!$C$128,N1351&lt;=L_Conversion!$D$128),"-",
IF(AND(M1351="12",N1351&gt;=L_Conversion!$C$129,N1351&lt;=L_Conversion!$D$129),"-",
IF(AND(M1351="13",N1351&gt;=L_Conversion!$C$116,N1351&lt;=L_Conversion!$D$116),"-",
IF(AND(M1351="14",N1351&gt;=L_Conversion!$C$117,N1351&lt;=L_Conversion!$D$117),"-",
"PRIMER_DIA fuera de rango")))))))))))))))</f>
        <v>-</v>
      </c>
      <c r="AS1351" s="94" t="str">
        <f t="shared" si="590"/>
        <v>-</v>
      </c>
      <c r="AT1351" s="94" t="str">
        <f t="shared" si="591"/>
        <v>-</v>
      </c>
      <c r="AU1351" s="94" t="str">
        <f t="shared" si="592"/>
        <v>-</v>
      </c>
      <c r="AV1351" s="94" t="str">
        <f t="shared" si="593"/>
        <v>-</v>
      </c>
      <c r="AW1351" s="94" t="str">
        <f t="shared" si="594"/>
        <v>-</v>
      </c>
      <c r="AX1351" s="94" t="str">
        <f t="shared" si="595"/>
        <v>-</v>
      </c>
      <c r="AY1351" s="94" t="str">
        <f t="shared" si="596"/>
        <v>-</v>
      </c>
      <c r="AZ1351" s="94" t="str">
        <f t="shared" si="597"/>
        <v>-</v>
      </c>
      <c r="BA1351" s="94" t="str">
        <f t="shared" si="598"/>
        <v>-</v>
      </c>
      <c r="BB1351" s="94" t="str">
        <f t="shared" si="599"/>
        <v>-</v>
      </c>
      <c r="BC1351" s="94" t="str">
        <f t="shared" si="600"/>
        <v>-</v>
      </c>
      <c r="BD1351" s="94" t="str">
        <f t="shared" si="601"/>
        <v>-</v>
      </c>
      <c r="BE1351" s="94" t="str">
        <f t="shared" si="602"/>
        <v>-</v>
      </c>
      <c r="BF1351" s="94" t="str">
        <f t="shared" si="603"/>
        <v>-</v>
      </c>
    </row>
    <row r="1352" spans="1:58" x14ac:dyDescent="0.2">
      <c r="A1352" s="19" t="s">
        <v>1193</v>
      </c>
      <c r="B1352" s="19" t="s">
        <v>876</v>
      </c>
      <c r="C1352" s="19">
        <v>14058800</v>
      </c>
      <c r="D1352" s="19">
        <v>8</v>
      </c>
      <c r="E1352" s="19" t="s">
        <v>1471</v>
      </c>
      <c r="F1352" s="19" t="s">
        <v>1472</v>
      </c>
      <c r="G1352" s="19" t="s">
        <v>1473</v>
      </c>
      <c r="H1352" s="19" t="s">
        <v>1018</v>
      </c>
      <c r="I1352" s="19" t="s">
        <v>653</v>
      </c>
      <c r="J1352" s="19">
        <v>80</v>
      </c>
      <c r="K1352" s="19" t="s">
        <v>556</v>
      </c>
      <c r="L1352" s="19" t="s">
        <v>495</v>
      </c>
      <c r="M1352" s="19" t="s">
        <v>271</v>
      </c>
      <c r="N1352" s="19">
        <v>45981</v>
      </c>
      <c r="O1352" s="19">
        <v>9</v>
      </c>
      <c r="P1352" s="83">
        <v>1</v>
      </c>
      <c r="Q1352" s="19" t="s">
        <v>23</v>
      </c>
      <c r="R1352" s="19" t="s">
        <v>11</v>
      </c>
      <c r="S1352" s="19" t="s">
        <v>23</v>
      </c>
      <c r="T1352" s="19">
        <v>9</v>
      </c>
      <c r="U1352" s="19" t="s">
        <v>11</v>
      </c>
      <c r="V1352" s="19" t="s">
        <v>11</v>
      </c>
      <c r="W1352" s="19" t="s">
        <v>11</v>
      </c>
      <c r="X1352" s="19">
        <v>0</v>
      </c>
      <c r="Y1352" s="19" t="s">
        <v>730</v>
      </c>
      <c r="Z1352" s="19">
        <v>0</v>
      </c>
      <c r="AA1352" s="19">
        <v>0</v>
      </c>
      <c r="AB1352" s="19">
        <v>0</v>
      </c>
      <c r="AC1352" s="186" t="str">
        <f>IF(OR(M1352="13",M1352="14",P1352=8),"",IF(     AND(OR(S1352="AUTORIZADO", S1352="PENDIENTE", S1352="REDUCIDO", S1352="AMPLIADO"),L1352&lt;&gt;"HONORARIO" ), _xlfn.CONCAT(IF(H1352="X","H",H1352),"_",IF(OR(P1352=5,P1352=6),_xlfn.CONCAT(P1352,"A"),P1352),"_",VLOOKUP(T1352,Datos!$B$2:$C$5,2,TRUE)),""))</f>
        <v>M_1_[4 a 10]</v>
      </c>
      <c r="AD1352" s="186">
        <f t="shared" si="577"/>
        <v>0</v>
      </c>
      <c r="AE1352" s="90" t="str">
        <f t="shared" si="578"/>
        <v>-</v>
      </c>
      <c r="AF1352" s="91" t="str">
        <f t="shared" si="579"/>
        <v>070607</v>
      </c>
      <c r="AG1352" s="92"/>
      <c r="AH1352" s="93" t="str">
        <f t="shared" si="580"/>
        <v>Corporación de Fomento de la Producción</v>
      </c>
      <c r="AI1352" s="90" t="str">
        <f t="shared" si="581"/>
        <v>-</v>
      </c>
      <c r="AJ1352" s="90">
        <f t="shared" si="582"/>
        <v>8</v>
      </c>
      <c r="AK1352" s="90" t="str">
        <f t="shared" si="583"/>
        <v>-</v>
      </c>
      <c r="AL1352" s="90" t="str">
        <f t="shared" si="584"/>
        <v>Identifica este registro como MUJER</v>
      </c>
      <c r="AM1352" s="90" t="str">
        <f t="shared" si="585"/>
        <v>-</v>
      </c>
      <c r="AN1352" s="90" t="str">
        <f t="shared" si="586"/>
        <v>-</v>
      </c>
      <c r="AO1352" s="90" t="str">
        <f t="shared" si="587"/>
        <v>-</v>
      </c>
      <c r="AP1352" s="58" t="str">
        <f t="shared" si="588"/>
        <v>-</v>
      </c>
      <c r="AQ1352" s="94" t="str">
        <f t="shared" si="589"/>
        <v>-</v>
      </c>
      <c r="AR1352" s="94" t="str">
        <f>IF(N1352="","PRIMER_DIA en blanco",
IF(AND(M1352="01",N1352&gt;=L_Conversion!$C$118,N1352&lt;=L_Conversion!$D$118),"-",
IF(AND(M1352="02",N1352&gt;=L_Conversion!$C$119,N1352&lt;=L_Conversion!$D$119),"-",
IF(AND(M1352="03",N1352&gt;=L_Conversion!$C$120,N1352&lt;=L_Conversion!$D$120),"-",
IF(AND(M1352="04",N1352&gt;=L_Conversion!$C$121,N1352&lt;=L_Conversion!$D$121),"-",
IF(AND(M1352="05",N1352&gt;=L_Conversion!$C$122,N1352&lt;=L_Conversion!$D$122),"-",
IF(AND(M1352="06",N1352&gt;=L_Conversion!$C$123,N1352&lt;=L_Conversion!$D$123),"-",
IF(AND(M1352="07",N1352&gt;=L_Conversion!$C$124,N1352&lt;=L_Conversion!$D$124),"-",
IF(AND(M1352="08",N1352&gt;=L_Conversion!$C$125,N1352&lt;=L_Conversion!$D$125),"-",
IF(AND(M1352="09",N1352&gt;=L_Conversion!$C$126,N1352&lt;=L_Conversion!$D$126),"-",
IF(AND(M1352="10",N1352&gt;=L_Conversion!$C$127,N1352&lt;=L_Conversion!$D$127),"-",
IF(AND(M1352="11",N1352&gt;=L_Conversion!$C$128,N1352&lt;=L_Conversion!$D$128),"-",
IF(AND(M1352="12",N1352&gt;=L_Conversion!$C$129,N1352&lt;=L_Conversion!$D$129),"-",
IF(AND(M1352="13",N1352&gt;=L_Conversion!$C$116,N1352&lt;=L_Conversion!$D$116),"-",
IF(AND(M1352="14",N1352&gt;=L_Conversion!$C$117,N1352&lt;=L_Conversion!$D$117),"-",
"PRIMER_DIA fuera de rango")))))))))))))))</f>
        <v>-</v>
      </c>
      <c r="AS1352" s="94" t="str">
        <f t="shared" si="590"/>
        <v>-</v>
      </c>
      <c r="AT1352" s="94" t="str">
        <f t="shared" si="591"/>
        <v>-</v>
      </c>
      <c r="AU1352" s="94" t="str">
        <f t="shared" si="592"/>
        <v>-</v>
      </c>
      <c r="AV1352" s="94" t="str">
        <f t="shared" si="593"/>
        <v>-</v>
      </c>
      <c r="AW1352" s="94" t="str">
        <f t="shared" si="594"/>
        <v>-</v>
      </c>
      <c r="AX1352" s="94" t="str">
        <f t="shared" si="595"/>
        <v>-</v>
      </c>
      <c r="AY1352" s="94" t="str">
        <f t="shared" si="596"/>
        <v>-</v>
      </c>
      <c r="AZ1352" s="94" t="str">
        <f t="shared" si="597"/>
        <v>-</v>
      </c>
      <c r="BA1352" s="94" t="str">
        <f t="shared" si="598"/>
        <v>-</v>
      </c>
      <c r="BB1352" s="94" t="str">
        <f t="shared" si="599"/>
        <v>-</v>
      </c>
      <c r="BC1352" s="94" t="str">
        <f t="shared" si="600"/>
        <v>-</v>
      </c>
      <c r="BD1352" s="94" t="str">
        <f t="shared" si="601"/>
        <v>-</v>
      </c>
      <c r="BE1352" s="94" t="str">
        <f t="shared" si="602"/>
        <v>-</v>
      </c>
      <c r="BF1352" s="94" t="str">
        <f t="shared" si="603"/>
        <v>-</v>
      </c>
    </row>
    <row r="1353" spans="1:58" x14ac:dyDescent="0.2">
      <c r="A1353" s="19" t="s">
        <v>1193</v>
      </c>
      <c r="B1353" s="19" t="s">
        <v>76</v>
      </c>
      <c r="C1353" s="19">
        <v>6270031</v>
      </c>
      <c r="D1353" s="19">
        <v>9</v>
      </c>
      <c r="E1353" s="19" t="s">
        <v>1850</v>
      </c>
      <c r="F1353" s="19" t="s">
        <v>1219</v>
      </c>
      <c r="G1353" s="19" t="s">
        <v>1851</v>
      </c>
      <c r="H1353" s="19" t="s">
        <v>1018</v>
      </c>
      <c r="I1353" s="19" t="s">
        <v>653</v>
      </c>
      <c r="J1353" s="19">
        <v>60</v>
      </c>
      <c r="K1353" s="19" t="s">
        <v>560</v>
      </c>
      <c r="L1353" s="19" t="s">
        <v>490</v>
      </c>
      <c r="M1353" s="19" t="s">
        <v>271</v>
      </c>
      <c r="N1353" s="19">
        <v>45982</v>
      </c>
      <c r="O1353" s="19">
        <v>60</v>
      </c>
      <c r="P1353" s="83">
        <v>1</v>
      </c>
      <c r="Q1353" s="19" t="s">
        <v>23</v>
      </c>
      <c r="R1353" s="19" t="s">
        <v>11</v>
      </c>
      <c r="S1353" s="19" t="s">
        <v>23</v>
      </c>
      <c r="T1353" s="19">
        <v>60</v>
      </c>
      <c r="U1353" s="19" t="s">
        <v>11</v>
      </c>
      <c r="V1353" s="19" t="s">
        <v>11</v>
      </c>
      <c r="W1353" s="19" t="s">
        <v>19</v>
      </c>
      <c r="X1353" s="19">
        <v>598756</v>
      </c>
      <c r="Y1353" s="19" t="s">
        <v>728</v>
      </c>
      <c r="Z1353" s="19">
        <v>10</v>
      </c>
      <c r="AA1353" s="19">
        <v>598756</v>
      </c>
      <c r="AB1353" s="19">
        <v>598756</v>
      </c>
      <c r="AC1353" s="186" t="str">
        <f>IF(OR(M1353="13",M1353="14",P1353=8),"",IF(     AND(OR(S1353="AUTORIZADO", S1353="PENDIENTE", S1353="REDUCIDO", S1353="AMPLIADO"),L1353&lt;&gt;"HONORARIO" ), _xlfn.CONCAT(IF(H1353="X","H",H1353),"_",IF(OR(P1353=5,P1353=6),_xlfn.CONCAT(P1353,"A"),P1353),"_",VLOOKUP(T1353,Datos!$B$2:$C$5,2,TRUE)),""))</f>
        <v>M_1_[11 +]</v>
      </c>
      <c r="AD1353" s="186">
        <f t="shared" si="577"/>
        <v>1197512</v>
      </c>
      <c r="AE1353" s="90" t="str">
        <f t="shared" si="578"/>
        <v>-</v>
      </c>
      <c r="AF1353" s="91" t="str">
        <f t="shared" si="579"/>
        <v>070601</v>
      </c>
      <c r="AG1353" s="92"/>
      <c r="AH1353" s="93" t="str">
        <f t="shared" si="580"/>
        <v>Corporación de Fomento de la Producción</v>
      </c>
      <c r="AI1353" s="90" t="str">
        <f t="shared" si="581"/>
        <v>-</v>
      </c>
      <c r="AJ1353" s="90">
        <f t="shared" si="582"/>
        <v>9</v>
      </c>
      <c r="AK1353" s="90" t="str">
        <f t="shared" si="583"/>
        <v>-</v>
      </c>
      <c r="AL1353" s="90" t="str">
        <f t="shared" si="584"/>
        <v>Identifica este registro como MUJER</v>
      </c>
      <c r="AM1353" s="90" t="str">
        <f t="shared" si="585"/>
        <v>-</v>
      </c>
      <c r="AN1353" s="90" t="str">
        <f t="shared" si="586"/>
        <v>-</v>
      </c>
      <c r="AO1353" s="90" t="str">
        <f t="shared" si="587"/>
        <v>-</v>
      </c>
      <c r="AP1353" s="58" t="str">
        <f t="shared" si="588"/>
        <v>-</v>
      </c>
      <c r="AQ1353" s="94" t="str">
        <f t="shared" si="589"/>
        <v>-</v>
      </c>
      <c r="AR1353" s="94" t="str">
        <f>IF(N1353="","PRIMER_DIA en blanco",
IF(AND(M1353="01",N1353&gt;=L_Conversion!$C$118,N1353&lt;=L_Conversion!$D$118),"-",
IF(AND(M1353="02",N1353&gt;=L_Conversion!$C$119,N1353&lt;=L_Conversion!$D$119),"-",
IF(AND(M1353="03",N1353&gt;=L_Conversion!$C$120,N1353&lt;=L_Conversion!$D$120),"-",
IF(AND(M1353="04",N1353&gt;=L_Conversion!$C$121,N1353&lt;=L_Conversion!$D$121),"-",
IF(AND(M1353="05",N1353&gt;=L_Conversion!$C$122,N1353&lt;=L_Conversion!$D$122),"-",
IF(AND(M1353="06",N1353&gt;=L_Conversion!$C$123,N1353&lt;=L_Conversion!$D$123),"-",
IF(AND(M1353="07",N1353&gt;=L_Conversion!$C$124,N1353&lt;=L_Conversion!$D$124),"-",
IF(AND(M1353="08",N1353&gt;=L_Conversion!$C$125,N1353&lt;=L_Conversion!$D$125),"-",
IF(AND(M1353="09",N1353&gt;=L_Conversion!$C$126,N1353&lt;=L_Conversion!$D$126),"-",
IF(AND(M1353="10",N1353&gt;=L_Conversion!$C$127,N1353&lt;=L_Conversion!$D$127),"-",
IF(AND(M1353="11",N1353&gt;=L_Conversion!$C$128,N1353&lt;=L_Conversion!$D$128),"-",
IF(AND(M1353="12",N1353&gt;=L_Conversion!$C$129,N1353&lt;=L_Conversion!$D$129),"-",
IF(AND(M1353="13",N1353&gt;=L_Conversion!$C$116,N1353&lt;=L_Conversion!$D$116),"-",
IF(AND(M1353="14",N1353&gt;=L_Conversion!$C$117,N1353&lt;=L_Conversion!$D$117),"-",
"PRIMER_DIA fuera de rango")))))))))))))))</f>
        <v>-</v>
      </c>
      <c r="AS1353" s="94" t="str">
        <f t="shared" si="590"/>
        <v>-</v>
      </c>
      <c r="AT1353" s="94" t="str">
        <f t="shared" si="591"/>
        <v>-</v>
      </c>
      <c r="AU1353" s="94" t="str">
        <f t="shared" si="592"/>
        <v>-</v>
      </c>
      <c r="AV1353" s="94" t="str">
        <f t="shared" si="593"/>
        <v>-</v>
      </c>
      <c r="AW1353" s="94" t="str">
        <f t="shared" si="594"/>
        <v>-</v>
      </c>
      <c r="AX1353" s="94" t="str">
        <f t="shared" si="595"/>
        <v>-</v>
      </c>
      <c r="AY1353" s="94" t="str">
        <f t="shared" si="596"/>
        <v>-</v>
      </c>
      <c r="AZ1353" s="94" t="str">
        <f t="shared" si="597"/>
        <v>-</v>
      </c>
      <c r="BA1353" s="94" t="str">
        <f t="shared" si="598"/>
        <v>-</v>
      </c>
      <c r="BB1353" s="94" t="str">
        <f t="shared" si="599"/>
        <v>-</v>
      </c>
      <c r="BC1353" s="94" t="str">
        <f t="shared" si="600"/>
        <v>-</v>
      </c>
      <c r="BD1353" s="94" t="str">
        <f t="shared" si="601"/>
        <v>-</v>
      </c>
      <c r="BE1353" s="94" t="str">
        <f t="shared" si="602"/>
        <v>-</v>
      </c>
      <c r="BF1353" s="94" t="str">
        <f t="shared" si="603"/>
        <v>-</v>
      </c>
    </row>
    <row r="1354" spans="1:58" x14ac:dyDescent="0.2">
      <c r="A1354" s="19" t="s">
        <v>1193</v>
      </c>
      <c r="B1354" s="19" t="s">
        <v>876</v>
      </c>
      <c r="C1354" s="19">
        <v>15988048</v>
      </c>
      <c r="D1354" s="19">
        <v>6</v>
      </c>
      <c r="E1354" s="19" t="s">
        <v>1795</v>
      </c>
      <c r="F1354" s="19" t="s">
        <v>1198</v>
      </c>
      <c r="G1354" s="19" t="s">
        <v>2023</v>
      </c>
      <c r="H1354" s="19" t="s">
        <v>1018</v>
      </c>
      <c r="I1354" s="19" t="s">
        <v>654</v>
      </c>
      <c r="J1354" s="19">
        <v>80</v>
      </c>
      <c r="K1354" s="19" t="s">
        <v>554</v>
      </c>
      <c r="L1354" s="19" t="s">
        <v>509</v>
      </c>
      <c r="M1354" s="19" t="s">
        <v>271</v>
      </c>
      <c r="N1354" s="19">
        <v>45983</v>
      </c>
      <c r="O1354" s="19">
        <v>30</v>
      </c>
      <c r="P1354" s="83">
        <v>1</v>
      </c>
      <c r="Q1354" s="19" t="s">
        <v>23</v>
      </c>
      <c r="R1354" s="19" t="s">
        <v>11</v>
      </c>
      <c r="S1354" s="19" t="s">
        <v>23</v>
      </c>
      <c r="T1354" s="19">
        <v>30</v>
      </c>
      <c r="U1354" s="19" t="s">
        <v>11</v>
      </c>
      <c r="V1354" s="19" t="s">
        <v>11</v>
      </c>
      <c r="W1354" s="19" t="s">
        <v>11</v>
      </c>
      <c r="X1354" s="19">
        <v>0</v>
      </c>
      <c r="Y1354" s="19" t="s">
        <v>730</v>
      </c>
      <c r="Z1354" s="19">
        <v>0</v>
      </c>
      <c r="AA1354" s="19">
        <v>0</v>
      </c>
      <c r="AB1354" s="19">
        <v>0</v>
      </c>
      <c r="AC1354" s="186" t="str">
        <f>IF(OR(M1354="13",M1354="14",P1354=8),"",IF(     AND(OR(S1354="AUTORIZADO", S1354="PENDIENTE", S1354="REDUCIDO", S1354="AMPLIADO"),L1354&lt;&gt;"HONORARIO" ), _xlfn.CONCAT(IF(H1354="X","H",H1354),"_",IF(OR(P1354=5,P1354=6),_xlfn.CONCAT(P1354,"A"),P1354),"_",VLOOKUP(T1354,Datos!$B$2:$C$5,2,TRUE)),""))</f>
        <v>M_1_[11 +]</v>
      </c>
      <c r="AD1354" s="186">
        <f t="shared" si="577"/>
        <v>0</v>
      </c>
      <c r="AE1354" s="90" t="str">
        <f t="shared" si="578"/>
        <v>-</v>
      </c>
      <c r="AF1354" s="91" t="str">
        <f t="shared" si="579"/>
        <v>070607</v>
      </c>
      <c r="AG1354" s="92"/>
      <c r="AH1354" s="93" t="str">
        <f t="shared" si="580"/>
        <v>Corporación de Fomento de la Producción</v>
      </c>
      <c r="AI1354" s="90" t="str">
        <f t="shared" si="581"/>
        <v>-</v>
      </c>
      <c r="AJ1354" s="90">
        <f t="shared" si="582"/>
        <v>6</v>
      </c>
      <c r="AK1354" s="90" t="str">
        <f t="shared" si="583"/>
        <v>-</v>
      </c>
      <c r="AL1354" s="90" t="str">
        <f t="shared" si="584"/>
        <v>Identifica este registro como MUJER</v>
      </c>
      <c r="AM1354" s="90" t="str">
        <f t="shared" si="585"/>
        <v>-</v>
      </c>
      <c r="AN1354" s="90" t="str">
        <f t="shared" si="586"/>
        <v>-</v>
      </c>
      <c r="AO1354" s="90" t="str">
        <f t="shared" si="587"/>
        <v>-</v>
      </c>
      <c r="AP1354" s="58" t="str">
        <f t="shared" si="588"/>
        <v>-</v>
      </c>
      <c r="AQ1354" s="94" t="str">
        <f t="shared" si="589"/>
        <v>-</v>
      </c>
      <c r="AR1354" s="94" t="str">
        <f>IF(N1354="","PRIMER_DIA en blanco",
IF(AND(M1354="01",N1354&gt;=L_Conversion!$C$118,N1354&lt;=L_Conversion!$D$118),"-",
IF(AND(M1354="02",N1354&gt;=L_Conversion!$C$119,N1354&lt;=L_Conversion!$D$119),"-",
IF(AND(M1354="03",N1354&gt;=L_Conversion!$C$120,N1354&lt;=L_Conversion!$D$120),"-",
IF(AND(M1354="04",N1354&gt;=L_Conversion!$C$121,N1354&lt;=L_Conversion!$D$121),"-",
IF(AND(M1354="05",N1354&gt;=L_Conversion!$C$122,N1354&lt;=L_Conversion!$D$122),"-",
IF(AND(M1354="06",N1354&gt;=L_Conversion!$C$123,N1354&lt;=L_Conversion!$D$123),"-",
IF(AND(M1354="07",N1354&gt;=L_Conversion!$C$124,N1354&lt;=L_Conversion!$D$124),"-",
IF(AND(M1354="08",N1354&gt;=L_Conversion!$C$125,N1354&lt;=L_Conversion!$D$125),"-",
IF(AND(M1354="09",N1354&gt;=L_Conversion!$C$126,N1354&lt;=L_Conversion!$D$126),"-",
IF(AND(M1354="10",N1354&gt;=L_Conversion!$C$127,N1354&lt;=L_Conversion!$D$127),"-",
IF(AND(M1354="11",N1354&gt;=L_Conversion!$C$128,N1354&lt;=L_Conversion!$D$128),"-",
IF(AND(M1354="12",N1354&gt;=L_Conversion!$C$129,N1354&lt;=L_Conversion!$D$129),"-",
IF(AND(M1354="13",N1354&gt;=L_Conversion!$C$116,N1354&lt;=L_Conversion!$D$116),"-",
IF(AND(M1354="14",N1354&gt;=L_Conversion!$C$117,N1354&lt;=L_Conversion!$D$117),"-",
"PRIMER_DIA fuera de rango")))))))))))))))</f>
        <v>-</v>
      </c>
      <c r="AS1354" s="94" t="str">
        <f t="shared" si="590"/>
        <v>-</v>
      </c>
      <c r="AT1354" s="94" t="str">
        <f t="shared" si="591"/>
        <v>-</v>
      </c>
      <c r="AU1354" s="94" t="str">
        <f t="shared" si="592"/>
        <v>-</v>
      </c>
      <c r="AV1354" s="94" t="str">
        <f t="shared" si="593"/>
        <v>-</v>
      </c>
      <c r="AW1354" s="94" t="str">
        <f t="shared" si="594"/>
        <v>-</v>
      </c>
      <c r="AX1354" s="94" t="str">
        <f t="shared" si="595"/>
        <v>-</v>
      </c>
      <c r="AY1354" s="94" t="str">
        <f t="shared" si="596"/>
        <v>-</v>
      </c>
      <c r="AZ1354" s="94" t="str">
        <f t="shared" si="597"/>
        <v>-</v>
      </c>
      <c r="BA1354" s="94" t="str">
        <f t="shared" si="598"/>
        <v>-</v>
      </c>
      <c r="BB1354" s="94" t="str">
        <f t="shared" si="599"/>
        <v>-</v>
      </c>
      <c r="BC1354" s="94" t="str">
        <f t="shared" si="600"/>
        <v>-</v>
      </c>
      <c r="BD1354" s="94" t="str">
        <f t="shared" si="601"/>
        <v>-</v>
      </c>
      <c r="BE1354" s="94" t="str">
        <f t="shared" si="602"/>
        <v>-</v>
      </c>
      <c r="BF1354" s="94" t="str">
        <f t="shared" si="603"/>
        <v>-</v>
      </c>
    </row>
    <row r="1355" spans="1:58" x14ac:dyDescent="0.2">
      <c r="A1355" s="19" t="s">
        <v>1193</v>
      </c>
      <c r="B1355" s="19" t="s">
        <v>876</v>
      </c>
      <c r="C1355" s="19">
        <v>15804728</v>
      </c>
      <c r="D1355" s="19">
        <v>4</v>
      </c>
      <c r="E1355" s="19" t="s">
        <v>1713</v>
      </c>
      <c r="F1355" s="19" t="s">
        <v>1714</v>
      </c>
      <c r="G1355" s="19" t="s">
        <v>1715</v>
      </c>
      <c r="H1355" s="19" t="s">
        <v>1018</v>
      </c>
      <c r="I1355" s="19" t="s">
        <v>653</v>
      </c>
      <c r="J1355" s="19">
        <v>80</v>
      </c>
      <c r="K1355" s="19" t="s">
        <v>556</v>
      </c>
      <c r="L1355" s="19" t="s">
        <v>495</v>
      </c>
      <c r="M1355" s="19" t="s">
        <v>271</v>
      </c>
      <c r="N1355" s="19">
        <v>45983</v>
      </c>
      <c r="O1355" s="19">
        <v>30</v>
      </c>
      <c r="P1355" s="83">
        <v>1</v>
      </c>
      <c r="Q1355" s="19" t="s">
        <v>23</v>
      </c>
      <c r="R1355" s="19" t="s">
        <v>11</v>
      </c>
      <c r="S1355" s="19" t="s">
        <v>23</v>
      </c>
      <c r="T1355" s="19">
        <v>30</v>
      </c>
      <c r="U1355" s="19" t="s">
        <v>11</v>
      </c>
      <c r="V1355" s="19" t="s">
        <v>11</v>
      </c>
      <c r="W1355" s="19" t="s">
        <v>11</v>
      </c>
      <c r="X1355" s="19">
        <v>0</v>
      </c>
      <c r="Y1355" s="19" t="s">
        <v>730</v>
      </c>
      <c r="Z1355" s="19">
        <v>0</v>
      </c>
      <c r="AA1355" s="19">
        <v>0</v>
      </c>
      <c r="AB1355" s="19">
        <v>0</v>
      </c>
      <c r="AC1355" s="186" t="str">
        <f>IF(OR(M1355="13",M1355="14",P1355=8),"",IF(     AND(OR(S1355="AUTORIZADO", S1355="PENDIENTE", S1355="REDUCIDO", S1355="AMPLIADO"),L1355&lt;&gt;"HONORARIO" ), _xlfn.CONCAT(IF(H1355="X","H",H1355),"_",IF(OR(P1355=5,P1355=6),_xlfn.CONCAT(P1355,"A"),P1355),"_",VLOOKUP(T1355,Datos!$B$2:$C$5,2,TRUE)),""))</f>
        <v>M_1_[11 +]</v>
      </c>
      <c r="AD1355" s="186">
        <f t="shared" si="577"/>
        <v>0</v>
      </c>
      <c r="AE1355" s="90" t="str">
        <f t="shared" si="578"/>
        <v>-</v>
      </c>
      <c r="AF1355" s="91" t="str">
        <f t="shared" si="579"/>
        <v>070607</v>
      </c>
      <c r="AG1355" s="92"/>
      <c r="AH1355" s="93" t="str">
        <f t="shared" si="580"/>
        <v>Corporación de Fomento de la Producción</v>
      </c>
      <c r="AI1355" s="90" t="str">
        <f t="shared" si="581"/>
        <v>-</v>
      </c>
      <c r="AJ1355" s="90">
        <f t="shared" si="582"/>
        <v>4</v>
      </c>
      <c r="AK1355" s="90" t="str">
        <f t="shared" si="583"/>
        <v>-</v>
      </c>
      <c r="AL1355" s="90" t="str">
        <f t="shared" si="584"/>
        <v>Identifica este registro como MUJER</v>
      </c>
      <c r="AM1355" s="90" t="str">
        <f t="shared" si="585"/>
        <v>-</v>
      </c>
      <c r="AN1355" s="90" t="str">
        <f t="shared" si="586"/>
        <v>-</v>
      </c>
      <c r="AO1355" s="90" t="str">
        <f t="shared" si="587"/>
        <v>-</v>
      </c>
      <c r="AP1355" s="58" t="str">
        <f t="shared" si="588"/>
        <v>-</v>
      </c>
      <c r="AQ1355" s="94" t="str">
        <f t="shared" si="589"/>
        <v>-</v>
      </c>
      <c r="AR1355" s="94" t="str">
        <f>IF(N1355="","PRIMER_DIA en blanco",
IF(AND(M1355="01",N1355&gt;=L_Conversion!$C$118,N1355&lt;=L_Conversion!$D$118),"-",
IF(AND(M1355="02",N1355&gt;=L_Conversion!$C$119,N1355&lt;=L_Conversion!$D$119),"-",
IF(AND(M1355="03",N1355&gt;=L_Conversion!$C$120,N1355&lt;=L_Conversion!$D$120),"-",
IF(AND(M1355="04",N1355&gt;=L_Conversion!$C$121,N1355&lt;=L_Conversion!$D$121),"-",
IF(AND(M1355="05",N1355&gt;=L_Conversion!$C$122,N1355&lt;=L_Conversion!$D$122),"-",
IF(AND(M1355="06",N1355&gt;=L_Conversion!$C$123,N1355&lt;=L_Conversion!$D$123),"-",
IF(AND(M1355="07",N1355&gt;=L_Conversion!$C$124,N1355&lt;=L_Conversion!$D$124),"-",
IF(AND(M1355="08",N1355&gt;=L_Conversion!$C$125,N1355&lt;=L_Conversion!$D$125),"-",
IF(AND(M1355="09",N1355&gt;=L_Conversion!$C$126,N1355&lt;=L_Conversion!$D$126),"-",
IF(AND(M1355="10",N1355&gt;=L_Conversion!$C$127,N1355&lt;=L_Conversion!$D$127),"-",
IF(AND(M1355="11",N1355&gt;=L_Conversion!$C$128,N1355&lt;=L_Conversion!$D$128),"-",
IF(AND(M1355="12",N1355&gt;=L_Conversion!$C$129,N1355&lt;=L_Conversion!$D$129),"-",
IF(AND(M1355="13",N1355&gt;=L_Conversion!$C$116,N1355&lt;=L_Conversion!$D$116),"-",
IF(AND(M1355="14",N1355&gt;=L_Conversion!$C$117,N1355&lt;=L_Conversion!$D$117),"-",
"PRIMER_DIA fuera de rango")))))))))))))))</f>
        <v>-</v>
      </c>
      <c r="AS1355" s="94" t="str">
        <f t="shared" si="590"/>
        <v>-</v>
      </c>
      <c r="AT1355" s="94" t="str">
        <f t="shared" si="591"/>
        <v>-</v>
      </c>
      <c r="AU1355" s="94" t="str">
        <f t="shared" si="592"/>
        <v>-</v>
      </c>
      <c r="AV1355" s="94" t="str">
        <f t="shared" si="593"/>
        <v>-</v>
      </c>
      <c r="AW1355" s="94" t="str">
        <f t="shared" si="594"/>
        <v>-</v>
      </c>
      <c r="AX1355" s="94" t="str">
        <f t="shared" si="595"/>
        <v>-</v>
      </c>
      <c r="AY1355" s="94" t="str">
        <f t="shared" si="596"/>
        <v>-</v>
      </c>
      <c r="AZ1355" s="94" t="str">
        <f t="shared" si="597"/>
        <v>-</v>
      </c>
      <c r="BA1355" s="94" t="str">
        <f t="shared" si="598"/>
        <v>-</v>
      </c>
      <c r="BB1355" s="94" t="str">
        <f t="shared" si="599"/>
        <v>-</v>
      </c>
      <c r="BC1355" s="94" t="str">
        <f t="shared" si="600"/>
        <v>-</v>
      </c>
      <c r="BD1355" s="94" t="str">
        <f t="shared" si="601"/>
        <v>-</v>
      </c>
      <c r="BE1355" s="94" t="str">
        <f t="shared" si="602"/>
        <v>-</v>
      </c>
      <c r="BF1355" s="94" t="str">
        <f t="shared" si="603"/>
        <v>-</v>
      </c>
    </row>
    <row r="1356" spans="1:58" x14ac:dyDescent="0.2">
      <c r="A1356" s="19" t="s">
        <v>1193</v>
      </c>
      <c r="B1356" s="19" t="s">
        <v>76</v>
      </c>
      <c r="C1356" s="19">
        <v>9189859</v>
      </c>
      <c r="D1356" s="19">
        <v>4</v>
      </c>
      <c r="E1356" s="19" t="s">
        <v>1294</v>
      </c>
      <c r="F1356" s="19" t="s">
        <v>1945</v>
      </c>
      <c r="G1356" s="19" t="s">
        <v>1946</v>
      </c>
      <c r="H1356" s="19" t="s">
        <v>654</v>
      </c>
      <c r="I1356" s="19" t="s">
        <v>653</v>
      </c>
      <c r="J1356" s="19">
        <v>60</v>
      </c>
      <c r="K1356" s="19" t="s">
        <v>562</v>
      </c>
      <c r="L1356" s="19" t="s">
        <v>490</v>
      </c>
      <c r="M1356" s="19" t="s">
        <v>271</v>
      </c>
      <c r="N1356" s="19">
        <v>45984</v>
      </c>
      <c r="O1356" s="19">
        <v>30</v>
      </c>
      <c r="P1356" s="83">
        <v>1</v>
      </c>
      <c r="Q1356" s="19" t="s">
        <v>23</v>
      </c>
      <c r="R1356" s="19" t="s">
        <v>11</v>
      </c>
      <c r="S1356" s="19" t="s">
        <v>23</v>
      </c>
      <c r="T1356" s="19">
        <v>30</v>
      </c>
      <c r="U1356" s="19" t="s">
        <v>11</v>
      </c>
      <c r="V1356" s="19" t="s">
        <v>11</v>
      </c>
      <c r="W1356" s="19" t="s">
        <v>11</v>
      </c>
      <c r="X1356" s="19">
        <v>0</v>
      </c>
      <c r="Y1356" s="19" t="s">
        <v>732</v>
      </c>
      <c r="Z1356" s="19">
        <v>0</v>
      </c>
      <c r="AA1356" s="19">
        <v>0</v>
      </c>
      <c r="AB1356" s="19">
        <v>0</v>
      </c>
      <c r="AC1356" s="186" t="str">
        <f>IF(OR(M1356="13",M1356="14",P1356=8),"",IF(     AND(OR(S1356="AUTORIZADO", S1356="PENDIENTE", S1356="REDUCIDO", S1356="AMPLIADO"),L1356&lt;&gt;"HONORARIO" ), _xlfn.CONCAT(IF(H1356="X","H",H1356),"_",IF(OR(P1356=5,P1356=6),_xlfn.CONCAT(P1356,"A"),P1356),"_",VLOOKUP(T1356,Datos!$B$2:$C$5,2,TRUE)),""))</f>
        <v>H_1_[11 +]</v>
      </c>
      <c r="AD1356" s="186">
        <f t="shared" si="577"/>
        <v>0</v>
      </c>
      <c r="AE1356" s="90" t="str">
        <f t="shared" si="578"/>
        <v>-</v>
      </c>
      <c r="AF1356" s="91" t="str">
        <f t="shared" si="579"/>
        <v>070601</v>
      </c>
      <c r="AG1356" s="92"/>
      <c r="AH1356" s="93" t="str">
        <f t="shared" si="580"/>
        <v>Corporación de Fomento de la Producción</v>
      </c>
      <c r="AI1356" s="90" t="str">
        <f t="shared" si="581"/>
        <v>-</v>
      </c>
      <c r="AJ1356" s="90">
        <f t="shared" si="582"/>
        <v>4</v>
      </c>
      <c r="AK1356" s="90" t="str">
        <f t="shared" si="583"/>
        <v>-</v>
      </c>
      <c r="AL1356" s="90" t="str">
        <f t="shared" si="584"/>
        <v>Identifica este registro como HOMBRE</v>
      </c>
      <c r="AM1356" s="90" t="str">
        <f t="shared" si="585"/>
        <v>-</v>
      </c>
      <c r="AN1356" s="90" t="str">
        <f t="shared" si="586"/>
        <v>-</v>
      </c>
      <c r="AO1356" s="90" t="str">
        <f t="shared" si="587"/>
        <v>-</v>
      </c>
      <c r="AP1356" s="58" t="str">
        <f t="shared" si="588"/>
        <v>-</v>
      </c>
      <c r="AQ1356" s="94" t="str">
        <f t="shared" si="589"/>
        <v>-</v>
      </c>
      <c r="AR1356" s="94" t="str">
        <f>IF(N1356="","PRIMER_DIA en blanco",
IF(AND(M1356="01",N1356&gt;=L_Conversion!$C$118,N1356&lt;=L_Conversion!$D$118),"-",
IF(AND(M1356="02",N1356&gt;=L_Conversion!$C$119,N1356&lt;=L_Conversion!$D$119),"-",
IF(AND(M1356="03",N1356&gt;=L_Conversion!$C$120,N1356&lt;=L_Conversion!$D$120),"-",
IF(AND(M1356="04",N1356&gt;=L_Conversion!$C$121,N1356&lt;=L_Conversion!$D$121),"-",
IF(AND(M1356="05",N1356&gt;=L_Conversion!$C$122,N1356&lt;=L_Conversion!$D$122),"-",
IF(AND(M1356="06",N1356&gt;=L_Conversion!$C$123,N1356&lt;=L_Conversion!$D$123),"-",
IF(AND(M1356="07",N1356&gt;=L_Conversion!$C$124,N1356&lt;=L_Conversion!$D$124),"-",
IF(AND(M1356="08",N1356&gt;=L_Conversion!$C$125,N1356&lt;=L_Conversion!$D$125),"-",
IF(AND(M1356="09",N1356&gt;=L_Conversion!$C$126,N1356&lt;=L_Conversion!$D$126),"-",
IF(AND(M1356="10",N1356&gt;=L_Conversion!$C$127,N1356&lt;=L_Conversion!$D$127),"-",
IF(AND(M1356="11",N1356&gt;=L_Conversion!$C$128,N1356&lt;=L_Conversion!$D$128),"-",
IF(AND(M1356="12",N1356&gt;=L_Conversion!$C$129,N1356&lt;=L_Conversion!$D$129),"-",
IF(AND(M1356="13",N1356&gt;=L_Conversion!$C$116,N1356&lt;=L_Conversion!$D$116),"-",
IF(AND(M1356="14",N1356&gt;=L_Conversion!$C$117,N1356&lt;=L_Conversion!$D$117),"-",
"PRIMER_DIA fuera de rango")))))))))))))))</f>
        <v>-</v>
      </c>
      <c r="AS1356" s="94" t="str">
        <f t="shared" si="590"/>
        <v>-</v>
      </c>
      <c r="AT1356" s="94" t="str">
        <f t="shared" si="591"/>
        <v>-</v>
      </c>
      <c r="AU1356" s="94" t="str">
        <f t="shared" si="592"/>
        <v>-</v>
      </c>
      <c r="AV1356" s="94" t="str">
        <f t="shared" si="593"/>
        <v>-</v>
      </c>
      <c r="AW1356" s="94" t="str">
        <f t="shared" si="594"/>
        <v>-</v>
      </c>
      <c r="AX1356" s="94" t="str">
        <f t="shared" si="595"/>
        <v>-</v>
      </c>
      <c r="AY1356" s="94" t="str">
        <f t="shared" si="596"/>
        <v>-</v>
      </c>
      <c r="AZ1356" s="94" t="str">
        <f t="shared" si="597"/>
        <v>-</v>
      </c>
      <c r="BA1356" s="94" t="str">
        <f t="shared" si="598"/>
        <v>-</v>
      </c>
      <c r="BB1356" s="94" t="str">
        <f t="shared" si="599"/>
        <v>-</v>
      </c>
      <c r="BC1356" s="94" t="str">
        <f t="shared" si="600"/>
        <v>-</v>
      </c>
      <c r="BD1356" s="94" t="str">
        <f t="shared" si="601"/>
        <v>-</v>
      </c>
      <c r="BE1356" s="94" t="str">
        <f t="shared" si="602"/>
        <v>-</v>
      </c>
      <c r="BF1356" s="94" t="str">
        <f t="shared" si="603"/>
        <v>-</v>
      </c>
    </row>
    <row r="1357" spans="1:58" x14ac:dyDescent="0.2">
      <c r="A1357" s="19" t="s">
        <v>1193</v>
      </c>
      <c r="B1357" s="19" t="s">
        <v>76</v>
      </c>
      <c r="C1357" s="19">
        <v>14521536</v>
      </c>
      <c r="D1357" s="19">
        <v>6</v>
      </c>
      <c r="E1357" s="19" t="s">
        <v>1332</v>
      </c>
      <c r="F1357" s="19" t="s">
        <v>2192</v>
      </c>
      <c r="G1357" s="19" t="s">
        <v>2193</v>
      </c>
      <c r="H1357" s="19" t="s">
        <v>1018</v>
      </c>
      <c r="I1357" s="19" t="s">
        <v>653</v>
      </c>
      <c r="J1357" s="19">
        <v>80</v>
      </c>
      <c r="K1357" s="19" t="s">
        <v>556</v>
      </c>
      <c r="L1357" s="19" t="s">
        <v>495</v>
      </c>
      <c r="M1357" s="19" t="s">
        <v>271</v>
      </c>
      <c r="N1357" s="19">
        <v>45985</v>
      </c>
      <c r="O1357" s="19">
        <v>2</v>
      </c>
      <c r="P1357" s="83">
        <v>1</v>
      </c>
      <c r="Q1357" s="19" t="s">
        <v>23</v>
      </c>
      <c r="R1357" s="19" t="s">
        <v>11</v>
      </c>
      <c r="S1357" s="19" t="s">
        <v>23</v>
      </c>
      <c r="T1357" s="19">
        <v>2</v>
      </c>
      <c r="U1357" s="19" t="s">
        <v>11</v>
      </c>
      <c r="V1357" s="19" t="s">
        <v>11</v>
      </c>
      <c r="W1357" s="19" t="s">
        <v>11</v>
      </c>
      <c r="X1357" s="19">
        <v>0</v>
      </c>
      <c r="Y1357" s="19" t="s">
        <v>730</v>
      </c>
      <c r="Z1357" s="19">
        <v>0</v>
      </c>
      <c r="AA1357" s="19">
        <v>0</v>
      </c>
      <c r="AB1357" s="19">
        <v>0</v>
      </c>
      <c r="AC1357" s="186" t="str">
        <f>IF(OR(M1357="13",M1357="14",P1357=8),"",IF(     AND(OR(S1357="AUTORIZADO", S1357="PENDIENTE", S1357="REDUCIDO", S1357="AMPLIADO"),L1357&lt;&gt;"HONORARIO" ), _xlfn.CONCAT(IF(H1357="X","H",H1357),"_",IF(OR(P1357=5,P1357=6),_xlfn.CONCAT(P1357,"A"),P1357),"_",VLOOKUP(T1357,Datos!$B$2:$C$5,2,TRUE)),""))</f>
        <v>M_1_[hasta 3]</v>
      </c>
      <c r="AD1357" s="186">
        <f t="shared" si="577"/>
        <v>0</v>
      </c>
      <c r="AE1357" s="90" t="str">
        <f t="shared" si="578"/>
        <v>-</v>
      </c>
      <c r="AF1357" s="91" t="str">
        <f t="shared" si="579"/>
        <v>070601</v>
      </c>
      <c r="AG1357" s="92"/>
      <c r="AH1357" s="93" t="str">
        <f t="shared" si="580"/>
        <v>Corporación de Fomento de la Producción</v>
      </c>
      <c r="AI1357" s="90" t="str">
        <f t="shared" si="581"/>
        <v>-</v>
      </c>
      <c r="AJ1357" s="90">
        <f t="shared" si="582"/>
        <v>6</v>
      </c>
      <c r="AK1357" s="90" t="str">
        <f t="shared" si="583"/>
        <v>-</v>
      </c>
      <c r="AL1357" s="90" t="str">
        <f t="shared" si="584"/>
        <v>Identifica este registro como MUJER</v>
      </c>
      <c r="AM1357" s="90" t="str">
        <f t="shared" si="585"/>
        <v>-</v>
      </c>
      <c r="AN1357" s="90" t="str">
        <f t="shared" si="586"/>
        <v>-</v>
      </c>
      <c r="AO1357" s="90" t="str">
        <f t="shared" si="587"/>
        <v>-</v>
      </c>
      <c r="AP1357" s="58" t="str">
        <f t="shared" si="588"/>
        <v>-</v>
      </c>
      <c r="AQ1357" s="94" t="str">
        <f t="shared" si="589"/>
        <v>-</v>
      </c>
      <c r="AR1357" s="94" t="str">
        <f>IF(N1357="","PRIMER_DIA en blanco",
IF(AND(M1357="01",N1357&gt;=L_Conversion!$C$118,N1357&lt;=L_Conversion!$D$118),"-",
IF(AND(M1357="02",N1357&gt;=L_Conversion!$C$119,N1357&lt;=L_Conversion!$D$119),"-",
IF(AND(M1357="03",N1357&gt;=L_Conversion!$C$120,N1357&lt;=L_Conversion!$D$120),"-",
IF(AND(M1357="04",N1357&gt;=L_Conversion!$C$121,N1357&lt;=L_Conversion!$D$121),"-",
IF(AND(M1357="05",N1357&gt;=L_Conversion!$C$122,N1357&lt;=L_Conversion!$D$122),"-",
IF(AND(M1357="06",N1357&gt;=L_Conversion!$C$123,N1357&lt;=L_Conversion!$D$123),"-",
IF(AND(M1357="07",N1357&gt;=L_Conversion!$C$124,N1357&lt;=L_Conversion!$D$124),"-",
IF(AND(M1357="08",N1357&gt;=L_Conversion!$C$125,N1357&lt;=L_Conversion!$D$125),"-",
IF(AND(M1357="09",N1357&gt;=L_Conversion!$C$126,N1357&lt;=L_Conversion!$D$126),"-",
IF(AND(M1357="10",N1357&gt;=L_Conversion!$C$127,N1357&lt;=L_Conversion!$D$127),"-",
IF(AND(M1357="11",N1357&gt;=L_Conversion!$C$128,N1357&lt;=L_Conversion!$D$128),"-",
IF(AND(M1357="12",N1357&gt;=L_Conversion!$C$129,N1357&lt;=L_Conversion!$D$129),"-",
IF(AND(M1357="13",N1357&gt;=L_Conversion!$C$116,N1357&lt;=L_Conversion!$D$116),"-",
IF(AND(M1357="14",N1357&gt;=L_Conversion!$C$117,N1357&lt;=L_Conversion!$D$117),"-",
"PRIMER_DIA fuera de rango")))))))))))))))</f>
        <v>-</v>
      </c>
      <c r="AS1357" s="94" t="str">
        <f t="shared" si="590"/>
        <v>-</v>
      </c>
      <c r="AT1357" s="94" t="str">
        <f t="shared" si="591"/>
        <v>-</v>
      </c>
      <c r="AU1357" s="94" t="str">
        <f t="shared" si="592"/>
        <v>-</v>
      </c>
      <c r="AV1357" s="94" t="str">
        <f t="shared" si="593"/>
        <v>-</v>
      </c>
      <c r="AW1357" s="94" t="str">
        <f t="shared" si="594"/>
        <v>-</v>
      </c>
      <c r="AX1357" s="94" t="str">
        <f t="shared" si="595"/>
        <v>-</v>
      </c>
      <c r="AY1357" s="94" t="str">
        <f t="shared" si="596"/>
        <v>-</v>
      </c>
      <c r="AZ1357" s="94" t="str">
        <f t="shared" si="597"/>
        <v>-</v>
      </c>
      <c r="BA1357" s="94" t="str">
        <f t="shared" si="598"/>
        <v>-</v>
      </c>
      <c r="BB1357" s="94" t="str">
        <f t="shared" si="599"/>
        <v>-</v>
      </c>
      <c r="BC1357" s="94" t="str">
        <f t="shared" si="600"/>
        <v>-</v>
      </c>
      <c r="BD1357" s="94" t="str">
        <f t="shared" si="601"/>
        <v>-</v>
      </c>
      <c r="BE1357" s="94" t="str">
        <f t="shared" si="602"/>
        <v>-</v>
      </c>
      <c r="BF1357" s="94" t="str">
        <f t="shared" si="603"/>
        <v>-</v>
      </c>
    </row>
    <row r="1358" spans="1:58" x14ac:dyDescent="0.2">
      <c r="A1358" s="19" t="s">
        <v>1193</v>
      </c>
      <c r="B1358" s="19" t="s">
        <v>76</v>
      </c>
      <c r="C1358" s="19">
        <v>10461438</v>
      </c>
      <c r="D1358" s="19">
        <v>8</v>
      </c>
      <c r="E1358" s="19" t="s">
        <v>1219</v>
      </c>
      <c r="F1358" s="19" t="s">
        <v>2003</v>
      </c>
      <c r="G1358" s="19" t="s">
        <v>2004</v>
      </c>
      <c r="H1358" s="19" t="s">
        <v>1018</v>
      </c>
      <c r="I1358" s="19" t="s">
        <v>653</v>
      </c>
      <c r="J1358" s="19">
        <v>80</v>
      </c>
      <c r="K1358" s="19" t="s">
        <v>556</v>
      </c>
      <c r="L1358" s="19" t="s">
        <v>495</v>
      </c>
      <c r="M1358" s="19" t="s">
        <v>271</v>
      </c>
      <c r="N1358" s="19">
        <v>45985</v>
      </c>
      <c r="O1358" s="19">
        <v>5</v>
      </c>
      <c r="P1358" s="83">
        <v>1</v>
      </c>
      <c r="Q1358" s="19" t="s">
        <v>23</v>
      </c>
      <c r="R1358" s="19" t="s">
        <v>11</v>
      </c>
      <c r="S1358" s="19" t="s">
        <v>23</v>
      </c>
      <c r="T1358" s="19">
        <v>5</v>
      </c>
      <c r="U1358" s="19" t="s">
        <v>11</v>
      </c>
      <c r="V1358" s="19" t="s">
        <v>11</v>
      </c>
      <c r="W1358" s="19" t="s">
        <v>11</v>
      </c>
      <c r="X1358" s="19">
        <v>0</v>
      </c>
      <c r="Y1358" s="19" t="s">
        <v>730</v>
      </c>
      <c r="Z1358" s="19">
        <v>0</v>
      </c>
      <c r="AA1358" s="19">
        <v>0</v>
      </c>
      <c r="AB1358" s="19">
        <v>0</v>
      </c>
      <c r="AC1358" s="186" t="str">
        <f>IF(OR(M1358="13",M1358="14",P1358=8),"",IF(     AND(OR(S1358="AUTORIZADO", S1358="PENDIENTE", S1358="REDUCIDO", S1358="AMPLIADO"),L1358&lt;&gt;"HONORARIO" ), _xlfn.CONCAT(IF(H1358="X","H",H1358),"_",IF(OR(P1358=5,P1358=6),_xlfn.CONCAT(P1358,"A"),P1358),"_",VLOOKUP(T1358,Datos!$B$2:$C$5,2,TRUE)),""))</f>
        <v>M_1_[4 a 10]</v>
      </c>
      <c r="AD1358" s="186">
        <f t="shared" si="577"/>
        <v>0</v>
      </c>
      <c r="AE1358" s="90" t="str">
        <f t="shared" si="578"/>
        <v>-</v>
      </c>
      <c r="AF1358" s="91" t="str">
        <f t="shared" si="579"/>
        <v>070601</v>
      </c>
      <c r="AG1358" s="92"/>
      <c r="AH1358" s="93" t="str">
        <f t="shared" si="580"/>
        <v>Corporación de Fomento de la Producción</v>
      </c>
      <c r="AI1358" s="90" t="str">
        <f t="shared" si="581"/>
        <v>-</v>
      </c>
      <c r="AJ1358" s="90">
        <f t="shared" si="582"/>
        <v>8</v>
      </c>
      <c r="AK1358" s="90" t="str">
        <f t="shared" si="583"/>
        <v>-</v>
      </c>
      <c r="AL1358" s="90" t="str">
        <f t="shared" si="584"/>
        <v>Identifica este registro como MUJER</v>
      </c>
      <c r="AM1358" s="90" t="str">
        <f t="shared" si="585"/>
        <v>-</v>
      </c>
      <c r="AN1358" s="90" t="str">
        <f t="shared" si="586"/>
        <v>-</v>
      </c>
      <c r="AO1358" s="90" t="str">
        <f t="shared" si="587"/>
        <v>-</v>
      </c>
      <c r="AP1358" s="58" t="str">
        <f t="shared" si="588"/>
        <v>-</v>
      </c>
      <c r="AQ1358" s="94" t="str">
        <f t="shared" si="589"/>
        <v>-</v>
      </c>
      <c r="AR1358" s="94" t="str">
        <f>IF(N1358="","PRIMER_DIA en blanco",
IF(AND(M1358="01",N1358&gt;=L_Conversion!$C$118,N1358&lt;=L_Conversion!$D$118),"-",
IF(AND(M1358="02",N1358&gt;=L_Conversion!$C$119,N1358&lt;=L_Conversion!$D$119),"-",
IF(AND(M1358="03",N1358&gt;=L_Conversion!$C$120,N1358&lt;=L_Conversion!$D$120),"-",
IF(AND(M1358="04",N1358&gt;=L_Conversion!$C$121,N1358&lt;=L_Conversion!$D$121),"-",
IF(AND(M1358="05",N1358&gt;=L_Conversion!$C$122,N1358&lt;=L_Conversion!$D$122),"-",
IF(AND(M1358="06",N1358&gt;=L_Conversion!$C$123,N1358&lt;=L_Conversion!$D$123),"-",
IF(AND(M1358="07",N1358&gt;=L_Conversion!$C$124,N1358&lt;=L_Conversion!$D$124),"-",
IF(AND(M1358="08",N1358&gt;=L_Conversion!$C$125,N1358&lt;=L_Conversion!$D$125),"-",
IF(AND(M1358="09",N1358&gt;=L_Conversion!$C$126,N1358&lt;=L_Conversion!$D$126),"-",
IF(AND(M1358="10",N1358&gt;=L_Conversion!$C$127,N1358&lt;=L_Conversion!$D$127),"-",
IF(AND(M1358="11",N1358&gt;=L_Conversion!$C$128,N1358&lt;=L_Conversion!$D$128),"-",
IF(AND(M1358="12",N1358&gt;=L_Conversion!$C$129,N1358&lt;=L_Conversion!$D$129),"-",
IF(AND(M1358="13",N1358&gt;=L_Conversion!$C$116,N1358&lt;=L_Conversion!$D$116),"-",
IF(AND(M1358="14",N1358&gt;=L_Conversion!$C$117,N1358&lt;=L_Conversion!$D$117),"-",
"PRIMER_DIA fuera de rango")))))))))))))))</f>
        <v>-</v>
      </c>
      <c r="AS1358" s="94" t="str">
        <f t="shared" si="590"/>
        <v>-</v>
      </c>
      <c r="AT1358" s="94" t="str">
        <f t="shared" si="591"/>
        <v>-</v>
      </c>
      <c r="AU1358" s="94" t="str">
        <f t="shared" si="592"/>
        <v>-</v>
      </c>
      <c r="AV1358" s="94" t="str">
        <f t="shared" si="593"/>
        <v>-</v>
      </c>
      <c r="AW1358" s="94" t="str">
        <f t="shared" si="594"/>
        <v>-</v>
      </c>
      <c r="AX1358" s="94" t="str">
        <f t="shared" si="595"/>
        <v>-</v>
      </c>
      <c r="AY1358" s="94" t="str">
        <f t="shared" si="596"/>
        <v>-</v>
      </c>
      <c r="AZ1358" s="94" t="str">
        <f t="shared" si="597"/>
        <v>-</v>
      </c>
      <c r="BA1358" s="94" t="str">
        <f t="shared" si="598"/>
        <v>-</v>
      </c>
      <c r="BB1358" s="94" t="str">
        <f t="shared" si="599"/>
        <v>-</v>
      </c>
      <c r="BC1358" s="94" t="str">
        <f t="shared" si="600"/>
        <v>-</v>
      </c>
      <c r="BD1358" s="94" t="str">
        <f t="shared" si="601"/>
        <v>-</v>
      </c>
      <c r="BE1358" s="94" t="str">
        <f t="shared" si="602"/>
        <v>-</v>
      </c>
      <c r="BF1358" s="94" t="str">
        <f t="shared" si="603"/>
        <v>-</v>
      </c>
    </row>
    <row r="1359" spans="1:58" x14ac:dyDescent="0.2">
      <c r="A1359" s="19" t="s">
        <v>1193</v>
      </c>
      <c r="B1359" s="19" t="s">
        <v>76</v>
      </c>
      <c r="C1359" s="19">
        <v>13118150</v>
      </c>
      <c r="D1359" s="19">
        <v>7</v>
      </c>
      <c r="E1359" s="19" t="s">
        <v>1508</v>
      </c>
      <c r="F1359" s="19" t="s">
        <v>1403</v>
      </c>
      <c r="G1359" s="19" t="s">
        <v>2043</v>
      </c>
      <c r="H1359" s="19" t="s">
        <v>1018</v>
      </c>
      <c r="I1359" s="19" t="s">
        <v>653</v>
      </c>
      <c r="J1359" s="19">
        <v>80</v>
      </c>
      <c r="K1359" s="19" t="s">
        <v>556</v>
      </c>
      <c r="L1359" s="19" t="s">
        <v>495</v>
      </c>
      <c r="M1359" s="19" t="s">
        <v>271</v>
      </c>
      <c r="N1359" s="19">
        <v>45985</v>
      </c>
      <c r="O1359" s="19">
        <v>5</v>
      </c>
      <c r="P1359" s="83">
        <v>1</v>
      </c>
      <c r="Q1359" s="19" t="s">
        <v>23</v>
      </c>
      <c r="R1359" s="19" t="s">
        <v>11</v>
      </c>
      <c r="S1359" s="19" t="s">
        <v>23</v>
      </c>
      <c r="T1359" s="19">
        <v>5</v>
      </c>
      <c r="U1359" s="19" t="s">
        <v>11</v>
      </c>
      <c r="V1359" s="19" t="s">
        <v>11</v>
      </c>
      <c r="W1359" s="19" t="s">
        <v>11</v>
      </c>
      <c r="X1359" s="19">
        <v>0</v>
      </c>
      <c r="Y1359" s="19" t="s">
        <v>730</v>
      </c>
      <c r="Z1359" s="19">
        <v>0</v>
      </c>
      <c r="AA1359" s="19">
        <v>0</v>
      </c>
      <c r="AB1359" s="19">
        <v>0</v>
      </c>
      <c r="AC1359" s="186" t="str">
        <f>IF(OR(M1359="13",M1359="14",P1359=8),"",IF(     AND(OR(S1359="AUTORIZADO", S1359="PENDIENTE", S1359="REDUCIDO", S1359="AMPLIADO"),L1359&lt;&gt;"HONORARIO" ), _xlfn.CONCAT(IF(H1359="X","H",H1359),"_",IF(OR(P1359=5,P1359=6),_xlfn.CONCAT(P1359,"A"),P1359),"_",VLOOKUP(T1359,Datos!$B$2:$C$5,2,TRUE)),""))</f>
        <v>M_1_[4 a 10]</v>
      </c>
      <c r="AD1359" s="186">
        <f t="shared" si="577"/>
        <v>0</v>
      </c>
      <c r="AE1359" s="90" t="str">
        <f t="shared" si="578"/>
        <v>-</v>
      </c>
      <c r="AF1359" s="91" t="str">
        <f t="shared" si="579"/>
        <v>070601</v>
      </c>
      <c r="AG1359" s="92"/>
      <c r="AH1359" s="93" t="str">
        <f t="shared" si="580"/>
        <v>Corporación de Fomento de la Producción</v>
      </c>
      <c r="AI1359" s="90" t="str">
        <f t="shared" si="581"/>
        <v>-</v>
      </c>
      <c r="AJ1359" s="90">
        <f t="shared" si="582"/>
        <v>7</v>
      </c>
      <c r="AK1359" s="90" t="str">
        <f t="shared" si="583"/>
        <v>-</v>
      </c>
      <c r="AL1359" s="90" t="str">
        <f t="shared" si="584"/>
        <v>Identifica este registro como MUJER</v>
      </c>
      <c r="AM1359" s="90" t="str">
        <f t="shared" si="585"/>
        <v>-</v>
      </c>
      <c r="AN1359" s="90" t="str">
        <f t="shared" si="586"/>
        <v>-</v>
      </c>
      <c r="AO1359" s="90" t="str">
        <f t="shared" si="587"/>
        <v>-</v>
      </c>
      <c r="AP1359" s="58" t="str">
        <f t="shared" si="588"/>
        <v>-</v>
      </c>
      <c r="AQ1359" s="94" t="str">
        <f t="shared" si="589"/>
        <v>-</v>
      </c>
      <c r="AR1359" s="94" t="str">
        <f>IF(N1359="","PRIMER_DIA en blanco",
IF(AND(M1359="01",N1359&gt;=L_Conversion!$C$118,N1359&lt;=L_Conversion!$D$118),"-",
IF(AND(M1359="02",N1359&gt;=L_Conversion!$C$119,N1359&lt;=L_Conversion!$D$119),"-",
IF(AND(M1359="03",N1359&gt;=L_Conversion!$C$120,N1359&lt;=L_Conversion!$D$120),"-",
IF(AND(M1359="04",N1359&gt;=L_Conversion!$C$121,N1359&lt;=L_Conversion!$D$121),"-",
IF(AND(M1359="05",N1359&gt;=L_Conversion!$C$122,N1359&lt;=L_Conversion!$D$122),"-",
IF(AND(M1359="06",N1359&gt;=L_Conversion!$C$123,N1359&lt;=L_Conversion!$D$123),"-",
IF(AND(M1359="07",N1359&gt;=L_Conversion!$C$124,N1359&lt;=L_Conversion!$D$124),"-",
IF(AND(M1359="08",N1359&gt;=L_Conversion!$C$125,N1359&lt;=L_Conversion!$D$125),"-",
IF(AND(M1359="09",N1359&gt;=L_Conversion!$C$126,N1359&lt;=L_Conversion!$D$126),"-",
IF(AND(M1359="10",N1359&gt;=L_Conversion!$C$127,N1359&lt;=L_Conversion!$D$127),"-",
IF(AND(M1359="11",N1359&gt;=L_Conversion!$C$128,N1359&lt;=L_Conversion!$D$128),"-",
IF(AND(M1359="12",N1359&gt;=L_Conversion!$C$129,N1359&lt;=L_Conversion!$D$129),"-",
IF(AND(M1359="13",N1359&gt;=L_Conversion!$C$116,N1359&lt;=L_Conversion!$D$116),"-",
IF(AND(M1359="14",N1359&gt;=L_Conversion!$C$117,N1359&lt;=L_Conversion!$D$117),"-",
"PRIMER_DIA fuera de rango")))))))))))))))</f>
        <v>-</v>
      </c>
      <c r="AS1359" s="94" t="str">
        <f t="shared" si="590"/>
        <v>-</v>
      </c>
      <c r="AT1359" s="94" t="str">
        <f t="shared" si="591"/>
        <v>-</v>
      </c>
      <c r="AU1359" s="94" t="str">
        <f t="shared" si="592"/>
        <v>-</v>
      </c>
      <c r="AV1359" s="94" t="str">
        <f t="shared" si="593"/>
        <v>-</v>
      </c>
      <c r="AW1359" s="94" t="str">
        <f t="shared" si="594"/>
        <v>-</v>
      </c>
      <c r="AX1359" s="94" t="str">
        <f t="shared" si="595"/>
        <v>-</v>
      </c>
      <c r="AY1359" s="94" t="str">
        <f t="shared" si="596"/>
        <v>-</v>
      </c>
      <c r="AZ1359" s="94" t="str">
        <f t="shared" si="597"/>
        <v>-</v>
      </c>
      <c r="BA1359" s="94" t="str">
        <f t="shared" si="598"/>
        <v>-</v>
      </c>
      <c r="BB1359" s="94" t="str">
        <f t="shared" si="599"/>
        <v>-</v>
      </c>
      <c r="BC1359" s="94" t="str">
        <f t="shared" si="600"/>
        <v>-</v>
      </c>
      <c r="BD1359" s="94" t="str">
        <f t="shared" si="601"/>
        <v>-</v>
      </c>
      <c r="BE1359" s="94" t="str">
        <f t="shared" si="602"/>
        <v>-</v>
      </c>
      <c r="BF1359" s="94" t="str">
        <f t="shared" si="603"/>
        <v>-</v>
      </c>
    </row>
    <row r="1360" spans="1:58" x14ac:dyDescent="0.2">
      <c r="A1360" s="19" t="s">
        <v>1193</v>
      </c>
      <c r="B1360" s="19" t="s">
        <v>76</v>
      </c>
      <c r="C1360" s="19">
        <v>17457296</v>
      </c>
      <c r="D1360" s="19">
        <v>8</v>
      </c>
      <c r="E1360" s="19" t="s">
        <v>1212</v>
      </c>
      <c r="F1360" s="19" t="s">
        <v>1213</v>
      </c>
      <c r="G1360" s="19" t="s">
        <v>1214</v>
      </c>
      <c r="H1360" s="19" t="s">
        <v>1018</v>
      </c>
      <c r="I1360" s="19" t="s">
        <v>654</v>
      </c>
      <c r="J1360" s="19">
        <v>80</v>
      </c>
      <c r="K1360" s="19" t="s">
        <v>556</v>
      </c>
      <c r="L1360" s="19" t="s">
        <v>509</v>
      </c>
      <c r="M1360" s="19" t="s">
        <v>271</v>
      </c>
      <c r="N1360" s="19">
        <v>45985</v>
      </c>
      <c r="O1360" s="19">
        <v>3</v>
      </c>
      <c r="P1360" s="83">
        <v>4</v>
      </c>
      <c r="Q1360" s="19" t="s">
        <v>23</v>
      </c>
      <c r="R1360" s="19" t="s">
        <v>11</v>
      </c>
      <c r="S1360" s="19" t="s">
        <v>23</v>
      </c>
      <c r="T1360" s="19">
        <v>3</v>
      </c>
      <c r="U1360" s="19" t="s">
        <v>11</v>
      </c>
      <c r="V1360" s="19" t="s">
        <v>11</v>
      </c>
      <c r="W1360" s="19" t="s">
        <v>11</v>
      </c>
      <c r="X1360" s="19">
        <v>0</v>
      </c>
      <c r="Y1360" s="19" t="s">
        <v>730</v>
      </c>
      <c r="Z1360" s="19">
        <v>0</v>
      </c>
      <c r="AA1360" s="19">
        <v>0</v>
      </c>
      <c r="AB1360" s="19">
        <v>0</v>
      </c>
      <c r="AC1360" s="186" t="str">
        <f>IF(OR(M1360="13",M1360="14",P1360=8),"",IF(     AND(OR(S1360="AUTORIZADO", S1360="PENDIENTE", S1360="REDUCIDO", S1360="AMPLIADO"),L1360&lt;&gt;"HONORARIO" ), _xlfn.CONCAT(IF(H1360="X","H",H1360),"_",IF(OR(P1360=5,P1360=6),_xlfn.CONCAT(P1360,"A"),P1360),"_",VLOOKUP(T1360,Datos!$B$2:$C$5,2,TRUE)),""))</f>
        <v>M_4_[hasta 3]</v>
      </c>
      <c r="AD1360" s="186">
        <f t="shared" si="577"/>
        <v>0</v>
      </c>
      <c r="AE1360" s="90" t="str">
        <f t="shared" si="578"/>
        <v>-</v>
      </c>
      <c r="AF1360" s="91" t="str">
        <f t="shared" si="579"/>
        <v>070601</v>
      </c>
      <c r="AG1360" s="92"/>
      <c r="AH1360" s="93" t="str">
        <f t="shared" si="580"/>
        <v>Corporación de Fomento de la Producción</v>
      </c>
      <c r="AI1360" s="90" t="str">
        <f t="shared" si="581"/>
        <v>-</v>
      </c>
      <c r="AJ1360" s="90">
        <f t="shared" si="582"/>
        <v>8</v>
      </c>
      <c r="AK1360" s="90" t="str">
        <f t="shared" si="583"/>
        <v>-</v>
      </c>
      <c r="AL1360" s="90" t="str">
        <f t="shared" si="584"/>
        <v>Identifica este registro como MUJER</v>
      </c>
      <c r="AM1360" s="90" t="str">
        <f t="shared" si="585"/>
        <v>-</v>
      </c>
      <c r="AN1360" s="90" t="str">
        <f t="shared" si="586"/>
        <v>-</v>
      </c>
      <c r="AO1360" s="90" t="str">
        <f t="shared" si="587"/>
        <v>-</v>
      </c>
      <c r="AP1360" s="58" t="str">
        <f t="shared" si="588"/>
        <v>-</v>
      </c>
      <c r="AQ1360" s="94" t="str">
        <f t="shared" si="589"/>
        <v>-</v>
      </c>
      <c r="AR1360" s="94" t="str">
        <f>IF(N1360="","PRIMER_DIA en blanco",
IF(AND(M1360="01",N1360&gt;=L_Conversion!$C$118,N1360&lt;=L_Conversion!$D$118),"-",
IF(AND(M1360="02",N1360&gt;=L_Conversion!$C$119,N1360&lt;=L_Conversion!$D$119),"-",
IF(AND(M1360="03",N1360&gt;=L_Conversion!$C$120,N1360&lt;=L_Conversion!$D$120),"-",
IF(AND(M1360="04",N1360&gt;=L_Conversion!$C$121,N1360&lt;=L_Conversion!$D$121),"-",
IF(AND(M1360="05",N1360&gt;=L_Conversion!$C$122,N1360&lt;=L_Conversion!$D$122),"-",
IF(AND(M1360="06",N1360&gt;=L_Conversion!$C$123,N1360&lt;=L_Conversion!$D$123),"-",
IF(AND(M1360="07",N1360&gt;=L_Conversion!$C$124,N1360&lt;=L_Conversion!$D$124),"-",
IF(AND(M1360="08",N1360&gt;=L_Conversion!$C$125,N1360&lt;=L_Conversion!$D$125),"-",
IF(AND(M1360="09",N1360&gt;=L_Conversion!$C$126,N1360&lt;=L_Conversion!$D$126),"-",
IF(AND(M1360="10",N1360&gt;=L_Conversion!$C$127,N1360&lt;=L_Conversion!$D$127),"-",
IF(AND(M1360="11",N1360&gt;=L_Conversion!$C$128,N1360&lt;=L_Conversion!$D$128),"-",
IF(AND(M1360="12",N1360&gt;=L_Conversion!$C$129,N1360&lt;=L_Conversion!$D$129),"-",
IF(AND(M1360="13",N1360&gt;=L_Conversion!$C$116,N1360&lt;=L_Conversion!$D$116),"-",
IF(AND(M1360="14",N1360&gt;=L_Conversion!$C$117,N1360&lt;=L_Conversion!$D$117),"-",
"PRIMER_DIA fuera de rango")))))))))))))))</f>
        <v>-</v>
      </c>
      <c r="AS1360" s="94" t="str">
        <f t="shared" si="590"/>
        <v>-</v>
      </c>
      <c r="AT1360" s="94" t="str">
        <f t="shared" si="591"/>
        <v>-</v>
      </c>
      <c r="AU1360" s="94" t="str">
        <f t="shared" si="592"/>
        <v>-</v>
      </c>
      <c r="AV1360" s="94" t="str">
        <f t="shared" si="593"/>
        <v>-</v>
      </c>
      <c r="AW1360" s="94" t="str">
        <f t="shared" si="594"/>
        <v>-</v>
      </c>
      <c r="AX1360" s="94" t="str">
        <f t="shared" si="595"/>
        <v>-</v>
      </c>
      <c r="AY1360" s="94" t="str">
        <f t="shared" si="596"/>
        <v>-</v>
      </c>
      <c r="AZ1360" s="94" t="str">
        <f t="shared" si="597"/>
        <v>-</v>
      </c>
      <c r="BA1360" s="94" t="str">
        <f t="shared" si="598"/>
        <v>-</v>
      </c>
      <c r="BB1360" s="94" t="str">
        <f t="shared" si="599"/>
        <v>-</v>
      </c>
      <c r="BC1360" s="94" t="str">
        <f t="shared" si="600"/>
        <v>-</v>
      </c>
      <c r="BD1360" s="94" t="str">
        <f t="shared" si="601"/>
        <v>-</v>
      </c>
      <c r="BE1360" s="94" t="str">
        <f t="shared" si="602"/>
        <v>-</v>
      </c>
      <c r="BF1360" s="94" t="str">
        <f t="shared" si="603"/>
        <v>-</v>
      </c>
    </row>
    <row r="1361" spans="1:58" x14ac:dyDescent="0.2">
      <c r="A1361" s="19" t="s">
        <v>1193</v>
      </c>
      <c r="B1361" s="19" t="s">
        <v>76</v>
      </c>
      <c r="C1361" s="19">
        <v>12431825</v>
      </c>
      <c r="D1361" s="19">
        <v>4</v>
      </c>
      <c r="E1361" s="19" t="s">
        <v>1201</v>
      </c>
      <c r="F1361" s="19" t="s">
        <v>1642</v>
      </c>
      <c r="G1361" s="19" t="s">
        <v>1643</v>
      </c>
      <c r="H1361" s="19" t="s">
        <v>1018</v>
      </c>
      <c r="I1361" s="19" t="s">
        <v>653</v>
      </c>
      <c r="J1361" s="19">
        <v>80</v>
      </c>
      <c r="K1361" s="19" t="s">
        <v>560</v>
      </c>
      <c r="L1361" s="19" t="s">
        <v>495</v>
      </c>
      <c r="M1361" s="19" t="s">
        <v>271</v>
      </c>
      <c r="N1361" s="19">
        <v>45985</v>
      </c>
      <c r="O1361" s="19">
        <v>2</v>
      </c>
      <c r="P1361" s="83">
        <v>1</v>
      </c>
      <c r="Q1361" s="19" t="s">
        <v>23</v>
      </c>
      <c r="R1361" s="19" t="s">
        <v>11</v>
      </c>
      <c r="S1361" s="19" t="s">
        <v>23</v>
      </c>
      <c r="T1361" s="19">
        <v>2</v>
      </c>
      <c r="U1361" s="19" t="s">
        <v>11</v>
      </c>
      <c r="V1361" s="19" t="s">
        <v>11</v>
      </c>
      <c r="W1361" s="19" t="s">
        <v>11</v>
      </c>
      <c r="X1361" s="19">
        <v>0</v>
      </c>
      <c r="Y1361" s="19" t="s">
        <v>730</v>
      </c>
      <c r="Z1361" s="19">
        <v>0</v>
      </c>
      <c r="AA1361" s="19">
        <v>0</v>
      </c>
      <c r="AB1361" s="19">
        <v>0</v>
      </c>
      <c r="AC1361" s="186" t="str">
        <f>IF(OR(M1361="13",M1361="14",P1361=8),"",IF(     AND(OR(S1361="AUTORIZADO", S1361="PENDIENTE", S1361="REDUCIDO", S1361="AMPLIADO"),L1361&lt;&gt;"HONORARIO" ), _xlfn.CONCAT(IF(H1361="X","H",H1361),"_",IF(OR(P1361=5,P1361=6),_xlfn.CONCAT(P1361,"A"),P1361),"_",VLOOKUP(T1361,Datos!$B$2:$C$5,2,TRUE)),""))</f>
        <v>M_1_[hasta 3]</v>
      </c>
      <c r="AD1361" s="186">
        <f t="shared" si="577"/>
        <v>0</v>
      </c>
      <c r="AE1361" s="90" t="str">
        <f t="shared" si="578"/>
        <v>-</v>
      </c>
      <c r="AF1361" s="91" t="str">
        <f t="shared" si="579"/>
        <v>070601</v>
      </c>
      <c r="AG1361" s="92"/>
      <c r="AH1361" s="93" t="str">
        <f t="shared" si="580"/>
        <v>Corporación de Fomento de la Producción</v>
      </c>
      <c r="AI1361" s="90" t="str">
        <f t="shared" si="581"/>
        <v>-</v>
      </c>
      <c r="AJ1361" s="90">
        <f t="shared" si="582"/>
        <v>4</v>
      </c>
      <c r="AK1361" s="90" t="str">
        <f t="shared" si="583"/>
        <v>-</v>
      </c>
      <c r="AL1361" s="90" t="str">
        <f t="shared" si="584"/>
        <v>Identifica este registro como MUJER</v>
      </c>
      <c r="AM1361" s="90" t="str">
        <f t="shared" si="585"/>
        <v>-</v>
      </c>
      <c r="AN1361" s="90" t="str">
        <f t="shared" si="586"/>
        <v>-</v>
      </c>
      <c r="AO1361" s="90" t="str">
        <f t="shared" si="587"/>
        <v>-</v>
      </c>
      <c r="AP1361" s="58" t="str">
        <f t="shared" si="588"/>
        <v>-</v>
      </c>
      <c r="AQ1361" s="94" t="str">
        <f t="shared" si="589"/>
        <v>-</v>
      </c>
      <c r="AR1361" s="94" t="str">
        <f>IF(N1361="","PRIMER_DIA en blanco",
IF(AND(M1361="01",N1361&gt;=L_Conversion!$C$118,N1361&lt;=L_Conversion!$D$118),"-",
IF(AND(M1361="02",N1361&gt;=L_Conversion!$C$119,N1361&lt;=L_Conversion!$D$119),"-",
IF(AND(M1361="03",N1361&gt;=L_Conversion!$C$120,N1361&lt;=L_Conversion!$D$120),"-",
IF(AND(M1361="04",N1361&gt;=L_Conversion!$C$121,N1361&lt;=L_Conversion!$D$121),"-",
IF(AND(M1361="05",N1361&gt;=L_Conversion!$C$122,N1361&lt;=L_Conversion!$D$122),"-",
IF(AND(M1361="06",N1361&gt;=L_Conversion!$C$123,N1361&lt;=L_Conversion!$D$123),"-",
IF(AND(M1361="07",N1361&gt;=L_Conversion!$C$124,N1361&lt;=L_Conversion!$D$124),"-",
IF(AND(M1361="08",N1361&gt;=L_Conversion!$C$125,N1361&lt;=L_Conversion!$D$125),"-",
IF(AND(M1361="09",N1361&gt;=L_Conversion!$C$126,N1361&lt;=L_Conversion!$D$126),"-",
IF(AND(M1361="10",N1361&gt;=L_Conversion!$C$127,N1361&lt;=L_Conversion!$D$127),"-",
IF(AND(M1361="11",N1361&gt;=L_Conversion!$C$128,N1361&lt;=L_Conversion!$D$128),"-",
IF(AND(M1361="12",N1361&gt;=L_Conversion!$C$129,N1361&lt;=L_Conversion!$D$129),"-",
IF(AND(M1361="13",N1361&gt;=L_Conversion!$C$116,N1361&lt;=L_Conversion!$D$116),"-",
IF(AND(M1361="14",N1361&gt;=L_Conversion!$C$117,N1361&lt;=L_Conversion!$D$117),"-",
"PRIMER_DIA fuera de rango")))))))))))))))</f>
        <v>-</v>
      </c>
      <c r="AS1361" s="94" t="str">
        <f t="shared" si="590"/>
        <v>-</v>
      </c>
      <c r="AT1361" s="94" t="str">
        <f t="shared" si="591"/>
        <v>-</v>
      </c>
      <c r="AU1361" s="94" t="str">
        <f t="shared" si="592"/>
        <v>-</v>
      </c>
      <c r="AV1361" s="94" t="str">
        <f t="shared" si="593"/>
        <v>-</v>
      </c>
      <c r="AW1361" s="94" t="str">
        <f t="shared" si="594"/>
        <v>-</v>
      </c>
      <c r="AX1361" s="94" t="str">
        <f t="shared" si="595"/>
        <v>-</v>
      </c>
      <c r="AY1361" s="94" t="str">
        <f t="shared" si="596"/>
        <v>-</v>
      </c>
      <c r="AZ1361" s="94" t="str">
        <f t="shared" si="597"/>
        <v>-</v>
      </c>
      <c r="BA1361" s="94" t="str">
        <f t="shared" si="598"/>
        <v>-</v>
      </c>
      <c r="BB1361" s="94" t="str">
        <f t="shared" si="599"/>
        <v>-</v>
      </c>
      <c r="BC1361" s="94" t="str">
        <f t="shared" si="600"/>
        <v>-</v>
      </c>
      <c r="BD1361" s="94" t="str">
        <f t="shared" si="601"/>
        <v>-</v>
      </c>
      <c r="BE1361" s="94" t="str">
        <f t="shared" si="602"/>
        <v>-</v>
      </c>
      <c r="BF1361" s="94" t="str">
        <f t="shared" si="603"/>
        <v>-</v>
      </c>
    </row>
    <row r="1362" spans="1:58" x14ac:dyDescent="0.2">
      <c r="A1362" s="19" t="s">
        <v>1193</v>
      </c>
      <c r="B1362" s="19" t="s">
        <v>76</v>
      </c>
      <c r="C1362" s="19">
        <v>15477117</v>
      </c>
      <c r="D1362" s="19">
        <v>4</v>
      </c>
      <c r="E1362" s="19" t="s">
        <v>1780</v>
      </c>
      <c r="F1362" s="19" t="s">
        <v>1195</v>
      </c>
      <c r="G1362" s="19" t="s">
        <v>1781</v>
      </c>
      <c r="H1362" s="19" t="s">
        <v>1018</v>
      </c>
      <c r="I1362" s="19" t="s">
        <v>653</v>
      </c>
      <c r="J1362" s="19">
        <v>80</v>
      </c>
      <c r="K1362" s="19" t="s">
        <v>556</v>
      </c>
      <c r="L1362" s="19" t="s">
        <v>495</v>
      </c>
      <c r="M1362" s="19" t="s">
        <v>271</v>
      </c>
      <c r="N1362" s="19">
        <v>45985</v>
      </c>
      <c r="O1362" s="19">
        <v>1</v>
      </c>
      <c r="P1362" s="83">
        <v>1</v>
      </c>
      <c r="Q1362" s="19" t="s">
        <v>23</v>
      </c>
      <c r="R1362" s="19" t="s">
        <v>11</v>
      </c>
      <c r="S1362" s="19" t="s">
        <v>23</v>
      </c>
      <c r="T1362" s="19">
        <v>1</v>
      </c>
      <c r="U1362" s="19" t="s">
        <v>11</v>
      </c>
      <c r="V1362" s="19" t="s">
        <v>11</v>
      </c>
      <c r="W1362" s="19" t="s">
        <v>11</v>
      </c>
      <c r="X1362" s="19">
        <v>0</v>
      </c>
      <c r="Y1362" s="19" t="s">
        <v>730</v>
      </c>
      <c r="Z1362" s="19">
        <v>0</v>
      </c>
      <c r="AA1362" s="19">
        <v>0</v>
      </c>
      <c r="AB1362" s="19">
        <v>0</v>
      </c>
      <c r="AC1362" s="186" t="str">
        <f>IF(OR(M1362="13",M1362="14",P1362=8),"",IF(     AND(OR(S1362="AUTORIZADO", S1362="PENDIENTE", S1362="REDUCIDO", S1362="AMPLIADO"),L1362&lt;&gt;"HONORARIO" ), _xlfn.CONCAT(IF(H1362="X","H",H1362),"_",IF(OR(P1362=5,P1362=6),_xlfn.CONCAT(P1362,"A"),P1362),"_",VLOOKUP(T1362,Datos!$B$2:$C$5,2,TRUE)),""))</f>
        <v>M_1_[hasta 3]</v>
      </c>
      <c r="AD1362" s="186">
        <f t="shared" si="577"/>
        <v>0</v>
      </c>
      <c r="AE1362" s="90" t="str">
        <f t="shared" si="578"/>
        <v>-</v>
      </c>
      <c r="AF1362" s="91" t="str">
        <f t="shared" si="579"/>
        <v>070601</v>
      </c>
      <c r="AG1362" s="92"/>
      <c r="AH1362" s="93" t="str">
        <f t="shared" si="580"/>
        <v>Corporación de Fomento de la Producción</v>
      </c>
      <c r="AI1362" s="90" t="str">
        <f t="shared" si="581"/>
        <v>-</v>
      </c>
      <c r="AJ1362" s="90">
        <f t="shared" si="582"/>
        <v>4</v>
      </c>
      <c r="AK1362" s="90" t="str">
        <f t="shared" si="583"/>
        <v>-</v>
      </c>
      <c r="AL1362" s="90" t="str">
        <f t="shared" si="584"/>
        <v>Identifica este registro como MUJER</v>
      </c>
      <c r="AM1362" s="90" t="str">
        <f t="shared" si="585"/>
        <v>-</v>
      </c>
      <c r="AN1362" s="90" t="str">
        <f t="shared" si="586"/>
        <v>-</v>
      </c>
      <c r="AO1362" s="90" t="str">
        <f t="shared" si="587"/>
        <v>-</v>
      </c>
      <c r="AP1362" s="58" t="str">
        <f t="shared" si="588"/>
        <v>-</v>
      </c>
      <c r="AQ1362" s="94" t="str">
        <f t="shared" si="589"/>
        <v>-</v>
      </c>
      <c r="AR1362" s="94" t="str">
        <f>IF(N1362="","PRIMER_DIA en blanco",
IF(AND(M1362="01",N1362&gt;=L_Conversion!$C$118,N1362&lt;=L_Conversion!$D$118),"-",
IF(AND(M1362="02",N1362&gt;=L_Conversion!$C$119,N1362&lt;=L_Conversion!$D$119),"-",
IF(AND(M1362="03",N1362&gt;=L_Conversion!$C$120,N1362&lt;=L_Conversion!$D$120),"-",
IF(AND(M1362="04",N1362&gt;=L_Conversion!$C$121,N1362&lt;=L_Conversion!$D$121),"-",
IF(AND(M1362="05",N1362&gt;=L_Conversion!$C$122,N1362&lt;=L_Conversion!$D$122),"-",
IF(AND(M1362="06",N1362&gt;=L_Conversion!$C$123,N1362&lt;=L_Conversion!$D$123),"-",
IF(AND(M1362="07",N1362&gt;=L_Conversion!$C$124,N1362&lt;=L_Conversion!$D$124),"-",
IF(AND(M1362="08",N1362&gt;=L_Conversion!$C$125,N1362&lt;=L_Conversion!$D$125),"-",
IF(AND(M1362="09",N1362&gt;=L_Conversion!$C$126,N1362&lt;=L_Conversion!$D$126),"-",
IF(AND(M1362="10",N1362&gt;=L_Conversion!$C$127,N1362&lt;=L_Conversion!$D$127),"-",
IF(AND(M1362="11",N1362&gt;=L_Conversion!$C$128,N1362&lt;=L_Conversion!$D$128),"-",
IF(AND(M1362="12",N1362&gt;=L_Conversion!$C$129,N1362&lt;=L_Conversion!$D$129),"-",
IF(AND(M1362="13",N1362&gt;=L_Conversion!$C$116,N1362&lt;=L_Conversion!$D$116),"-",
IF(AND(M1362="14",N1362&gt;=L_Conversion!$C$117,N1362&lt;=L_Conversion!$D$117),"-",
"PRIMER_DIA fuera de rango")))))))))))))))</f>
        <v>-</v>
      </c>
      <c r="AS1362" s="94" t="str">
        <f t="shared" si="590"/>
        <v>-</v>
      </c>
      <c r="AT1362" s="94" t="str">
        <f t="shared" si="591"/>
        <v>-</v>
      </c>
      <c r="AU1362" s="94" t="str">
        <f t="shared" si="592"/>
        <v>-</v>
      </c>
      <c r="AV1362" s="94" t="str">
        <f t="shared" si="593"/>
        <v>-</v>
      </c>
      <c r="AW1362" s="94" t="str">
        <f t="shared" si="594"/>
        <v>-</v>
      </c>
      <c r="AX1362" s="94" t="str">
        <f t="shared" si="595"/>
        <v>-</v>
      </c>
      <c r="AY1362" s="94" t="str">
        <f t="shared" si="596"/>
        <v>-</v>
      </c>
      <c r="AZ1362" s="94" t="str">
        <f t="shared" si="597"/>
        <v>-</v>
      </c>
      <c r="BA1362" s="94" t="str">
        <f t="shared" si="598"/>
        <v>-</v>
      </c>
      <c r="BB1362" s="94" t="str">
        <f t="shared" si="599"/>
        <v>-</v>
      </c>
      <c r="BC1362" s="94" t="str">
        <f t="shared" si="600"/>
        <v>-</v>
      </c>
      <c r="BD1362" s="94" t="str">
        <f t="shared" si="601"/>
        <v>-</v>
      </c>
      <c r="BE1362" s="94" t="str">
        <f t="shared" si="602"/>
        <v>-</v>
      </c>
      <c r="BF1362" s="94" t="str">
        <f t="shared" si="603"/>
        <v>-</v>
      </c>
    </row>
    <row r="1363" spans="1:58" x14ac:dyDescent="0.2">
      <c r="A1363" s="19" t="s">
        <v>1193</v>
      </c>
      <c r="B1363" s="19" t="s">
        <v>76</v>
      </c>
      <c r="C1363" s="19">
        <v>13984355</v>
      </c>
      <c r="D1363" s="19" t="s">
        <v>1197</v>
      </c>
      <c r="E1363" s="19" t="s">
        <v>1268</v>
      </c>
      <c r="F1363" s="19" t="s">
        <v>1269</v>
      </c>
      <c r="G1363" s="19" t="s">
        <v>1270</v>
      </c>
      <c r="H1363" s="19" t="s">
        <v>1018</v>
      </c>
      <c r="I1363" s="19" t="s">
        <v>653</v>
      </c>
      <c r="J1363" s="19">
        <v>80</v>
      </c>
      <c r="K1363" s="19" t="s">
        <v>556</v>
      </c>
      <c r="L1363" s="19" t="s">
        <v>495</v>
      </c>
      <c r="M1363" s="19" t="s">
        <v>271</v>
      </c>
      <c r="N1363" s="19">
        <v>45985</v>
      </c>
      <c r="O1363" s="19">
        <v>3</v>
      </c>
      <c r="P1363" s="83">
        <v>1</v>
      </c>
      <c r="Q1363" s="19" t="s">
        <v>23</v>
      </c>
      <c r="R1363" s="19" t="s">
        <v>11</v>
      </c>
      <c r="S1363" s="19" t="s">
        <v>23</v>
      </c>
      <c r="T1363" s="19">
        <v>3</v>
      </c>
      <c r="U1363" s="19" t="s">
        <v>11</v>
      </c>
      <c r="V1363" s="19" t="s">
        <v>11</v>
      </c>
      <c r="W1363" s="19" t="s">
        <v>11</v>
      </c>
      <c r="X1363" s="19">
        <v>0</v>
      </c>
      <c r="Y1363" s="19" t="s">
        <v>730</v>
      </c>
      <c r="Z1363" s="19">
        <v>0</v>
      </c>
      <c r="AA1363" s="19">
        <v>0</v>
      </c>
      <c r="AB1363" s="19">
        <v>0</v>
      </c>
      <c r="AC1363" s="186" t="str">
        <f>IF(OR(M1363="13",M1363="14",P1363=8),"",IF(     AND(OR(S1363="AUTORIZADO", S1363="PENDIENTE", S1363="REDUCIDO", S1363="AMPLIADO"),L1363&lt;&gt;"HONORARIO" ), _xlfn.CONCAT(IF(H1363="X","H",H1363),"_",IF(OR(P1363=5,P1363=6),_xlfn.CONCAT(P1363,"A"),P1363),"_",VLOOKUP(T1363,Datos!$B$2:$C$5,2,TRUE)),""))</f>
        <v>M_1_[hasta 3]</v>
      </c>
      <c r="AD1363" s="186">
        <f t="shared" si="577"/>
        <v>0</v>
      </c>
      <c r="AE1363" s="90" t="str">
        <f t="shared" si="578"/>
        <v>-</v>
      </c>
      <c r="AF1363" s="91" t="str">
        <f t="shared" si="579"/>
        <v>070601</v>
      </c>
      <c r="AG1363" s="92"/>
      <c r="AH1363" s="93" t="str">
        <f t="shared" si="580"/>
        <v>Corporación de Fomento de la Producción</v>
      </c>
      <c r="AI1363" s="90" t="str">
        <f t="shared" si="581"/>
        <v>-</v>
      </c>
      <c r="AJ1363" s="90" t="str">
        <f t="shared" si="582"/>
        <v>K</v>
      </c>
      <c r="AK1363" s="90" t="str">
        <f t="shared" si="583"/>
        <v>-</v>
      </c>
      <c r="AL1363" s="90" t="str">
        <f t="shared" si="584"/>
        <v>Identifica este registro como MUJER</v>
      </c>
      <c r="AM1363" s="90" t="str">
        <f t="shared" si="585"/>
        <v>-</v>
      </c>
      <c r="AN1363" s="90" t="str">
        <f t="shared" si="586"/>
        <v>-</v>
      </c>
      <c r="AO1363" s="90" t="str">
        <f t="shared" si="587"/>
        <v>-</v>
      </c>
      <c r="AP1363" s="58" t="str">
        <f t="shared" si="588"/>
        <v>-</v>
      </c>
      <c r="AQ1363" s="94" t="str">
        <f t="shared" si="589"/>
        <v>-</v>
      </c>
      <c r="AR1363" s="94" t="str">
        <f>IF(N1363="","PRIMER_DIA en blanco",
IF(AND(M1363="01",N1363&gt;=L_Conversion!$C$118,N1363&lt;=L_Conversion!$D$118),"-",
IF(AND(M1363="02",N1363&gt;=L_Conversion!$C$119,N1363&lt;=L_Conversion!$D$119),"-",
IF(AND(M1363="03",N1363&gt;=L_Conversion!$C$120,N1363&lt;=L_Conversion!$D$120),"-",
IF(AND(M1363="04",N1363&gt;=L_Conversion!$C$121,N1363&lt;=L_Conversion!$D$121),"-",
IF(AND(M1363="05",N1363&gt;=L_Conversion!$C$122,N1363&lt;=L_Conversion!$D$122),"-",
IF(AND(M1363="06",N1363&gt;=L_Conversion!$C$123,N1363&lt;=L_Conversion!$D$123),"-",
IF(AND(M1363="07",N1363&gt;=L_Conversion!$C$124,N1363&lt;=L_Conversion!$D$124),"-",
IF(AND(M1363="08",N1363&gt;=L_Conversion!$C$125,N1363&lt;=L_Conversion!$D$125),"-",
IF(AND(M1363="09",N1363&gt;=L_Conversion!$C$126,N1363&lt;=L_Conversion!$D$126),"-",
IF(AND(M1363="10",N1363&gt;=L_Conversion!$C$127,N1363&lt;=L_Conversion!$D$127),"-",
IF(AND(M1363="11",N1363&gt;=L_Conversion!$C$128,N1363&lt;=L_Conversion!$D$128),"-",
IF(AND(M1363="12",N1363&gt;=L_Conversion!$C$129,N1363&lt;=L_Conversion!$D$129),"-",
IF(AND(M1363="13",N1363&gt;=L_Conversion!$C$116,N1363&lt;=L_Conversion!$D$116),"-",
IF(AND(M1363="14",N1363&gt;=L_Conversion!$C$117,N1363&lt;=L_Conversion!$D$117),"-",
"PRIMER_DIA fuera de rango")))))))))))))))</f>
        <v>-</v>
      </c>
      <c r="AS1363" s="94" t="str">
        <f t="shared" si="590"/>
        <v>-</v>
      </c>
      <c r="AT1363" s="94" t="str">
        <f t="shared" si="591"/>
        <v>-</v>
      </c>
      <c r="AU1363" s="94" t="str">
        <f t="shared" si="592"/>
        <v>-</v>
      </c>
      <c r="AV1363" s="94" t="str">
        <f t="shared" si="593"/>
        <v>-</v>
      </c>
      <c r="AW1363" s="94" t="str">
        <f t="shared" si="594"/>
        <v>-</v>
      </c>
      <c r="AX1363" s="94" t="str">
        <f t="shared" si="595"/>
        <v>-</v>
      </c>
      <c r="AY1363" s="94" t="str">
        <f t="shared" si="596"/>
        <v>-</v>
      </c>
      <c r="AZ1363" s="94" t="str">
        <f t="shared" si="597"/>
        <v>-</v>
      </c>
      <c r="BA1363" s="94" t="str">
        <f t="shared" si="598"/>
        <v>-</v>
      </c>
      <c r="BB1363" s="94" t="str">
        <f t="shared" si="599"/>
        <v>-</v>
      </c>
      <c r="BC1363" s="94" t="str">
        <f t="shared" si="600"/>
        <v>-</v>
      </c>
      <c r="BD1363" s="94" t="str">
        <f t="shared" si="601"/>
        <v>-</v>
      </c>
      <c r="BE1363" s="94" t="str">
        <f t="shared" si="602"/>
        <v>-</v>
      </c>
      <c r="BF1363" s="94" t="str">
        <f t="shared" si="603"/>
        <v>-</v>
      </c>
    </row>
    <row r="1364" spans="1:58" x14ac:dyDescent="0.2">
      <c r="A1364" s="19" t="s">
        <v>1193</v>
      </c>
      <c r="B1364" s="19" t="s">
        <v>76</v>
      </c>
      <c r="C1364" s="19">
        <v>15363726</v>
      </c>
      <c r="D1364" s="19">
        <v>1</v>
      </c>
      <c r="E1364" s="19" t="s">
        <v>1312</v>
      </c>
      <c r="F1364" s="19" t="s">
        <v>1685</v>
      </c>
      <c r="G1364" s="19" t="s">
        <v>2217</v>
      </c>
      <c r="H1364" s="19" t="s">
        <v>1018</v>
      </c>
      <c r="I1364" s="19" t="s">
        <v>653</v>
      </c>
      <c r="J1364" s="19">
        <v>80</v>
      </c>
      <c r="K1364" s="19" t="s">
        <v>560</v>
      </c>
      <c r="L1364" s="19" t="s">
        <v>495</v>
      </c>
      <c r="M1364" s="19" t="s">
        <v>271</v>
      </c>
      <c r="N1364" s="19">
        <v>45985</v>
      </c>
      <c r="O1364" s="19">
        <v>3</v>
      </c>
      <c r="P1364" s="83">
        <v>1</v>
      </c>
      <c r="Q1364" s="19" t="s">
        <v>23</v>
      </c>
      <c r="R1364" s="19" t="s">
        <v>11</v>
      </c>
      <c r="S1364" s="19" t="s">
        <v>23</v>
      </c>
      <c r="T1364" s="19">
        <v>3</v>
      </c>
      <c r="U1364" s="19" t="s">
        <v>11</v>
      </c>
      <c r="V1364" s="19" t="s">
        <v>11</v>
      </c>
      <c r="W1364" s="19" t="s">
        <v>11</v>
      </c>
      <c r="X1364" s="19">
        <v>0</v>
      </c>
      <c r="Y1364" s="19" t="s">
        <v>730</v>
      </c>
      <c r="Z1364" s="19">
        <v>0</v>
      </c>
      <c r="AA1364" s="19">
        <v>0</v>
      </c>
      <c r="AB1364" s="19">
        <v>0</v>
      </c>
      <c r="AC1364" s="186" t="str">
        <f>IF(OR(M1364="13",M1364="14",P1364=8),"",IF(     AND(OR(S1364="AUTORIZADO", S1364="PENDIENTE", S1364="REDUCIDO", S1364="AMPLIADO"),L1364&lt;&gt;"HONORARIO" ), _xlfn.CONCAT(IF(H1364="X","H",H1364),"_",IF(OR(P1364=5,P1364=6),_xlfn.CONCAT(P1364,"A"),P1364),"_",VLOOKUP(T1364,Datos!$B$2:$C$5,2,TRUE)),""))</f>
        <v>M_1_[hasta 3]</v>
      </c>
      <c r="AD1364" s="186">
        <f t="shared" si="577"/>
        <v>0</v>
      </c>
      <c r="AE1364" s="90" t="str">
        <f t="shared" si="578"/>
        <v>-</v>
      </c>
      <c r="AF1364" s="91" t="str">
        <f t="shared" si="579"/>
        <v>070601</v>
      </c>
      <c r="AG1364" s="92"/>
      <c r="AH1364" s="93" t="str">
        <f t="shared" si="580"/>
        <v>Corporación de Fomento de la Producción</v>
      </c>
      <c r="AI1364" s="90" t="str">
        <f t="shared" si="581"/>
        <v>-</v>
      </c>
      <c r="AJ1364" s="90">
        <f t="shared" si="582"/>
        <v>1</v>
      </c>
      <c r="AK1364" s="90" t="str">
        <f t="shared" si="583"/>
        <v>-</v>
      </c>
      <c r="AL1364" s="90" t="str">
        <f t="shared" si="584"/>
        <v>Identifica este registro como MUJER</v>
      </c>
      <c r="AM1364" s="90" t="str">
        <f t="shared" si="585"/>
        <v>-</v>
      </c>
      <c r="AN1364" s="90" t="str">
        <f t="shared" si="586"/>
        <v>-</v>
      </c>
      <c r="AO1364" s="90" t="str">
        <f t="shared" si="587"/>
        <v>-</v>
      </c>
      <c r="AP1364" s="58" t="str">
        <f t="shared" si="588"/>
        <v>-</v>
      </c>
      <c r="AQ1364" s="94" t="str">
        <f t="shared" si="589"/>
        <v>-</v>
      </c>
      <c r="AR1364" s="94" t="str">
        <f>IF(N1364="","PRIMER_DIA en blanco",
IF(AND(M1364="01",N1364&gt;=L_Conversion!$C$118,N1364&lt;=L_Conversion!$D$118),"-",
IF(AND(M1364="02",N1364&gt;=L_Conversion!$C$119,N1364&lt;=L_Conversion!$D$119),"-",
IF(AND(M1364="03",N1364&gt;=L_Conversion!$C$120,N1364&lt;=L_Conversion!$D$120),"-",
IF(AND(M1364="04",N1364&gt;=L_Conversion!$C$121,N1364&lt;=L_Conversion!$D$121),"-",
IF(AND(M1364="05",N1364&gt;=L_Conversion!$C$122,N1364&lt;=L_Conversion!$D$122),"-",
IF(AND(M1364="06",N1364&gt;=L_Conversion!$C$123,N1364&lt;=L_Conversion!$D$123),"-",
IF(AND(M1364="07",N1364&gt;=L_Conversion!$C$124,N1364&lt;=L_Conversion!$D$124),"-",
IF(AND(M1364="08",N1364&gt;=L_Conversion!$C$125,N1364&lt;=L_Conversion!$D$125),"-",
IF(AND(M1364="09",N1364&gt;=L_Conversion!$C$126,N1364&lt;=L_Conversion!$D$126),"-",
IF(AND(M1364="10",N1364&gt;=L_Conversion!$C$127,N1364&lt;=L_Conversion!$D$127),"-",
IF(AND(M1364="11",N1364&gt;=L_Conversion!$C$128,N1364&lt;=L_Conversion!$D$128),"-",
IF(AND(M1364="12",N1364&gt;=L_Conversion!$C$129,N1364&lt;=L_Conversion!$D$129),"-",
IF(AND(M1364="13",N1364&gt;=L_Conversion!$C$116,N1364&lt;=L_Conversion!$D$116),"-",
IF(AND(M1364="14",N1364&gt;=L_Conversion!$C$117,N1364&lt;=L_Conversion!$D$117),"-",
"PRIMER_DIA fuera de rango")))))))))))))))</f>
        <v>-</v>
      </c>
      <c r="AS1364" s="94" t="str">
        <f t="shared" si="590"/>
        <v>-</v>
      </c>
      <c r="AT1364" s="94" t="str">
        <f t="shared" si="591"/>
        <v>-</v>
      </c>
      <c r="AU1364" s="94" t="str">
        <f t="shared" si="592"/>
        <v>-</v>
      </c>
      <c r="AV1364" s="94" t="str">
        <f t="shared" si="593"/>
        <v>-</v>
      </c>
      <c r="AW1364" s="94" t="str">
        <f t="shared" si="594"/>
        <v>-</v>
      </c>
      <c r="AX1364" s="94" t="str">
        <f t="shared" si="595"/>
        <v>-</v>
      </c>
      <c r="AY1364" s="94" t="str">
        <f t="shared" si="596"/>
        <v>-</v>
      </c>
      <c r="AZ1364" s="94" t="str">
        <f t="shared" si="597"/>
        <v>-</v>
      </c>
      <c r="BA1364" s="94" t="str">
        <f t="shared" si="598"/>
        <v>-</v>
      </c>
      <c r="BB1364" s="94" t="str">
        <f t="shared" si="599"/>
        <v>-</v>
      </c>
      <c r="BC1364" s="94" t="str">
        <f t="shared" si="600"/>
        <v>-</v>
      </c>
      <c r="BD1364" s="94" t="str">
        <f t="shared" si="601"/>
        <v>-</v>
      </c>
      <c r="BE1364" s="94" t="str">
        <f t="shared" si="602"/>
        <v>-</v>
      </c>
      <c r="BF1364" s="94" t="str">
        <f t="shared" si="603"/>
        <v>-</v>
      </c>
    </row>
    <row r="1365" spans="1:58" x14ac:dyDescent="0.2">
      <c r="A1365" s="19" t="s">
        <v>1193</v>
      </c>
      <c r="B1365" s="19" t="s">
        <v>76</v>
      </c>
      <c r="C1365" s="19">
        <v>10654644</v>
      </c>
      <c r="D1365" s="19">
        <v>4</v>
      </c>
      <c r="E1365" s="19" t="s">
        <v>2177</v>
      </c>
      <c r="F1365" s="19" t="s">
        <v>1431</v>
      </c>
      <c r="G1365" s="19" t="s">
        <v>2218</v>
      </c>
      <c r="H1365" s="19" t="s">
        <v>1018</v>
      </c>
      <c r="I1365" s="19" t="s">
        <v>653</v>
      </c>
      <c r="J1365" s="19">
        <v>60</v>
      </c>
      <c r="K1365" s="19" t="s">
        <v>554</v>
      </c>
      <c r="L1365" s="19" t="s">
        <v>490</v>
      </c>
      <c r="M1365" s="19" t="s">
        <v>271</v>
      </c>
      <c r="N1365" s="19">
        <v>45985</v>
      </c>
      <c r="O1365" s="19">
        <v>3</v>
      </c>
      <c r="P1365" s="83">
        <v>1</v>
      </c>
      <c r="Q1365" s="19" t="s">
        <v>23</v>
      </c>
      <c r="R1365" s="19" t="s">
        <v>11</v>
      </c>
      <c r="S1365" s="19" t="s">
        <v>23</v>
      </c>
      <c r="T1365" s="19">
        <v>3</v>
      </c>
      <c r="U1365" s="19" t="s">
        <v>11</v>
      </c>
      <c r="V1365" s="19" t="s">
        <v>11</v>
      </c>
      <c r="W1365" s="19" t="s">
        <v>19</v>
      </c>
      <c r="X1365" s="19">
        <v>67704</v>
      </c>
      <c r="Y1365" s="19" t="s">
        <v>726</v>
      </c>
      <c r="Z1365" s="19">
        <v>3</v>
      </c>
      <c r="AA1365" s="19">
        <v>0</v>
      </c>
      <c r="AB1365" s="19">
        <v>67704</v>
      </c>
      <c r="AC1365" s="186" t="str">
        <f>IF(OR(M1365="13",M1365="14",P1365=8),"",IF(     AND(OR(S1365="AUTORIZADO", S1365="PENDIENTE", S1365="REDUCIDO", S1365="AMPLIADO"),L1365&lt;&gt;"HONORARIO" ), _xlfn.CONCAT(IF(H1365="X","H",H1365),"_",IF(OR(P1365=5,P1365=6),_xlfn.CONCAT(P1365,"A"),P1365),"_",VLOOKUP(T1365,Datos!$B$2:$C$5,2,TRUE)),""))</f>
        <v>M_1_[hasta 3]</v>
      </c>
      <c r="AD1365" s="186">
        <f t="shared" si="577"/>
        <v>67704</v>
      </c>
      <c r="AE1365" s="90" t="str">
        <f t="shared" si="578"/>
        <v>-</v>
      </c>
      <c r="AF1365" s="91" t="str">
        <f t="shared" si="579"/>
        <v>070601</v>
      </c>
      <c r="AG1365" s="92"/>
      <c r="AH1365" s="93" t="str">
        <f t="shared" si="580"/>
        <v>Corporación de Fomento de la Producción</v>
      </c>
      <c r="AI1365" s="90" t="str">
        <f t="shared" si="581"/>
        <v>-</v>
      </c>
      <c r="AJ1365" s="90">
        <f t="shared" si="582"/>
        <v>4</v>
      </c>
      <c r="AK1365" s="90" t="str">
        <f t="shared" si="583"/>
        <v>-</v>
      </c>
      <c r="AL1365" s="90" t="str">
        <f t="shared" si="584"/>
        <v>Identifica este registro como MUJER</v>
      </c>
      <c r="AM1365" s="90" t="str">
        <f t="shared" si="585"/>
        <v>-</v>
      </c>
      <c r="AN1365" s="90" t="str">
        <f t="shared" si="586"/>
        <v>-</v>
      </c>
      <c r="AO1365" s="90" t="str">
        <f t="shared" si="587"/>
        <v>-</v>
      </c>
      <c r="AP1365" s="58" t="str">
        <f t="shared" si="588"/>
        <v>-</v>
      </c>
      <c r="AQ1365" s="94" t="str">
        <f t="shared" si="589"/>
        <v>-</v>
      </c>
      <c r="AR1365" s="94" t="str">
        <f>IF(N1365="","PRIMER_DIA en blanco",
IF(AND(M1365="01",N1365&gt;=L_Conversion!$C$118,N1365&lt;=L_Conversion!$D$118),"-",
IF(AND(M1365="02",N1365&gt;=L_Conversion!$C$119,N1365&lt;=L_Conversion!$D$119),"-",
IF(AND(M1365="03",N1365&gt;=L_Conversion!$C$120,N1365&lt;=L_Conversion!$D$120),"-",
IF(AND(M1365="04",N1365&gt;=L_Conversion!$C$121,N1365&lt;=L_Conversion!$D$121),"-",
IF(AND(M1365="05",N1365&gt;=L_Conversion!$C$122,N1365&lt;=L_Conversion!$D$122),"-",
IF(AND(M1365="06",N1365&gt;=L_Conversion!$C$123,N1365&lt;=L_Conversion!$D$123),"-",
IF(AND(M1365="07",N1365&gt;=L_Conversion!$C$124,N1365&lt;=L_Conversion!$D$124),"-",
IF(AND(M1365="08",N1365&gt;=L_Conversion!$C$125,N1365&lt;=L_Conversion!$D$125),"-",
IF(AND(M1365="09",N1365&gt;=L_Conversion!$C$126,N1365&lt;=L_Conversion!$D$126),"-",
IF(AND(M1365="10",N1365&gt;=L_Conversion!$C$127,N1365&lt;=L_Conversion!$D$127),"-",
IF(AND(M1365="11",N1365&gt;=L_Conversion!$C$128,N1365&lt;=L_Conversion!$D$128),"-",
IF(AND(M1365="12",N1365&gt;=L_Conversion!$C$129,N1365&lt;=L_Conversion!$D$129),"-",
IF(AND(M1365="13",N1365&gt;=L_Conversion!$C$116,N1365&lt;=L_Conversion!$D$116),"-",
IF(AND(M1365="14",N1365&gt;=L_Conversion!$C$117,N1365&lt;=L_Conversion!$D$117),"-",
"PRIMER_DIA fuera de rango")))))))))))))))</f>
        <v>-</v>
      </c>
      <c r="AS1365" s="94" t="str">
        <f t="shared" si="590"/>
        <v>-</v>
      </c>
      <c r="AT1365" s="94" t="str">
        <f t="shared" si="591"/>
        <v>-</v>
      </c>
      <c r="AU1365" s="94" t="str">
        <f t="shared" si="592"/>
        <v>-</v>
      </c>
      <c r="AV1365" s="94" t="str">
        <f t="shared" si="593"/>
        <v>-</v>
      </c>
      <c r="AW1365" s="94" t="str">
        <f t="shared" si="594"/>
        <v>-</v>
      </c>
      <c r="AX1365" s="94" t="str">
        <f t="shared" si="595"/>
        <v>-</v>
      </c>
      <c r="AY1365" s="94" t="str">
        <f t="shared" si="596"/>
        <v>-</v>
      </c>
      <c r="AZ1365" s="94" t="str">
        <f t="shared" si="597"/>
        <v>-</v>
      </c>
      <c r="BA1365" s="94" t="str">
        <f t="shared" si="598"/>
        <v>-</v>
      </c>
      <c r="BB1365" s="94" t="str">
        <f t="shared" si="599"/>
        <v>-</v>
      </c>
      <c r="BC1365" s="94" t="str">
        <f t="shared" si="600"/>
        <v>-</v>
      </c>
      <c r="BD1365" s="94" t="str">
        <f t="shared" si="601"/>
        <v>-</v>
      </c>
      <c r="BE1365" s="94" t="str">
        <f t="shared" si="602"/>
        <v>-</v>
      </c>
      <c r="BF1365" s="94" t="str">
        <f t="shared" si="603"/>
        <v>-</v>
      </c>
    </row>
    <row r="1366" spans="1:58" x14ac:dyDescent="0.2">
      <c r="A1366" s="19" t="s">
        <v>1193</v>
      </c>
      <c r="B1366" s="19" t="s">
        <v>76</v>
      </c>
      <c r="C1366" s="19">
        <v>12630178</v>
      </c>
      <c r="D1366" s="19">
        <v>2</v>
      </c>
      <c r="E1366" s="19" t="s">
        <v>1302</v>
      </c>
      <c r="F1366" s="19" t="s">
        <v>1303</v>
      </c>
      <c r="G1366" s="19" t="s">
        <v>1304</v>
      </c>
      <c r="H1366" s="19" t="s">
        <v>1018</v>
      </c>
      <c r="I1366" s="19" t="s">
        <v>653</v>
      </c>
      <c r="J1366" s="19">
        <v>80</v>
      </c>
      <c r="K1366" s="19" t="s">
        <v>556</v>
      </c>
      <c r="L1366" s="19" t="s">
        <v>495</v>
      </c>
      <c r="M1366" s="19" t="s">
        <v>271</v>
      </c>
      <c r="N1366" s="19">
        <v>45985</v>
      </c>
      <c r="O1366" s="19">
        <v>30</v>
      </c>
      <c r="P1366" s="83">
        <v>1</v>
      </c>
      <c r="Q1366" s="19" t="s">
        <v>23</v>
      </c>
      <c r="R1366" s="19" t="s">
        <v>11</v>
      </c>
      <c r="S1366" s="19" t="s">
        <v>23</v>
      </c>
      <c r="T1366" s="19">
        <v>30</v>
      </c>
      <c r="U1366" s="19" t="s">
        <v>11</v>
      </c>
      <c r="V1366" s="19" t="s">
        <v>11</v>
      </c>
      <c r="W1366" s="19" t="s">
        <v>11</v>
      </c>
      <c r="X1366" s="19">
        <v>0</v>
      </c>
      <c r="Y1366" s="19" t="s">
        <v>730</v>
      </c>
      <c r="Z1366" s="19">
        <v>0</v>
      </c>
      <c r="AA1366" s="19">
        <v>0</v>
      </c>
      <c r="AB1366" s="19">
        <v>0</v>
      </c>
      <c r="AC1366" s="186" t="str">
        <f>IF(OR(M1366="13",M1366="14",P1366=8),"",IF(     AND(OR(S1366="AUTORIZADO", S1366="PENDIENTE", S1366="REDUCIDO", S1366="AMPLIADO"),L1366&lt;&gt;"HONORARIO" ), _xlfn.CONCAT(IF(H1366="X","H",H1366),"_",IF(OR(P1366=5,P1366=6),_xlfn.CONCAT(P1366,"A"),P1366),"_",VLOOKUP(T1366,Datos!$B$2:$C$5,2,TRUE)),""))</f>
        <v>M_1_[11 +]</v>
      </c>
      <c r="AD1366" s="186">
        <f t="shared" si="577"/>
        <v>0</v>
      </c>
      <c r="AE1366" s="90" t="str">
        <f t="shared" si="578"/>
        <v>-</v>
      </c>
      <c r="AF1366" s="91" t="str">
        <f t="shared" si="579"/>
        <v>070601</v>
      </c>
      <c r="AG1366" s="92"/>
      <c r="AH1366" s="93" t="str">
        <f t="shared" si="580"/>
        <v>Corporación de Fomento de la Producción</v>
      </c>
      <c r="AI1366" s="90" t="str">
        <f t="shared" si="581"/>
        <v>-</v>
      </c>
      <c r="AJ1366" s="90">
        <f t="shared" si="582"/>
        <v>2</v>
      </c>
      <c r="AK1366" s="90" t="str">
        <f t="shared" si="583"/>
        <v>-</v>
      </c>
      <c r="AL1366" s="90" t="str">
        <f t="shared" si="584"/>
        <v>Identifica este registro como MUJER</v>
      </c>
      <c r="AM1366" s="90" t="str">
        <f t="shared" si="585"/>
        <v>-</v>
      </c>
      <c r="AN1366" s="90" t="str">
        <f t="shared" si="586"/>
        <v>-</v>
      </c>
      <c r="AO1366" s="90" t="str">
        <f t="shared" si="587"/>
        <v>-</v>
      </c>
      <c r="AP1366" s="58" t="str">
        <f t="shared" si="588"/>
        <v>-</v>
      </c>
      <c r="AQ1366" s="94" t="str">
        <f t="shared" si="589"/>
        <v>-</v>
      </c>
      <c r="AR1366" s="94" t="str">
        <f>IF(N1366="","PRIMER_DIA en blanco",
IF(AND(M1366="01",N1366&gt;=L_Conversion!$C$118,N1366&lt;=L_Conversion!$D$118),"-",
IF(AND(M1366="02",N1366&gt;=L_Conversion!$C$119,N1366&lt;=L_Conversion!$D$119),"-",
IF(AND(M1366="03",N1366&gt;=L_Conversion!$C$120,N1366&lt;=L_Conversion!$D$120),"-",
IF(AND(M1366="04",N1366&gt;=L_Conversion!$C$121,N1366&lt;=L_Conversion!$D$121),"-",
IF(AND(M1366="05",N1366&gt;=L_Conversion!$C$122,N1366&lt;=L_Conversion!$D$122),"-",
IF(AND(M1366="06",N1366&gt;=L_Conversion!$C$123,N1366&lt;=L_Conversion!$D$123),"-",
IF(AND(M1366="07",N1366&gt;=L_Conversion!$C$124,N1366&lt;=L_Conversion!$D$124),"-",
IF(AND(M1366="08",N1366&gt;=L_Conversion!$C$125,N1366&lt;=L_Conversion!$D$125),"-",
IF(AND(M1366="09",N1366&gt;=L_Conversion!$C$126,N1366&lt;=L_Conversion!$D$126),"-",
IF(AND(M1366="10",N1366&gt;=L_Conversion!$C$127,N1366&lt;=L_Conversion!$D$127),"-",
IF(AND(M1366="11",N1366&gt;=L_Conversion!$C$128,N1366&lt;=L_Conversion!$D$128),"-",
IF(AND(M1366="12",N1366&gt;=L_Conversion!$C$129,N1366&lt;=L_Conversion!$D$129),"-",
IF(AND(M1366="13",N1366&gt;=L_Conversion!$C$116,N1366&lt;=L_Conversion!$D$116),"-",
IF(AND(M1366="14",N1366&gt;=L_Conversion!$C$117,N1366&lt;=L_Conversion!$D$117),"-",
"PRIMER_DIA fuera de rango")))))))))))))))</f>
        <v>-</v>
      </c>
      <c r="AS1366" s="94" t="str">
        <f t="shared" si="590"/>
        <v>-</v>
      </c>
      <c r="AT1366" s="94" t="str">
        <f t="shared" si="591"/>
        <v>-</v>
      </c>
      <c r="AU1366" s="94" t="str">
        <f t="shared" si="592"/>
        <v>-</v>
      </c>
      <c r="AV1366" s="94" t="str">
        <f t="shared" si="593"/>
        <v>-</v>
      </c>
      <c r="AW1366" s="94" t="str">
        <f t="shared" si="594"/>
        <v>-</v>
      </c>
      <c r="AX1366" s="94" t="str">
        <f t="shared" si="595"/>
        <v>-</v>
      </c>
      <c r="AY1366" s="94" t="str">
        <f t="shared" si="596"/>
        <v>-</v>
      </c>
      <c r="AZ1366" s="94" t="str">
        <f t="shared" si="597"/>
        <v>-</v>
      </c>
      <c r="BA1366" s="94" t="str">
        <f t="shared" si="598"/>
        <v>-</v>
      </c>
      <c r="BB1366" s="94" t="str">
        <f t="shared" si="599"/>
        <v>-</v>
      </c>
      <c r="BC1366" s="94" t="str">
        <f t="shared" si="600"/>
        <v>-</v>
      </c>
      <c r="BD1366" s="94" t="str">
        <f t="shared" si="601"/>
        <v>-</v>
      </c>
      <c r="BE1366" s="94" t="str">
        <f t="shared" si="602"/>
        <v>-</v>
      </c>
      <c r="BF1366" s="94" t="str">
        <f t="shared" si="603"/>
        <v>-</v>
      </c>
    </row>
    <row r="1367" spans="1:58" x14ac:dyDescent="0.2">
      <c r="A1367" s="19" t="s">
        <v>1193</v>
      </c>
      <c r="B1367" s="19" t="s">
        <v>76</v>
      </c>
      <c r="C1367" s="19">
        <v>15349450</v>
      </c>
      <c r="D1367" s="19">
        <v>9</v>
      </c>
      <c r="E1367" s="19" t="s">
        <v>1460</v>
      </c>
      <c r="F1367" s="19" t="s">
        <v>1461</v>
      </c>
      <c r="G1367" s="19" t="s">
        <v>1462</v>
      </c>
      <c r="H1367" s="19" t="s">
        <v>1018</v>
      </c>
      <c r="I1367" s="19" t="s">
        <v>653</v>
      </c>
      <c r="J1367" s="19">
        <v>80</v>
      </c>
      <c r="K1367" s="19" t="s">
        <v>560</v>
      </c>
      <c r="L1367" s="19" t="s">
        <v>495</v>
      </c>
      <c r="M1367" s="19" t="s">
        <v>271</v>
      </c>
      <c r="N1367" s="19">
        <v>45985</v>
      </c>
      <c r="O1367" s="19">
        <v>5</v>
      </c>
      <c r="P1367" s="83">
        <v>1</v>
      </c>
      <c r="Q1367" s="19" t="s">
        <v>23</v>
      </c>
      <c r="R1367" s="19" t="s">
        <v>11</v>
      </c>
      <c r="S1367" s="19" t="s">
        <v>23</v>
      </c>
      <c r="T1367" s="19">
        <v>5</v>
      </c>
      <c r="U1367" s="19" t="s">
        <v>11</v>
      </c>
      <c r="V1367" s="19" t="s">
        <v>11</v>
      </c>
      <c r="W1367" s="19" t="s">
        <v>11</v>
      </c>
      <c r="X1367" s="19">
        <v>0</v>
      </c>
      <c r="Y1367" s="19" t="s">
        <v>730</v>
      </c>
      <c r="Z1367" s="19">
        <v>0</v>
      </c>
      <c r="AA1367" s="19">
        <v>0</v>
      </c>
      <c r="AB1367" s="19">
        <v>0</v>
      </c>
      <c r="AC1367" s="186" t="str">
        <f>IF(OR(M1367="13",M1367="14",P1367=8),"",IF(     AND(OR(S1367="AUTORIZADO", S1367="PENDIENTE", S1367="REDUCIDO", S1367="AMPLIADO"),L1367&lt;&gt;"HONORARIO" ), _xlfn.CONCAT(IF(H1367="X","H",H1367),"_",IF(OR(P1367=5,P1367=6),_xlfn.CONCAT(P1367,"A"),P1367),"_",VLOOKUP(T1367,Datos!$B$2:$C$5,2,TRUE)),""))</f>
        <v>M_1_[4 a 10]</v>
      </c>
      <c r="AD1367" s="186">
        <f t="shared" si="577"/>
        <v>0</v>
      </c>
      <c r="AE1367" s="90" t="str">
        <f t="shared" si="578"/>
        <v>-</v>
      </c>
      <c r="AF1367" s="91" t="str">
        <f t="shared" si="579"/>
        <v>070601</v>
      </c>
      <c r="AG1367" s="92"/>
      <c r="AH1367" s="93" t="str">
        <f t="shared" si="580"/>
        <v>Corporación de Fomento de la Producción</v>
      </c>
      <c r="AI1367" s="90" t="str">
        <f t="shared" si="581"/>
        <v>-</v>
      </c>
      <c r="AJ1367" s="90">
        <f t="shared" si="582"/>
        <v>9</v>
      </c>
      <c r="AK1367" s="90" t="str">
        <f t="shared" si="583"/>
        <v>-</v>
      </c>
      <c r="AL1367" s="90" t="str">
        <f t="shared" si="584"/>
        <v>Identifica este registro como MUJER</v>
      </c>
      <c r="AM1367" s="90" t="str">
        <f t="shared" si="585"/>
        <v>-</v>
      </c>
      <c r="AN1367" s="90" t="str">
        <f t="shared" si="586"/>
        <v>-</v>
      </c>
      <c r="AO1367" s="90" t="str">
        <f t="shared" si="587"/>
        <v>-</v>
      </c>
      <c r="AP1367" s="58" t="str">
        <f t="shared" si="588"/>
        <v>-</v>
      </c>
      <c r="AQ1367" s="94" t="str">
        <f t="shared" si="589"/>
        <v>-</v>
      </c>
      <c r="AR1367" s="94" t="str">
        <f>IF(N1367="","PRIMER_DIA en blanco",
IF(AND(M1367="01",N1367&gt;=L_Conversion!$C$118,N1367&lt;=L_Conversion!$D$118),"-",
IF(AND(M1367="02",N1367&gt;=L_Conversion!$C$119,N1367&lt;=L_Conversion!$D$119),"-",
IF(AND(M1367="03",N1367&gt;=L_Conversion!$C$120,N1367&lt;=L_Conversion!$D$120),"-",
IF(AND(M1367="04",N1367&gt;=L_Conversion!$C$121,N1367&lt;=L_Conversion!$D$121),"-",
IF(AND(M1367="05",N1367&gt;=L_Conversion!$C$122,N1367&lt;=L_Conversion!$D$122),"-",
IF(AND(M1367="06",N1367&gt;=L_Conversion!$C$123,N1367&lt;=L_Conversion!$D$123),"-",
IF(AND(M1367="07",N1367&gt;=L_Conversion!$C$124,N1367&lt;=L_Conversion!$D$124),"-",
IF(AND(M1367="08",N1367&gt;=L_Conversion!$C$125,N1367&lt;=L_Conversion!$D$125),"-",
IF(AND(M1367="09",N1367&gt;=L_Conversion!$C$126,N1367&lt;=L_Conversion!$D$126),"-",
IF(AND(M1367="10",N1367&gt;=L_Conversion!$C$127,N1367&lt;=L_Conversion!$D$127),"-",
IF(AND(M1367="11",N1367&gt;=L_Conversion!$C$128,N1367&lt;=L_Conversion!$D$128),"-",
IF(AND(M1367="12",N1367&gt;=L_Conversion!$C$129,N1367&lt;=L_Conversion!$D$129),"-",
IF(AND(M1367="13",N1367&gt;=L_Conversion!$C$116,N1367&lt;=L_Conversion!$D$116),"-",
IF(AND(M1367="14",N1367&gt;=L_Conversion!$C$117,N1367&lt;=L_Conversion!$D$117),"-",
"PRIMER_DIA fuera de rango")))))))))))))))</f>
        <v>-</v>
      </c>
      <c r="AS1367" s="94" t="str">
        <f t="shared" si="590"/>
        <v>-</v>
      </c>
      <c r="AT1367" s="94" t="str">
        <f t="shared" si="591"/>
        <v>-</v>
      </c>
      <c r="AU1367" s="94" t="str">
        <f t="shared" si="592"/>
        <v>-</v>
      </c>
      <c r="AV1367" s="94" t="str">
        <f t="shared" si="593"/>
        <v>-</v>
      </c>
      <c r="AW1367" s="94" t="str">
        <f t="shared" si="594"/>
        <v>-</v>
      </c>
      <c r="AX1367" s="94" t="str">
        <f t="shared" si="595"/>
        <v>-</v>
      </c>
      <c r="AY1367" s="94" t="str">
        <f t="shared" si="596"/>
        <v>-</v>
      </c>
      <c r="AZ1367" s="94" t="str">
        <f t="shared" si="597"/>
        <v>-</v>
      </c>
      <c r="BA1367" s="94" t="str">
        <f t="shared" si="598"/>
        <v>-</v>
      </c>
      <c r="BB1367" s="94" t="str">
        <f t="shared" si="599"/>
        <v>-</v>
      </c>
      <c r="BC1367" s="94" t="str">
        <f t="shared" si="600"/>
        <v>-</v>
      </c>
      <c r="BD1367" s="94" t="str">
        <f t="shared" si="601"/>
        <v>-</v>
      </c>
      <c r="BE1367" s="94" t="str">
        <f t="shared" si="602"/>
        <v>-</v>
      </c>
      <c r="BF1367" s="94" t="str">
        <f t="shared" si="603"/>
        <v>-</v>
      </c>
    </row>
    <row r="1368" spans="1:58" x14ac:dyDescent="0.2">
      <c r="A1368" s="19" t="s">
        <v>1193</v>
      </c>
      <c r="B1368" s="19" t="s">
        <v>76</v>
      </c>
      <c r="C1368" s="19">
        <v>15893962</v>
      </c>
      <c r="D1368" s="19">
        <v>2</v>
      </c>
      <c r="E1368" s="19" t="s">
        <v>1260</v>
      </c>
      <c r="F1368" s="19" t="s">
        <v>1413</v>
      </c>
      <c r="G1368" s="19" t="s">
        <v>1435</v>
      </c>
      <c r="H1368" s="19" t="s">
        <v>1018</v>
      </c>
      <c r="I1368" s="19" t="s">
        <v>653</v>
      </c>
      <c r="J1368" s="19">
        <v>80</v>
      </c>
      <c r="K1368" s="19" t="s">
        <v>560</v>
      </c>
      <c r="L1368" s="19" t="s">
        <v>495</v>
      </c>
      <c r="M1368" s="19" t="s">
        <v>271</v>
      </c>
      <c r="N1368" s="19">
        <v>45985</v>
      </c>
      <c r="O1368" s="19">
        <v>5</v>
      </c>
      <c r="P1368" s="83">
        <v>4</v>
      </c>
      <c r="Q1368" s="19" t="s">
        <v>23</v>
      </c>
      <c r="R1368" s="19" t="s">
        <v>11</v>
      </c>
      <c r="S1368" s="19" t="s">
        <v>23</v>
      </c>
      <c r="T1368" s="19">
        <v>5</v>
      </c>
      <c r="U1368" s="19" t="s">
        <v>11</v>
      </c>
      <c r="V1368" s="19" t="s">
        <v>11</v>
      </c>
      <c r="W1368" s="19" t="s">
        <v>11</v>
      </c>
      <c r="X1368" s="19">
        <v>0</v>
      </c>
      <c r="Y1368" s="19" t="s">
        <v>730</v>
      </c>
      <c r="Z1368" s="19">
        <v>0</v>
      </c>
      <c r="AA1368" s="19">
        <v>0</v>
      </c>
      <c r="AB1368" s="19">
        <v>0</v>
      </c>
      <c r="AC1368" s="186" t="str">
        <f>IF(OR(M1368="13",M1368="14",P1368=8),"",IF(     AND(OR(S1368="AUTORIZADO", S1368="PENDIENTE", S1368="REDUCIDO", S1368="AMPLIADO"),L1368&lt;&gt;"HONORARIO" ), _xlfn.CONCAT(IF(H1368="X","H",H1368),"_",IF(OR(P1368=5,P1368=6),_xlfn.CONCAT(P1368,"A"),P1368),"_",VLOOKUP(T1368,Datos!$B$2:$C$5,2,TRUE)),""))</f>
        <v>M_4_[4 a 10]</v>
      </c>
      <c r="AD1368" s="186">
        <f t="shared" si="577"/>
        <v>0</v>
      </c>
      <c r="AE1368" s="90" t="str">
        <f t="shared" si="578"/>
        <v>-</v>
      </c>
      <c r="AF1368" s="91" t="str">
        <f t="shared" si="579"/>
        <v>070601</v>
      </c>
      <c r="AG1368" s="92"/>
      <c r="AH1368" s="93" t="str">
        <f t="shared" si="580"/>
        <v>Corporación de Fomento de la Producción</v>
      </c>
      <c r="AI1368" s="90" t="str">
        <f t="shared" si="581"/>
        <v>-</v>
      </c>
      <c r="AJ1368" s="90">
        <f t="shared" si="582"/>
        <v>2</v>
      </c>
      <c r="AK1368" s="90" t="str">
        <f t="shared" si="583"/>
        <v>-</v>
      </c>
      <c r="AL1368" s="90" t="str">
        <f t="shared" si="584"/>
        <v>Identifica este registro como MUJER</v>
      </c>
      <c r="AM1368" s="90" t="str">
        <f t="shared" si="585"/>
        <v>-</v>
      </c>
      <c r="AN1368" s="90" t="str">
        <f t="shared" si="586"/>
        <v>-</v>
      </c>
      <c r="AO1368" s="90" t="str">
        <f t="shared" si="587"/>
        <v>-</v>
      </c>
      <c r="AP1368" s="58" t="str">
        <f t="shared" si="588"/>
        <v>-</v>
      </c>
      <c r="AQ1368" s="94" t="str">
        <f t="shared" si="589"/>
        <v>-</v>
      </c>
      <c r="AR1368" s="94" t="str">
        <f>IF(N1368="","PRIMER_DIA en blanco",
IF(AND(M1368="01",N1368&gt;=L_Conversion!$C$118,N1368&lt;=L_Conversion!$D$118),"-",
IF(AND(M1368="02",N1368&gt;=L_Conversion!$C$119,N1368&lt;=L_Conversion!$D$119),"-",
IF(AND(M1368="03",N1368&gt;=L_Conversion!$C$120,N1368&lt;=L_Conversion!$D$120),"-",
IF(AND(M1368="04",N1368&gt;=L_Conversion!$C$121,N1368&lt;=L_Conversion!$D$121),"-",
IF(AND(M1368="05",N1368&gt;=L_Conversion!$C$122,N1368&lt;=L_Conversion!$D$122),"-",
IF(AND(M1368="06",N1368&gt;=L_Conversion!$C$123,N1368&lt;=L_Conversion!$D$123),"-",
IF(AND(M1368="07",N1368&gt;=L_Conversion!$C$124,N1368&lt;=L_Conversion!$D$124),"-",
IF(AND(M1368="08",N1368&gt;=L_Conversion!$C$125,N1368&lt;=L_Conversion!$D$125),"-",
IF(AND(M1368="09",N1368&gt;=L_Conversion!$C$126,N1368&lt;=L_Conversion!$D$126),"-",
IF(AND(M1368="10",N1368&gt;=L_Conversion!$C$127,N1368&lt;=L_Conversion!$D$127),"-",
IF(AND(M1368="11",N1368&gt;=L_Conversion!$C$128,N1368&lt;=L_Conversion!$D$128),"-",
IF(AND(M1368="12",N1368&gt;=L_Conversion!$C$129,N1368&lt;=L_Conversion!$D$129),"-",
IF(AND(M1368="13",N1368&gt;=L_Conversion!$C$116,N1368&lt;=L_Conversion!$D$116),"-",
IF(AND(M1368="14",N1368&gt;=L_Conversion!$C$117,N1368&lt;=L_Conversion!$D$117),"-",
"PRIMER_DIA fuera de rango")))))))))))))))</f>
        <v>-</v>
      </c>
      <c r="AS1368" s="94" t="str">
        <f t="shared" si="590"/>
        <v>-</v>
      </c>
      <c r="AT1368" s="94" t="str">
        <f t="shared" si="591"/>
        <v>-</v>
      </c>
      <c r="AU1368" s="94" t="str">
        <f t="shared" si="592"/>
        <v>-</v>
      </c>
      <c r="AV1368" s="94" t="str">
        <f t="shared" si="593"/>
        <v>-</v>
      </c>
      <c r="AW1368" s="94" t="str">
        <f t="shared" si="594"/>
        <v>-</v>
      </c>
      <c r="AX1368" s="94" t="str">
        <f t="shared" si="595"/>
        <v>-</v>
      </c>
      <c r="AY1368" s="94" t="str">
        <f t="shared" si="596"/>
        <v>-</v>
      </c>
      <c r="AZ1368" s="94" t="str">
        <f t="shared" si="597"/>
        <v>-</v>
      </c>
      <c r="BA1368" s="94" t="str">
        <f t="shared" si="598"/>
        <v>-</v>
      </c>
      <c r="BB1368" s="94" t="str">
        <f t="shared" si="599"/>
        <v>-</v>
      </c>
      <c r="BC1368" s="94" t="str">
        <f t="shared" si="600"/>
        <v>-</v>
      </c>
      <c r="BD1368" s="94" t="str">
        <f t="shared" si="601"/>
        <v>-</v>
      </c>
      <c r="BE1368" s="94" t="str">
        <f t="shared" si="602"/>
        <v>-</v>
      </c>
      <c r="BF1368" s="94" t="str">
        <f t="shared" si="603"/>
        <v>-</v>
      </c>
    </row>
    <row r="1369" spans="1:58" x14ac:dyDescent="0.2">
      <c r="A1369" s="19" t="s">
        <v>1193</v>
      </c>
      <c r="B1369" s="19" t="s">
        <v>76</v>
      </c>
      <c r="C1369" s="19">
        <v>14399372</v>
      </c>
      <c r="D1369" s="19">
        <v>8</v>
      </c>
      <c r="E1369" s="19" t="s">
        <v>1260</v>
      </c>
      <c r="F1369" s="19" t="s">
        <v>1303</v>
      </c>
      <c r="G1369" s="19" t="s">
        <v>1453</v>
      </c>
      <c r="H1369" s="19" t="s">
        <v>1018</v>
      </c>
      <c r="I1369" s="19" t="s">
        <v>653</v>
      </c>
      <c r="J1369" s="19">
        <v>80</v>
      </c>
      <c r="K1369" s="19" t="s">
        <v>556</v>
      </c>
      <c r="L1369" s="19" t="s">
        <v>495</v>
      </c>
      <c r="M1369" s="19" t="s">
        <v>271</v>
      </c>
      <c r="N1369" s="19">
        <v>45986</v>
      </c>
      <c r="O1369" s="19">
        <v>1</v>
      </c>
      <c r="P1369" s="83">
        <v>1</v>
      </c>
      <c r="Q1369" s="19" t="s">
        <v>23</v>
      </c>
      <c r="R1369" s="19" t="s">
        <v>11</v>
      </c>
      <c r="S1369" s="19" t="s">
        <v>23</v>
      </c>
      <c r="T1369" s="19">
        <v>1</v>
      </c>
      <c r="U1369" s="19" t="s">
        <v>11</v>
      </c>
      <c r="V1369" s="19" t="s">
        <v>11</v>
      </c>
      <c r="W1369" s="19" t="s">
        <v>11</v>
      </c>
      <c r="X1369" s="19">
        <v>0</v>
      </c>
      <c r="Y1369" s="19" t="s">
        <v>730</v>
      </c>
      <c r="Z1369" s="19">
        <v>0</v>
      </c>
      <c r="AA1369" s="19">
        <v>0</v>
      </c>
      <c r="AB1369" s="19">
        <v>0</v>
      </c>
      <c r="AC1369" s="186" t="str">
        <f>IF(OR(M1369="13",M1369="14",P1369=8),"",IF(     AND(OR(S1369="AUTORIZADO", S1369="PENDIENTE", S1369="REDUCIDO", S1369="AMPLIADO"),L1369&lt;&gt;"HONORARIO" ), _xlfn.CONCAT(IF(H1369="X","H",H1369),"_",IF(OR(P1369=5,P1369=6),_xlfn.CONCAT(P1369,"A"),P1369),"_",VLOOKUP(T1369,Datos!$B$2:$C$5,2,TRUE)),""))</f>
        <v>M_1_[hasta 3]</v>
      </c>
      <c r="AD1369" s="186">
        <f t="shared" si="577"/>
        <v>0</v>
      </c>
      <c r="AE1369" s="90" t="str">
        <f t="shared" si="578"/>
        <v>-</v>
      </c>
      <c r="AF1369" s="91" t="str">
        <f t="shared" si="579"/>
        <v>070601</v>
      </c>
      <c r="AG1369" s="92"/>
      <c r="AH1369" s="93" t="str">
        <f t="shared" si="580"/>
        <v>Corporación de Fomento de la Producción</v>
      </c>
      <c r="AI1369" s="90" t="str">
        <f t="shared" si="581"/>
        <v>-</v>
      </c>
      <c r="AJ1369" s="90">
        <f t="shared" si="582"/>
        <v>8</v>
      </c>
      <c r="AK1369" s="90" t="str">
        <f t="shared" si="583"/>
        <v>-</v>
      </c>
      <c r="AL1369" s="90" t="str">
        <f t="shared" si="584"/>
        <v>Identifica este registro como MUJER</v>
      </c>
      <c r="AM1369" s="90" t="str">
        <f t="shared" si="585"/>
        <v>-</v>
      </c>
      <c r="AN1369" s="90" t="str">
        <f t="shared" si="586"/>
        <v>-</v>
      </c>
      <c r="AO1369" s="90" t="str">
        <f t="shared" si="587"/>
        <v>-</v>
      </c>
      <c r="AP1369" s="58" t="str">
        <f t="shared" si="588"/>
        <v>-</v>
      </c>
      <c r="AQ1369" s="94" t="str">
        <f t="shared" si="589"/>
        <v>-</v>
      </c>
      <c r="AR1369" s="94" t="str">
        <f>IF(N1369="","PRIMER_DIA en blanco",
IF(AND(M1369="01",N1369&gt;=L_Conversion!$C$118,N1369&lt;=L_Conversion!$D$118),"-",
IF(AND(M1369="02",N1369&gt;=L_Conversion!$C$119,N1369&lt;=L_Conversion!$D$119),"-",
IF(AND(M1369="03",N1369&gt;=L_Conversion!$C$120,N1369&lt;=L_Conversion!$D$120),"-",
IF(AND(M1369="04",N1369&gt;=L_Conversion!$C$121,N1369&lt;=L_Conversion!$D$121),"-",
IF(AND(M1369="05",N1369&gt;=L_Conversion!$C$122,N1369&lt;=L_Conversion!$D$122),"-",
IF(AND(M1369="06",N1369&gt;=L_Conversion!$C$123,N1369&lt;=L_Conversion!$D$123),"-",
IF(AND(M1369="07",N1369&gt;=L_Conversion!$C$124,N1369&lt;=L_Conversion!$D$124),"-",
IF(AND(M1369="08",N1369&gt;=L_Conversion!$C$125,N1369&lt;=L_Conversion!$D$125),"-",
IF(AND(M1369="09",N1369&gt;=L_Conversion!$C$126,N1369&lt;=L_Conversion!$D$126),"-",
IF(AND(M1369="10",N1369&gt;=L_Conversion!$C$127,N1369&lt;=L_Conversion!$D$127),"-",
IF(AND(M1369="11",N1369&gt;=L_Conversion!$C$128,N1369&lt;=L_Conversion!$D$128),"-",
IF(AND(M1369="12",N1369&gt;=L_Conversion!$C$129,N1369&lt;=L_Conversion!$D$129),"-",
IF(AND(M1369="13",N1369&gt;=L_Conversion!$C$116,N1369&lt;=L_Conversion!$D$116),"-",
IF(AND(M1369="14",N1369&gt;=L_Conversion!$C$117,N1369&lt;=L_Conversion!$D$117),"-",
"PRIMER_DIA fuera de rango")))))))))))))))</f>
        <v>-</v>
      </c>
      <c r="AS1369" s="94" t="str">
        <f t="shared" si="590"/>
        <v>-</v>
      </c>
      <c r="AT1369" s="94" t="str">
        <f t="shared" si="591"/>
        <v>-</v>
      </c>
      <c r="AU1369" s="94" t="str">
        <f t="shared" si="592"/>
        <v>-</v>
      </c>
      <c r="AV1369" s="94" t="str">
        <f t="shared" si="593"/>
        <v>-</v>
      </c>
      <c r="AW1369" s="94" t="str">
        <f t="shared" si="594"/>
        <v>-</v>
      </c>
      <c r="AX1369" s="94" t="str">
        <f t="shared" si="595"/>
        <v>-</v>
      </c>
      <c r="AY1369" s="94" t="str">
        <f t="shared" si="596"/>
        <v>-</v>
      </c>
      <c r="AZ1369" s="94" t="str">
        <f t="shared" si="597"/>
        <v>-</v>
      </c>
      <c r="BA1369" s="94" t="str">
        <f t="shared" si="598"/>
        <v>-</v>
      </c>
      <c r="BB1369" s="94" t="str">
        <f t="shared" si="599"/>
        <v>-</v>
      </c>
      <c r="BC1369" s="94" t="str">
        <f t="shared" si="600"/>
        <v>-</v>
      </c>
      <c r="BD1369" s="94" t="str">
        <f t="shared" si="601"/>
        <v>-</v>
      </c>
      <c r="BE1369" s="94" t="str">
        <f t="shared" si="602"/>
        <v>-</v>
      </c>
      <c r="BF1369" s="94" t="str">
        <f t="shared" si="603"/>
        <v>-</v>
      </c>
    </row>
    <row r="1370" spans="1:58" x14ac:dyDescent="0.2">
      <c r="A1370" s="19" t="s">
        <v>1193</v>
      </c>
      <c r="B1370" s="19" t="s">
        <v>76</v>
      </c>
      <c r="C1370" s="19">
        <v>14092135</v>
      </c>
      <c r="D1370" s="19">
        <v>1</v>
      </c>
      <c r="E1370" s="19" t="s">
        <v>1334</v>
      </c>
      <c r="F1370" s="19" t="s">
        <v>1651</v>
      </c>
      <c r="G1370" s="19" t="s">
        <v>2219</v>
      </c>
      <c r="H1370" s="19" t="s">
        <v>1018</v>
      </c>
      <c r="I1370" s="19" t="s">
        <v>653</v>
      </c>
      <c r="J1370" s="19">
        <v>80</v>
      </c>
      <c r="K1370" s="19" t="s">
        <v>560</v>
      </c>
      <c r="L1370" s="19" t="s">
        <v>495</v>
      </c>
      <c r="M1370" s="19" t="s">
        <v>271</v>
      </c>
      <c r="N1370" s="19">
        <v>45986</v>
      </c>
      <c r="O1370" s="19">
        <v>3</v>
      </c>
      <c r="P1370" s="83">
        <v>1</v>
      </c>
      <c r="Q1370" s="19" t="s">
        <v>23</v>
      </c>
      <c r="R1370" s="19" t="s">
        <v>11</v>
      </c>
      <c r="S1370" s="19" t="s">
        <v>23</v>
      </c>
      <c r="T1370" s="19">
        <v>3</v>
      </c>
      <c r="U1370" s="19" t="s">
        <v>11</v>
      </c>
      <c r="V1370" s="19" t="s">
        <v>11</v>
      </c>
      <c r="W1370" s="19" t="s">
        <v>11</v>
      </c>
      <c r="X1370" s="19">
        <v>0</v>
      </c>
      <c r="Y1370" s="19" t="s">
        <v>730</v>
      </c>
      <c r="Z1370" s="19">
        <v>0</v>
      </c>
      <c r="AA1370" s="19">
        <v>0</v>
      </c>
      <c r="AB1370" s="19">
        <v>0</v>
      </c>
      <c r="AC1370" s="186" t="str">
        <f>IF(OR(M1370="13",M1370="14",P1370=8),"",IF(     AND(OR(S1370="AUTORIZADO", S1370="PENDIENTE", S1370="REDUCIDO", S1370="AMPLIADO"),L1370&lt;&gt;"HONORARIO" ), _xlfn.CONCAT(IF(H1370="X","H",H1370),"_",IF(OR(P1370=5,P1370=6),_xlfn.CONCAT(P1370,"A"),P1370),"_",VLOOKUP(T1370,Datos!$B$2:$C$5,2,TRUE)),""))</f>
        <v>M_1_[hasta 3]</v>
      </c>
      <c r="AD1370" s="186">
        <f t="shared" si="577"/>
        <v>0</v>
      </c>
      <c r="AE1370" s="90" t="str">
        <f t="shared" si="578"/>
        <v>-</v>
      </c>
      <c r="AF1370" s="91" t="str">
        <f t="shared" si="579"/>
        <v>070601</v>
      </c>
      <c r="AG1370" s="92"/>
      <c r="AH1370" s="93" t="str">
        <f t="shared" si="580"/>
        <v>Corporación de Fomento de la Producción</v>
      </c>
      <c r="AI1370" s="90" t="str">
        <f t="shared" si="581"/>
        <v>-</v>
      </c>
      <c r="AJ1370" s="90">
        <f t="shared" si="582"/>
        <v>1</v>
      </c>
      <c r="AK1370" s="90" t="str">
        <f t="shared" si="583"/>
        <v>-</v>
      </c>
      <c r="AL1370" s="90" t="str">
        <f t="shared" si="584"/>
        <v>Identifica este registro como MUJER</v>
      </c>
      <c r="AM1370" s="90" t="str">
        <f t="shared" si="585"/>
        <v>-</v>
      </c>
      <c r="AN1370" s="90" t="str">
        <f t="shared" si="586"/>
        <v>-</v>
      </c>
      <c r="AO1370" s="90" t="str">
        <f t="shared" si="587"/>
        <v>-</v>
      </c>
      <c r="AP1370" s="58" t="str">
        <f t="shared" si="588"/>
        <v>-</v>
      </c>
      <c r="AQ1370" s="94" t="str">
        <f t="shared" si="589"/>
        <v>-</v>
      </c>
      <c r="AR1370" s="94" t="str">
        <f>IF(N1370="","PRIMER_DIA en blanco",
IF(AND(M1370="01",N1370&gt;=L_Conversion!$C$118,N1370&lt;=L_Conversion!$D$118),"-",
IF(AND(M1370="02",N1370&gt;=L_Conversion!$C$119,N1370&lt;=L_Conversion!$D$119),"-",
IF(AND(M1370="03",N1370&gt;=L_Conversion!$C$120,N1370&lt;=L_Conversion!$D$120),"-",
IF(AND(M1370="04",N1370&gt;=L_Conversion!$C$121,N1370&lt;=L_Conversion!$D$121),"-",
IF(AND(M1370="05",N1370&gt;=L_Conversion!$C$122,N1370&lt;=L_Conversion!$D$122),"-",
IF(AND(M1370="06",N1370&gt;=L_Conversion!$C$123,N1370&lt;=L_Conversion!$D$123),"-",
IF(AND(M1370="07",N1370&gt;=L_Conversion!$C$124,N1370&lt;=L_Conversion!$D$124),"-",
IF(AND(M1370="08",N1370&gt;=L_Conversion!$C$125,N1370&lt;=L_Conversion!$D$125),"-",
IF(AND(M1370="09",N1370&gt;=L_Conversion!$C$126,N1370&lt;=L_Conversion!$D$126),"-",
IF(AND(M1370="10",N1370&gt;=L_Conversion!$C$127,N1370&lt;=L_Conversion!$D$127),"-",
IF(AND(M1370="11",N1370&gt;=L_Conversion!$C$128,N1370&lt;=L_Conversion!$D$128),"-",
IF(AND(M1370="12",N1370&gt;=L_Conversion!$C$129,N1370&lt;=L_Conversion!$D$129),"-",
IF(AND(M1370="13",N1370&gt;=L_Conversion!$C$116,N1370&lt;=L_Conversion!$D$116),"-",
IF(AND(M1370="14",N1370&gt;=L_Conversion!$C$117,N1370&lt;=L_Conversion!$D$117),"-",
"PRIMER_DIA fuera de rango")))))))))))))))</f>
        <v>-</v>
      </c>
      <c r="AS1370" s="94" t="str">
        <f t="shared" si="590"/>
        <v>-</v>
      </c>
      <c r="AT1370" s="94" t="str">
        <f t="shared" si="591"/>
        <v>-</v>
      </c>
      <c r="AU1370" s="94" t="str">
        <f t="shared" si="592"/>
        <v>-</v>
      </c>
      <c r="AV1370" s="94" t="str">
        <f t="shared" si="593"/>
        <v>-</v>
      </c>
      <c r="AW1370" s="94" t="str">
        <f t="shared" si="594"/>
        <v>-</v>
      </c>
      <c r="AX1370" s="94" t="str">
        <f t="shared" si="595"/>
        <v>-</v>
      </c>
      <c r="AY1370" s="94" t="str">
        <f t="shared" si="596"/>
        <v>-</v>
      </c>
      <c r="AZ1370" s="94" t="str">
        <f t="shared" si="597"/>
        <v>-</v>
      </c>
      <c r="BA1370" s="94" t="str">
        <f t="shared" si="598"/>
        <v>-</v>
      </c>
      <c r="BB1370" s="94" t="str">
        <f t="shared" si="599"/>
        <v>-</v>
      </c>
      <c r="BC1370" s="94" t="str">
        <f t="shared" si="600"/>
        <v>-</v>
      </c>
      <c r="BD1370" s="94" t="str">
        <f t="shared" si="601"/>
        <v>-</v>
      </c>
      <c r="BE1370" s="94" t="str">
        <f t="shared" si="602"/>
        <v>-</v>
      </c>
      <c r="BF1370" s="94" t="str">
        <f t="shared" si="603"/>
        <v>-</v>
      </c>
    </row>
    <row r="1371" spans="1:58" x14ac:dyDescent="0.2">
      <c r="A1371" s="19" t="s">
        <v>1193</v>
      </c>
      <c r="B1371" s="19" t="s">
        <v>76</v>
      </c>
      <c r="C1371" s="19">
        <v>17956353</v>
      </c>
      <c r="D1371" s="19">
        <v>3</v>
      </c>
      <c r="E1371" s="19" t="s">
        <v>1528</v>
      </c>
      <c r="F1371" s="19" t="s">
        <v>1529</v>
      </c>
      <c r="G1371" s="19" t="s">
        <v>1530</v>
      </c>
      <c r="H1371" s="19" t="s">
        <v>1018</v>
      </c>
      <c r="I1371" s="19" t="s">
        <v>653</v>
      </c>
      <c r="J1371" s="19">
        <v>80</v>
      </c>
      <c r="K1371" s="19" t="s">
        <v>560</v>
      </c>
      <c r="L1371" s="19" t="s">
        <v>495</v>
      </c>
      <c r="M1371" s="19" t="s">
        <v>271</v>
      </c>
      <c r="N1371" s="19">
        <v>45986</v>
      </c>
      <c r="O1371" s="19">
        <v>84</v>
      </c>
      <c r="P1371" s="83">
        <v>8</v>
      </c>
      <c r="Q1371" s="19" t="s">
        <v>23</v>
      </c>
      <c r="R1371" s="19" t="s">
        <v>11</v>
      </c>
      <c r="S1371" s="19" t="s">
        <v>23</v>
      </c>
      <c r="T1371" s="19">
        <v>84</v>
      </c>
      <c r="U1371" s="19" t="s">
        <v>11</v>
      </c>
      <c r="V1371" s="19" t="s">
        <v>11</v>
      </c>
      <c r="W1371" s="19" t="s">
        <v>11</v>
      </c>
      <c r="X1371" s="19">
        <v>0</v>
      </c>
      <c r="Y1371" s="19" t="s">
        <v>730</v>
      </c>
      <c r="Z1371" s="19">
        <v>0</v>
      </c>
      <c r="AA1371" s="19">
        <v>0</v>
      </c>
      <c r="AB1371" s="19">
        <v>0</v>
      </c>
      <c r="AC1371" s="186" t="str">
        <f>IF(OR(M1371="13",M1371="14",P1371=8),"",IF(     AND(OR(S1371="AUTORIZADO", S1371="PENDIENTE", S1371="REDUCIDO", S1371="AMPLIADO"),L1371&lt;&gt;"HONORARIO" ), _xlfn.CONCAT(IF(H1371="X","H",H1371),"_",IF(OR(P1371=5,P1371=6),_xlfn.CONCAT(P1371,"A"),P1371),"_",VLOOKUP(T1371,Datos!$B$2:$C$5,2,TRUE)),""))</f>
        <v/>
      </c>
      <c r="AD1371" s="186">
        <f t="shared" si="577"/>
        <v>0</v>
      </c>
      <c r="AE1371" s="90" t="str">
        <f t="shared" si="578"/>
        <v>-</v>
      </c>
      <c r="AF1371" s="91" t="str">
        <f t="shared" si="579"/>
        <v>070601</v>
      </c>
      <c r="AG1371" s="92"/>
      <c r="AH1371" s="93" t="str">
        <f t="shared" si="580"/>
        <v>Corporación de Fomento de la Producción</v>
      </c>
      <c r="AI1371" s="90" t="str">
        <f t="shared" si="581"/>
        <v>-</v>
      </c>
      <c r="AJ1371" s="90">
        <f t="shared" si="582"/>
        <v>3</v>
      </c>
      <c r="AK1371" s="90" t="str">
        <f t="shared" si="583"/>
        <v>-</v>
      </c>
      <c r="AL1371" s="90" t="str">
        <f t="shared" si="584"/>
        <v>Identifica este registro como MUJER</v>
      </c>
      <c r="AM1371" s="90" t="str">
        <f t="shared" si="585"/>
        <v>-</v>
      </c>
      <c r="AN1371" s="90" t="str">
        <f t="shared" si="586"/>
        <v>-</v>
      </c>
      <c r="AO1371" s="90" t="str">
        <f t="shared" si="587"/>
        <v>-</v>
      </c>
      <c r="AP1371" s="58" t="str">
        <f t="shared" si="588"/>
        <v>-</v>
      </c>
      <c r="AQ1371" s="94" t="str">
        <f t="shared" si="589"/>
        <v>-</v>
      </c>
      <c r="AR1371" s="94" t="str">
        <f>IF(N1371="","PRIMER_DIA en blanco",
IF(AND(M1371="01",N1371&gt;=L_Conversion!$C$118,N1371&lt;=L_Conversion!$D$118),"-",
IF(AND(M1371="02",N1371&gt;=L_Conversion!$C$119,N1371&lt;=L_Conversion!$D$119),"-",
IF(AND(M1371="03",N1371&gt;=L_Conversion!$C$120,N1371&lt;=L_Conversion!$D$120),"-",
IF(AND(M1371="04",N1371&gt;=L_Conversion!$C$121,N1371&lt;=L_Conversion!$D$121),"-",
IF(AND(M1371="05",N1371&gt;=L_Conversion!$C$122,N1371&lt;=L_Conversion!$D$122),"-",
IF(AND(M1371="06",N1371&gt;=L_Conversion!$C$123,N1371&lt;=L_Conversion!$D$123),"-",
IF(AND(M1371="07",N1371&gt;=L_Conversion!$C$124,N1371&lt;=L_Conversion!$D$124),"-",
IF(AND(M1371="08",N1371&gt;=L_Conversion!$C$125,N1371&lt;=L_Conversion!$D$125),"-",
IF(AND(M1371="09",N1371&gt;=L_Conversion!$C$126,N1371&lt;=L_Conversion!$D$126),"-",
IF(AND(M1371="10",N1371&gt;=L_Conversion!$C$127,N1371&lt;=L_Conversion!$D$127),"-",
IF(AND(M1371="11",N1371&gt;=L_Conversion!$C$128,N1371&lt;=L_Conversion!$D$128),"-",
IF(AND(M1371="12",N1371&gt;=L_Conversion!$C$129,N1371&lt;=L_Conversion!$D$129),"-",
IF(AND(M1371="13",N1371&gt;=L_Conversion!$C$116,N1371&lt;=L_Conversion!$D$116),"-",
IF(AND(M1371="14",N1371&gt;=L_Conversion!$C$117,N1371&lt;=L_Conversion!$D$117),"-",
"PRIMER_DIA fuera de rango")))))))))))))))</f>
        <v>-</v>
      </c>
      <c r="AS1371" s="94" t="str">
        <f t="shared" si="590"/>
        <v>-</v>
      </c>
      <c r="AT1371" s="94" t="str">
        <f t="shared" si="591"/>
        <v>-</v>
      </c>
      <c r="AU1371" s="94" t="str">
        <f t="shared" si="592"/>
        <v>-</v>
      </c>
      <c r="AV1371" s="94" t="str">
        <f t="shared" si="593"/>
        <v>-</v>
      </c>
      <c r="AW1371" s="94" t="str">
        <f t="shared" si="594"/>
        <v>-</v>
      </c>
      <c r="AX1371" s="94" t="str">
        <f t="shared" si="595"/>
        <v>-</v>
      </c>
      <c r="AY1371" s="94" t="str">
        <f t="shared" si="596"/>
        <v>-</v>
      </c>
      <c r="AZ1371" s="94" t="str">
        <f t="shared" si="597"/>
        <v>-</v>
      </c>
      <c r="BA1371" s="94" t="str">
        <f t="shared" si="598"/>
        <v>-</v>
      </c>
      <c r="BB1371" s="94" t="str">
        <f t="shared" si="599"/>
        <v>-</v>
      </c>
      <c r="BC1371" s="94" t="str">
        <f t="shared" si="600"/>
        <v>-</v>
      </c>
      <c r="BD1371" s="94" t="str">
        <f t="shared" si="601"/>
        <v>-</v>
      </c>
      <c r="BE1371" s="94" t="str">
        <f t="shared" si="602"/>
        <v>-</v>
      </c>
      <c r="BF1371" s="94" t="str">
        <f t="shared" si="603"/>
        <v>-</v>
      </c>
    </row>
    <row r="1372" spans="1:58" x14ac:dyDescent="0.2">
      <c r="A1372" s="19" t="s">
        <v>1193</v>
      </c>
      <c r="B1372" s="19" t="s">
        <v>76</v>
      </c>
      <c r="C1372" s="19">
        <v>14521536</v>
      </c>
      <c r="D1372" s="19">
        <v>6</v>
      </c>
      <c r="E1372" s="19" t="s">
        <v>1332</v>
      </c>
      <c r="F1372" s="19" t="s">
        <v>2192</v>
      </c>
      <c r="G1372" s="19" t="s">
        <v>2193</v>
      </c>
      <c r="H1372" s="19" t="s">
        <v>1018</v>
      </c>
      <c r="I1372" s="19" t="s">
        <v>653</v>
      </c>
      <c r="J1372" s="19">
        <v>80</v>
      </c>
      <c r="K1372" s="19" t="s">
        <v>556</v>
      </c>
      <c r="L1372" s="19" t="s">
        <v>495</v>
      </c>
      <c r="M1372" s="19" t="s">
        <v>271</v>
      </c>
      <c r="N1372" s="19">
        <v>45987</v>
      </c>
      <c r="O1372" s="19">
        <v>3</v>
      </c>
      <c r="P1372" s="83">
        <v>1</v>
      </c>
      <c r="Q1372" s="19" t="s">
        <v>23</v>
      </c>
      <c r="R1372" s="19" t="s">
        <v>11</v>
      </c>
      <c r="S1372" s="19" t="s">
        <v>23</v>
      </c>
      <c r="T1372" s="19">
        <v>3</v>
      </c>
      <c r="U1372" s="19" t="s">
        <v>11</v>
      </c>
      <c r="V1372" s="19" t="s">
        <v>11</v>
      </c>
      <c r="W1372" s="19" t="s">
        <v>11</v>
      </c>
      <c r="X1372" s="19">
        <v>0</v>
      </c>
      <c r="Y1372" s="19" t="s">
        <v>730</v>
      </c>
      <c r="Z1372" s="19">
        <v>0</v>
      </c>
      <c r="AA1372" s="19">
        <v>0</v>
      </c>
      <c r="AB1372" s="19">
        <v>0</v>
      </c>
      <c r="AC1372" s="186" t="str">
        <f>IF(OR(M1372="13",M1372="14",P1372=8),"",IF(     AND(OR(S1372="AUTORIZADO", S1372="PENDIENTE", S1372="REDUCIDO", S1372="AMPLIADO"),L1372&lt;&gt;"HONORARIO" ), _xlfn.CONCAT(IF(H1372="X","H",H1372),"_",IF(OR(P1372=5,P1372=6),_xlfn.CONCAT(P1372,"A"),P1372),"_",VLOOKUP(T1372,Datos!$B$2:$C$5,2,TRUE)),""))</f>
        <v>M_1_[hasta 3]</v>
      </c>
      <c r="AD1372" s="186">
        <f t="shared" si="577"/>
        <v>0</v>
      </c>
      <c r="AE1372" s="90" t="str">
        <f t="shared" si="578"/>
        <v>-</v>
      </c>
      <c r="AF1372" s="91" t="str">
        <f t="shared" si="579"/>
        <v>070601</v>
      </c>
      <c r="AG1372" s="92"/>
      <c r="AH1372" s="93" t="str">
        <f t="shared" si="580"/>
        <v>Corporación de Fomento de la Producción</v>
      </c>
      <c r="AI1372" s="90" t="str">
        <f t="shared" si="581"/>
        <v>-</v>
      </c>
      <c r="AJ1372" s="90">
        <f t="shared" si="582"/>
        <v>6</v>
      </c>
      <c r="AK1372" s="90" t="str">
        <f t="shared" si="583"/>
        <v>-</v>
      </c>
      <c r="AL1372" s="90" t="str">
        <f t="shared" si="584"/>
        <v>Identifica este registro como MUJER</v>
      </c>
      <c r="AM1372" s="90" t="str">
        <f t="shared" si="585"/>
        <v>-</v>
      </c>
      <c r="AN1372" s="90" t="str">
        <f t="shared" si="586"/>
        <v>-</v>
      </c>
      <c r="AO1372" s="90" t="str">
        <f t="shared" si="587"/>
        <v>-</v>
      </c>
      <c r="AP1372" s="58" t="str">
        <f t="shared" si="588"/>
        <v>-</v>
      </c>
      <c r="AQ1372" s="94" t="str">
        <f t="shared" si="589"/>
        <v>-</v>
      </c>
      <c r="AR1372" s="94" t="str">
        <f>IF(N1372="","PRIMER_DIA en blanco",
IF(AND(M1372="01",N1372&gt;=L_Conversion!$C$118,N1372&lt;=L_Conversion!$D$118),"-",
IF(AND(M1372="02",N1372&gt;=L_Conversion!$C$119,N1372&lt;=L_Conversion!$D$119),"-",
IF(AND(M1372="03",N1372&gt;=L_Conversion!$C$120,N1372&lt;=L_Conversion!$D$120),"-",
IF(AND(M1372="04",N1372&gt;=L_Conversion!$C$121,N1372&lt;=L_Conversion!$D$121),"-",
IF(AND(M1372="05",N1372&gt;=L_Conversion!$C$122,N1372&lt;=L_Conversion!$D$122),"-",
IF(AND(M1372="06",N1372&gt;=L_Conversion!$C$123,N1372&lt;=L_Conversion!$D$123),"-",
IF(AND(M1372="07",N1372&gt;=L_Conversion!$C$124,N1372&lt;=L_Conversion!$D$124),"-",
IF(AND(M1372="08",N1372&gt;=L_Conversion!$C$125,N1372&lt;=L_Conversion!$D$125),"-",
IF(AND(M1372="09",N1372&gt;=L_Conversion!$C$126,N1372&lt;=L_Conversion!$D$126),"-",
IF(AND(M1372="10",N1372&gt;=L_Conversion!$C$127,N1372&lt;=L_Conversion!$D$127),"-",
IF(AND(M1372="11",N1372&gt;=L_Conversion!$C$128,N1372&lt;=L_Conversion!$D$128),"-",
IF(AND(M1372="12",N1372&gt;=L_Conversion!$C$129,N1372&lt;=L_Conversion!$D$129),"-",
IF(AND(M1372="13",N1372&gt;=L_Conversion!$C$116,N1372&lt;=L_Conversion!$D$116),"-",
IF(AND(M1372="14",N1372&gt;=L_Conversion!$C$117,N1372&lt;=L_Conversion!$D$117),"-",
"PRIMER_DIA fuera de rango")))))))))))))))</f>
        <v>-</v>
      </c>
      <c r="AS1372" s="94" t="str">
        <f t="shared" si="590"/>
        <v>-</v>
      </c>
      <c r="AT1372" s="94" t="str">
        <f t="shared" si="591"/>
        <v>-</v>
      </c>
      <c r="AU1372" s="94" t="str">
        <f t="shared" si="592"/>
        <v>-</v>
      </c>
      <c r="AV1372" s="94" t="str">
        <f t="shared" si="593"/>
        <v>-</v>
      </c>
      <c r="AW1372" s="94" t="str">
        <f t="shared" si="594"/>
        <v>-</v>
      </c>
      <c r="AX1372" s="94" t="str">
        <f t="shared" si="595"/>
        <v>-</v>
      </c>
      <c r="AY1372" s="94" t="str">
        <f t="shared" si="596"/>
        <v>-</v>
      </c>
      <c r="AZ1372" s="94" t="str">
        <f t="shared" si="597"/>
        <v>-</v>
      </c>
      <c r="BA1372" s="94" t="str">
        <f t="shared" si="598"/>
        <v>-</v>
      </c>
      <c r="BB1372" s="94" t="str">
        <f t="shared" si="599"/>
        <v>-</v>
      </c>
      <c r="BC1372" s="94" t="str">
        <f t="shared" si="600"/>
        <v>-</v>
      </c>
      <c r="BD1372" s="94" t="str">
        <f t="shared" si="601"/>
        <v>-</v>
      </c>
      <c r="BE1372" s="94" t="str">
        <f t="shared" si="602"/>
        <v>-</v>
      </c>
      <c r="BF1372" s="94" t="str">
        <f t="shared" si="603"/>
        <v>-</v>
      </c>
    </row>
    <row r="1373" spans="1:58" x14ac:dyDescent="0.2">
      <c r="A1373" s="19" t="s">
        <v>1193</v>
      </c>
      <c r="B1373" s="19" t="s">
        <v>76</v>
      </c>
      <c r="C1373" s="19">
        <v>14399372</v>
      </c>
      <c r="D1373" s="19">
        <v>8</v>
      </c>
      <c r="E1373" s="19" t="s">
        <v>1260</v>
      </c>
      <c r="F1373" s="19" t="s">
        <v>1303</v>
      </c>
      <c r="G1373" s="19" t="s">
        <v>1453</v>
      </c>
      <c r="H1373" s="19" t="s">
        <v>1018</v>
      </c>
      <c r="I1373" s="19" t="s">
        <v>653</v>
      </c>
      <c r="J1373" s="19">
        <v>80</v>
      </c>
      <c r="K1373" s="19" t="s">
        <v>556</v>
      </c>
      <c r="L1373" s="19" t="s">
        <v>495</v>
      </c>
      <c r="M1373" s="19" t="s">
        <v>271</v>
      </c>
      <c r="N1373" s="19">
        <v>45987</v>
      </c>
      <c r="O1373" s="19">
        <v>3</v>
      </c>
      <c r="P1373" s="83">
        <v>1</v>
      </c>
      <c r="Q1373" s="19" t="s">
        <v>23</v>
      </c>
      <c r="R1373" s="19" t="s">
        <v>11</v>
      </c>
      <c r="S1373" s="19" t="s">
        <v>23</v>
      </c>
      <c r="T1373" s="19">
        <v>3</v>
      </c>
      <c r="U1373" s="19" t="s">
        <v>11</v>
      </c>
      <c r="V1373" s="19" t="s">
        <v>11</v>
      </c>
      <c r="W1373" s="19" t="s">
        <v>11</v>
      </c>
      <c r="X1373" s="19">
        <v>0</v>
      </c>
      <c r="Y1373" s="19" t="s">
        <v>730</v>
      </c>
      <c r="Z1373" s="19">
        <v>0</v>
      </c>
      <c r="AA1373" s="19">
        <v>0</v>
      </c>
      <c r="AB1373" s="19">
        <v>0</v>
      </c>
      <c r="AC1373" s="186" t="str">
        <f>IF(OR(M1373="13",M1373="14",P1373=8),"",IF(     AND(OR(S1373="AUTORIZADO", S1373="PENDIENTE", S1373="REDUCIDO", S1373="AMPLIADO"),L1373&lt;&gt;"HONORARIO" ), _xlfn.CONCAT(IF(H1373="X","H",H1373),"_",IF(OR(P1373=5,P1373=6),_xlfn.CONCAT(P1373,"A"),P1373),"_",VLOOKUP(T1373,Datos!$B$2:$C$5,2,TRUE)),""))</f>
        <v>M_1_[hasta 3]</v>
      </c>
      <c r="AD1373" s="186">
        <f t="shared" si="577"/>
        <v>0</v>
      </c>
      <c r="AE1373" s="90" t="str">
        <f t="shared" si="578"/>
        <v>-</v>
      </c>
      <c r="AF1373" s="91" t="str">
        <f t="shared" si="579"/>
        <v>070601</v>
      </c>
      <c r="AG1373" s="92"/>
      <c r="AH1373" s="93" t="str">
        <f t="shared" si="580"/>
        <v>Corporación de Fomento de la Producción</v>
      </c>
      <c r="AI1373" s="90" t="str">
        <f t="shared" si="581"/>
        <v>-</v>
      </c>
      <c r="AJ1373" s="90">
        <f t="shared" si="582"/>
        <v>8</v>
      </c>
      <c r="AK1373" s="90" t="str">
        <f t="shared" si="583"/>
        <v>-</v>
      </c>
      <c r="AL1373" s="90" t="str">
        <f t="shared" si="584"/>
        <v>Identifica este registro como MUJER</v>
      </c>
      <c r="AM1373" s="90" t="str">
        <f t="shared" si="585"/>
        <v>-</v>
      </c>
      <c r="AN1373" s="90" t="str">
        <f t="shared" si="586"/>
        <v>-</v>
      </c>
      <c r="AO1373" s="90" t="str">
        <f t="shared" si="587"/>
        <v>-</v>
      </c>
      <c r="AP1373" s="58" t="str">
        <f t="shared" si="588"/>
        <v>-</v>
      </c>
      <c r="AQ1373" s="94" t="str">
        <f t="shared" si="589"/>
        <v>-</v>
      </c>
      <c r="AR1373" s="94" t="str">
        <f>IF(N1373="","PRIMER_DIA en blanco",
IF(AND(M1373="01",N1373&gt;=L_Conversion!$C$118,N1373&lt;=L_Conversion!$D$118),"-",
IF(AND(M1373="02",N1373&gt;=L_Conversion!$C$119,N1373&lt;=L_Conversion!$D$119),"-",
IF(AND(M1373="03",N1373&gt;=L_Conversion!$C$120,N1373&lt;=L_Conversion!$D$120),"-",
IF(AND(M1373="04",N1373&gt;=L_Conversion!$C$121,N1373&lt;=L_Conversion!$D$121),"-",
IF(AND(M1373="05",N1373&gt;=L_Conversion!$C$122,N1373&lt;=L_Conversion!$D$122),"-",
IF(AND(M1373="06",N1373&gt;=L_Conversion!$C$123,N1373&lt;=L_Conversion!$D$123),"-",
IF(AND(M1373="07",N1373&gt;=L_Conversion!$C$124,N1373&lt;=L_Conversion!$D$124),"-",
IF(AND(M1373="08",N1373&gt;=L_Conversion!$C$125,N1373&lt;=L_Conversion!$D$125),"-",
IF(AND(M1373="09",N1373&gt;=L_Conversion!$C$126,N1373&lt;=L_Conversion!$D$126),"-",
IF(AND(M1373="10",N1373&gt;=L_Conversion!$C$127,N1373&lt;=L_Conversion!$D$127),"-",
IF(AND(M1373="11",N1373&gt;=L_Conversion!$C$128,N1373&lt;=L_Conversion!$D$128),"-",
IF(AND(M1373="12",N1373&gt;=L_Conversion!$C$129,N1373&lt;=L_Conversion!$D$129),"-",
IF(AND(M1373="13",N1373&gt;=L_Conversion!$C$116,N1373&lt;=L_Conversion!$D$116),"-",
IF(AND(M1373="14",N1373&gt;=L_Conversion!$C$117,N1373&lt;=L_Conversion!$D$117),"-",
"PRIMER_DIA fuera de rango")))))))))))))))</f>
        <v>-</v>
      </c>
      <c r="AS1373" s="94" t="str">
        <f t="shared" si="590"/>
        <v>-</v>
      </c>
      <c r="AT1373" s="94" t="str">
        <f t="shared" si="591"/>
        <v>-</v>
      </c>
      <c r="AU1373" s="94" t="str">
        <f t="shared" si="592"/>
        <v>-</v>
      </c>
      <c r="AV1373" s="94" t="str">
        <f t="shared" si="593"/>
        <v>-</v>
      </c>
      <c r="AW1373" s="94" t="str">
        <f t="shared" si="594"/>
        <v>-</v>
      </c>
      <c r="AX1373" s="94" t="str">
        <f t="shared" si="595"/>
        <v>-</v>
      </c>
      <c r="AY1373" s="94" t="str">
        <f t="shared" si="596"/>
        <v>-</v>
      </c>
      <c r="AZ1373" s="94" t="str">
        <f t="shared" si="597"/>
        <v>-</v>
      </c>
      <c r="BA1373" s="94" t="str">
        <f t="shared" si="598"/>
        <v>-</v>
      </c>
      <c r="BB1373" s="94" t="str">
        <f t="shared" si="599"/>
        <v>-</v>
      </c>
      <c r="BC1373" s="94" t="str">
        <f t="shared" si="600"/>
        <v>-</v>
      </c>
      <c r="BD1373" s="94" t="str">
        <f t="shared" si="601"/>
        <v>-</v>
      </c>
      <c r="BE1373" s="94" t="str">
        <f t="shared" si="602"/>
        <v>-</v>
      </c>
      <c r="BF1373" s="94" t="str">
        <f t="shared" si="603"/>
        <v>-</v>
      </c>
    </row>
    <row r="1374" spans="1:58" x14ac:dyDescent="0.2">
      <c r="A1374" s="19" t="s">
        <v>1193</v>
      </c>
      <c r="B1374" s="19" t="s">
        <v>76</v>
      </c>
      <c r="C1374" s="19">
        <v>16911977</v>
      </c>
      <c r="D1374" s="19">
        <v>5</v>
      </c>
      <c r="E1374" s="19" t="s">
        <v>1769</v>
      </c>
      <c r="F1374" s="19" t="s">
        <v>1383</v>
      </c>
      <c r="G1374" s="19" t="s">
        <v>1314</v>
      </c>
      <c r="H1374" s="19" t="s">
        <v>1018</v>
      </c>
      <c r="I1374" s="19" t="s">
        <v>653</v>
      </c>
      <c r="J1374" s="19">
        <v>80</v>
      </c>
      <c r="K1374" s="19" t="s">
        <v>556</v>
      </c>
      <c r="L1374" s="19" t="s">
        <v>495</v>
      </c>
      <c r="M1374" s="19" t="s">
        <v>271</v>
      </c>
      <c r="N1374" s="19">
        <v>45987</v>
      </c>
      <c r="O1374" s="19">
        <v>84</v>
      </c>
      <c r="P1374" s="83">
        <v>8</v>
      </c>
      <c r="Q1374" s="19" t="s">
        <v>23</v>
      </c>
      <c r="R1374" s="19" t="s">
        <v>11</v>
      </c>
      <c r="S1374" s="19" t="s">
        <v>23</v>
      </c>
      <c r="T1374" s="19">
        <v>84</v>
      </c>
      <c r="U1374" s="19" t="s">
        <v>11</v>
      </c>
      <c r="V1374" s="19" t="s">
        <v>11</v>
      </c>
      <c r="W1374" s="19" t="s">
        <v>11</v>
      </c>
      <c r="X1374" s="19">
        <v>0</v>
      </c>
      <c r="Y1374" s="19" t="s">
        <v>730</v>
      </c>
      <c r="Z1374" s="19">
        <v>0</v>
      </c>
      <c r="AA1374" s="19">
        <v>0</v>
      </c>
      <c r="AB1374" s="19">
        <v>0</v>
      </c>
      <c r="AC1374" s="186" t="str">
        <f>IF(OR(M1374="13",M1374="14",P1374=8),"",IF(     AND(OR(S1374="AUTORIZADO", S1374="PENDIENTE", S1374="REDUCIDO", S1374="AMPLIADO"),L1374&lt;&gt;"HONORARIO" ), _xlfn.CONCAT(IF(H1374="X","H",H1374),"_",IF(OR(P1374=5,P1374=6),_xlfn.CONCAT(P1374,"A"),P1374),"_",VLOOKUP(T1374,Datos!$B$2:$C$5,2,TRUE)),""))</f>
        <v/>
      </c>
      <c r="AD1374" s="186">
        <f t="shared" si="577"/>
        <v>0</v>
      </c>
      <c r="AE1374" s="90" t="str">
        <f t="shared" si="578"/>
        <v>-</v>
      </c>
      <c r="AF1374" s="91" t="str">
        <f t="shared" si="579"/>
        <v>070601</v>
      </c>
      <c r="AG1374" s="92"/>
      <c r="AH1374" s="93" t="str">
        <f t="shared" si="580"/>
        <v>Corporación de Fomento de la Producción</v>
      </c>
      <c r="AI1374" s="90" t="str">
        <f t="shared" si="581"/>
        <v>-</v>
      </c>
      <c r="AJ1374" s="90">
        <f t="shared" si="582"/>
        <v>5</v>
      </c>
      <c r="AK1374" s="90" t="str">
        <f t="shared" si="583"/>
        <v>-</v>
      </c>
      <c r="AL1374" s="90" t="str">
        <f t="shared" si="584"/>
        <v>Identifica este registro como MUJER</v>
      </c>
      <c r="AM1374" s="90" t="str">
        <f t="shared" si="585"/>
        <v>-</v>
      </c>
      <c r="AN1374" s="90" t="str">
        <f t="shared" si="586"/>
        <v>-</v>
      </c>
      <c r="AO1374" s="90" t="str">
        <f t="shared" si="587"/>
        <v>-</v>
      </c>
      <c r="AP1374" s="58" t="str">
        <f t="shared" si="588"/>
        <v>-</v>
      </c>
      <c r="AQ1374" s="94" t="str">
        <f t="shared" si="589"/>
        <v>-</v>
      </c>
      <c r="AR1374" s="94" t="str">
        <f>IF(N1374="","PRIMER_DIA en blanco",
IF(AND(M1374="01",N1374&gt;=L_Conversion!$C$118,N1374&lt;=L_Conversion!$D$118),"-",
IF(AND(M1374="02",N1374&gt;=L_Conversion!$C$119,N1374&lt;=L_Conversion!$D$119),"-",
IF(AND(M1374="03",N1374&gt;=L_Conversion!$C$120,N1374&lt;=L_Conversion!$D$120),"-",
IF(AND(M1374="04",N1374&gt;=L_Conversion!$C$121,N1374&lt;=L_Conversion!$D$121),"-",
IF(AND(M1374="05",N1374&gt;=L_Conversion!$C$122,N1374&lt;=L_Conversion!$D$122),"-",
IF(AND(M1374="06",N1374&gt;=L_Conversion!$C$123,N1374&lt;=L_Conversion!$D$123),"-",
IF(AND(M1374="07",N1374&gt;=L_Conversion!$C$124,N1374&lt;=L_Conversion!$D$124),"-",
IF(AND(M1374="08",N1374&gt;=L_Conversion!$C$125,N1374&lt;=L_Conversion!$D$125),"-",
IF(AND(M1374="09",N1374&gt;=L_Conversion!$C$126,N1374&lt;=L_Conversion!$D$126),"-",
IF(AND(M1374="10",N1374&gt;=L_Conversion!$C$127,N1374&lt;=L_Conversion!$D$127),"-",
IF(AND(M1374="11",N1374&gt;=L_Conversion!$C$128,N1374&lt;=L_Conversion!$D$128),"-",
IF(AND(M1374="12",N1374&gt;=L_Conversion!$C$129,N1374&lt;=L_Conversion!$D$129),"-",
IF(AND(M1374="13",N1374&gt;=L_Conversion!$C$116,N1374&lt;=L_Conversion!$D$116),"-",
IF(AND(M1374="14",N1374&gt;=L_Conversion!$C$117,N1374&lt;=L_Conversion!$D$117),"-",
"PRIMER_DIA fuera de rango")))))))))))))))</f>
        <v>-</v>
      </c>
      <c r="AS1374" s="94" t="str">
        <f t="shared" si="590"/>
        <v>-</v>
      </c>
      <c r="AT1374" s="94" t="str">
        <f t="shared" si="591"/>
        <v>-</v>
      </c>
      <c r="AU1374" s="94" t="str">
        <f t="shared" si="592"/>
        <v>-</v>
      </c>
      <c r="AV1374" s="94" t="str">
        <f t="shared" si="593"/>
        <v>-</v>
      </c>
      <c r="AW1374" s="94" t="str">
        <f t="shared" si="594"/>
        <v>-</v>
      </c>
      <c r="AX1374" s="94" t="str">
        <f t="shared" si="595"/>
        <v>-</v>
      </c>
      <c r="AY1374" s="94" t="str">
        <f t="shared" si="596"/>
        <v>-</v>
      </c>
      <c r="AZ1374" s="94" t="str">
        <f t="shared" si="597"/>
        <v>-</v>
      </c>
      <c r="BA1374" s="94" t="str">
        <f t="shared" si="598"/>
        <v>-</v>
      </c>
      <c r="BB1374" s="94" t="str">
        <f t="shared" si="599"/>
        <v>-</v>
      </c>
      <c r="BC1374" s="94" t="str">
        <f t="shared" si="600"/>
        <v>-</v>
      </c>
      <c r="BD1374" s="94" t="str">
        <f t="shared" si="601"/>
        <v>-</v>
      </c>
      <c r="BE1374" s="94" t="str">
        <f t="shared" si="602"/>
        <v>-</v>
      </c>
      <c r="BF1374" s="94" t="str">
        <f t="shared" si="603"/>
        <v>-</v>
      </c>
    </row>
    <row r="1375" spans="1:58" x14ac:dyDescent="0.2">
      <c r="A1375" s="19" t="s">
        <v>1193</v>
      </c>
      <c r="B1375" s="19" t="s">
        <v>76</v>
      </c>
      <c r="C1375" s="19">
        <v>13450578</v>
      </c>
      <c r="D1375" s="19">
        <v>8</v>
      </c>
      <c r="E1375" s="19" t="s">
        <v>1413</v>
      </c>
      <c r="F1375" s="19" t="s">
        <v>1414</v>
      </c>
      <c r="G1375" s="19" t="s">
        <v>1314</v>
      </c>
      <c r="H1375" s="19" t="s">
        <v>1018</v>
      </c>
      <c r="I1375" s="19" t="s">
        <v>653</v>
      </c>
      <c r="J1375" s="19">
        <v>80</v>
      </c>
      <c r="K1375" s="19" t="s">
        <v>560</v>
      </c>
      <c r="L1375" s="19" t="s">
        <v>495</v>
      </c>
      <c r="M1375" s="19" t="s">
        <v>271</v>
      </c>
      <c r="N1375" s="19">
        <v>45987</v>
      </c>
      <c r="O1375" s="19">
        <v>11</v>
      </c>
      <c r="P1375" s="83">
        <v>1</v>
      </c>
      <c r="Q1375" s="19" t="s">
        <v>23</v>
      </c>
      <c r="R1375" s="19" t="s">
        <v>11</v>
      </c>
      <c r="S1375" s="19" t="s">
        <v>23</v>
      </c>
      <c r="T1375" s="19">
        <v>11</v>
      </c>
      <c r="U1375" s="19" t="s">
        <v>11</v>
      </c>
      <c r="V1375" s="19" t="s">
        <v>11</v>
      </c>
      <c r="W1375" s="19" t="s">
        <v>11</v>
      </c>
      <c r="X1375" s="19">
        <v>0</v>
      </c>
      <c r="Y1375" s="19" t="s">
        <v>730</v>
      </c>
      <c r="Z1375" s="19">
        <v>0</v>
      </c>
      <c r="AA1375" s="19">
        <v>0</v>
      </c>
      <c r="AB1375" s="19">
        <v>0</v>
      </c>
      <c r="AC1375" s="186" t="str">
        <f>IF(OR(M1375="13",M1375="14",P1375=8),"",IF(     AND(OR(S1375="AUTORIZADO", S1375="PENDIENTE", S1375="REDUCIDO", S1375="AMPLIADO"),L1375&lt;&gt;"HONORARIO" ), _xlfn.CONCAT(IF(H1375="X","H",H1375),"_",IF(OR(P1375=5,P1375=6),_xlfn.CONCAT(P1375,"A"),P1375),"_",VLOOKUP(T1375,Datos!$B$2:$C$5,2,TRUE)),""))</f>
        <v>M_1_[11 +]</v>
      </c>
      <c r="AD1375" s="186">
        <f t="shared" si="577"/>
        <v>0</v>
      </c>
      <c r="AE1375" s="90" t="str">
        <f t="shared" si="578"/>
        <v>-</v>
      </c>
      <c r="AF1375" s="91" t="str">
        <f t="shared" si="579"/>
        <v>070601</v>
      </c>
      <c r="AG1375" s="92"/>
      <c r="AH1375" s="93" t="str">
        <f t="shared" si="580"/>
        <v>Corporación de Fomento de la Producción</v>
      </c>
      <c r="AI1375" s="90" t="str">
        <f t="shared" si="581"/>
        <v>-</v>
      </c>
      <c r="AJ1375" s="90">
        <f t="shared" si="582"/>
        <v>8</v>
      </c>
      <c r="AK1375" s="90" t="str">
        <f t="shared" si="583"/>
        <v>-</v>
      </c>
      <c r="AL1375" s="90" t="str">
        <f t="shared" si="584"/>
        <v>Identifica este registro como MUJER</v>
      </c>
      <c r="AM1375" s="90" t="str">
        <f t="shared" si="585"/>
        <v>-</v>
      </c>
      <c r="AN1375" s="90" t="str">
        <f t="shared" si="586"/>
        <v>-</v>
      </c>
      <c r="AO1375" s="90" t="str">
        <f t="shared" si="587"/>
        <v>-</v>
      </c>
      <c r="AP1375" s="58" t="str">
        <f t="shared" si="588"/>
        <v>-</v>
      </c>
      <c r="AQ1375" s="94" t="str">
        <f t="shared" si="589"/>
        <v>-</v>
      </c>
      <c r="AR1375" s="94" t="str">
        <f>IF(N1375="","PRIMER_DIA en blanco",
IF(AND(M1375="01",N1375&gt;=L_Conversion!$C$118,N1375&lt;=L_Conversion!$D$118),"-",
IF(AND(M1375="02",N1375&gt;=L_Conversion!$C$119,N1375&lt;=L_Conversion!$D$119),"-",
IF(AND(M1375="03",N1375&gt;=L_Conversion!$C$120,N1375&lt;=L_Conversion!$D$120),"-",
IF(AND(M1375="04",N1375&gt;=L_Conversion!$C$121,N1375&lt;=L_Conversion!$D$121),"-",
IF(AND(M1375="05",N1375&gt;=L_Conversion!$C$122,N1375&lt;=L_Conversion!$D$122),"-",
IF(AND(M1375="06",N1375&gt;=L_Conversion!$C$123,N1375&lt;=L_Conversion!$D$123),"-",
IF(AND(M1375="07",N1375&gt;=L_Conversion!$C$124,N1375&lt;=L_Conversion!$D$124),"-",
IF(AND(M1375="08",N1375&gt;=L_Conversion!$C$125,N1375&lt;=L_Conversion!$D$125),"-",
IF(AND(M1375="09",N1375&gt;=L_Conversion!$C$126,N1375&lt;=L_Conversion!$D$126),"-",
IF(AND(M1375="10",N1375&gt;=L_Conversion!$C$127,N1375&lt;=L_Conversion!$D$127),"-",
IF(AND(M1375="11",N1375&gt;=L_Conversion!$C$128,N1375&lt;=L_Conversion!$D$128),"-",
IF(AND(M1375="12",N1375&gt;=L_Conversion!$C$129,N1375&lt;=L_Conversion!$D$129),"-",
IF(AND(M1375="13",N1375&gt;=L_Conversion!$C$116,N1375&lt;=L_Conversion!$D$116),"-",
IF(AND(M1375="14",N1375&gt;=L_Conversion!$C$117,N1375&lt;=L_Conversion!$D$117),"-",
"PRIMER_DIA fuera de rango")))))))))))))))</f>
        <v>-</v>
      </c>
      <c r="AS1375" s="94" t="str">
        <f t="shared" si="590"/>
        <v>-</v>
      </c>
      <c r="AT1375" s="94" t="str">
        <f t="shared" si="591"/>
        <v>-</v>
      </c>
      <c r="AU1375" s="94" t="str">
        <f t="shared" si="592"/>
        <v>-</v>
      </c>
      <c r="AV1375" s="94" t="str">
        <f t="shared" si="593"/>
        <v>-</v>
      </c>
      <c r="AW1375" s="94" t="str">
        <f t="shared" si="594"/>
        <v>-</v>
      </c>
      <c r="AX1375" s="94" t="str">
        <f t="shared" si="595"/>
        <v>-</v>
      </c>
      <c r="AY1375" s="94" t="str">
        <f t="shared" si="596"/>
        <v>-</v>
      </c>
      <c r="AZ1375" s="94" t="str">
        <f t="shared" si="597"/>
        <v>-</v>
      </c>
      <c r="BA1375" s="94" t="str">
        <f t="shared" si="598"/>
        <v>-</v>
      </c>
      <c r="BB1375" s="94" t="str">
        <f t="shared" si="599"/>
        <v>-</v>
      </c>
      <c r="BC1375" s="94" t="str">
        <f t="shared" si="600"/>
        <v>-</v>
      </c>
      <c r="BD1375" s="94" t="str">
        <f t="shared" si="601"/>
        <v>-</v>
      </c>
      <c r="BE1375" s="94" t="str">
        <f t="shared" si="602"/>
        <v>-</v>
      </c>
      <c r="BF1375" s="94" t="str">
        <f t="shared" si="603"/>
        <v>-</v>
      </c>
    </row>
    <row r="1376" spans="1:58" x14ac:dyDescent="0.2">
      <c r="A1376" s="19" t="s">
        <v>1193</v>
      </c>
      <c r="B1376" s="19" t="s">
        <v>76</v>
      </c>
      <c r="C1376" s="19">
        <v>15753474</v>
      </c>
      <c r="D1376" s="19">
        <v>2</v>
      </c>
      <c r="E1376" s="19" t="s">
        <v>1242</v>
      </c>
      <c r="F1376" s="19" t="s">
        <v>1243</v>
      </c>
      <c r="G1376" s="19" t="s">
        <v>1244</v>
      </c>
      <c r="H1376" s="19" t="s">
        <v>654</v>
      </c>
      <c r="I1376" s="19" t="s">
        <v>653</v>
      </c>
      <c r="J1376" s="19">
        <v>80</v>
      </c>
      <c r="K1376" s="19" t="s">
        <v>556</v>
      </c>
      <c r="L1376" s="19" t="s">
        <v>495</v>
      </c>
      <c r="M1376" s="19" t="s">
        <v>271</v>
      </c>
      <c r="N1376" s="19">
        <v>45987</v>
      </c>
      <c r="O1376" s="19">
        <v>3</v>
      </c>
      <c r="P1376" s="83">
        <v>1</v>
      </c>
      <c r="Q1376" s="19" t="s">
        <v>23</v>
      </c>
      <c r="R1376" s="19" t="s">
        <v>11</v>
      </c>
      <c r="S1376" s="19" t="s">
        <v>23</v>
      </c>
      <c r="T1376" s="19">
        <v>3</v>
      </c>
      <c r="U1376" s="19" t="s">
        <v>11</v>
      </c>
      <c r="V1376" s="19" t="s">
        <v>11</v>
      </c>
      <c r="W1376" s="19" t="s">
        <v>11</v>
      </c>
      <c r="X1376" s="19">
        <v>0</v>
      </c>
      <c r="Y1376" s="19" t="s">
        <v>730</v>
      </c>
      <c r="Z1376" s="19">
        <v>0</v>
      </c>
      <c r="AA1376" s="19">
        <v>0</v>
      </c>
      <c r="AB1376" s="19">
        <v>0</v>
      </c>
      <c r="AC1376" s="186" t="str">
        <f>IF(OR(M1376="13",M1376="14",P1376=8),"",IF(     AND(OR(S1376="AUTORIZADO", S1376="PENDIENTE", S1376="REDUCIDO", S1376="AMPLIADO"),L1376&lt;&gt;"HONORARIO" ), _xlfn.CONCAT(IF(H1376="X","H",H1376),"_",IF(OR(P1376=5,P1376=6),_xlfn.CONCAT(P1376,"A"),P1376),"_",VLOOKUP(T1376,Datos!$B$2:$C$5,2,TRUE)),""))</f>
        <v>H_1_[hasta 3]</v>
      </c>
      <c r="AD1376" s="186">
        <f t="shared" si="577"/>
        <v>0</v>
      </c>
      <c r="AE1376" s="90" t="str">
        <f t="shared" si="578"/>
        <v>-</v>
      </c>
      <c r="AF1376" s="91" t="str">
        <f t="shared" si="579"/>
        <v>070601</v>
      </c>
      <c r="AG1376" s="92"/>
      <c r="AH1376" s="93" t="str">
        <f t="shared" si="580"/>
        <v>Corporación de Fomento de la Producción</v>
      </c>
      <c r="AI1376" s="90" t="str">
        <f t="shared" si="581"/>
        <v>-</v>
      </c>
      <c r="AJ1376" s="90">
        <f t="shared" si="582"/>
        <v>2</v>
      </c>
      <c r="AK1376" s="90" t="str">
        <f t="shared" si="583"/>
        <v>-</v>
      </c>
      <c r="AL1376" s="90" t="str">
        <f t="shared" si="584"/>
        <v>Identifica este registro como HOMBRE</v>
      </c>
      <c r="AM1376" s="90" t="str">
        <f t="shared" si="585"/>
        <v>-</v>
      </c>
      <c r="AN1376" s="90" t="str">
        <f t="shared" si="586"/>
        <v>-</v>
      </c>
      <c r="AO1376" s="90" t="str">
        <f t="shared" si="587"/>
        <v>-</v>
      </c>
      <c r="AP1376" s="58" t="str">
        <f t="shared" si="588"/>
        <v>-</v>
      </c>
      <c r="AQ1376" s="94" t="str">
        <f t="shared" si="589"/>
        <v>-</v>
      </c>
      <c r="AR1376" s="94" t="str">
        <f>IF(N1376="","PRIMER_DIA en blanco",
IF(AND(M1376="01",N1376&gt;=L_Conversion!$C$118,N1376&lt;=L_Conversion!$D$118),"-",
IF(AND(M1376="02",N1376&gt;=L_Conversion!$C$119,N1376&lt;=L_Conversion!$D$119),"-",
IF(AND(M1376="03",N1376&gt;=L_Conversion!$C$120,N1376&lt;=L_Conversion!$D$120),"-",
IF(AND(M1376="04",N1376&gt;=L_Conversion!$C$121,N1376&lt;=L_Conversion!$D$121),"-",
IF(AND(M1376="05",N1376&gt;=L_Conversion!$C$122,N1376&lt;=L_Conversion!$D$122),"-",
IF(AND(M1376="06",N1376&gt;=L_Conversion!$C$123,N1376&lt;=L_Conversion!$D$123),"-",
IF(AND(M1376="07",N1376&gt;=L_Conversion!$C$124,N1376&lt;=L_Conversion!$D$124),"-",
IF(AND(M1376="08",N1376&gt;=L_Conversion!$C$125,N1376&lt;=L_Conversion!$D$125),"-",
IF(AND(M1376="09",N1376&gt;=L_Conversion!$C$126,N1376&lt;=L_Conversion!$D$126),"-",
IF(AND(M1376="10",N1376&gt;=L_Conversion!$C$127,N1376&lt;=L_Conversion!$D$127),"-",
IF(AND(M1376="11",N1376&gt;=L_Conversion!$C$128,N1376&lt;=L_Conversion!$D$128),"-",
IF(AND(M1376="12",N1376&gt;=L_Conversion!$C$129,N1376&lt;=L_Conversion!$D$129),"-",
IF(AND(M1376="13",N1376&gt;=L_Conversion!$C$116,N1376&lt;=L_Conversion!$D$116),"-",
IF(AND(M1376="14",N1376&gt;=L_Conversion!$C$117,N1376&lt;=L_Conversion!$D$117),"-",
"PRIMER_DIA fuera de rango")))))))))))))))</f>
        <v>-</v>
      </c>
      <c r="AS1376" s="94" t="str">
        <f t="shared" si="590"/>
        <v>-</v>
      </c>
      <c r="AT1376" s="94" t="str">
        <f t="shared" si="591"/>
        <v>-</v>
      </c>
      <c r="AU1376" s="94" t="str">
        <f t="shared" si="592"/>
        <v>-</v>
      </c>
      <c r="AV1376" s="94" t="str">
        <f t="shared" si="593"/>
        <v>-</v>
      </c>
      <c r="AW1376" s="94" t="str">
        <f t="shared" si="594"/>
        <v>-</v>
      </c>
      <c r="AX1376" s="94" t="str">
        <f t="shared" si="595"/>
        <v>-</v>
      </c>
      <c r="AY1376" s="94" t="str">
        <f t="shared" si="596"/>
        <v>-</v>
      </c>
      <c r="AZ1376" s="94" t="str">
        <f t="shared" si="597"/>
        <v>-</v>
      </c>
      <c r="BA1376" s="94" t="str">
        <f t="shared" si="598"/>
        <v>-</v>
      </c>
      <c r="BB1376" s="94" t="str">
        <f t="shared" si="599"/>
        <v>-</v>
      </c>
      <c r="BC1376" s="94" t="str">
        <f t="shared" si="600"/>
        <v>-</v>
      </c>
      <c r="BD1376" s="94" t="str">
        <f t="shared" si="601"/>
        <v>-</v>
      </c>
      <c r="BE1376" s="94" t="str">
        <f t="shared" si="602"/>
        <v>-</v>
      </c>
      <c r="BF1376" s="94" t="str">
        <f t="shared" si="603"/>
        <v>-</v>
      </c>
    </row>
    <row r="1377" spans="1:58" x14ac:dyDescent="0.2">
      <c r="A1377" s="19" t="s">
        <v>1193</v>
      </c>
      <c r="B1377" s="19" t="s">
        <v>76</v>
      </c>
      <c r="C1377" s="19">
        <v>15331775</v>
      </c>
      <c r="D1377" s="19">
        <v>5</v>
      </c>
      <c r="E1377" s="19" t="s">
        <v>1764</v>
      </c>
      <c r="F1377" s="19" t="s">
        <v>1765</v>
      </c>
      <c r="G1377" s="19" t="s">
        <v>1766</v>
      </c>
      <c r="H1377" s="19" t="s">
        <v>654</v>
      </c>
      <c r="I1377" s="19" t="s">
        <v>653</v>
      </c>
      <c r="J1377" s="19">
        <v>80</v>
      </c>
      <c r="K1377" s="19" t="s">
        <v>556</v>
      </c>
      <c r="L1377" s="19" t="s">
        <v>495</v>
      </c>
      <c r="M1377" s="19" t="s">
        <v>271</v>
      </c>
      <c r="N1377" s="19">
        <v>45987</v>
      </c>
      <c r="O1377" s="19">
        <v>2</v>
      </c>
      <c r="P1377" s="83">
        <v>1</v>
      </c>
      <c r="Q1377" s="19" t="s">
        <v>23</v>
      </c>
      <c r="R1377" s="19" t="s">
        <v>11</v>
      </c>
      <c r="S1377" s="19" t="s">
        <v>23</v>
      </c>
      <c r="T1377" s="19">
        <v>2</v>
      </c>
      <c r="U1377" s="19" t="s">
        <v>11</v>
      </c>
      <c r="V1377" s="19" t="s">
        <v>11</v>
      </c>
      <c r="W1377" s="19" t="s">
        <v>11</v>
      </c>
      <c r="X1377" s="19">
        <v>0</v>
      </c>
      <c r="Y1377" s="19" t="s">
        <v>730</v>
      </c>
      <c r="Z1377" s="19">
        <v>0</v>
      </c>
      <c r="AA1377" s="19">
        <v>0</v>
      </c>
      <c r="AB1377" s="19">
        <v>0</v>
      </c>
      <c r="AC1377" s="186" t="str">
        <f>IF(OR(M1377="13",M1377="14",P1377=8),"",IF(     AND(OR(S1377="AUTORIZADO", S1377="PENDIENTE", S1377="REDUCIDO", S1377="AMPLIADO"),L1377&lt;&gt;"HONORARIO" ), _xlfn.CONCAT(IF(H1377="X","H",H1377),"_",IF(OR(P1377=5,P1377=6),_xlfn.CONCAT(P1377,"A"),P1377),"_",VLOOKUP(T1377,Datos!$B$2:$C$5,2,TRUE)),""))</f>
        <v>H_1_[hasta 3]</v>
      </c>
      <c r="AD1377" s="186">
        <f t="shared" si="577"/>
        <v>0</v>
      </c>
      <c r="AE1377" s="90" t="str">
        <f t="shared" si="578"/>
        <v>-</v>
      </c>
      <c r="AF1377" s="91" t="str">
        <f t="shared" si="579"/>
        <v>070601</v>
      </c>
      <c r="AG1377" s="92"/>
      <c r="AH1377" s="93" t="str">
        <f t="shared" si="580"/>
        <v>Corporación de Fomento de la Producción</v>
      </c>
      <c r="AI1377" s="90" t="str">
        <f t="shared" si="581"/>
        <v>-</v>
      </c>
      <c r="AJ1377" s="90">
        <f t="shared" si="582"/>
        <v>5</v>
      </c>
      <c r="AK1377" s="90" t="str">
        <f t="shared" si="583"/>
        <v>-</v>
      </c>
      <c r="AL1377" s="90" t="str">
        <f t="shared" si="584"/>
        <v>Identifica este registro como HOMBRE</v>
      </c>
      <c r="AM1377" s="90" t="str">
        <f t="shared" si="585"/>
        <v>-</v>
      </c>
      <c r="AN1377" s="90" t="str">
        <f t="shared" si="586"/>
        <v>-</v>
      </c>
      <c r="AO1377" s="90" t="str">
        <f t="shared" si="587"/>
        <v>-</v>
      </c>
      <c r="AP1377" s="58" t="str">
        <f t="shared" si="588"/>
        <v>-</v>
      </c>
      <c r="AQ1377" s="94" t="str">
        <f t="shared" si="589"/>
        <v>-</v>
      </c>
      <c r="AR1377" s="94" t="str">
        <f>IF(N1377="","PRIMER_DIA en blanco",
IF(AND(M1377="01",N1377&gt;=L_Conversion!$C$118,N1377&lt;=L_Conversion!$D$118),"-",
IF(AND(M1377="02",N1377&gt;=L_Conversion!$C$119,N1377&lt;=L_Conversion!$D$119),"-",
IF(AND(M1377="03",N1377&gt;=L_Conversion!$C$120,N1377&lt;=L_Conversion!$D$120),"-",
IF(AND(M1377="04",N1377&gt;=L_Conversion!$C$121,N1377&lt;=L_Conversion!$D$121),"-",
IF(AND(M1377="05",N1377&gt;=L_Conversion!$C$122,N1377&lt;=L_Conversion!$D$122),"-",
IF(AND(M1377="06",N1377&gt;=L_Conversion!$C$123,N1377&lt;=L_Conversion!$D$123),"-",
IF(AND(M1377="07",N1377&gt;=L_Conversion!$C$124,N1377&lt;=L_Conversion!$D$124),"-",
IF(AND(M1377="08",N1377&gt;=L_Conversion!$C$125,N1377&lt;=L_Conversion!$D$125),"-",
IF(AND(M1377="09",N1377&gt;=L_Conversion!$C$126,N1377&lt;=L_Conversion!$D$126),"-",
IF(AND(M1377="10",N1377&gt;=L_Conversion!$C$127,N1377&lt;=L_Conversion!$D$127),"-",
IF(AND(M1377="11",N1377&gt;=L_Conversion!$C$128,N1377&lt;=L_Conversion!$D$128),"-",
IF(AND(M1377="12",N1377&gt;=L_Conversion!$C$129,N1377&lt;=L_Conversion!$D$129),"-",
IF(AND(M1377="13",N1377&gt;=L_Conversion!$C$116,N1377&lt;=L_Conversion!$D$116),"-",
IF(AND(M1377="14",N1377&gt;=L_Conversion!$C$117,N1377&lt;=L_Conversion!$D$117),"-",
"PRIMER_DIA fuera de rango")))))))))))))))</f>
        <v>-</v>
      </c>
      <c r="AS1377" s="94" t="str">
        <f t="shared" si="590"/>
        <v>-</v>
      </c>
      <c r="AT1377" s="94" t="str">
        <f t="shared" si="591"/>
        <v>-</v>
      </c>
      <c r="AU1377" s="94" t="str">
        <f t="shared" si="592"/>
        <v>-</v>
      </c>
      <c r="AV1377" s="94" t="str">
        <f t="shared" si="593"/>
        <v>-</v>
      </c>
      <c r="AW1377" s="94" t="str">
        <f t="shared" si="594"/>
        <v>-</v>
      </c>
      <c r="AX1377" s="94" t="str">
        <f t="shared" si="595"/>
        <v>-</v>
      </c>
      <c r="AY1377" s="94" t="str">
        <f t="shared" si="596"/>
        <v>-</v>
      </c>
      <c r="AZ1377" s="94" t="str">
        <f t="shared" si="597"/>
        <v>-</v>
      </c>
      <c r="BA1377" s="94" t="str">
        <f t="shared" si="598"/>
        <v>-</v>
      </c>
      <c r="BB1377" s="94" t="str">
        <f t="shared" si="599"/>
        <v>-</v>
      </c>
      <c r="BC1377" s="94" t="str">
        <f t="shared" si="600"/>
        <v>-</v>
      </c>
      <c r="BD1377" s="94" t="str">
        <f t="shared" si="601"/>
        <v>-</v>
      </c>
      <c r="BE1377" s="94" t="str">
        <f t="shared" si="602"/>
        <v>-</v>
      </c>
      <c r="BF1377" s="94" t="str">
        <f t="shared" si="603"/>
        <v>-</v>
      </c>
    </row>
    <row r="1378" spans="1:58" x14ac:dyDescent="0.2">
      <c r="A1378" s="19" t="s">
        <v>1193</v>
      </c>
      <c r="B1378" s="19" t="s">
        <v>76</v>
      </c>
      <c r="C1378" s="19">
        <v>20109615</v>
      </c>
      <c r="D1378" s="19">
        <v>4</v>
      </c>
      <c r="E1378" s="19" t="s">
        <v>1508</v>
      </c>
      <c r="F1378" s="19" t="s">
        <v>2220</v>
      </c>
      <c r="G1378" s="19" t="s">
        <v>2221</v>
      </c>
      <c r="H1378" s="19" t="s">
        <v>1018</v>
      </c>
      <c r="I1378" s="19" t="s">
        <v>653</v>
      </c>
      <c r="J1378" s="19">
        <v>80</v>
      </c>
      <c r="K1378" s="19" t="s">
        <v>556</v>
      </c>
      <c r="L1378" s="19" t="s">
        <v>495</v>
      </c>
      <c r="M1378" s="19" t="s">
        <v>271</v>
      </c>
      <c r="N1378" s="19">
        <v>45987</v>
      </c>
      <c r="O1378" s="19">
        <v>3</v>
      </c>
      <c r="P1378" s="83">
        <v>1</v>
      </c>
      <c r="Q1378" s="19" t="s">
        <v>23</v>
      </c>
      <c r="R1378" s="19" t="s">
        <v>11</v>
      </c>
      <c r="S1378" s="19" t="s">
        <v>23</v>
      </c>
      <c r="T1378" s="19">
        <v>3</v>
      </c>
      <c r="U1378" s="19" t="s">
        <v>11</v>
      </c>
      <c r="V1378" s="19" t="s">
        <v>11</v>
      </c>
      <c r="W1378" s="19" t="s">
        <v>11</v>
      </c>
      <c r="X1378" s="19">
        <v>0</v>
      </c>
      <c r="Y1378" s="19" t="s">
        <v>730</v>
      </c>
      <c r="Z1378" s="19">
        <v>0</v>
      </c>
      <c r="AA1378" s="19">
        <v>0</v>
      </c>
      <c r="AB1378" s="19">
        <v>0</v>
      </c>
      <c r="AC1378" s="186" t="str">
        <f>IF(OR(M1378="13",M1378="14",P1378=8),"",IF(     AND(OR(S1378="AUTORIZADO", S1378="PENDIENTE", S1378="REDUCIDO", S1378="AMPLIADO"),L1378&lt;&gt;"HONORARIO" ), _xlfn.CONCAT(IF(H1378="X","H",H1378),"_",IF(OR(P1378=5,P1378=6),_xlfn.CONCAT(P1378,"A"),P1378),"_",VLOOKUP(T1378,Datos!$B$2:$C$5,2,TRUE)),""))</f>
        <v>M_1_[hasta 3]</v>
      </c>
      <c r="AD1378" s="186">
        <f t="shared" si="577"/>
        <v>0</v>
      </c>
      <c r="AE1378" s="90" t="str">
        <f t="shared" si="578"/>
        <v>-</v>
      </c>
      <c r="AF1378" s="91" t="str">
        <f t="shared" si="579"/>
        <v>070601</v>
      </c>
      <c r="AG1378" s="92"/>
      <c r="AH1378" s="93" t="str">
        <f t="shared" si="580"/>
        <v>Corporación de Fomento de la Producción</v>
      </c>
      <c r="AI1378" s="90" t="str">
        <f t="shared" si="581"/>
        <v>-</v>
      </c>
      <c r="AJ1378" s="90">
        <f t="shared" si="582"/>
        <v>4</v>
      </c>
      <c r="AK1378" s="90" t="str">
        <f t="shared" si="583"/>
        <v>-</v>
      </c>
      <c r="AL1378" s="90" t="str">
        <f t="shared" si="584"/>
        <v>Identifica este registro como MUJER</v>
      </c>
      <c r="AM1378" s="90" t="str">
        <f t="shared" si="585"/>
        <v>-</v>
      </c>
      <c r="AN1378" s="90" t="str">
        <f t="shared" si="586"/>
        <v>-</v>
      </c>
      <c r="AO1378" s="90" t="str">
        <f t="shared" si="587"/>
        <v>-</v>
      </c>
      <c r="AP1378" s="58" t="str">
        <f t="shared" si="588"/>
        <v>-</v>
      </c>
      <c r="AQ1378" s="94" t="str">
        <f t="shared" si="589"/>
        <v>-</v>
      </c>
      <c r="AR1378" s="94" t="str">
        <f>IF(N1378="","PRIMER_DIA en blanco",
IF(AND(M1378="01",N1378&gt;=L_Conversion!$C$118,N1378&lt;=L_Conversion!$D$118),"-",
IF(AND(M1378="02",N1378&gt;=L_Conversion!$C$119,N1378&lt;=L_Conversion!$D$119),"-",
IF(AND(M1378="03",N1378&gt;=L_Conversion!$C$120,N1378&lt;=L_Conversion!$D$120),"-",
IF(AND(M1378="04",N1378&gt;=L_Conversion!$C$121,N1378&lt;=L_Conversion!$D$121),"-",
IF(AND(M1378="05",N1378&gt;=L_Conversion!$C$122,N1378&lt;=L_Conversion!$D$122),"-",
IF(AND(M1378="06",N1378&gt;=L_Conversion!$C$123,N1378&lt;=L_Conversion!$D$123),"-",
IF(AND(M1378="07",N1378&gt;=L_Conversion!$C$124,N1378&lt;=L_Conversion!$D$124),"-",
IF(AND(M1378="08",N1378&gt;=L_Conversion!$C$125,N1378&lt;=L_Conversion!$D$125),"-",
IF(AND(M1378="09",N1378&gt;=L_Conversion!$C$126,N1378&lt;=L_Conversion!$D$126),"-",
IF(AND(M1378="10",N1378&gt;=L_Conversion!$C$127,N1378&lt;=L_Conversion!$D$127),"-",
IF(AND(M1378="11",N1378&gt;=L_Conversion!$C$128,N1378&lt;=L_Conversion!$D$128),"-",
IF(AND(M1378="12",N1378&gt;=L_Conversion!$C$129,N1378&lt;=L_Conversion!$D$129),"-",
IF(AND(M1378="13",N1378&gt;=L_Conversion!$C$116,N1378&lt;=L_Conversion!$D$116),"-",
IF(AND(M1378="14",N1378&gt;=L_Conversion!$C$117,N1378&lt;=L_Conversion!$D$117),"-",
"PRIMER_DIA fuera de rango")))))))))))))))</f>
        <v>-</v>
      </c>
      <c r="AS1378" s="94" t="str">
        <f t="shared" si="590"/>
        <v>-</v>
      </c>
      <c r="AT1378" s="94" t="str">
        <f t="shared" si="591"/>
        <v>-</v>
      </c>
      <c r="AU1378" s="94" t="str">
        <f t="shared" si="592"/>
        <v>-</v>
      </c>
      <c r="AV1378" s="94" t="str">
        <f t="shared" si="593"/>
        <v>-</v>
      </c>
      <c r="AW1378" s="94" t="str">
        <f t="shared" si="594"/>
        <v>-</v>
      </c>
      <c r="AX1378" s="94" t="str">
        <f t="shared" si="595"/>
        <v>-</v>
      </c>
      <c r="AY1378" s="94" t="str">
        <f t="shared" si="596"/>
        <v>-</v>
      </c>
      <c r="AZ1378" s="94" t="str">
        <f t="shared" si="597"/>
        <v>-</v>
      </c>
      <c r="BA1378" s="94" t="str">
        <f t="shared" si="598"/>
        <v>-</v>
      </c>
      <c r="BB1378" s="94" t="str">
        <f t="shared" si="599"/>
        <v>-</v>
      </c>
      <c r="BC1378" s="94" t="str">
        <f t="shared" si="600"/>
        <v>-</v>
      </c>
      <c r="BD1378" s="94" t="str">
        <f t="shared" si="601"/>
        <v>-</v>
      </c>
      <c r="BE1378" s="94" t="str">
        <f t="shared" si="602"/>
        <v>-</v>
      </c>
      <c r="BF1378" s="94" t="str">
        <f t="shared" si="603"/>
        <v>-</v>
      </c>
    </row>
    <row r="1379" spans="1:58" x14ac:dyDescent="0.2">
      <c r="A1379" s="19" t="s">
        <v>1193</v>
      </c>
      <c r="B1379" s="19" t="s">
        <v>669</v>
      </c>
      <c r="C1379" s="19">
        <v>12445949</v>
      </c>
      <c r="D1379" s="19">
        <v>4</v>
      </c>
      <c r="E1379" s="19" t="s">
        <v>1782</v>
      </c>
      <c r="F1379" s="19" t="s">
        <v>2121</v>
      </c>
      <c r="G1379" s="19" t="s">
        <v>2122</v>
      </c>
      <c r="H1379" s="19" t="s">
        <v>1018</v>
      </c>
      <c r="I1379" s="19" t="s">
        <v>654</v>
      </c>
      <c r="J1379" s="19">
        <v>80</v>
      </c>
      <c r="K1379" s="19" t="s">
        <v>556</v>
      </c>
      <c r="L1379" s="19" t="s">
        <v>509</v>
      </c>
      <c r="M1379" s="19" t="s">
        <v>271</v>
      </c>
      <c r="N1379" s="19">
        <v>45987</v>
      </c>
      <c r="O1379" s="19">
        <v>15</v>
      </c>
      <c r="P1379" s="83">
        <v>1</v>
      </c>
      <c r="Q1379" s="19" t="s">
        <v>23</v>
      </c>
      <c r="R1379" s="19" t="s">
        <v>11</v>
      </c>
      <c r="S1379" s="19" t="s">
        <v>23</v>
      </c>
      <c r="T1379" s="19">
        <v>15</v>
      </c>
      <c r="U1379" s="19" t="s">
        <v>11</v>
      </c>
      <c r="V1379" s="19" t="s">
        <v>11</v>
      </c>
      <c r="W1379" s="19" t="s">
        <v>11</v>
      </c>
      <c r="X1379" s="19">
        <v>0</v>
      </c>
      <c r="Y1379" s="19" t="s">
        <v>730</v>
      </c>
      <c r="Z1379" s="19">
        <v>0</v>
      </c>
      <c r="AA1379" s="19">
        <v>0</v>
      </c>
      <c r="AB1379" s="19">
        <v>0</v>
      </c>
      <c r="AC1379" s="186" t="str">
        <f>IF(OR(M1379="13",M1379="14",P1379=8),"",IF(     AND(OR(S1379="AUTORIZADO", S1379="PENDIENTE", S1379="REDUCIDO", S1379="AMPLIADO"),L1379&lt;&gt;"HONORARIO" ), _xlfn.CONCAT(IF(H1379="X","H",H1379),"_",IF(OR(P1379=5,P1379=6),_xlfn.CONCAT(P1379,"A"),P1379),"_",VLOOKUP(T1379,Datos!$B$2:$C$5,2,TRUE)),""))</f>
        <v>M_1_[11 +]</v>
      </c>
      <c r="AD1379" s="186">
        <f t="shared" si="577"/>
        <v>0</v>
      </c>
      <c r="AE1379" s="90" t="str">
        <f t="shared" si="578"/>
        <v>-</v>
      </c>
      <c r="AF1379" s="91" t="str">
        <f t="shared" si="579"/>
        <v>Revisar</v>
      </c>
      <c r="AG1379" s="92"/>
      <c r="AH1379" s="93" t="str">
        <f t="shared" si="580"/>
        <v>Corporación de Fomento de la Producción</v>
      </c>
      <c r="AI1379" s="90" t="str">
        <f t="shared" si="581"/>
        <v>-</v>
      </c>
      <c r="AJ1379" s="90">
        <f t="shared" si="582"/>
        <v>4</v>
      </c>
      <c r="AK1379" s="90" t="str">
        <f t="shared" si="583"/>
        <v>-</v>
      </c>
      <c r="AL1379" s="90" t="str">
        <f t="shared" si="584"/>
        <v>Identifica este registro como MUJER</v>
      </c>
      <c r="AM1379" s="90" t="str">
        <f t="shared" si="585"/>
        <v>-</v>
      </c>
      <c r="AN1379" s="90" t="str">
        <f t="shared" si="586"/>
        <v>-</v>
      </c>
      <c r="AO1379" s="90" t="str">
        <f t="shared" si="587"/>
        <v>-</v>
      </c>
      <c r="AP1379" s="58" t="str">
        <f t="shared" si="588"/>
        <v>-</v>
      </c>
      <c r="AQ1379" s="94" t="str">
        <f t="shared" si="589"/>
        <v>-</v>
      </c>
      <c r="AR1379" s="94" t="str">
        <f>IF(N1379="","PRIMER_DIA en blanco",
IF(AND(M1379="01",N1379&gt;=L_Conversion!$C$118,N1379&lt;=L_Conversion!$D$118),"-",
IF(AND(M1379="02",N1379&gt;=L_Conversion!$C$119,N1379&lt;=L_Conversion!$D$119),"-",
IF(AND(M1379="03",N1379&gt;=L_Conversion!$C$120,N1379&lt;=L_Conversion!$D$120),"-",
IF(AND(M1379="04",N1379&gt;=L_Conversion!$C$121,N1379&lt;=L_Conversion!$D$121),"-",
IF(AND(M1379="05",N1379&gt;=L_Conversion!$C$122,N1379&lt;=L_Conversion!$D$122),"-",
IF(AND(M1379="06",N1379&gt;=L_Conversion!$C$123,N1379&lt;=L_Conversion!$D$123),"-",
IF(AND(M1379="07",N1379&gt;=L_Conversion!$C$124,N1379&lt;=L_Conversion!$D$124),"-",
IF(AND(M1379="08",N1379&gt;=L_Conversion!$C$125,N1379&lt;=L_Conversion!$D$125),"-",
IF(AND(M1379="09",N1379&gt;=L_Conversion!$C$126,N1379&lt;=L_Conversion!$D$126),"-",
IF(AND(M1379="10",N1379&gt;=L_Conversion!$C$127,N1379&lt;=L_Conversion!$D$127),"-",
IF(AND(M1379="11",N1379&gt;=L_Conversion!$C$128,N1379&lt;=L_Conversion!$D$128),"-",
IF(AND(M1379="12",N1379&gt;=L_Conversion!$C$129,N1379&lt;=L_Conversion!$D$129),"-",
IF(AND(M1379="13",N1379&gt;=L_Conversion!$C$116,N1379&lt;=L_Conversion!$D$116),"-",
IF(AND(M1379="14",N1379&gt;=L_Conversion!$C$117,N1379&lt;=L_Conversion!$D$117),"-",
"PRIMER_DIA fuera de rango")))))))))))))))</f>
        <v>-</v>
      </c>
      <c r="AS1379" s="94" t="str">
        <f t="shared" si="590"/>
        <v>-</v>
      </c>
      <c r="AT1379" s="94" t="str">
        <f t="shared" si="591"/>
        <v>-</v>
      </c>
      <c r="AU1379" s="94" t="str">
        <f t="shared" si="592"/>
        <v>-</v>
      </c>
      <c r="AV1379" s="94" t="str">
        <f t="shared" si="593"/>
        <v>-</v>
      </c>
      <c r="AW1379" s="94" t="str">
        <f t="shared" si="594"/>
        <v>-</v>
      </c>
      <c r="AX1379" s="94" t="str">
        <f t="shared" si="595"/>
        <v>-</v>
      </c>
      <c r="AY1379" s="94" t="str">
        <f t="shared" si="596"/>
        <v>-</v>
      </c>
      <c r="AZ1379" s="94" t="str">
        <f t="shared" si="597"/>
        <v>-</v>
      </c>
      <c r="BA1379" s="94" t="str">
        <f t="shared" si="598"/>
        <v>-</v>
      </c>
      <c r="BB1379" s="94" t="str">
        <f t="shared" si="599"/>
        <v>-</v>
      </c>
      <c r="BC1379" s="94" t="str">
        <f t="shared" si="600"/>
        <v>-</v>
      </c>
      <c r="BD1379" s="94" t="str">
        <f t="shared" si="601"/>
        <v>-</v>
      </c>
      <c r="BE1379" s="94" t="str">
        <f t="shared" si="602"/>
        <v>-</v>
      </c>
      <c r="BF1379" s="94" t="str">
        <f t="shared" si="603"/>
        <v>-</v>
      </c>
    </row>
    <row r="1380" spans="1:58" x14ac:dyDescent="0.2">
      <c r="A1380" s="19" t="s">
        <v>1193</v>
      </c>
      <c r="B1380" s="19" t="s">
        <v>76</v>
      </c>
      <c r="C1380" s="19">
        <v>17238853</v>
      </c>
      <c r="D1380" s="19">
        <v>1</v>
      </c>
      <c r="E1380" s="19" t="s">
        <v>1265</v>
      </c>
      <c r="F1380" s="19" t="s">
        <v>1209</v>
      </c>
      <c r="G1380" s="19" t="s">
        <v>1552</v>
      </c>
      <c r="H1380" s="19" t="s">
        <v>1018</v>
      </c>
      <c r="I1380" s="19" t="s">
        <v>653</v>
      </c>
      <c r="J1380" s="19">
        <v>80</v>
      </c>
      <c r="K1380" s="19" t="s">
        <v>556</v>
      </c>
      <c r="L1380" s="19" t="s">
        <v>495</v>
      </c>
      <c r="M1380" s="19" t="s">
        <v>271</v>
      </c>
      <c r="N1380" s="19">
        <v>45988</v>
      </c>
      <c r="O1380" s="19">
        <v>2</v>
      </c>
      <c r="P1380" s="83">
        <v>1</v>
      </c>
      <c r="Q1380" s="19" t="s">
        <v>23</v>
      </c>
      <c r="R1380" s="19" t="s">
        <v>11</v>
      </c>
      <c r="S1380" s="19" t="s">
        <v>23</v>
      </c>
      <c r="T1380" s="19">
        <v>2</v>
      </c>
      <c r="U1380" s="19" t="s">
        <v>11</v>
      </c>
      <c r="V1380" s="19" t="s">
        <v>11</v>
      </c>
      <c r="W1380" s="19" t="s">
        <v>11</v>
      </c>
      <c r="X1380" s="19">
        <v>0</v>
      </c>
      <c r="Y1380" s="19" t="s">
        <v>730</v>
      </c>
      <c r="Z1380" s="19">
        <v>0</v>
      </c>
      <c r="AA1380" s="19">
        <v>0</v>
      </c>
      <c r="AB1380" s="19">
        <v>0</v>
      </c>
      <c r="AC1380" s="186" t="str">
        <f>IF(OR(M1380="13",M1380="14",P1380=8),"",IF(     AND(OR(S1380="AUTORIZADO", S1380="PENDIENTE", S1380="REDUCIDO", S1380="AMPLIADO"),L1380&lt;&gt;"HONORARIO" ), _xlfn.CONCAT(IF(H1380="X","H",H1380),"_",IF(OR(P1380=5,P1380=6),_xlfn.CONCAT(P1380,"A"),P1380),"_",VLOOKUP(T1380,Datos!$B$2:$C$5,2,TRUE)),""))</f>
        <v>M_1_[hasta 3]</v>
      </c>
      <c r="AD1380" s="186">
        <f t="shared" si="577"/>
        <v>0</v>
      </c>
      <c r="AE1380" s="90" t="str">
        <f t="shared" si="578"/>
        <v>-</v>
      </c>
      <c r="AF1380" s="91" t="str">
        <f t="shared" si="579"/>
        <v>070601</v>
      </c>
      <c r="AG1380" s="92"/>
      <c r="AH1380" s="93" t="str">
        <f t="shared" si="580"/>
        <v>Corporación de Fomento de la Producción</v>
      </c>
      <c r="AI1380" s="90" t="str">
        <f t="shared" si="581"/>
        <v>-</v>
      </c>
      <c r="AJ1380" s="90">
        <f t="shared" si="582"/>
        <v>1</v>
      </c>
      <c r="AK1380" s="90" t="str">
        <f t="shared" si="583"/>
        <v>-</v>
      </c>
      <c r="AL1380" s="90" t="str">
        <f t="shared" si="584"/>
        <v>Identifica este registro como MUJER</v>
      </c>
      <c r="AM1380" s="90" t="str">
        <f t="shared" si="585"/>
        <v>-</v>
      </c>
      <c r="AN1380" s="90" t="str">
        <f t="shared" si="586"/>
        <v>-</v>
      </c>
      <c r="AO1380" s="90" t="str">
        <f t="shared" si="587"/>
        <v>-</v>
      </c>
      <c r="AP1380" s="58" t="str">
        <f t="shared" si="588"/>
        <v>-</v>
      </c>
      <c r="AQ1380" s="94" t="str">
        <f t="shared" si="589"/>
        <v>-</v>
      </c>
      <c r="AR1380" s="94" t="str">
        <f>IF(N1380="","PRIMER_DIA en blanco",
IF(AND(M1380="01",N1380&gt;=L_Conversion!$C$118,N1380&lt;=L_Conversion!$D$118),"-",
IF(AND(M1380="02",N1380&gt;=L_Conversion!$C$119,N1380&lt;=L_Conversion!$D$119),"-",
IF(AND(M1380="03",N1380&gt;=L_Conversion!$C$120,N1380&lt;=L_Conversion!$D$120),"-",
IF(AND(M1380="04",N1380&gt;=L_Conversion!$C$121,N1380&lt;=L_Conversion!$D$121),"-",
IF(AND(M1380="05",N1380&gt;=L_Conversion!$C$122,N1380&lt;=L_Conversion!$D$122),"-",
IF(AND(M1380="06",N1380&gt;=L_Conversion!$C$123,N1380&lt;=L_Conversion!$D$123),"-",
IF(AND(M1380="07",N1380&gt;=L_Conversion!$C$124,N1380&lt;=L_Conversion!$D$124),"-",
IF(AND(M1380="08",N1380&gt;=L_Conversion!$C$125,N1380&lt;=L_Conversion!$D$125),"-",
IF(AND(M1380="09",N1380&gt;=L_Conversion!$C$126,N1380&lt;=L_Conversion!$D$126),"-",
IF(AND(M1380="10",N1380&gt;=L_Conversion!$C$127,N1380&lt;=L_Conversion!$D$127),"-",
IF(AND(M1380="11",N1380&gt;=L_Conversion!$C$128,N1380&lt;=L_Conversion!$D$128),"-",
IF(AND(M1380="12",N1380&gt;=L_Conversion!$C$129,N1380&lt;=L_Conversion!$D$129),"-",
IF(AND(M1380="13",N1380&gt;=L_Conversion!$C$116,N1380&lt;=L_Conversion!$D$116),"-",
IF(AND(M1380="14",N1380&gt;=L_Conversion!$C$117,N1380&lt;=L_Conversion!$D$117),"-",
"PRIMER_DIA fuera de rango")))))))))))))))</f>
        <v>-</v>
      </c>
      <c r="AS1380" s="94" t="str">
        <f t="shared" si="590"/>
        <v>-</v>
      </c>
      <c r="AT1380" s="94" t="str">
        <f t="shared" si="591"/>
        <v>-</v>
      </c>
      <c r="AU1380" s="94" t="str">
        <f t="shared" si="592"/>
        <v>-</v>
      </c>
      <c r="AV1380" s="94" t="str">
        <f t="shared" si="593"/>
        <v>-</v>
      </c>
      <c r="AW1380" s="94" t="str">
        <f t="shared" si="594"/>
        <v>-</v>
      </c>
      <c r="AX1380" s="94" t="str">
        <f t="shared" si="595"/>
        <v>-</v>
      </c>
      <c r="AY1380" s="94" t="str">
        <f t="shared" si="596"/>
        <v>-</v>
      </c>
      <c r="AZ1380" s="94" t="str">
        <f t="shared" si="597"/>
        <v>-</v>
      </c>
      <c r="BA1380" s="94" t="str">
        <f t="shared" si="598"/>
        <v>-</v>
      </c>
      <c r="BB1380" s="94" t="str">
        <f t="shared" si="599"/>
        <v>-</v>
      </c>
      <c r="BC1380" s="94" t="str">
        <f t="shared" si="600"/>
        <v>-</v>
      </c>
      <c r="BD1380" s="94" t="str">
        <f t="shared" si="601"/>
        <v>-</v>
      </c>
      <c r="BE1380" s="94" t="str">
        <f t="shared" si="602"/>
        <v>-</v>
      </c>
      <c r="BF1380" s="94" t="str">
        <f t="shared" si="603"/>
        <v>-</v>
      </c>
    </row>
    <row r="1381" spans="1:58" x14ac:dyDescent="0.2">
      <c r="A1381" s="19" t="s">
        <v>1193</v>
      </c>
      <c r="B1381" s="19" t="s">
        <v>876</v>
      </c>
      <c r="C1381" s="19">
        <v>16049127</v>
      </c>
      <c r="D1381" s="19">
        <v>2</v>
      </c>
      <c r="E1381" s="19" t="s">
        <v>2046</v>
      </c>
      <c r="F1381" s="19" t="s">
        <v>2046</v>
      </c>
      <c r="G1381" s="19" t="s">
        <v>2047</v>
      </c>
      <c r="H1381" s="19" t="s">
        <v>1018</v>
      </c>
      <c r="I1381" s="19" t="s">
        <v>653</v>
      </c>
      <c r="J1381" s="19">
        <v>80</v>
      </c>
      <c r="K1381" s="19" t="s">
        <v>556</v>
      </c>
      <c r="L1381" s="19" t="s">
        <v>495</v>
      </c>
      <c r="M1381" s="19" t="s">
        <v>271</v>
      </c>
      <c r="N1381" s="19">
        <v>45988</v>
      </c>
      <c r="O1381" s="19">
        <v>3</v>
      </c>
      <c r="P1381" s="83">
        <v>1</v>
      </c>
      <c r="Q1381" s="19" t="s">
        <v>23</v>
      </c>
      <c r="R1381" s="19" t="s">
        <v>11</v>
      </c>
      <c r="S1381" s="19" t="s">
        <v>23</v>
      </c>
      <c r="T1381" s="19">
        <v>3</v>
      </c>
      <c r="U1381" s="19" t="s">
        <v>11</v>
      </c>
      <c r="V1381" s="19" t="s">
        <v>11</v>
      </c>
      <c r="W1381" s="19" t="s">
        <v>11</v>
      </c>
      <c r="X1381" s="19">
        <v>0</v>
      </c>
      <c r="Y1381" s="19" t="s">
        <v>730</v>
      </c>
      <c r="Z1381" s="19">
        <v>0</v>
      </c>
      <c r="AA1381" s="19">
        <v>0</v>
      </c>
      <c r="AB1381" s="19">
        <v>0</v>
      </c>
      <c r="AC1381" s="186" t="str">
        <f>IF(OR(M1381="13",M1381="14",P1381=8),"",IF(     AND(OR(S1381="AUTORIZADO", S1381="PENDIENTE", S1381="REDUCIDO", S1381="AMPLIADO"),L1381&lt;&gt;"HONORARIO" ), _xlfn.CONCAT(IF(H1381="X","H",H1381),"_",IF(OR(P1381=5,P1381=6),_xlfn.CONCAT(P1381,"A"),P1381),"_",VLOOKUP(T1381,Datos!$B$2:$C$5,2,TRUE)),""))</f>
        <v>M_1_[hasta 3]</v>
      </c>
      <c r="AD1381" s="186">
        <f t="shared" si="577"/>
        <v>0</v>
      </c>
      <c r="AE1381" s="90" t="str">
        <f t="shared" si="578"/>
        <v>-</v>
      </c>
      <c r="AF1381" s="91" t="str">
        <f t="shared" si="579"/>
        <v>070607</v>
      </c>
      <c r="AG1381" s="92"/>
      <c r="AH1381" s="93" t="str">
        <f t="shared" si="580"/>
        <v>Corporación de Fomento de la Producción</v>
      </c>
      <c r="AI1381" s="90" t="str">
        <f t="shared" si="581"/>
        <v>-</v>
      </c>
      <c r="AJ1381" s="90">
        <f t="shared" si="582"/>
        <v>2</v>
      </c>
      <c r="AK1381" s="90" t="str">
        <f t="shared" si="583"/>
        <v>-</v>
      </c>
      <c r="AL1381" s="90" t="str">
        <f t="shared" si="584"/>
        <v>Identifica este registro como MUJER</v>
      </c>
      <c r="AM1381" s="90" t="str">
        <f t="shared" si="585"/>
        <v>-</v>
      </c>
      <c r="AN1381" s="90" t="str">
        <f t="shared" si="586"/>
        <v>-</v>
      </c>
      <c r="AO1381" s="90" t="str">
        <f t="shared" si="587"/>
        <v>-</v>
      </c>
      <c r="AP1381" s="58" t="str">
        <f t="shared" si="588"/>
        <v>-</v>
      </c>
      <c r="AQ1381" s="94" t="str">
        <f t="shared" si="589"/>
        <v>-</v>
      </c>
      <c r="AR1381" s="94" t="str">
        <f>IF(N1381="","PRIMER_DIA en blanco",
IF(AND(M1381="01",N1381&gt;=L_Conversion!$C$118,N1381&lt;=L_Conversion!$D$118),"-",
IF(AND(M1381="02",N1381&gt;=L_Conversion!$C$119,N1381&lt;=L_Conversion!$D$119),"-",
IF(AND(M1381="03",N1381&gt;=L_Conversion!$C$120,N1381&lt;=L_Conversion!$D$120),"-",
IF(AND(M1381="04",N1381&gt;=L_Conversion!$C$121,N1381&lt;=L_Conversion!$D$121),"-",
IF(AND(M1381="05",N1381&gt;=L_Conversion!$C$122,N1381&lt;=L_Conversion!$D$122),"-",
IF(AND(M1381="06",N1381&gt;=L_Conversion!$C$123,N1381&lt;=L_Conversion!$D$123),"-",
IF(AND(M1381="07",N1381&gt;=L_Conversion!$C$124,N1381&lt;=L_Conversion!$D$124),"-",
IF(AND(M1381="08",N1381&gt;=L_Conversion!$C$125,N1381&lt;=L_Conversion!$D$125),"-",
IF(AND(M1381="09",N1381&gt;=L_Conversion!$C$126,N1381&lt;=L_Conversion!$D$126),"-",
IF(AND(M1381="10",N1381&gt;=L_Conversion!$C$127,N1381&lt;=L_Conversion!$D$127),"-",
IF(AND(M1381="11",N1381&gt;=L_Conversion!$C$128,N1381&lt;=L_Conversion!$D$128),"-",
IF(AND(M1381="12",N1381&gt;=L_Conversion!$C$129,N1381&lt;=L_Conversion!$D$129),"-",
IF(AND(M1381="13",N1381&gt;=L_Conversion!$C$116,N1381&lt;=L_Conversion!$D$116),"-",
IF(AND(M1381="14",N1381&gt;=L_Conversion!$C$117,N1381&lt;=L_Conversion!$D$117),"-",
"PRIMER_DIA fuera de rango")))))))))))))))</f>
        <v>-</v>
      </c>
      <c r="AS1381" s="94" t="str">
        <f t="shared" si="590"/>
        <v>-</v>
      </c>
      <c r="AT1381" s="94" t="str">
        <f t="shared" si="591"/>
        <v>-</v>
      </c>
      <c r="AU1381" s="94" t="str">
        <f t="shared" si="592"/>
        <v>-</v>
      </c>
      <c r="AV1381" s="94" t="str">
        <f t="shared" si="593"/>
        <v>-</v>
      </c>
      <c r="AW1381" s="94" t="str">
        <f t="shared" si="594"/>
        <v>-</v>
      </c>
      <c r="AX1381" s="94" t="str">
        <f t="shared" si="595"/>
        <v>-</v>
      </c>
      <c r="AY1381" s="94" t="str">
        <f t="shared" si="596"/>
        <v>-</v>
      </c>
      <c r="AZ1381" s="94" t="str">
        <f t="shared" si="597"/>
        <v>-</v>
      </c>
      <c r="BA1381" s="94" t="str">
        <f t="shared" si="598"/>
        <v>-</v>
      </c>
      <c r="BB1381" s="94" t="str">
        <f t="shared" si="599"/>
        <v>-</v>
      </c>
      <c r="BC1381" s="94" t="str">
        <f t="shared" si="600"/>
        <v>-</v>
      </c>
      <c r="BD1381" s="94" t="str">
        <f t="shared" si="601"/>
        <v>-</v>
      </c>
      <c r="BE1381" s="94" t="str">
        <f t="shared" si="602"/>
        <v>-</v>
      </c>
      <c r="BF1381" s="94" t="str">
        <f t="shared" si="603"/>
        <v>-</v>
      </c>
    </row>
    <row r="1382" spans="1:58" x14ac:dyDescent="0.2">
      <c r="A1382" s="19" t="s">
        <v>1193</v>
      </c>
      <c r="B1382" s="19" t="s">
        <v>76</v>
      </c>
      <c r="C1382" s="19">
        <v>14104719</v>
      </c>
      <c r="D1382" s="19">
        <v>1</v>
      </c>
      <c r="E1382" s="19" t="s">
        <v>1568</v>
      </c>
      <c r="F1382" s="19" t="s">
        <v>1403</v>
      </c>
      <c r="G1382" s="19" t="s">
        <v>1569</v>
      </c>
      <c r="H1382" s="19" t="s">
        <v>1018</v>
      </c>
      <c r="I1382" s="19" t="s">
        <v>653</v>
      </c>
      <c r="J1382" s="19">
        <v>80</v>
      </c>
      <c r="K1382" s="19" t="s">
        <v>556</v>
      </c>
      <c r="L1382" s="19" t="s">
        <v>495</v>
      </c>
      <c r="M1382" s="19" t="s">
        <v>271</v>
      </c>
      <c r="N1382" s="19">
        <v>45989</v>
      </c>
      <c r="O1382" s="19">
        <v>1</v>
      </c>
      <c r="P1382" s="83">
        <v>1</v>
      </c>
      <c r="Q1382" s="19" t="s">
        <v>23</v>
      </c>
      <c r="R1382" s="19" t="s">
        <v>11</v>
      </c>
      <c r="S1382" s="19" t="s">
        <v>23</v>
      </c>
      <c r="T1382" s="19">
        <v>1</v>
      </c>
      <c r="U1382" s="19" t="s">
        <v>11</v>
      </c>
      <c r="V1382" s="19" t="s">
        <v>11</v>
      </c>
      <c r="W1382" s="19" t="s">
        <v>11</v>
      </c>
      <c r="X1382" s="19">
        <v>0</v>
      </c>
      <c r="Y1382" s="19" t="s">
        <v>730</v>
      </c>
      <c r="Z1382" s="19">
        <v>0</v>
      </c>
      <c r="AA1382" s="19">
        <v>0</v>
      </c>
      <c r="AB1382" s="19">
        <v>0</v>
      </c>
      <c r="AC1382" s="186" t="str">
        <f>IF(OR(M1382="13",M1382="14",P1382=8),"",IF(     AND(OR(S1382="AUTORIZADO", S1382="PENDIENTE", S1382="REDUCIDO", S1382="AMPLIADO"),L1382&lt;&gt;"HONORARIO" ), _xlfn.CONCAT(IF(H1382="X","H",H1382),"_",IF(OR(P1382=5,P1382=6),_xlfn.CONCAT(P1382,"A"),P1382),"_",VLOOKUP(T1382,Datos!$B$2:$C$5,2,TRUE)),""))</f>
        <v>M_1_[hasta 3]</v>
      </c>
      <c r="AD1382" s="186">
        <f t="shared" si="577"/>
        <v>0</v>
      </c>
      <c r="AE1382" s="90" t="str">
        <f t="shared" si="578"/>
        <v>-</v>
      </c>
      <c r="AF1382" s="91" t="str">
        <f t="shared" si="579"/>
        <v>070601</v>
      </c>
      <c r="AG1382" s="92"/>
      <c r="AH1382" s="93" t="str">
        <f t="shared" si="580"/>
        <v>Corporación de Fomento de la Producción</v>
      </c>
      <c r="AI1382" s="90" t="str">
        <f t="shared" si="581"/>
        <v>-</v>
      </c>
      <c r="AJ1382" s="90">
        <f t="shared" si="582"/>
        <v>1</v>
      </c>
      <c r="AK1382" s="90" t="str">
        <f t="shared" si="583"/>
        <v>-</v>
      </c>
      <c r="AL1382" s="90" t="str">
        <f t="shared" si="584"/>
        <v>Identifica este registro como MUJER</v>
      </c>
      <c r="AM1382" s="90" t="str">
        <f t="shared" si="585"/>
        <v>-</v>
      </c>
      <c r="AN1382" s="90" t="str">
        <f t="shared" si="586"/>
        <v>-</v>
      </c>
      <c r="AO1382" s="90" t="str">
        <f t="shared" si="587"/>
        <v>-</v>
      </c>
      <c r="AP1382" s="58" t="str">
        <f t="shared" si="588"/>
        <v>-</v>
      </c>
      <c r="AQ1382" s="94" t="str">
        <f t="shared" si="589"/>
        <v>-</v>
      </c>
      <c r="AR1382" s="94" t="str">
        <f>IF(N1382="","PRIMER_DIA en blanco",
IF(AND(M1382="01",N1382&gt;=L_Conversion!$C$118,N1382&lt;=L_Conversion!$D$118),"-",
IF(AND(M1382="02",N1382&gt;=L_Conversion!$C$119,N1382&lt;=L_Conversion!$D$119),"-",
IF(AND(M1382="03",N1382&gt;=L_Conversion!$C$120,N1382&lt;=L_Conversion!$D$120),"-",
IF(AND(M1382="04",N1382&gt;=L_Conversion!$C$121,N1382&lt;=L_Conversion!$D$121),"-",
IF(AND(M1382="05",N1382&gt;=L_Conversion!$C$122,N1382&lt;=L_Conversion!$D$122),"-",
IF(AND(M1382="06",N1382&gt;=L_Conversion!$C$123,N1382&lt;=L_Conversion!$D$123),"-",
IF(AND(M1382="07",N1382&gt;=L_Conversion!$C$124,N1382&lt;=L_Conversion!$D$124),"-",
IF(AND(M1382="08",N1382&gt;=L_Conversion!$C$125,N1382&lt;=L_Conversion!$D$125),"-",
IF(AND(M1382="09",N1382&gt;=L_Conversion!$C$126,N1382&lt;=L_Conversion!$D$126),"-",
IF(AND(M1382="10",N1382&gt;=L_Conversion!$C$127,N1382&lt;=L_Conversion!$D$127),"-",
IF(AND(M1382="11",N1382&gt;=L_Conversion!$C$128,N1382&lt;=L_Conversion!$D$128),"-",
IF(AND(M1382="12",N1382&gt;=L_Conversion!$C$129,N1382&lt;=L_Conversion!$D$129),"-",
IF(AND(M1382="13",N1382&gt;=L_Conversion!$C$116,N1382&lt;=L_Conversion!$D$116),"-",
IF(AND(M1382="14",N1382&gt;=L_Conversion!$C$117,N1382&lt;=L_Conversion!$D$117),"-",
"PRIMER_DIA fuera de rango")))))))))))))))</f>
        <v>-</v>
      </c>
      <c r="AS1382" s="94" t="str">
        <f t="shared" si="590"/>
        <v>-</v>
      </c>
      <c r="AT1382" s="94" t="str">
        <f t="shared" si="591"/>
        <v>-</v>
      </c>
      <c r="AU1382" s="94" t="str">
        <f t="shared" si="592"/>
        <v>-</v>
      </c>
      <c r="AV1382" s="94" t="str">
        <f t="shared" si="593"/>
        <v>-</v>
      </c>
      <c r="AW1382" s="94" t="str">
        <f t="shared" si="594"/>
        <v>-</v>
      </c>
      <c r="AX1382" s="94" t="str">
        <f t="shared" si="595"/>
        <v>-</v>
      </c>
      <c r="AY1382" s="94" t="str">
        <f t="shared" si="596"/>
        <v>-</v>
      </c>
      <c r="AZ1382" s="94" t="str">
        <f t="shared" si="597"/>
        <v>-</v>
      </c>
      <c r="BA1382" s="94" t="str">
        <f t="shared" si="598"/>
        <v>-</v>
      </c>
      <c r="BB1382" s="94" t="str">
        <f t="shared" si="599"/>
        <v>-</v>
      </c>
      <c r="BC1382" s="94" t="str">
        <f t="shared" si="600"/>
        <v>-</v>
      </c>
      <c r="BD1382" s="94" t="str">
        <f t="shared" si="601"/>
        <v>-</v>
      </c>
      <c r="BE1382" s="94" t="str">
        <f t="shared" si="602"/>
        <v>-</v>
      </c>
      <c r="BF1382" s="94" t="str">
        <f t="shared" si="603"/>
        <v>-</v>
      </c>
    </row>
    <row r="1383" spans="1:58" x14ac:dyDescent="0.2">
      <c r="A1383" s="19" t="s">
        <v>1193</v>
      </c>
      <c r="B1383" s="19" t="s">
        <v>76</v>
      </c>
      <c r="C1383" s="19">
        <v>12184581</v>
      </c>
      <c r="D1383" s="19">
        <v>4</v>
      </c>
      <c r="E1383" s="19" t="s">
        <v>1350</v>
      </c>
      <c r="F1383" s="19" t="s">
        <v>1351</v>
      </c>
      <c r="G1383" s="19" t="s">
        <v>1352</v>
      </c>
      <c r="H1383" s="19" t="s">
        <v>1018</v>
      </c>
      <c r="I1383" s="19" t="s">
        <v>653</v>
      </c>
      <c r="J1383" s="19">
        <v>80</v>
      </c>
      <c r="K1383" s="19" t="s">
        <v>556</v>
      </c>
      <c r="L1383" s="19" t="s">
        <v>495</v>
      </c>
      <c r="M1383" s="19" t="s">
        <v>271</v>
      </c>
      <c r="N1383" s="19">
        <v>45989</v>
      </c>
      <c r="O1383" s="19">
        <v>39</v>
      </c>
      <c r="P1383" s="83" t="s">
        <v>736</v>
      </c>
      <c r="Q1383" s="19" t="s">
        <v>23</v>
      </c>
      <c r="R1383" s="19" t="s">
        <v>11</v>
      </c>
      <c r="S1383" s="19" t="s">
        <v>23</v>
      </c>
      <c r="T1383" s="19">
        <v>39</v>
      </c>
      <c r="U1383" s="19" t="s">
        <v>11</v>
      </c>
      <c r="V1383" s="19" t="s">
        <v>11</v>
      </c>
      <c r="W1383" s="19" t="s">
        <v>11</v>
      </c>
      <c r="X1383" s="19">
        <v>0</v>
      </c>
      <c r="Y1383" s="19" t="s">
        <v>730</v>
      </c>
      <c r="Z1383" s="19">
        <v>0</v>
      </c>
      <c r="AA1383" s="19">
        <v>0</v>
      </c>
      <c r="AB1383" s="19">
        <v>0</v>
      </c>
      <c r="AC1383" s="186" t="str">
        <f>IF(OR(M1383="13",M1383="14",P1383=8),"",IF(     AND(OR(S1383="AUTORIZADO", S1383="PENDIENTE", S1383="REDUCIDO", S1383="AMPLIADO"),L1383&lt;&gt;"HONORARIO" ), _xlfn.CONCAT(IF(H1383="X","H",H1383),"_",IF(OR(P1383=5,P1383=6),_xlfn.CONCAT(P1383,"A"),P1383),"_",VLOOKUP(T1383,Datos!$B$2:$C$5,2,TRUE)),""))</f>
        <v>M_5B_[11 +]</v>
      </c>
      <c r="AD1383" s="186">
        <f t="shared" si="577"/>
        <v>0</v>
      </c>
      <c r="AE1383" s="90" t="str">
        <f t="shared" si="578"/>
        <v>-</v>
      </c>
      <c r="AF1383" s="91" t="str">
        <f t="shared" si="579"/>
        <v>070601</v>
      </c>
      <c r="AG1383" s="92"/>
      <c r="AH1383" s="93" t="str">
        <f t="shared" si="580"/>
        <v>Corporación de Fomento de la Producción</v>
      </c>
      <c r="AI1383" s="90" t="str">
        <f t="shared" si="581"/>
        <v>-</v>
      </c>
      <c r="AJ1383" s="90">
        <f t="shared" si="582"/>
        <v>4</v>
      </c>
      <c r="AK1383" s="90" t="str">
        <f t="shared" si="583"/>
        <v>-</v>
      </c>
      <c r="AL1383" s="90" t="str">
        <f t="shared" si="584"/>
        <v>Identifica este registro como MUJER</v>
      </c>
      <c r="AM1383" s="90" t="str">
        <f t="shared" si="585"/>
        <v>-</v>
      </c>
      <c r="AN1383" s="90" t="str">
        <f t="shared" si="586"/>
        <v>-</v>
      </c>
      <c r="AO1383" s="90" t="str">
        <f t="shared" si="587"/>
        <v>-</v>
      </c>
      <c r="AP1383" s="58" t="str">
        <f t="shared" si="588"/>
        <v>-</v>
      </c>
      <c r="AQ1383" s="94" t="str">
        <f t="shared" si="589"/>
        <v>-</v>
      </c>
      <c r="AR1383" s="94" t="str">
        <f>IF(N1383="","PRIMER_DIA en blanco",
IF(AND(M1383="01",N1383&gt;=L_Conversion!$C$118,N1383&lt;=L_Conversion!$D$118),"-",
IF(AND(M1383="02",N1383&gt;=L_Conversion!$C$119,N1383&lt;=L_Conversion!$D$119),"-",
IF(AND(M1383="03",N1383&gt;=L_Conversion!$C$120,N1383&lt;=L_Conversion!$D$120),"-",
IF(AND(M1383="04",N1383&gt;=L_Conversion!$C$121,N1383&lt;=L_Conversion!$D$121),"-",
IF(AND(M1383="05",N1383&gt;=L_Conversion!$C$122,N1383&lt;=L_Conversion!$D$122),"-",
IF(AND(M1383="06",N1383&gt;=L_Conversion!$C$123,N1383&lt;=L_Conversion!$D$123),"-",
IF(AND(M1383="07",N1383&gt;=L_Conversion!$C$124,N1383&lt;=L_Conversion!$D$124),"-",
IF(AND(M1383="08",N1383&gt;=L_Conversion!$C$125,N1383&lt;=L_Conversion!$D$125),"-",
IF(AND(M1383="09",N1383&gt;=L_Conversion!$C$126,N1383&lt;=L_Conversion!$D$126),"-",
IF(AND(M1383="10",N1383&gt;=L_Conversion!$C$127,N1383&lt;=L_Conversion!$D$127),"-",
IF(AND(M1383="11",N1383&gt;=L_Conversion!$C$128,N1383&lt;=L_Conversion!$D$128),"-",
IF(AND(M1383="12",N1383&gt;=L_Conversion!$C$129,N1383&lt;=L_Conversion!$D$129),"-",
IF(AND(M1383="13",N1383&gt;=L_Conversion!$C$116,N1383&lt;=L_Conversion!$D$116),"-",
IF(AND(M1383="14",N1383&gt;=L_Conversion!$C$117,N1383&lt;=L_Conversion!$D$117),"-",
"PRIMER_DIA fuera de rango")))))))))))))))</f>
        <v>-</v>
      </c>
      <c r="AS1383" s="94" t="str">
        <f t="shared" si="590"/>
        <v>-</v>
      </c>
      <c r="AT1383" s="94" t="str">
        <f t="shared" si="591"/>
        <v>-</v>
      </c>
      <c r="AU1383" s="94" t="str">
        <f t="shared" si="592"/>
        <v>-</v>
      </c>
      <c r="AV1383" s="94" t="str">
        <f t="shared" si="593"/>
        <v>-</v>
      </c>
      <c r="AW1383" s="94" t="str">
        <f t="shared" si="594"/>
        <v>-</v>
      </c>
      <c r="AX1383" s="94" t="str">
        <f t="shared" si="595"/>
        <v>-</v>
      </c>
      <c r="AY1383" s="94" t="str">
        <f t="shared" si="596"/>
        <v>-</v>
      </c>
      <c r="AZ1383" s="94" t="str">
        <f t="shared" si="597"/>
        <v>-</v>
      </c>
      <c r="BA1383" s="94" t="str">
        <f t="shared" si="598"/>
        <v>-</v>
      </c>
      <c r="BB1383" s="94" t="str">
        <f t="shared" si="599"/>
        <v>-</v>
      </c>
      <c r="BC1383" s="94" t="str">
        <f t="shared" si="600"/>
        <v>-</v>
      </c>
      <c r="BD1383" s="94" t="str">
        <f t="shared" si="601"/>
        <v>-</v>
      </c>
      <c r="BE1383" s="94" t="str">
        <f t="shared" si="602"/>
        <v>-</v>
      </c>
      <c r="BF1383" s="94" t="str">
        <f t="shared" si="603"/>
        <v>-</v>
      </c>
    </row>
    <row r="1384" spans="1:58" x14ac:dyDescent="0.2">
      <c r="A1384" s="19" t="s">
        <v>1193</v>
      </c>
      <c r="B1384" s="19" t="s">
        <v>76</v>
      </c>
      <c r="C1384" s="19">
        <v>15377552</v>
      </c>
      <c r="D1384" s="19">
        <v>4</v>
      </c>
      <c r="E1384" s="19" t="s">
        <v>1829</v>
      </c>
      <c r="F1384" s="19" t="s">
        <v>1830</v>
      </c>
      <c r="G1384" s="19" t="s">
        <v>1831</v>
      </c>
      <c r="H1384" s="19" t="s">
        <v>654</v>
      </c>
      <c r="I1384" s="19" t="s">
        <v>653</v>
      </c>
      <c r="J1384" s="19">
        <v>80</v>
      </c>
      <c r="K1384" s="19" t="s">
        <v>556</v>
      </c>
      <c r="L1384" s="19" t="s">
        <v>495</v>
      </c>
      <c r="M1384" s="19" t="s">
        <v>271</v>
      </c>
      <c r="N1384" s="19">
        <v>45989</v>
      </c>
      <c r="O1384" s="19">
        <v>1</v>
      </c>
      <c r="P1384" s="83">
        <v>1</v>
      </c>
      <c r="Q1384" s="19" t="s">
        <v>23</v>
      </c>
      <c r="R1384" s="19" t="s">
        <v>11</v>
      </c>
      <c r="S1384" s="19" t="s">
        <v>23</v>
      </c>
      <c r="T1384" s="19">
        <v>1</v>
      </c>
      <c r="U1384" s="19" t="s">
        <v>11</v>
      </c>
      <c r="V1384" s="19" t="s">
        <v>11</v>
      </c>
      <c r="W1384" s="19" t="s">
        <v>11</v>
      </c>
      <c r="X1384" s="19">
        <v>0</v>
      </c>
      <c r="Y1384" s="19" t="s">
        <v>730</v>
      </c>
      <c r="Z1384" s="19">
        <v>0</v>
      </c>
      <c r="AA1384" s="19">
        <v>0</v>
      </c>
      <c r="AB1384" s="19">
        <v>0</v>
      </c>
      <c r="AC1384" s="186" t="str">
        <f>IF(OR(M1384="13",M1384="14",P1384=8),"",IF(     AND(OR(S1384="AUTORIZADO", S1384="PENDIENTE", S1384="REDUCIDO", S1384="AMPLIADO"),L1384&lt;&gt;"HONORARIO" ), _xlfn.CONCAT(IF(H1384="X","H",H1384),"_",IF(OR(P1384=5,P1384=6),_xlfn.CONCAT(P1384,"A"),P1384),"_",VLOOKUP(T1384,Datos!$B$2:$C$5,2,TRUE)),""))</f>
        <v>H_1_[hasta 3]</v>
      </c>
      <c r="AD1384" s="186">
        <f t="shared" si="577"/>
        <v>0</v>
      </c>
      <c r="AE1384" s="90" t="str">
        <f t="shared" si="578"/>
        <v>-</v>
      </c>
      <c r="AF1384" s="91" t="str">
        <f t="shared" si="579"/>
        <v>070601</v>
      </c>
      <c r="AG1384" s="92"/>
      <c r="AH1384" s="93" t="str">
        <f t="shared" si="580"/>
        <v>Corporación de Fomento de la Producción</v>
      </c>
      <c r="AI1384" s="90" t="str">
        <f t="shared" si="581"/>
        <v>-</v>
      </c>
      <c r="AJ1384" s="90">
        <f t="shared" si="582"/>
        <v>4</v>
      </c>
      <c r="AK1384" s="90" t="str">
        <f t="shared" si="583"/>
        <v>-</v>
      </c>
      <c r="AL1384" s="90" t="str">
        <f t="shared" si="584"/>
        <v>Identifica este registro como HOMBRE</v>
      </c>
      <c r="AM1384" s="90" t="str">
        <f t="shared" si="585"/>
        <v>-</v>
      </c>
      <c r="AN1384" s="90" t="str">
        <f t="shared" si="586"/>
        <v>-</v>
      </c>
      <c r="AO1384" s="90" t="str">
        <f t="shared" si="587"/>
        <v>-</v>
      </c>
      <c r="AP1384" s="58" t="str">
        <f t="shared" si="588"/>
        <v>-</v>
      </c>
      <c r="AQ1384" s="94" t="str">
        <f t="shared" si="589"/>
        <v>-</v>
      </c>
      <c r="AR1384" s="94" t="str">
        <f>IF(N1384="","PRIMER_DIA en blanco",
IF(AND(M1384="01",N1384&gt;=L_Conversion!$C$118,N1384&lt;=L_Conversion!$D$118),"-",
IF(AND(M1384="02",N1384&gt;=L_Conversion!$C$119,N1384&lt;=L_Conversion!$D$119),"-",
IF(AND(M1384="03",N1384&gt;=L_Conversion!$C$120,N1384&lt;=L_Conversion!$D$120),"-",
IF(AND(M1384="04",N1384&gt;=L_Conversion!$C$121,N1384&lt;=L_Conversion!$D$121),"-",
IF(AND(M1384="05",N1384&gt;=L_Conversion!$C$122,N1384&lt;=L_Conversion!$D$122),"-",
IF(AND(M1384="06",N1384&gt;=L_Conversion!$C$123,N1384&lt;=L_Conversion!$D$123),"-",
IF(AND(M1384="07",N1384&gt;=L_Conversion!$C$124,N1384&lt;=L_Conversion!$D$124),"-",
IF(AND(M1384="08",N1384&gt;=L_Conversion!$C$125,N1384&lt;=L_Conversion!$D$125),"-",
IF(AND(M1384="09",N1384&gt;=L_Conversion!$C$126,N1384&lt;=L_Conversion!$D$126),"-",
IF(AND(M1384="10",N1384&gt;=L_Conversion!$C$127,N1384&lt;=L_Conversion!$D$127),"-",
IF(AND(M1384="11",N1384&gt;=L_Conversion!$C$128,N1384&lt;=L_Conversion!$D$128),"-",
IF(AND(M1384="12",N1384&gt;=L_Conversion!$C$129,N1384&lt;=L_Conversion!$D$129),"-",
IF(AND(M1384="13",N1384&gt;=L_Conversion!$C$116,N1384&lt;=L_Conversion!$D$116),"-",
IF(AND(M1384="14",N1384&gt;=L_Conversion!$C$117,N1384&lt;=L_Conversion!$D$117),"-",
"PRIMER_DIA fuera de rango")))))))))))))))</f>
        <v>-</v>
      </c>
      <c r="AS1384" s="94" t="str">
        <f t="shared" si="590"/>
        <v>-</v>
      </c>
      <c r="AT1384" s="94" t="str">
        <f t="shared" si="591"/>
        <v>-</v>
      </c>
      <c r="AU1384" s="94" t="str">
        <f t="shared" si="592"/>
        <v>-</v>
      </c>
      <c r="AV1384" s="94" t="str">
        <f t="shared" si="593"/>
        <v>-</v>
      </c>
      <c r="AW1384" s="94" t="str">
        <f t="shared" si="594"/>
        <v>-</v>
      </c>
      <c r="AX1384" s="94" t="str">
        <f t="shared" si="595"/>
        <v>-</v>
      </c>
      <c r="AY1384" s="94" t="str">
        <f t="shared" si="596"/>
        <v>-</v>
      </c>
      <c r="AZ1384" s="94" t="str">
        <f t="shared" si="597"/>
        <v>-</v>
      </c>
      <c r="BA1384" s="94" t="str">
        <f t="shared" si="598"/>
        <v>-</v>
      </c>
      <c r="BB1384" s="94" t="str">
        <f t="shared" si="599"/>
        <v>-</v>
      </c>
      <c r="BC1384" s="94" t="str">
        <f t="shared" si="600"/>
        <v>-</v>
      </c>
      <c r="BD1384" s="94" t="str">
        <f t="shared" si="601"/>
        <v>-</v>
      </c>
      <c r="BE1384" s="94" t="str">
        <f t="shared" si="602"/>
        <v>-</v>
      </c>
      <c r="BF1384" s="94" t="str">
        <f t="shared" si="603"/>
        <v>-</v>
      </c>
    </row>
    <row r="1385" spans="1:58" x14ac:dyDescent="0.2">
      <c r="A1385" s="19" t="s">
        <v>1193</v>
      </c>
      <c r="B1385" s="19" t="s">
        <v>76</v>
      </c>
      <c r="C1385" s="19">
        <v>12677305</v>
      </c>
      <c r="D1385" s="19">
        <v>6</v>
      </c>
      <c r="E1385" s="19" t="s">
        <v>1508</v>
      </c>
      <c r="F1385" s="19" t="s">
        <v>1538</v>
      </c>
      <c r="G1385" s="19" t="s">
        <v>1539</v>
      </c>
      <c r="H1385" s="19" t="s">
        <v>1018</v>
      </c>
      <c r="I1385" s="19" t="s">
        <v>653</v>
      </c>
      <c r="J1385" s="19">
        <v>80</v>
      </c>
      <c r="K1385" s="19" t="s">
        <v>556</v>
      </c>
      <c r="L1385" s="19" t="s">
        <v>495</v>
      </c>
      <c r="M1385" s="19" t="s">
        <v>271</v>
      </c>
      <c r="N1385" s="19">
        <v>45989</v>
      </c>
      <c r="O1385" s="19">
        <v>1</v>
      </c>
      <c r="P1385" s="83">
        <v>1</v>
      </c>
      <c r="Q1385" s="19" t="s">
        <v>23</v>
      </c>
      <c r="R1385" s="19" t="s">
        <v>11</v>
      </c>
      <c r="S1385" s="19" t="s">
        <v>23</v>
      </c>
      <c r="T1385" s="19">
        <v>1</v>
      </c>
      <c r="U1385" s="19" t="s">
        <v>11</v>
      </c>
      <c r="V1385" s="19" t="s">
        <v>11</v>
      </c>
      <c r="W1385" s="19" t="s">
        <v>11</v>
      </c>
      <c r="X1385" s="19">
        <v>0</v>
      </c>
      <c r="Y1385" s="19" t="s">
        <v>730</v>
      </c>
      <c r="Z1385" s="19">
        <v>0</v>
      </c>
      <c r="AA1385" s="19">
        <v>0</v>
      </c>
      <c r="AB1385" s="19">
        <v>0</v>
      </c>
      <c r="AC1385" s="186" t="str">
        <f>IF(OR(M1385="13",M1385="14",P1385=8),"",IF(     AND(OR(S1385="AUTORIZADO", S1385="PENDIENTE", S1385="REDUCIDO", S1385="AMPLIADO"),L1385&lt;&gt;"HONORARIO" ), _xlfn.CONCAT(IF(H1385="X","H",H1385),"_",IF(OR(P1385=5,P1385=6),_xlfn.CONCAT(P1385,"A"),P1385),"_",VLOOKUP(T1385,Datos!$B$2:$C$5,2,TRUE)),""))</f>
        <v>M_1_[hasta 3]</v>
      </c>
      <c r="AD1385" s="186">
        <f t="shared" si="577"/>
        <v>0</v>
      </c>
      <c r="AE1385" s="90" t="str">
        <f t="shared" si="578"/>
        <v>-</v>
      </c>
      <c r="AF1385" s="91" t="str">
        <f t="shared" si="579"/>
        <v>070601</v>
      </c>
      <c r="AG1385" s="92"/>
      <c r="AH1385" s="93" t="str">
        <f t="shared" si="580"/>
        <v>Corporación de Fomento de la Producción</v>
      </c>
      <c r="AI1385" s="90" t="str">
        <f t="shared" si="581"/>
        <v>-</v>
      </c>
      <c r="AJ1385" s="90">
        <f t="shared" si="582"/>
        <v>6</v>
      </c>
      <c r="AK1385" s="90" t="str">
        <f t="shared" si="583"/>
        <v>-</v>
      </c>
      <c r="AL1385" s="90" t="str">
        <f t="shared" si="584"/>
        <v>Identifica este registro como MUJER</v>
      </c>
      <c r="AM1385" s="90" t="str">
        <f t="shared" si="585"/>
        <v>-</v>
      </c>
      <c r="AN1385" s="90" t="str">
        <f t="shared" si="586"/>
        <v>-</v>
      </c>
      <c r="AO1385" s="90" t="str">
        <f t="shared" si="587"/>
        <v>-</v>
      </c>
      <c r="AP1385" s="58" t="str">
        <f t="shared" si="588"/>
        <v>-</v>
      </c>
      <c r="AQ1385" s="94" t="str">
        <f t="shared" si="589"/>
        <v>-</v>
      </c>
      <c r="AR1385" s="94" t="str">
        <f>IF(N1385="","PRIMER_DIA en blanco",
IF(AND(M1385="01",N1385&gt;=L_Conversion!$C$118,N1385&lt;=L_Conversion!$D$118),"-",
IF(AND(M1385="02",N1385&gt;=L_Conversion!$C$119,N1385&lt;=L_Conversion!$D$119),"-",
IF(AND(M1385="03",N1385&gt;=L_Conversion!$C$120,N1385&lt;=L_Conversion!$D$120),"-",
IF(AND(M1385="04",N1385&gt;=L_Conversion!$C$121,N1385&lt;=L_Conversion!$D$121),"-",
IF(AND(M1385="05",N1385&gt;=L_Conversion!$C$122,N1385&lt;=L_Conversion!$D$122),"-",
IF(AND(M1385="06",N1385&gt;=L_Conversion!$C$123,N1385&lt;=L_Conversion!$D$123),"-",
IF(AND(M1385="07",N1385&gt;=L_Conversion!$C$124,N1385&lt;=L_Conversion!$D$124),"-",
IF(AND(M1385="08",N1385&gt;=L_Conversion!$C$125,N1385&lt;=L_Conversion!$D$125),"-",
IF(AND(M1385="09",N1385&gt;=L_Conversion!$C$126,N1385&lt;=L_Conversion!$D$126),"-",
IF(AND(M1385="10",N1385&gt;=L_Conversion!$C$127,N1385&lt;=L_Conversion!$D$127),"-",
IF(AND(M1385="11",N1385&gt;=L_Conversion!$C$128,N1385&lt;=L_Conversion!$D$128),"-",
IF(AND(M1385="12",N1385&gt;=L_Conversion!$C$129,N1385&lt;=L_Conversion!$D$129),"-",
IF(AND(M1385="13",N1385&gt;=L_Conversion!$C$116,N1385&lt;=L_Conversion!$D$116),"-",
IF(AND(M1385="14",N1385&gt;=L_Conversion!$C$117,N1385&lt;=L_Conversion!$D$117),"-",
"PRIMER_DIA fuera de rango")))))))))))))))</f>
        <v>-</v>
      </c>
      <c r="AS1385" s="94" t="str">
        <f t="shared" si="590"/>
        <v>-</v>
      </c>
      <c r="AT1385" s="94" t="str">
        <f t="shared" si="591"/>
        <v>-</v>
      </c>
      <c r="AU1385" s="94" t="str">
        <f t="shared" si="592"/>
        <v>-</v>
      </c>
      <c r="AV1385" s="94" t="str">
        <f t="shared" si="593"/>
        <v>-</v>
      </c>
      <c r="AW1385" s="94" t="str">
        <f t="shared" si="594"/>
        <v>-</v>
      </c>
      <c r="AX1385" s="94" t="str">
        <f t="shared" si="595"/>
        <v>-</v>
      </c>
      <c r="AY1385" s="94" t="str">
        <f t="shared" si="596"/>
        <v>-</v>
      </c>
      <c r="AZ1385" s="94" t="str">
        <f t="shared" si="597"/>
        <v>-</v>
      </c>
      <c r="BA1385" s="94" t="str">
        <f t="shared" si="598"/>
        <v>-</v>
      </c>
      <c r="BB1385" s="94" t="str">
        <f t="shared" si="599"/>
        <v>-</v>
      </c>
      <c r="BC1385" s="94" t="str">
        <f t="shared" si="600"/>
        <v>-</v>
      </c>
      <c r="BD1385" s="94" t="str">
        <f t="shared" si="601"/>
        <v>-</v>
      </c>
      <c r="BE1385" s="94" t="str">
        <f t="shared" si="602"/>
        <v>-</v>
      </c>
      <c r="BF1385" s="94" t="str">
        <f t="shared" si="603"/>
        <v>-</v>
      </c>
    </row>
    <row r="1386" spans="1:58" x14ac:dyDescent="0.2">
      <c r="A1386" s="19" t="s">
        <v>1193</v>
      </c>
      <c r="B1386" s="19" t="s">
        <v>76</v>
      </c>
      <c r="C1386" s="19">
        <v>8322183</v>
      </c>
      <c r="D1386" s="19">
        <v>6</v>
      </c>
      <c r="E1386" s="19" t="s">
        <v>1194</v>
      </c>
      <c r="F1386" s="19" t="s">
        <v>1195</v>
      </c>
      <c r="G1386" s="19" t="s">
        <v>1196</v>
      </c>
      <c r="H1386" s="19" t="s">
        <v>654</v>
      </c>
      <c r="I1386" s="19" t="s">
        <v>653</v>
      </c>
      <c r="J1386" s="19">
        <v>80</v>
      </c>
      <c r="K1386" s="19" t="s">
        <v>560</v>
      </c>
      <c r="L1386" s="19" t="s">
        <v>495</v>
      </c>
      <c r="M1386" s="19" t="s">
        <v>271</v>
      </c>
      <c r="N1386" s="19">
        <v>45989</v>
      </c>
      <c r="O1386" s="19">
        <v>60</v>
      </c>
      <c r="P1386" s="83">
        <v>1</v>
      </c>
      <c r="Q1386" s="19" t="s">
        <v>23</v>
      </c>
      <c r="R1386" s="19" t="s">
        <v>11</v>
      </c>
      <c r="S1386" s="19" t="s">
        <v>23</v>
      </c>
      <c r="T1386" s="19">
        <v>60</v>
      </c>
      <c r="U1386" s="19" t="s">
        <v>11</v>
      </c>
      <c r="V1386" s="19" t="s">
        <v>11</v>
      </c>
      <c r="W1386" s="19" t="s">
        <v>11</v>
      </c>
      <c r="X1386" s="19">
        <v>0</v>
      </c>
      <c r="Y1386" s="19" t="s">
        <v>730</v>
      </c>
      <c r="Z1386" s="19">
        <v>0</v>
      </c>
      <c r="AA1386" s="19">
        <v>0</v>
      </c>
      <c r="AB1386" s="19">
        <v>0</v>
      </c>
      <c r="AC1386" s="186" t="str">
        <f>IF(OR(M1386="13",M1386="14",P1386=8),"",IF(     AND(OR(S1386="AUTORIZADO", S1386="PENDIENTE", S1386="REDUCIDO", S1386="AMPLIADO"),L1386&lt;&gt;"HONORARIO" ), _xlfn.CONCAT(IF(H1386="X","H",H1386),"_",IF(OR(P1386=5,P1386=6),_xlfn.CONCAT(P1386,"A"),P1386),"_",VLOOKUP(T1386,Datos!$B$2:$C$5,2,TRUE)),""))</f>
        <v>H_1_[11 +]</v>
      </c>
      <c r="AD1386" s="186">
        <f t="shared" si="577"/>
        <v>0</v>
      </c>
      <c r="AE1386" s="90" t="str">
        <f t="shared" si="578"/>
        <v>-</v>
      </c>
      <c r="AF1386" s="91" t="str">
        <f t="shared" si="579"/>
        <v>070601</v>
      </c>
      <c r="AG1386" s="92"/>
      <c r="AH1386" s="93" t="str">
        <f t="shared" si="580"/>
        <v>Corporación de Fomento de la Producción</v>
      </c>
      <c r="AI1386" s="90" t="str">
        <f t="shared" si="581"/>
        <v>-</v>
      </c>
      <c r="AJ1386" s="90">
        <f t="shared" si="582"/>
        <v>6</v>
      </c>
      <c r="AK1386" s="90" t="str">
        <f t="shared" si="583"/>
        <v>-</v>
      </c>
      <c r="AL1386" s="90" t="str">
        <f t="shared" si="584"/>
        <v>Identifica este registro como HOMBRE</v>
      </c>
      <c r="AM1386" s="90" t="str">
        <f t="shared" si="585"/>
        <v>-</v>
      </c>
      <c r="AN1386" s="90" t="str">
        <f t="shared" si="586"/>
        <v>-</v>
      </c>
      <c r="AO1386" s="90" t="str">
        <f t="shared" si="587"/>
        <v>-</v>
      </c>
      <c r="AP1386" s="58" t="str">
        <f t="shared" si="588"/>
        <v>-</v>
      </c>
      <c r="AQ1386" s="94" t="str">
        <f t="shared" si="589"/>
        <v>-</v>
      </c>
      <c r="AR1386" s="94" t="str">
        <f>IF(N1386="","PRIMER_DIA en blanco",
IF(AND(M1386="01",N1386&gt;=L_Conversion!$C$118,N1386&lt;=L_Conversion!$D$118),"-",
IF(AND(M1386="02",N1386&gt;=L_Conversion!$C$119,N1386&lt;=L_Conversion!$D$119),"-",
IF(AND(M1386="03",N1386&gt;=L_Conversion!$C$120,N1386&lt;=L_Conversion!$D$120),"-",
IF(AND(M1386="04",N1386&gt;=L_Conversion!$C$121,N1386&lt;=L_Conversion!$D$121),"-",
IF(AND(M1386="05",N1386&gt;=L_Conversion!$C$122,N1386&lt;=L_Conversion!$D$122),"-",
IF(AND(M1386="06",N1386&gt;=L_Conversion!$C$123,N1386&lt;=L_Conversion!$D$123),"-",
IF(AND(M1386="07",N1386&gt;=L_Conversion!$C$124,N1386&lt;=L_Conversion!$D$124),"-",
IF(AND(M1386="08",N1386&gt;=L_Conversion!$C$125,N1386&lt;=L_Conversion!$D$125),"-",
IF(AND(M1386="09",N1386&gt;=L_Conversion!$C$126,N1386&lt;=L_Conversion!$D$126),"-",
IF(AND(M1386="10",N1386&gt;=L_Conversion!$C$127,N1386&lt;=L_Conversion!$D$127),"-",
IF(AND(M1386="11",N1386&gt;=L_Conversion!$C$128,N1386&lt;=L_Conversion!$D$128),"-",
IF(AND(M1386="12",N1386&gt;=L_Conversion!$C$129,N1386&lt;=L_Conversion!$D$129),"-",
IF(AND(M1386="13",N1386&gt;=L_Conversion!$C$116,N1386&lt;=L_Conversion!$D$116),"-",
IF(AND(M1386="14",N1386&gt;=L_Conversion!$C$117,N1386&lt;=L_Conversion!$D$117),"-",
"PRIMER_DIA fuera de rango")))))))))))))))</f>
        <v>-</v>
      </c>
      <c r="AS1386" s="94" t="str">
        <f t="shared" si="590"/>
        <v>-</v>
      </c>
      <c r="AT1386" s="94" t="str">
        <f t="shared" si="591"/>
        <v>-</v>
      </c>
      <c r="AU1386" s="94" t="str">
        <f t="shared" si="592"/>
        <v>-</v>
      </c>
      <c r="AV1386" s="94" t="str">
        <f t="shared" si="593"/>
        <v>-</v>
      </c>
      <c r="AW1386" s="94" t="str">
        <f t="shared" si="594"/>
        <v>-</v>
      </c>
      <c r="AX1386" s="94" t="str">
        <f t="shared" si="595"/>
        <v>-</v>
      </c>
      <c r="AY1386" s="94" t="str">
        <f t="shared" si="596"/>
        <v>-</v>
      </c>
      <c r="AZ1386" s="94" t="str">
        <f t="shared" si="597"/>
        <v>-</v>
      </c>
      <c r="BA1386" s="94" t="str">
        <f t="shared" si="598"/>
        <v>-</v>
      </c>
      <c r="BB1386" s="94" t="str">
        <f t="shared" si="599"/>
        <v>-</v>
      </c>
      <c r="BC1386" s="94" t="str">
        <f t="shared" si="600"/>
        <v>-</v>
      </c>
      <c r="BD1386" s="94" t="str">
        <f t="shared" si="601"/>
        <v>-</v>
      </c>
      <c r="BE1386" s="94" t="str">
        <f t="shared" si="602"/>
        <v>-</v>
      </c>
      <c r="BF1386" s="94" t="str">
        <f t="shared" si="603"/>
        <v>-</v>
      </c>
    </row>
    <row r="1387" spans="1:58" x14ac:dyDescent="0.2">
      <c r="A1387" s="19" t="s">
        <v>1193</v>
      </c>
      <c r="B1387" s="19" t="s">
        <v>76</v>
      </c>
      <c r="C1387" s="19">
        <v>14521536</v>
      </c>
      <c r="D1387" s="19">
        <v>6</v>
      </c>
      <c r="E1387" s="19" t="s">
        <v>1332</v>
      </c>
      <c r="F1387" s="19" t="s">
        <v>2192</v>
      </c>
      <c r="G1387" s="19" t="s">
        <v>2193</v>
      </c>
      <c r="H1387" s="19" t="s">
        <v>1018</v>
      </c>
      <c r="I1387" s="19" t="s">
        <v>653</v>
      </c>
      <c r="J1387" s="19">
        <v>80</v>
      </c>
      <c r="K1387" s="19" t="s">
        <v>556</v>
      </c>
      <c r="L1387" s="19" t="s">
        <v>495</v>
      </c>
      <c r="M1387" s="19" t="s">
        <v>271</v>
      </c>
      <c r="N1387" s="19">
        <v>45990</v>
      </c>
      <c r="O1387" s="19">
        <v>7</v>
      </c>
      <c r="P1387" s="83">
        <v>1</v>
      </c>
      <c r="Q1387" s="19" t="s">
        <v>23</v>
      </c>
      <c r="R1387" s="19" t="s">
        <v>11</v>
      </c>
      <c r="S1387" s="19" t="s">
        <v>23</v>
      </c>
      <c r="T1387" s="19">
        <v>7</v>
      </c>
      <c r="U1387" s="19" t="s">
        <v>11</v>
      </c>
      <c r="V1387" s="19" t="s">
        <v>11</v>
      </c>
      <c r="W1387" s="19" t="s">
        <v>11</v>
      </c>
      <c r="X1387" s="19">
        <v>0</v>
      </c>
      <c r="Y1387" s="19" t="s">
        <v>730</v>
      </c>
      <c r="Z1387" s="19">
        <v>0</v>
      </c>
      <c r="AA1387" s="19">
        <v>0</v>
      </c>
      <c r="AB1387" s="19">
        <v>0</v>
      </c>
      <c r="AC1387" s="186" t="str">
        <f>IF(OR(M1387="13",M1387="14",P1387=8),"",IF(     AND(OR(S1387="AUTORIZADO", S1387="PENDIENTE", S1387="REDUCIDO", S1387="AMPLIADO"),L1387&lt;&gt;"HONORARIO" ), _xlfn.CONCAT(IF(H1387="X","H",H1387),"_",IF(OR(P1387=5,P1387=6),_xlfn.CONCAT(P1387,"A"),P1387),"_",VLOOKUP(T1387,Datos!$B$2:$C$5,2,TRUE)),""))</f>
        <v>M_1_[4 a 10]</v>
      </c>
      <c r="AD1387" s="186">
        <f t="shared" si="577"/>
        <v>0</v>
      </c>
      <c r="AE1387" s="90" t="str">
        <f t="shared" si="578"/>
        <v>-</v>
      </c>
      <c r="AF1387" s="91" t="str">
        <f t="shared" si="579"/>
        <v>070601</v>
      </c>
      <c r="AG1387" s="92"/>
      <c r="AH1387" s="93" t="str">
        <f t="shared" si="580"/>
        <v>Corporación de Fomento de la Producción</v>
      </c>
      <c r="AI1387" s="90" t="str">
        <f t="shared" si="581"/>
        <v>-</v>
      </c>
      <c r="AJ1387" s="90">
        <f t="shared" si="582"/>
        <v>6</v>
      </c>
      <c r="AK1387" s="90" t="str">
        <f t="shared" si="583"/>
        <v>-</v>
      </c>
      <c r="AL1387" s="90" t="str">
        <f t="shared" si="584"/>
        <v>Identifica este registro como MUJER</v>
      </c>
      <c r="AM1387" s="90" t="str">
        <f t="shared" si="585"/>
        <v>-</v>
      </c>
      <c r="AN1387" s="90" t="str">
        <f t="shared" si="586"/>
        <v>-</v>
      </c>
      <c r="AO1387" s="90" t="str">
        <f t="shared" si="587"/>
        <v>-</v>
      </c>
      <c r="AP1387" s="58" t="str">
        <f t="shared" si="588"/>
        <v>-</v>
      </c>
      <c r="AQ1387" s="94" t="str">
        <f t="shared" si="589"/>
        <v>-</v>
      </c>
      <c r="AR1387" s="94" t="str">
        <f>IF(N1387="","PRIMER_DIA en blanco",
IF(AND(M1387="01",N1387&gt;=L_Conversion!$C$118,N1387&lt;=L_Conversion!$D$118),"-",
IF(AND(M1387="02",N1387&gt;=L_Conversion!$C$119,N1387&lt;=L_Conversion!$D$119),"-",
IF(AND(M1387="03",N1387&gt;=L_Conversion!$C$120,N1387&lt;=L_Conversion!$D$120),"-",
IF(AND(M1387="04",N1387&gt;=L_Conversion!$C$121,N1387&lt;=L_Conversion!$D$121),"-",
IF(AND(M1387="05",N1387&gt;=L_Conversion!$C$122,N1387&lt;=L_Conversion!$D$122),"-",
IF(AND(M1387="06",N1387&gt;=L_Conversion!$C$123,N1387&lt;=L_Conversion!$D$123),"-",
IF(AND(M1387="07",N1387&gt;=L_Conversion!$C$124,N1387&lt;=L_Conversion!$D$124),"-",
IF(AND(M1387="08",N1387&gt;=L_Conversion!$C$125,N1387&lt;=L_Conversion!$D$125),"-",
IF(AND(M1387="09",N1387&gt;=L_Conversion!$C$126,N1387&lt;=L_Conversion!$D$126),"-",
IF(AND(M1387="10",N1387&gt;=L_Conversion!$C$127,N1387&lt;=L_Conversion!$D$127),"-",
IF(AND(M1387="11",N1387&gt;=L_Conversion!$C$128,N1387&lt;=L_Conversion!$D$128),"-",
IF(AND(M1387="12",N1387&gt;=L_Conversion!$C$129,N1387&lt;=L_Conversion!$D$129),"-",
IF(AND(M1387="13",N1387&gt;=L_Conversion!$C$116,N1387&lt;=L_Conversion!$D$116),"-",
IF(AND(M1387="14",N1387&gt;=L_Conversion!$C$117,N1387&lt;=L_Conversion!$D$117),"-",
"PRIMER_DIA fuera de rango")))))))))))))))</f>
        <v>-</v>
      </c>
      <c r="AS1387" s="94" t="str">
        <f t="shared" si="590"/>
        <v>-</v>
      </c>
      <c r="AT1387" s="94" t="str">
        <f t="shared" si="591"/>
        <v>-</v>
      </c>
      <c r="AU1387" s="94" t="str">
        <f t="shared" si="592"/>
        <v>-</v>
      </c>
      <c r="AV1387" s="94" t="str">
        <f t="shared" si="593"/>
        <v>-</v>
      </c>
      <c r="AW1387" s="94" t="str">
        <f t="shared" si="594"/>
        <v>-</v>
      </c>
      <c r="AX1387" s="94" t="str">
        <f t="shared" si="595"/>
        <v>-</v>
      </c>
      <c r="AY1387" s="94" t="str">
        <f t="shared" si="596"/>
        <v>-</v>
      </c>
      <c r="AZ1387" s="94" t="str">
        <f t="shared" si="597"/>
        <v>-</v>
      </c>
      <c r="BA1387" s="94" t="str">
        <f t="shared" si="598"/>
        <v>-</v>
      </c>
      <c r="BB1387" s="94" t="str">
        <f t="shared" si="599"/>
        <v>-</v>
      </c>
      <c r="BC1387" s="94" t="str">
        <f t="shared" si="600"/>
        <v>-</v>
      </c>
      <c r="BD1387" s="94" t="str">
        <f t="shared" si="601"/>
        <v>-</v>
      </c>
      <c r="BE1387" s="94" t="str">
        <f t="shared" si="602"/>
        <v>-</v>
      </c>
      <c r="BF1387" s="94" t="str">
        <f t="shared" si="603"/>
        <v>-</v>
      </c>
    </row>
    <row r="1388" spans="1:58" x14ac:dyDescent="0.2">
      <c r="A1388" s="19" t="s">
        <v>1193</v>
      </c>
      <c r="B1388" s="19" t="s">
        <v>76</v>
      </c>
      <c r="C1388" s="19">
        <v>13483657</v>
      </c>
      <c r="D1388" s="19">
        <v>1</v>
      </c>
      <c r="E1388" s="19" t="s">
        <v>1782</v>
      </c>
      <c r="F1388" s="19" t="s">
        <v>1881</v>
      </c>
      <c r="G1388" s="19" t="s">
        <v>1882</v>
      </c>
      <c r="H1388" s="19" t="s">
        <v>1018</v>
      </c>
      <c r="I1388" s="19" t="s">
        <v>653</v>
      </c>
      <c r="J1388" s="19">
        <v>80</v>
      </c>
      <c r="K1388" s="19" t="s">
        <v>556</v>
      </c>
      <c r="L1388" s="19" t="s">
        <v>495</v>
      </c>
      <c r="M1388" s="19" t="s">
        <v>271</v>
      </c>
      <c r="N1388" s="19">
        <v>45990</v>
      </c>
      <c r="O1388" s="19">
        <v>30</v>
      </c>
      <c r="P1388" s="83">
        <v>9</v>
      </c>
      <c r="Q1388" s="19" t="s">
        <v>23</v>
      </c>
      <c r="R1388" s="19" t="s">
        <v>11</v>
      </c>
      <c r="S1388" s="19" t="s">
        <v>23</v>
      </c>
      <c r="T1388" s="19">
        <v>30</v>
      </c>
      <c r="U1388" s="19" t="s">
        <v>11</v>
      </c>
      <c r="V1388" s="19" t="s">
        <v>11</v>
      </c>
      <c r="W1388" s="19" t="s">
        <v>11</v>
      </c>
      <c r="X1388" s="19">
        <v>0</v>
      </c>
      <c r="Y1388" s="19" t="s">
        <v>730</v>
      </c>
      <c r="Z1388" s="19">
        <v>0</v>
      </c>
      <c r="AA1388" s="19">
        <v>0</v>
      </c>
      <c r="AB1388" s="19">
        <v>0</v>
      </c>
      <c r="AC1388" s="186" t="str">
        <f>IF(OR(M1388="13",M1388="14",P1388=8),"",IF(     AND(OR(S1388="AUTORIZADO", S1388="PENDIENTE", S1388="REDUCIDO", S1388="AMPLIADO"),L1388&lt;&gt;"HONORARIO" ), _xlfn.CONCAT(IF(H1388="X","H",H1388),"_",IF(OR(P1388=5,P1388=6),_xlfn.CONCAT(P1388,"A"),P1388),"_",VLOOKUP(T1388,Datos!$B$2:$C$5,2,TRUE)),""))</f>
        <v>M_9_[11 +]</v>
      </c>
      <c r="AD1388" s="186">
        <f t="shared" si="577"/>
        <v>0</v>
      </c>
      <c r="AE1388" s="90" t="str">
        <f t="shared" si="578"/>
        <v>-</v>
      </c>
      <c r="AF1388" s="91" t="str">
        <f t="shared" si="579"/>
        <v>070601</v>
      </c>
      <c r="AG1388" s="92"/>
      <c r="AH1388" s="93" t="str">
        <f t="shared" si="580"/>
        <v>Corporación de Fomento de la Producción</v>
      </c>
      <c r="AI1388" s="90" t="str">
        <f t="shared" si="581"/>
        <v>-</v>
      </c>
      <c r="AJ1388" s="90">
        <f t="shared" si="582"/>
        <v>1</v>
      </c>
      <c r="AK1388" s="90" t="str">
        <f t="shared" si="583"/>
        <v>-</v>
      </c>
      <c r="AL1388" s="90" t="str">
        <f t="shared" si="584"/>
        <v>Identifica este registro como MUJER</v>
      </c>
      <c r="AM1388" s="90" t="str">
        <f t="shared" si="585"/>
        <v>-</v>
      </c>
      <c r="AN1388" s="90" t="str">
        <f t="shared" si="586"/>
        <v>-</v>
      </c>
      <c r="AO1388" s="90" t="str">
        <f t="shared" si="587"/>
        <v>-</v>
      </c>
      <c r="AP1388" s="58" t="str">
        <f t="shared" si="588"/>
        <v>-</v>
      </c>
      <c r="AQ1388" s="94" t="str">
        <f t="shared" si="589"/>
        <v>-</v>
      </c>
      <c r="AR1388" s="94" t="str">
        <f>IF(N1388="","PRIMER_DIA en blanco",
IF(AND(M1388="01",N1388&gt;=L_Conversion!$C$118,N1388&lt;=L_Conversion!$D$118),"-",
IF(AND(M1388="02",N1388&gt;=L_Conversion!$C$119,N1388&lt;=L_Conversion!$D$119),"-",
IF(AND(M1388="03",N1388&gt;=L_Conversion!$C$120,N1388&lt;=L_Conversion!$D$120),"-",
IF(AND(M1388="04",N1388&gt;=L_Conversion!$C$121,N1388&lt;=L_Conversion!$D$121),"-",
IF(AND(M1388="05",N1388&gt;=L_Conversion!$C$122,N1388&lt;=L_Conversion!$D$122),"-",
IF(AND(M1388="06",N1388&gt;=L_Conversion!$C$123,N1388&lt;=L_Conversion!$D$123),"-",
IF(AND(M1388="07",N1388&gt;=L_Conversion!$C$124,N1388&lt;=L_Conversion!$D$124),"-",
IF(AND(M1388="08",N1388&gt;=L_Conversion!$C$125,N1388&lt;=L_Conversion!$D$125),"-",
IF(AND(M1388="09",N1388&gt;=L_Conversion!$C$126,N1388&lt;=L_Conversion!$D$126),"-",
IF(AND(M1388="10",N1388&gt;=L_Conversion!$C$127,N1388&lt;=L_Conversion!$D$127),"-",
IF(AND(M1388="11",N1388&gt;=L_Conversion!$C$128,N1388&lt;=L_Conversion!$D$128),"-",
IF(AND(M1388="12",N1388&gt;=L_Conversion!$C$129,N1388&lt;=L_Conversion!$D$129),"-",
IF(AND(M1388="13",N1388&gt;=L_Conversion!$C$116,N1388&lt;=L_Conversion!$D$116),"-",
IF(AND(M1388="14",N1388&gt;=L_Conversion!$C$117,N1388&lt;=L_Conversion!$D$117),"-",
"PRIMER_DIA fuera de rango")))))))))))))))</f>
        <v>-</v>
      </c>
      <c r="AS1388" s="94" t="str">
        <f t="shared" si="590"/>
        <v>-</v>
      </c>
      <c r="AT1388" s="94" t="str">
        <f t="shared" si="591"/>
        <v>-</v>
      </c>
      <c r="AU1388" s="94" t="str">
        <f t="shared" si="592"/>
        <v>-</v>
      </c>
      <c r="AV1388" s="94" t="str">
        <f t="shared" si="593"/>
        <v>-</v>
      </c>
      <c r="AW1388" s="94" t="str">
        <f t="shared" si="594"/>
        <v>-</v>
      </c>
      <c r="AX1388" s="94" t="str">
        <f t="shared" si="595"/>
        <v>-</v>
      </c>
      <c r="AY1388" s="94" t="str">
        <f t="shared" si="596"/>
        <v>-</v>
      </c>
      <c r="AZ1388" s="94" t="str">
        <f t="shared" si="597"/>
        <v>-</v>
      </c>
      <c r="BA1388" s="94" t="str">
        <f t="shared" si="598"/>
        <v>-</v>
      </c>
      <c r="BB1388" s="94" t="str">
        <f t="shared" si="599"/>
        <v>-</v>
      </c>
      <c r="BC1388" s="94" t="str">
        <f t="shared" si="600"/>
        <v>-</v>
      </c>
      <c r="BD1388" s="94" t="str">
        <f t="shared" si="601"/>
        <v>-</v>
      </c>
      <c r="BE1388" s="94" t="str">
        <f t="shared" si="602"/>
        <v>-</v>
      </c>
      <c r="BF1388" s="94" t="str">
        <f t="shared" si="603"/>
        <v>-</v>
      </c>
    </row>
    <row r="1389" spans="1:58" x14ac:dyDescent="0.2">
      <c r="A1389" s="19" t="s">
        <v>1193</v>
      </c>
      <c r="B1389" s="19" t="s">
        <v>76</v>
      </c>
      <c r="C1389" s="19">
        <v>22605676</v>
      </c>
      <c r="D1389" s="19">
        <v>9</v>
      </c>
      <c r="E1389" s="19" t="s">
        <v>1821</v>
      </c>
      <c r="F1389" s="19" t="s">
        <v>1506</v>
      </c>
      <c r="G1389" s="19" t="s">
        <v>1822</v>
      </c>
      <c r="H1389" s="19" t="s">
        <v>1018</v>
      </c>
      <c r="I1389" s="19" t="s">
        <v>653</v>
      </c>
      <c r="J1389" s="19">
        <v>80</v>
      </c>
      <c r="K1389" s="19" t="s">
        <v>556</v>
      </c>
      <c r="L1389" s="19" t="s">
        <v>495</v>
      </c>
      <c r="M1389" s="19" t="s">
        <v>271</v>
      </c>
      <c r="N1389" s="19">
        <v>45990</v>
      </c>
      <c r="O1389" s="19">
        <v>15</v>
      </c>
      <c r="P1389" s="83">
        <v>1</v>
      </c>
      <c r="Q1389" s="19" t="s">
        <v>23</v>
      </c>
      <c r="R1389" s="19" t="s">
        <v>11</v>
      </c>
      <c r="S1389" s="19" t="s">
        <v>23</v>
      </c>
      <c r="T1389" s="19">
        <v>15</v>
      </c>
      <c r="U1389" s="19" t="s">
        <v>11</v>
      </c>
      <c r="V1389" s="19" t="s">
        <v>11</v>
      </c>
      <c r="W1389" s="19" t="s">
        <v>11</v>
      </c>
      <c r="X1389" s="19">
        <v>0</v>
      </c>
      <c r="Y1389" s="19" t="s">
        <v>730</v>
      </c>
      <c r="Z1389" s="19">
        <v>0</v>
      </c>
      <c r="AA1389" s="19">
        <v>0</v>
      </c>
      <c r="AB1389" s="19">
        <v>0</v>
      </c>
      <c r="AC1389" s="186" t="str">
        <f>IF(OR(M1389="13",M1389="14",P1389=8),"",IF(     AND(OR(S1389="AUTORIZADO", S1389="PENDIENTE", S1389="REDUCIDO", S1389="AMPLIADO"),L1389&lt;&gt;"HONORARIO" ), _xlfn.CONCAT(IF(H1389="X","H",H1389),"_",IF(OR(P1389=5,P1389=6),_xlfn.CONCAT(P1389,"A"),P1389),"_",VLOOKUP(T1389,Datos!$B$2:$C$5,2,TRUE)),""))</f>
        <v>M_1_[11 +]</v>
      </c>
      <c r="AD1389" s="186">
        <f t="shared" si="577"/>
        <v>0</v>
      </c>
      <c r="AE1389" s="90" t="str">
        <f t="shared" si="578"/>
        <v>-</v>
      </c>
      <c r="AF1389" s="91" t="str">
        <f t="shared" si="579"/>
        <v>070601</v>
      </c>
      <c r="AG1389" s="92"/>
      <c r="AH1389" s="93" t="str">
        <f t="shared" si="580"/>
        <v>Corporación de Fomento de la Producción</v>
      </c>
      <c r="AI1389" s="90" t="str">
        <f t="shared" si="581"/>
        <v>-</v>
      </c>
      <c r="AJ1389" s="90">
        <f t="shared" si="582"/>
        <v>9</v>
      </c>
      <c r="AK1389" s="90" t="str">
        <f t="shared" si="583"/>
        <v>-</v>
      </c>
      <c r="AL1389" s="90" t="str">
        <f t="shared" si="584"/>
        <v>Identifica este registro como MUJER</v>
      </c>
      <c r="AM1389" s="90" t="str">
        <f t="shared" si="585"/>
        <v>-</v>
      </c>
      <c r="AN1389" s="90" t="str">
        <f t="shared" si="586"/>
        <v>-</v>
      </c>
      <c r="AO1389" s="90" t="str">
        <f t="shared" si="587"/>
        <v>-</v>
      </c>
      <c r="AP1389" s="58" t="str">
        <f t="shared" si="588"/>
        <v>-</v>
      </c>
      <c r="AQ1389" s="94" t="str">
        <f t="shared" si="589"/>
        <v>-</v>
      </c>
      <c r="AR1389" s="94" t="str">
        <f>IF(N1389="","PRIMER_DIA en blanco",
IF(AND(M1389="01",N1389&gt;=L_Conversion!$C$118,N1389&lt;=L_Conversion!$D$118),"-",
IF(AND(M1389="02",N1389&gt;=L_Conversion!$C$119,N1389&lt;=L_Conversion!$D$119),"-",
IF(AND(M1389="03",N1389&gt;=L_Conversion!$C$120,N1389&lt;=L_Conversion!$D$120),"-",
IF(AND(M1389="04",N1389&gt;=L_Conversion!$C$121,N1389&lt;=L_Conversion!$D$121),"-",
IF(AND(M1389="05",N1389&gt;=L_Conversion!$C$122,N1389&lt;=L_Conversion!$D$122),"-",
IF(AND(M1389="06",N1389&gt;=L_Conversion!$C$123,N1389&lt;=L_Conversion!$D$123),"-",
IF(AND(M1389="07",N1389&gt;=L_Conversion!$C$124,N1389&lt;=L_Conversion!$D$124),"-",
IF(AND(M1389="08",N1389&gt;=L_Conversion!$C$125,N1389&lt;=L_Conversion!$D$125),"-",
IF(AND(M1389="09",N1389&gt;=L_Conversion!$C$126,N1389&lt;=L_Conversion!$D$126),"-",
IF(AND(M1389="10",N1389&gt;=L_Conversion!$C$127,N1389&lt;=L_Conversion!$D$127),"-",
IF(AND(M1389="11",N1389&gt;=L_Conversion!$C$128,N1389&lt;=L_Conversion!$D$128),"-",
IF(AND(M1389="12",N1389&gt;=L_Conversion!$C$129,N1389&lt;=L_Conversion!$D$129),"-",
IF(AND(M1389="13",N1389&gt;=L_Conversion!$C$116,N1389&lt;=L_Conversion!$D$116),"-",
IF(AND(M1389="14",N1389&gt;=L_Conversion!$C$117,N1389&lt;=L_Conversion!$D$117),"-",
"PRIMER_DIA fuera de rango")))))))))))))))</f>
        <v>-</v>
      </c>
      <c r="AS1389" s="94" t="str">
        <f t="shared" si="590"/>
        <v>-</v>
      </c>
      <c r="AT1389" s="94" t="str">
        <f t="shared" si="591"/>
        <v>-</v>
      </c>
      <c r="AU1389" s="94" t="str">
        <f t="shared" si="592"/>
        <v>-</v>
      </c>
      <c r="AV1389" s="94" t="str">
        <f t="shared" si="593"/>
        <v>-</v>
      </c>
      <c r="AW1389" s="94" t="str">
        <f t="shared" si="594"/>
        <v>-</v>
      </c>
      <c r="AX1389" s="94" t="str">
        <f t="shared" si="595"/>
        <v>-</v>
      </c>
      <c r="AY1389" s="94" t="str">
        <f t="shared" si="596"/>
        <v>-</v>
      </c>
      <c r="AZ1389" s="94" t="str">
        <f t="shared" si="597"/>
        <v>-</v>
      </c>
      <c r="BA1389" s="94" t="str">
        <f t="shared" si="598"/>
        <v>-</v>
      </c>
      <c r="BB1389" s="94" t="str">
        <f t="shared" si="599"/>
        <v>-</v>
      </c>
      <c r="BC1389" s="94" t="str">
        <f t="shared" si="600"/>
        <v>-</v>
      </c>
      <c r="BD1389" s="94" t="str">
        <f t="shared" si="601"/>
        <v>-</v>
      </c>
      <c r="BE1389" s="94" t="str">
        <f t="shared" si="602"/>
        <v>-</v>
      </c>
      <c r="BF1389" s="94" t="str">
        <f t="shared" si="603"/>
        <v>-</v>
      </c>
    </row>
    <row r="1390" spans="1:58" x14ac:dyDescent="0.2">
      <c r="A1390" s="19" t="s">
        <v>1193</v>
      </c>
      <c r="B1390" s="19" t="s">
        <v>76</v>
      </c>
      <c r="C1390" s="19">
        <v>16014607</v>
      </c>
      <c r="D1390" s="19">
        <v>9</v>
      </c>
      <c r="E1390" s="19" t="s">
        <v>1265</v>
      </c>
      <c r="F1390" s="19" t="s">
        <v>1542</v>
      </c>
      <c r="G1390" s="19" t="s">
        <v>2222</v>
      </c>
      <c r="H1390" s="19" t="s">
        <v>1018</v>
      </c>
      <c r="I1390" s="19" t="s">
        <v>653</v>
      </c>
      <c r="J1390" s="19">
        <v>80</v>
      </c>
      <c r="K1390" s="19" t="s">
        <v>556</v>
      </c>
      <c r="L1390" s="19" t="s">
        <v>495</v>
      </c>
      <c r="M1390" s="19" t="s">
        <v>273</v>
      </c>
      <c r="N1390" s="19">
        <v>45992</v>
      </c>
      <c r="O1390" s="19">
        <v>1</v>
      </c>
      <c r="P1390" s="83">
        <v>1</v>
      </c>
      <c r="Q1390" s="19" t="s">
        <v>23</v>
      </c>
      <c r="R1390" s="19" t="s">
        <v>11</v>
      </c>
      <c r="S1390" s="19" t="s">
        <v>23</v>
      </c>
      <c r="T1390" s="19">
        <v>1</v>
      </c>
      <c r="U1390" s="19" t="s">
        <v>11</v>
      </c>
      <c r="V1390" s="19" t="s">
        <v>11</v>
      </c>
      <c r="W1390" s="19" t="s">
        <v>11</v>
      </c>
      <c r="X1390" s="19">
        <v>0</v>
      </c>
      <c r="Y1390" s="19" t="s">
        <v>730</v>
      </c>
      <c r="Z1390" s="19">
        <v>0</v>
      </c>
      <c r="AA1390" s="19">
        <v>0</v>
      </c>
      <c r="AB1390" s="19">
        <v>0</v>
      </c>
      <c r="AC1390" s="186" t="str">
        <f>IF(OR(M1390="13",M1390="14",P1390=8),"",IF(     AND(OR(S1390="AUTORIZADO", S1390="PENDIENTE", S1390="REDUCIDO", S1390="AMPLIADO"),L1390&lt;&gt;"HONORARIO" ), _xlfn.CONCAT(IF(H1390="X","H",H1390),"_",IF(OR(P1390=5,P1390=6),_xlfn.CONCAT(P1390,"A"),P1390),"_",VLOOKUP(T1390,Datos!$B$2:$C$5,2,TRUE)),""))</f>
        <v>M_1_[hasta 3]</v>
      </c>
      <c r="AD1390" s="186">
        <f t="shared" si="577"/>
        <v>0</v>
      </c>
      <c r="AE1390" s="90" t="str">
        <f t="shared" si="578"/>
        <v>-</v>
      </c>
      <c r="AF1390" s="91" t="str">
        <f t="shared" si="579"/>
        <v>070601</v>
      </c>
      <c r="AG1390" s="92"/>
      <c r="AH1390" s="93" t="str">
        <f t="shared" si="580"/>
        <v>Corporación de Fomento de la Producción</v>
      </c>
      <c r="AI1390" s="90" t="str">
        <f t="shared" si="581"/>
        <v>-</v>
      </c>
      <c r="AJ1390" s="90">
        <f t="shared" si="582"/>
        <v>9</v>
      </c>
      <c r="AK1390" s="90" t="str">
        <f t="shared" si="583"/>
        <v>-</v>
      </c>
      <c r="AL1390" s="90" t="str">
        <f t="shared" si="584"/>
        <v>Identifica este registro como MUJER</v>
      </c>
      <c r="AM1390" s="90" t="str">
        <f t="shared" si="585"/>
        <v>-</v>
      </c>
      <c r="AN1390" s="90" t="str">
        <f t="shared" si="586"/>
        <v>-</v>
      </c>
      <c r="AO1390" s="90" t="str">
        <f t="shared" si="587"/>
        <v>-</v>
      </c>
      <c r="AP1390" s="58" t="str">
        <f t="shared" si="588"/>
        <v>-</v>
      </c>
      <c r="AQ1390" s="94" t="str">
        <f t="shared" si="589"/>
        <v>-</v>
      </c>
      <c r="AR1390" s="94" t="str">
        <f>IF(N1390="","PRIMER_DIA en blanco",
IF(AND(M1390="01",N1390&gt;=L_Conversion!$C$118,N1390&lt;=L_Conversion!$D$118),"-",
IF(AND(M1390="02",N1390&gt;=L_Conversion!$C$119,N1390&lt;=L_Conversion!$D$119),"-",
IF(AND(M1390="03",N1390&gt;=L_Conversion!$C$120,N1390&lt;=L_Conversion!$D$120),"-",
IF(AND(M1390="04",N1390&gt;=L_Conversion!$C$121,N1390&lt;=L_Conversion!$D$121),"-",
IF(AND(M1390="05",N1390&gt;=L_Conversion!$C$122,N1390&lt;=L_Conversion!$D$122),"-",
IF(AND(M1390="06",N1390&gt;=L_Conversion!$C$123,N1390&lt;=L_Conversion!$D$123),"-",
IF(AND(M1390="07",N1390&gt;=L_Conversion!$C$124,N1390&lt;=L_Conversion!$D$124),"-",
IF(AND(M1390="08",N1390&gt;=L_Conversion!$C$125,N1390&lt;=L_Conversion!$D$125),"-",
IF(AND(M1390="09",N1390&gt;=L_Conversion!$C$126,N1390&lt;=L_Conversion!$D$126),"-",
IF(AND(M1390="10",N1390&gt;=L_Conversion!$C$127,N1390&lt;=L_Conversion!$D$127),"-",
IF(AND(M1390="11",N1390&gt;=L_Conversion!$C$128,N1390&lt;=L_Conversion!$D$128),"-",
IF(AND(M1390="12",N1390&gt;=L_Conversion!$C$129,N1390&lt;=L_Conversion!$D$129),"-",
IF(AND(M1390="13",N1390&gt;=L_Conversion!$C$116,N1390&lt;=L_Conversion!$D$116),"-",
IF(AND(M1390="14",N1390&gt;=L_Conversion!$C$117,N1390&lt;=L_Conversion!$D$117),"-",
"PRIMER_DIA fuera de rango")))))))))))))))</f>
        <v>-</v>
      </c>
      <c r="AS1390" s="94" t="str">
        <f t="shared" si="590"/>
        <v>-</v>
      </c>
      <c r="AT1390" s="94" t="str">
        <f t="shared" si="591"/>
        <v>-</v>
      </c>
      <c r="AU1390" s="94" t="str">
        <f t="shared" si="592"/>
        <v>-</v>
      </c>
      <c r="AV1390" s="94" t="str">
        <f t="shared" si="593"/>
        <v>-</v>
      </c>
      <c r="AW1390" s="94" t="str">
        <f t="shared" si="594"/>
        <v>-</v>
      </c>
      <c r="AX1390" s="94" t="str">
        <f t="shared" si="595"/>
        <v>-</v>
      </c>
      <c r="AY1390" s="94" t="str">
        <f t="shared" si="596"/>
        <v>-</v>
      </c>
      <c r="AZ1390" s="94" t="str">
        <f t="shared" si="597"/>
        <v>-</v>
      </c>
      <c r="BA1390" s="94" t="str">
        <f t="shared" si="598"/>
        <v>-</v>
      </c>
      <c r="BB1390" s="94" t="str">
        <f t="shared" si="599"/>
        <v>-</v>
      </c>
      <c r="BC1390" s="94" t="str">
        <f t="shared" si="600"/>
        <v>-</v>
      </c>
      <c r="BD1390" s="94" t="str">
        <f t="shared" si="601"/>
        <v>-</v>
      </c>
      <c r="BE1390" s="94" t="str">
        <f t="shared" si="602"/>
        <v>-</v>
      </c>
      <c r="BF1390" s="94" t="str">
        <f t="shared" si="603"/>
        <v>-</v>
      </c>
    </row>
    <row r="1391" spans="1:58" x14ac:dyDescent="0.2">
      <c r="A1391" s="19" t="s">
        <v>1193</v>
      </c>
      <c r="B1391" s="19" t="s">
        <v>76</v>
      </c>
      <c r="C1391" s="19">
        <v>12514458</v>
      </c>
      <c r="D1391" s="19">
        <v>6</v>
      </c>
      <c r="E1391" s="19" t="s">
        <v>2107</v>
      </c>
      <c r="F1391" s="19" t="s">
        <v>1456</v>
      </c>
      <c r="G1391" s="19" t="s">
        <v>2108</v>
      </c>
      <c r="H1391" s="19" t="s">
        <v>654</v>
      </c>
      <c r="I1391" s="19" t="s">
        <v>653</v>
      </c>
      <c r="J1391" s="19">
        <v>80</v>
      </c>
      <c r="K1391" s="19" t="s">
        <v>556</v>
      </c>
      <c r="L1391" s="19" t="s">
        <v>495</v>
      </c>
      <c r="M1391" s="19" t="s">
        <v>273</v>
      </c>
      <c r="N1391" s="19">
        <v>45992</v>
      </c>
      <c r="O1391" s="19">
        <v>3</v>
      </c>
      <c r="P1391" s="83">
        <v>1</v>
      </c>
      <c r="Q1391" s="19" t="s">
        <v>23</v>
      </c>
      <c r="R1391" s="19" t="s">
        <v>11</v>
      </c>
      <c r="S1391" s="19" t="s">
        <v>23</v>
      </c>
      <c r="T1391" s="19">
        <v>3</v>
      </c>
      <c r="U1391" s="19" t="s">
        <v>11</v>
      </c>
      <c r="V1391" s="19" t="s">
        <v>11</v>
      </c>
      <c r="W1391" s="19" t="s">
        <v>11</v>
      </c>
      <c r="X1391" s="19">
        <v>0</v>
      </c>
      <c r="Y1391" s="19" t="s">
        <v>730</v>
      </c>
      <c r="Z1391" s="19">
        <v>0</v>
      </c>
      <c r="AA1391" s="19">
        <v>0</v>
      </c>
      <c r="AB1391" s="19">
        <v>0</v>
      </c>
      <c r="AC1391" s="186" t="str">
        <f>IF(OR(M1391="13",M1391="14",P1391=8),"",IF(     AND(OR(S1391="AUTORIZADO", S1391="PENDIENTE", S1391="REDUCIDO", S1391="AMPLIADO"),L1391&lt;&gt;"HONORARIO" ), _xlfn.CONCAT(IF(H1391="X","H",H1391),"_",IF(OR(P1391=5,P1391=6),_xlfn.CONCAT(P1391,"A"),P1391),"_",VLOOKUP(T1391,Datos!$B$2:$C$5,2,TRUE)),""))</f>
        <v>H_1_[hasta 3]</v>
      </c>
      <c r="AD1391" s="186">
        <f t="shared" si="577"/>
        <v>0</v>
      </c>
      <c r="AE1391" s="90" t="str">
        <f t="shared" si="578"/>
        <v>-</v>
      </c>
      <c r="AF1391" s="91" t="str">
        <f t="shared" si="579"/>
        <v>070601</v>
      </c>
      <c r="AG1391" s="92"/>
      <c r="AH1391" s="93" t="str">
        <f t="shared" si="580"/>
        <v>Corporación de Fomento de la Producción</v>
      </c>
      <c r="AI1391" s="90" t="str">
        <f t="shared" si="581"/>
        <v>-</v>
      </c>
      <c r="AJ1391" s="90">
        <f t="shared" si="582"/>
        <v>6</v>
      </c>
      <c r="AK1391" s="90" t="str">
        <f t="shared" si="583"/>
        <v>-</v>
      </c>
      <c r="AL1391" s="90" t="str">
        <f t="shared" si="584"/>
        <v>Identifica este registro como HOMBRE</v>
      </c>
      <c r="AM1391" s="90" t="str">
        <f t="shared" si="585"/>
        <v>-</v>
      </c>
      <c r="AN1391" s="90" t="str">
        <f t="shared" si="586"/>
        <v>-</v>
      </c>
      <c r="AO1391" s="90" t="str">
        <f t="shared" si="587"/>
        <v>-</v>
      </c>
      <c r="AP1391" s="58" t="str">
        <f t="shared" si="588"/>
        <v>-</v>
      </c>
      <c r="AQ1391" s="94" t="str">
        <f t="shared" si="589"/>
        <v>-</v>
      </c>
      <c r="AR1391" s="94" t="str">
        <f>IF(N1391="","PRIMER_DIA en blanco",
IF(AND(M1391="01",N1391&gt;=L_Conversion!$C$118,N1391&lt;=L_Conversion!$D$118),"-",
IF(AND(M1391="02",N1391&gt;=L_Conversion!$C$119,N1391&lt;=L_Conversion!$D$119),"-",
IF(AND(M1391="03",N1391&gt;=L_Conversion!$C$120,N1391&lt;=L_Conversion!$D$120),"-",
IF(AND(M1391="04",N1391&gt;=L_Conversion!$C$121,N1391&lt;=L_Conversion!$D$121),"-",
IF(AND(M1391="05",N1391&gt;=L_Conversion!$C$122,N1391&lt;=L_Conversion!$D$122),"-",
IF(AND(M1391="06",N1391&gt;=L_Conversion!$C$123,N1391&lt;=L_Conversion!$D$123),"-",
IF(AND(M1391="07",N1391&gt;=L_Conversion!$C$124,N1391&lt;=L_Conversion!$D$124),"-",
IF(AND(M1391="08",N1391&gt;=L_Conversion!$C$125,N1391&lt;=L_Conversion!$D$125),"-",
IF(AND(M1391="09",N1391&gt;=L_Conversion!$C$126,N1391&lt;=L_Conversion!$D$126),"-",
IF(AND(M1391="10",N1391&gt;=L_Conversion!$C$127,N1391&lt;=L_Conversion!$D$127),"-",
IF(AND(M1391="11",N1391&gt;=L_Conversion!$C$128,N1391&lt;=L_Conversion!$D$128),"-",
IF(AND(M1391="12",N1391&gt;=L_Conversion!$C$129,N1391&lt;=L_Conversion!$D$129),"-",
IF(AND(M1391="13",N1391&gt;=L_Conversion!$C$116,N1391&lt;=L_Conversion!$D$116),"-",
IF(AND(M1391="14",N1391&gt;=L_Conversion!$C$117,N1391&lt;=L_Conversion!$D$117),"-",
"PRIMER_DIA fuera de rango")))))))))))))))</f>
        <v>-</v>
      </c>
      <c r="AS1391" s="94" t="str">
        <f t="shared" si="590"/>
        <v>-</v>
      </c>
      <c r="AT1391" s="94" t="str">
        <f t="shared" si="591"/>
        <v>-</v>
      </c>
      <c r="AU1391" s="94" t="str">
        <f t="shared" si="592"/>
        <v>-</v>
      </c>
      <c r="AV1391" s="94" t="str">
        <f t="shared" si="593"/>
        <v>-</v>
      </c>
      <c r="AW1391" s="94" t="str">
        <f t="shared" si="594"/>
        <v>-</v>
      </c>
      <c r="AX1391" s="94" t="str">
        <f t="shared" si="595"/>
        <v>-</v>
      </c>
      <c r="AY1391" s="94" t="str">
        <f t="shared" si="596"/>
        <v>-</v>
      </c>
      <c r="AZ1391" s="94" t="str">
        <f t="shared" si="597"/>
        <v>-</v>
      </c>
      <c r="BA1391" s="94" t="str">
        <f t="shared" si="598"/>
        <v>-</v>
      </c>
      <c r="BB1391" s="94" t="str">
        <f t="shared" si="599"/>
        <v>-</v>
      </c>
      <c r="BC1391" s="94" t="str">
        <f t="shared" si="600"/>
        <v>-</v>
      </c>
      <c r="BD1391" s="94" t="str">
        <f t="shared" si="601"/>
        <v>-</v>
      </c>
      <c r="BE1391" s="94" t="str">
        <f t="shared" si="602"/>
        <v>-</v>
      </c>
      <c r="BF1391" s="94" t="str">
        <f t="shared" si="603"/>
        <v>-</v>
      </c>
    </row>
    <row r="1392" spans="1:58" x14ac:dyDescent="0.2">
      <c r="A1392" s="19" t="s">
        <v>1193</v>
      </c>
      <c r="B1392" s="19" t="s">
        <v>76</v>
      </c>
      <c r="C1392" s="19">
        <v>17492582</v>
      </c>
      <c r="D1392" s="19">
        <v>8</v>
      </c>
      <c r="E1392" s="19" t="s">
        <v>1385</v>
      </c>
      <c r="F1392" s="19" t="s">
        <v>1386</v>
      </c>
      <c r="G1392" s="19" t="s">
        <v>1387</v>
      </c>
      <c r="H1392" s="19" t="s">
        <v>1018</v>
      </c>
      <c r="I1392" s="19" t="s">
        <v>654</v>
      </c>
      <c r="J1392" s="19">
        <v>80</v>
      </c>
      <c r="K1392" s="19" t="s">
        <v>556</v>
      </c>
      <c r="L1392" s="19" t="s">
        <v>509</v>
      </c>
      <c r="M1392" s="19" t="s">
        <v>273</v>
      </c>
      <c r="N1392" s="19">
        <v>45992</v>
      </c>
      <c r="O1392" s="19">
        <v>1</v>
      </c>
      <c r="P1392" s="83">
        <v>1</v>
      </c>
      <c r="Q1392" s="19" t="s">
        <v>23</v>
      </c>
      <c r="R1392" s="19" t="s">
        <v>11</v>
      </c>
      <c r="S1392" s="19" t="s">
        <v>23</v>
      </c>
      <c r="T1392" s="19">
        <v>1</v>
      </c>
      <c r="U1392" s="19" t="s">
        <v>11</v>
      </c>
      <c r="V1392" s="19" t="s">
        <v>11</v>
      </c>
      <c r="W1392" s="19" t="s">
        <v>11</v>
      </c>
      <c r="X1392" s="19">
        <v>0</v>
      </c>
      <c r="Y1392" s="19" t="s">
        <v>730</v>
      </c>
      <c r="Z1392" s="19">
        <v>0</v>
      </c>
      <c r="AA1392" s="19">
        <v>0</v>
      </c>
      <c r="AB1392" s="19">
        <v>0</v>
      </c>
      <c r="AC1392" s="186" t="str">
        <f>IF(OR(M1392="13",M1392="14",P1392=8),"",IF(     AND(OR(S1392="AUTORIZADO", S1392="PENDIENTE", S1392="REDUCIDO", S1392="AMPLIADO"),L1392&lt;&gt;"HONORARIO" ), _xlfn.CONCAT(IF(H1392="X","H",H1392),"_",IF(OR(P1392=5,P1392=6),_xlfn.CONCAT(P1392,"A"),P1392),"_",VLOOKUP(T1392,Datos!$B$2:$C$5,2,TRUE)),""))</f>
        <v>M_1_[hasta 3]</v>
      </c>
      <c r="AD1392" s="186">
        <f t="shared" si="577"/>
        <v>0</v>
      </c>
      <c r="AE1392" s="90" t="str">
        <f t="shared" si="578"/>
        <v>-</v>
      </c>
      <c r="AF1392" s="91" t="str">
        <f t="shared" si="579"/>
        <v>070601</v>
      </c>
      <c r="AG1392" s="92"/>
      <c r="AH1392" s="93" t="str">
        <f t="shared" si="580"/>
        <v>Corporación de Fomento de la Producción</v>
      </c>
      <c r="AI1392" s="90" t="str">
        <f t="shared" si="581"/>
        <v>-</v>
      </c>
      <c r="AJ1392" s="90">
        <f t="shared" si="582"/>
        <v>8</v>
      </c>
      <c r="AK1392" s="90" t="str">
        <f t="shared" si="583"/>
        <v>-</v>
      </c>
      <c r="AL1392" s="90" t="str">
        <f t="shared" si="584"/>
        <v>Identifica este registro como MUJER</v>
      </c>
      <c r="AM1392" s="90" t="str">
        <f t="shared" si="585"/>
        <v>-</v>
      </c>
      <c r="AN1392" s="90" t="str">
        <f t="shared" si="586"/>
        <v>-</v>
      </c>
      <c r="AO1392" s="90" t="str">
        <f t="shared" si="587"/>
        <v>-</v>
      </c>
      <c r="AP1392" s="58" t="str">
        <f t="shared" si="588"/>
        <v>-</v>
      </c>
      <c r="AQ1392" s="94" t="str">
        <f t="shared" si="589"/>
        <v>-</v>
      </c>
      <c r="AR1392" s="94" t="str">
        <f>IF(N1392="","PRIMER_DIA en blanco",
IF(AND(M1392="01",N1392&gt;=L_Conversion!$C$118,N1392&lt;=L_Conversion!$D$118),"-",
IF(AND(M1392="02",N1392&gt;=L_Conversion!$C$119,N1392&lt;=L_Conversion!$D$119),"-",
IF(AND(M1392="03",N1392&gt;=L_Conversion!$C$120,N1392&lt;=L_Conversion!$D$120),"-",
IF(AND(M1392="04",N1392&gt;=L_Conversion!$C$121,N1392&lt;=L_Conversion!$D$121),"-",
IF(AND(M1392="05",N1392&gt;=L_Conversion!$C$122,N1392&lt;=L_Conversion!$D$122),"-",
IF(AND(M1392="06",N1392&gt;=L_Conversion!$C$123,N1392&lt;=L_Conversion!$D$123),"-",
IF(AND(M1392="07",N1392&gt;=L_Conversion!$C$124,N1392&lt;=L_Conversion!$D$124),"-",
IF(AND(M1392="08",N1392&gt;=L_Conversion!$C$125,N1392&lt;=L_Conversion!$D$125),"-",
IF(AND(M1392="09",N1392&gt;=L_Conversion!$C$126,N1392&lt;=L_Conversion!$D$126),"-",
IF(AND(M1392="10",N1392&gt;=L_Conversion!$C$127,N1392&lt;=L_Conversion!$D$127),"-",
IF(AND(M1392="11",N1392&gt;=L_Conversion!$C$128,N1392&lt;=L_Conversion!$D$128),"-",
IF(AND(M1392="12",N1392&gt;=L_Conversion!$C$129,N1392&lt;=L_Conversion!$D$129),"-",
IF(AND(M1392="13",N1392&gt;=L_Conversion!$C$116,N1392&lt;=L_Conversion!$D$116),"-",
IF(AND(M1392="14",N1392&gt;=L_Conversion!$C$117,N1392&lt;=L_Conversion!$D$117),"-",
"PRIMER_DIA fuera de rango")))))))))))))))</f>
        <v>-</v>
      </c>
      <c r="AS1392" s="94" t="str">
        <f t="shared" si="590"/>
        <v>-</v>
      </c>
      <c r="AT1392" s="94" t="str">
        <f t="shared" si="591"/>
        <v>-</v>
      </c>
      <c r="AU1392" s="94" t="str">
        <f t="shared" si="592"/>
        <v>-</v>
      </c>
      <c r="AV1392" s="94" t="str">
        <f t="shared" si="593"/>
        <v>-</v>
      </c>
      <c r="AW1392" s="94" t="str">
        <f t="shared" si="594"/>
        <v>-</v>
      </c>
      <c r="AX1392" s="94" t="str">
        <f t="shared" si="595"/>
        <v>-</v>
      </c>
      <c r="AY1392" s="94" t="str">
        <f t="shared" si="596"/>
        <v>-</v>
      </c>
      <c r="AZ1392" s="94" t="str">
        <f t="shared" si="597"/>
        <v>-</v>
      </c>
      <c r="BA1392" s="94" t="str">
        <f t="shared" si="598"/>
        <v>-</v>
      </c>
      <c r="BB1392" s="94" t="str">
        <f t="shared" si="599"/>
        <v>-</v>
      </c>
      <c r="BC1392" s="94" t="str">
        <f t="shared" si="600"/>
        <v>-</v>
      </c>
      <c r="BD1392" s="94" t="str">
        <f t="shared" si="601"/>
        <v>-</v>
      </c>
      <c r="BE1392" s="94" t="str">
        <f t="shared" si="602"/>
        <v>-</v>
      </c>
      <c r="BF1392" s="94" t="str">
        <f t="shared" si="603"/>
        <v>-</v>
      </c>
    </row>
    <row r="1393" spans="1:58" x14ac:dyDescent="0.2">
      <c r="A1393" s="19" t="s">
        <v>1193</v>
      </c>
      <c r="B1393" s="19" t="s">
        <v>76</v>
      </c>
      <c r="C1393" s="19">
        <v>18211616</v>
      </c>
      <c r="D1393" s="19">
        <v>5</v>
      </c>
      <c r="E1393" s="19" t="s">
        <v>1375</v>
      </c>
      <c r="F1393" s="19" t="s">
        <v>1300</v>
      </c>
      <c r="G1393" s="19" t="s">
        <v>1376</v>
      </c>
      <c r="H1393" s="19" t="s">
        <v>1018</v>
      </c>
      <c r="I1393" s="19" t="s">
        <v>653</v>
      </c>
      <c r="J1393" s="19">
        <v>80</v>
      </c>
      <c r="K1393" s="19" t="s">
        <v>556</v>
      </c>
      <c r="L1393" s="19" t="s">
        <v>495</v>
      </c>
      <c r="M1393" s="19" t="s">
        <v>273</v>
      </c>
      <c r="N1393" s="19">
        <v>45992</v>
      </c>
      <c r="O1393" s="19">
        <v>1</v>
      </c>
      <c r="P1393" s="83">
        <v>1</v>
      </c>
      <c r="Q1393" s="19" t="s">
        <v>23</v>
      </c>
      <c r="R1393" s="19" t="s">
        <v>11</v>
      </c>
      <c r="S1393" s="19" t="s">
        <v>23</v>
      </c>
      <c r="T1393" s="19">
        <v>1</v>
      </c>
      <c r="U1393" s="19" t="s">
        <v>11</v>
      </c>
      <c r="V1393" s="19" t="s">
        <v>11</v>
      </c>
      <c r="W1393" s="19" t="s">
        <v>11</v>
      </c>
      <c r="X1393" s="19">
        <v>0</v>
      </c>
      <c r="Y1393" s="19" t="s">
        <v>730</v>
      </c>
      <c r="Z1393" s="19">
        <v>0</v>
      </c>
      <c r="AA1393" s="19">
        <v>0</v>
      </c>
      <c r="AB1393" s="19">
        <v>0</v>
      </c>
      <c r="AC1393" s="186" t="str">
        <f>IF(OR(M1393="13",M1393="14",P1393=8),"",IF(     AND(OR(S1393="AUTORIZADO", S1393="PENDIENTE", S1393="REDUCIDO", S1393="AMPLIADO"),L1393&lt;&gt;"HONORARIO" ), _xlfn.CONCAT(IF(H1393="X","H",H1393),"_",IF(OR(P1393=5,P1393=6),_xlfn.CONCAT(P1393,"A"),P1393),"_",VLOOKUP(T1393,Datos!$B$2:$C$5,2,TRUE)),""))</f>
        <v>M_1_[hasta 3]</v>
      </c>
      <c r="AD1393" s="186">
        <f t="shared" si="577"/>
        <v>0</v>
      </c>
      <c r="AE1393" s="90" t="str">
        <f t="shared" si="578"/>
        <v>-</v>
      </c>
      <c r="AF1393" s="91" t="str">
        <f t="shared" si="579"/>
        <v>070601</v>
      </c>
      <c r="AG1393" s="92"/>
      <c r="AH1393" s="93" t="str">
        <f t="shared" si="580"/>
        <v>Corporación de Fomento de la Producción</v>
      </c>
      <c r="AI1393" s="90" t="str">
        <f t="shared" si="581"/>
        <v>-</v>
      </c>
      <c r="AJ1393" s="90">
        <f t="shared" si="582"/>
        <v>5</v>
      </c>
      <c r="AK1393" s="90" t="str">
        <f t="shared" si="583"/>
        <v>-</v>
      </c>
      <c r="AL1393" s="90" t="str">
        <f t="shared" si="584"/>
        <v>Identifica este registro como MUJER</v>
      </c>
      <c r="AM1393" s="90" t="str">
        <f t="shared" si="585"/>
        <v>-</v>
      </c>
      <c r="AN1393" s="90" t="str">
        <f t="shared" si="586"/>
        <v>-</v>
      </c>
      <c r="AO1393" s="90" t="str">
        <f t="shared" si="587"/>
        <v>-</v>
      </c>
      <c r="AP1393" s="58" t="str">
        <f t="shared" si="588"/>
        <v>-</v>
      </c>
      <c r="AQ1393" s="94" t="str">
        <f t="shared" si="589"/>
        <v>-</v>
      </c>
      <c r="AR1393" s="94" t="str">
        <f>IF(N1393="","PRIMER_DIA en blanco",
IF(AND(M1393="01",N1393&gt;=L_Conversion!$C$118,N1393&lt;=L_Conversion!$D$118),"-",
IF(AND(M1393="02",N1393&gt;=L_Conversion!$C$119,N1393&lt;=L_Conversion!$D$119),"-",
IF(AND(M1393="03",N1393&gt;=L_Conversion!$C$120,N1393&lt;=L_Conversion!$D$120),"-",
IF(AND(M1393="04",N1393&gt;=L_Conversion!$C$121,N1393&lt;=L_Conversion!$D$121),"-",
IF(AND(M1393="05",N1393&gt;=L_Conversion!$C$122,N1393&lt;=L_Conversion!$D$122),"-",
IF(AND(M1393="06",N1393&gt;=L_Conversion!$C$123,N1393&lt;=L_Conversion!$D$123),"-",
IF(AND(M1393="07",N1393&gt;=L_Conversion!$C$124,N1393&lt;=L_Conversion!$D$124),"-",
IF(AND(M1393="08",N1393&gt;=L_Conversion!$C$125,N1393&lt;=L_Conversion!$D$125),"-",
IF(AND(M1393="09",N1393&gt;=L_Conversion!$C$126,N1393&lt;=L_Conversion!$D$126),"-",
IF(AND(M1393="10",N1393&gt;=L_Conversion!$C$127,N1393&lt;=L_Conversion!$D$127),"-",
IF(AND(M1393="11",N1393&gt;=L_Conversion!$C$128,N1393&lt;=L_Conversion!$D$128),"-",
IF(AND(M1393="12",N1393&gt;=L_Conversion!$C$129,N1393&lt;=L_Conversion!$D$129),"-",
IF(AND(M1393="13",N1393&gt;=L_Conversion!$C$116,N1393&lt;=L_Conversion!$D$116),"-",
IF(AND(M1393="14",N1393&gt;=L_Conversion!$C$117,N1393&lt;=L_Conversion!$D$117),"-",
"PRIMER_DIA fuera de rango")))))))))))))))</f>
        <v>-</v>
      </c>
      <c r="AS1393" s="94" t="str">
        <f t="shared" si="590"/>
        <v>-</v>
      </c>
      <c r="AT1393" s="94" t="str">
        <f t="shared" si="591"/>
        <v>-</v>
      </c>
      <c r="AU1393" s="94" t="str">
        <f t="shared" si="592"/>
        <v>-</v>
      </c>
      <c r="AV1393" s="94" t="str">
        <f t="shared" si="593"/>
        <v>-</v>
      </c>
      <c r="AW1393" s="94" t="str">
        <f t="shared" si="594"/>
        <v>-</v>
      </c>
      <c r="AX1393" s="94" t="str">
        <f t="shared" si="595"/>
        <v>-</v>
      </c>
      <c r="AY1393" s="94" t="str">
        <f t="shared" si="596"/>
        <v>-</v>
      </c>
      <c r="AZ1393" s="94" t="str">
        <f t="shared" si="597"/>
        <v>-</v>
      </c>
      <c r="BA1393" s="94" t="str">
        <f t="shared" si="598"/>
        <v>-</v>
      </c>
      <c r="BB1393" s="94" t="str">
        <f t="shared" si="599"/>
        <v>-</v>
      </c>
      <c r="BC1393" s="94" t="str">
        <f t="shared" si="600"/>
        <v>-</v>
      </c>
      <c r="BD1393" s="94" t="str">
        <f t="shared" si="601"/>
        <v>-</v>
      </c>
      <c r="BE1393" s="94" t="str">
        <f t="shared" si="602"/>
        <v>-</v>
      </c>
      <c r="BF1393" s="94" t="str">
        <f t="shared" si="603"/>
        <v>-</v>
      </c>
    </row>
    <row r="1394" spans="1:58" x14ac:dyDescent="0.2">
      <c r="A1394" s="19" t="s">
        <v>1193</v>
      </c>
      <c r="B1394" s="19" t="s">
        <v>76</v>
      </c>
      <c r="C1394" s="19">
        <v>15544462</v>
      </c>
      <c r="D1394" s="19">
        <v>2</v>
      </c>
      <c r="E1394" s="19" t="s">
        <v>1998</v>
      </c>
      <c r="F1394" s="19" t="s">
        <v>1403</v>
      </c>
      <c r="G1394" s="19" t="s">
        <v>1999</v>
      </c>
      <c r="H1394" s="19" t="s">
        <v>1018</v>
      </c>
      <c r="I1394" s="19" t="s">
        <v>655</v>
      </c>
      <c r="J1394" s="19">
        <v>80</v>
      </c>
      <c r="K1394" s="19" t="s">
        <v>560</v>
      </c>
      <c r="L1394" s="19" t="s">
        <v>495</v>
      </c>
      <c r="M1394" s="19" t="s">
        <v>273</v>
      </c>
      <c r="N1394" s="19">
        <v>45992</v>
      </c>
      <c r="O1394" s="19">
        <v>2</v>
      </c>
      <c r="P1394" s="83">
        <v>1</v>
      </c>
      <c r="Q1394" s="19" t="s">
        <v>23</v>
      </c>
      <c r="R1394" s="19" t="s">
        <v>11</v>
      </c>
      <c r="S1394" s="19" t="s">
        <v>23</v>
      </c>
      <c r="T1394" s="19">
        <v>2</v>
      </c>
      <c r="U1394" s="19" t="s">
        <v>11</v>
      </c>
      <c r="V1394" s="19" t="s">
        <v>11</v>
      </c>
      <c r="W1394" s="19" t="s">
        <v>11</v>
      </c>
      <c r="X1394" s="19">
        <v>0</v>
      </c>
      <c r="Y1394" s="19" t="s">
        <v>730</v>
      </c>
      <c r="Z1394" s="19">
        <v>0</v>
      </c>
      <c r="AA1394" s="19">
        <v>0</v>
      </c>
      <c r="AB1394" s="19">
        <v>0</v>
      </c>
      <c r="AC1394" s="186" t="str">
        <f>IF(OR(M1394="13",M1394="14",P1394=8),"",IF(     AND(OR(S1394="AUTORIZADO", S1394="PENDIENTE", S1394="REDUCIDO", S1394="AMPLIADO"),L1394&lt;&gt;"HONORARIO" ), _xlfn.CONCAT(IF(H1394="X","H",H1394),"_",IF(OR(P1394=5,P1394=6),_xlfn.CONCAT(P1394,"A"),P1394),"_",VLOOKUP(T1394,Datos!$B$2:$C$5,2,TRUE)),""))</f>
        <v>M_1_[hasta 3]</v>
      </c>
      <c r="AD1394" s="186">
        <f t="shared" si="577"/>
        <v>0</v>
      </c>
      <c r="AE1394" s="90" t="str">
        <f t="shared" si="578"/>
        <v>-</v>
      </c>
      <c r="AF1394" s="91" t="str">
        <f t="shared" si="579"/>
        <v>070601</v>
      </c>
      <c r="AG1394" s="92"/>
      <c r="AH1394" s="93" t="str">
        <f t="shared" si="580"/>
        <v>Corporación de Fomento de la Producción</v>
      </c>
      <c r="AI1394" s="90" t="str">
        <f t="shared" si="581"/>
        <v>-</v>
      </c>
      <c r="AJ1394" s="90">
        <f t="shared" si="582"/>
        <v>2</v>
      </c>
      <c r="AK1394" s="90" t="str">
        <f t="shared" si="583"/>
        <v>-</v>
      </c>
      <c r="AL1394" s="90" t="str">
        <f t="shared" si="584"/>
        <v>Identifica este registro como MUJER</v>
      </c>
      <c r="AM1394" s="90" t="str">
        <f t="shared" si="585"/>
        <v>-</v>
      </c>
      <c r="AN1394" s="90" t="str">
        <f t="shared" si="586"/>
        <v>-</v>
      </c>
      <c r="AO1394" s="90" t="str">
        <f t="shared" si="587"/>
        <v>-</v>
      </c>
      <c r="AP1394" s="58" t="str">
        <f t="shared" si="588"/>
        <v>-</v>
      </c>
      <c r="AQ1394" s="94" t="str">
        <f t="shared" si="589"/>
        <v>-</v>
      </c>
      <c r="AR1394" s="94" t="str">
        <f>IF(N1394="","PRIMER_DIA en blanco",
IF(AND(M1394="01",N1394&gt;=L_Conversion!$C$118,N1394&lt;=L_Conversion!$D$118),"-",
IF(AND(M1394="02",N1394&gt;=L_Conversion!$C$119,N1394&lt;=L_Conversion!$D$119),"-",
IF(AND(M1394="03",N1394&gt;=L_Conversion!$C$120,N1394&lt;=L_Conversion!$D$120),"-",
IF(AND(M1394="04",N1394&gt;=L_Conversion!$C$121,N1394&lt;=L_Conversion!$D$121),"-",
IF(AND(M1394="05",N1394&gt;=L_Conversion!$C$122,N1394&lt;=L_Conversion!$D$122),"-",
IF(AND(M1394="06",N1394&gt;=L_Conversion!$C$123,N1394&lt;=L_Conversion!$D$123),"-",
IF(AND(M1394="07",N1394&gt;=L_Conversion!$C$124,N1394&lt;=L_Conversion!$D$124),"-",
IF(AND(M1394="08",N1394&gt;=L_Conversion!$C$125,N1394&lt;=L_Conversion!$D$125),"-",
IF(AND(M1394="09",N1394&gt;=L_Conversion!$C$126,N1394&lt;=L_Conversion!$D$126),"-",
IF(AND(M1394="10",N1394&gt;=L_Conversion!$C$127,N1394&lt;=L_Conversion!$D$127),"-",
IF(AND(M1394="11",N1394&gt;=L_Conversion!$C$128,N1394&lt;=L_Conversion!$D$128),"-",
IF(AND(M1394="12",N1394&gt;=L_Conversion!$C$129,N1394&lt;=L_Conversion!$D$129),"-",
IF(AND(M1394="13",N1394&gt;=L_Conversion!$C$116,N1394&lt;=L_Conversion!$D$116),"-",
IF(AND(M1394="14",N1394&gt;=L_Conversion!$C$117,N1394&lt;=L_Conversion!$D$117),"-",
"PRIMER_DIA fuera de rango")))))))))))))))</f>
        <v>-</v>
      </c>
      <c r="AS1394" s="94" t="str">
        <f t="shared" si="590"/>
        <v>-</v>
      </c>
      <c r="AT1394" s="94" t="str">
        <f t="shared" si="591"/>
        <v>-</v>
      </c>
      <c r="AU1394" s="94" t="str">
        <f t="shared" si="592"/>
        <v>-</v>
      </c>
      <c r="AV1394" s="94" t="str">
        <f t="shared" si="593"/>
        <v>-</v>
      </c>
      <c r="AW1394" s="94" t="str">
        <f t="shared" si="594"/>
        <v>-</v>
      </c>
      <c r="AX1394" s="94" t="str">
        <f t="shared" si="595"/>
        <v>-</v>
      </c>
      <c r="AY1394" s="94" t="str">
        <f t="shared" si="596"/>
        <v>-</v>
      </c>
      <c r="AZ1394" s="94" t="str">
        <f t="shared" si="597"/>
        <v>-</v>
      </c>
      <c r="BA1394" s="94" t="str">
        <f t="shared" si="598"/>
        <v>-</v>
      </c>
      <c r="BB1394" s="94" t="str">
        <f t="shared" si="599"/>
        <v>-</v>
      </c>
      <c r="BC1394" s="94" t="str">
        <f t="shared" si="600"/>
        <v>-</v>
      </c>
      <c r="BD1394" s="94" t="str">
        <f t="shared" si="601"/>
        <v>-</v>
      </c>
      <c r="BE1394" s="94" t="str">
        <f t="shared" si="602"/>
        <v>-</v>
      </c>
      <c r="BF1394" s="94" t="str">
        <f t="shared" si="603"/>
        <v>-</v>
      </c>
    </row>
    <row r="1395" spans="1:58" x14ac:dyDescent="0.2">
      <c r="A1395" s="19" t="s">
        <v>1193</v>
      </c>
      <c r="B1395" s="19" t="s">
        <v>76</v>
      </c>
      <c r="C1395" s="19">
        <v>15664863</v>
      </c>
      <c r="D1395" s="19">
        <v>9</v>
      </c>
      <c r="E1395" s="19" t="s">
        <v>1336</v>
      </c>
      <c r="F1395" s="19" t="s">
        <v>1337</v>
      </c>
      <c r="G1395" s="19" t="s">
        <v>1338</v>
      </c>
      <c r="H1395" s="19" t="s">
        <v>1018</v>
      </c>
      <c r="I1395" s="19" t="s">
        <v>654</v>
      </c>
      <c r="J1395" s="19">
        <v>80</v>
      </c>
      <c r="K1395" s="19" t="s">
        <v>556</v>
      </c>
      <c r="L1395" s="19" t="s">
        <v>509</v>
      </c>
      <c r="M1395" s="19" t="s">
        <v>273</v>
      </c>
      <c r="N1395" s="19">
        <v>45992</v>
      </c>
      <c r="O1395" s="19">
        <v>5</v>
      </c>
      <c r="P1395" s="83">
        <v>1</v>
      </c>
      <c r="Q1395" s="19" t="s">
        <v>23</v>
      </c>
      <c r="R1395" s="19" t="s">
        <v>11</v>
      </c>
      <c r="S1395" s="19" t="s">
        <v>23</v>
      </c>
      <c r="T1395" s="19">
        <v>5</v>
      </c>
      <c r="U1395" s="19" t="s">
        <v>11</v>
      </c>
      <c r="V1395" s="19" t="s">
        <v>11</v>
      </c>
      <c r="W1395" s="19" t="s">
        <v>11</v>
      </c>
      <c r="X1395" s="19">
        <v>0</v>
      </c>
      <c r="Y1395" s="19" t="s">
        <v>730</v>
      </c>
      <c r="Z1395" s="19">
        <v>0</v>
      </c>
      <c r="AA1395" s="19">
        <v>0</v>
      </c>
      <c r="AB1395" s="19">
        <v>0</v>
      </c>
      <c r="AC1395" s="186" t="str">
        <f>IF(OR(M1395="13",M1395="14",P1395=8),"",IF(     AND(OR(S1395="AUTORIZADO", S1395="PENDIENTE", S1395="REDUCIDO", S1395="AMPLIADO"),L1395&lt;&gt;"HONORARIO" ), _xlfn.CONCAT(IF(H1395="X","H",H1395),"_",IF(OR(P1395=5,P1395=6),_xlfn.CONCAT(P1395,"A"),P1395),"_",VLOOKUP(T1395,Datos!$B$2:$C$5,2,TRUE)),""))</f>
        <v>M_1_[4 a 10]</v>
      </c>
      <c r="AD1395" s="186">
        <f t="shared" si="577"/>
        <v>0</v>
      </c>
      <c r="AE1395" s="90" t="str">
        <f t="shared" si="578"/>
        <v>-</v>
      </c>
      <c r="AF1395" s="91" t="str">
        <f t="shared" si="579"/>
        <v>070601</v>
      </c>
      <c r="AG1395" s="92"/>
      <c r="AH1395" s="93" t="str">
        <f t="shared" si="580"/>
        <v>Corporación de Fomento de la Producción</v>
      </c>
      <c r="AI1395" s="90" t="str">
        <f t="shared" si="581"/>
        <v>-</v>
      </c>
      <c r="AJ1395" s="90">
        <f t="shared" si="582"/>
        <v>9</v>
      </c>
      <c r="AK1395" s="90" t="str">
        <f t="shared" si="583"/>
        <v>-</v>
      </c>
      <c r="AL1395" s="90" t="str">
        <f t="shared" si="584"/>
        <v>Identifica este registro como MUJER</v>
      </c>
      <c r="AM1395" s="90" t="str">
        <f t="shared" si="585"/>
        <v>-</v>
      </c>
      <c r="AN1395" s="90" t="str">
        <f t="shared" si="586"/>
        <v>-</v>
      </c>
      <c r="AO1395" s="90" t="str">
        <f t="shared" si="587"/>
        <v>-</v>
      </c>
      <c r="AP1395" s="58" t="str">
        <f t="shared" si="588"/>
        <v>-</v>
      </c>
      <c r="AQ1395" s="94" t="str">
        <f t="shared" si="589"/>
        <v>-</v>
      </c>
      <c r="AR1395" s="94" t="str">
        <f>IF(N1395="","PRIMER_DIA en blanco",
IF(AND(M1395="01",N1395&gt;=L_Conversion!$C$118,N1395&lt;=L_Conversion!$D$118),"-",
IF(AND(M1395="02",N1395&gt;=L_Conversion!$C$119,N1395&lt;=L_Conversion!$D$119),"-",
IF(AND(M1395="03",N1395&gt;=L_Conversion!$C$120,N1395&lt;=L_Conversion!$D$120),"-",
IF(AND(M1395="04",N1395&gt;=L_Conversion!$C$121,N1395&lt;=L_Conversion!$D$121),"-",
IF(AND(M1395="05",N1395&gt;=L_Conversion!$C$122,N1395&lt;=L_Conversion!$D$122),"-",
IF(AND(M1395="06",N1395&gt;=L_Conversion!$C$123,N1395&lt;=L_Conversion!$D$123),"-",
IF(AND(M1395="07",N1395&gt;=L_Conversion!$C$124,N1395&lt;=L_Conversion!$D$124),"-",
IF(AND(M1395="08",N1395&gt;=L_Conversion!$C$125,N1395&lt;=L_Conversion!$D$125),"-",
IF(AND(M1395="09",N1395&gt;=L_Conversion!$C$126,N1395&lt;=L_Conversion!$D$126),"-",
IF(AND(M1395="10",N1395&gt;=L_Conversion!$C$127,N1395&lt;=L_Conversion!$D$127),"-",
IF(AND(M1395="11",N1395&gt;=L_Conversion!$C$128,N1395&lt;=L_Conversion!$D$128),"-",
IF(AND(M1395="12",N1395&gt;=L_Conversion!$C$129,N1395&lt;=L_Conversion!$D$129),"-",
IF(AND(M1395="13",N1395&gt;=L_Conversion!$C$116,N1395&lt;=L_Conversion!$D$116),"-",
IF(AND(M1395="14",N1395&gt;=L_Conversion!$C$117,N1395&lt;=L_Conversion!$D$117),"-",
"PRIMER_DIA fuera de rango")))))))))))))))</f>
        <v>-</v>
      </c>
      <c r="AS1395" s="94" t="str">
        <f t="shared" si="590"/>
        <v>-</v>
      </c>
      <c r="AT1395" s="94" t="str">
        <f t="shared" si="591"/>
        <v>-</v>
      </c>
      <c r="AU1395" s="94" t="str">
        <f t="shared" si="592"/>
        <v>-</v>
      </c>
      <c r="AV1395" s="94" t="str">
        <f t="shared" si="593"/>
        <v>-</v>
      </c>
      <c r="AW1395" s="94" t="str">
        <f t="shared" si="594"/>
        <v>-</v>
      </c>
      <c r="AX1395" s="94" t="str">
        <f t="shared" si="595"/>
        <v>-</v>
      </c>
      <c r="AY1395" s="94" t="str">
        <f t="shared" si="596"/>
        <v>-</v>
      </c>
      <c r="AZ1395" s="94" t="str">
        <f t="shared" si="597"/>
        <v>-</v>
      </c>
      <c r="BA1395" s="94" t="str">
        <f t="shared" si="598"/>
        <v>-</v>
      </c>
      <c r="BB1395" s="94" t="str">
        <f t="shared" si="599"/>
        <v>-</v>
      </c>
      <c r="BC1395" s="94" t="str">
        <f t="shared" si="600"/>
        <v>-</v>
      </c>
      <c r="BD1395" s="94" t="str">
        <f t="shared" si="601"/>
        <v>-</v>
      </c>
      <c r="BE1395" s="94" t="str">
        <f t="shared" si="602"/>
        <v>-</v>
      </c>
      <c r="BF1395" s="94" t="str">
        <f t="shared" si="603"/>
        <v>-</v>
      </c>
    </row>
    <row r="1396" spans="1:58" x14ac:dyDescent="0.2">
      <c r="A1396" s="19" t="s">
        <v>1193</v>
      </c>
      <c r="B1396" s="19" t="s">
        <v>876</v>
      </c>
      <c r="C1396" s="19">
        <v>13496357</v>
      </c>
      <c r="D1396" s="19">
        <v>3</v>
      </c>
      <c r="E1396" s="19" t="s">
        <v>1474</v>
      </c>
      <c r="F1396" s="19" t="s">
        <v>1671</v>
      </c>
      <c r="G1396" s="19" t="s">
        <v>1672</v>
      </c>
      <c r="H1396" s="19" t="s">
        <v>1018</v>
      </c>
      <c r="I1396" s="19" t="s">
        <v>653</v>
      </c>
      <c r="J1396" s="19">
        <v>80</v>
      </c>
      <c r="K1396" s="19" t="s">
        <v>556</v>
      </c>
      <c r="L1396" s="19" t="s">
        <v>495</v>
      </c>
      <c r="M1396" s="19" t="s">
        <v>273</v>
      </c>
      <c r="N1396" s="19">
        <v>45992</v>
      </c>
      <c r="O1396" s="19">
        <v>2</v>
      </c>
      <c r="P1396" s="83">
        <v>1</v>
      </c>
      <c r="Q1396" s="19" t="s">
        <v>23</v>
      </c>
      <c r="R1396" s="19" t="s">
        <v>11</v>
      </c>
      <c r="S1396" s="19" t="s">
        <v>23</v>
      </c>
      <c r="T1396" s="19">
        <v>2</v>
      </c>
      <c r="U1396" s="19" t="s">
        <v>11</v>
      </c>
      <c r="V1396" s="19" t="s">
        <v>11</v>
      </c>
      <c r="W1396" s="19" t="s">
        <v>11</v>
      </c>
      <c r="X1396" s="19">
        <v>0</v>
      </c>
      <c r="Y1396" s="19" t="s">
        <v>730</v>
      </c>
      <c r="Z1396" s="19">
        <v>0</v>
      </c>
      <c r="AA1396" s="19">
        <v>0</v>
      </c>
      <c r="AB1396" s="19">
        <v>0</v>
      </c>
      <c r="AC1396" s="186" t="str">
        <f>IF(OR(M1396="13",M1396="14",P1396=8),"",IF(     AND(OR(S1396="AUTORIZADO", S1396="PENDIENTE", S1396="REDUCIDO", S1396="AMPLIADO"),L1396&lt;&gt;"HONORARIO" ), _xlfn.CONCAT(IF(H1396="X","H",H1396),"_",IF(OR(P1396=5,P1396=6),_xlfn.CONCAT(P1396,"A"),P1396),"_",VLOOKUP(T1396,Datos!$B$2:$C$5,2,TRUE)),""))</f>
        <v>M_1_[hasta 3]</v>
      </c>
      <c r="AD1396" s="186">
        <f t="shared" si="577"/>
        <v>0</v>
      </c>
      <c r="AE1396" s="90" t="str">
        <f t="shared" si="578"/>
        <v>-</v>
      </c>
      <c r="AF1396" s="91" t="str">
        <f t="shared" si="579"/>
        <v>070607</v>
      </c>
      <c r="AG1396" s="92"/>
      <c r="AH1396" s="93" t="str">
        <f t="shared" si="580"/>
        <v>Corporación de Fomento de la Producción</v>
      </c>
      <c r="AI1396" s="90" t="str">
        <f t="shared" si="581"/>
        <v>-</v>
      </c>
      <c r="AJ1396" s="90">
        <f t="shared" si="582"/>
        <v>3</v>
      </c>
      <c r="AK1396" s="90" t="str">
        <f t="shared" si="583"/>
        <v>-</v>
      </c>
      <c r="AL1396" s="90" t="str">
        <f t="shared" si="584"/>
        <v>Identifica este registro como MUJER</v>
      </c>
      <c r="AM1396" s="90" t="str">
        <f t="shared" si="585"/>
        <v>-</v>
      </c>
      <c r="AN1396" s="90" t="str">
        <f t="shared" si="586"/>
        <v>-</v>
      </c>
      <c r="AO1396" s="90" t="str">
        <f t="shared" si="587"/>
        <v>-</v>
      </c>
      <c r="AP1396" s="58" t="str">
        <f t="shared" si="588"/>
        <v>-</v>
      </c>
      <c r="AQ1396" s="94" t="str">
        <f t="shared" si="589"/>
        <v>-</v>
      </c>
      <c r="AR1396" s="94" t="str">
        <f>IF(N1396="","PRIMER_DIA en blanco",
IF(AND(M1396="01",N1396&gt;=L_Conversion!$C$118,N1396&lt;=L_Conversion!$D$118),"-",
IF(AND(M1396="02",N1396&gt;=L_Conversion!$C$119,N1396&lt;=L_Conversion!$D$119),"-",
IF(AND(M1396="03",N1396&gt;=L_Conversion!$C$120,N1396&lt;=L_Conversion!$D$120),"-",
IF(AND(M1396="04",N1396&gt;=L_Conversion!$C$121,N1396&lt;=L_Conversion!$D$121),"-",
IF(AND(M1396="05",N1396&gt;=L_Conversion!$C$122,N1396&lt;=L_Conversion!$D$122),"-",
IF(AND(M1396="06",N1396&gt;=L_Conversion!$C$123,N1396&lt;=L_Conversion!$D$123),"-",
IF(AND(M1396="07",N1396&gt;=L_Conversion!$C$124,N1396&lt;=L_Conversion!$D$124),"-",
IF(AND(M1396="08",N1396&gt;=L_Conversion!$C$125,N1396&lt;=L_Conversion!$D$125),"-",
IF(AND(M1396="09",N1396&gt;=L_Conversion!$C$126,N1396&lt;=L_Conversion!$D$126),"-",
IF(AND(M1396="10",N1396&gt;=L_Conversion!$C$127,N1396&lt;=L_Conversion!$D$127),"-",
IF(AND(M1396="11",N1396&gt;=L_Conversion!$C$128,N1396&lt;=L_Conversion!$D$128),"-",
IF(AND(M1396="12",N1396&gt;=L_Conversion!$C$129,N1396&lt;=L_Conversion!$D$129),"-",
IF(AND(M1396="13",N1396&gt;=L_Conversion!$C$116,N1396&lt;=L_Conversion!$D$116),"-",
IF(AND(M1396="14",N1396&gt;=L_Conversion!$C$117,N1396&lt;=L_Conversion!$D$117),"-",
"PRIMER_DIA fuera de rango")))))))))))))))</f>
        <v>-</v>
      </c>
      <c r="AS1396" s="94" t="str">
        <f t="shared" si="590"/>
        <v>-</v>
      </c>
      <c r="AT1396" s="94" t="str">
        <f t="shared" si="591"/>
        <v>-</v>
      </c>
      <c r="AU1396" s="94" t="str">
        <f t="shared" si="592"/>
        <v>-</v>
      </c>
      <c r="AV1396" s="94" t="str">
        <f t="shared" si="593"/>
        <v>-</v>
      </c>
      <c r="AW1396" s="94" t="str">
        <f t="shared" si="594"/>
        <v>-</v>
      </c>
      <c r="AX1396" s="94" t="str">
        <f t="shared" si="595"/>
        <v>-</v>
      </c>
      <c r="AY1396" s="94" t="str">
        <f t="shared" si="596"/>
        <v>-</v>
      </c>
      <c r="AZ1396" s="94" t="str">
        <f t="shared" si="597"/>
        <v>-</v>
      </c>
      <c r="BA1396" s="94" t="str">
        <f t="shared" si="598"/>
        <v>-</v>
      </c>
      <c r="BB1396" s="94" t="str">
        <f t="shared" si="599"/>
        <v>-</v>
      </c>
      <c r="BC1396" s="94" t="str">
        <f t="shared" si="600"/>
        <v>-</v>
      </c>
      <c r="BD1396" s="94" t="str">
        <f t="shared" si="601"/>
        <v>-</v>
      </c>
      <c r="BE1396" s="94" t="str">
        <f t="shared" si="602"/>
        <v>-</v>
      </c>
      <c r="BF1396" s="94" t="str">
        <f t="shared" si="603"/>
        <v>-</v>
      </c>
    </row>
    <row r="1397" spans="1:58" x14ac:dyDescent="0.2">
      <c r="A1397" s="19" t="s">
        <v>1193</v>
      </c>
      <c r="B1397" s="19" t="s">
        <v>76</v>
      </c>
      <c r="C1397" s="19">
        <v>8649147</v>
      </c>
      <c r="D1397" s="19">
        <v>8</v>
      </c>
      <c r="E1397" s="19" t="s">
        <v>1373</v>
      </c>
      <c r="F1397" s="19" t="s">
        <v>1534</v>
      </c>
      <c r="G1397" s="19" t="s">
        <v>1535</v>
      </c>
      <c r="H1397" s="19" t="s">
        <v>1018</v>
      </c>
      <c r="I1397" s="19" t="s">
        <v>653</v>
      </c>
      <c r="J1397" s="19">
        <v>60</v>
      </c>
      <c r="K1397" s="19" t="s">
        <v>560</v>
      </c>
      <c r="L1397" s="19" t="s">
        <v>490</v>
      </c>
      <c r="M1397" s="19" t="s">
        <v>273</v>
      </c>
      <c r="N1397" s="19">
        <v>45992</v>
      </c>
      <c r="O1397" s="19">
        <v>2</v>
      </c>
      <c r="P1397" s="83">
        <v>1</v>
      </c>
      <c r="Q1397" s="19" t="s">
        <v>23</v>
      </c>
      <c r="R1397" s="19" t="s">
        <v>11</v>
      </c>
      <c r="S1397" s="19" t="s">
        <v>23</v>
      </c>
      <c r="T1397" s="19">
        <v>2</v>
      </c>
      <c r="U1397" s="19" t="s">
        <v>11</v>
      </c>
      <c r="V1397" s="19" t="s">
        <v>11</v>
      </c>
      <c r="W1397" s="19" t="s">
        <v>19</v>
      </c>
      <c r="X1397" s="19">
        <v>31160</v>
      </c>
      <c r="Y1397" s="19" t="s">
        <v>726</v>
      </c>
      <c r="Z1397" s="19">
        <v>2</v>
      </c>
      <c r="AA1397" s="19">
        <v>0</v>
      </c>
      <c r="AB1397" s="19">
        <v>31160</v>
      </c>
      <c r="AC1397" s="186" t="str">
        <f>IF(OR(M1397="13",M1397="14",P1397=8),"",IF(     AND(OR(S1397="AUTORIZADO", S1397="PENDIENTE", S1397="REDUCIDO", S1397="AMPLIADO"),L1397&lt;&gt;"HONORARIO" ), _xlfn.CONCAT(IF(H1397="X","H",H1397),"_",IF(OR(P1397=5,P1397=6),_xlfn.CONCAT(P1397,"A"),P1397),"_",VLOOKUP(T1397,Datos!$B$2:$C$5,2,TRUE)),""))</f>
        <v>M_1_[hasta 3]</v>
      </c>
      <c r="AD1397" s="186">
        <f t="shared" si="577"/>
        <v>31160</v>
      </c>
      <c r="AE1397" s="90" t="str">
        <f t="shared" si="578"/>
        <v>-</v>
      </c>
      <c r="AF1397" s="91" t="str">
        <f t="shared" si="579"/>
        <v>070601</v>
      </c>
      <c r="AG1397" s="92"/>
      <c r="AH1397" s="93" t="str">
        <f t="shared" si="580"/>
        <v>Corporación de Fomento de la Producción</v>
      </c>
      <c r="AI1397" s="90" t="str">
        <f t="shared" si="581"/>
        <v>-</v>
      </c>
      <c r="AJ1397" s="90">
        <f t="shared" si="582"/>
        <v>8</v>
      </c>
      <c r="AK1397" s="90" t="str">
        <f t="shared" si="583"/>
        <v>-</v>
      </c>
      <c r="AL1397" s="90" t="str">
        <f t="shared" si="584"/>
        <v>Identifica este registro como MUJER</v>
      </c>
      <c r="AM1397" s="90" t="str">
        <f t="shared" si="585"/>
        <v>-</v>
      </c>
      <c r="AN1397" s="90" t="str">
        <f t="shared" si="586"/>
        <v>-</v>
      </c>
      <c r="AO1397" s="90" t="str">
        <f t="shared" si="587"/>
        <v>-</v>
      </c>
      <c r="AP1397" s="58" t="str">
        <f t="shared" si="588"/>
        <v>-</v>
      </c>
      <c r="AQ1397" s="94" t="str">
        <f t="shared" si="589"/>
        <v>-</v>
      </c>
      <c r="AR1397" s="94" t="str">
        <f>IF(N1397="","PRIMER_DIA en blanco",
IF(AND(M1397="01",N1397&gt;=L_Conversion!$C$118,N1397&lt;=L_Conversion!$D$118),"-",
IF(AND(M1397="02",N1397&gt;=L_Conversion!$C$119,N1397&lt;=L_Conversion!$D$119),"-",
IF(AND(M1397="03",N1397&gt;=L_Conversion!$C$120,N1397&lt;=L_Conversion!$D$120),"-",
IF(AND(M1397="04",N1397&gt;=L_Conversion!$C$121,N1397&lt;=L_Conversion!$D$121),"-",
IF(AND(M1397="05",N1397&gt;=L_Conversion!$C$122,N1397&lt;=L_Conversion!$D$122),"-",
IF(AND(M1397="06",N1397&gt;=L_Conversion!$C$123,N1397&lt;=L_Conversion!$D$123),"-",
IF(AND(M1397="07",N1397&gt;=L_Conversion!$C$124,N1397&lt;=L_Conversion!$D$124),"-",
IF(AND(M1397="08",N1397&gt;=L_Conversion!$C$125,N1397&lt;=L_Conversion!$D$125),"-",
IF(AND(M1397="09",N1397&gt;=L_Conversion!$C$126,N1397&lt;=L_Conversion!$D$126),"-",
IF(AND(M1397="10",N1397&gt;=L_Conversion!$C$127,N1397&lt;=L_Conversion!$D$127),"-",
IF(AND(M1397="11",N1397&gt;=L_Conversion!$C$128,N1397&lt;=L_Conversion!$D$128),"-",
IF(AND(M1397="12",N1397&gt;=L_Conversion!$C$129,N1397&lt;=L_Conversion!$D$129),"-",
IF(AND(M1397="13",N1397&gt;=L_Conversion!$C$116,N1397&lt;=L_Conversion!$D$116),"-",
IF(AND(M1397="14",N1397&gt;=L_Conversion!$C$117,N1397&lt;=L_Conversion!$D$117),"-",
"PRIMER_DIA fuera de rango")))))))))))))))</f>
        <v>-</v>
      </c>
      <c r="AS1397" s="94" t="str">
        <f t="shared" si="590"/>
        <v>-</v>
      </c>
      <c r="AT1397" s="94" t="str">
        <f t="shared" si="591"/>
        <v>-</v>
      </c>
      <c r="AU1397" s="94" t="str">
        <f t="shared" si="592"/>
        <v>-</v>
      </c>
      <c r="AV1397" s="94" t="str">
        <f t="shared" si="593"/>
        <v>-</v>
      </c>
      <c r="AW1397" s="94" t="str">
        <f t="shared" si="594"/>
        <v>-</v>
      </c>
      <c r="AX1397" s="94" t="str">
        <f t="shared" si="595"/>
        <v>-</v>
      </c>
      <c r="AY1397" s="94" t="str">
        <f t="shared" si="596"/>
        <v>-</v>
      </c>
      <c r="AZ1397" s="94" t="str">
        <f t="shared" si="597"/>
        <v>-</v>
      </c>
      <c r="BA1397" s="94" t="str">
        <f t="shared" si="598"/>
        <v>-</v>
      </c>
      <c r="BB1397" s="94" t="str">
        <f t="shared" si="599"/>
        <v>-</v>
      </c>
      <c r="BC1397" s="94" t="str">
        <f t="shared" si="600"/>
        <v>-</v>
      </c>
      <c r="BD1397" s="94" t="str">
        <f t="shared" si="601"/>
        <v>-</v>
      </c>
      <c r="BE1397" s="94" t="str">
        <f t="shared" si="602"/>
        <v>-</v>
      </c>
      <c r="BF1397" s="94" t="str">
        <f t="shared" si="603"/>
        <v>-</v>
      </c>
    </row>
    <row r="1398" spans="1:58" x14ac:dyDescent="0.2">
      <c r="A1398" s="19" t="s">
        <v>1193</v>
      </c>
      <c r="B1398" s="19" t="s">
        <v>76</v>
      </c>
      <c r="C1398" s="19">
        <v>12800998</v>
      </c>
      <c r="D1398" s="19">
        <v>1</v>
      </c>
      <c r="E1398" s="19" t="s">
        <v>1307</v>
      </c>
      <c r="F1398" s="19" t="s">
        <v>1308</v>
      </c>
      <c r="G1398" s="19" t="s">
        <v>1292</v>
      </c>
      <c r="H1398" s="19" t="s">
        <v>1018</v>
      </c>
      <c r="I1398" s="19" t="s">
        <v>653</v>
      </c>
      <c r="J1398" s="19">
        <v>80</v>
      </c>
      <c r="K1398" s="19" t="s">
        <v>556</v>
      </c>
      <c r="L1398" s="19" t="s">
        <v>495</v>
      </c>
      <c r="M1398" s="19" t="s">
        <v>273</v>
      </c>
      <c r="N1398" s="19">
        <v>45992</v>
      </c>
      <c r="O1398" s="19">
        <v>3</v>
      </c>
      <c r="P1398" s="83">
        <v>1</v>
      </c>
      <c r="Q1398" s="19" t="s">
        <v>23</v>
      </c>
      <c r="R1398" s="19" t="s">
        <v>11</v>
      </c>
      <c r="S1398" s="19" t="s">
        <v>23</v>
      </c>
      <c r="T1398" s="19">
        <v>3</v>
      </c>
      <c r="U1398" s="19" t="s">
        <v>11</v>
      </c>
      <c r="V1398" s="19" t="s">
        <v>11</v>
      </c>
      <c r="W1398" s="19" t="s">
        <v>11</v>
      </c>
      <c r="X1398" s="19">
        <v>0</v>
      </c>
      <c r="Y1398" s="19" t="s">
        <v>730</v>
      </c>
      <c r="Z1398" s="19">
        <v>0</v>
      </c>
      <c r="AA1398" s="19">
        <v>0</v>
      </c>
      <c r="AB1398" s="19">
        <v>0</v>
      </c>
      <c r="AC1398" s="186" t="str">
        <f>IF(OR(M1398="13",M1398="14",P1398=8),"",IF(     AND(OR(S1398="AUTORIZADO", S1398="PENDIENTE", S1398="REDUCIDO", S1398="AMPLIADO"),L1398&lt;&gt;"HONORARIO" ), _xlfn.CONCAT(IF(H1398="X","H",H1398),"_",IF(OR(P1398=5,P1398=6),_xlfn.CONCAT(P1398,"A"),P1398),"_",VLOOKUP(T1398,Datos!$B$2:$C$5,2,TRUE)),""))</f>
        <v>M_1_[hasta 3]</v>
      </c>
      <c r="AD1398" s="186">
        <f t="shared" si="577"/>
        <v>0</v>
      </c>
      <c r="AE1398" s="90" t="str">
        <f t="shared" si="578"/>
        <v>-</v>
      </c>
      <c r="AF1398" s="91" t="str">
        <f t="shared" si="579"/>
        <v>070601</v>
      </c>
      <c r="AG1398" s="92"/>
      <c r="AH1398" s="93" t="str">
        <f t="shared" si="580"/>
        <v>Corporación de Fomento de la Producción</v>
      </c>
      <c r="AI1398" s="90" t="str">
        <f t="shared" si="581"/>
        <v>-</v>
      </c>
      <c r="AJ1398" s="90">
        <f t="shared" si="582"/>
        <v>1</v>
      </c>
      <c r="AK1398" s="90" t="str">
        <f t="shared" si="583"/>
        <v>-</v>
      </c>
      <c r="AL1398" s="90" t="str">
        <f t="shared" si="584"/>
        <v>Identifica este registro como MUJER</v>
      </c>
      <c r="AM1398" s="90" t="str">
        <f t="shared" si="585"/>
        <v>-</v>
      </c>
      <c r="AN1398" s="90" t="str">
        <f t="shared" si="586"/>
        <v>-</v>
      </c>
      <c r="AO1398" s="90" t="str">
        <f t="shared" si="587"/>
        <v>-</v>
      </c>
      <c r="AP1398" s="58" t="str">
        <f t="shared" si="588"/>
        <v>-</v>
      </c>
      <c r="AQ1398" s="94" t="str">
        <f t="shared" si="589"/>
        <v>-</v>
      </c>
      <c r="AR1398" s="94" t="str">
        <f>IF(N1398="","PRIMER_DIA en blanco",
IF(AND(M1398="01",N1398&gt;=L_Conversion!$C$118,N1398&lt;=L_Conversion!$D$118),"-",
IF(AND(M1398="02",N1398&gt;=L_Conversion!$C$119,N1398&lt;=L_Conversion!$D$119),"-",
IF(AND(M1398="03",N1398&gt;=L_Conversion!$C$120,N1398&lt;=L_Conversion!$D$120),"-",
IF(AND(M1398="04",N1398&gt;=L_Conversion!$C$121,N1398&lt;=L_Conversion!$D$121),"-",
IF(AND(M1398="05",N1398&gt;=L_Conversion!$C$122,N1398&lt;=L_Conversion!$D$122),"-",
IF(AND(M1398="06",N1398&gt;=L_Conversion!$C$123,N1398&lt;=L_Conversion!$D$123),"-",
IF(AND(M1398="07",N1398&gt;=L_Conversion!$C$124,N1398&lt;=L_Conversion!$D$124),"-",
IF(AND(M1398="08",N1398&gt;=L_Conversion!$C$125,N1398&lt;=L_Conversion!$D$125),"-",
IF(AND(M1398="09",N1398&gt;=L_Conversion!$C$126,N1398&lt;=L_Conversion!$D$126),"-",
IF(AND(M1398="10",N1398&gt;=L_Conversion!$C$127,N1398&lt;=L_Conversion!$D$127),"-",
IF(AND(M1398="11",N1398&gt;=L_Conversion!$C$128,N1398&lt;=L_Conversion!$D$128),"-",
IF(AND(M1398="12",N1398&gt;=L_Conversion!$C$129,N1398&lt;=L_Conversion!$D$129),"-",
IF(AND(M1398="13",N1398&gt;=L_Conversion!$C$116,N1398&lt;=L_Conversion!$D$116),"-",
IF(AND(M1398="14",N1398&gt;=L_Conversion!$C$117,N1398&lt;=L_Conversion!$D$117),"-",
"PRIMER_DIA fuera de rango")))))))))))))))</f>
        <v>-</v>
      </c>
      <c r="AS1398" s="94" t="str">
        <f t="shared" si="590"/>
        <v>-</v>
      </c>
      <c r="AT1398" s="94" t="str">
        <f t="shared" si="591"/>
        <v>-</v>
      </c>
      <c r="AU1398" s="94" t="str">
        <f t="shared" si="592"/>
        <v>-</v>
      </c>
      <c r="AV1398" s="94" t="str">
        <f t="shared" si="593"/>
        <v>-</v>
      </c>
      <c r="AW1398" s="94" t="str">
        <f t="shared" si="594"/>
        <v>-</v>
      </c>
      <c r="AX1398" s="94" t="str">
        <f t="shared" si="595"/>
        <v>-</v>
      </c>
      <c r="AY1398" s="94" t="str">
        <f t="shared" si="596"/>
        <v>-</v>
      </c>
      <c r="AZ1398" s="94" t="str">
        <f t="shared" si="597"/>
        <v>-</v>
      </c>
      <c r="BA1398" s="94" t="str">
        <f t="shared" si="598"/>
        <v>-</v>
      </c>
      <c r="BB1398" s="94" t="str">
        <f t="shared" si="599"/>
        <v>-</v>
      </c>
      <c r="BC1398" s="94" t="str">
        <f t="shared" si="600"/>
        <v>-</v>
      </c>
      <c r="BD1398" s="94" t="str">
        <f t="shared" si="601"/>
        <v>-</v>
      </c>
      <c r="BE1398" s="94" t="str">
        <f t="shared" si="602"/>
        <v>-</v>
      </c>
      <c r="BF1398" s="94" t="str">
        <f t="shared" si="603"/>
        <v>-</v>
      </c>
    </row>
    <row r="1399" spans="1:58" x14ac:dyDescent="0.2">
      <c r="A1399" s="19" t="s">
        <v>1193</v>
      </c>
      <c r="B1399" s="19" t="s">
        <v>76</v>
      </c>
      <c r="C1399" s="19">
        <v>15349450</v>
      </c>
      <c r="D1399" s="19">
        <v>9</v>
      </c>
      <c r="E1399" s="19" t="s">
        <v>1460</v>
      </c>
      <c r="F1399" s="19" t="s">
        <v>1461</v>
      </c>
      <c r="G1399" s="19" t="s">
        <v>1462</v>
      </c>
      <c r="H1399" s="19" t="s">
        <v>1018</v>
      </c>
      <c r="I1399" s="19" t="s">
        <v>653</v>
      </c>
      <c r="J1399" s="19">
        <v>80</v>
      </c>
      <c r="K1399" s="19" t="s">
        <v>560</v>
      </c>
      <c r="L1399" s="19" t="s">
        <v>495</v>
      </c>
      <c r="M1399" s="19" t="s">
        <v>273</v>
      </c>
      <c r="N1399" s="19">
        <v>45992</v>
      </c>
      <c r="O1399" s="19">
        <v>11</v>
      </c>
      <c r="P1399" s="83">
        <v>1</v>
      </c>
      <c r="Q1399" s="19" t="s">
        <v>23</v>
      </c>
      <c r="R1399" s="19" t="s">
        <v>11</v>
      </c>
      <c r="S1399" s="19" t="s">
        <v>23</v>
      </c>
      <c r="T1399" s="19">
        <v>11</v>
      </c>
      <c r="U1399" s="19" t="s">
        <v>11</v>
      </c>
      <c r="V1399" s="19" t="s">
        <v>11</v>
      </c>
      <c r="W1399" s="19" t="s">
        <v>11</v>
      </c>
      <c r="X1399" s="19">
        <v>0</v>
      </c>
      <c r="Y1399" s="19" t="s">
        <v>730</v>
      </c>
      <c r="Z1399" s="19">
        <v>0</v>
      </c>
      <c r="AA1399" s="19">
        <v>0</v>
      </c>
      <c r="AB1399" s="19">
        <v>0</v>
      </c>
      <c r="AC1399" s="186" t="str">
        <f>IF(OR(M1399="13",M1399="14",P1399=8),"",IF(     AND(OR(S1399="AUTORIZADO", S1399="PENDIENTE", S1399="REDUCIDO", S1399="AMPLIADO"),L1399&lt;&gt;"HONORARIO" ), _xlfn.CONCAT(IF(H1399="X","H",H1399),"_",IF(OR(P1399=5,P1399=6),_xlfn.CONCAT(P1399,"A"),P1399),"_",VLOOKUP(T1399,Datos!$B$2:$C$5,2,TRUE)),""))</f>
        <v>M_1_[11 +]</v>
      </c>
      <c r="AD1399" s="186">
        <f t="shared" si="577"/>
        <v>0</v>
      </c>
      <c r="AE1399" s="90" t="str">
        <f t="shared" si="578"/>
        <v>-</v>
      </c>
      <c r="AF1399" s="91" t="str">
        <f t="shared" si="579"/>
        <v>070601</v>
      </c>
      <c r="AG1399" s="92"/>
      <c r="AH1399" s="93" t="str">
        <f t="shared" si="580"/>
        <v>Corporación de Fomento de la Producción</v>
      </c>
      <c r="AI1399" s="90" t="str">
        <f t="shared" si="581"/>
        <v>-</v>
      </c>
      <c r="AJ1399" s="90">
        <f t="shared" si="582"/>
        <v>9</v>
      </c>
      <c r="AK1399" s="90" t="str">
        <f t="shared" si="583"/>
        <v>-</v>
      </c>
      <c r="AL1399" s="90" t="str">
        <f t="shared" si="584"/>
        <v>Identifica este registro como MUJER</v>
      </c>
      <c r="AM1399" s="90" t="str">
        <f t="shared" si="585"/>
        <v>-</v>
      </c>
      <c r="AN1399" s="90" t="str">
        <f t="shared" si="586"/>
        <v>-</v>
      </c>
      <c r="AO1399" s="90" t="str">
        <f t="shared" si="587"/>
        <v>-</v>
      </c>
      <c r="AP1399" s="58" t="str">
        <f t="shared" si="588"/>
        <v>-</v>
      </c>
      <c r="AQ1399" s="94" t="str">
        <f t="shared" si="589"/>
        <v>-</v>
      </c>
      <c r="AR1399" s="94" t="str">
        <f>IF(N1399="","PRIMER_DIA en blanco",
IF(AND(M1399="01",N1399&gt;=L_Conversion!$C$118,N1399&lt;=L_Conversion!$D$118),"-",
IF(AND(M1399="02",N1399&gt;=L_Conversion!$C$119,N1399&lt;=L_Conversion!$D$119),"-",
IF(AND(M1399="03",N1399&gt;=L_Conversion!$C$120,N1399&lt;=L_Conversion!$D$120),"-",
IF(AND(M1399="04",N1399&gt;=L_Conversion!$C$121,N1399&lt;=L_Conversion!$D$121),"-",
IF(AND(M1399="05",N1399&gt;=L_Conversion!$C$122,N1399&lt;=L_Conversion!$D$122),"-",
IF(AND(M1399="06",N1399&gt;=L_Conversion!$C$123,N1399&lt;=L_Conversion!$D$123),"-",
IF(AND(M1399="07",N1399&gt;=L_Conversion!$C$124,N1399&lt;=L_Conversion!$D$124),"-",
IF(AND(M1399="08",N1399&gt;=L_Conversion!$C$125,N1399&lt;=L_Conversion!$D$125),"-",
IF(AND(M1399="09",N1399&gt;=L_Conversion!$C$126,N1399&lt;=L_Conversion!$D$126),"-",
IF(AND(M1399="10",N1399&gt;=L_Conversion!$C$127,N1399&lt;=L_Conversion!$D$127),"-",
IF(AND(M1399="11",N1399&gt;=L_Conversion!$C$128,N1399&lt;=L_Conversion!$D$128),"-",
IF(AND(M1399="12",N1399&gt;=L_Conversion!$C$129,N1399&lt;=L_Conversion!$D$129),"-",
IF(AND(M1399="13",N1399&gt;=L_Conversion!$C$116,N1399&lt;=L_Conversion!$D$116),"-",
IF(AND(M1399="14",N1399&gt;=L_Conversion!$C$117,N1399&lt;=L_Conversion!$D$117),"-",
"PRIMER_DIA fuera de rango")))))))))))))))</f>
        <v>-</v>
      </c>
      <c r="AS1399" s="94" t="str">
        <f t="shared" si="590"/>
        <v>-</v>
      </c>
      <c r="AT1399" s="94" t="str">
        <f t="shared" si="591"/>
        <v>-</v>
      </c>
      <c r="AU1399" s="94" t="str">
        <f t="shared" si="592"/>
        <v>-</v>
      </c>
      <c r="AV1399" s="94" t="str">
        <f t="shared" si="593"/>
        <v>-</v>
      </c>
      <c r="AW1399" s="94" t="str">
        <f t="shared" si="594"/>
        <v>-</v>
      </c>
      <c r="AX1399" s="94" t="str">
        <f t="shared" si="595"/>
        <v>-</v>
      </c>
      <c r="AY1399" s="94" t="str">
        <f t="shared" si="596"/>
        <v>-</v>
      </c>
      <c r="AZ1399" s="94" t="str">
        <f t="shared" si="597"/>
        <v>-</v>
      </c>
      <c r="BA1399" s="94" t="str">
        <f t="shared" si="598"/>
        <v>-</v>
      </c>
      <c r="BB1399" s="94" t="str">
        <f t="shared" si="599"/>
        <v>-</v>
      </c>
      <c r="BC1399" s="94" t="str">
        <f t="shared" si="600"/>
        <v>-</v>
      </c>
      <c r="BD1399" s="94" t="str">
        <f t="shared" si="601"/>
        <v>-</v>
      </c>
      <c r="BE1399" s="94" t="str">
        <f t="shared" si="602"/>
        <v>-</v>
      </c>
      <c r="BF1399" s="94" t="str">
        <f t="shared" si="603"/>
        <v>-</v>
      </c>
    </row>
    <row r="1400" spans="1:58" x14ac:dyDescent="0.2">
      <c r="A1400" s="19" t="s">
        <v>1193</v>
      </c>
      <c r="B1400" s="19" t="s">
        <v>76</v>
      </c>
      <c r="C1400" s="19">
        <v>13645175</v>
      </c>
      <c r="D1400" s="19">
        <v>8</v>
      </c>
      <c r="E1400" s="19" t="s">
        <v>1329</v>
      </c>
      <c r="F1400" s="19" t="s">
        <v>1326</v>
      </c>
      <c r="G1400" s="19" t="s">
        <v>2223</v>
      </c>
      <c r="H1400" s="19" t="s">
        <v>1018</v>
      </c>
      <c r="I1400" s="19" t="s">
        <v>653</v>
      </c>
      <c r="J1400" s="19">
        <v>80</v>
      </c>
      <c r="K1400" s="19" t="s">
        <v>556</v>
      </c>
      <c r="L1400" s="19" t="s">
        <v>495</v>
      </c>
      <c r="M1400" s="19" t="s">
        <v>273</v>
      </c>
      <c r="N1400" s="19">
        <v>45993</v>
      </c>
      <c r="O1400" s="19">
        <v>15</v>
      </c>
      <c r="P1400" s="83">
        <v>1</v>
      </c>
      <c r="Q1400" s="19" t="s">
        <v>23</v>
      </c>
      <c r="R1400" s="19" t="s">
        <v>11</v>
      </c>
      <c r="S1400" s="19" t="s">
        <v>23</v>
      </c>
      <c r="T1400" s="19">
        <v>15</v>
      </c>
      <c r="U1400" s="19" t="s">
        <v>11</v>
      </c>
      <c r="V1400" s="19" t="s">
        <v>11</v>
      </c>
      <c r="W1400" s="19" t="s">
        <v>11</v>
      </c>
      <c r="X1400" s="19">
        <v>0</v>
      </c>
      <c r="Y1400" s="19" t="s">
        <v>730</v>
      </c>
      <c r="Z1400" s="19">
        <v>0</v>
      </c>
      <c r="AA1400" s="19">
        <v>0</v>
      </c>
      <c r="AB1400" s="19">
        <v>0</v>
      </c>
      <c r="AC1400" s="186" t="str">
        <f>IF(OR(M1400="13",M1400="14",P1400=8),"",IF(     AND(OR(S1400="AUTORIZADO", S1400="PENDIENTE", S1400="REDUCIDO", S1400="AMPLIADO"),L1400&lt;&gt;"HONORARIO" ), _xlfn.CONCAT(IF(H1400="X","H",H1400),"_",IF(OR(P1400=5,P1400=6),_xlfn.CONCAT(P1400,"A"),P1400),"_",VLOOKUP(T1400,Datos!$B$2:$C$5,2,TRUE)),""))</f>
        <v>M_1_[11 +]</v>
      </c>
      <c r="AD1400" s="186">
        <f t="shared" si="577"/>
        <v>0</v>
      </c>
      <c r="AE1400" s="90" t="str">
        <f t="shared" si="578"/>
        <v>-</v>
      </c>
      <c r="AF1400" s="91" t="str">
        <f t="shared" si="579"/>
        <v>070601</v>
      </c>
      <c r="AG1400" s="92"/>
      <c r="AH1400" s="93" t="str">
        <f t="shared" si="580"/>
        <v>Corporación de Fomento de la Producción</v>
      </c>
      <c r="AI1400" s="90" t="str">
        <f t="shared" si="581"/>
        <v>-</v>
      </c>
      <c r="AJ1400" s="90">
        <f t="shared" si="582"/>
        <v>8</v>
      </c>
      <c r="AK1400" s="90" t="str">
        <f t="shared" si="583"/>
        <v>-</v>
      </c>
      <c r="AL1400" s="90" t="str">
        <f t="shared" si="584"/>
        <v>Identifica este registro como MUJER</v>
      </c>
      <c r="AM1400" s="90" t="str">
        <f t="shared" si="585"/>
        <v>-</v>
      </c>
      <c r="AN1400" s="90" t="str">
        <f t="shared" si="586"/>
        <v>-</v>
      </c>
      <c r="AO1400" s="90" t="str">
        <f t="shared" si="587"/>
        <v>-</v>
      </c>
      <c r="AP1400" s="58" t="str">
        <f t="shared" si="588"/>
        <v>-</v>
      </c>
      <c r="AQ1400" s="94" t="str">
        <f t="shared" si="589"/>
        <v>-</v>
      </c>
      <c r="AR1400" s="94" t="str">
        <f>IF(N1400="","PRIMER_DIA en blanco",
IF(AND(M1400="01",N1400&gt;=L_Conversion!$C$118,N1400&lt;=L_Conversion!$D$118),"-",
IF(AND(M1400="02",N1400&gt;=L_Conversion!$C$119,N1400&lt;=L_Conversion!$D$119),"-",
IF(AND(M1400="03",N1400&gt;=L_Conversion!$C$120,N1400&lt;=L_Conversion!$D$120),"-",
IF(AND(M1400="04",N1400&gt;=L_Conversion!$C$121,N1400&lt;=L_Conversion!$D$121),"-",
IF(AND(M1400="05",N1400&gt;=L_Conversion!$C$122,N1400&lt;=L_Conversion!$D$122),"-",
IF(AND(M1400="06",N1400&gt;=L_Conversion!$C$123,N1400&lt;=L_Conversion!$D$123),"-",
IF(AND(M1400="07",N1400&gt;=L_Conversion!$C$124,N1400&lt;=L_Conversion!$D$124),"-",
IF(AND(M1400="08",N1400&gt;=L_Conversion!$C$125,N1400&lt;=L_Conversion!$D$125),"-",
IF(AND(M1400="09",N1400&gt;=L_Conversion!$C$126,N1400&lt;=L_Conversion!$D$126),"-",
IF(AND(M1400="10",N1400&gt;=L_Conversion!$C$127,N1400&lt;=L_Conversion!$D$127),"-",
IF(AND(M1400="11",N1400&gt;=L_Conversion!$C$128,N1400&lt;=L_Conversion!$D$128),"-",
IF(AND(M1400="12",N1400&gt;=L_Conversion!$C$129,N1400&lt;=L_Conversion!$D$129),"-",
IF(AND(M1400="13",N1400&gt;=L_Conversion!$C$116,N1400&lt;=L_Conversion!$D$116),"-",
IF(AND(M1400="14",N1400&gt;=L_Conversion!$C$117,N1400&lt;=L_Conversion!$D$117),"-",
"PRIMER_DIA fuera de rango")))))))))))))))</f>
        <v>-</v>
      </c>
      <c r="AS1400" s="94" t="str">
        <f t="shared" si="590"/>
        <v>-</v>
      </c>
      <c r="AT1400" s="94" t="str">
        <f t="shared" si="591"/>
        <v>-</v>
      </c>
      <c r="AU1400" s="94" t="str">
        <f t="shared" si="592"/>
        <v>-</v>
      </c>
      <c r="AV1400" s="94" t="str">
        <f t="shared" si="593"/>
        <v>-</v>
      </c>
      <c r="AW1400" s="94" t="str">
        <f t="shared" si="594"/>
        <v>-</v>
      </c>
      <c r="AX1400" s="94" t="str">
        <f t="shared" si="595"/>
        <v>-</v>
      </c>
      <c r="AY1400" s="94" t="str">
        <f t="shared" si="596"/>
        <v>-</v>
      </c>
      <c r="AZ1400" s="94" t="str">
        <f t="shared" si="597"/>
        <v>-</v>
      </c>
      <c r="BA1400" s="94" t="str">
        <f t="shared" si="598"/>
        <v>-</v>
      </c>
      <c r="BB1400" s="94" t="str">
        <f t="shared" si="599"/>
        <v>-</v>
      </c>
      <c r="BC1400" s="94" t="str">
        <f t="shared" si="600"/>
        <v>-</v>
      </c>
      <c r="BD1400" s="94" t="str">
        <f t="shared" si="601"/>
        <v>-</v>
      </c>
      <c r="BE1400" s="94" t="str">
        <f t="shared" si="602"/>
        <v>-</v>
      </c>
      <c r="BF1400" s="94" t="str">
        <f t="shared" si="603"/>
        <v>-</v>
      </c>
    </row>
    <row r="1401" spans="1:58" x14ac:dyDescent="0.2">
      <c r="A1401" s="19" t="s">
        <v>1193</v>
      </c>
      <c r="B1401" s="19" t="s">
        <v>76</v>
      </c>
      <c r="C1401" s="19">
        <v>15634479</v>
      </c>
      <c r="D1401" s="19">
        <v>6</v>
      </c>
      <c r="E1401" s="19" t="s">
        <v>1534</v>
      </c>
      <c r="F1401" s="19" t="s">
        <v>1355</v>
      </c>
      <c r="G1401" s="19" t="s">
        <v>1592</v>
      </c>
      <c r="H1401" s="19" t="s">
        <v>654</v>
      </c>
      <c r="I1401" s="19" t="s">
        <v>653</v>
      </c>
      <c r="J1401" s="19">
        <v>80</v>
      </c>
      <c r="K1401" s="19" t="s">
        <v>556</v>
      </c>
      <c r="L1401" s="19" t="s">
        <v>495</v>
      </c>
      <c r="M1401" s="19" t="s">
        <v>273</v>
      </c>
      <c r="N1401" s="19">
        <v>45993</v>
      </c>
      <c r="O1401" s="19">
        <v>2</v>
      </c>
      <c r="P1401" s="83">
        <v>1</v>
      </c>
      <c r="Q1401" s="19" t="s">
        <v>23</v>
      </c>
      <c r="R1401" s="19" t="s">
        <v>11</v>
      </c>
      <c r="S1401" s="19" t="s">
        <v>23</v>
      </c>
      <c r="T1401" s="19">
        <v>2</v>
      </c>
      <c r="U1401" s="19" t="s">
        <v>11</v>
      </c>
      <c r="V1401" s="19" t="s">
        <v>11</v>
      </c>
      <c r="W1401" s="19" t="s">
        <v>11</v>
      </c>
      <c r="X1401" s="19">
        <v>0</v>
      </c>
      <c r="Y1401" s="19" t="s">
        <v>730</v>
      </c>
      <c r="Z1401" s="19">
        <v>0</v>
      </c>
      <c r="AA1401" s="19">
        <v>0</v>
      </c>
      <c r="AB1401" s="19">
        <v>0</v>
      </c>
      <c r="AC1401" s="186" t="str">
        <f>IF(OR(M1401="13",M1401="14",P1401=8),"",IF(     AND(OR(S1401="AUTORIZADO", S1401="PENDIENTE", S1401="REDUCIDO", S1401="AMPLIADO"),L1401&lt;&gt;"HONORARIO" ), _xlfn.CONCAT(IF(H1401="X","H",H1401),"_",IF(OR(P1401=5,P1401=6),_xlfn.CONCAT(P1401,"A"),P1401),"_",VLOOKUP(T1401,Datos!$B$2:$C$5,2,TRUE)),""))</f>
        <v>H_1_[hasta 3]</v>
      </c>
      <c r="AD1401" s="186">
        <f t="shared" si="577"/>
        <v>0</v>
      </c>
      <c r="AE1401" s="90" t="str">
        <f t="shared" si="578"/>
        <v>-</v>
      </c>
      <c r="AF1401" s="91" t="str">
        <f t="shared" si="579"/>
        <v>070601</v>
      </c>
      <c r="AG1401" s="92"/>
      <c r="AH1401" s="93" t="str">
        <f t="shared" si="580"/>
        <v>Corporación de Fomento de la Producción</v>
      </c>
      <c r="AI1401" s="90" t="str">
        <f t="shared" si="581"/>
        <v>-</v>
      </c>
      <c r="AJ1401" s="90">
        <f t="shared" si="582"/>
        <v>6</v>
      </c>
      <c r="AK1401" s="90" t="str">
        <f t="shared" si="583"/>
        <v>-</v>
      </c>
      <c r="AL1401" s="90" t="str">
        <f t="shared" si="584"/>
        <v>Identifica este registro como HOMBRE</v>
      </c>
      <c r="AM1401" s="90" t="str">
        <f t="shared" si="585"/>
        <v>-</v>
      </c>
      <c r="AN1401" s="90" t="str">
        <f t="shared" si="586"/>
        <v>-</v>
      </c>
      <c r="AO1401" s="90" t="str">
        <f t="shared" si="587"/>
        <v>-</v>
      </c>
      <c r="AP1401" s="58" t="str">
        <f t="shared" si="588"/>
        <v>-</v>
      </c>
      <c r="AQ1401" s="94" t="str">
        <f t="shared" si="589"/>
        <v>-</v>
      </c>
      <c r="AR1401" s="94" t="str">
        <f>IF(N1401="","PRIMER_DIA en blanco",
IF(AND(M1401="01",N1401&gt;=L_Conversion!$C$118,N1401&lt;=L_Conversion!$D$118),"-",
IF(AND(M1401="02",N1401&gt;=L_Conversion!$C$119,N1401&lt;=L_Conversion!$D$119),"-",
IF(AND(M1401="03",N1401&gt;=L_Conversion!$C$120,N1401&lt;=L_Conversion!$D$120),"-",
IF(AND(M1401="04",N1401&gt;=L_Conversion!$C$121,N1401&lt;=L_Conversion!$D$121),"-",
IF(AND(M1401="05",N1401&gt;=L_Conversion!$C$122,N1401&lt;=L_Conversion!$D$122),"-",
IF(AND(M1401="06",N1401&gt;=L_Conversion!$C$123,N1401&lt;=L_Conversion!$D$123),"-",
IF(AND(M1401="07",N1401&gt;=L_Conversion!$C$124,N1401&lt;=L_Conversion!$D$124),"-",
IF(AND(M1401="08",N1401&gt;=L_Conversion!$C$125,N1401&lt;=L_Conversion!$D$125),"-",
IF(AND(M1401="09",N1401&gt;=L_Conversion!$C$126,N1401&lt;=L_Conversion!$D$126),"-",
IF(AND(M1401="10",N1401&gt;=L_Conversion!$C$127,N1401&lt;=L_Conversion!$D$127),"-",
IF(AND(M1401="11",N1401&gt;=L_Conversion!$C$128,N1401&lt;=L_Conversion!$D$128),"-",
IF(AND(M1401="12",N1401&gt;=L_Conversion!$C$129,N1401&lt;=L_Conversion!$D$129),"-",
IF(AND(M1401="13",N1401&gt;=L_Conversion!$C$116,N1401&lt;=L_Conversion!$D$116),"-",
IF(AND(M1401="14",N1401&gt;=L_Conversion!$C$117,N1401&lt;=L_Conversion!$D$117),"-",
"PRIMER_DIA fuera de rango")))))))))))))))</f>
        <v>-</v>
      </c>
      <c r="AS1401" s="94" t="str">
        <f t="shared" si="590"/>
        <v>-</v>
      </c>
      <c r="AT1401" s="94" t="str">
        <f t="shared" si="591"/>
        <v>-</v>
      </c>
      <c r="AU1401" s="94" t="str">
        <f t="shared" si="592"/>
        <v>-</v>
      </c>
      <c r="AV1401" s="94" t="str">
        <f t="shared" si="593"/>
        <v>-</v>
      </c>
      <c r="AW1401" s="94" t="str">
        <f t="shared" si="594"/>
        <v>-</v>
      </c>
      <c r="AX1401" s="94" t="str">
        <f t="shared" si="595"/>
        <v>-</v>
      </c>
      <c r="AY1401" s="94" t="str">
        <f t="shared" si="596"/>
        <v>-</v>
      </c>
      <c r="AZ1401" s="94" t="str">
        <f t="shared" si="597"/>
        <v>-</v>
      </c>
      <c r="BA1401" s="94" t="str">
        <f t="shared" si="598"/>
        <v>-</v>
      </c>
      <c r="BB1401" s="94" t="str">
        <f t="shared" si="599"/>
        <v>-</v>
      </c>
      <c r="BC1401" s="94" t="str">
        <f t="shared" si="600"/>
        <v>-</v>
      </c>
      <c r="BD1401" s="94" t="str">
        <f t="shared" si="601"/>
        <v>-</v>
      </c>
      <c r="BE1401" s="94" t="str">
        <f t="shared" si="602"/>
        <v>-</v>
      </c>
      <c r="BF1401" s="94" t="str">
        <f t="shared" si="603"/>
        <v>-</v>
      </c>
    </row>
    <row r="1402" spans="1:58" x14ac:dyDescent="0.2">
      <c r="A1402" s="19" t="s">
        <v>1193</v>
      </c>
      <c r="B1402" s="19" t="s">
        <v>76</v>
      </c>
      <c r="C1402" s="19">
        <v>18211616</v>
      </c>
      <c r="D1402" s="19">
        <v>5</v>
      </c>
      <c r="E1402" s="19" t="s">
        <v>1375</v>
      </c>
      <c r="F1402" s="19" t="s">
        <v>1300</v>
      </c>
      <c r="G1402" s="19" t="s">
        <v>1376</v>
      </c>
      <c r="H1402" s="19" t="s">
        <v>1018</v>
      </c>
      <c r="I1402" s="19" t="s">
        <v>653</v>
      </c>
      <c r="J1402" s="19">
        <v>80</v>
      </c>
      <c r="K1402" s="19" t="s">
        <v>556</v>
      </c>
      <c r="L1402" s="19" t="s">
        <v>495</v>
      </c>
      <c r="M1402" s="19" t="s">
        <v>273</v>
      </c>
      <c r="N1402" s="19">
        <v>45993</v>
      </c>
      <c r="O1402" s="19">
        <v>15</v>
      </c>
      <c r="P1402" s="83">
        <v>1</v>
      </c>
      <c r="Q1402" s="19" t="s">
        <v>23</v>
      </c>
      <c r="R1402" s="19" t="s">
        <v>11</v>
      </c>
      <c r="S1402" s="19" t="s">
        <v>23</v>
      </c>
      <c r="T1402" s="19">
        <v>15</v>
      </c>
      <c r="U1402" s="19" t="s">
        <v>11</v>
      </c>
      <c r="V1402" s="19" t="s">
        <v>11</v>
      </c>
      <c r="W1402" s="19" t="s">
        <v>11</v>
      </c>
      <c r="X1402" s="19">
        <v>0</v>
      </c>
      <c r="Y1402" s="19" t="s">
        <v>730</v>
      </c>
      <c r="Z1402" s="19">
        <v>0</v>
      </c>
      <c r="AA1402" s="19">
        <v>0</v>
      </c>
      <c r="AB1402" s="19">
        <v>0</v>
      </c>
      <c r="AC1402" s="186" t="str">
        <f>IF(OR(M1402="13",M1402="14",P1402=8),"",IF(     AND(OR(S1402="AUTORIZADO", S1402="PENDIENTE", S1402="REDUCIDO", S1402="AMPLIADO"),L1402&lt;&gt;"HONORARIO" ), _xlfn.CONCAT(IF(H1402="X","H",H1402),"_",IF(OR(P1402=5,P1402=6),_xlfn.CONCAT(P1402,"A"),P1402),"_",VLOOKUP(T1402,Datos!$B$2:$C$5,2,TRUE)),""))</f>
        <v>M_1_[11 +]</v>
      </c>
      <c r="AD1402" s="186">
        <f t="shared" si="577"/>
        <v>0</v>
      </c>
      <c r="AE1402" s="90" t="str">
        <f t="shared" si="578"/>
        <v>-</v>
      </c>
      <c r="AF1402" s="91" t="str">
        <f t="shared" si="579"/>
        <v>070601</v>
      </c>
      <c r="AG1402" s="92"/>
      <c r="AH1402" s="93" t="str">
        <f t="shared" si="580"/>
        <v>Corporación de Fomento de la Producción</v>
      </c>
      <c r="AI1402" s="90" t="str">
        <f t="shared" si="581"/>
        <v>-</v>
      </c>
      <c r="AJ1402" s="90">
        <f t="shared" si="582"/>
        <v>5</v>
      </c>
      <c r="AK1402" s="90" t="str">
        <f t="shared" si="583"/>
        <v>-</v>
      </c>
      <c r="AL1402" s="90" t="str">
        <f t="shared" si="584"/>
        <v>Identifica este registro como MUJER</v>
      </c>
      <c r="AM1402" s="90" t="str">
        <f t="shared" si="585"/>
        <v>-</v>
      </c>
      <c r="AN1402" s="90" t="str">
        <f t="shared" si="586"/>
        <v>-</v>
      </c>
      <c r="AO1402" s="90" t="str">
        <f t="shared" si="587"/>
        <v>-</v>
      </c>
      <c r="AP1402" s="58" t="str">
        <f t="shared" si="588"/>
        <v>-</v>
      </c>
      <c r="AQ1402" s="94" t="str">
        <f t="shared" si="589"/>
        <v>-</v>
      </c>
      <c r="AR1402" s="94" t="str">
        <f>IF(N1402="","PRIMER_DIA en blanco",
IF(AND(M1402="01",N1402&gt;=L_Conversion!$C$118,N1402&lt;=L_Conversion!$D$118),"-",
IF(AND(M1402="02",N1402&gt;=L_Conversion!$C$119,N1402&lt;=L_Conversion!$D$119),"-",
IF(AND(M1402="03",N1402&gt;=L_Conversion!$C$120,N1402&lt;=L_Conversion!$D$120),"-",
IF(AND(M1402="04",N1402&gt;=L_Conversion!$C$121,N1402&lt;=L_Conversion!$D$121),"-",
IF(AND(M1402="05",N1402&gt;=L_Conversion!$C$122,N1402&lt;=L_Conversion!$D$122),"-",
IF(AND(M1402="06",N1402&gt;=L_Conversion!$C$123,N1402&lt;=L_Conversion!$D$123),"-",
IF(AND(M1402="07",N1402&gt;=L_Conversion!$C$124,N1402&lt;=L_Conversion!$D$124),"-",
IF(AND(M1402="08",N1402&gt;=L_Conversion!$C$125,N1402&lt;=L_Conversion!$D$125),"-",
IF(AND(M1402="09",N1402&gt;=L_Conversion!$C$126,N1402&lt;=L_Conversion!$D$126),"-",
IF(AND(M1402="10",N1402&gt;=L_Conversion!$C$127,N1402&lt;=L_Conversion!$D$127),"-",
IF(AND(M1402="11",N1402&gt;=L_Conversion!$C$128,N1402&lt;=L_Conversion!$D$128),"-",
IF(AND(M1402="12",N1402&gt;=L_Conversion!$C$129,N1402&lt;=L_Conversion!$D$129),"-",
IF(AND(M1402="13",N1402&gt;=L_Conversion!$C$116,N1402&lt;=L_Conversion!$D$116),"-",
IF(AND(M1402="14",N1402&gt;=L_Conversion!$C$117,N1402&lt;=L_Conversion!$D$117),"-",
"PRIMER_DIA fuera de rango")))))))))))))))</f>
        <v>-</v>
      </c>
      <c r="AS1402" s="94" t="str">
        <f t="shared" si="590"/>
        <v>-</v>
      </c>
      <c r="AT1402" s="94" t="str">
        <f t="shared" si="591"/>
        <v>-</v>
      </c>
      <c r="AU1402" s="94" t="str">
        <f t="shared" si="592"/>
        <v>-</v>
      </c>
      <c r="AV1402" s="94" t="str">
        <f t="shared" si="593"/>
        <v>-</v>
      </c>
      <c r="AW1402" s="94" t="str">
        <f t="shared" si="594"/>
        <v>-</v>
      </c>
      <c r="AX1402" s="94" t="str">
        <f t="shared" si="595"/>
        <v>-</v>
      </c>
      <c r="AY1402" s="94" t="str">
        <f t="shared" si="596"/>
        <v>-</v>
      </c>
      <c r="AZ1402" s="94" t="str">
        <f t="shared" si="597"/>
        <v>-</v>
      </c>
      <c r="BA1402" s="94" t="str">
        <f t="shared" si="598"/>
        <v>-</v>
      </c>
      <c r="BB1402" s="94" t="str">
        <f t="shared" si="599"/>
        <v>-</v>
      </c>
      <c r="BC1402" s="94" t="str">
        <f t="shared" si="600"/>
        <v>-</v>
      </c>
      <c r="BD1402" s="94" t="str">
        <f t="shared" si="601"/>
        <v>-</v>
      </c>
      <c r="BE1402" s="94" t="str">
        <f t="shared" si="602"/>
        <v>-</v>
      </c>
      <c r="BF1402" s="94" t="str">
        <f t="shared" si="603"/>
        <v>-</v>
      </c>
    </row>
    <row r="1403" spans="1:58" x14ac:dyDescent="0.2">
      <c r="A1403" s="19" t="s">
        <v>1193</v>
      </c>
      <c r="B1403" s="19" t="s">
        <v>76</v>
      </c>
      <c r="C1403" s="19">
        <v>16225629</v>
      </c>
      <c r="D1403" s="19">
        <v>7</v>
      </c>
      <c r="E1403" s="19" t="s">
        <v>1194</v>
      </c>
      <c r="F1403" s="19" t="s">
        <v>2224</v>
      </c>
      <c r="G1403" s="19" t="s">
        <v>1807</v>
      </c>
      <c r="H1403" s="19" t="s">
        <v>654</v>
      </c>
      <c r="I1403" s="19" t="s">
        <v>654</v>
      </c>
      <c r="J1403" s="19">
        <v>80</v>
      </c>
      <c r="K1403" s="19" t="s">
        <v>556</v>
      </c>
      <c r="L1403" s="19" t="s">
        <v>509</v>
      </c>
      <c r="M1403" s="19" t="s">
        <v>273</v>
      </c>
      <c r="N1403" s="19">
        <v>45993</v>
      </c>
      <c r="O1403" s="19">
        <v>2</v>
      </c>
      <c r="P1403" s="83">
        <v>1</v>
      </c>
      <c r="Q1403" s="19" t="s">
        <v>23</v>
      </c>
      <c r="R1403" s="19" t="s">
        <v>11</v>
      </c>
      <c r="S1403" s="19" t="s">
        <v>23</v>
      </c>
      <c r="T1403" s="19">
        <v>2</v>
      </c>
      <c r="U1403" s="19" t="s">
        <v>11</v>
      </c>
      <c r="V1403" s="19" t="s">
        <v>11</v>
      </c>
      <c r="W1403" s="19" t="s">
        <v>11</v>
      </c>
      <c r="X1403" s="19">
        <v>0</v>
      </c>
      <c r="Y1403" s="19" t="s">
        <v>730</v>
      </c>
      <c r="Z1403" s="19">
        <v>0</v>
      </c>
      <c r="AA1403" s="19">
        <v>0</v>
      </c>
      <c r="AB1403" s="19">
        <v>0</v>
      </c>
      <c r="AC1403" s="186" t="str">
        <f>IF(OR(M1403="13",M1403="14",P1403=8),"",IF(     AND(OR(S1403="AUTORIZADO", S1403="PENDIENTE", S1403="REDUCIDO", S1403="AMPLIADO"),L1403&lt;&gt;"HONORARIO" ), _xlfn.CONCAT(IF(H1403="X","H",H1403),"_",IF(OR(P1403=5,P1403=6),_xlfn.CONCAT(P1403,"A"),P1403),"_",VLOOKUP(T1403,Datos!$B$2:$C$5,2,TRUE)),""))</f>
        <v>H_1_[hasta 3]</v>
      </c>
      <c r="AD1403" s="186">
        <f t="shared" si="577"/>
        <v>0</v>
      </c>
      <c r="AE1403" s="90" t="str">
        <f t="shared" si="578"/>
        <v>-</v>
      </c>
      <c r="AF1403" s="91" t="str">
        <f t="shared" si="579"/>
        <v>070601</v>
      </c>
      <c r="AG1403" s="92"/>
      <c r="AH1403" s="93" t="str">
        <f t="shared" si="580"/>
        <v>Corporación de Fomento de la Producción</v>
      </c>
      <c r="AI1403" s="90" t="str">
        <f t="shared" si="581"/>
        <v>-</v>
      </c>
      <c r="AJ1403" s="90">
        <f t="shared" si="582"/>
        <v>7</v>
      </c>
      <c r="AK1403" s="90" t="str">
        <f t="shared" si="583"/>
        <v>-</v>
      </c>
      <c r="AL1403" s="90" t="str">
        <f t="shared" si="584"/>
        <v>Identifica este registro como HOMBRE</v>
      </c>
      <c r="AM1403" s="90" t="str">
        <f t="shared" si="585"/>
        <v>-</v>
      </c>
      <c r="AN1403" s="90" t="str">
        <f t="shared" si="586"/>
        <v>-</v>
      </c>
      <c r="AO1403" s="90" t="str">
        <f t="shared" si="587"/>
        <v>-</v>
      </c>
      <c r="AP1403" s="58" t="str">
        <f t="shared" si="588"/>
        <v>-</v>
      </c>
      <c r="AQ1403" s="94" t="str">
        <f t="shared" si="589"/>
        <v>-</v>
      </c>
      <c r="AR1403" s="94" t="str">
        <f>IF(N1403="","PRIMER_DIA en blanco",
IF(AND(M1403="01",N1403&gt;=L_Conversion!$C$118,N1403&lt;=L_Conversion!$D$118),"-",
IF(AND(M1403="02",N1403&gt;=L_Conversion!$C$119,N1403&lt;=L_Conversion!$D$119),"-",
IF(AND(M1403="03",N1403&gt;=L_Conversion!$C$120,N1403&lt;=L_Conversion!$D$120),"-",
IF(AND(M1403="04",N1403&gt;=L_Conversion!$C$121,N1403&lt;=L_Conversion!$D$121),"-",
IF(AND(M1403="05",N1403&gt;=L_Conversion!$C$122,N1403&lt;=L_Conversion!$D$122),"-",
IF(AND(M1403="06",N1403&gt;=L_Conversion!$C$123,N1403&lt;=L_Conversion!$D$123),"-",
IF(AND(M1403="07",N1403&gt;=L_Conversion!$C$124,N1403&lt;=L_Conversion!$D$124),"-",
IF(AND(M1403="08",N1403&gt;=L_Conversion!$C$125,N1403&lt;=L_Conversion!$D$125),"-",
IF(AND(M1403="09",N1403&gt;=L_Conversion!$C$126,N1403&lt;=L_Conversion!$D$126),"-",
IF(AND(M1403="10",N1403&gt;=L_Conversion!$C$127,N1403&lt;=L_Conversion!$D$127),"-",
IF(AND(M1403="11",N1403&gt;=L_Conversion!$C$128,N1403&lt;=L_Conversion!$D$128),"-",
IF(AND(M1403="12",N1403&gt;=L_Conversion!$C$129,N1403&lt;=L_Conversion!$D$129),"-",
IF(AND(M1403="13",N1403&gt;=L_Conversion!$C$116,N1403&lt;=L_Conversion!$D$116),"-",
IF(AND(M1403="14",N1403&gt;=L_Conversion!$C$117,N1403&lt;=L_Conversion!$D$117),"-",
"PRIMER_DIA fuera de rango")))))))))))))))</f>
        <v>-</v>
      </c>
      <c r="AS1403" s="94" t="str">
        <f t="shared" si="590"/>
        <v>-</v>
      </c>
      <c r="AT1403" s="94" t="str">
        <f t="shared" si="591"/>
        <v>-</v>
      </c>
      <c r="AU1403" s="94" t="str">
        <f t="shared" si="592"/>
        <v>-</v>
      </c>
      <c r="AV1403" s="94" t="str">
        <f t="shared" si="593"/>
        <v>-</v>
      </c>
      <c r="AW1403" s="94" t="str">
        <f t="shared" si="594"/>
        <v>-</v>
      </c>
      <c r="AX1403" s="94" t="str">
        <f t="shared" si="595"/>
        <v>-</v>
      </c>
      <c r="AY1403" s="94" t="str">
        <f t="shared" si="596"/>
        <v>-</v>
      </c>
      <c r="AZ1403" s="94" t="str">
        <f t="shared" si="597"/>
        <v>-</v>
      </c>
      <c r="BA1403" s="94" t="str">
        <f t="shared" si="598"/>
        <v>-</v>
      </c>
      <c r="BB1403" s="94" t="str">
        <f t="shared" si="599"/>
        <v>-</v>
      </c>
      <c r="BC1403" s="94" t="str">
        <f t="shared" si="600"/>
        <v>-</v>
      </c>
      <c r="BD1403" s="94" t="str">
        <f t="shared" si="601"/>
        <v>-</v>
      </c>
      <c r="BE1403" s="94" t="str">
        <f t="shared" si="602"/>
        <v>-</v>
      </c>
      <c r="BF1403" s="94" t="str">
        <f t="shared" si="603"/>
        <v>-</v>
      </c>
    </row>
    <row r="1404" spans="1:58" x14ac:dyDescent="0.2">
      <c r="A1404" s="19" t="s">
        <v>1193</v>
      </c>
      <c r="B1404" s="19" t="s">
        <v>875</v>
      </c>
      <c r="C1404" s="19">
        <v>11695102</v>
      </c>
      <c r="D1404" s="19">
        <v>9</v>
      </c>
      <c r="E1404" s="19" t="s">
        <v>2225</v>
      </c>
      <c r="F1404" s="19" t="s">
        <v>1235</v>
      </c>
      <c r="G1404" s="19" t="s">
        <v>2226</v>
      </c>
      <c r="H1404" s="19" t="s">
        <v>654</v>
      </c>
      <c r="I1404" s="19" t="s">
        <v>653</v>
      </c>
      <c r="J1404" s="19">
        <v>80</v>
      </c>
      <c r="K1404" s="19" t="s">
        <v>556</v>
      </c>
      <c r="L1404" s="19" t="s">
        <v>495</v>
      </c>
      <c r="M1404" s="19" t="s">
        <v>273</v>
      </c>
      <c r="N1404" s="19">
        <v>45993</v>
      </c>
      <c r="O1404" s="19">
        <v>2</v>
      </c>
      <c r="P1404" s="83">
        <v>1</v>
      </c>
      <c r="Q1404" s="19" t="s">
        <v>23</v>
      </c>
      <c r="R1404" s="19" t="s">
        <v>11</v>
      </c>
      <c r="S1404" s="19" t="s">
        <v>23</v>
      </c>
      <c r="T1404" s="19">
        <v>2</v>
      </c>
      <c r="U1404" s="19" t="s">
        <v>11</v>
      </c>
      <c r="V1404" s="19" t="s">
        <v>11</v>
      </c>
      <c r="W1404" s="19" t="s">
        <v>11</v>
      </c>
      <c r="X1404" s="19">
        <v>0</v>
      </c>
      <c r="Y1404" s="19" t="s">
        <v>730</v>
      </c>
      <c r="Z1404" s="19">
        <v>0</v>
      </c>
      <c r="AA1404" s="19">
        <v>0</v>
      </c>
      <c r="AB1404" s="19">
        <v>0</v>
      </c>
      <c r="AC1404" s="186" t="str">
        <f>IF(OR(M1404="13",M1404="14",P1404=8),"",IF(     AND(OR(S1404="AUTORIZADO", S1404="PENDIENTE", S1404="REDUCIDO", S1404="AMPLIADO"),L1404&lt;&gt;"HONORARIO" ), _xlfn.CONCAT(IF(H1404="X","H",H1404),"_",IF(OR(P1404=5,P1404=6),_xlfn.CONCAT(P1404,"A"),P1404),"_",VLOOKUP(T1404,Datos!$B$2:$C$5,2,TRUE)),""))</f>
        <v>H_1_[hasta 3]</v>
      </c>
      <c r="AD1404" s="186">
        <f t="shared" si="577"/>
        <v>0</v>
      </c>
      <c r="AE1404" s="90" t="str">
        <f t="shared" si="578"/>
        <v>-</v>
      </c>
      <c r="AF1404" s="91" t="str">
        <f t="shared" si="579"/>
        <v>070606</v>
      </c>
      <c r="AG1404" s="92"/>
      <c r="AH1404" s="93" t="str">
        <f t="shared" si="580"/>
        <v>Corporación de Fomento de la Producción</v>
      </c>
      <c r="AI1404" s="90" t="str">
        <f t="shared" si="581"/>
        <v>-</v>
      </c>
      <c r="AJ1404" s="90">
        <f t="shared" si="582"/>
        <v>9</v>
      </c>
      <c r="AK1404" s="90" t="str">
        <f t="shared" si="583"/>
        <v>-</v>
      </c>
      <c r="AL1404" s="90" t="str">
        <f t="shared" si="584"/>
        <v>Identifica este registro como HOMBRE</v>
      </c>
      <c r="AM1404" s="90" t="str">
        <f t="shared" si="585"/>
        <v>-</v>
      </c>
      <c r="AN1404" s="90" t="str">
        <f t="shared" si="586"/>
        <v>-</v>
      </c>
      <c r="AO1404" s="90" t="str">
        <f t="shared" si="587"/>
        <v>-</v>
      </c>
      <c r="AP1404" s="58" t="str">
        <f t="shared" si="588"/>
        <v>-</v>
      </c>
      <c r="AQ1404" s="94" t="str">
        <f t="shared" si="589"/>
        <v>-</v>
      </c>
      <c r="AR1404" s="94" t="str">
        <f>IF(N1404="","PRIMER_DIA en blanco",
IF(AND(M1404="01",N1404&gt;=L_Conversion!$C$118,N1404&lt;=L_Conversion!$D$118),"-",
IF(AND(M1404="02",N1404&gt;=L_Conversion!$C$119,N1404&lt;=L_Conversion!$D$119),"-",
IF(AND(M1404="03",N1404&gt;=L_Conversion!$C$120,N1404&lt;=L_Conversion!$D$120),"-",
IF(AND(M1404="04",N1404&gt;=L_Conversion!$C$121,N1404&lt;=L_Conversion!$D$121),"-",
IF(AND(M1404="05",N1404&gt;=L_Conversion!$C$122,N1404&lt;=L_Conversion!$D$122),"-",
IF(AND(M1404="06",N1404&gt;=L_Conversion!$C$123,N1404&lt;=L_Conversion!$D$123),"-",
IF(AND(M1404="07",N1404&gt;=L_Conversion!$C$124,N1404&lt;=L_Conversion!$D$124),"-",
IF(AND(M1404="08",N1404&gt;=L_Conversion!$C$125,N1404&lt;=L_Conversion!$D$125),"-",
IF(AND(M1404="09",N1404&gt;=L_Conversion!$C$126,N1404&lt;=L_Conversion!$D$126),"-",
IF(AND(M1404="10",N1404&gt;=L_Conversion!$C$127,N1404&lt;=L_Conversion!$D$127),"-",
IF(AND(M1404="11",N1404&gt;=L_Conversion!$C$128,N1404&lt;=L_Conversion!$D$128),"-",
IF(AND(M1404="12",N1404&gt;=L_Conversion!$C$129,N1404&lt;=L_Conversion!$D$129),"-",
IF(AND(M1404="13",N1404&gt;=L_Conversion!$C$116,N1404&lt;=L_Conversion!$D$116),"-",
IF(AND(M1404="14",N1404&gt;=L_Conversion!$C$117,N1404&lt;=L_Conversion!$D$117),"-",
"PRIMER_DIA fuera de rango")))))))))))))))</f>
        <v>-</v>
      </c>
      <c r="AS1404" s="94" t="str">
        <f t="shared" si="590"/>
        <v>-</v>
      </c>
      <c r="AT1404" s="94" t="str">
        <f t="shared" si="591"/>
        <v>-</v>
      </c>
      <c r="AU1404" s="94" t="str">
        <f t="shared" si="592"/>
        <v>-</v>
      </c>
      <c r="AV1404" s="94" t="str">
        <f t="shared" si="593"/>
        <v>-</v>
      </c>
      <c r="AW1404" s="94" t="str">
        <f t="shared" si="594"/>
        <v>-</v>
      </c>
      <c r="AX1404" s="94" t="str">
        <f t="shared" si="595"/>
        <v>-</v>
      </c>
      <c r="AY1404" s="94" t="str">
        <f t="shared" si="596"/>
        <v>-</v>
      </c>
      <c r="AZ1404" s="94" t="str">
        <f t="shared" si="597"/>
        <v>-</v>
      </c>
      <c r="BA1404" s="94" t="str">
        <f t="shared" si="598"/>
        <v>-</v>
      </c>
      <c r="BB1404" s="94" t="str">
        <f t="shared" si="599"/>
        <v>-</v>
      </c>
      <c r="BC1404" s="94" t="str">
        <f t="shared" si="600"/>
        <v>-</v>
      </c>
      <c r="BD1404" s="94" t="str">
        <f t="shared" si="601"/>
        <v>-</v>
      </c>
      <c r="BE1404" s="94" t="str">
        <f t="shared" si="602"/>
        <v>-</v>
      </c>
      <c r="BF1404" s="94" t="str">
        <f t="shared" si="603"/>
        <v>-</v>
      </c>
    </row>
    <row r="1405" spans="1:58" x14ac:dyDescent="0.2">
      <c r="A1405" s="19" t="s">
        <v>1193</v>
      </c>
      <c r="B1405" s="19" t="s">
        <v>76</v>
      </c>
      <c r="C1405" s="19">
        <v>8879613</v>
      </c>
      <c r="D1405" s="19">
        <v>6</v>
      </c>
      <c r="E1405" s="19" t="s">
        <v>1911</v>
      </c>
      <c r="F1405" s="19" t="s">
        <v>1912</v>
      </c>
      <c r="G1405" s="19" t="s">
        <v>1913</v>
      </c>
      <c r="H1405" s="19" t="s">
        <v>1018</v>
      </c>
      <c r="I1405" s="19" t="s">
        <v>653</v>
      </c>
      <c r="J1405" s="19">
        <v>60</v>
      </c>
      <c r="K1405" s="19" t="s">
        <v>560</v>
      </c>
      <c r="L1405" s="19" t="s">
        <v>490</v>
      </c>
      <c r="M1405" s="19" t="s">
        <v>273</v>
      </c>
      <c r="N1405" s="19">
        <v>45993</v>
      </c>
      <c r="O1405" s="19">
        <v>3</v>
      </c>
      <c r="P1405" s="83">
        <v>1</v>
      </c>
      <c r="Q1405" s="19" t="s">
        <v>23</v>
      </c>
      <c r="R1405" s="19" t="s">
        <v>11</v>
      </c>
      <c r="S1405" s="19" t="s">
        <v>23</v>
      </c>
      <c r="T1405" s="19">
        <v>3</v>
      </c>
      <c r="U1405" s="19" t="s">
        <v>11</v>
      </c>
      <c r="V1405" s="19" t="s">
        <v>11</v>
      </c>
      <c r="W1405" s="19" t="s">
        <v>19</v>
      </c>
      <c r="X1405" s="19">
        <v>40259</v>
      </c>
      <c r="Y1405" s="19" t="s">
        <v>726</v>
      </c>
      <c r="Z1405" s="19">
        <v>3</v>
      </c>
      <c r="AA1405" s="19">
        <v>0</v>
      </c>
      <c r="AB1405" s="19">
        <v>40259</v>
      </c>
      <c r="AC1405" s="186" t="str">
        <f>IF(OR(M1405="13",M1405="14",P1405=8),"",IF(     AND(OR(S1405="AUTORIZADO", S1405="PENDIENTE", S1405="REDUCIDO", S1405="AMPLIADO"),L1405&lt;&gt;"HONORARIO" ), _xlfn.CONCAT(IF(H1405="X","H",H1405),"_",IF(OR(P1405=5,P1405=6),_xlfn.CONCAT(P1405,"A"),P1405),"_",VLOOKUP(T1405,Datos!$B$2:$C$5,2,TRUE)),""))</f>
        <v>M_1_[hasta 3]</v>
      </c>
      <c r="AD1405" s="186">
        <f t="shared" si="577"/>
        <v>40259</v>
      </c>
      <c r="AE1405" s="90" t="str">
        <f t="shared" si="578"/>
        <v>-</v>
      </c>
      <c r="AF1405" s="91" t="str">
        <f t="shared" si="579"/>
        <v>070601</v>
      </c>
      <c r="AG1405" s="92"/>
      <c r="AH1405" s="93" t="str">
        <f t="shared" si="580"/>
        <v>Corporación de Fomento de la Producción</v>
      </c>
      <c r="AI1405" s="90" t="str">
        <f t="shared" si="581"/>
        <v>-</v>
      </c>
      <c r="AJ1405" s="90">
        <f t="shared" si="582"/>
        <v>6</v>
      </c>
      <c r="AK1405" s="90" t="str">
        <f t="shared" si="583"/>
        <v>-</v>
      </c>
      <c r="AL1405" s="90" t="str">
        <f t="shared" si="584"/>
        <v>Identifica este registro como MUJER</v>
      </c>
      <c r="AM1405" s="90" t="str">
        <f t="shared" si="585"/>
        <v>-</v>
      </c>
      <c r="AN1405" s="90" t="str">
        <f t="shared" si="586"/>
        <v>-</v>
      </c>
      <c r="AO1405" s="90" t="str">
        <f t="shared" si="587"/>
        <v>-</v>
      </c>
      <c r="AP1405" s="58" t="str">
        <f t="shared" si="588"/>
        <v>-</v>
      </c>
      <c r="AQ1405" s="94" t="str">
        <f t="shared" si="589"/>
        <v>-</v>
      </c>
      <c r="AR1405" s="94" t="str">
        <f>IF(N1405="","PRIMER_DIA en blanco",
IF(AND(M1405="01",N1405&gt;=L_Conversion!$C$118,N1405&lt;=L_Conversion!$D$118),"-",
IF(AND(M1405="02",N1405&gt;=L_Conversion!$C$119,N1405&lt;=L_Conversion!$D$119),"-",
IF(AND(M1405="03",N1405&gt;=L_Conversion!$C$120,N1405&lt;=L_Conversion!$D$120),"-",
IF(AND(M1405="04",N1405&gt;=L_Conversion!$C$121,N1405&lt;=L_Conversion!$D$121),"-",
IF(AND(M1405="05",N1405&gt;=L_Conversion!$C$122,N1405&lt;=L_Conversion!$D$122),"-",
IF(AND(M1405="06",N1405&gt;=L_Conversion!$C$123,N1405&lt;=L_Conversion!$D$123),"-",
IF(AND(M1405="07",N1405&gt;=L_Conversion!$C$124,N1405&lt;=L_Conversion!$D$124),"-",
IF(AND(M1405="08",N1405&gt;=L_Conversion!$C$125,N1405&lt;=L_Conversion!$D$125),"-",
IF(AND(M1405="09",N1405&gt;=L_Conversion!$C$126,N1405&lt;=L_Conversion!$D$126),"-",
IF(AND(M1405="10",N1405&gt;=L_Conversion!$C$127,N1405&lt;=L_Conversion!$D$127),"-",
IF(AND(M1405="11",N1405&gt;=L_Conversion!$C$128,N1405&lt;=L_Conversion!$D$128),"-",
IF(AND(M1405="12",N1405&gt;=L_Conversion!$C$129,N1405&lt;=L_Conversion!$D$129),"-",
IF(AND(M1405="13",N1405&gt;=L_Conversion!$C$116,N1405&lt;=L_Conversion!$D$116),"-",
IF(AND(M1405="14",N1405&gt;=L_Conversion!$C$117,N1405&lt;=L_Conversion!$D$117),"-",
"PRIMER_DIA fuera de rango")))))))))))))))</f>
        <v>-</v>
      </c>
      <c r="AS1405" s="94" t="str">
        <f t="shared" si="590"/>
        <v>-</v>
      </c>
      <c r="AT1405" s="94" t="str">
        <f t="shared" si="591"/>
        <v>-</v>
      </c>
      <c r="AU1405" s="94" t="str">
        <f t="shared" si="592"/>
        <v>-</v>
      </c>
      <c r="AV1405" s="94" t="str">
        <f t="shared" si="593"/>
        <v>-</v>
      </c>
      <c r="AW1405" s="94" t="str">
        <f t="shared" si="594"/>
        <v>-</v>
      </c>
      <c r="AX1405" s="94" t="str">
        <f t="shared" si="595"/>
        <v>-</v>
      </c>
      <c r="AY1405" s="94" t="str">
        <f t="shared" si="596"/>
        <v>-</v>
      </c>
      <c r="AZ1405" s="94" t="str">
        <f t="shared" si="597"/>
        <v>-</v>
      </c>
      <c r="BA1405" s="94" t="str">
        <f t="shared" si="598"/>
        <v>-</v>
      </c>
      <c r="BB1405" s="94" t="str">
        <f t="shared" si="599"/>
        <v>-</v>
      </c>
      <c r="BC1405" s="94" t="str">
        <f t="shared" si="600"/>
        <v>-</v>
      </c>
      <c r="BD1405" s="94" t="str">
        <f t="shared" si="601"/>
        <v>-</v>
      </c>
      <c r="BE1405" s="94" t="str">
        <f t="shared" si="602"/>
        <v>-</v>
      </c>
      <c r="BF1405" s="94" t="str">
        <f t="shared" si="603"/>
        <v>-</v>
      </c>
    </row>
    <row r="1406" spans="1:58" x14ac:dyDescent="0.2">
      <c r="A1406" s="19" t="s">
        <v>1193</v>
      </c>
      <c r="B1406" s="19" t="s">
        <v>76</v>
      </c>
      <c r="C1406" s="19">
        <v>10461438</v>
      </c>
      <c r="D1406" s="19">
        <v>8</v>
      </c>
      <c r="E1406" s="19" t="s">
        <v>1219</v>
      </c>
      <c r="F1406" s="19" t="s">
        <v>2003</v>
      </c>
      <c r="G1406" s="19" t="s">
        <v>2004</v>
      </c>
      <c r="H1406" s="19" t="s">
        <v>1018</v>
      </c>
      <c r="I1406" s="19" t="s">
        <v>653</v>
      </c>
      <c r="J1406" s="19">
        <v>80</v>
      </c>
      <c r="K1406" s="19" t="s">
        <v>556</v>
      </c>
      <c r="L1406" s="19" t="s">
        <v>495</v>
      </c>
      <c r="M1406" s="19" t="s">
        <v>273</v>
      </c>
      <c r="N1406" s="19">
        <v>45994</v>
      </c>
      <c r="O1406" s="19">
        <v>30</v>
      </c>
      <c r="P1406" s="83">
        <v>1</v>
      </c>
      <c r="Q1406" s="19" t="s">
        <v>23</v>
      </c>
      <c r="R1406" s="19" t="s">
        <v>11</v>
      </c>
      <c r="S1406" s="19" t="s">
        <v>23</v>
      </c>
      <c r="T1406" s="19">
        <v>30</v>
      </c>
      <c r="U1406" s="19" t="s">
        <v>11</v>
      </c>
      <c r="V1406" s="19" t="s">
        <v>11</v>
      </c>
      <c r="W1406" s="19" t="s">
        <v>11</v>
      </c>
      <c r="X1406" s="19">
        <v>0</v>
      </c>
      <c r="Y1406" s="19" t="s">
        <v>730</v>
      </c>
      <c r="Z1406" s="19">
        <v>0</v>
      </c>
      <c r="AA1406" s="19">
        <v>0</v>
      </c>
      <c r="AB1406" s="19">
        <v>0</v>
      </c>
      <c r="AC1406" s="186" t="str">
        <f>IF(OR(M1406="13",M1406="14",P1406=8),"",IF(     AND(OR(S1406="AUTORIZADO", S1406="PENDIENTE", S1406="REDUCIDO", S1406="AMPLIADO"),L1406&lt;&gt;"HONORARIO" ), _xlfn.CONCAT(IF(H1406="X","H",H1406),"_",IF(OR(P1406=5,P1406=6),_xlfn.CONCAT(P1406,"A"),P1406),"_",VLOOKUP(T1406,Datos!$B$2:$C$5,2,TRUE)),""))</f>
        <v>M_1_[11 +]</v>
      </c>
      <c r="AD1406" s="186">
        <f t="shared" si="577"/>
        <v>0</v>
      </c>
      <c r="AE1406" s="90" t="str">
        <f t="shared" si="578"/>
        <v>-</v>
      </c>
      <c r="AF1406" s="91" t="str">
        <f t="shared" si="579"/>
        <v>070601</v>
      </c>
      <c r="AG1406" s="92"/>
      <c r="AH1406" s="93" t="str">
        <f t="shared" si="580"/>
        <v>Corporación de Fomento de la Producción</v>
      </c>
      <c r="AI1406" s="90" t="str">
        <f t="shared" si="581"/>
        <v>-</v>
      </c>
      <c r="AJ1406" s="90">
        <f t="shared" si="582"/>
        <v>8</v>
      </c>
      <c r="AK1406" s="90" t="str">
        <f t="shared" si="583"/>
        <v>-</v>
      </c>
      <c r="AL1406" s="90" t="str">
        <f t="shared" si="584"/>
        <v>Identifica este registro como MUJER</v>
      </c>
      <c r="AM1406" s="90" t="str">
        <f t="shared" si="585"/>
        <v>-</v>
      </c>
      <c r="AN1406" s="90" t="str">
        <f t="shared" si="586"/>
        <v>-</v>
      </c>
      <c r="AO1406" s="90" t="str">
        <f t="shared" si="587"/>
        <v>-</v>
      </c>
      <c r="AP1406" s="58" t="str">
        <f t="shared" si="588"/>
        <v>-</v>
      </c>
      <c r="AQ1406" s="94" t="str">
        <f t="shared" si="589"/>
        <v>-</v>
      </c>
      <c r="AR1406" s="94" t="str">
        <f>IF(N1406="","PRIMER_DIA en blanco",
IF(AND(M1406="01",N1406&gt;=L_Conversion!$C$118,N1406&lt;=L_Conversion!$D$118),"-",
IF(AND(M1406="02",N1406&gt;=L_Conversion!$C$119,N1406&lt;=L_Conversion!$D$119),"-",
IF(AND(M1406="03",N1406&gt;=L_Conversion!$C$120,N1406&lt;=L_Conversion!$D$120),"-",
IF(AND(M1406="04",N1406&gt;=L_Conversion!$C$121,N1406&lt;=L_Conversion!$D$121),"-",
IF(AND(M1406="05",N1406&gt;=L_Conversion!$C$122,N1406&lt;=L_Conversion!$D$122),"-",
IF(AND(M1406="06",N1406&gt;=L_Conversion!$C$123,N1406&lt;=L_Conversion!$D$123),"-",
IF(AND(M1406="07",N1406&gt;=L_Conversion!$C$124,N1406&lt;=L_Conversion!$D$124),"-",
IF(AND(M1406="08",N1406&gt;=L_Conversion!$C$125,N1406&lt;=L_Conversion!$D$125),"-",
IF(AND(M1406="09",N1406&gt;=L_Conversion!$C$126,N1406&lt;=L_Conversion!$D$126),"-",
IF(AND(M1406="10",N1406&gt;=L_Conversion!$C$127,N1406&lt;=L_Conversion!$D$127),"-",
IF(AND(M1406="11",N1406&gt;=L_Conversion!$C$128,N1406&lt;=L_Conversion!$D$128),"-",
IF(AND(M1406="12",N1406&gt;=L_Conversion!$C$129,N1406&lt;=L_Conversion!$D$129),"-",
IF(AND(M1406="13",N1406&gt;=L_Conversion!$C$116,N1406&lt;=L_Conversion!$D$116),"-",
IF(AND(M1406="14",N1406&gt;=L_Conversion!$C$117,N1406&lt;=L_Conversion!$D$117),"-",
"PRIMER_DIA fuera de rango")))))))))))))))</f>
        <v>-</v>
      </c>
      <c r="AS1406" s="94" t="str">
        <f t="shared" si="590"/>
        <v>-</v>
      </c>
      <c r="AT1406" s="94" t="str">
        <f t="shared" si="591"/>
        <v>-</v>
      </c>
      <c r="AU1406" s="94" t="str">
        <f t="shared" si="592"/>
        <v>-</v>
      </c>
      <c r="AV1406" s="94" t="str">
        <f t="shared" si="593"/>
        <v>-</v>
      </c>
      <c r="AW1406" s="94" t="str">
        <f t="shared" si="594"/>
        <v>-</v>
      </c>
      <c r="AX1406" s="94" t="str">
        <f t="shared" si="595"/>
        <v>-</v>
      </c>
      <c r="AY1406" s="94" t="str">
        <f t="shared" si="596"/>
        <v>-</v>
      </c>
      <c r="AZ1406" s="94" t="str">
        <f t="shared" si="597"/>
        <v>-</v>
      </c>
      <c r="BA1406" s="94" t="str">
        <f t="shared" si="598"/>
        <v>-</v>
      </c>
      <c r="BB1406" s="94" t="str">
        <f t="shared" si="599"/>
        <v>-</v>
      </c>
      <c r="BC1406" s="94" t="str">
        <f t="shared" si="600"/>
        <v>-</v>
      </c>
      <c r="BD1406" s="94" t="str">
        <f t="shared" si="601"/>
        <v>-</v>
      </c>
      <c r="BE1406" s="94" t="str">
        <f t="shared" si="602"/>
        <v>-</v>
      </c>
      <c r="BF1406" s="94" t="str">
        <f t="shared" si="603"/>
        <v>-</v>
      </c>
    </row>
    <row r="1407" spans="1:58" x14ac:dyDescent="0.2">
      <c r="A1407" s="19" t="s">
        <v>1193</v>
      </c>
      <c r="B1407" s="19" t="s">
        <v>76</v>
      </c>
      <c r="C1407" s="19">
        <v>10631849</v>
      </c>
      <c r="D1407" s="19">
        <v>2</v>
      </c>
      <c r="E1407" s="19" t="s">
        <v>1287</v>
      </c>
      <c r="F1407" s="19" t="s">
        <v>1288</v>
      </c>
      <c r="G1407" s="19" t="s">
        <v>1289</v>
      </c>
      <c r="H1407" s="19" t="s">
        <v>654</v>
      </c>
      <c r="I1407" s="19" t="s">
        <v>653</v>
      </c>
      <c r="J1407" s="19">
        <v>80</v>
      </c>
      <c r="K1407" s="19" t="s">
        <v>556</v>
      </c>
      <c r="L1407" s="19" t="s">
        <v>495</v>
      </c>
      <c r="M1407" s="19" t="s">
        <v>273</v>
      </c>
      <c r="N1407" s="19">
        <v>45994</v>
      </c>
      <c r="O1407" s="19">
        <v>3</v>
      </c>
      <c r="P1407" s="83">
        <v>1</v>
      </c>
      <c r="Q1407" s="19" t="s">
        <v>23</v>
      </c>
      <c r="R1407" s="19" t="s">
        <v>11</v>
      </c>
      <c r="S1407" s="19" t="s">
        <v>23</v>
      </c>
      <c r="T1407" s="19">
        <v>3</v>
      </c>
      <c r="U1407" s="19" t="s">
        <v>11</v>
      </c>
      <c r="V1407" s="19" t="s">
        <v>11</v>
      </c>
      <c r="W1407" s="19" t="s">
        <v>11</v>
      </c>
      <c r="X1407" s="19">
        <v>0</v>
      </c>
      <c r="Y1407" s="19" t="s">
        <v>730</v>
      </c>
      <c r="Z1407" s="19">
        <v>0</v>
      </c>
      <c r="AA1407" s="19">
        <v>0</v>
      </c>
      <c r="AB1407" s="19">
        <v>0</v>
      </c>
      <c r="AC1407" s="186" t="str">
        <f>IF(OR(M1407="13",M1407="14",P1407=8),"",IF(     AND(OR(S1407="AUTORIZADO", S1407="PENDIENTE", S1407="REDUCIDO", S1407="AMPLIADO"),L1407&lt;&gt;"HONORARIO" ), _xlfn.CONCAT(IF(H1407="X","H",H1407),"_",IF(OR(P1407=5,P1407=6),_xlfn.CONCAT(P1407,"A"),P1407),"_",VLOOKUP(T1407,Datos!$B$2:$C$5,2,TRUE)),""))</f>
        <v>H_1_[hasta 3]</v>
      </c>
      <c r="AD1407" s="186">
        <f t="shared" si="577"/>
        <v>0</v>
      </c>
      <c r="AE1407" s="90" t="str">
        <f t="shared" si="578"/>
        <v>-</v>
      </c>
      <c r="AF1407" s="91" t="str">
        <f t="shared" si="579"/>
        <v>070601</v>
      </c>
      <c r="AG1407" s="92"/>
      <c r="AH1407" s="93" t="str">
        <f t="shared" si="580"/>
        <v>Corporación de Fomento de la Producción</v>
      </c>
      <c r="AI1407" s="90" t="str">
        <f t="shared" si="581"/>
        <v>-</v>
      </c>
      <c r="AJ1407" s="90">
        <f t="shared" si="582"/>
        <v>2</v>
      </c>
      <c r="AK1407" s="90" t="str">
        <f t="shared" si="583"/>
        <v>-</v>
      </c>
      <c r="AL1407" s="90" t="str">
        <f t="shared" si="584"/>
        <v>Identifica este registro como HOMBRE</v>
      </c>
      <c r="AM1407" s="90" t="str">
        <f t="shared" si="585"/>
        <v>-</v>
      </c>
      <c r="AN1407" s="90" t="str">
        <f t="shared" si="586"/>
        <v>-</v>
      </c>
      <c r="AO1407" s="90" t="str">
        <f t="shared" si="587"/>
        <v>-</v>
      </c>
      <c r="AP1407" s="58" t="str">
        <f t="shared" si="588"/>
        <v>-</v>
      </c>
      <c r="AQ1407" s="94" t="str">
        <f t="shared" si="589"/>
        <v>-</v>
      </c>
      <c r="AR1407" s="94" t="str">
        <f>IF(N1407="","PRIMER_DIA en blanco",
IF(AND(M1407="01",N1407&gt;=L_Conversion!$C$118,N1407&lt;=L_Conversion!$D$118),"-",
IF(AND(M1407="02",N1407&gt;=L_Conversion!$C$119,N1407&lt;=L_Conversion!$D$119),"-",
IF(AND(M1407="03",N1407&gt;=L_Conversion!$C$120,N1407&lt;=L_Conversion!$D$120),"-",
IF(AND(M1407="04",N1407&gt;=L_Conversion!$C$121,N1407&lt;=L_Conversion!$D$121),"-",
IF(AND(M1407="05",N1407&gt;=L_Conversion!$C$122,N1407&lt;=L_Conversion!$D$122),"-",
IF(AND(M1407="06",N1407&gt;=L_Conversion!$C$123,N1407&lt;=L_Conversion!$D$123),"-",
IF(AND(M1407="07",N1407&gt;=L_Conversion!$C$124,N1407&lt;=L_Conversion!$D$124),"-",
IF(AND(M1407="08",N1407&gt;=L_Conversion!$C$125,N1407&lt;=L_Conversion!$D$125),"-",
IF(AND(M1407="09",N1407&gt;=L_Conversion!$C$126,N1407&lt;=L_Conversion!$D$126),"-",
IF(AND(M1407="10",N1407&gt;=L_Conversion!$C$127,N1407&lt;=L_Conversion!$D$127),"-",
IF(AND(M1407="11",N1407&gt;=L_Conversion!$C$128,N1407&lt;=L_Conversion!$D$128),"-",
IF(AND(M1407="12",N1407&gt;=L_Conversion!$C$129,N1407&lt;=L_Conversion!$D$129),"-",
IF(AND(M1407="13",N1407&gt;=L_Conversion!$C$116,N1407&lt;=L_Conversion!$D$116),"-",
IF(AND(M1407="14",N1407&gt;=L_Conversion!$C$117,N1407&lt;=L_Conversion!$D$117),"-",
"PRIMER_DIA fuera de rango")))))))))))))))</f>
        <v>-</v>
      </c>
      <c r="AS1407" s="94" t="str">
        <f t="shared" si="590"/>
        <v>-</v>
      </c>
      <c r="AT1407" s="94" t="str">
        <f t="shared" si="591"/>
        <v>-</v>
      </c>
      <c r="AU1407" s="94" t="str">
        <f t="shared" si="592"/>
        <v>-</v>
      </c>
      <c r="AV1407" s="94" t="str">
        <f t="shared" si="593"/>
        <v>-</v>
      </c>
      <c r="AW1407" s="94" t="str">
        <f t="shared" si="594"/>
        <v>-</v>
      </c>
      <c r="AX1407" s="94" t="str">
        <f t="shared" si="595"/>
        <v>-</v>
      </c>
      <c r="AY1407" s="94" t="str">
        <f t="shared" si="596"/>
        <v>-</v>
      </c>
      <c r="AZ1407" s="94" t="str">
        <f t="shared" si="597"/>
        <v>-</v>
      </c>
      <c r="BA1407" s="94" t="str">
        <f t="shared" si="598"/>
        <v>-</v>
      </c>
      <c r="BB1407" s="94" t="str">
        <f t="shared" si="599"/>
        <v>-</v>
      </c>
      <c r="BC1407" s="94" t="str">
        <f t="shared" si="600"/>
        <v>-</v>
      </c>
      <c r="BD1407" s="94" t="str">
        <f t="shared" si="601"/>
        <v>-</v>
      </c>
      <c r="BE1407" s="94" t="str">
        <f t="shared" si="602"/>
        <v>-</v>
      </c>
      <c r="BF1407" s="94" t="str">
        <f t="shared" si="603"/>
        <v>-</v>
      </c>
    </row>
    <row r="1408" spans="1:58" x14ac:dyDescent="0.2">
      <c r="A1408" s="19" t="s">
        <v>1193</v>
      </c>
      <c r="B1408" s="19" t="s">
        <v>76</v>
      </c>
      <c r="C1408" s="19">
        <v>13714146</v>
      </c>
      <c r="D1408" s="19">
        <v>9</v>
      </c>
      <c r="E1408" s="19" t="s">
        <v>2146</v>
      </c>
      <c r="F1408" s="19" t="s">
        <v>1276</v>
      </c>
      <c r="G1408" s="19" t="s">
        <v>2147</v>
      </c>
      <c r="H1408" s="19" t="s">
        <v>1018</v>
      </c>
      <c r="I1408" s="19" t="s">
        <v>653</v>
      </c>
      <c r="J1408" s="19">
        <v>80</v>
      </c>
      <c r="K1408" s="19" t="s">
        <v>560</v>
      </c>
      <c r="L1408" s="19" t="s">
        <v>495</v>
      </c>
      <c r="M1408" s="19" t="s">
        <v>273</v>
      </c>
      <c r="N1408" s="19">
        <v>45994</v>
      </c>
      <c r="O1408" s="19">
        <v>1</v>
      </c>
      <c r="P1408" s="83">
        <v>1</v>
      </c>
      <c r="Q1408" s="19" t="s">
        <v>23</v>
      </c>
      <c r="R1408" s="19" t="s">
        <v>11</v>
      </c>
      <c r="S1408" s="19" t="s">
        <v>23</v>
      </c>
      <c r="T1408" s="19">
        <v>1</v>
      </c>
      <c r="U1408" s="19" t="s">
        <v>11</v>
      </c>
      <c r="V1408" s="19" t="s">
        <v>11</v>
      </c>
      <c r="W1408" s="19" t="s">
        <v>11</v>
      </c>
      <c r="X1408" s="19">
        <v>0</v>
      </c>
      <c r="Y1408" s="19" t="s">
        <v>730</v>
      </c>
      <c r="Z1408" s="19">
        <v>0</v>
      </c>
      <c r="AA1408" s="19">
        <v>0</v>
      </c>
      <c r="AB1408" s="19">
        <v>0</v>
      </c>
      <c r="AC1408" s="186" t="str">
        <f>IF(OR(M1408="13",M1408="14",P1408=8),"",IF(     AND(OR(S1408="AUTORIZADO", S1408="PENDIENTE", S1408="REDUCIDO", S1408="AMPLIADO"),L1408&lt;&gt;"HONORARIO" ), _xlfn.CONCAT(IF(H1408="X","H",H1408),"_",IF(OR(P1408=5,P1408=6),_xlfn.CONCAT(P1408,"A"),P1408),"_",VLOOKUP(T1408,Datos!$B$2:$C$5,2,TRUE)),""))</f>
        <v>M_1_[hasta 3]</v>
      </c>
      <c r="AD1408" s="186">
        <f t="shared" si="577"/>
        <v>0</v>
      </c>
      <c r="AE1408" s="90" t="str">
        <f t="shared" si="578"/>
        <v>-</v>
      </c>
      <c r="AF1408" s="91" t="str">
        <f t="shared" si="579"/>
        <v>070601</v>
      </c>
      <c r="AG1408" s="92"/>
      <c r="AH1408" s="93" t="str">
        <f t="shared" si="580"/>
        <v>Corporación de Fomento de la Producción</v>
      </c>
      <c r="AI1408" s="90" t="str">
        <f t="shared" si="581"/>
        <v>-</v>
      </c>
      <c r="AJ1408" s="90">
        <f t="shared" si="582"/>
        <v>9</v>
      </c>
      <c r="AK1408" s="90" t="str">
        <f t="shared" si="583"/>
        <v>-</v>
      </c>
      <c r="AL1408" s="90" t="str">
        <f t="shared" si="584"/>
        <v>Identifica este registro como MUJER</v>
      </c>
      <c r="AM1408" s="90" t="str">
        <f t="shared" si="585"/>
        <v>-</v>
      </c>
      <c r="AN1408" s="90" t="str">
        <f t="shared" si="586"/>
        <v>-</v>
      </c>
      <c r="AO1408" s="90" t="str">
        <f t="shared" si="587"/>
        <v>-</v>
      </c>
      <c r="AP1408" s="58" t="str">
        <f t="shared" si="588"/>
        <v>-</v>
      </c>
      <c r="AQ1408" s="94" t="str">
        <f t="shared" si="589"/>
        <v>-</v>
      </c>
      <c r="AR1408" s="94" t="str">
        <f>IF(N1408="","PRIMER_DIA en blanco",
IF(AND(M1408="01",N1408&gt;=L_Conversion!$C$118,N1408&lt;=L_Conversion!$D$118),"-",
IF(AND(M1408="02",N1408&gt;=L_Conversion!$C$119,N1408&lt;=L_Conversion!$D$119),"-",
IF(AND(M1408="03",N1408&gt;=L_Conversion!$C$120,N1408&lt;=L_Conversion!$D$120),"-",
IF(AND(M1408="04",N1408&gt;=L_Conversion!$C$121,N1408&lt;=L_Conversion!$D$121),"-",
IF(AND(M1408="05",N1408&gt;=L_Conversion!$C$122,N1408&lt;=L_Conversion!$D$122),"-",
IF(AND(M1408="06",N1408&gt;=L_Conversion!$C$123,N1408&lt;=L_Conversion!$D$123),"-",
IF(AND(M1408="07",N1408&gt;=L_Conversion!$C$124,N1408&lt;=L_Conversion!$D$124),"-",
IF(AND(M1408="08",N1408&gt;=L_Conversion!$C$125,N1408&lt;=L_Conversion!$D$125),"-",
IF(AND(M1408="09",N1408&gt;=L_Conversion!$C$126,N1408&lt;=L_Conversion!$D$126),"-",
IF(AND(M1408="10",N1408&gt;=L_Conversion!$C$127,N1408&lt;=L_Conversion!$D$127),"-",
IF(AND(M1408="11",N1408&gt;=L_Conversion!$C$128,N1408&lt;=L_Conversion!$D$128),"-",
IF(AND(M1408="12",N1408&gt;=L_Conversion!$C$129,N1408&lt;=L_Conversion!$D$129),"-",
IF(AND(M1408="13",N1408&gt;=L_Conversion!$C$116,N1408&lt;=L_Conversion!$D$116),"-",
IF(AND(M1408="14",N1408&gt;=L_Conversion!$C$117,N1408&lt;=L_Conversion!$D$117),"-",
"PRIMER_DIA fuera de rango")))))))))))))))</f>
        <v>-</v>
      </c>
      <c r="AS1408" s="94" t="str">
        <f t="shared" si="590"/>
        <v>-</v>
      </c>
      <c r="AT1408" s="94" t="str">
        <f t="shared" si="591"/>
        <v>-</v>
      </c>
      <c r="AU1408" s="94" t="str">
        <f t="shared" si="592"/>
        <v>-</v>
      </c>
      <c r="AV1408" s="94" t="str">
        <f t="shared" si="593"/>
        <v>-</v>
      </c>
      <c r="AW1408" s="94" t="str">
        <f t="shared" si="594"/>
        <v>-</v>
      </c>
      <c r="AX1408" s="94" t="str">
        <f t="shared" si="595"/>
        <v>-</v>
      </c>
      <c r="AY1408" s="94" t="str">
        <f t="shared" si="596"/>
        <v>-</v>
      </c>
      <c r="AZ1408" s="94" t="str">
        <f t="shared" si="597"/>
        <v>-</v>
      </c>
      <c r="BA1408" s="94" t="str">
        <f t="shared" si="598"/>
        <v>-</v>
      </c>
      <c r="BB1408" s="94" t="str">
        <f t="shared" si="599"/>
        <v>-</v>
      </c>
      <c r="BC1408" s="94" t="str">
        <f t="shared" si="600"/>
        <v>-</v>
      </c>
      <c r="BD1408" s="94" t="str">
        <f t="shared" si="601"/>
        <v>-</v>
      </c>
      <c r="BE1408" s="94" t="str">
        <f t="shared" si="602"/>
        <v>-</v>
      </c>
      <c r="BF1408" s="94" t="str">
        <f t="shared" si="603"/>
        <v>-</v>
      </c>
    </row>
    <row r="1409" spans="1:58" x14ac:dyDescent="0.2">
      <c r="A1409" s="19" t="s">
        <v>1193</v>
      </c>
      <c r="B1409" s="19" t="s">
        <v>76</v>
      </c>
      <c r="C1409" s="19">
        <v>15336283</v>
      </c>
      <c r="D1409" s="19">
        <v>1</v>
      </c>
      <c r="E1409" s="19" t="s">
        <v>1909</v>
      </c>
      <c r="F1409" s="19" t="s">
        <v>1207</v>
      </c>
      <c r="G1409" s="19" t="s">
        <v>1910</v>
      </c>
      <c r="H1409" s="19" t="s">
        <v>1018</v>
      </c>
      <c r="I1409" s="19" t="s">
        <v>653</v>
      </c>
      <c r="J1409" s="19">
        <v>80</v>
      </c>
      <c r="K1409" s="19" t="s">
        <v>556</v>
      </c>
      <c r="L1409" s="19" t="s">
        <v>495</v>
      </c>
      <c r="M1409" s="19" t="s">
        <v>273</v>
      </c>
      <c r="N1409" s="19">
        <v>45994</v>
      </c>
      <c r="O1409" s="19">
        <v>1</v>
      </c>
      <c r="P1409" s="83">
        <v>1</v>
      </c>
      <c r="Q1409" s="19" t="s">
        <v>23</v>
      </c>
      <c r="R1409" s="19" t="s">
        <v>11</v>
      </c>
      <c r="S1409" s="19" t="s">
        <v>23</v>
      </c>
      <c r="T1409" s="19">
        <v>1</v>
      </c>
      <c r="U1409" s="19" t="s">
        <v>11</v>
      </c>
      <c r="V1409" s="19" t="s">
        <v>11</v>
      </c>
      <c r="W1409" s="19" t="s">
        <v>11</v>
      </c>
      <c r="X1409" s="19">
        <v>0</v>
      </c>
      <c r="Y1409" s="19" t="s">
        <v>730</v>
      </c>
      <c r="Z1409" s="19">
        <v>0</v>
      </c>
      <c r="AA1409" s="19">
        <v>0</v>
      </c>
      <c r="AB1409" s="19">
        <v>0</v>
      </c>
      <c r="AC1409" s="186" t="str">
        <f>IF(OR(M1409="13",M1409="14",P1409=8),"",IF(     AND(OR(S1409="AUTORIZADO", S1409="PENDIENTE", S1409="REDUCIDO", S1409="AMPLIADO"),L1409&lt;&gt;"HONORARIO" ), _xlfn.CONCAT(IF(H1409="X","H",H1409),"_",IF(OR(P1409=5,P1409=6),_xlfn.CONCAT(P1409,"A"),P1409),"_",VLOOKUP(T1409,Datos!$B$2:$C$5,2,TRUE)),""))</f>
        <v>M_1_[hasta 3]</v>
      </c>
      <c r="AD1409" s="186">
        <f t="shared" si="577"/>
        <v>0</v>
      </c>
      <c r="AE1409" s="90" t="str">
        <f t="shared" si="578"/>
        <v>-</v>
      </c>
      <c r="AF1409" s="91" t="str">
        <f t="shared" si="579"/>
        <v>070601</v>
      </c>
      <c r="AG1409" s="92"/>
      <c r="AH1409" s="93" t="str">
        <f t="shared" si="580"/>
        <v>Corporación de Fomento de la Producción</v>
      </c>
      <c r="AI1409" s="90" t="str">
        <f t="shared" si="581"/>
        <v>-</v>
      </c>
      <c r="AJ1409" s="90">
        <f t="shared" si="582"/>
        <v>1</v>
      </c>
      <c r="AK1409" s="90" t="str">
        <f t="shared" si="583"/>
        <v>-</v>
      </c>
      <c r="AL1409" s="90" t="str">
        <f t="shared" si="584"/>
        <v>Identifica este registro como MUJER</v>
      </c>
      <c r="AM1409" s="90" t="str">
        <f t="shared" si="585"/>
        <v>-</v>
      </c>
      <c r="AN1409" s="90" t="str">
        <f t="shared" si="586"/>
        <v>-</v>
      </c>
      <c r="AO1409" s="90" t="str">
        <f t="shared" si="587"/>
        <v>-</v>
      </c>
      <c r="AP1409" s="58" t="str">
        <f t="shared" si="588"/>
        <v>-</v>
      </c>
      <c r="AQ1409" s="94" t="str">
        <f t="shared" si="589"/>
        <v>-</v>
      </c>
      <c r="AR1409" s="94" t="str">
        <f>IF(N1409="","PRIMER_DIA en blanco",
IF(AND(M1409="01",N1409&gt;=L_Conversion!$C$118,N1409&lt;=L_Conversion!$D$118),"-",
IF(AND(M1409="02",N1409&gt;=L_Conversion!$C$119,N1409&lt;=L_Conversion!$D$119),"-",
IF(AND(M1409="03",N1409&gt;=L_Conversion!$C$120,N1409&lt;=L_Conversion!$D$120),"-",
IF(AND(M1409="04",N1409&gt;=L_Conversion!$C$121,N1409&lt;=L_Conversion!$D$121),"-",
IF(AND(M1409="05",N1409&gt;=L_Conversion!$C$122,N1409&lt;=L_Conversion!$D$122),"-",
IF(AND(M1409="06",N1409&gt;=L_Conversion!$C$123,N1409&lt;=L_Conversion!$D$123),"-",
IF(AND(M1409="07",N1409&gt;=L_Conversion!$C$124,N1409&lt;=L_Conversion!$D$124),"-",
IF(AND(M1409="08",N1409&gt;=L_Conversion!$C$125,N1409&lt;=L_Conversion!$D$125),"-",
IF(AND(M1409="09",N1409&gt;=L_Conversion!$C$126,N1409&lt;=L_Conversion!$D$126),"-",
IF(AND(M1409="10",N1409&gt;=L_Conversion!$C$127,N1409&lt;=L_Conversion!$D$127),"-",
IF(AND(M1409="11",N1409&gt;=L_Conversion!$C$128,N1409&lt;=L_Conversion!$D$128),"-",
IF(AND(M1409="12",N1409&gt;=L_Conversion!$C$129,N1409&lt;=L_Conversion!$D$129),"-",
IF(AND(M1409="13",N1409&gt;=L_Conversion!$C$116,N1409&lt;=L_Conversion!$D$116),"-",
IF(AND(M1409="14",N1409&gt;=L_Conversion!$C$117,N1409&lt;=L_Conversion!$D$117),"-",
"PRIMER_DIA fuera de rango")))))))))))))))</f>
        <v>-</v>
      </c>
      <c r="AS1409" s="94" t="str">
        <f t="shared" si="590"/>
        <v>-</v>
      </c>
      <c r="AT1409" s="94" t="str">
        <f t="shared" si="591"/>
        <v>-</v>
      </c>
      <c r="AU1409" s="94" t="str">
        <f t="shared" si="592"/>
        <v>-</v>
      </c>
      <c r="AV1409" s="94" t="str">
        <f t="shared" si="593"/>
        <v>-</v>
      </c>
      <c r="AW1409" s="94" t="str">
        <f t="shared" si="594"/>
        <v>-</v>
      </c>
      <c r="AX1409" s="94" t="str">
        <f t="shared" si="595"/>
        <v>-</v>
      </c>
      <c r="AY1409" s="94" t="str">
        <f t="shared" si="596"/>
        <v>-</v>
      </c>
      <c r="AZ1409" s="94" t="str">
        <f t="shared" si="597"/>
        <v>-</v>
      </c>
      <c r="BA1409" s="94" t="str">
        <f t="shared" si="598"/>
        <v>-</v>
      </c>
      <c r="BB1409" s="94" t="str">
        <f t="shared" si="599"/>
        <v>-</v>
      </c>
      <c r="BC1409" s="94" t="str">
        <f t="shared" si="600"/>
        <v>-</v>
      </c>
      <c r="BD1409" s="94" t="str">
        <f t="shared" si="601"/>
        <v>-</v>
      </c>
      <c r="BE1409" s="94" t="str">
        <f t="shared" si="602"/>
        <v>-</v>
      </c>
      <c r="BF1409" s="94" t="str">
        <f t="shared" si="603"/>
        <v>-</v>
      </c>
    </row>
    <row r="1410" spans="1:58" x14ac:dyDescent="0.2">
      <c r="A1410" s="19" t="s">
        <v>1193</v>
      </c>
      <c r="B1410" s="19" t="s">
        <v>76</v>
      </c>
      <c r="C1410" s="19">
        <v>16941040</v>
      </c>
      <c r="D1410" s="19">
        <v>2</v>
      </c>
      <c r="E1410" s="19" t="s">
        <v>1458</v>
      </c>
      <c r="F1410" s="19" t="s">
        <v>1194</v>
      </c>
      <c r="G1410" s="19" t="s">
        <v>1459</v>
      </c>
      <c r="H1410" s="19" t="s">
        <v>654</v>
      </c>
      <c r="I1410" s="19" t="s">
        <v>653</v>
      </c>
      <c r="J1410" s="19">
        <v>80</v>
      </c>
      <c r="K1410" s="19" t="s">
        <v>556</v>
      </c>
      <c r="L1410" s="19" t="s">
        <v>495</v>
      </c>
      <c r="M1410" s="19" t="s">
        <v>273</v>
      </c>
      <c r="N1410" s="19">
        <v>45994</v>
      </c>
      <c r="O1410" s="19">
        <v>3</v>
      </c>
      <c r="P1410" s="83">
        <v>1</v>
      </c>
      <c r="Q1410" s="19" t="s">
        <v>23</v>
      </c>
      <c r="R1410" s="19" t="s">
        <v>11</v>
      </c>
      <c r="S1410" s="19" t="s">
        <v>23</v>
      </c>
      <c r="T1410" s="19">
        <v>3</v>
      </c>
      <c r="U1410" s="19" t="s">
        <v>11</v>
      </c>
      <c r="V1410" s="19" t="s">
        <v>11</v>
      </c>
      <c r="W1410" s="19" t="s">
        <v>11</v>
      </c>
      <c r="X1410" s="19">
        <v>0</v>
      </c>
      <c r="Y1410" s="19" t="s">
        <v>730</v>
      </c>
      <c r="Z1410" s="19">
        <v>0</v>
      </c>
      <c r="AA1410" s="19">
        <v>0</v>
      </c>
      <c r="AB1410" s="19">
        <v>0</v>
      </c>
      <c r="AC1410" s="186" t="str">
        <f>IF(OR(M1410="13",M1410="14",P1410=8),"",IF(     AND(OR(S1410="AUTORIZADO", S1410="PENDIENTE", S1410="REDUCIDO", S1410="AMPLIADO"),L1410&lt;&gt;"HONORARIO" ), _xlfn.CONCAT(IF(H1410="X","H",H1410),"_",IF(OR(P1410=5,P1410=6),_xlfn.CONCAT(P1410,"A"),P1410),"_",VLOOKUP(T1410,Datos!$B$2:$C$5,2,TRUE)),""))</f>
        <v>H_1_[hasta 3]</v>
      </c>
      <c r="AD1410" s="186">
        <f t="shared" si="577"/>
        <v>0</v>
      </c>
      <c r="AE1410" s="90" t="str">
        <f t="shared" si="578"/>
        <v>-</v>
      </c>
      <c r="AF1410" s="91" t="str">
        <f t="shared" si="579"/>
        <v>070601</v>
      </c>
      <c r="AG1410" s="92"/>
      <c r="AH1410" s="93" t="str">
        <f t="shared" si="580"/>
        <v>Corporación de Fomento de la Producción</v>
      </c>
      <c r="AI1410" s="90" t="str">
        <f t="shared" si="581"/>
        <v>-</v>
      </c>
      <c r="AJ1410" s="90">
        <f t="shared" si="582"/>
        <v>2</v>
      </c>
      <c r="AK1410" s="90" t="str">
        <f t="shared" si="583"/>
        <v>-</v>
      </c>
      <c r="AL1410" s="90" t="str">
        <f t="shared" si="584"/>
        <v>Identifica este registro como HOMBRE</v>
      </c>
      <c r="AM1410" s="90" t="str">
        <f t="shared" si="585"/>
        <v>-</v>
      </c>
      <c r="AN1410" s="90" t="str">
        <f t="shared" si="586"/>
        <v>-</v>
      </c>
      <c r="AO1410" s="90" t="str">
        <f t="shared" si="587"/>
        <v>-</v>
      </c>
      <c r="AP1410" s="58" t="str">
        <f t="shared" si="588"/>
        <v>-</v>
      </c>
      <c r="AQ1410" s="94" t="str">
        <f t="shared" si="589"/>
        <v>-</v>
      </c>
      <c r="AR1410" s="94" t="str">
        <f>IF(N1410="","PRIMER_DIA en blanco",
IF(AND(M1410="01",N1410&gt;=L_Conversion!$C$118,N1410&lt;=L_Conversion!$D$118),"-",
IF(AND(M1410="02",N1410&gt;=L_Conversion!$C$119,N1410&lt;=L_Conversion!$D$119),"-",
IF(AND(M1410="03",N1410&gt;=L_Conversion!$C$120,N1410&lt;=L_Conversion!$D$120),"-",
IF(AND(M1410="04",N1410&gt;=L_Conversion!$C$121,N1410&lt;=L_Conversion!$D$121),"-",
IF(AND(M1410="05",N1410&gt;=L_Conversion!$C$122,N1410&lt;=L_Conversion!$D$122),"-",
IF(AND(M1410="06",N1410&gt;=L_Conversion!$C$123,N1410&lt;=L_Conversion!$D$123),"-",
IF(AND(M1410="07",N1410&gt;=L_Conversion!$C$124,N1410&lt;=L_Conversion!$D$124),"-",
IF(AND(M1410="08",N1410&gt;=L_Conversion!$C$125,N1410&lt;=L_Conversion!$D$125),"-",
IF(AND(M1410="09",N1410&gt;=L_Conversion!$C$126,N1410&lt;=L_Conversion!$D$126),"-",
IF(AND(M1410="10",N1410&gt;=L_Conversion!$C$127,N1410&lt;=L_Conversion!$D$127),"-",
IF(AND(M1410="11",N1410&gt;=L_Conversion!$C$128,N1410&lt;=L_Conversion!$D$128),"-",
IF(AND(M1410="12",N1410&gt;=L_Conversion!$C$129,N1410&lt;=L_Conversion!$D$129),"-",
IF(AND(M1410="13",N1410&gt;=L_Conversion!$C$116,N1410&lt;=L_Conversion!$D$116),"-",
IF(AND(M1410="14",N1410&gt;=L_Conversion!$C$117,N1410&lt;=L_Conversion!$D$117),"-",
"PRIMER_DIA fuera de rango")))))))))))))))</f>
        <v>-</v>
      </c>
      <c r="AS1410" s="94" t="str">
        <f t="shared" si="590"/>
        <v>-</v>
      </c>
      <c r="AT1410" s="94" t="str">
        <f t="shared" si="591"/>
        <v>-</v>
      </c>
      <c r="AU1410" s="94" t="str">
        <f t="shared" si="592"/>
        <v>-</v>
      </c>
      <c r="AV1410" s="94" t="str">
        <f t="shared" si="593"/>
        <v>-</v>
      </c>
      <c r="AW1410" s="94" t="str">
        <f t="shared" si="594"/>
        <v>-</v>
      </c>
      <c r="AX1410" s="94" t="str">
        <f t="shared" si="595"/>
        <v>-</v>
      </c>
      <c r="AY1410" s="94" t="str">
        <f t="shared" si="596"/>
        <v>-</v>
      </c>
      <c r="AZ1410" s="94" t="str">
        <f t="shared" si="597"/>
        <v>-</v>
      </c>
      <c r="BA1410" s="94" t="str">
        <f t="shared" si="598"/>
        <v>-</v>
      </c>
      <c r="BB1410" s="94" t="str">
        <f t="shared" si="599"/>
        <v>-</v>
      </c>
      <c r="BC1410" s="94" t="str">
        <f t="shared" si="600"/>
        <v>-</v>
      </c>
      <c r="BD1410" s="94" t="str">
        <f t="shared" si="601"/>
        <v>-</v>
      </c>
      <c r="BE1410" s="94" t="str">
        <f t="shared" si="602"/>
        <v>-</v>
      </c>
      <c r="BF1410" s="94" t="str">
        <f t="shared" si="603"/>
        <v>-</v>
      </c>
    </row>
    <row r="1411" spans="1:58" x14ac:dyDescent="0.2">
      <c r="A1411" s="19" t="s">
        <v>1193</v>
      </c>
      <c r="B1411" s="19" t="s">
        <v>76</v>
      </c>
      <c r="C1411" s="19">
        <v>18840001</v>
      </c>
      <c r="D1411" s="19">
        <v>9</v>
      </c>
      <c r="E1411" s="19" t="s">
        <v>1508</v>
      </c>
      <c r="F1411" s="19" t="s">
        <v>1420</v>
      </c>
      <c r="G1411" s="19" t="s">
        <v>1509</v>
      </c>
      <c r="H1411" s="19" t="s">
        <v>654</v>
      </c>
      <c r="I1411" s="19" t="s">
        <v>653</v>
      </c>
      <c r="J1411" s="19">
        <v>80</v>
      </c>
      <c r="K1411" s="19" t="s">
        <v>556</v>
      </c>
      <c r="L1411" s="19" t="s">
        <v>495</v>
      </c>
      <c r="M1411" s="19" t="s">
        <v>273</v>
      </c>
      <c r="N1411" s="19">
        <v>45994</v>
      </c>
      <c r="O1411" s="19">
        <v>2</v>
      </c>
      <c r="P1411" s="83">
        <v>1</v>
      </c>
      <c r="Q1411" s="19" t="s">
        <v>23</v>
      </c>
      <c r="R1411" s="19" t="s">
        <v>11</v>
      </c>
      <c r="S1411" s="19" t="s">
        <v>23</v>
      </c>
      <c r="T1411" s="19">
        <v>2</v>
      </c>
      <c r="U1411" s="19" t="s">
        <v>11</v>
      </c>
      <c r="V1411" s="19" t="s">
        <v>11</v>
      </c>
      <c r="W1411" s="19" t="s">
        <v>11</v>
      </c>
      <c r="X1411" s="19">
        <v>0</v>
      </c>
      <c r="Y1411" s="19" t="s">
        <v>730</v>
      </c>
      <c r="Z1411" s="19">
        <v>0</v>
      </c>
      <c r="AA1411" s="19">
        <v>0</v>
      </c>
      <c r="AB1411" s="19">
        <v>0</v>
      </c>
      <c r="AC1411" s="186" t="str">
        <f>IF(OR(M1411="13",M1411="14",P1411=8),"",IF(     AND(OR(S1411="AUTORIZADO", S1411="PENDIENTE", S1411="REDUCIDO", S1411="AMPLIADO"),L1411&lt;&gt;"HONORARIO" ), _xlfn.CONCAT(IF(H1411="X","H",H1411),"_",IF(OR(P1411=5,P1411=6),_xlfn.CONCAT(P1411,"A"),P1411),"_",VLOOKUP(T1411,Datos!$B$2:$C$5,2,TRUE)),""))</f>
        <v>H_1_[hasta 3]</v>
      </c>
      <c r="AD1411" s="186">
        <f t="shared" ref="AD1411:AD1474" si="604">IF(AC1411="",0,AA1411+AB1411)</f>
        <v>0</v>
      </c>
      <c r="AE1411" s="90" t="str">
        <f t="shared" ref="AE1411:AE1474" si="605">IF(A1411="","Celda vacía",IF(A1411="L","-","Revisar"))</f>
        <v>-</v>
      </c>
      <c r="AF1411" s="91" t="str">
        <f t="shared" ref="AF1411:AF1474" si="606">IF(B1411="","Celda vacía",IF(LEN(B1411)=4,REPLACE(B1411,1,6,CONCATENATE("00",B1411)),IF(LEN(B1411)=5,REPLACE(B1411,1,6,CONCATENATE("0",B1411)),IF(LEN(B1411)=6,REPLACE(B1411,1,6,B1411),IF(AND(LEN(B1411)&gt;6,OR(LEFT(B1411,4)="1202", LEFT(B1411,4)="1703")),REPLACE(B1411,1,LEN(B1411),B1411),"Revisar")))))</f>
        <v>070601</v>
      </c>
      <c r="AG1411" s="92"/>
      <c r="AH1411" s="93" t="str">
        <f t="shared" ref="AH1411:AH1474" si="607">IF(B1411="","Celda Vacía",IF(ISERROR(IF(B1411="","",VLOOKUP(B1411,Codigo,3,0))),"Corregir código servicio",IF(B1411="","",VLOOKUP(B1411,Codigo,3,0))))</f>
        <v>Corporación de Fomento de la Producción</v>
      </c>
      <c r="AI1411" s="90" t="str">
        <f t="shared" ref="AI1411:AI1474" si="608">IF(C1411="","Celda vacía",IF(C1411&gt;1000000,"-","Revisar con Edad"))</f>
        <v>-</v>
      </c>
      <c r="AJ1411" s="90">
        <f t="shared" ref="AJ1411:AJ1474" si="609">IF(D1411="","Celda vacía",IF(IF(IF(LEN(C1411)=6,(11-((RIGHT(C1411,1)*2+MID(C1411,5,1)*3+MID(C1411,4,1)*4+MID(C1411,3,1)*5+MID(C1411,2,1)*6+LEFT(C1411,1)*7)-(INT((RIGHT(C1411,1)*2+MID(C1411,5,1)*3+MID(C1411,4,1)*4+MID(C1411,3,1)*5+MID(C1411,2,1)*6+LEFT(C1411,1)*7)/11)*11))),IF(LEN(C1411)=7,(11-((RIGHT(C1411,1)*2+MID(C1411,6,1)*3+MID(C1411,5,1)*4+MID(C1411,4,1)*5+MID(C1411,3,1)*6+MID(C1411,2,1)*7+LEFT(C1411,1)*2)-(INT((RIGHT(C1411,1)*2+MID(C1411,6,1)*3+MID(C1411,5,1)*4+MID(C1411,4,1)*5+MID(C1411,3,1)*6+MID(C1411,2,1)*7+LEFT(C1411,1)*2)/11)*11))),(11-((RIGHT(C1411,1)*2+MID(C1411,7,1)*3+MID(C1411,6,1)*4+MID(C1411,5,1)*5+MID(C1411,4,1)*6+MID(C1411,3,1)*7+MID(C1411,2,1)*2+LEFT(C1411,1)*3)-(INT((RIGHT(C1411,1)*2+MID(C1411,7,1)*3+MID(C1411,6,1)*4+MID(C1411,5,1)*5+MID(C1411,4,1)*6+MID(C1411,3,1)*7+MID(C1411,2,1)*2+LEFT(C1411,1)*3)/11)*11)))))=11,0,IF(LEN(C1411)=6,(11-((RIGHT(C1411,1)*2+MID(C1411,5,1)*3+MID(C1411,4,1)*4+MID(C1411,3,1)*5+MID(C1411,2,1)*6+LEFT(C1411,1)*7)-(INT((RIGHT(C1411,1)*2+MID(C1411,5,1)*3+MID(C1411,4,1)*4+MID(C1411,3,1)*5+MID(C1411,2,1)*6+LEFT(C1411,1)*7)/11)*11))),IF(LEN(C1411)=7,(11-((RIGHT(C1411,1)*2+MID(C1411,6,1)*3+MID(C1411,5,1)*4+MID(C1411,4,1)*5+MID(C1411,3,1)*6+MID(C1411,2,1)*7+LEFT(C1411,1)*2)-(INT((RIGHT(C1411,1)*2+MID(C1411,6,1)*3+MID(C1411,5,1)*4+MID(C1411,4,1)*5+MID(C1411,3,1)*6+MID(C1411,2,1)*7+LEFT(C1411,1)*2)/11)*11))),(11-((RIGHT(C1411,1)*2+MID(C1411,7,1)*3+MID(C1411,6,1)*4+MID(C1411,5,1)*5+MID(C1411,4,1)*6+MID(C1411,3,1)*7+MID(C1411,2,1)*2+LEFT(C1411,1)*3)-(INT((RIGHT(C1411,1)*2+MID(C1411,7,1)*3+MID(C1411,6,1)*4+MID(C1411,5,1)*5+MID(C1411,4,1)*6+MID(C1411,3,1)*7+MID(C1411,2,1)*2+LEFT(C1411,1)*3)/11)*11))))))=10,"K",IF(IF(LEN(C1411)=6,(11-((RIGHT(C1411,1)*2+MID(C1411,5,1)*3+MID(C1411,4,1)*4+MID(C1411,3,1)*5+MID(C1411,2,1)*6+LEFT(C1411,1)*7)-(INT((RIGHT(C1411,1)*2+MID(C1411,5,1)*3+MID(C1411,4,1)*4+MID(C1411,3,1)*5+MID(C1411,2,1)*6+LEFT(C1411,1)*7)/11)*11))),IF(LEN(C1411)=7,(11-((RIGHT(C1411,1)*2+MID(C1411,6,1)*3+MID(C1411,5,1)*4+MID(C1411,4,1)*5+MID(C1411,3,1)*6+MID(C1411,2,1)*7+LEFT(C1411,1)*2)-(INT((RIGHT(C1411,1)*2+MID(C1411,6,1)*3+MID(C1411,5,1)*4+MID(C1411,4,1)*5+MID(C1411,3,1)*6+MID(C1411,2,1)*7+LEFT(C1411,1)*2)/11)*11))),(11-((RIGHT(C1411,1)*2+MID(C1411,7,1)*3+MID(C1411,6,1)*4+MID(C1411,5,1)*5+MID(C1411,4,1)*6+MID(C1411,3,1)*7+MID(C1411,2,1)*2+LEFT(C1411,1)*3)-(INT((RIGHT(C1411,1)*2+MID(C1411,7,1)*3+MID(C1411,6,1)*4+MID(C1411,5,1)*5+MID(C1411,4,1)*6+MID(C1411,3,1)*7+MID(C1411,2,1)*2+LEFT(C1411,1)*3)/11)*11)))))=11,0,IF(LEN(C1411)=6,(11-((RIGHT(C1411,1)*2+MID(C1411,5,1)*3+MID(C1411,4,1)*4+MID(C1411,3,1)*5+MID(C1411,2,1)*6+LEFT(C1411,1)*7)-(INT((RIGHT(C1411,1)*2+MID(C1411,5,1)*3+MID(C1411,4,1)*4+MID(C1411,3,1)*5+MID(C1411,2,1)*6+LEFT(C1411,1)*7)/11)*11))),IF(LEN(C1411)=7,(11-((RIGHT(C1411,1)*2+MID(C1411,6,1)*3+MID(C1411,5,1)*4+MID(C1411,4,1)*5+MID(C1411,3,1)*6+MID(C1411,2,1)*7+LEFT(C1411,1)*2)-(INT((RIGHT(C1411,1)*2+MID(C1411,6,1)*3+MID(C1411,5,1)*4+MID(C1411,4,1)*5+MID(C1411,3,1)*6+MID(C1411,2,1)*7+LEFT(C1411,1)*2)/11)*11))),(11-((RIGHT(C1411,1)*2+MID(C1411,7,1)*3+MID(C1411,6,1)*4+MID(C1411,5,1)*5+MID(C1411,4,1)*6+MID(C1411,3,1)*7+MID(C1411,2,1)*2+LEFT(C1411,1)*3)-(INT((RIGHT(C1411,1)*2+MID(C1411,7,1)*3+MID(C1411,6,1)*4+MID(C1411,5,1)*5+MID(C1411,4,1)*6+MID(C1411,3,1)*7+MID(C1411,2,1)*2+LEFT(C1411,1)*3)/11)*11))))))))</f>
        <v>9</v>
      </c>
      <c r="AK1411" s="90" t="str">
        <f t="shared" ref="AK1411:AK1474" si="610">IF(C1411="","Celda vacía",IF(C1411="E","-",IF(IF(AJ1411=11,0,IF(AJ1411=10,"K",AJ1411))=D1411,"-","Corregir RUN")))</f>
        <v>-</v>
      </c>
      <c r="AL1411" s="90" t="str">
        <f t="shared" ref="AL1411:AL1474" si="611">IF(H1411="","Celda vacía",IF(OR(H1411="M",H1411="H",H1411="X"),  IF(H1411="M", "Identifica este registro como MUJER",  IF(H1411="H","Identifica este registro como HOMBRE", IF(H1411="X","Identifica este registro como NO BINARIO"))),  "Validar con Tabla N°01")   )</f>
        <v>Identifica este registro como HOMBRE</v>
      </c>
      <c r="AM1411" s="90" t="str">
        <f t="shared" ref="AM1411:AM1474" si="612">IF(I1411="","Celda vacía",IF(ISERROR(VLOOKUP(I1411,Tabla_27_Matriz_Base,1,0)),"Revisar","-"))</f>
        <v>-</v>
      </c>
      <c r="AN1411" s="90" t="str">
        <f t="shared" ref="AN1411:AN1474" si="613">IF(J1411="","Celda vacía",IF(ISERROR(VLOOKUP(J1411,Tabla_04_Sist.Rem,1,0)),"Revisar","-"))</f>
        <v>-</v>
      </c>
      <c r="AO1411" s="90" t="str">
        <f t="shared" ref="AO1411:AO1474" si="614">IF(J1411="","SIST_REM vacío, no permite validar estamento",IF(OR(J1411=10,J1411=40,J1411=60,J1411=70),IF(ISERROR(VLOOKUP(K1411,Tabla_06_10_40_60_70_EUS,1,0)),"Revisar. Estamento no corresponde a sist. Rem.","-"),
IF(AND(A1411="l",J1411=11,K1411="DIRECTIVO"),"Dual",
IF(OR(J1411=11,J1411=12),IF(ISERROR(VLOOKUP(K1411,Tabla_06_11_12_15076_19664,1,0)),"Revisar. Estamento no corresponde a sist. Rem.","-"),
IF(J1411=13,IF(ISERROR(VLOOKUP(K1411,Tabla_06_13,1,0)),"Revisar. Estamento no corresponde a sist. Rem.","-"),
IF(J1411=14,IF(ISERROR(VLOOKUP(K1411,Tabla_06_14,1,0)),"Revisar. Estamento no corresponde a sist. Rem.","-"),
IF(J1411=15,IF(ISERROR(VLOOKUP(K1411,Tabla_06_15,1,0)),"Revisar. Estamento no corresponde a sist. Rem.","-"),
IF(OR(J1411=90),IF(ISERROR(VLOOKUP(K1411,Tabla_06_90_Personal_Fuera_de_Dotacion,1,0)),"Revisar. Estamento no corresponde a sist. Rem.","-"),
IF(J1411=61,IF(ISERROR(VLOOKUP(K1411,Tabla_06_DFL29_61_Experimentales,1,0)),"Revisar. Estamento no corresponde a sist. Rem.","-"),IF(J1411=20,IF(ISERROR(VLOOKUP(K1411,Tabla_06_20_Fiscalizadores,1,0)),"Revisar. Estamento no corresponde a sist. Rem.","-"),IF(J1411=80,IF(ISERROR(VLOOKUP(K1411,Tabla_06_80_Codigo_del_Trabajo,1,0)),"Revisar. Estamento no corresponde a sist. Rem.","-"),                    IF(J1411=30,IF(ISERROR(VLOOKUP(K1411,Tabla_06_30_Poder_Judicial,1,0)),"Revisar. Estamento no corresponde a sist. Rem.","-"),IF(ISERROR(VLOOKUP(K1411,Tabla_06_50_Ministerio_Publico,1,0)),"Revisar","-")))))))))))))</f>
        <v>-</v>
      </c>
      <c r="AP1411" s="58" t="str">
        <f t="shared" ref="AP1411:AP1474" si="615">IF(L1411="","Celda vacía",IF(ISERROR(VLOOKUP(L1411,Tabla_Personal,1,0)),"Revisar","-"))</f>
        <v>-</v>
      </c>
      <c r="AQ1411" s="94" t="str">
        <f t="shared" ref="AQ1411:AQ1474" si="616">IF(M1411="","Celda vacía",IF(ISERROR(VLOOKUP(M1411,Tabla_01_Mes,1,0)),"Revisar","-"))</f>
        <v>-</v>
      </c>
      <c r="AR1411" s="94" t="str">
        <f>IF(N1411="","PRIMER_DIA en blanco",
IF(AND(M1411="01",N1411&gt;=L_Conversion!$C$118,N1411&lt;=L_Conversion!$D$118),"-",
IF(AND(M1411="02",N1411&gt;=L_Conversion!$C$119,N1411&lt;=L_Conversion!$D$119),"-",
IF(AND(M1411="03",N1411&gt;=L_Conversion!$C$120,N1411&lt;=L_Conversion!$D$120),"-",
IF(AND(M1411="04",N1411&gt;=L_Conversion!$C$121,N1411&lt;=L_Conversion!$D$121),"-",
IF(AND(M1411="05",N1411&gt;=L_Conversion!$C$122,N1411&lt;=L_Conversion!$D$122),"-",
IF(AND(M1411="06",N1411&gt;=L_Conversion!$C$123,N1411&lt;=L_Conversion!$D$123),"-",
IF(AND(M1411="07",N1411&gt;=L_Conversion!$C$124,N1411&lt;=L_Conversion!$D$124),"-",
IF(AND(M1411="08",N1411&gt;=L_Conversion!$C$125,N1411&lt;=L_Conversion!$D$125),"-",
IF(AND(M1411="09",N1411&gt;=L_Conversion!$C$126,N1411&lt;=L_Conversion!$D$126),"-",
IF(AND(M1411="10",N1411&gt;=L_Conversion!$C$127,N1411&lt;=L_Conversion!$D$127),"-",
IF(AND(M1411="11",N1411&gt;=L_Conversion!$C$128,N1411&lt;=L_Conversion!$D$128),"-",
IF(AND(M1411="12",N1411&gt;=L_Conversion!$C$129,N1411&lt;=L_Conversion!$D$129),"-",
IF(AND(M1411="13",N1411&gt;=L_Conversion!$C$116,N1411&lt;=L_Conversion!$D$116),"-",
IF(AND(M1411="14",N1411&gt;=L_Conversion!$C$117,N1411&lt;=L_Conversion!$D$117),"-",
"PRIMER_DIA fuera de rango")))))))))))))))</f>
        <v>-</v>
      </c>
      <c r="AS1411" s="94" t="str">
        <f t="shared" ref="AS1411:AS1474" si="617">IF(O1411="","Celda vacía",IF(AND(ISERROR(VLOOKUP(P1411,Tabla_18_Tipos_licencias,1,FALSE))=FALSE,O1411&gt;=0,O1411&lt;=365),IF(P1411=8,IF(H1411="M",IF(ISERROR(VLOOKUP(O1411,Dias_Licencia_Tipo_8_M,1,0)),"Revisar días licencia tipo 8","-"),IF(ISERROR(VLOOKUP(O1411,Dias_licencia_tipo_8_H,1,0)),"Revisar días licencia tipo 8","-")),"-"),"Se debe revisar los campos TIPO_LM y N_DIAS"))</f>
        <v>-</v>
      </c>
      <c r="AT1411" s="94" t="str">
        <f t="shared" ref="AT1411:AT1474" si="618">IF(P1411="","Celda vacía",IF(ISERROR(VLOOKUP(P1411,Tabla_18_Tipos_licencias,1,FALSE))=FALSE,IF(H1411="M","-",IF(P1411=7,"Revisar","-")),"Revisar"))</f>
        <v>-</v>
      </c>
      <c r="AU1411" s="94" t="str">
        <f t="shared" ref="AU1411:AU1474" si="619">IF(Q1411="","Celda vacía",IF(AND(OR(L1411="HAG",L1411="HONORARIO"),OR(Q1411="AUTORIZADO",Q1411="REDUCIDO",Q1411="RECHAZADO",Q1411="PENDIENTE",Q1411="AMPLIADO")),"Revisar Calidad Jurídica",IF(AND(OR(L1411="HAG",L1411="HONORARIO"),Q1411="NC"),"-",IF(ISERROR(VLOOKUP(Q1411,Tabla_04_Estado_Resolucion,1,0)),"Revisar",IF(AND(Q1411="PENDIENTE",($BG$1-N1411)&gt;60),"Validar estado PENDIENTE",  IF(AND(OR(L1411="CONTRATA",L1411="PLANTA", L1411="CT", L1411="JP", L1411="JORNAL", L1411="CONTRATA_FD", L1411="CT_FD", L1411="ADSCRITO", L1411="LGN", L1411="VIGILANTE", L1411="BECARIOS", L1411="PLANTA_FD"),Q1411&lt;&gt;"NC"),"-","Revisar Calidad Jurídica"))))))</f>
        <v>-</v>
      </c>
      <c r="AV1411" s="94" t="str">
        <f t="shared" ref="AV1411:AV1474" si="620">IF(R1411="","Celda vacía",IF(AND(OR(Q1411="AUTORIZADO",Q1411="PENDIENTE",Q1411="NC",Q1411="AMPLIADO"),R1411="N"),"-",IF(AND(OR(Q1411="REDUCIDO",Q1411="RECHAZADO"),OR(R1411="S",R1411="N")),"-","Revisar")))</f>
        <v>-</v>
      </c>
      <c r="AW1411" s="94" t="str">
        <f t="shared" ref="AW1411:AW1474" si="621">IF(Q1411="","Celda vacía",IF(AND(R1411="N",Q1411=S1411),"-",IF(AND(S1411="PENDIENTE",($BG$1-N1411)&gt;60),"Validar estado PENDIENTE",IF(AND(R1411="S",OR(S1411="AUTORIZADO",S1411="PENDIENTE"),T1411=O1411),"-",IF(AND(R1411="S",S1411="REDUCIDO",T1411&lt;O1411,T1411&gt;0),"-",IF(AND(R1411="S",S1411="RECHAZADO",T1411=0),"-",IF(AND(Q1411="NC",S1411="NC",T1411=O1411),"-","Revisar")))))))</f>
        <v>-</v>
      </c>
      <c r="AX1411" s="94" t="str">
        <f t="shared" ref="AX1411:AX1474" si="622">IF(T1411="","Celda Vacía",IF(AND(OR(S1411="AUTORIZADO",S1411="PENDIENTE",S1411="NC"),O1411=T1411),"-",IF(AND(S1411="REDUCIDO",T1411&gt;0,T1411&lt;O1411),"-",IF(AND(S1411="RECHAZADO",T1411=0),"-",   IF(AND(S1411="AMPLIADO",T1411&gt;O1411),"-",       "Revisar" )))))</f>
        <v>-</v>
      </c>
      <c r="AY1411" s="94" t="str">
        <f t="shared" ref="AY1411:AY1474" si="623">IF(U1411="","Celda vacía",IF(OR(U1411="S",U1411="N"),"-","Revisar"))</f>
        <v>-</v>
      </c>
      <c r="AZ1411" s="94" t="str">
        <f t="shared" ref="AZ1411:AZ1474" si="624">IF(V1411="","Celda vacía",IF(OR(V1411="S",V1411="N"),"-","Revisar"))</f>
        <v>-</v>
      </c>
      <c r="BA1411" s="94" t="str">
        <f t="shared" ref="BA1411:BA1474" si="625">IF(W1411="","Celda vacía",IF(OR(W1411="S",W1411="N"),"-","Revisar"))</f>
        <v>-</v>
      </c>
      <c r="BB1411" s="94" t="str">
        <f t="shared" ref="BB1411:BB1474" si="626">IF(X1411="","Celda Vacia",IF(  OR(          AND(X1411=0,W1411="S"),AND(X1411&lt;&gt;0,W1411="N")),"Revisar valor del campo MONTO_SUB","-"))</f>
        <v>-</v>
      </c>
      <c r="BC1411" s="94" t="str">
        <f t="shared" ref="BC1411:BC1474" si="627">IF(Y1411="","Celda Vacia",IF(ISERROR(VLOOKUP(Y1411,Tabla_33_estado_recuperacion,1,FALSE)),"Se debe corregir el valor según Tabla Nro 33",IF(Y1411="SDR",IF(OR(S1411="RECHAZADO",W1411="N"),"-","Se debe revisar  ESTADO SDR"),IF(Y1411="PEN",IF(OR(S1411="AUTORIZADO",S1411="REDUCIDO",S1411="PENDIENTE"),"-","Se debe revisar ESTADO PEN"),IF(AND(OR(W1411="S",W1411="N"),OR(Y1411="TOT",Y1411="PAR"),OR(S1411="AUTORIZADO",S1411="REDUCIDO")),"-","Revisar ER2 Y ESTADO_REC")))))</f>
        <v>-</v>
      </c>
      <c r="BD1411" s="94" t="str">
        <f t="shared" ref="BD1411:BD1474" si="628">IF(Z1411="","Celda Vacia", IF(Z1411&gt;T1411,"Dias recuperados no puede ser mayor a dias autorizados", IF(ISNUMBER(Z1411)=TRUE,IF(Z1411=0,IF(OR(Y1411="SDR",Y1411="PEN"),"-",IF(AND(T1411&lt;4,OR(Y1411="TOT",Y1411="PAR")),"-","Se debe revisar los Campos N_DIAS_REC y ESTADO_REC")),IF(AND(Z1411&gt;0,Z1411&lt;366,OR(Y1411="TOT",Y1411="PAR")),"-","Se debe revisar los campos ESTADO_REC y N_DIAS_REC")),"Valor del campo N_DIAS_REC no es numérico"))    )</f>
        <v>-</v>
      </c>
      <c r="BE1411" s="94" t="str">
        <f t="shared" ref="BE1411:BE1474" si="629">IF(AA1411="","Celda vacia",
IF( AND(AA1411=0,(OR(Y1411="PEN",Y1411="SDR"))),"-",
IF(AND(T1411&lt;4,OR(P1411="5A",P1411="5B",P1411="6A",P1411="6B"),AA1411&gt;=0),"-",
IF(AND(T1411&lt;4,P1411&lt;&gt;"5A",P1411&lt;&gt;"5B",P1411&lt;&gt;"6A",P1411&lt;&gt;"6B",AA1411=0),"-",
IF(AND(T1411&lt;4,P1411&lt;&gt;"5A",P1411&lt;&gt;"5B",P1411&lt;&gt;"6A",P1411&lt;&gt;"6B",V1411="S",AA1411&gt;=0),"-",
IF(AND(T1411&gt;=4,AA1411&gt;0, OR(Y1411="TOT",Y1411="PAR")),"-",
"Revisar el tipo de licencia medica, dias de licencia para el monto de recuperación declarado"))))))</f>
        <v>-</v>
      </c>
      <c r="BF1411" s="94" t="str">
        <f t="shared" ref="BF1411:BF1474" si="630">IF(AB1411="","Celda vacia",IF(ISNUMBER(AB1411)=TRUE,IF(AB1411=0,IF(OR(Y1411="PEN",Y1411="SDR"),"-","revisar "),IF(OR(Y1411="TOT",Y1411="PAR"),"-","Revisar")),"Valor del campo no es numérico"))</f>
        <v>-</v>
      </c>
    </row>
    <row r="1412" spans="1:58" x14ac:dyDescent="0.2">
      <c r="A1412" s="19" t="s">
        <v>1193</v>
      </c>
      <c r="B1412" s="19" t="s">
        <v>875</v>
      </c>
      <c r="C1412" s="19">
        <v>18502227</v>
      </c>
      <c r="D1412" s="19">
        <v>7</v>
      </c>
      <c r="E1412" s="19" t="s">
        <v>1598</v>
      </c>
      <c r="F1412" s="19" t="s">
        <v>1599</v>
      </c>
      <c r="G1412" s="19" t="s">
        <v>1600</v>
      </c>
      <c r="H1412" s="19" t="s">
        <v>1018</v>
      </c>
      <c r="I1412" s="19" t="s">
        <v>653</v>
      </c>
      <c r="J1412" s="19">
        <v>80</v>
      </c>
      <c r="K1412" s="19" t="s">
        <v>556</v>
      </c>
      <c r="L1412" s="19" t="s">
        <v>495</v>
      </c>
      <c r="M1412" s="19" t="s">
        <v>273</v>
      </c>
      <c r="N1412" s="19">
        <v>45994</v>
      </c>
      <c r="O1412" s="19">
        <v>3</v>
      </c>
      <c r="P1412" s="83">
        <v>1</v>
      </c>
      <c r="Q1412" s="19" t="s">
        <v>23</v>
      </c>
      <c r="R1412" s="19" t="s">
        <v>11</v>
      </c>
      <c r="S1412" s="19" t="s">
        <v>23</v>
      </c>
      <c r="T1412" s="19">
        <v>3</v>
      </c>
      <c r="U1412" s="19" t="s">
        <v>11</v>
      </c>
      <c r="V1412" s="19" t="s">
        <v>11</v>
      </c>
      <c r="W1412" s="19" t="s">
        <v>11</v>
      </c>
      <c r="X1412" s="19">
        <v>0</v>
      </c>
      <c r="Y1412" s="19" t="s">
        <v>730</v>
      </c>
      <c r="Z1412" s="19">
        <v>0</v>
      </c>
      <c r="AA1412" s="19">
        <v>0</v>
      </c>
      <c r="AB1412" s="19">
        <v>0</v>
      </c>
      <c r="AC1412" s="186" t="str">
        <f>IF(OR(M1412="13",M1412="14",P1412=8),"",IF(     AND(OR(S1412="AUTORIZADO", S1412="PENDIENTE", S1412="REDUCIDO", S1412="AMPLIADO"),L1412&lt;&gt;"HONORARIO" ), _xlfn.CONCAT(IF(H1412="X","H",H1412),"_",IF(OR(P1412=5,P1412=6),_xlfn.CONCAT(P1412,"A"),P1412),"_",VLOOKUP(T1412,Datos!$B$2:$C$5,2,TRUE)),""))</f>
        <v>M_1_[hasta 3]</v>
      </c>
      <c r="AD1412" s="186">
        <f t="shared" si="604"/>
        <v>0</v>
      </c>
      <c r="AE1412" s="90" t="str">
        <f t="shared" si="605"/>
        <v>-</v>
      </c>
      <c r="AF1412" s="91" t="str">
        <f t="shared" si="606"/>
        <v>070606</v>
      </c>
      <c r="AG1412" s="92"/>
      <c r="AH1412" s="93" t="str">
        <f t="shared" si="607"/>
        <v>Corporación de Fomento de la Producción</v>
      </c>
      <c r="AI1412" s="90" t="str">
        <f t="shared" si="608"/>
        <v>-</v>
      </c>
      <c r="AJ1412" s="90">
        <f t="shared" si="609"/>
        <v>7</v>
      </c>
      <c r="AK1412" s="90" t="str">
        <f t="shared" si="610"/>
        <v>-</v>
      </c>
      <c r="AL1412" s="90" t="str">
        <f t="shared" si="611"/>
        <v>Identifica este registro como MUJER</v>
      </c>
      <c r="AM1412" s="90" t="str">
        <f t="shared" si="612"/>
        <v>-</v>
      </c>
      <c r="AN1412" s="90" t="str">
        <f t="shared" si="613"/>
        <v>-</v>
      </c>
      <c r="AO1412" s="90" t="str">
        <f t="shared" si="614"/>
        <v>-</v>
      </c>
      <c r="AP1412" s="58" t="str">
        <f t="shared" si="615"/>
        <v>-</v>
      </c>
      <c r="AQ1412" s="94" t="str">
        <f t="shared" si="616"/>
        <v>-</v>
      </c>
      <c r="AR1412" s="94" t="str">
        <f>IF(N1412="","PRIMER_DIA en blanco",
IF(AND(M1412="01",N1412&gt;=L_Conversion!$C$118,N1412&lt;=L_Conversion!$D$118),"-",
IF(AND(M1412="02",N1412&gt;=L_Conversion!$C$119,N1412&lt;=L_Conversion!$D$119),"-",
IF(AND(M1412="03",N1412&gt;=L_Conversion!$C$120,N1412&lt;=L_Conversion!$D$120),"-",
IF(AND(M1412="04",N1412&gt;=L_Conversion!$C$121,N1412&lt;=L_Conversion!$D$121),"-",
IF(AND(M1412="05",N1412&gt;=L_Conversion!$C$122,N1412&lt;=L_Conversion!$D$122),"-",
IF(AND(M1412="06",N1412&gt;=L_Conversion!$C$123,N1412&lt;=L_Conversion!$D$123),"-",
IF(AND(M1412="07",N1412&gt;=L_Conversion!$C$124,N1412&lt;=L_Conversion!$D$124),"-",
IF(AND(M1412="08",N1412&gt;=L_Conversion!$C$125,N1412&lt;=L_Conversion!$D$125),"-",
IF(AND(M1412="09",N1412&gt;=L_Conversion!$C$126,N1412&lt;=L_Conversion!$D$126),"-",
IF(AND(M1412="10",N1412&gt;=L_Conversion!$C$127,N1412&lt;=L_Conversion!$D$127),"-",
IF(AND(M1412="11",N1412&gt;=L_Conversion!$C$128,N1412&lt;=L_Conversion!$D$128),"-",
IF(AND(M1412="12",N1412&gt;=L_Conversion!$C$129,N1412&lt;=L_Conversion!$D$129),"-",
IF(AND(M1412="13",N1412&gt;=L_Conversion!$C$116,N1412&lt;=L_Conversion!$D$116),"-",
IF(AND(M1412="14",N1412&gt;=L_Conversion!$C$117,N1412&lt;=L_Conversion!$D$117),"-",
"PRIMER_DIA fuera de rango")))))))))))))))</f>
        <v>-</v>
      </c>
      <c r="AS1412" s="94" t="str">
        <f t="shared" si="617"/>
        <v>-</v>
      </c>
      <c r="AT1412" s="94" t="str">
        <f t="shared" si="618"/>
        <v>-</v>
      </c>
      <c r="AU1412" s="94" t="str">
        <f t="shared" si="619"/>
        <v>-</v>
      </c>
      <c r="AV1412" s="94" t="str">
        <f t="shared" si="620"/>
        <v>-</v>
      </c>
      <c r="AW1412" s="94" t="str">
        <f t="shared" si="621"/>
        <v>-</v>
      </c>
      <c r="AX1412" s="94" t="str">
        <f t="shared" si="622"/>
        <v>-</v>
      </c>
      <c r="AY1412" s="94" t="str">
        <f t="shared" si="623"/>
        <v>-</v>
      </c>
      <c r="AZ1412" s="94" t="str">
        <f t="shared" si="624"/>
        <v>-</v>
      </c>
      <c r="BA1412" s="94" t="str">
        <f t="shared" si="625"/>
        <v>-</v>
      </c>
      <c r="BB1412" s="94" t="str">
        <f t="shared" si="626"/>
        <v>-</v>
      </c>
      <c r="BC1412" s="94" t="str">
        <f t="shared" si="627"/>
        <v>-</v>
      </c>
      <c r="BD1412" s="94" t="str">
        <f t="shared" si="628"/>
        <v>-</v>
      </c>
      <c r="BE1412" s="94" t="str">
        <f t="shared" si="629"/>
        <v>-</v>
      </c>
      <c r="BF1412" s="94" t="str">
        <f t="shared" si="630"/>
        <v>-</v>
      </c>
    </row>
    <row r="1413" spans="1:58" x14ac:dyDescent="0.2">
      <c r="A1413" s="19" t="s">
        <v>1193</v>
      </c>
      <c r="B1413" s="19" t="s">
        <v>1138</v>
      </c>
      <c r="C1413" s="19">
        <v>16281137</v>
      </c>
      <c r="D1413" s="19">
        <v>1</v>
      </c>
      <c r="E1413" s="19" t="s">
        <v>1299</v>
      </c>
      <c r="F1413" s="19" t="s">
        <v>1300</v>
      </c>
      <c r="G1413" s="19" t="s">
        <v>1301</v>
      </c>
      <c r="H1413" s="19" t="s">
        <v>654</v>
      </c>
      <c r="I1413" s="19" t="s">
        <v>654</v>
      </c>
      <c r="J1413" s="19">
        <v>80</v>
      </c>
      <c r="K1413" s="19" t="s">
        <v>556</v>
      </c>
      <c r="L1413" s="19" t="s">
        <v>509</v>
      </c>
      <c r="M1413" s="19" t="s">
        <v>273</v>
      </c>
      <c r="N1413" s="19">
        <v>45994</v>
      </c>
      <c r="O1413" s="19">
        <v>3</v>
      </c>
      <c r="P1413" s="83">
        <v>1</v>
      </c>
      <c r="Q1413" s="19" t="s">
        <v>23</v>
      </c>
      <c r="R1413" s="19" t="s">
        <v>11</v>
      </c>
      <c r="S1413" s="19" t="s">
        <v>23</v>
      </c>
      <c r="T1413" s="19">
        <v>3</v>
      </c>
      <c r="U1413" s="19" t="s">
        <v>11</v>
      </c>
      <c r="V1413" s="19" t="s">
        <v>11</v>
      </c>
      <c r="W1413" s="19" t="s">
        <v>11</v>
      </c>
      <c r="X1413" s="19">
        <v>0</v>
      </c>
      <c r="Y1413" s="19" t="s">
        <v>730</v>
      </c>
      <c r="Z1413" s="19">
        <v>0</v>
      </c>
      <c r="AA1413" s="19">
        <v>0</v>
      </c>
      <c r="AB1413" s="19">
        <v>0</v>
      </c>
      <c r="AC1413" s="186" t="str">
        <f>IF(OR(M1413="13",M1413="14",P1413=8),"",IF(     AND(OR(S1413="AUTORIZADO", S1413="PENDIENTE", S1413="REDUCIDO", S1413="AMPLIADO"),L1413&lt;&gt;"HONORARIO" ), _xlfn.CONCAT(IF(H1413="X","H",H1413),"_",IF(OR(P1413=5,P1413=6),_xlfn.CONCAT(P1413,"A"),P1413),"_",VLOOKUP(T1413,Datos!$B$2:$C$5,2,TRUE)),""))</f>
        <v>H_1_[hasta 3]</v>
      </c>
      <c r="AD1413" s="186">
        <f t="shared" si="604"/>
        <v>0</v>
      </c>
      <c r="AE1413" s="90" t="str">
        <f t="shared" si="605"/>
        <v>-</v>
      </c>
      <c r="AF1413" s="91" t="str">
        <f t="shared" si="606"/>
        <v>Revisar</v>
      </c>
      <c r="AG1413" s="92"/>
      <c r="AH1413" s="93" t="str">
        <f t="shared" si="607"/>
        <v>Corporación de Fomento de la Producción</v>
      </c>
      <c r="AI1413" s="90" t="str">
        <f t="shared" si="608"/>
        <v>-</v>
      </c>
      <c r="AJ1413" s="90">
        <f t="shared" si="609"/>
        <v>1</v>
      </c>
      <c r="AK1413" s="90" t="str">
        <f t="shared" si="610"/>
        <v>-</v>
      </c>
      <c r="AL1413" s="90" t="str">
        <f t="shared" si="611"/>
        <v>Identifica este registro como HOMBRE</v>
      </c>
      <c r="AM1413" s="90" t="str">
        <f t="shared" si="612"/>
        <v>-</v>
      </c>
      <c r="AN1413" s="90" t="str">
        <f t="shared" si="613"/>
        <v>-</v>
      </c>
      <c r="AO1413" s="90" t="str">
        <f t="shared" si="614"/>
        <v>-</v>
      </c>
      <c r="AP1413" s="58" t="str">
        <f t="shared" si="615"/>
        <v>-</v>
      </c>
      <c r="AQ1413" s="94" t="str">
        <f t="shared" si="616"/>
        <v>-</v>
      </c>
      <c r="AR1413" s="94" t="str">
        <f>IF(N1413="","PRIMER_DIA en blanco",
IF(AND(M1413="01",N1413&gt;=L_Conversion!$C$118,N1413&lt;=L_Conversion!$D$118),"-",
IF(AND(M1413="02",N1413&gt;=L_Conversion!$C$119,N1413&lt;=L_Conversion!$D$119),"-",
IF(AND(M1413="03",N1413&gt;=L_Conversion!$C$120,N1413&lt;=L_Conversion!$D$120),"-",
IF(AND(M1413="04",N1413&gt;=L_Conversion!$C$121,N1413&lt;=L_Conversion!$D$121),"-",
IF(AND(M1413="05",N1413&gt;=L_Conversion!$C$122,N1413&lt;=L_Conversion!$D$122),"-",
IF(AND(M1413="06",N1413&gt;=L_Conversion!$C$123,N1413&lt;=L_Conversion!$D$123),"-",
IF(AND(M1413="07",N1413&gt;=L_Conversion!$C$124,N1413&lt;=L_Conversion!$D$124),"-",
IF(AND(M1413="08",N1413&gt;=L_Conversion!$C$125,N1413&lt;=L_Conversion!$D$125),"-",
IF(AND(M1413="09",N1413&gt;=L_Conversion!$C$126,N1413&lt;=L_Conversion!$D$126),"-",
IF(AND(M1413="10",N1413&gt;=L_Conversion!$C$127,N1413&lt;=L_Conversion!$D$127),"-",
IF(AND(M1413="11",N1413&gt;=L_Conversion!$C$128,N1413&lt;=L_Conversion!$D$128),"-",
IF(AND(M1413="12",N1413&gt;=L_Conversion!$C$129,N1413&lt;=L_Conversion!$D$129),"-",
IF(AND(M1413="13",N1413&gt;=L_Conversion!$C$116,N1413&lt;=L_Conversion!$D$116),"-",
IF(AND(M1413="14",N1413&gt;=L_Conversion!$C$117,N1413&lt;=L_Conversion!$D$117),"-",
"PRIMER_DIA fuera de rango")))))))))))))))</f>
        <v>-</v>
      </c>
      <c r="AS1413" s="94" t="str">
        <f t="shared" si="617"/>
        <v>-</v>
      </c>
      <c r="AT1413" s="94" t="str">
        <f t="shared" si="618"/>
        <v>-</v>
      </c>
      <c r="AU1413" s="94" t="str">
        <f t="shared" si="619"/>
        <v>-</v>
      </c>
      <c r="AV1413" s="94" t="str">
        <f t="shared" si="620"/>
        <v>-</v>
      </c>
      <c r="AW1413" s="94" t="str">
        <f t="shared" si="621"/>
        <v>-</v>
      </c>
      <c r="AX1413" s="94" t="str">
        <f t="shared" si="622"/>
        <v>-</v>
      </c>
      <c r="AY1413" s="94" t="str">
        <f t="shared" si="623"/>
        <v>-</v>
      </c>
      <c r="AZ1413" s="94" t="str">
        <f t="shared" si="624"/>
        <v>-</v>
      </c>
      <c r="BA1413" s="94" t="str">
        <f t="shared" si="625"/>
        <v>-</v>
      </c>
      <c r="BB1413" s="94" t="str">
        <f t="shared" si="626"/>
        <v>-</v>
      </c>
      <c r="BC1413" s="94" t="str">
        <f t="shared" si="627"/>
        <v>-</v>
      </c>
      <c r="BD1413" s="94" t="str">
        <f t="shared" si="628"/>
        <v>-</v>
      </c>
      <c r="BE1413" s="94" t="str">
        <f t="shared" si="629"/>
        <v>-</v>
      </c>
      <c r="BF1413" s="94" t="str">
        <f t="shared" si="630"/>
        <v>-</v>
      </c>
    </row>
    <row r="1414" spans="1:58" x14ac:dyDescent="0.2">
      <c r="A1414" s="19" t="s">
        <v>1193</v>
      </c>
      <c r="B1414" s="19" t="s">
        <v>76</v>
      </c>
      <c r="C1414" s="19">
        <v>15634479</v>
      </c>
      <c r="D1414" s="19">
        <v>6</v>
      </c>
      <c r="E1414" s="19" t="s">
        <v>1534</v>
      </c>
      <c r="F1414" s="19" t="s">
        <v>1355</v>
      </c>
      <c r="G1414" s="19" t="s">
        <v>1592</v>
      </c>
      <c r="H1414" s="19" t="s">
        <v>654</v>
      </c>
      <c r="I1414" s="19" t="s">
        <v>653</v>
      </c>
      <c r="J1414" s="19">
        <v>80</v>
      </c>
      <c r="K1414" s="19" t="s">
        <v>556</v>
      </c>
      <c r="L1414" s="19" t="s">
        <v>495</v>
      </c>
      <c r="M1414" s="19" t="s">
        <v>273</v>
      </c>
      <c r="N1414" s="19">
        <v>45995</v>
      </c>
      <c r="O1414" s="19">
        <v>2</v>
      </c>
      <c r="P1414" s="83">
        <v>1</v>
      </c>
      <c r="Q1414" s="19" t="s">
        <v>23</v>
      </c>
      <c r="R1414" s="19" t="s">
        <v>11</v>
      </c>
      <c r="S1414" s="19" t="s">
        <v>23</v>
      </c>
      <c r="T1414" s="19">
        <v>2</v>
      </c>
      <c r="U1414" s="19" t="s">
        <v>11</v>
      </c>
      <c r="V1414" s="19" t="s">
        <v>11</v>
      </c>
      <c r="W1414" s="19" t="s">
        <v>11</v>
      </c>
      <c r="X1414" s="19">
        <v>0</v>
      </c>
      <c r="Y1414" s="19" t="s">
        <v>730</v>
      </c>
      <c r="Z1414" s="19">
        <v>0</v>
      </c>
      <c r="AA1414" s="19">
        <v>0</v>
      </c>
      <c r="AB1414" s="19">
        <v>0</v>
      </c>
      <c r="AC1414" s="186" t="str">
        <f>IF(OR(M1414="13",M1414="14",P1414=8),"",IF(     AND(OR(S1414="AUTORIZADO", S1414="PENDIENTE", S1414="REDUCIDO", S1414="AMPLIADO"),L1414&lt;&gt;"HONORARIO" ), _xlfn.CONCAT(IF(H1414="X","H",H1414),"_",IF(OR(P1414=5,P1414=6),_xlfn.CONCAT(P1414,"A"),P1414),"_",VLOOKUP(T1414,Datos!$B$2:$C$5,2,TRUE)),""))</f>
        <v>H_1_[hasta 3]</v>
      </c>
      <c r="AD1414" s="186">
        <f t="shared" si="604"/>
        <v>0</v>
      </c>
      <c r="AE1414" s="90" t="str">
        <f t="shared" si="605"/>
        <v>-</v>
      </c>
      <c r="AF1414" s="91" t="str">
        <f t="shared" si="606"/>
        <v>070601</v>
      </c>
      <c r="AG1414" s="92"/>
      <c r="AH1414" s="93" t="str">
        <f t="shared" si="607"/>
        <v>Corporación de Fomento de la Producción</v>
      </c>
      <c r="AI1414" s="90" t="str">
        <f t="shared" si="608"/>
        <v>-</v>
      </c>
      <c r="AJ1414" s="90">
        <f t="shared" si="609"/>
        <v>6</v>
      </c>
      <c r="AK1414" s="90" t="str">
        <f t="shared" si="610"/>
        <v>-</v>
      </c>
      <c r="AL1414" s="90" t="str">
        <f t="shared" si="611"/>
        <v>Identifica este registro como HOMBRE</v>
      </c>
      <c r="AM1414" s="90" t="str">
        <f t="shared" si="612"/>
        <v>-</v>
      </c>
      <c r="AN1414" s="90" t="str">
        <f t="shared" si="613"/>
        <v>-</v>
      </c>
      <c r="AO1414" s="90" t="str">
        <f t="shared" si="614"/>
        <v>-</v>
      </c>
      <c r="AP1414" s="58" t="str">
        <f t="shared" si="615"/>
        <v>-</v>
      </c>
      <c r="AQ1414" s="94" t="str">
        <f t="shared" si="616"/>
        <v>-</v>
      </c>
      <c r="AR1414" s="94" t="str">
        <f>IF(N1414="","PRIMER_DIA en blanco",
IF(AND(M1414="01",N1414&gt;=L_Conversion!$C$118,N1414&lt;=L_Conversion!$D$118),"-",
IF(AND(M1414="02",N1414&gt;=L_Conversion!$C$119,N1414&lt;=L_Conversion!$D$119),"-",
IF(AND(M1414="03",N1414&gt;=L_Conversion!$C$120,N1414&lt;=L_Conversion!$D$120),"-",
IF(AND(M1414="04",N1414&gt;=L_Conversion!$C$121,N1414&lt;=L_Conversion!$D$121),"-",
IF(AND(M1414="05",N1414&gt;=L_Conversion!$C$122,N1414&lt;=L_Conversion!$D$122),"-",
IF(AND(M1414="06",N1414&gt;=L_Conversion!$C$123,N1414&lt;=L_Conversion!$D$123),"-",
IF(AND(M1414="07",N1414&gt;=L_Conversion!$C$124,N1414&lt;=L_Conversion!$D$124),"-",
IF(AND(M1414="08",N1414&gt;=L_Conversion!$C$125,N1414&lt;=L_Conversion!$D$125),"-",
IF(AND(M1414="09",N1414&gt;=L_Conversion!$C$126,N1414&lt;=L_Conversion!$D$126),"-",
IF(AND(M1414="10",N1414&gt;=L_Conversion!$C$127,N1414&lt;=L_Conversion!$D$127),"-",
IF(AND(M1414="11",N1414&gt;=L_Conversion!$C$128,N1414&lt;=L_Conversion!$D$128),"-",
IF(AND(M1414="12",N1414&gt;=L_Conversion!$C$129,N1414&lt;=L_Conversion!$D$129),"-",
IF(AND(M1414="13",N1414&gt;=L_Conversion!$C$116,N1414&lt;=L_Conversion!$D$116),"-",
IF(AND(M1414="14",N1414&gt;=L_Conversion!$C$117,N1414&lt;=L_Conversion!$D$117),"-",
"PRIMER_DIA fuera de rango")))))))))))))))</f>
        <v>-</v>
      </c>
      <c r="AS1414" s="94" t="str">
        <f t="shared" si="617"/>
        <v>-</v>
      </c>
      <c r="AT1414" s="94" t="str">
        <f t="shared" si="618"/>
        <v>-</v>
      </c>
      <c r="AU1414" s="94" t="str">
        <f t="shared" si="619"/>
        <v>-</v>
      </c>
      <c r="AV1414" s="94" t="str">
        <f t="shared" si="620"/>
        <v>-</v>
      </c>
      <c r="AW1414" s="94" t="str">
        <f t="shared" si="621"/>
        <v>-</v>
      </c>
      <c r="AX1414" s="94" t="str">
        <f t="shared" si="622"/>
        <v>-</v>
      </c>
      <c r="AY1414" s="94" t="str">
        <f t="shared" si="623"/>
        <v>-</v>
      </c>
      <c r="AZ1414" s="94" t="str">
        <f t="shared" si="624"/>
        <v>-</v>
      </c>
      <c r="BA1414" s="94" t="str">
        <f t="shared" si="625"/>
        <v>-</v>
      </c>
      <c r="BB1414" s="94" t="str">
        <f t="shared" si="626"/>
        <v>-</v>
      </c>
      <c r="BC1414" s="94" t="str">
        <f t="shared" si="627"/>
        <v>-</v>
      </c>
      <c r="BD1414" s="94" t="str">
        <f t="shared" si="628"/>
        <v>-</v>
      </c>
      <c r="BE1414" s="94" t="str">
        <f t="shared" si="629"/>
        <v>-</v>
      </c>
      <c r="BF1414" s="94" t="str">
        <f t="shared" si="630"/>
        <v>-</v>
      </c>
    </row>
    <row r="1415" spans="1:58" x14ac:dyDescent="0.2">
      <c r="A1415" s="19" t="s">
        <v>1193</v>
      </c>
      <c r="B1415" s="19" t="s">
        <v>76</v>
      </c>
      <c r="C1415" s="19">
        <v>17099312</v>
      </c>
      <c r="D1415" s="19">
        <v>8</v>
      </c>
      <c r="E1415" s="19" t="s">
        <v>2227</v>
      </c>
      <c r="F1415" s="19" t="s">
        <v>2228</v>
      </c>
      <c r="G1415" s="19" t="s">
        <v>2229</v>
      </c>
      <c r="H1415" s="19" t="s">
        <v>1018</v>
      </c>
      <c r="I1415" s="19" t="s">
        <v>653</v>
      </c>
      <c r="J1415" s="19">
        <v>80</v>
      </c>
      <c r="K1415" s="19" t="s">
        <v>556</v>
      </c>
      <c r="L1415" s="19" t="s">
        <v>495</v>
      </c>
      <c r="M1415" s="19" t="s">
        <v>273</v>
      </c>
      <c r="N1415" s="19">
        <v>45995</v>
      </c>
      <c r="O1415" s="19">
        <v>2</v>
      </c>
      <c r="P1415" s="83">
        <v>1</v>
      </c>
      <c r="Q1415" s="19" t="s">
        <v>23</v>
      </c>
      <c r="R1415" s="19" t="s">
        <v>11</v>
      </c>
      <c r="S1415" s="19" t="s">
        <v>23</v>
      </c>
      <c r="T1415" s="19">
        <v>2</v>
      </c>
      <c r="U1415" s="19" t="s">
        <v>11</v>
      </c>
      <c r="V1415" s="19" t="s">
        <v>11</v>
      </c>
      <c r="W1415" s="19" t="s">
        <v>11</v>
      </c>
      <c r="X1415" s="19">
        <v>0</v>
      </c>
      <c r="Y1415" s="19" t="s">
        <v>730</v>
      </c>
      <c r="Z1415" s="19">
        <v>0</v>
      </c>
      <c r="AA1415" s="19">
        <v>0</v>
      </c>
      <c r="AB1415" s="19">
        <v>0</v>
      </c>
      <c r="AC1415" s="186" t="str">
        <f>IF(OR(M1415="13",M1415="14",P1415=8),"",IF(     AND(OR(S1415="AUTORIZADO", S1415="PENDIENTE", S1415="REDUCIDO", S1415="AMPLIADO"),L1415&lt;&gt;"HONORARIO" ), _xlfn.CONCAT(IF(H1415="X","H",H1415),"_",IF(OR(P1415=5,P1415=6),_xlfn.CONCAT(P1415,"A"),P1415),"_",VLOOKUP(T1415,Datos!$B$2:$C$5,2,TRUE)),""))</f>
        <v>M_1_[hasta 3]</v>
      </c>
      <c r="AD1415" s="186">
        <f t="shared" si="604"/>
        <v>0</v>
      </c>
      <c r="AE1415" s="90" t="str">
        <f t="shared" si="605"/>
        <v>-</v>
      </c>
      <c r="AF1415" s="91" t="str">
        <f t="shared" si="606"/>
        <v>070601</v>
      </c>
      <c r="AG1415" s="92"/>
      <c r="AH1415" s="93" t="str">
        <f t="shared" si="607"/>
        <v>Corporación de Fomento de la Producción</v>
      </c>
      <c r="AI1415" s="90" t="str">
        <f t="shared" si="608"/>
        <v>-</v>
      </c>
      <c r="AJ1415" s="90">
        <f t="shared" si="609"/>
        <v>8</v>
      </c>
      <c r="AK1415" s="90" t="str">
        <f t="shared" si="610"/>
        <v>-</v>
      </c>
      <c r="AL1415" s="90" t="str">
        <f t="shared" si="611"/>
        <v>Identifica este registro como MUJER</v>
      </c>
      <c r="AM1415" s="90" t="str">
        <f t="shared" si="612"/>
        <v>-</v>
      </c>
      <c r="AN1415" s="90" t="str">
        <f t="shared" si="613"/>
        <v>-</v>
      </c>
      <c r="AO1415" s="90" t="str">
        <f t="shared" si="614"/>
        <v>-</v>
      </c>
      <c r="AP1415" s="58" t="str">
        <f t="shared" si="615"/>
        <v>-</v>
      </c>
      <c r="AQ1415" s="94" t="str">
        <f t="shared" si="616"/>
        <v>-</v>
      </c>
      <c r="AR1415" s="94" t="str">
        <f>IF(N1415="","PRIMER_DIA en blanco",
IF(AND(M1415="01",N1415&gt;=L_Conversion!$C$118,N1415&lt;=L_Conversion!$D$118),"-",
IF(AND(M1415="02",N1415&gt;=L_Conversion!$C$119,N1415&lt;=L_Conversion!$D$119),"-",
IF(AND(M1415="03",N1415&gt;=L_Conversion!$C$120,N1415&lt;=L_Conversion!$D$120),"-",
IF(AND(M1415="04",N1415&gt;=L_Conversion!$C$121,N1415&lt;=L_Conversion!$D$121),"-",
IF(AND(M1415="05",N1415&gt;=L_Conversion!$C$122,N1415&lt;=L_Conversion!$D$122),"-",
IF(AND(M1415="06",N1415&gt;=L_Conversion!$C$123,N1415&lt;=L_Conversion!$D$123),"-",
IF(AND(M1415="07",N1415&gt;=L_Conversion!$C$124,N1415&lt;=L_Conversion!$D$124),"-",
IF(AND(M1415="08",N1415&gt;=L_Conversion!$C$125,N1415&lt;=L_Conversion!$D$125),"-",
IF(AND(M1415="09",N1415&gt;=L_Conversion!$C$126,N1415&lt;=L_Conversion!$D$126),"-",
IF(AND(M1415="10",N1415&gt;=L_Conversion!$C$127,N1415&lt;=L_Conversion!$D$127),"-",
IF(AND(M1415="11",N1415&gt;=L_Conversion!$C$128,N1415&lt;=L_Conversion!$D$128),"-",
IF(AND(M1415="12",N1415&gt;=L_Conversion!$C$129,N1415&lt;=L_Conversion!$D$129),"-",
IF(AND(M1415="13",N1415&gt;=L_Conversion!$C$116,N1415&lt;=L_Conversion!$D$116),"-",
IF(AND(M1415="14",N1415&gt;=L_Conversion!$C$117,N1415&lt;=L_Conversion!$D$117),"-",
"PRIMER_DIA fuera de rango")))))))))))))))</f>
        <v>-</v>
      </c>
      <c r="AS1415" s="94" t="str">
        <f t="shared" si="617"/>
        <v>-</v>
      </c>
      <c r="AT1415" s="94" t="str">
        <f t="shared" si="618"/>
        <v>-</v>
      </c>
      <c r="AU1415" s="94" t="str">
        <f t="shared" si="619"/>
        <v>-</v>
      </c>
      <c r="AV1415" s="94" t="str">
        <f t="shared" si="620"/>
        <v>-</v>
      </c>
      <c r="AW1415" s="94" t="str">
        <f t="shared" si="621"/>
        <v>-</v>
      </c>
      <c r="AX1415" s="94" t="str">
        <f t="shared" si="622"/>
        <v>-</v>
      </c>
      <c r="AY1415" s="94" t="str">
        <f t="shared" si="623"/>
        <v>-</v>
      </c>
      <c r="AZ1415" s="94" t="str">
        <f t="shared" si="624"/>
        <v>-</v>
      </c>
      <c r="BA1415" s="94" t="str">
        <f t="shared" si="625"/>
        <v>-</v>
      </c>
      <c r="BB1415" s="94" t="str">
        <f t="shared" si="626"/>
        <v>-</v>
      </c>
      <c r="BC1415" s="94" t="str">
        <f t="shared" si="627"/>
        <v>-</v>
      </c>
      <c r="BD1415" s="94" t="str">
        <f t="shared" si="628"/>
        <v>-</v>
      </c>
      <c r="BE1415" s="94" t="str">
        <f t="shared" si="629"/>
        <v>-</v>
      </c>
      <c r="BF1415" s="94" t="str">
        <f t="shared" si="630"/>
        <v>-</v>
      </c>
    </row>
    <row r="1416" spans="1:58" x14ac:dyDescent="0.2">
      <c r="A1416" s="19" t="s">
        <v>1193</v>
      </c>
      <c r="B1416" s="19" t="s">
        <v>76</v>
      </c>
      <c r="C1416" s="19">
        <v>18178675</v>
      </c>
      <c r="D1416" s="19">
        <v>2</v>
      </c>
      <c r="E1416" s="19" t="s">
        <v>1786</v>
      </c>
      <c r="F1416" s="19" t="s">
        <v>1398</v>
      </c>
      <c r="G1416" s="19" t="s">
        <v>2120</v>
      </c>
      <c r="H1416" s="19" t="s">
        <v>654</v>
      </c>
      <c r="I1416" s="19" t="s">
        <v>654</v>
      </c>
      <c r="J1416" s="19">
        <v>80</v>
      </c>
      <c r="K1416" s="19" t="s">
        <v>556</v>
      </c>
      <c r="L1416" s="19" t="s">
        <v>509</v>
      </c>
      <c r="M1416" s="19" t="s">
        <v>273</v>
      </c>
      <c r="N1416" s="19">
        <v>45995</v>
      </c>
      <c r="O1416" s="19">
        <v>1</v>
      </c>
      <c r="P1416" s="83">
        <v>1</v>
      </c>
      <c r="Q1416" s="19" t="s">
        <v>23</v>
      </c>
      <c r="R1416" s="19" t="s">
        <v>11</v>
      </c>
      <c r="S1416" s="19" t="s">
        <v>23</v>
      </c>
      <c r="T1416" s="19">
        <v>1</v>
      </c>
      <c r="U1416" s="19" t="s">
        <v>11</v>
      </c>
      <c r="V1416" s="19" t="s">
        <v>11</v>
      </c>
      <c r="W1416" s="19" t="s">
        <v>11</v>
      </c>
      <c r="X1416" s="19">
        <v>0</v>
      </c>
      <c r="Y1416" s="19" t="s">
        <v>730</v>
      </c>
      <c r="Z1416" s="19">
        <v>0</v>
      </c>
      <c r="AA1416" s="19">
        <v>0</v>
      </c>
      <c r="AB1416" s="19">
        <v>0</v>
      </c>
      <c r="AC1416" s="186" t="str">
        <f>IF(OR(M1416="13",M1416="14",P1416=8),"",IF(     AND(OR(S1416="AUTORIZADO", S1416="PENDIENTE", S1416="REDUCIDO", S1416="AMPLIADO"),L1416&lt;&gt;"HONORARIO" ), _xlfn.CONCAT(IF(H1416="X","H",H1416),"_",IF(OR(P1416=5,P1416=6),_xlfn.CONCAT(P1416,"A"),P1416),"_",VLOOKUP(T1416,Datos!$B$2:$C$5,2,TRUE)),""))</f>
        <v>H_1_[hasta 3]</v>
      </c>
      <c r="AD1416" s="186">
        <f t="shared" si="604"/>
        <v>0</v>
      </c>
      <c r="AE1416" s="90" t="str">
        <f t="shared" si="605"/>
        <v>-</v>
      </c>
      <c r="AF1416" s="91" t="str">
        <f t="shared" si="606"/>
        <v>070601</v>
      </c>
      <c r="AG1416" s="92"/>
      <c r="AH1416" s="93" t="str">
        <f t="shared" si="607"/>
        <v>Corporación de Fomento de la Producción</v>
      </c>
      <c r="AI1416" s="90" t="str">
        <f t="shared" si="608"/>
        <v>-</v>
      </c>
      <c r="AJ1416" s="90">
        <f t="shared" si="609"/>
        <v>2</v>
      </c>
      <c r="AK1416" s="90" t="str">
        <f t="shared" si="610"/>
        <v>-</v>
      </c>
      <c r="AL1416" s="90" t="str">
        <f t="shared" si="611"/>
        <v>Identifica este registro como HOMBRE</v>
      </c>
      <c r="AM1416" s="90" t="str">
        <f t="shared" si="612"/>
        <v>-</v>
      </c>
      <c r="AN1416" s="90" t="str">
        <f t="shared" si="613"/>
        <v>-</v>
      </c>
      <c r="AO1416" s="90" t="str">
        <f t="shared" si="614"/>
        <v>-</v>
      </c>
      <c r="AP1416" s="58" t="str">
        <f t="shared" si="615"/>
        <v>-</v>
      </c>
      <c r="AQ1416" s="94" t="str">
        <f t="shared" si="616"/>
        <v>-</v>
      </c>
      <c r="AR1416" s="94" t="str">
        <f>IF(N1416="","PRIMER_DIA en blanco",
IF(AND(M1416="01",N1416&gt;=L_Conversion!$C$118,N1416&lt;=L_Conversion!$D$118),"-",
IF(AND(M1416="02",N1416&gt;=L_Conversion!$C$119,N1416&lt;=L_Conversion!$D$119),"-",
IF(AND(M1416="03",N1416&gt;=L_Conversion!$C$120,N1416&lt;=L_Conversion!$D$120),"-",
IF(AND(M1416="04",N1416&gt;=L_Conversion!$C$121,N1416&lt;=L_Conversion!$D$121),"-",
IF(AND(M1416="05",N1416&gt;=L_Conversion!$C$122,N1416&lt;=L_Conversion!$D$122),"-",
IF(AND(M1416="06",N1416&gt;=L_Conversion!$C$123,N1416&lt;=L_Conversion!$D$123),"-",
IF(AND(M1416="07",N1416&gt;=L_Conversion!$C$124,N1416&lt;=L_Conversion!$D$124),"-",
IF(AND(M1416="08",N1416&gt;=L_Conversion!$C$125,N1416&lt;=L_Conversion!$D$125),"-",
IF(AND(M1416="09",N1416&gt;=L_Conversion!$C$126,N1416&lt;=L_Conversion!$D$126),"-",
IF(AND(M1416="10",N1416&gt;=L_Conversion!$C$127,N1416&lt;=L_Conversion!$D$127),"-",
IF(AND(M1416="11",N1416&gt;=L_Conversion!$C$128,N1416&lt;=L_Conversion!$D$128),"-",
IF(AND(M1416="12",N1416&gt;=L_Conversion!$C$129,N1416&lt;=L_Conversion!$D$129),"-",
IF(AND(M1416="13",N1416&gt;=L_Conversion!$C$116,N1416&lt;=L_Conversion!$D$116),"-",
IF(AND(M1416="14",N1416&gt;=L_Conversion!$C$117,N1416&lt;=L_Conversion!$D$117),"-",
"PRIMER_DIA fuera de rango")))))))))))))))</f>
        <v>-</v>
      </c>
      <c r="AS1416" s="94" t="str">
        <f t="shared" si="617"/>
        <v>-</v>
      </c>
      <c r="AT1416" s="94" t="str">
        <f t="shared" si="618"/>
        <v>-</v>
      </c>
      <c r="AU1416" s="94" t="str">
        <f t="shared" si="619"/>
        <v>-</v>
      </c>
      <c r="AV1416" s="94" t="str">
        <f t="shared" si="620"/>
        <v>-</v>
      </c>
      <c r="AW1416" s="94" t="str">
        <f t="shared" si="621"/>
        <v>-</v>
      </c>
      <c r="AX1416" s="94" t="str">
        <f t="shared" si="622"/>
        <v>-</v>
      </c>
      <c r="AY1416" s="94" t="str">
        <f t="shared" si="623"/>
        <v>-</v>
      </c>
      <c r="AZ1416" s="94" t="str">
        <f t="shared" si="624"/>
        <v>-</v>
      </c>
      <c r="BA1416" s="94" t="str">
        <f t="shared" si="625"/>
        <v>-</v>
      </c>
      <c r="BB1416" s="94" t="str">
        <f t="shared" si="626"/>
        <v>-</v>
      </c>
      <c r="BC1416" s="94" t="str">
        <f t="shared" si="627"/>
        <v>-</v>
      </c>
      <c r="BD1416" s="94" t="str">
        <f t="shared" si="628"/>
        <v>-</v>
      </c>
      <c r="BE1416" s="94" t="str">
        <f t="shared" si="629"/>
        <v>-</v>
      </c>
      <c r="BF1416" s="94" t="str">
        <f t="shared" si="630"/>
        <v>-</v>
      </c>
    </row>
    <row r="1417" spans="1:58" x14ac:dyDescent="0.2">
      <c r="A1417" s="19" t="s">
        <v>1193</v>
      </c>
      <c r="B1417" s="19" t="s">
        <v>76</v>
      </c>
      <c r="C1417" s="19">
        <v>19438160</v>
      </c>
      <c r="D1417" s="19">
        <v>3</v>
      </c>
      <c r="E1417" s="19" t="s">
        <v>1575</v>
      </c>
      <c r="F1417" s="19" t="s">
        <v>1576</v>
      </c>
      <c r="G1417" s="19" t="s">
        <v>1577</v>
      </c>
      <c r="H1417" s="19" t="s">
        <v>1018</v>
      </c>
      <c r="I1417" s="19" t="s">
        <v>653</v>
      </c>
      <c r="J1417" s="19">
        <v>80</v>
      </c>
      <c r="K1417" s="19" t="s">
        <v>556</v>
      </c>
      <c r="L1417" s="19" t="s">
        <v>495</v>
      </c>
      <c r="M1417" s="19" t="s">
        <v>273</v>
      </c>
      <c r="N1417" s="19">
        <v>45996</v>
      </c>
      <c r="O1417" s="19">
        <v>3</v>
      </c>
      <c r="P1417" s="83">
        <v>1</v>
      </c>
      <c r="Q1417" s="19" t="s">
        <v>23</v>
      </c>
      <c r="R1417" s="19" t="s">
        <v>11</v>
      </c>
      <c r="S1417" s="19" t="s">
        <v>23</v>
      </c>
      <c r="T1417" s="19">
        <v>3</v>
      </c>
      <c r="U1417" s="19" t="s">
        <v>11</v>
      </c>
      <c r="V1417" s="19" t="s">
        <v>11</v>
      </c>
      <c r="W1417" s="19" t="s">
        <v>11</v>
      </c>
      <c r="X1417" s="19">
        <v>0</v>
      </c>
      <c r="Y1417" s="19" t="s">
        <v>730</v>
      </c>
      <c r="Z1417" s="19">
        <v>0</v>
      </c>
      <c r="AA1417" s="19">
        <v>0</v>
      </c>
      <c r="AB1417" s="19">
        <v>0</v>
      </c>
      <c r="AC1417" s="186" t="str">
        <f>IF(OR(M1417="13",M1417="14",P1417=8),"",IF(     AND(OR(S1417="AUTORIZADO", S1417="PENDIENTE", S1417="REDUCIDO", S1417="AMPLIADO"),L1417&lt;&gt;"HONORARIO" ), _xlfn.CONCAT(IF(H1417="X","H",H1417),"_",IF(OR(P1417=5,P1417=6),_xlfn.CONCAT(P1417,"A"),P1417),"_",VLOOKUP(T1417,Datos!$B$2:$C$5,2,TRUE)),""))</f>
        <v>M_1_[hasta 3]</v>
      </c>
      <c r="AD1417" s="186">
        <f t="shared" si="604"/>
        <v>0</v>
      </c>
      <c r="AE1417" s="90" t="str">
        <f t="shared" si="605"/>
        <v>-</v>
      </c>
      <c r="AF1417" s="91" t="str">
        <f t="shared" si="606"/>
        <v>070601</v>
      </c>
      <c r="AG1417" s="92"/>
      <c r="AH1417" s="93" t="str">
        <f t="shared" si="607"/>
        <v>Corporación de Fomento de la Producción</v>
      </c>
      <c r="AI1417" s="90" t="str">
        <f t="shared" si="608"/>
        <v>-</v>
      </c>
      <c r="AJ1417" s="90">
        <f t="shared" si="609"/>
        <v>3</v>
      </c>
      <c r="AK1417" s="90" t="str">
        <f t="shared" si="610"/>
        <v>-</v>
      </c>
      <c r="AL1417" s="90" t="str">
        <f t="shared" si="611"/>
        <v>Identifica este registro como MUJER</v>
      </c>
      <c r="AM1417" s="90" t="str">
        <f t="shared" si="612"/>
        <v>-</v>
      </c>
      <c r="AN1417" s="90" t="str">
        <f t="shared" si="613"/>
        <v>-</v>
      </c>
      <c r="AO1417" s="90" t="str">
        <f t="shared" si="614"/>
        <v>-</v>
      </c>
      <c r="AP1417" s="58" t="str">
        <f t="shared" si="615"/>
        <v>-</v>
      </c>
      <c r="AQ1417" s="94" t="str">
        <f t="shared" si="616"/>
        <v>-</v>
      </c>
      <c r="AR1417" s="94" t="str">
        <f>IF(N1417="","PRIMER_DIA en blanco",
IF(AND(M1417="01",N1417&gt;=L_Conversion!$C$118,N1417&lt;=L_Conversion!$D$118),"-",
IF(AND(M1417="02",N1417&gt;=L_Conversion!$C$119,N1417&lt;=L_Conversion!$D$119),"-",
IF(AND(M1417="03",N1417&gt;=L_Conversion!$C$120,N1417&lt;=L_Conversion!$D$120),"-",
IF(AND(M1417="04",N1417&gt;=L_Conversion!$C$121,N1417&lt;=L_Conversion!$D$121),"-",
IF(AND(M1417="05",N1417&gt;=L_Conversion!$C$122,N1417&lt;=L_Conversion!$D$122),"-",
IF(AND(M1417="06",N1417&gt;=L_Conversion!$C$123,N1417&lt;=L_Conversion!$D$123),"-",
IF(AND(M1417="07",N1417&gt;=L_Conversion!$C$124,N1417&lt;=L_Conversion!$D$124),"-",
IF(AND(M1417="08",N1417&gt;=L_Conversion!$C$125,N1417&lt;=L_Conversion!$D$125),"-",
IF(AND(M1417="09",N1417&gt;=L_Conversion!$C$126,N1417&lt;=L_Conversion!$D$126),"-",
IF(AND(M1417="10",N1417&gt;=L_Conversion!$C$127,N1417&lt;=L_Conversion!$D$127),"-",
IF(AND(M1417="11",N1417&gt;=L_Conversion!$C$128,N1417&lt;=L_Conversion!$D$128),"-",
IF(AND(M1417="12",N1417&gt;=L_Conversion!$C$129,N1417&lt;=L_Conversion!$D$129),"-",
IF(AND(M1417="13",N1417&gt;=L_Conversion!$C$116,N1417&lt;=L_Conversion!$D$116),"-",
IF(AND(M1417="14",N1417&gt;=L_Conversion!$C$117,N1417&lt;=L_Conversion!$D$117),"-",
"PRIMER_DIA fuera de rango")))))))))))))))</f>
        <v>-</v>
      </c>
      <c r="AS1417" s="94" t="str">
        <f t="shared" si="617"/>
        <v>-</v>
      </c>
      <c r="AT1417" s="94" t="str">
        <f t="shared" si="618"/>
        <v>-</v>
      </c>
      <c r="AU1417" s="94" t="str">
        <f t="shared" si="619"/>
        <v>-</v>
      </c>
      <c r="AV1417" s="94" t="str">
        <f t="shared" si="620"/>
        <v>-</v>
      </c>
      <c r="AW1417" s="94" t="str">
        <f t="shared" si="621"/>
        <v>-</v>
      </c>
      <c r="AX1417" s="94" t="str">
        <f t="shared" si="622"/>
        <v>-</v>
      </c>
      <c r="AY1417" s="94" t="str">
        <f t="shared" si="623"/>
        <v>-</v>
      </c>
      <c r="AZ1417" s="94" t="str">
        <f t="shared" si="624"/>
        <v>-</v>
      </c>
      <c r="BA1417" s="94" t="str">
        <f t="shared" si="625"/>
        <v>-</v>
      </c>
      <c r="BB1417" s="94" t="str">
        <f t="shared" si="626"/>
        <v>-</v>
      </c>
      <c r="BC1417" s="94" t="str">
        <f t="shared" si="627"/>
        <v>-</v>
      </c>
      <c r="BD1417" s="94" t="str">
        <f t="shared" si="628"/>
        <v>-</v>
      </c>
      <c r="BE1417" s="94" t="str">
        <f t="shared" si="629"/>
        <v>-</v>
      </c>
      <c r="BF1417" s="94" t="str">
        <f t="shared" si="630"/>
        <v>-</v>
      </c>
    </row>
    <row r="1418" spans="1:58" x14ac:dyDescent="0.2">
      <c r="A1418" s="19" t="s">
        <v>1193</v>
      </c>
      <c r="B1418" s="19" t="s">
        <v>76</v>
      </c>
      <c r="C1418" s="19">
        <v>18840001</v>
      </c>
      <c r="D1418" s="19">
        <v>9</v>
      </c>
      <c r="E1418" s="19" t="s">
        <v>1508</v>
      </c>
      <c r="F1418" s="19" t="s">
        <v>1420</v>
      </c>
      <c r="G1418" s="19" t="s">
        <v>1509</v>
      </c>
      <c r="H1418" s="19" t="s">
        <v>654</v>
      </c>
      <c r="I1418" s="19" t="s">
        <v>653</v>
      </c>
      <c r="J1418" s="19">
        <v>80</v>
      </c>
      <c r="K1418" s="19" t="s">
        <v>556</v>
      </c>
      <c r="L1418" s="19" t="s">
        <v>495</v>
      </c>
      <c r="M1418" s="19" t="s">
        <v>273</v>
      </c>
      <c r="N1418" s="19">
        <v>45996</v>
      </c>
      <c r="O1418" s="19">
        <v>1</v>
      </c>
      <c r="P1418" s="83">
        <v>1</v>
      </c>
      <c r="Q1418" s="19" t="s">
        <v>23</v>
      </c>
      <c r="R1418" s="19" t="s">
        <v>11</v>
      </c>
      <c r="S1418" s="19" t="s">
        <v>23</v>
      </c>
      <c r="T1418" s="19">
        <v>1</v>
      </c>
      <c r="U1418" s="19" t="s">
        <v>11</v>
      </c>
      <c r="V1418" s="19" t="s">
        <v>11</v>
      </c>
      <c r="W1418" s="19" t="s">
        <v>11</v>
      </c>
      <c r="X1418" s="19">
        <v>0</v>
      </c>
      <c r="Y1418" s="19" t="s">
        <v>730</v>
      </c>
      <c r="Z1418" s="19">
        <v>0</v>
      </c>
      <c r="AA1418" s="19">
        <v>0</v>
      </c>
      <c r="AB1418" s="19">
        <v>0</v>
      </c>
      <c r="AC1418" s="186" t="str">
        <f>IF(OR(M1418="13",M1418="14",P1418=8),"",IF(     AND(OR(S1418="AUTORIZADO", S1418="PENDIENTE", S1418="REDUCIDO", S1418="AMPLIADO"),L1418&lt;&gt;"HONORARIO" ), _xlfn.CONCAT(IF(H1418="X","H",H1418),"_",IF(OR(P1418=5,P1418=6),_xlfn.CONCAT(P1418,"A"),P1418),"_",VLOOKUP(T1418,Datos!$B$2:$C$5,2,TRUE)),""))</f>
        <v>H_1_[hasta 3]</v>
      </c>
      <c r="AD1418" s="186">
        <f t="shared" si="604"/>
        <v>0</v>
      </c>
      <c r="AE1418" s="90" t="str">
        <f t="shared" si="605"/>
        <v>-</v>
      </c>
      <c r="AF1418" s="91" t="str">
        <f t="shared" si="606"/>
        <v>070601</v>
      </c>
      <c r="AG1418" s="92"/>
      <c r="AH1418" s="93" t="str">
        <f t="shared" si="607"/>
        <v>Corporación de Fomento de la Producción</v>
      </c>
      <c r="AI1418" s="90" t="str">
        <f t="shared" si="608"/>
        <v>-</v>
      </c>
      <c r="AJ1418" s="90">
        <f t="shared" si="609"/>
        <v>9</v>
      </c>
      <c r="AK1418" s="90" t="str">
        <f t="shared" si="610"/>
        <v>-</v>
      </c>
      <c r="AL1418" s="90" t="str">
        <f t="shared" si="611"/>
        <v>Identifica este registro como HOMBRE</v>
      </c>
      <c r="AM1418" s="90" t="str">
        <f t="shared" si="612"/>
        <v>-</v>
      </c>
      <c r="AN1418" s="90" t="str">
        <f t="shared" si="613"/>
        <v>-</v>
      </c>
      <c r="AO1418" s="90" t="str">
        <f t="shared" si="614"/>
        <v>-</v>
      </c>
      <c r="AP1418" s="58" t="str">
        <f t="shared" si="615"/>
        <v>-</v>
      </c>
      <c r="AQ1418" s="94" t="str">
        <f t="shared" si="616"/>
        <v>-</v>
      </c>
      <c r="AR1418" s="94" t="str">
        <f>IF(N1418="","PRIMER_DIA en blanco",
IF(AND(M1418="01",N1418&gt;=L_Conversion!$C$118,N1418&lt;=L_Conversion!$D$118),"-",
IF(AND(M1418="02",N1418&gt;=L_Conversion!$C$119,N1418&lt;=L_Conversion!$D$119),"-",
IF(AND(M1418="03",N1418&gt;=L_Conversion!$C$120,N1418&lt;=L_Conversion!$D$120),"-",
IF(AND(M1418="04",N1418&gt;=L_Conversion!$C$121,N1418&lt;=L_Conversion!$D$121),"-",
IF(AND(M1418="05",N1418&gt;=L_Conversion!$C$122,N1418&lt;=L_Conversion!$D$122),"-",
IF(AND(M1418="06",N1418&gt;=L_Conversion!$C$123,N1418&lt;=L_Conversion!$D$123),"-",
IF(AND(M1418="07",N1418&gt;=L_Conversion!$C$124,N1418&lt;=L_Conversion!$D$124),"-",
IF(AND(M1418="08",N1418&gt;=L_Conversion!$C$125,N1418&lt;=L_Conversion!$D$125),"-",
IF(AND(M1418="09",N1418&gt;=L_Conversion!$C$126,N1418&lt;=L_Conversion!$D$126),"-",
IF(AND(M1418="10",N1418&gt;=L_Conversion!$C$127,N1418&lt;=L_Conversion!$D$127),"-",
IF(AND(M1418="11",N1418&gt;=L_Conversion!$C$128,N1418&lt;=L_Conversion!$D$128),"-",
IF(AND(M1418="12",N1418&gt;=L_Conversion!$C$129,N1418&lt;=L_Conversion!$D$129),"-",
IF(AND(M1418="13",N1418&gt;=L_Conversion!$C$116,N1418&lt;=L_Conversion!$D$116),"-",
IF(AND(M1418="14",N1418&gt;=L_Conversion!$C$117,N1418&lt;=L_Conversion!$D$117),"-",
"PRIMER_DIA fuera de rango")))))))))))))))</f>
        <v>-</v>
      </c>
      <c r="AS1418" s="94" t="str">
        <f t="shared" si="617"/>
        <v>-</v>
      </c>
      <c r="AT1418" s="94" t="str">
        <f t="shared" si="618"/>
        <v>-</v>
      </c>
      <c r="AU1418" s="94" t="str">
        <f t="shared" si="619"/>
        <v>-</v>
      </c>
      <c r="AV1418" s="94" t="str">
        <f t="shared" si="620"/>
        <v>-</v>
      </c>
      <c r="AW1418" s="94" t="str">
        <f t="shared" si="621"/>
        <v>-</v>
      </c>
      <c r="AX1418" s="94" t="str">
        <f t="shared" si="622"/>
        <v>-</v>
      </c>
      <c r="AY1418" s="94" t="str">
        <f t="shared" si="623"/>
        <v>-</v>
      </c>
      <c r="AZ1418" s="94" t="str">
        <f t="shared" si="624"/>
        <v>-</v>
      </c>
      <c r="BA1418" s="94" t="str">
        <f t="shared" si="625"/>
        <v>-</v>
      </c>
      <c r="BB1418" s="94" t="str">
        <f t="shared" si="626"/>
        <v>-</v>
      </c>
      <c r="BC1418" s="94" t="str">
        <f t="shared" si="627"/>
        <v>-</v>
      </c>
      <c r="BD1418" s="94" t="str">
        <f t="shared" si="628"/>
        <v>-</v>
      </c>
      <c r="BE1418" s="94" t="str">
        <f t="shared" si="629"/>
        <v>-</v>
      </c>
      <c r="BF1418" s="94" t="str">
        <f t="shared" si="630"/>
        <v>-</v>
      </c>
    </row>
    <row r="1419" spans="1:58" x14ac:dyDescent="0.2">
      <c r="A1419" s="19" t="s">
        <v>1193</v>
      </c>
      <c r="B1419" s="19" t="s">
        <v>76</v>
      </c>
      <c r="C1419" s="19">
        <v>12445110</v>
      </c>
      <c r="D1419" s="19">
        <v>8</v>
      </c>
      <c r="E1419" s="19" t="s">
        <v>1544</v>
      </c>
      <c r="F1419" s="19" t="s">
        <v>1545</v>
      </c>
      <c r="G1419" s="19" t="s">
        <v>1546</v>
      </c>
      <c r="H1419" s="19" t="s">
        <v>654</v>
      </c>
      <c r="I1419" s="19" t="s">
        <v>653</v>
      </c>
      <c r="J1419" s="19">
        <v>80</v>
      </c>
      <c r="K1419" s="19" t="s">
        <v>556</v>
      </c>
      <c r="L1419" s="19" t="s">
        <v>495</v>
      </c>
      <c r="M1419" s="19" t="s">
        <v>273</v>
      </c>
      <c r="N1419" s="19">
        <v>45996</v>
      </c>
      <c r="O1419" s="19">
        <v>55</v>
      </c>
      <c r="P1419" s="83" t="s">
        <v>736</v>
      </c>
      <c r="Q1419" s="19" t="s">
        <v>23</v>
      </c>
      <c r="R1419" s="19" t="s">
        <v>11</v>
      </c>
      <c r="S1419" s="19" t="s">
        <v>23</v>
      </c>
      <c r="T1419" s="19">
        <v>55</v>
      </c>
      <c r="U1419" s="19" t="s">
        <v>11</v>
      </c>
      <c r="V1419" s="19" t="s">
        <v>11</v>
      </c>
      <c r="W1419" s="19" t="s">
        <v>11</v>
      </c>
      <c r="X1419" s="19">
        <v>0</v>
      </c>
      <c r="Y1419" s="19" t="s">
        <v>730</v>
      </c>
      <c r="Z1419" s="19">
        <v>0</v>
      </c>
      <c r="AA1419" s="19">
        <v>0</v>
      </c>
      <c r="AB1419" s="19">
        <v>0</v>
      </c>
      <c r="AC1419" s="186" t="str">
        <f>IF(OR(M1419="13",M1419="14",P1419=8),"",IF(     AND(OR(S1419="AUTORIZADO", S1419="PENDIENTE", S1419="REDUCIDO", S1419="AMPLIADO"),L1419&lt;&gt;"HONORARIO" ), _xlfn.CONCAT(IF(H1419="X","H",H1419),"_",IF(OR(P1419=5,P1419=6),_xlfn.CONCAT(P1419,"A"),P1419),"_",VLOOKUP(T1419,Datos!$B$2:$C$5,2,TRUE)),""))</f>
        <v>H_5B_[11 +]</v>
      </c>
      <c r="AD1419" s="186">
        <f t="shared" si="604"/>
        <v>0</v>
      </c>
      <c r="AE1419" s="90" t="str">
        <f t="shared" si="605"/>
        <v>-</v>
      </c>
      <c r="AF1419" s="91" t="str">
        <f t="shared" si="606"/>
        <v>070601</v>
      </c>
      <c r="AG1419" s="92"/>
      <c r="AH1419" s="93" t="str">
        <f t="shared" si="607"/>
        <v>Corporación de Fomento de la Producción</v>
      </c>
      <c r="AI1419" s="90" t="str">
        <f t="shared" si="608"/>
        <v>-</v>
      </c>
      <c r="AJ1419" s="90">
        <f t="shared" si="609"/>
        <v>8</v>
      </c>
      <c r="AK1419" s="90" t="str">
        <f t="shared" si="610"/>
        <v>-</v>
      </c>
      <c r="AL1419" s="90" t="str">
        <f t="shared" si="611"/>
        <v>Identifica este registro como HOMBRE</v>
      </c>
      <c r="AM1419" s="90" t="str">
        <f t="shared" si="612"/>
        <v>-</v>
      </c>
      <c r="AN1419" s="90" t="str">
        <f t="shared" si="613"/>
        <v>-</v>
      </c>
      <c r="AO1419" s="90" t="str">
        <f t="shared" si="614"/>
        <v>-</v>
      </c>
      <c r="AP1419" s="58" t="str">
        <f t="shared" si="615"/>
        <v>-</v>
      </c>
      <c r="AQ1419" s="94" t="str">
        <f t="shared" si="616"/>
        <v>-</v>
      </c>
      <c r="AR1419" s="94" t="str">
        <f>IF(N1419="","PRIMER_DIA en blanco",
IF(AND(M1419="01",N1419&gt;=L_Conversion!$C$118,N1419&lt;=L_Conversion!$D$118),"-",
IF(AND(M1419="02",N1419&gt;=L_Conversion!$C$119,N1419&lt;=L_Conversion!$D$119),"-",
IF(AND(M1419="03",N1419&gt;=L_Conversion!$C$120,N1419&lt;=L_Conversion!$D$120),"-",
IF(AND(M1419="04",N1419&gt;=L_Conversion!$C$121,N1419&lt;=L_Conversion!$D$121),"-",
IF(AND(M1419="05",N1419&gt;=L_Conversion!$C$122,N1419&lt;=L_Conversion!$D$122),"-",
IF(AND(M1419="06",N1419&gt;=L_Conversion!$C$123,N1419&lt;=L_Conversion!$D$123),"-",
IF(AND(M1419="07",N1419&gt;=L_Conversion!$C$124,N1419&lt;=L_Conversion!$D$124),"-",
IF(AND(M1419="08",N1419&gt;=L_Conversion!$C$125,N1419&lt;=L_Conversion!$D$125),"-",
IF(AND(M1419="09",N1419&gt;=L_Conversion!$C$126,N1419&lt;=L_Conversion!$D$126),"-",
IF(AND(M1419="10",N1419&gt;=L_Conversion!$C$127,N1419&lt;=L_Conversion!$D$127),"-",
IF(AND(M1419="11",N1419&gt;=L_Conversion!$C$128,N1419&lt;=L_Conversion!$D$128),"-",
IF(AND(M1419="12",N1419&gt;=L_Conversion!$C$129,N1419&lt;=L_Conversion!$D$129),"-",
IF(AND(M1419="13",N1419&gt;=L_Conversion!$C$116,N1419&lt;=L_Conversion!$D$116),"-",
IF(AND(M1419="14",N1419&gt;=L_Conversion!$C$117,N1419&lt;=L_Conversion!$D$117),"-",
"PRIMER_DIA fuera de rango")))))))))))))))</f>
        <v>-</v>
      </c>
      <c r="AS1419" s="94" t="str">
        <f t="shared" si="617"/>
        <v>-</v>
      </c>
      <c r="AT1419" s="94" t="str">
        <f t="shared" si="618"/>
        <v>-</v>
      </c>
      <c r="AU1419" s="94" t="str">
        <f t="shared" si="619"/>
        <v>-</v>
      </c>
      <c r="AV1419" s="94" t="str">
        <f t="shared" si="620"/>
        <v>-</v>
      </c>
      <c r="AW1419" s="94" t="str">
        <f t="shared" si="621"/>
        <v>-</v>
      </c>
      <c r="AX1419" s="94" t="str">
        <f t="shared" si="622"/>
        <v>-</v>
      </c>
      <c r="AY1419" s="94" t="str">
        <f t="shared" si="623"/>
        <v>-</v>
      </c>
      <c r="AZ1419" s="94" t="str">
        <f t="shared" si="624"/>
        <v>-</v>
      </c>
      <c r="BA1419" s="94" t="str">
        <f t="shared" si="625"/>
        <v>-</v>
      </c>
      <c r="BB1419" s="94" t="str">
        <f t="shared" si="626"/>
        <v>-</v>
      </c>
      <c r="BC1419" s="94" t="str">
        <f t="shared" si="627"/>
        <v>-</v>
      </c>
      <c r="BD1419" s="94" t="str">
        <f t="shared" si="628"/>
        <v>-</v>
      </c>
      <c r="BE1419" s="94" t="str">
        <f t="shared" si="629"/>
        <v>-</v>
      </c>
      <c r="BF1419" s="94" t="str">
        <f t="shared" si="630"/>
        <v>-</v>
      </c>
    </row>
    <row r="1420" spans="1:58" x14ac:dyDescent="0.2">
      <c r="A1420" s="19" t="s">
        <v>1193</v>
      </c>
      <c r="B1420" s="19" t="s">
        <v>669</v>
      </c>
      <c r="C1420" s="19">
        <v>16366337</v>
      </c>
      <c r="D1420" s="19">
        <v>6</v>
      </c>
      <c r="E1420" s="19" t="s">
        <v>1347</v>
      </c>
      <c r="F1420" s="19" t="s">
        <v>1348</v>
      </c>
      <c r="G1420" s="19" t="s">
        <v>1349</v>
      </c>
      <c r="H1420" s="19" t="s">
        <v>1018</v>
      </c>
      <c r="I1420" s="19" t="s">
        <v>654</v>
      </c>
      <c r="J1420" s="19">
        <v>80</v>
      </c>
      <c r="K1420" s="19" t="s">
        <v>556</v>
      </c>
      <c r="L1420" s="19" t="s">
        <v>509</v>
      </c>
      <c r="M1420" s="19" t="s">
        <v>273</v>
      </c>
      <c r="N1420" s="19">
        <v>45996</v>
      </c>
      <c r="O1420" s="19">
        <v>30</v>
      </c>
      <c r="P1420" s="83">
        <v>4</v>
      </c>
      <c r="Q1420" s="19" t="s">
        <v>23</v>
      </c>
      <c r="R1420" s="19" t="s">
        <v>11</v>
      </c>
      <c r="S1420" s="19" t="s">
        <v>23</v>
      </c>
      <c r="T1420" s="19">
        <v>30</v>
      </c>
      <c r="U1420" s="19" t="s">
        <v>11</v>
      </c>
      <c r="V1420" s="19" t="s">
        <v>11</v>
      </c>
      <c r="W1420" s="19" t="s">
        <v>11</v>
      </c>
      <c r="X1420" s="19">
        <v>0</v>
      </c>
      <c r="Y1420" s="19" t="s">
        <v>730</v>
      </c>
      <c r="Z1420" s="19">
        <v>0</v>
      </c>
      <c r="AA1420" s="19">
        <v>0</v>
      </c>
      <c r="AB1420" s="19">
        <v>0</v>
      </c>
      <c r="AC1420" s="186" t="str">
        <f>IF(OR(M1420="13",M1420="14",P1420=8),"",IF(     AND(OR(S1420="AUTORIZADO", S1420="PENDIENTE", S1420="REDUCIDO", S1420="AMPLIADO"),L1420&lt;&gt;"HONORARIO" ), _xlfn.CONCAT(IF(H1420="X","H",H1420),"_",IF(OR(P1420=5,P1420=6),_xlfn.CONCAT(P1420,"A"),P1420),"_",VLOOKUP(T1420,Datos!$B$2:$C$5,2,TRUE)),""))</f>
        <v>M_4_[11 +]</v>
      </c>
      <c r="AD1420" s="186">
        <f t="shared" si="604"/>
        <v>0</v>
      </c>
      <c r="AE1420" s="90" t="str">
        <f t="shared" si="605"/>
        <v>-</v>
      </c>
      <c r="AF1420" s="91" t="str">
        <f t="shared" si="606"/>
        <v>Revisar</v>
      </c>
      <c r="AG1420" s="92"/>
      <c r="AH1420" s="93" t="str">
        <f t="shared" si="607"/>
        <v>Corporación de Fomento de la Producción</v>
      </c>
      <c r="AI1420" s="90" t="str">
        <f t="shared" si="608"/>
        <v>-</v>
      </c>
      <c r="AJ1420" s="90">
        <f t="shared" si="609"/>
        <v>6</v>
      </c>
      <c r="AK1420" s="90" t="str">
        <f t="shared" si="610"/>
        <v>-</v>
      </c>
      <c r="AL1420" s="90" t="str">
        <f t="shared" si="611"/>
        <v>Identifica este registro como MUJER</v>
      </c>
      <c r="AM1420" s="90" t="str">
        <f t="shared" si="612"/>
        <v>-</v>
      </c>
      <c r="AN1420" s="90" t="str">
        <f t="shared" si="613"/>
        <v>-</v>
      </c>
      <c r="AO1420" s="90" t="str">
        <f t="shared" si="614"/>
        <v>-</v>
      </c>
      <c r="AP1420" s="58" t="str">
        <f t="shared" si="615"/>
        <v>-</v>
      </c>
      <c r="AQ1420" s="94" t="str">
        <f t="shared" si="616"/>
        <v>-</v>
      </c>
      <c r="AR1420" s="94" t="str">
        <f>IF(N1420="","PRIMER_DIA en blanco",
IF(AND(M1420="01",N1420&gt;=L_Conversion!$C$118,N1420&lt;=L_Conversion!$D$118),"-",
IF(AND(M1420="02",N1420&gt;=L_Conversion!$C$119,N1420&lt;=L_Conversion!$D$119),"-",
IF(AND(M1420="03",N1420&gt;=L_Conversion!$C$120,N1420&lt;=L_Conversion!$D$120),"-",
IF(AND(M1420="04",N1420&gt;=L_Conversion!$C$121,N1420&lt;=L_Conversion!$D$121),"-",
IF(AND(M1420="05",N1420&gt;=L_Conversion!$C$122,N1420&lt;=L_Conversion!$D$122),"-",
IF(AND(M1420="06",N1420&gt;=L_Conversion!$C$123,N1420&lt;=L_Conversion!$D$123),"-",
IF(AND(M1420="07",N1420&gt;=L_Conversion!$C$124,N1420&lt;=L_Conversion!$D$124),"-",
IF(AND(M1420="08",N1420&gt;=L_Conversion!$C$125,N1420&lt;=L_Conversion!$D$125),"-",
IF(AND(M1420="09",N1420&gt;=L_Conversion!$C$126,N1420&lt;=L_Conversion!$D$126),"-",
IF(AND(M1420="10",N1420&gt;=L_Conversion!$C$127,N1420&lt;=L_Conversion!$D$127),"-",
IF(AND(M1420="11",N1420&gt;=L_Conversion!$C$128,N1420&lt;=L_Conversion!$D$128),"-",
IF(AND(M1420="12",N1420&gt;=L_Conversion!$C$129,N1420&lt;=L_Conversion!$D$129),"-",
IF(AND(M1420="13",N1420&gt;=L_Conversion!$C$116,N1420&lt;=L_Conversion!$D$116),"-",
IF(AND(M1420="14",N1420&gt;=L_Conversion!$C$117,N1420&lt;=L_Conversion!$D$117),"-",
"PRIMER_DIA fuera de rango")))))))))))))))</f>
        <v>-</v>
      </c>
      <c r="AS1420" s="94" t="str">
        <f t="shared" si="617"/>
        <v>-</v>
      </c>
      <c r="AT1420" s="94" t="str">
        <f t="shared" si="618"/>
        <v>-</v>
      </c>
      <c r="AU1420" s="94" t="str">
        <f t="shared" si="619"/>
        <v>-</v>
      </c>
      <c r="AV1420" s="94" t="str">
        <f t="shared" si="620"/>
        <v>-</v>
      </c>
      <c r="AW1420" s="94" t="str">
        <f t="shared" si="621"/>
        <v>-</v>
      </c>
      <c r="AX1420" s="94" t="str">
        <f t="shared" si="622"/>
        <v>-</v>
      </c>
      <c r="AY1420" s="94" t="str">
        <f t="shared" si="623"/>
        <v>-</v>
      </c>
      <c r="AZ1420" s="94" t="str">
        <f t="shared" si="624"/>
        <v>-</v>
      </c>
      <c r="BA1420" s="94" t="str">
        <f t="shared" si="625"/>
        <v>-</v>
      </c>
      <c r="BB1420" s="94" t="str">
        <f t="shared" si="626"/>
        <v>-</v>
      </c>
      <c r="BC1420" s="94" t="str">
        <f t="shared" si="627"/>
        <v>-</v>
      </c>
      <c r="BD1420" s="94" t="str">
        <f t="shared" si="628"/>
        <v>-</v>
      </c>
      <c r="BE1420" s="94" t="str">
        <f t="shared" si="629"/>
        <v>-</v>
      </c>
      <c r="BF1420" s="94" t="str">
        <f t="shared" si="630"/>
        <v>-</v>
      </c>
    </row>
    <row r="1421" spans="1:58" x14ac:dyDescent="0.2">
      <c r="A1421" s="19" t="s">
        <v>1193</v>
      </c>
      <c r="B1421" s="19" t="s">
        <v>1138</v>
      </c>
      <c r="C1421" s="19">
        <v>18390363</v>
      </c>
      <c r="D1421" s="19">
        <v>2</v>
      </c>
      <c r="E1421" s="19" t="s">
        <v>1215</v>
      </c>
      <c r="F1421" s="19" t="s">
        <v>1216</v>
      </c>
      <c r="G1421" s="19" t="s">
        <v>1217</v>
      </c>
      <c r="H1421" s="19" t="s">
        <v>654</v>
      </c>
      <c r="I1421" s="19" t="s">
        <v>654</v>
      </c>
      <c r="J1421" s="19">
        <v>80</v>
      </c>
      <c r="K1421" s="19" t="s">
        <v>556</v>
      </c>
      <c r="L1421" s="19" t="s">
        <v>509</v>
      </c>
      <c r="M1421" s="19" t="s">
        <v>273</v>
      </c>
      <c r="N1421" s="19">
        <v>45996</v>
      </c>
      <c r="O1421" s="19">
        <v>1</v>
      </c>
      <c r="P1421" s="83">
        <v>1</v>
      </c>
      <c r="Q1421" s="19" t="s">
        <v>23</v>
      </c>
      <c r="R1421" s="19" t="s">
        <v>11</v>
      </c>
      <c r="S1421" s="19" t="s">
        <v>23</v>
      </c>
      <c r="T1421" s="19">
        <v>1</v>
      </c>
      <c r="U1421" s="19" t="s">
        <v>11</v>
      </c>
      <c r="V1421" s="19" t="s">
        <v>11</v>
      </c>
      <c r="W1421" s="19" t="s">
        <v>11</v>
      </c>
      <c r="X1421" s="19">
        <v>0</v>
      </c>
      <c r="Y1421" s="19" t="s">
        <v>730</v>
      </c>
      <c r="Z1421" s="19">
        <v>0</v>
      </c>
      <c r="AA1421" s="19">
        <v>0</v>
      </c>
      <c r="AB1421" s="19">
        <v>0</v>
      </c>
      <c r="AC1421" s="186" t="str">
        <f>IF(OR(M1421="13",M1421="14",P1421=8),"",IF(     AND(OR(S1421="AUTORIZADO", S1421="PENDIENTE", S1421="REDUCIDO", S1421="AMPLIADO"),L1421&lt;&gt;"HONORARIO" ), _xlfn.CONCAT(IF(H1421="X","H",H1421),"_",IF(OR(P1421=5,P1421=6),_xlfn.CONCAT(P1421,"A"),P1421),"_",VLOOKUP(T1421,Datos!$B$2:$C$5,2,TRUE)),""))</f>
        <v>H_1_[hasta 3]</v>
      </c>
      <c r="AD1421" s="186">
        <f t="shared" si="604"/>
        <v>0</v>
      </c>
      <c r="AE1421" s="90" t="str">
        <f t="shared" si="605"/>
        <v>-</v>
      </c>
      <c r="AF1421" s="91" t="str">
        <f t="shared" si="606"/>
        <v>Revisar</v>
      </c>
      <c r="AG1421" s="92"/>
      <c r="AH1421" s="93" t="str">
        <f t="shared" si="607"/>
        <v>Corporación de Fomento de la Producción</v>
      </c>
      <c r="AI1421" s="90" t="str">
        <f t="shared" si="608"/>
        <v>-</v>
      </c>
      <c r="AJ1421" s="90">
        <f t="shared" si="609"/>
        <v>2</v>
      </c>
      <c r="AK1421" s="90" t="str">
        <f t="shared" si="610"/>
        <v>-</v>
      </c>
      <c r="AL1421" s="90" t="str">
        <f t="shared" si="611"/>
        <v>Identifica este registro como HOMBRE</v>
      </c>
      <c r="AM1421" s="90" t="str">
        <f t="shared" si="612"/>
        <v>-</v>
      </c>
      <c r="AN1421" s="90" t="str">
        <f t="shared" si="613"/>
        <v>-</v>
      </c>
      <c r="AO1421" s="90" t="str">
        <f t="shared" si="614"/>
        <v>-</v>
      </c>
      <c r="AP1421" s="58" t="str">
        <f t="shared" si="615"/>
        <v>-</v>
      </c>
      <c r="AQ1421" s="94" t="str">
        <f t="shared" si="616"/>
        <v>-</v>
      </c>
      <c r="AR1421" s="94" t="str">
        <f>IF(N1421="","PRIMER_DIA en blanco",
IF(AND(M1421="01",N1421&gt;=L_Conversion!$C$118,N1421&lt;=L_Conversion!$D$118),"-",
IF(AND(M1421="02",N1421&gt;=L_Conversion!$C$119,N1421&lt;=L_Conversion!$D$119),"-",
IF(AND(M1421="03",N1421&gt;=L_Conversion!$C$120,N1421&lt;=L_Conversion!$D$120),"-",
IF(AND(M1421="04",N1421&gt;=L_Conversion!$C$121,N1421&lt;=L_Conversion!$D$121),"-",
IF(AND(M1421="05",N1421&gt;=L_Conversion!$C$122,N1421&lt;=L_Conversion!$D$122),"-",
IF(AND(M1421="06",N1421&gt;=L_Conversion!$C$123,N1421&lt;=L_Conversion!$D$123),"-",
IF(AND(M1421="07",N1421&gt;=L_Conversion!$C$124,N1421&lt;=L_Conversion!$D$124),"-",
IF(AND(M1421="08",N1421&gt;=L_Conversion!$C$125,N1421&lt;=L_Conversion!$D$125),"-",
IF(AND(M1421="09",N1421&gt;=L_Conversion!$C$126,N1421&lt;=L_Conversion!$D$126),"-",
IF(AND(M1421="10",N1421&gt;=L_Conversion!$C$127,N1421&lt;=L_Conversion!$D$127),"-",
IF(AND(M1421="11",N1421&gt;=L_Conversion!$C$128,N1421&lt;=L_Conversion!$D$128),"-",
IF(AND(M1421="12",N1421&gt;=L_Conversion!$C$129,N1421&lt;=L_Conversion!$D$129),"-",
IF(AND(M1421="13",N1421&gt;=L_Conversion!$C$116,N1421&lt;=L_Conversion!$D$116),"-",
IF(AND(M1421="14",N1421&gt;=L_Conversion!$C$117,N1421&lt;=L_Conversion!$D$117),"-",
"PRIMER_DIA fuera de rango")))))))))))))))</f>
        <v>-</v>
      </c>
      <c r="AS1421" s="94" t="str">
        <f t="shared" si="617"/>
        <v>-</v>
      </c>
      <c r="AT1421" s="94" t="str">
        <f t="shared" si="618"/>
        <v>-</v>
      </c>
      <c r="AU1421" s="94" t="str">
        <f t="shared" si="619"/>
        <v>-</v>
      </c>
      <c r="AV1421" s="94" t="str">
        <f t="shared" si="620"/>
        <v>-</v>
      </c>
      <c r="AW1421" s="94" t="str">
        <f t="shared" si="621"/>
        <v>-</v>
      </c>
      <c r="AX1421" s="94" t="str">
        <f t="shared" si="622"/>
        <v>-</v>
      </c>
      <c r="AY1421" s="94" t="str">
        <f t="shared" si="623"/>
        <v>-</v>
      </c>
      <c r="AZ1421" s="94" t="str">
        <f t="shared" si="624"/>
        <v>-</v>
      </c>
      <c r="BA1421" s="94" t="str">
        <f t="shared" si="625"/>
        <v>-</v>
      </c>
      <c r="BB1421" s="94" t="str">
        <f t="shared" si="626"/>
        <v>-</v>
      </c>
      <c r="BC1421" s="94" t="str">
        <f t="shared" si="627"/>
        <v>-</v>
      </c>
      <c r="BD1421" s="94" t="str">
        <f t="shared" si="628"/>
        <v>-</v>
      </c>
      <c r="BE1421" s="94" t="str">
        <f t="shared" si="629"/>
        <v>-</v>
      </c>
      <c r="BF1421" s="94" t="str">
        <f t="shared" si="630"/>
        <v>-</v>
      </c>
    </row>
    <row r="1422" spans="1:58" x14ac:dyDescent="0.2">
      <c r="A1422" s="19" t="s">
        <v>1193</v>
      </c>
      <c r="B1422" s="19" t="s">
        <v>76</v>
      </c>
      <c r="C1422" s="19">
        <v>8376358</v>
      </c>
      <c r="D1422" s="19">
        <v>2</v>
      </c>
      <c r="E1422" s="19" t="s">
        <v>1355</v>
      </c>
      <c r="F1422" s="19" t="s">
        <v>1557</v>
      </c>
      <c r="G1422" s="19" t="s">
        <v>1558</v>
      </c>
      <c r="H1422" s="19" t="s">
        <v>1018</v>
      </c>
      <c r="I1422" s="19" t="s">
        <v>653</v>
      </c>
      <c r="J1422" s="19">
        <v>60</v>
      </c>
      <c r="K1422" s="19" t="s">
        <v>560</v>
      </c>
      <c r="L1422" s="19" t="s">
        <v>490</v>
      </c>
      <c r="M1422" s="19" t="s">
        <v>273</v>
      </c>
      <c r="N1422" s="19">
        <v>45996</v>
      </c>
      <c r="O1422" s="19">
        <v>30</v>
      </c>
      <c r="P1422" s="83">
        <v>1</v>
      </c>
      <c r="Q1422" s="19" t="s">
        <v>25</v>
      </c>
      <c r="R1422" s="19" t="s">
        <v>11</v>
      </c>
      <c r="S1422" s="19" t="s">
        <v>25</v>
      </c>
      <c r="T1422" s="19">
        <v>0</v>
      </c>
      <c r="U1422" s="19" t="s">
        <v>11</v>
      </c>
      <c r="V1422" s="19" t="s">
        <v>11</v>
      </c>
      <c r="W1422" s="19" t="s">
        <v>11</v>
      </c>
      <c r="X1422" s="19">
        <v>0</v>
      </c>
      <c r="Y1422" s="19" t="s">
        <v>730</v>
      </c>
      <c r="Z1422" s="19">
        <v>0</v>
      </c>
      <c r="AA1422" s="19">
        <v>0</v>
      </c>
      <c r="AB1422" s="19">
        <v>0</v>
      </c>
      <c r="AC1422" s="186" t="str">
        <f>IF(OR(M1422="13",M1422="14",P1422=8),"",IF(     AND(OR(S1422="AUTORIZADO", S1422="PENDIENTE", S1422="REDUCIDO", S1422="AMPLIADO"),L1422&lt;&gt;"HONORARIO" ), _xlfn.CONCAT(IF(H1422="X","H",H1422),"_",IF(OR(P1422=5,P1422=6),_xlfn.CONCAT(P1422,"A"),P1422),"_",VLOOKUP(T1422,Datos!$B$2:$C$5,2,TRUE)),""))</f>
        <v/>
      </c>
      <c r="AD1422" s="186">
        <f t="shared" si="604"/>
        <v>0</v>
      </c>
      <c r="AE1422" s="90" t="str">
        <f t="shared" si="605"/>
        <v>-</v>
      </c>
      <c r="AF1422" s="91" t="str">
        <f t="shared" si="606"/>
        <v>070601</v>
      </c>
      <c r="AG1422" s="92"/>
      <c r="AH1422" s="93" t="str">
        <f t="shared" si="607"/>
        <v>Corporación de Fomento de la Producción</v>
      </c>
      <c r="AI1422" s="90" t="str">
        <f t="shared" si="608"/>
        <v>-</v>
      </c>
      <c r="AJ1422" s="90">
        <f t="shared" si="609"/>
        <v>2</v>
      </c>
      <c r="AK1422" s="90" t="str">
        <f t="shared" si="610"/>
        <v>-</v>
      </c>
      <c r="AL1422" s="90" t="str">
        <f t="shared" si="611"/>
        <v>Identifica este registro como MUJER</v>
      </c>
      <c r="AM1422" s="90" t="str">
        <f t="shared" si="612"/>
        <v>-</v>
      </c>
      <c r="AN1422" s="90" t="str">
        <f t="shared" si="613"/>
        <v>-</v>
      </c>
      <c r="AO1422" s="90" t="str">
        <f t="shared" si="614"/>
        <v>-</v>
      </c>
      <c r="AP1422" s="58" t="str">
        <f t="shared" si="615"/>
        <v>-</v>
      </c>
      <c r="AQ1422" s="94" t="str">
        <f t="shared" si="616"/>
        <v>-</v>
      </c>
      <c r="AR1422" s="94" t="str">
        <f>IF(N1422="","PRIMER_DIA en blanco",
IF(AND(M1422="01",N1422&gt;=L_Conversion!$C$118,N1422&lt;=L_Conversion!$D$118),"-",
IF(AND(M1422="02",N1422&gt;=L_Conversion!$C$119,N1422&lt;=L_Conversion!$D$119),"-",
IF(AND(M1422="03",N1422&gt;=L_Conversion!$C$120,N1422&lt;=L_Conversion!$D$120),"-",
IF(AND(M1422="04",N1422&gt;=L_Conversion!$C$121,N1422&lt;=L_Conversion!$D$121),"-",
IF(AND(M1422="05",N1422&gt;=L_Conversion!$C$122,N1422&lt;=L_Conversion!$D$122),"-",
IF(AND(M1422="06",N1422&gt;=L_Conversion!$C$123,N1422&lt;=L_Conversion!$D$123),"-",
IF(AND(M1422="07",N1422&gt;=L_Conversion!$C$124,N1422&lt;=L_Conversion!$D$124),"-",
IF(AND(M1422="08",N1422&gt;=L_Conversion!$C$125,N1422&lt;=L_Conversion!$D$125),"-",
IF(AND(M1422="09",N1422&gt;=L_Conversion!$C$126,N1422&lt;=L_Conversion!$D$126),"-",
IF(AND(M1422="10",N1422&gt;=L_Conversion!$C$127,N1422&lt;=L_Conversion!$D$127),"-",
IF(AND(M1422="11",N1422&gt;=L_Conversion!$C$128,N1422&lt;=L_Conversion!$D$128),"-",
IF(AND(M1422="12",N1422&gt;=L_Conversion!$C$129,N1422&lt;=L_Conversion!$D$129),"-",
IF(AND(M1422="13",N1422&gt;=L_Conversion!$C$116,N1422&lt;=L_Conversion!$D$116),"-",
IF(AND(M1422="14",N1422&gt;=L_Conversion!$C$117,N1422&lt;=L_Conversion!$D$117),"-",
"PRIMER_DIA fuera de rango")))))))))))))))</f>
        <v>-</v>
      </c>
      <c r="AS1422" s="94" t="str">
        <f t="shared" si="617"/>
        <v>-</v>
      </c>
      <c r="AT1422" s="94" t="str">
        <f t="shared" si="618"/>
        <v>-</v>
      </c>
      <c r="AU1422" s="94" t="str">
        <f t="shared" si="619"/>
        <v>-</v>
      </c>
      <c r="AV1422" s="94" t="str">
        <f t="shared" si="620"/>
        <v>-</v>
      </c>
      <c r="AW1422" s="94" t="str">
        <f t="shared" si="621"/>
        <v>-</v>
      </c>
      <c r="AX1422" s="94" t="str">
        <f t="shared" si="622"/>
        <v>-</v>
      </c>
      <c r="AY1422" s="94" t="str">
        <f t="shared" si="623"/>
        <v>-</v>
      </c>
      <c r="AZ1422" s="94" t="str">
        <f t="shared" si="624"/>
        <v>-</v>
      </c>
      <c r="BA1422" s="94" t="str">
        <f t="shared" si="625"/>
        <v>-</v>
      </c>
      <c r="BB1422" s="94" t="str">
        <f t="shared" si="626"/>
        <v>-</v>
      </c>
      <c r="BC1422" s="94" t="str">
        <f t="shared" si="627"/>
        <v>-</v>
      </c>
      <c r="BD1422" s="94" t="str">
        <f t="shared" si="628"/>
        <v>-</v>
      </c>
      <c r="BE1422" s="94" t="str">
        <f t="shared" si="629"/>
        <v>-</v>
      </c>
      <c r="BF1422" s="94" t="str">
        <f t="shared" si="630"/>
        <v>-</v>
      </c>
    </row>
    <row r="1423" spans="1:58" x14ac:dyDescent="0.2">
      <c r="A1423" s="19" t="s">
        <v>1193</v>
      </c>
      <c r="B1423" s="19" t="s">
        <v>76</v>
      </c>
      <c r="C1423" s="19">
        <v>12811078</v>
      </c>
      <c r="D1423" s="19" t="s">
        <v>1197</v>
      </c>
      <c r="E1423" s="19" t="s">
        <v>2211</v>
      </c>
      <c r="F1423" s="19" t="s">
        <v>1219</v>
      </c>
      <c r="G1423" s="19" t="s">
        <v>2212</v>
      </c>
      <c r="H1423" s="19" t="s">
        <v>654</v>
      </c>
      <c r="I1423" s="19" t="s">
        <v>653</v>
      </c>
      <c r="J1423" s="19">
        <v>80</v>
      </c>
      <c r="K1423" s="19" t="s">
        <v>556</v>
      </c>
      <c r="L1423" s="19" t="s">
        <v>495</v>
      </c>
      <c r="M1423" s="19" t="s">
        <v>273</v>
      </c>
      <c r="N1423" s="19">
        <v>45996</v>
      </c>
      <c r="O1423" s="19">
        <v>1</v>
      </c>
      <c r="P1423" s="83">
        <v>1</v>
      </c>
      <c r="Q1423" s="19" t="s">
        <v>23</v>
      </c>
      <c r="R1423" s="19" t="s">
        <v>11</v>
      </c>
      <c r="S1423" s="19" t="s">
        <v>23</v>
      </c>
      <c r="T1423" s="19">
        <v>1</v>
      </c>
      <c r="U1423" s="19" t="s">
        <v>11</v>
      </c>
      <c r="V1423" s="19" t="s">
        <v>11</v>
      </c>
      <c r="W1423" s="19" t="s">
        <v>11</v>
      </c>
      <c r="X1423" s="19">
        <v>0</v>
      </c>
      <c r="Y1423" s="19" t="s">
        <v>730</v>
      </c>
      <c r="Z1423" s="19">
        <v>0</v>
      </c>
      <c r="AA1423" s="19">
        <v>0</v>
      </c>
      <c r="AB1423" s="19">
        <v>0</v>
      </c>
      <c r="AC1423" s="186" t="str">
        <f>IF(OR(M1423="13",M1423="14",P1423=8),"",IF(     AND(OR(S1423="AUTORIZADO", S1423="PENDIENTE", S1423="REDUCIDO", S1423="AMPLIADO"),L1423&lt;&gt;"HONORARIO" ), _xlfn.CONCAT(IF(H1423="X","H",H1423),"_",IF(OR(P1423=5,P1423=6),_xlfn.CONCAT(P1423,"A"),P1423),"_",VLOOKUP(T1423,Datos!$B$2:$C$5,2,TRUE)),""))</f>
        <v>H_1_[hasta 3]</v>
      </c>
      <c r="AD1423" s="186">
        <f t="shared" si="604"/>
        <v>0</v>
      </c>
      <c r="AE1423" s="90" t="str">
        <f t="shared" si="605"/>
        <v>-</v>
      </c>
      <c r="AF1423" s="91" t="str">
        <f t="shared" si="606"/>
        <v>070601</v>
      </c>
      <c r="AG1423" s="92"/>
      <c r="AH1423" s="93" t="str">
        <f t="shared" si="607"/>
        <v>Corporación de Fomento de la Producción</v>
      </c>
      <c r="AI1423" s="90" t="str">
        <f t="shared" si="608"/>
        <v>-</v>
      </c>
      <c r="AJ1423" s="90" t="str">
        <f t="shared" si="609"/>
        <v>K</v>
      </c>
      <c r="AK1423" s="90" t="str">
        <f t="shared" si="610"/>
        <v>-</v>
      </c>
      <c r="AL1423" s="90" t="str">
        <f t="shared" si="611"/>
        <v>Identifica este registro como HOMBRE</v>
      </c>
      <c r="AM1423" s="90" t="str">
        <f t="shared" si="612"/>
        <v>-</v>
      </c>
      <c r="AN1423" s="90" t="str">
        <f t="shared" si="613"/>
        <v>-</v>
      </c>
      <c r="AO1423" s="90" t="str">
        <f t="shared" si="614"/>
        <v>-</v>
      </c>
      <c r="AP1423" s="58" t="str">
        <f t="shared" si="615"/>
        <v>-</v>
      </c>
      <c r="AQ1423" s="94" t="str">
        <f t="shared" si="616"/>
        <v>-</v>
      </c>
      <c r="AR1423" s="94" t="str">
        <f>IF(N1423="","PRIMER_DIA en blanco",
IF(AND(M1423="01",N1423&gt;=L_Conversion!$C$118,N1423&lt;=L_Conversion!$D$118),"-",
IF(AND(M1423="02",N1423&gt;=L_Conversion!$C$119,N1423&lt;=L_Conversion!$D$119),"-",
IF(AND(M1423="03",N1423&gt;=L_Conversion!$C$120,N1423&lt;=L_Conversion!$D$120),"-",
IF(AND(M1423="04",N1423&gt;=L_Conversion!$C$121,N1423&lt;=L_Conversion!$D$121),"-",
IF(AND(M1423="05",N1423&gt;=L_Conversion!$C$122,N1423&lt;=L_Conversion!$D$122),"-",
IF(AND(M1423="06",N1423&gt;=L_Conversion!$C$123,N1423&lt;=L_Conversion!$D$123),"-",
IF(AND(M1423="07",N1423&gt;=L_Conversion!$C$124,N1423&lt;=L_Conversion!$D$124),"-",
IF(AND(M1423="08",N1423&gt;=L_Conversion!$C$125,N1423&lt;=L_Conversion!$D$125),"-",
IF(AND(M1423="09",N1423&gt;=L_Conversion!$C$126,N1423&lt;=L_Conversion!$D$126),"-",
IF(AND(M1423="10",N1423&gt;=L_Conversion!$C$127,N1423&lt;=L_Conversion!$D$127),"-",
IF(AND(M1423="11",N1423&gt;=L_Conversion!$C$128,N1423&lt;=L_Conversion!$D$128),"-",
IF(AND(M1423="12",N1423&gt;=L_Conversion!$C$129,N1423&lt;=L_Conversion!$D$129),"-",
IF(AND(M1423="13",N1423&gt;=L_Conversion!$C$116,N1423&lt;=L_Conversion!$D$116),"-",
IF(AND(M1423="14",N1423&gt;=L_Conversion!$C$117,N1423&lt;=L_Conversion!$D$117),"-",
"PRIMER_DIA fuera de rango")))))))))))))))</f>
        <v>-</v>
      </c>
      <c r="AS1423" s="94" t="str">
        <f t="shared" si="617"/>
        <v>-</v>
      </c>
      <c r="AT1423" s="94" t="str">
        <f t="shared" si="618"/>
        <v>-</v>
      </c>
      <c r="AU1423" s="94" t="str">
        <f t="shared" si="619"/>
        <v>-</v>
      </c>
      <c r="AV1423" s="94" t="str">
        <f t="shared" si="620"/>
        <v>-</v>
      </c>
      <c r="AW1423" s="94" t="str">
        <f t="shared" si="621"/>
        <v>-</v>
      </c>
      <c r="AX1423" s="94" t="str">
        <f t="shared" si="622"/>
        <v>-</v>
      </c>
      <c r="AY1423" s="94" t="str">
        <f t="shared" si="623"/>
        <v>-</v>
      </c>
      <c r="AZ1423" s="94" t="str">
        <f t="shared" si="624"/>
        <v>-</v>
      </c>
      <c r="BA1423" s="94" t="str">
        <f t="shared" si="625"/>
        <v>-</v>
      </c>
      <c r="BB1423" s="94" t="str">
        <f t="shared" si="626"/>
        <v>-</v>
      </c>
      <c r="BC1423" s="94" t="str">
        <f t="shared" si="627"/>
        <v>-</v>
      </c>
      <c r="BD1423" s="94" t="str">
        <f t="shared" si="628"/>
        <v>-</v>
      </c>
      <c r="BE1423" s="94" t="str">
        <f t="shared" si="629"/>
        <v>-</v>
      </c>
      <c r="BF1423" s="94" t="str">
        <f t="shared" si="630"/>
        <v>-</v>
      </c>
    </row>
    <row r="1424" spans="1:58" x14ac:dyDescent="0.2">
      <c r="A1424" s="19" t="s">
        <v>1193</v>
      </c>
      <c r="B1424" s="19" t="s">
        <v>76</v>
      </c>
      <c r="C1424" s="19">
        <v>13759538</v>
      </c>
      <c r="D1424" s="19">
        <v>9</v>
      </c>
      <c r="E1424" s="19" t="s">
        <v>1475</v>
      </c>
      <c r="F1424" s="19" t="s">
        <v>1265</v>
      </c>
      <c r="G1424" s="19" t="s">
        <v>1897</v>
      </c>
      <c r="H1424" s="19" t="s">
        <v>1018</v>
      </c>
      <c r="I1424" s="19" t="s">
        <v>654</v>
      </c>
      <c r="J1424" s="19">
        <v>80</v>
      </c>
      <c r="K1424" s="19" t="s">
        <v>556</v>
      </c>
      <c r="L1424" s="19" t="s">
        <v>509</v>
      </c>
      <c r="M1424" s="19" t="s">
        <v>273</v>
      </c>
      <c r="N1424" s="19">
        <v>45999</v>
      </c>
      <c r="O1424" s="19">
        <v>30</v>
      </c>
      <c r="P1424" s="83">
        <v>1</v>
      </c>
      <c r="Q1424" s="19" t="s">
        <v>23</v>
      </c>
      <c r="R1424" s="19" t="s">
        <v>11</v>
      </c>
      <c r="S1424" s="19" t="s">
        <v>23</v>
      </c>
      <c r="T1424" s="19">
        <v>30</v>
      </c>
      <c r="U1424" s="19" t="s">
        <v>11</v>
      </c>
      <c r="V1424" s="19" t="s">
        <v>11</v>
      </c>
      <c r="W1424" s="19" t="s">
        <v>11</v>
      </c>
      <c r="X1424" s="19">
        <v>0</v>
      </c>
      <c r="Y1424" s="19" t="s">
        <v>730</v>
      </c>
      <c r="Z1424" s="19">
        <v>0</v>
      </c>
      <c r="AA1424" s="19">
        <v>0</v>
      </c>
      <c r="AB1424" s="19">
        <v>0</v>
      </c>
      <c r="AC1424" s="186" t="str">
        <f>IF(OR(M1424="13",M1424="14",P1424=8),"",IF(     AND(OR(S1424="AUTORIZADO", S1424="PENDIENTE", S1424="REDUCIDO", S1424="AMPLIADO"),L1424&lt;&gt;"HONORARIO" ), _xlfn.CONCAT(IF(H1424="X","H",H1424),"_",IF(OR(P1424=5,P1424=6),_xlfn.CONCAT(P1424,"A"),P1424),"_",VLOOKUP(T1424,Datos!$B$2:$C$5,2,TRUE)),""))</f>
        <v>M_1_[11 +]</v>
      </c>
      <c r="AD1424" s="186">
        <f t="shared" si="604"/>
        <v>0</v>
      </c>
      <c r="AE1424" s="90" t="str">
        <f t="shared" si="605"/>
        <v>-</v>
      </c>
      <c r="AF1424" s="91" t="str">
        <f t="shared" si="606"/>
        <v>070601</v>
      </c>
      <c r="AG1424" s="92"/>
      <c r="AH1424" s="93" t="str">
        <f t="shared" si="607"/>
        <v>Corporación de Fomento de la Producción</v>
      </c>
      <c r="AI1424" s="90" t="str">
        <f t="shared" si="608"/>
        <v>-</v>
      </c>
      <c r="AJ1424" s="90">
        <f t="shared" si="609"/>
        <v>9</v>
      </c>
      <c r="AK1424" s="90" t="str">
        <f t="shared" si="610"/>
        <v>-</v>
      </c>
      <c r="AL1424" s="90" t="str">
        <f t="shared" si="611"/>
        <v>Identifica este registro como MUJER</v>
      </c>
      <c r="AM1424" s="90" t="str">
        <f t="shared" si="612"/>
        <v>-</v>
      </c>
      <c r="AN1424" s="90" t="str">
        <f t="shared" si="613"/>
        <v>-</v>
      </c>
      <c r="AO1424" s="90" t="str">
        <f t="shared" si="614"/>
        <v>-</v>
      </c>
      <c r="AP1424" s="58" t="str">
        <f t="shared" si="615"/>
        <v>-</v>
      </c>
      <c r="AQ1424" s="94" t="str">
        <f t="shared" si="616"/>
        <v>-</v>
      </c>
      <c r="AR1424" s="94" t="str">
        <f>IF(N1424="","PRIMER_DIA en blanco",
IF(AND(M1424="01",N1424&gt;=L_Conversion!$C$118,N1424&lt;=L_Conversion!$D$118),"-",
IF(AND(M1424="02",N1424&gt;=L_Conversion!$C$119,N1424&lt;=L_Conversion!$D$119),"-",
IF(AND(M1424="03",N1424&gt;=L_Conversion!$C$120,N1424&lt;=L_Conversion!$D$120),"-",
IF(AND(M1424="04",N1424&gt;=L_Conversion!$C$121,N1424&lt;=L_Conversion!$D$121),"-",
IF(AND(M1424="05",N1424&gt;=L_Conversion!$C$122,N1424&lt;=L_Conversion!$D$122),"-",
IF(AND(M1424="06",N1424&gt;=L_Conversion!$C$123,N1424&lt;=L_Conversion!$D$123),"-",
IF(AND(M1424="07",N1424&gt;=L_Conversion!$C$124,N1424&lt;=L_Conversion!$D$124),"-",
IF(AND(M1424="08",N1424&gt;=L_Conversion!$C$125,N1424&lt;=L_Conversion!$D$125),"-",
IF(AND(M1424="09",N1424&gt;=L_Conversion!$C$126,N1424&lt;=L_Conversion!$D$126),"-",
IF(AND(M1424="10",N1424&gt;=L_Conversion!$C$127,N1424&lt;=L_Conversion!$D$127),"-",
IF(AND(M1424="11",N1424&gt;=L_Conversion!$C$128,N1424&lt;=L_Conversion!$D$128),"-",
IF(AND(M1424="12",N1424&gt;=L_Conversion!$C$129,N1424&lt;=L_Conversion!$D$129),"-",
IF(AND(M1424="13",N1424&gt;=L_Conversion!$C$116,N1424&lt;=L_Conversion!$D$116),"-",
IF(AND(M1424="14",N1424&gt;=L_Conversion!$C$117,N1424&lt;=L_Conversion!$D$117),"-",
"PRIMER_DIA fuera de rango")))))))))))))))</f>
        <v>-</v>
      </c>
      <c r="AS1424" s="94" t="str">
        <f t="shared" si="617"/>
        <v>-</v>
      </c>
      <c r="AT1424" s="94" t="str">
        <f t="shared" si="618"/>
        <v>-</v>
      </c>
      <c r="AU1424" s="94" t="str">
        <f t="shared" si="619"/>
        <v>-</v>
      </c>
      <c r="AV1424" s="94" t="str">
        <f t="shared" si="620"/>
        <v>-</v>
      </c>
      <c r="AW1424" s="94" t="str">
        <f t="shared" si="621"/>
        <v>-</v>
      </c>
      <c r="AX1424" s="94" t="str">
        <f t="shared" si="622"/>
        <v>-</v>
      </c>
      <c r="AY1424" s="94" t="str">
        <f t="shared" si="623"/>
        <v>-</v>
      </c>
      <c r="AZ1424" s="94" t="str">
        <f t="shared" si="624"/>
        <v>-</v>
      </c>
      <c r="BA1424" s="94" t="str">
        <f t="shared" si="625"/>
        <v>-</v>
      </c>
      <c r="BB1424" s="94" t="str">
        <f t="shared" si="626"/>
        <v>-</v>
      </c>
      <c r="BC1424" s="94" t="str">
        <f t="shared" si="627"/>
        <v>-</v>
      </c>
      <c r="BD1424" s="94" t="str">
        <f t="shared" si="628"/>
        <v>-</v>
      </c>
      <c r="BE1424" s="94" t="str">
        <f t="shared" si="629"/>
        <v>-</v>
      </c>
      <c r="BF1424" s="94" t="str">
        <f t="shared" si="630"/>
        <v>-</v>
      </c>
    </row>
    <row r="1425" spans="1:58" x14ac:dyDescent="0.2">
      <c r="A1425" s="19" t="s">
        <v>1193</v>
      </c>
      <c r="B1425" s="19" t="s">
        <v>76</v>
      </c>
      <c r="C1425" s="19">
        <v>16211407</v>
      </c>
      <c r="D1425" s="19">
        <v>7</v>
      </c>
      <c r="E1425" s="19" t="s">
        <v>2162</v>
      </c>
      <c r="F1425" s="19" t="s">
        <v>2163</v>
      </c>
      <c r="G1425" s="19" t="s">
        <v>2164</v>
      </c>
      <c r="H1425" s="19" t="s">
        <v>654</v>
      </c>
      <c r="I1425" s="19" t="s">
        <v>653</v>
      </c>
      <c r="J1425" s="19">
        <v>80</v>
      </c>
      <c r="K1425" s="19" t="s">
        <v>556</v>
      </c>
      <c r="L1425" s="19" t="s">
        <v>495</v>
      </c>
      <c r="M1425" s="19" t="s">
        <v>273</v>
      </c>
      <c r="N1425" s="19">
        <v>46000</v>
      </c>
      <c r="O1425" s="19">
        <v>2</v>
      </c>
      <c r="P1425" s="83">
        <v>1</v>
      </c>
      <c r="Q1425" s="19" t="s">
        <v>23</v>
      </c>
      <c r="R1425" s="19" t="s">
        <v>11</v>
      </c>
      <c r="S1425" s="19" t="s">
        <v>23</v>
      </c>
      <c r="T1425" s="19">
        <v>2</v>
      </c>
      <c r="U1425" s="19" t="s">
        <v>11</v>
      </c>
      <c r="V1425" s="19" t="s">
        <v>11</v>
      </c>
      <c r="W1425" s="19" t="s">
        <v>11</v>
      </c>
      <c r="X1425" s="19">
        <v>0</v>
      </c>
      <c r="Y1425" s="19" t="s">
        <v>730</v>
      </c>
      <c r="Z1425" s="19">
        <v>0</v>
      </c>
      <c r="AA1425" s="19">
        <v>0</v>
      </c>
      <c r="AB1425" s="19">
        <v>0</v>
      </c>
      <c r="AC1425" s="186" t="str">
        <f>IF(OR(M1425="13",M1425="14",P1425=8),"",IF(     AND(OR(S1425="AUTORIZADO", S1425="PENDIENTE", S1425="REDUCIDO", S1425="AMPLIADO"),L1425&lt;&gt;"HONORARIO" ), _xlfn.CONCAT(IF(H1425="X","H",H1425),"_",IF(OR(P1425=5,P1425=6),_xlfn.CONCAT(P1425,"A"),P1425),"_",VLOOKUP(T1425,Datos!$B$2:$C$5,2,TRUE)),""))</f>
        <v>H_1_[hasta 3]</v>
      </c>
      <c r="AD1425" s="186">
        <f t="shared" si="604"/>
        <v>0</v>
      </c>
      <c r="AE1425" s="90" t="str">
        <f t="shared" si="605"/>
        <v>-</v>
      </c>
      <c r="AF1425" s="91" t="str">
        <f t="shared" si="606"/>
        <v>070601</v>
      </c>
      <c r="AG1425" s="92"/>
      <c r="AH1425" s="93" t="str">
        <f t="shared" si="607"/>
        <v>Corporación de Fomento de la Producción</v>
      </c>
      <c r="AI1425" s="90" t="str">
        <f t="shared" si="608"/>
        <v>-</v>
      </c>
      <c r="AJ1425" s="90">
        <f t="shared" si="609"/>
        <v>7</v>
      </c>
      <c r="AK1425" s="90" t="str">
        <f t="shared" si="610"/>
        <v>-</v>
      </c>
      <c r="AL1425" s="90" t="str">
        <f t="shared" si="611"/>
        <v>Identifica este registro como HOMBRE</v>
      </c>
      <c r="AM1425" s="90" t="str">
        <f t="shared" si="612"/>
        <v>-</v>
      </c>
      <c r="AN1425" s="90" t="str">
        <f t="shared" si="613"/>
        <v>-</v>
      </c>
      <c r="AO1425" s="90" t="str">
        <f t="shared" si="614"/>
        <v>-</v>
      </c>
      <c r="AP1425" s="58" t="str">
        <f t="shared" si="615"/>
        <v>-</v>
      </c>
      <c r="AQ1425" s="94" t="str">
        <f t="shared" si="616"/>
        <v>-</v>
      </c>
      <c r="AR1425" s="94" t="str">
        <f>IF(N1425="","PRIMER_DIA en blanco",
IF(AND(M1425="01",N1425&gt;=L_Conversion!$C$118,N1425&lt;=L_Conversion!$D$118),"-",
IF(AND(M1425="02",N1425&gt;=L_Conversion!$C$119,N1425&lt;=L_Conversion!$D$119),"-",
IF(AND(M1425="03",N1425&gt;=L_Conversion!$C$120,N1425&lt;=L_Conversion!$D$120),"-",
IF(AND(M1425="04",N1425&gt;=L_Conversion!$C$121,N1425&lt;=L_Conversion!$D$121),"-",
IF(AND(M1425="05",N1425&gt;=L_Conversion!$C$122,N1425&lt;=L_Conversion!$D$122),"-",
IF(AND(M1425="06",N1425&gt;=L_Conversion!$C$123,N1425&lt;=L_Conversion!$D$123),"-",
IF(AND(M1425="07",N1425&gt;=L_Conversion!$C$124,N1425&lt;=L_Conversion!$D$124),"-",
IF(AND(M1425="08",N1425&gt;=L_Conversion!$C$125,N1425&lt;=L_Conversion!$D$125),"-",
IF(AND(M1425="09",N1425&gt;=L_Conversion!$C$126,N1425&lt;=L_Conversion!$D$126),"-",
IF(AND(M1425="10",N1425&gt;=L_Conversion!$C$127,N1425&lt;=L_Conversion!$D$127),"-",
IF(AND(M1425="11",N1425&gt;=L_Conversion!$C$128,N1425&lt;=L_Conversion!$D$128),"-",
IF(AND(M1425="12",N1425&gt;=L_Conversion!$C$129,N1425&lt;=L_Conversion!$D$129),"-",
IF(AND(M1425="13",N1425&gt;=L_Conversion!$C$116,N1425&lt;=L_Conversion!$D$116),"-",
IF(AND(M1425="14",N1425&gt;=L_Conversion!$C$117,N1425&lt;=L_Conversion!$D$117),"-",
"PRIMER_DIA fuera de rango")))))))))))))))</f>
        <v>-</v>
      </c>
      <c r="AS1425" s="94" t="str">
        <f t="shared" si="617"/>
        <v>-</v>
      </c>
      <c r="AT1425" s="94" t="str">
        <f t="shared" si="618"/>
        <v>-</v>
      </c>
      <c r="AU1425" s="94" t="str">
        <f t="shared" si="619"/>
        <v>-</v>
      </c>
      <c r="AV1425" s="94" t="str">
        <f t="shared" si="620"/>
        <v>-</v>
      </c>
      <c r="AW1425" s="94" t="str">
        <f t="shared" si="621"/>
        <v>-</v>
      </c>
      <c r="AX1425" s="94" t="str">
        <f t="shared" si="622"/>
        <v>-</v>
      </c>
      <c r="AY1425" s="94" t="str">
        <f t="shared" si="623"/>
        <v>-</v>
      </c>
      <c r="AZ1425" s="94" t="str">
        <f t="shared" si="624"/>
        <v>-</v>
      </c>
      <c r="BA1425" s="94" t="str">
        <f t="shared" si="625"/>
        <v>-</v>
      </c>
      <c r="BB1425" s="94" t="str">
        <f t="shared" si="626"/>
        <v>-</v>
      </c>
      <c r="BC1425" s="94" t="str">
        <f t="shared" si="627"/>
        <v>-</v>
      </c>
      <c r="BD1425" s="94" t="str">
        <f t="shared" si="628"/>
        <v>-</v>
      </c>
      <c r="BE1425" s="94" t="str">
        <f t="shared" si="629"/>
        <v>-</v>
      </c>
      <c r="BF1425" s="94" t="str">
        <f t="shared" si="630"/>
        <v>-</v>
      </c>
    </row>
    <row r="1426" spans="1:58" x14ac:dyDescent="0.2">
      <c r="A1426" s="19" t="s">
        <v>1193</v>
      </c>
      <c r="B1426" s="19" t="s">
        <v>76</v>
      </c>
      <c r="C1426" s="19">
        <v>9089277</v>
      </c>
      <c r="D1426" s="19">
        <v>0</v>
      </c>
      <c r="E1426" s="19" t="s">
        <v>1307</v>
      </c>
      <c r="F1426" s="19" t="s">
        <v>1508</v>
      </c>
      <c r="G1426" s="19" t="s">
        <v>1742</v>
      </c>
      <c r="H1426" s="19" t="s">
        <v>1018</v>
      </c>
      <c r="I1426" s="19" t="s">
        <v>653</v>
      </c>
      <c r="J1426" s="19">
        <v>80</v>
      </c>
      <c r="K1426" s="19" t="s">
        <v>560</v>
      </c>
      <c r="L1426" s="19" t="s">
        <v>495</v>
      </c>
      <c r="M1426" s="19" t="s">
        <v>273</v>
      </c>
      <c r="N1426" s="19">
        <v>46000</v>
      </c>
      <c r="O1426" s="19">
        <v>3</v>
      </c>
      <c r="P1426" s="83">
        <v>1</v>
      </c>
      <c r="Q1426" s="19" t="s">
        <v>23</v>
      </c>
      <c r="R1426" s="19" t="s">
        <v>11</v>
      </c>
      <c r="S1426" s="19" t="s">
        <v>23</v>
      </c>
      <c r="T1426" s="19">
        <v>3</v>
      </c>
      <c r="U1426" s="19" t="s">
        <v>11</v>
      </c>
      <c r="V1426" s="19" t="s">
        <v>11</v>
      </c>
      <c r="W1426" s="19" t="s">
        <v>11</v>
      </c>
      <c r="X1426" s="19">
        <v>0</v>
      </c>
      <c r="Y1426" s="19" t="s">
        <v>730</v>
      </c>
      <c r="Z1426" s="19">
        <v>0</v>
      </c>
      <c r="AA1426" s="19">
        <v>0</v>
      </c>
      <c r="AB1426" s="19">
        <v>0</v>
      </c>
      <c r="AC1426" s="186" t="str">
        <f>IF(OR(M1426="13",M1426="14",P1426=8),"",IF(     AND(OR(S1426="AUTORIZADO", S1426="PENDIENTE", S1426="REDUCIDO", S1426="AMPLIADO"),L1426&lt;&gt;"HONORARIO" ), _xlfn.CONCAT(IF(H1426="X","H",H1426),"_",IF(OR(P1426=5,P1426=6),_xlfn.CONCAT(P1426,"A"),P1426),"_",VLOOKUP(T1426,Datos!$B$2:$C$5,2,TRUE)),""))</f>
        <v>M_1_[hasta 3]</v>
      </c>
      <c r="AD1426" s="186">
        <f t="shared" si="604"/>
        <v>0</v>
      </c>
      <c r="AE1426" s="90" t="str">
        <f t="shared" si="605"/>
        <v>-</v>
      </c>
      <c r="AF1426" s="91" t="str">
        <f t="shared" si="606"/>
        <v>070601</v>
      </c>
      <c r="AG1426" s="92"/>
      <c r="AH1426" s="93" t="str">
        <f t="shared" si="607"/>
        <v>Corporación de Fomento de la Producción</v>
      </c>
      <c r="AI1426" s="90" t="str">
        <f t="shared" si="608"/>
        <v>-</v>
      </c>
      <c r="AJ1426" s="90">
        <f t="shared" si="609"/>
        <v>0</v>
      </c>
      <c r="AK1426" s="90" t="str">
        <f t="shared" si="610"/>
        <v>-</v>
      </c>
      <c r="AL1426" s="90" t="str">
        <f t="shared" si="611"/>
        <v>Identifica este registro como MUJER</v>
      </c>
      <c r="AM1426" s="90" t="str">
        <f t="shared" si="612"/>
        <v>-</v>
      </c>
      <c r="AN1426" s="90" t="str">
        <f t="shared" si="613"/>
        <v>-</v>
      </c>
      <c r="AO1426" s="90" t="str">
        <f t="shared" si="614"/>
        <v>-</v>
      </c>
      <c r="AP1426" s="58" t="str">
        <f t="shared" si="615"/>
        <v>-</v>
      </c>
      <c r="AQ1426" s="94" t="str">
        <f t="shared" si="616"/>
        <v>-</v>
      </c>
      <c r="AR1426" s="94" t="str">
        <f>IF(N1426="","PRIMER_DIA en blanco",
IF(AND(M1426="01",N1426&gt;=L_Conversion!$C$118,N1426&lt;=L_Conversion!$D$118),"-",
IF(AND(M1426="02",N1426&gt;=L_Conversion!$C$119,N1426&lt;=L_Conversion!$D$119),"-",
IF(AND(M1426="03",N1426&gt;=L_Conversion!$C$120,N1426&lt;=L_Conversion!$D$120),"-",
IF(AND(M1426="04",N1426&gt;=L_Conversion!$C$121,N1426&lt;=L_Conversion!$D$121),"-",
IF(AND(M1426="05",N1426&gt;=L_Conversion!$C$122,N1426&lt;=L_Conversion!$D$122),"-",
IF(AND(M1426="06",N1426&gt;=L_Conversion!$C$123,N1426&lt;=L_Conversion!$D$123),"-",
IF(AND(M1426="07",N1426&gt;=L_Conversion!$C$124,N1426&lt;=L_Conversion!$D$124),"-",
IF(AND(M1426="08",N1426&gt;=L_Conversion!$C$125,N1426&lt;=L_Conversion!$D$125),"-",
IF(AND(M1426="09",N1426&gt;=L_Conversion!$C$126,N1426&lt;=L_Conversion!$D$126),"-",
IF(AND(M1426="10",N1426&gt;=L_Conversion!$C$127,N1426&lt;=L_Conversion!$D$127),"-",
IF(AND(M1426="11",N1426&gt;=L_Conversion!$C$128,N1426&lt;=L_Conversion!$D$128),"-",
IF(AND(M1426="12",N1426&gt;=L_Conversion!$C$129,N1426&lt;=L_Conversion!$D$129),"-",
IF(AND(M1426="13",N1426&gt;=L_Conversion!$C$116,N1426&lt;=L_Conversion!$D$116),"-",
IF(AND(M1426="14",N1426&gt;=L_Conversion!$C$117,N1426&lt;=L_Conversion!$D$117),"-",
"PRIMER_DIA fuera de rango")))))))))))))))</f>
        <v>-</v>
      </c>
      <c r="AS1426" s="94" t="str">
        <f t="shared" si="617"/>
        <v>-</v>
      </c>
      <c r="AT1426" s="94" t="str">
        <f t="shared" si="618"/>
        <v>-</v>
      </c>
      <c r="AU1426" s="94" t="str">
        <f t="shared" si="619"/>
        <v>-</v>
      </c>
      <c r="AV1426" s="94" t="str">
        <f t="shared" si="620"/>
        <v>-</v>
      </c>
      <c r="AW1426" s="94" t="str">
        <f t="shared" si="621"/>
        <v>-</v>
      </c>
      <c r="AX1426" s="94" t="str">
        <f t="shared" si="622"/>
        <v>-</v>
      </c>
      <c r="AY1426" s="94" t="str">
        <f t="shared" si="623"/>
        <v>-</v>
      </c>
      <c r="AZ1426" s="94" t="str">
        <f t="shared" si="624"/>
        <v>-</v>
      </c>
      <c r="BA1426" s="94" t="str">
        <f t="shared" si="625"/>
        <v>-</v>
      </c>
      <c r="BB1426" s="94" t="str">
        <f t="shared" si="626"/>
        <v>-</v>
      </c>
      <c r="BC1426" s="94" t="str">
        <f t="shared" si="627"/>
        <v>-</v>
      </c>
      <c r="BD1426" s="94" t="str">
        <f t="shared" si="628"/>
        <v>-</v>
      </c>
      <c r="BE1426" s="94" t="str">
        <f t="shared" si="629"/>
        <v>-</v>
      </c>
      <c r="BF1426" s="94" t="str">
        <f t="shared" si="630"/>
        <v>-</v>
      </c>
    </row>
    <row r="1427" spans="1:58" x14ac:dyDescent="0.2">
      <c r="A1427" s="19" t="s">
        <v>1193</v>
      </c>
      <c r="B1427" s="19" t="s">
        <v>76</v>
      </c>
      <c r="C1427" s="19">
        <v>16790496</v>
      </c>
      <c r="D1427" s="19">
        <v>3</v>
      </c>
      <c r="E1427" s="19" t="s">
        <v>1651</v>
      </c>
      <c r="F1427" s="19" t="s">
        <v>1782</v>
      </c>
      <c r="G1427" s="19" t="s">
        <v>1783</v>
      </c>
      <c r="H1427" s="19" t="s">
        <v>1018</v>
      </c>
      <c r="I1427" s="19" t="s">
        <v>654</v>
      </c>
      <c r="J1427" s="19">
        <v>80</v>
      </c>
      <c r="K1427" s="19" t="s">
        <v>560</v>
      </c>
      <c r="L1427" s="19" t="s">
        <v>509</v>
      </c>
      <c r="M1427" s="19" t="s">
        <v>273</v>
      </c>
      <c r="N1427" s="19">
        <v>46000</v>
      </c>
      <c r="O1427" s="19">
        <v>3</v>
      </c>
      <c r="P1427" s="83">
        <v>1</v>
      </c>
      <c r="Q1427" s="19" t="s">
        <v>23</v>
      </c>
      <c r="R1427" s="19" t="s">
        <v>11</v>
      </c>
      <c r="S1427" s="19" t="s">
        <v>23</v>
      </c>
      <c r="T1427" s="19">
        <v>3</v>
      </c>
      <c r="U1427" s="19" t="s">
        <v>11</v>
      </c>
      <c r="V1427" s="19" t="s">
        <v>11</v>
      </c>
      <c r="W1427" s="19" t="s">
        <v>11</v>
      </c>
      <c r="X1427" s="19">
        <v>0</v>
      </c>
      <c r="Y1427" s="19" t="s">
        <v>730</v>
      </c>
      <c r="Z1427" s="19">
        <v>0</v>
      </c>
      <c r="AA1427" s="19">
        <v>0</v>
      </c>
      <c r="AB1427" s="19">
        <v>0</v>
      </c>
      <c r="AC1427" s="186" t="str">
        <f>IF(OR(M1427="13",M1427="14",P1427=8),"",IF(     AND(OR(S1427="AUTORIZADO", S1427="PENDIENTE", S1427="REDUCIDO", S1427="AMPLIADO"),L1427&lt;&gt;"HONORARIO" ), _xlfn.CONCAT(IF(H1427="X","H",H1427),"_",IF(OR(P1427=5,P1427=6),_xlfn.CONCAT(P1427,"A"),P1427),"_",VLOOKUP(T1427,Datos!$B$2:$C$5,2,TRUE)),""))</f>
        <v>M_1_[hasta 3]</v>
      </c>
      <c r="AD1427" s="186">
        <f t="shared" si="604"/>
        <v>0</v>
      </c>
      <c r="AE1427" s="90" t="str">
        <f t="shared" si="605"/>
        <v>-</v>
      </c>
      <c r="AF1427" s="91" t="str">
        <f t="shared" si="606"/>
        <v>070601</v>
      </c>
      <c r="AG1427" s="92"/>
      <c r="AH1427" s="93" t="str">
        <f t="shared" si="607"/>
        <v>Corporación de Fomento de la Producción</v>
      </c>
      <c r="AI1427" s="90" t="str">
        <f t="shared" si="608"/>
        <v>-</v>
      </c>
      <c r="AJ1427" s="90">
        <f t="shared" si="609"/>
        <v>3</v>
      </c>
      <c r="AK1427" s="90" t="str">
        <f t="shared" si="610"/>
        <v>-</v>
      </c>
      <c r="AL1427" s="90" t="str">
        <f t="shared" si="611"/>
        <v>Identifica este registro como MUJER</v>
      </c>
      <c r="AM1427" s="90" t="str">
        <f t="shared" si="612"/>
        <v>-</v>
      </c>
      <c r="AN1427" s="90" t="str">
        <f t="shared" si="613"/>
        <v>-</v>
      </c>
      <c r="AO1427" s="90" t="str">
        <f t="shared" si="614"/>
        <v>-</v>
      </c>
      <c r="AP1427" s="58" t="str">
        <f t="shared" si="615"/>
        <v>-</v>
      </c>
      <c r="AQ1427" s="94" t="str">
        <f t="shared" si="616"/>
        <v>-</v>
      </c>
      <c r="AR1427" s="94" t="str">
        <f>IF(N1427="","PRIMER_DIA en blanco",
IF(AND(M1427="01",N1427&gt;=L_Conversion!$C$118,N1427&lt;=L_Conversion!$D$118),"-",
IF(AND(M1427="02",N1427&gt;=L_Conversion!$C$119,N1427&lt;=L_Conversion!$D$119),"-",
IF(AND(M1427="03",N1427&gt;=L_Conversion!$C$120,N1427&lt;=L_Conversion!$D$120),"-",
IF(AND(M1427="04",N1427&gt;=L_Conversion!$C$121,N1427&lt;=L_Conversion!$D$121),"-",
IF(AND(M1427="05",N1427&gt;=L_Conversion!$C$122,N1427&lt;=L_Conversion!$D$122),"-",
IF(AND(M1427="06",N1427&gt;=L_Conversion!$C$123,N1427&lt;=L_Conversion!$D$123),"-",
IF(AND(M1427="07",N1427&gt;=L_Conversion!$C$124,N1427&lt;=L_Conversion!$D$124),"-",
IF(AND(M1427="08",N1427&gt;=L_Conversion!$C$125,N1427&lt;=L_Conversion!$D$125),"-",
IF(AND(M1427="09",N1427&gt;=L_Conversion!$C$126,N1427&lt;=L_Conversion!$D$126),"-",
IF(AND(M1427="10",N1427&gt;=L_Conversion!$C$127,N1427&lt;=L_Conversion!$D$127),"-",
IF(AND(M1427="11",N1427&gt;=L_Conversion!$C$128,N1427&lt;=L_Conversion!$D$128),"-",
IF(AND(M1427="12",N1427&gt;=L_Conversion!$C$129,N1427&lt;=L_Conversion!$D$129),"-",
IF(AND(M1427="13",N1427&gt;=L_Conversion!$C$116,N1427&lt;=L_Conversion!$D$116),"-",
IF(AND(M1427="14",N1427&gt;=L_Conversion!$C$117,N1427&lt;=L_Conversion!$D$117),"-",
"PRIMER_DIA fuera de rango")))))))))))))))</f>
        <v>-</v>
      </c>
      <c r="AS1427" s="94" t="str">
        <f t="shared" si="617"/>
        <v>-</v>
      </c>
      <c r="AT1427" s="94" t="str">
        <f t="shared" si="618"/>
        <v>-</v>
      </c>
      <c r="AU1427" s="94" t="str">
        <f t="shared" si="619"/>
        <v>-</v>
      </c>
      <c r="AV1427" s="94" t="str">
        <f t="shared" si="620"/>
        <v>-</v>
      </c>
      <c r="AW1427" s="94" t="str">
        <f t="shared" si="621"/>
        <v>-</v>
      </c>
      <c r="AX1427" s="94" t="str">
        <f t="shared" si="622"/>
        <v>-</v>
      </c>
      <c r="AY1427" s="94" t="str">
        <f t="shared" si="623"/>
        <v>-</v>
      </c>
      <c r="AZ1427" s="94" t="str">
        <f t="shared" si="624"/>
        <v>-</v>
      </c>
      <c r="BA1427" s="94" t="str">
        <f t="shared" si="625"/>
        <v>-</v>
      </c>
      <c r="BB1427" s="94" t="str">
        <f t="shared" si="626"/>
        <v>-</v>
      </c>
      <c r="BC1427" s="94" t="str">
        <f t="shared" si="627"/>
        <v>-</v>
      </c>
      <c r="BD1427" s="94" t="str">
        <f t="shared" si="628"/>
        <v>-</v>
      </c>
      <c r="BE1427" s="94" t="str">
        <f t="shared" si="629"/>
        <v>-</v>
      </c>
      <c r="BF1427" s="94" t="str">
        <f t="shared" si="630"/>
        <v>-</v>
      </c>
    </row>
    <row r="1428" spans="1:58" x14ac:dyDescent="0.2">
      <c r="A1428" s="19" t="s">
        <v>1193</v>
      </c>
      <c r="B1428" s="19" t="s">
        <v>76</v>
      </c>
      <c r="C1428" s="19">
        <v>15375340</v>
      </c>
      <c r="D1428" s="19">
        <v>7</v>
      </c>
      <c r="E1428" s="19" t="s">
        <v>1245</v>
      </c>
      <c r="F1428" s="19" t="s">
        <v>1246</v>
      </c>
      <c r="G1428" s="19" t="s">
        <v>1247</v>
      </c>
      <c r="H1428" s="19" t="s">
        <v>1018</v>
      </c>
      <c r="I1428" s="19" t="s">
        <v>653</v>
      </c>
      <c r="J1428" s="19">
        <v>80</v>
      </c>
      <c r="K1428" s="19" t="s">
        <v>556</v>
      </c>
      <c r="L1428" s="19" t="s">
        <v>495</v>
      </c>
      <c r="M1428" s="19" t="s">
        <v>273</v>
      </c>
      <c r="N1428" s="19">
        <v>46000</v>
      </c>
      <c r="O1428" s="19">
        <v>5</v>
      </c>
      <c r="P1428" s="83">
        <v>4</v>
      </c>
      <c r="Q1428" s="19" t="s">
        <v>23</v>
      </c>
      <c r="R1428" s="19" t="s">
        <v>11</v>
      </c>
      <c r="S1428" s="19" t="s">
        <v>23</v>
      </c>
      <c r="T1428" s="19">
        <v>5</v>
      </c>
      <c r="U1428" s="19" t="s">
        <v>11</v>
      </c>
      <c r="V1428" s="19" t="s">
        <v>11</v>
      </c>
      <c r="W1428" s="19" t="s">
        <v>11</v>
      </c>
      <c r="X1428" s="19">
        <v>0</v>
      </c>
      <c r="Y1428" s="19" t="s">
        <v>730</v>
      </c>
      <c r="Z1428" s="19">
        <v>0</v>
      </c>
      <c r="AA1428" s="19">
        <v>0</v>
      </c>
      <c r="AB1428" s="19">
        <v>0</v>
      </c>
      <c r="AC1428" s="186" t="str">
        <f>IF(OR(M1428="13",M1428="14",P1428=8),"",IF(     AND(OR(S1428="AUTORIZADO", S1428="PENDIENTE", S1428="REDUCIDO", S1428="AMPLIADO"),L1428&lt;&gt;"HONORARIO" ), _xlfn.CONCAT(IF(H1428="X","H",H1428),"_",IF(OR(P1428=5,P1428=6),_xlfn.CONCAT(P1428,"A"),P1428),"_",VLOOKUP(T1428,Datos!$B$2:$C$5,2,TRUE)),""))</f>
        <v>M_4_[4 a 10]</v>
      </c>
      <c r="AD1428" s="186">
        <f t="shared" si="604"/>
        <v>0</v>
      </c>
      <c r="AE1428" s="90" t="str">
        <f t="shared" si="605"/>
        <v>-</v>
      </c>
      <c r="AF1428" s="91" t="str">
        <f t="shared" si="606"/>
        <v>070601</v>
      </c>
      <c r="AG1428" s="92"/>
      <c r="AH1428" s="93" t="str">
        <f t="shared" si="607"/>
        <v>Corporación de Fomento de la Producción</v>
      </c>
      <c r="AI1428" s="90" t="str">
        <f t="shared" si="608"/>
        <v>-</v>
      </c>
      <c r="AJ1428" s="90">
        <f t="shared" si="609"/>
        <v>7</v>
      </c>
      <c r="AK1428" s="90" t="str">
        <f t="shared" si="610"/>
        <v>-</v>
      </c>
      <c r="AL1428" s="90" t="str">
        <f t="shared" si="611"/>
        <v>Identifica este registro como MUJER</v>
      </c>
      <c r="AM1428" s="90" t="str">
        <f t="shared" si="612"/>
        <v>-</v>
      </c>
      <c r="AN1428" s="90" t="str">
        <f t="shared" si="613"/>
        <v>-</v>
      </c>
      <c r="AO1428" s="90" t="str">
        <f t="shared" si="614"/>
        <v>-</v>
      </c>
      <c r="AP1428" s="58" t="str">
        <f t="shared" si="615"/>
        <v>-</v>
      </c>
      <c r="AQ1428" s="94" t="str">
        <f t="shared" si="616"/>
        <v>-</v>
      </c>
      <c r="AR1428" s="94" t="str">
        <f>IF(N1428="","PRIMER_DIA en blanco",
IF(AND(M1428="01",N1428&gt;=L_Conversion!$C$118,N1428&lt;=L_Conversion!$D$118),"-",
IF(AND(M1428="02",N1428&gt;=L_Conversion!$C$119,N1428&lt;=L_Conversion!$D$119),"-",
IF(AND(M1428="03",N1428&gt;=L_Conversion!$C$120,N1428&lt;=L_Conversion!$D$120),"-",
IF(AND(M1428="04",N1428&gt;=L_Conversion!$C$121,N1428&lt;=L_Conversion!$D$121),"-",
IF(AND(M1428="05",N1428&gt;=L_Conversion!$C$122,N1428&lt;=L_Conversion!$D$122),"-",
IF(AND(M1428="06",N1428&gt;=L_Conversion!$C$123,N1428&lt;=L_Conversion!$D$123),"-",
IF(AND(M1428="07",N1428&gt;=L_Conversion!$C$124,N1428&lt;=L_Conversion!$D$124),"-",
IF(AND(M1428="08",N1428&gt;=L_Conversion!$C$125,N1428&lt;=L_Conversion!$D$125),"-",
IF(AND(M1428="09",N1428&gt;=L_Conversion!$C$126,N1428&lt;=L_Conversion!$D$126),"-",
IF(AND(M1428="10",N1428&gt;=L_Conversion!$C$127,N1428&lt;=L_Conversion!$D$127),"-",
IF(AND(M1428="11",N1428&gt;=L_Conversion!$C$128,N1428&lt;=L_Conversion!$D$128),"-",
IF(AND(M1428="12",N1428&gt;=L_Conversion!$C$129,N1428&lt;=L_Conversion!$D$129),"-",
IF(AND(M1428="13",N1428&gt;=L_Conversion!$C$116,N1428&lt;=L_Conversion!$D$116),"-",
IF(AND(M1428="14",N1428&gt;=L_Conversion!$C$117,N1428&lt;=L_Conversion!$D$117),"-",
"PRIMER_DIA fuera de rango")))))))))))))))</f>
        <v>-</v>
      </c>
      <c r="AS1428" s="94" t="str">
        <f t="shared" si="617"/>
        <v>-</v>
      </c>
      <c r="AT1428" s="94" t="str">
        <f t="shared" si="618"/>
        <v>-</v>
      </c>
      <c r="AU1428" s="94" t="str">
        <f t="shared" si="619"/>
        <v>-</v>
      </c>
      <c r="AV1428" s="94" t="str">
        <f t="shared" si="620"/>
        <v>-</v>
      </c>
      <c r="AW1428" s="94" t="str">
        <f t="shared" si="621"/>
        <v>-</v>
      </c>
      <c r="AX1428" s="94" t="str">
        <f t="shared" si="622"/>
        <v>-</v>
      </c>
      <c r="AY1428" s="94" t="str">
        <f t="shared" si="623"/>
        <v>-</v>
      </c>
      <c r="AZ1428" s="94" t="str">
        <f t="shared" si="624"/>
        <v>-</v>
      </c>
      <c r="BA1428" s="94" t="str">
        <f t="shared" si="625"/>
        <v>-</v>
      </c>
      <c r="BB1428" s="94" t="str">
        <f t="shared" si="626"/>
        <v>-</v>
      </c>
      <c r="BC1428" s="94" t="str">
        <f t="shared" si="627"/>
        <v>-</v>
      </c>
      <c r="BD1428" s="94" t="str">
        <f t="shared" si="628"/>
        <v>-</v>
      </c>
      <c r="BE1428" s="94" t="str">
        <f t="shared" si="629"/>
        <v>-</v>
      </c>
      <c r="BF1428" s="94" t="str">
        <f t="shared" si="630"/>
        <v>-</v>
      </c>
    </row>
    <row r="1429" spans="1:58" x14ac:dyDescent="0.2">
      <c r="A1429" s="19" t="s">
        <v>1193</v>
      </c>
      <c r="B1429" s="19" t="s">
        <v>76</v>
      </c>
      <c r="C1429" s="19">
        <v>10223204</v>
      </c>
      <c r="D1429" s="19">
        <v>6</v>
      </c>
      <c r="E1429" s="19" t="s">
        <v>1256</v>
      </c>
      <c r="F1429" s="19" t="s">
        <v>2230</v>
      </c>
      <c r="G1429" s="19" t="s">
        <v>1655</v>
      </c>
      <c r="H1429" s="19" t="s">
        <v>654</v>
      </c>
      <c r="I1429" s="19" t="s">
        <v>653</v>
      </c>
      <c r="J1429" s="19">
        <v>60</v>
      </c>
      <c r="K1429" s="19" t="s">
        <v>560</v>
      </c>
      <c r="L1429" s="19" t="s">
        <v>490</v>
      </c>
      <c r="M1429" s="19" t="s">
        <v>273</v>
      </c>
      <c r="N1429" s="19">
        <v>46000</v>
      </c>
      <c r="O1429" s="19">
        <v>4</v>
      </c>
      <c r="P1429" s="83">
        <v>1</v>
      </c>
      <c r="Q1429" s="19" t="s">
        <v>23</v>
      </c>
      <c r="R1429" s="19" t="s">
        <v>11</v>
      </c>
      <c r="S1429" s="19" t="s">
        <v>23</v>
      </c>
      <c r="T1429" s="19">
        <v>4</v>
      </c>
      <c r="U1429" s="19" t="s">
        <v>11</v>
      </c>
      <c r="V1429" s="19" t="s">
        <v>11</v>
      </c>
      <c r="W1429" s="19" t="s">
        <v>11</v>
      </c>
      <c r="X1429" s="19">
        <v>0</v>
      </c>
      <c r="Y1429" s="19" t="s">
        <v>732</v>
      </c>
      <c r="Z1429" s="19">
        <v>0</v>
      </c>
      <c r="AA1429" s="19">
        <v>0</v>
      </c>
      <c r="AB1429" s="19">
        <v>0</v>
      </c>
      <c r="AC1429" s="186" t="str">
        <f>IF(OR(M1429="13",M1429="14",P1429=8),"",IF(     AND(OR(S1429="AUTORIZADO", S1429="PENDIENTE", S1429="REDUCIDO", S1429="AMPLIADO"),L1429&lt;&gt;"HONORARIO" ), _xlfn.CONCAT(IF(H1429="X","H",H1429),"_",IF(OR(P1429=5,P1429=6),_xlfn.CONCAT(P1429,"A"),P1429),"_",VLOOKUP(T1429,Datos!$B$2:$C$5,2,TRUE)),""))</f>
        <v>H_1_[4 a 10]</v>
      </c>
      <c r="AD1429" s="186">
        <f t="shared" si="604"/>
        <v>0</v>
      </c>
      <c r="AE1429" s="90" t="str">
        <f t="shared" si="605"/>
        <v>-</v>
      </c>
      <c r="AF1429" s="91" t="str">
        <f t="shared" si="606"/>
        <v>070601</v>
      </c>
      <c r="AG1429" s="92"/>
      <c r="AH1429" s="93" t="str">
        <f t="shared" si="607"/>
        <v>Corporación de Fomento de la Producción</v>
      </c>
      <c r="AI1429" s="90" t="str">
        <f t="shared" si="608"/>
        <v>-</v>
      </c>
      <c r="AJ1429" s="90">
        <f t="shared" si="609"/>
        <v>6</v>
      </c>
      <c r="AK1429" s="90" t="str">
        <f t="shared" si="610"/>
        <v>-</v>
      </c>
      <c r="AL1429" s="90" t="str">
        <f t="shared" si="611"/>
        <v>Identifica este registro como HOMBRE</v>
      </c>
      <c r="AM1429" s="90" t="str">
        <f t="shared" si="612"/>
        <v>-</v>
      </c>
      <c r="AN1429" s="90" t="str">
        <f t="shared" si="613"/>
        <v>-</v>
      </c>
      <c r="AO1429" s="90" t="str">
        <f t="shared" si="614"/>
        <v>-</v>
      </c>
      <c r="AP1429" s="58" t="str">
        <f t="shared" si="615"/>
        <v>-</v>
      </c>
      <c r="AQ1429" s="94" t="str">
        <f t="shared" si="616"/>
        <v>-</v>
      </c>
      <c r="AR1429" s="94" t="str">
        <f>IF(N1429="","PRIMER_DIA en blanco",
IF(AND(M1429="01",N1429&gt;=L_Conversion!$C$118,N1429&lt;=L_Conversion!$D$118),"-",
IF(AND(M1429="02",N1429&gt;=L_Conversion!$C$119,N1429&lt;=L_Conversion!$D$119),"-",
IF(AND(M1429="03",N1429&gt;=L_Conversion!$C$120,N1429&lt;=L_Conversion!$D$120),"-",
IF(AND(M1429="04",N1429&gt;=L_Conversion!$C$121,N1429&lt;=L_Conversion!$D$121),"-",
IF(AND(M1429="05",N1429&gt;=L_Conversion!$C$122,N1429&lt;=L_Conversion!$D$122),"-",
IF(AND(M1429="06",N1429&gt;=L_Conversion!$C$123,N1429&lt;=L_Conversion!$D$123),"-",
IF(AND(M1429="07",N1429&gt;=L_Conversion!$C$124,N1429&lt;=L_Conversion!$D$124),"-",
IF(AND(M1429="08",N1429&gt;=L_Conversion!$C$125,N1429&lt;=L_Conversion!$D$125),"-",
IF(AND(M1429="09",N1429&gt;=L_Conversion!$C$126,N1429&lt;=L_Conversion!$D$126),"-",
IF(AND(M1429="10",N1429&gt;=L_Conversion!$C$127,N1429&lt;=L_Conversion!$D$127),"-",
IF(AND(M1429="11",N1429&gt;=L_Conversion!$C$128,N1429&lt;=L_Conversion!$D$128),"-",
IF(AND(M1429="12",N1429&gt;=L_Conversion!$C$129,N1429&lt;=L_Conversion!$D$129),"-",
IF(AND(M1429="13",N1429&gt;=L_Conversion!$C$116,N1429&lt;=L_Conversion!$D$116),"-",
IF(AND(M1429="14",N1429&gt;=L_Conversion!$C$117,N1429&lt;=L_Conversion!$D$117),"-",
"PRIMER_DIA fuera de rango")))))))))))))))</f>
        <v>-</v>
      </c>
      <c r="AS1429" s="94" t="str">
        <f t="shared" si="617"/>
        <v>-</v>
      </c>
      <c r="AT1429" s="94" t="str">
        <f t="shared" si="618"/>
        <v>-</v>
      </c>
      <c r="AU1429" s="94" t="str">
        <f t="shared" si="619"/>
        <v>-</v>
      </c>
      <c r="AV1429" s="94" t="str">
        <f t="shared" si="620"/>
        <v>-</v>
      </c>
      <c r="AW1429" s="94" t="str">
        <f t="shared" si="621"/>
        <v>-</v>
      </c>
      <c r="AX1429" s="94" t="str">
        <f t="shared" si="622"/>
        <v>-</v>
      </c>
      <c r="AY1429" s="94" t="str">
        <f t="shared" si="623"/>
        <v>-</v>
      </c>
      <c r="AZ1429" s="94" t="str">
        <f t="shared" si="624"/>
        <v>-</v>
      </c>
      <c r="BA1429" s="94" t="str">
        <f t="shared" si="625"/>
        <v>-</v>
      </c>
      <c r="BB1429" s="94" t="str">
        <f t="shared" si="626"/>
        <v>-</v>
      </c>
      <c r="BC1429" s="94" t="str">
        <f t="shared" si="627"/>
        <v>-</v>
      </c>
      <c r="BD1429" s="94" t="str">
        <f t="shared" si="628"/>
        <v>-</v>
      </c>
      <c r="BE1429" s="94" t="str">
        <f t="shared" si="629"/>
        <v>-</v>
      </c>
      <c r="BF1429" s="94" t="str">
        <f t="shared" si="630"/>
        <v>-</v>
      </c>
    </row>
    <row r="1430" spans="1:58" x14ac:dyDescent="0.2">
      <c r="A1430" s="19" t="s">
        <v>1193</v>
      </c>
      <c r="B1430" s="19" t="s">
        <v>76</v>
      </c>
      <c r="C1430" s="19">
        <v>15385426</v>
      </c>
      <c r="D1430" s="19">
        <v>2</v>
      </c>
      <c r="E1430" s="19" t="s">
        <v>1478</v>
      </c>
      <c r="F1430" s="19" t="s">
        <v>1694</v>
      </c>
      <c r="G1430" s="19" t="s">
        <v>1292</v>
      </c>
      <c r="H1430" s="19" t="s">
        <v>1018</v>
      </c>
      <c r="I1430" s="19" t="s">
        <v>653</v>
      </c>
      <c r="J1430" s="19">
        <v>60</v>
      </c>
      <c r="K1430" s="19" t="s">
        <v>554</v>
      </c>
      <c r="L1430" s="19" t="s">
        <v>490</v>
      </c>
      <c r="M1430" s="19" t="s">
        <v>273</v>
      </c>
      <c r="N1430" s="19">
        <v>46001</v>
      </c>
      <c r="O1430" s="19">
        <v>3</v>
      </c>
      <c r="P1430" s="83">
        <v>1</v>
      </c>
      <c r="Q1430" s="19" t="s">
        <v>23</v>
      </c>
      <c r="R1430" s="19" t="s">
        <v>11</v>
      </c>
      <c r="S1430" s="19" t="s">
        <v>23</v>
      </c>
      <c r="T1430" s="19">
        <v>3</v>
      </c>
      <c r="U1430" s="19" t="s">
        <v>11</v>
      </c>
      <c r="V1430" s="19" t="s">
        <v>11</v>
      </c>
      <c r="W1430" s="19" t="s">
        <v>11</v>
      </c>
      <c r="X1430" s="19">
        <v>0</v>
      </c>
      <c r="Y1430" s="19" t="s">
        <v>732</v>
      </c>
      <c r="Z1430" s="19">
        <v>0</v>
      </c>
      <c r="AA1430" s="19">
        <v>0</v>
      </c>
      <c r="AB1430" s="19">
        <v>0</v>
      </c>
      <c r="AC1430" s="186" t="str">
        <f>IF(OR(M1430="13",M1430="14",P1430=8),"",IF(     AND(OR(S1430="AUTORIZADO", S1430="PENDIENTE", S1430="REDUCIDO", S1430="AMPLIADO"),L1430&lt;&gt;"HONORARIO" ), _xlfn.CONCAT(IF(H1430="X","H",H1430),"_",IF(OR(P1430=5,P1430=6),_xlfn.CONCAT(P1430,"A"),P1430),"_",VLOOKUP(T1430,Datos!$B$2:$C$5,2,TRUE)),""))</f>
        <v>M_1_[hasta 3]</v>
      </c>
      <c r="AD1430" s="186">
        <f t="shared" si="604"/>
        <v>0</v>
      </c>
      <c r="AE1430" s="90" t="str">
        <f t="shared" si="605"/>
        <v>-</v>
      </c>
      <c r="AF1430" s="91" t="str">
        <f t="shared" si="606"/>
        <v>070601</v>
      </c>
      <c r="AG1430" s="92"/>
      <c r="AH1430" s="93" t="str">
        <f t="shared" si="607"/>
        <v>Corporación de Fomento de la Producción</v>
      </c>
      <c r="AI1430" s="90" t="str">
        <f t="shared" si="608"/>
        <v>-</v>
      </c>
      <c r="AJ1430" s="90">
        <f t="shared" si="609"/>
        <v>2</v>
      </c>
      <c r="AK1430" s="90" t="str">
        <f t="shared" si="610"/>
        <v>-</v>
      </c>
      <c r="AL1430" s="90" t="str">
        <f t="shared" si="611"/>
        <v>Identifica este registro como MUJER</v>
      </c>
      <c r="AM1430" s="90" t="str">
        <f t="shared" si="612"/>
        <v>-</v>
      </c>
      <c r="AN1430" s="90" t="str">
        <f t="shared" si="613"/>
        <v>-</v>
      </c>
      <c r="AO1430" s="90" t="str">
        <f t="shared" si="614"/>
        <v>-</v>
      </c>
      <c r="AP1430" s="58" t="str">
        <f t="shared" si="615"/>
        <v>-</v>
      </c>
      <c r="AQ1430" s="94" t="str">
        <f t="shared" si="616"/>
        <v>-</v>
      </c>
      <c r="AR1430" s="94" t="str">
        <f>IF(N1430="","PRIMER_DIA en blanco",
IF(AND(M1430="01",N1430&gt;=L_Conversion!$C$118,N1430&lt;=L_Conversion!$D$118),"-",
IF(AND(M1430="02",N1430&gt;=L_Conversion!$C$119,N1430&lt;=L_Conversion!$D$119),"-",
IF(AND(M1430="03",N1430&gt;=L_Conversion!$C$120,N1430&lt;=L_Conversion!$D$120),"-",
IF(AND(M1430="04",N1430&gt;=L_Conversion!$C$121,N1430&lt;=L_Conversion!$D$121),"-",
IF(AND(M1430="05",N1430&gt;=L_Conversion!$C$122,N1430&lt;=L_Conversion!$D$122),"-",
IF(AND(M1430="06",N1430&gt;=L_Conversion!$C$123,N1430&lt;=L_Conversion!$D$123),"-",
IF(AND(M1430="07",N1430&gt;=L_Conversion!$C$124,N1430&lt;=L_Conversion!$D$124),"-",
IF(AND(M1430="08",N1430&gt;=L_Conversion!$C$125,N1430&lt;=L_Conversion!$D$125),"-",
IF(AND(M1430="09",N1430&gt;=L_Conversion!$C$126,N1430&lt;=L_Conversion!$D$126),"-",
IF(AND(M1430="10",N1430&gt;=L_Conversion!$C$127,N1430&lt;=L_Conversion!$D$127),"-",
IF(AND(M1430="11",N1430&gt;=L_Conversion!$C$128,N1430&lt;=L_Conversion!$D$128),"-",
IF(AND(M1430="12",N1430&gt;=L_Conversion!$C$129,N1430&lt;=L_Conversion!$D$129),"-",
IF(AND(M1430="13",N1430&gt;=L_Conversion!$C$116,N1430&lt;=L_Conversion!$D$116),"-",
IF(AND(M1430="14",N1430&gt;=L_Conversion!$C$117,N1430&lt;=L_Conversion!$D$117),"-",
"PRIMER_DIA fuera de rango")))))))))))))))</f>
        <v>-</v>
      </c>
      <c r="AS1430" s="94" t="str">
        <f t="shared" si="617"/>
        <v>-</v>
      </c>
      <c r="AT1430" s="94" t="str">
        <f t="shared" si="618"/>
        <v>-</v>
      </c>
      <c r="AU1430" s="94" t="str">
        <f t="shared" si="619"/>
        <v>-</v>
      </c>
      <c r="AV1430" s="94" t="str">
        <f t="shared" si="620"/>
        <v>-</v>
      </c>
      <c r="AW1430" s="94" t="str">
        <f t="shared" si="621"/>
        <v>-</v>
      </c>
      <c r="AX1430" s="94" t="str">
        <f t="shared" si="622"/>
        <v>-</v>
      </c>
      <c r="AY1430" s="94" t="str">
        <f t="shared" si="623"/>
        <v>-</v>
      </c>
      <c r="AZ1430" s="94" t="str">
        <f t="shared" si="624"/>
        <v>-</v>
      </c>
      <c r="BA1430" s="94" t="str">
        <f t="shared" si="625"/>
        <v>-</v>
      </c>
      <c r="BB1430" s="94" t="str">
        <f t="shared" si="626"/>
        <v>-</v>
      </c>
      <c r="BC1430" s="94" t="str">
        <f t="shared" si="627"/>
        <v>-</v>
      </c>
      <c r="BD1430" s="94" t="str">
        <f t="shared" si="628"/>
        <v>-</v>
      </c>
      <c r="BE1430" s="94" t="str">
        <f t="shared" si="629"/>
        <v>-</v>
      </c>
      <c r="BF1430" s="94" t="str">
        <f t="shared" si="630"/>
        <v>-</v>
      </c>
    </row>
    <row r="1431" spans="1:58" x14ac:dyDescent="0.2">
      <c r="A1431" s="19" t="s">
        <v>1193</v>
      </c>
      <c r="B1431" s="19" t="s">
        <v>76</v>
      </c>
      <c r="C1431" s="19">
        <v>13723959</v>
      </c>
      <c r="D1431" s="19">
        <v>0</v>
      </c>
      <c r="E1431" s="19" t="s">
        <v>2231</v>
      </c>
      <c r="F1431" s="19" t="s">
        <v>2232</v>
      </c>
      <c r="G1431" s="19" t="s">
        <v>2233</v>
      </c>
      <c r="H1431" s="19" t="s">
        <v>1018</v>
      </c>
      <c r="I1431" s="19" t="s">
        <v>653</v>
      </c>
      <c r="J1431" s="19">
        <v>80</v>
      </c>
      <c r="K1431" s="19" t="s">
        <v>556</v>
      </c>
      <c r="L1431" s="19" t="s">
        <v>495</v>
      </c>
      <c r="M1431" s="19" t="s">
        <v>273</v>
      </c>
      <c r="N1431" s="19">
        <v>46001</v>
      </c>
      <c r="O1431" s="19">
        <v>3</v>
      </c>
      <c r="P1431" s="83">
        <v>1</v>
      </c>
      <c r="Q1431" s="19" t="s">
        <v>23</v>
      </c>
      <c r="R1431" s="19" t="s">
        <v>11</v>
      </c>
      <c r="S1431" s="19" t="s">
        <v>23</v>
      </c>
      <c r="T1431" s="19">
        <v>3</v>
      </c>
      <c r="U1431" s="19" t="s">
        <v>11</v>
      </c>
      <c r="V1431" s="19" t="s">
        <v>11</v>
      </c>
      <c r="W1431" s="19" t="s">
        <v>11</v>
      </c>
      <c r="X1431" s="19">
        <v>0</v>
      </c>
      <c r="Y1431" s="19" t="s">
        <v>730</v>
      </c>
      <c r="Z1431" s="19">
        <v>0</v>
      </c>
      <c r="AA1431" s="19">
        <v>0</v>
      </c>
      <c r="AB1431" s="19">
        <v>0</v>
      </c>
      <c r="AC1431" s="186" t="str">
        <f>IF(OR(M1431="13",M1431="14",P1431=8),"",IF(     AND(OR(S1431="AUTORIZADO", S1431="PENDIENTE", S1431="REDUCIDO", S1431="AMPLIADO"),L1431&lt;&gt;"HONORARIO" ), _xlfn.CONCAT(IF(H1431="X","H",H1431),"_",IF(OR(P1431=5,P1431=6),_xlfn.CONCAT(P1431,"A"),P1431),"_",VLOOKUP(T1431,Datos!$B$2:$C$5,2,TRUE)),""))</f>
        <v>M_1_[hasta 3]</v>
      </c>
      <c r="AD1431" s="186">
        <f t="shared" si="604"/>
        <v>0</v>
      </c>
      <c r="AE1431" s="90" t="str">
        <f t="shared" si="605"/>
        <v>-</v>
      </c>
      <c r="AF1431" s="91" t="str">
        <f t="shared" si="606"/>
        <v>070601</v>
      </c>
      <c r="AG1431" s="92"/>
      <c r="AH1431" s="93" t="str">
        <f t="shared" si="607"/>
        <v>Corporación de Fomento de la Producción</v>
      </c>
      <c r="AI1431" s="90" t="str">
        <f t="shared" si="608"/>
        <v>-</v>
      </c>
      <c r="AJ1431" s="90">
        <f t="shared" si="609"/>
        <v>0</v>
      </c>
      <c r="AK1431" s="90" t="str">
        <f t="shared" si="610"/>
        <v>-</v>
      </c>
      <c r="AL1431" s="90" t="str">
        <f t="shared" si="611"/>
        <v>Identifica este registro como MUJER</v>
      </c>
      <c r="AM1431" s="90" t="str">
        <f t="shared" si="612"/>
        <v>-</v>
      </c>
      <c r="AN1431" s="90" t="str">
        <f t="shared" si="613"/>
        <v>-</v>
      </c>
      <c r="AO1431" s="90" t="str">
        <f t="shared" si="614"/>
        <v>-</v>
      </c>
      <c r="AP1431" s="58" t="str">
        <f t="shared" si="615"/>
        <v>-</v>
      </c>
      <c r="AQ1431" s="94" t="str">
        <f t="shared" si="616"/>
        <v>-</v>
      </c>
      <c r="AR1431" s="94" t="str">
        <f>IF(N1431="","PRIMER_DIA en blanco",
IF(AND(M1431="01",N1431&gt;=L_Conversion!$C$118,N1431&lt;=L_Conversion!$D$118),"-",
IF(AND(M1431="02",N1431&gt;=L_Conversion!$C$119,N1431&lt;=L_Conversion!$D$119),"-",
IF(AND(M1431="03",N1431&gt;=L_Conversion!$C$120,N1431&lt;=L_Conversion!$D$120),"-",
IF(AND(M1431="04",N1431&gt;=L_Conversion!$C$121,N1431&lt;=L_Conversion!$D$121),"-",
IF(AND(M1431="05",N1431&gt;=L_Conversion!$C$122,N1431&lt;=L_Conversion!$D$122),"-",
IF(AND(M1431="06",N1431&gt;=L_Conversion!$C$123,N1431&lt;=L_Conversion!$D$123),"-",
IF(AND(M1431="07",N1431&gt;=L_Conversion!$C$124,N1431&lt;=L_Conversion!$D$124),"-",
IF(AND(M1431="08",N1431&gt;=L_Conversion!$C$125,N1431&lt;=L_Conversion!$D$125),"-",
IF(AND(M1431="09",N1431&gt;=L_Conversion!$C$126,N1431&lt;=L_Conversion!$D$126),"-",
IF(AND(M1431="10",N1431&gt;=L_Conversion!$C$127,N1431&lt;=L_Conversion!$D$127),"-",
IF(AND(M1431="11",N1431&gt;=L_Conversion!$C$128,N1431&lt;=L_Conversion!$D$128),"-",
IF(AND(M1431="12",N1431&gt;=L_Conversion!$C$129,N1431&lt;=L_Conversion!$D$129),"-",
IF(AND(M1431="13",N1431&gt;=L_Conversion!$C$116,N1431&lt;=L_Conversion!$D$116),"-",
IF(AND(M1431="14",N1431&gt;=L_Conversion!$C$117,N1431&lt;=L_Conversion!$D$117),"-",
"PRIMER_DIA fuera de rango")))))))))))))))</f>
        <v>-</v>
      </c>
      <c r="AS1431" s="94" t="str">
        <f t="shared" si="617"/>
        <v>-</v>
      </c>
      <c r="AT1431" s="94" t="str">
        <f t="shared" si="618"/>
        <v>-</v>
      </c>
      <c r="AU1431" s="94" t="str">
        <f t="shared" si="619"/>
        <v>-</v>
      </c>
      <c r="AV1431" s="94" t="str">
        <f t="shared" si="620"/>
        <v>-</v>
      </c>
      <c r="AW1431" s="94" t="str">
        <f t="shared" si="621"/>
        <v>-</v>
      </c>
      <c r="AX1431" s="94" t="str">
        <f t="shared" si="622"/>
        <v>-</v>
      </c>
      <c r="AY1431" s="94" t="str">
        <f t="shared" si="623"/>
        <v>-</v>
      </c>
      <c r="AZ1431" s="94" t="str">
        <f t="shared" si="624"/>
        <v>-</v>
      </c>
      <c r="BA1431" s="94" t="str">
        <f t="shared" si="625"/>
        <v>-</v>
      </c>
      <c r="BB1431" s="94" t="str">
        <f t="shared" si="626"/>
        <v>-</v>
      </c>
      <c r="BC1431" s="94" t="str">
        <f t="shared" si="627"/>
        <v>-</v>
      </c>
      <c r="BD1431" s="94" t="str">
        <f t="shared" si="628"/>
        <v>-</v>
      </c>
      <c r="BE1431" s="94" t="str">
        <f t="shared" si="629"/>
        <v>-</v>
      </c>
      <c r="BF1431" s="94" t="str">
        <f t="shared" si="630"/>
        <v>-</v>
      </c>
    </row>
    <row r="1432" spans="1:58" x14ac:dyDescent="0.2">
      <c r="A1432" s="19" t="s">
        <v>1193</v>
      </c>
      <c r="B1432" s="19" t="s">
        <v>76</v>
      </c>
      <c r="C1432" s="19">
        <v>16192936</v>
      </c>
      <c r="D1432" s="19">
        <v>0</v>
      </c>
      <c r="E1432" s="19" t="s">
        <v>1334</v>
      </c>
      <c r="F1432" s="19" t="s">
        <v>2007</v>
      </c>
      <c r="G1432" s="19" t="s">
        <v>2008</v>
      </c>
      <c r="H1432" s="19" t="s">
        <v>1018</v>
      </c>
      <c r="I1432" s="19" t="s">
        <v>653</v>
      </c>
      <c r="J1432" s="19">
        <v>80</v>
      </c>
      <c r="K1432" s="19" t="s">
        <v>556</v>
      </c>
      <c r="L1432" s="19" t="s">
        <v>495</v>
      </c>
      <c r="M1432" s="19" t="s">
        <v>273</v>
      </c>
      <c r="N1432" s="19">
        <v>46001</v>
      </c>
      <c r="O1432" s="19">
        <v>84</v>
      </c>
      <c r="P1432" s="83">
        <v>3</v>
      </c>
      <c r="Q1432" s="19" t="s">
        <v>23</v>
      </c>
      <c r="R1432" s="19" t="s">
        <v>11</v>
      </c>
      <c r="S1432" s="19" t="s">
        <v>23</v>
      </c>
      <c r="T1432" s="19">
        <v>84</v>
      </c>
      <c r="U1432" s="19" t="s">
        <v>11</v>
      </c>
      <c r="V1432" s="19" t="s">
        <v>11</v>
      </c>
      <c r="W1432" s="19" t="s">
        <v>11</v>
      </c>
      <c r="X1432" s="19">
        <v>0</v>
      </c>
      <c r="Y1432" s="19" t="s">
        <v>730</v>
      </c>
      <c r="Z1432" s="19">
        <v>0</v>
      </c>
      <c r="AA1432" s="19">
        <v>0</v>
      </c>
      <c r="AB1432" s="19">
        <v>0</v>
      </c>
      <c r="AC1432" s="186" t="str">
        <f>IF(OR(M1432="13",M1432="14",P1432=8),"",IF(     AND(OR(S1432="AUTORIZADO", S1432="PENDIENTE", S1432="REDUCIDO", S1432="AMPLIADO"),L1432&lt;&gt;"HONORARIO" ), _xlfn.CONCAT(IF(H1432="X","H",H1432),"_",IF(OR(P1432=5,P1432=6),_xlfn.CONCAT(P1432,"A"),P1432),"_",VLOOKUP(T1432,Datos!$B$2:$C$5,2,TRUE)),""))</f>
        <v>M_3_[11 +]</v>
      </c>
      <c r="AD1432" s="186">
        <f t="shared" si="604"/>
        <v>0</v>
      </c>
      <c r="AE1432" s="90" t="str">
        <f t="shared" si="605"/>
        <v>-</v>
      </c>
      <c r="AF1432" s="91" t="str">
        <f t="shared" si="606"/>
        <v>070601</v>
      </c>
      <c r="AG1432" s="92"/>
      <c r="AH1432" s="93" t="str">
        <f t="shared" si="607"/>
        <v>Corporación de Fomento de la Producción</v>
      </c>
      <c r="AI1432" s="90" t="str">
        <f t="shared" si="608"/>
        <v>-</v>
      </c>
      <c r="AJ1432" s="90">
        <f t="shared" si="609"/>
        <v>0</v>
      </c>
      <c r="AK1432" s="90" t="str">
        <f t="shared" si="610"/>
        <v>-</v>
      </c>
      <c r="AL1432" s="90" t="str">
        <f t="shared" si="611"/>
        <v>Identifica este registro como MUJER</v>
      </c>
      <c r="AM1432" s="90" t="str">
        <f t="shared" si="612"/>
        <v>-</v>
      </c>
      <c r="AN1432" s="90" t="str">
        <f t="shared" si="613"/>
        <v>-</v>
      </c>
      <c r="AO1432" s="90" t="str">
        <f t="shared" si="614"/>
        <v>-</v>
      </c>
      <c r="AP1432" s="58" t="str">
        <f t="shared" si="615"/>
        <v>-</v>
      </c>
      <c r="AQ1432" s="94" t="str">
        <f t="shared" si="616"/>
        <v>-</v>
      </c>
      <c r="AR1432" s="94" t="str">
        <f>IF(N1432="","PRIMER_DIA en blanco",
IF(AND(M1432="01",N1432&gt;=L_Conversion!$C$118,N1432&lt;=L_Conversion!$D$118),"-",
IF(AND(M1432="02",N1432&gt;=L_Conversion!$C$119,N1432&lt;=L_Conversion!$D$119),"-",
IF(AND(M1432="03",N1432&gt;=L_Conversion!$C$120,N1432&lt;=L_Conversion!$D$120),"-",
IF(AND(M1432="04",N1432&gt;=L_Conversion!$C$121,N1432&lt;=L_Conversion!$D$121),"-",
IF(AND(M1432="05",N1432&gt;=L_Conversion!$C$122,N1432&lt;=L_Conversion!$D$122),"-",
IF(AND(M1432="06",N1432&gt;=L_Conversion!$C$123,N1432&lt;=L_Conversion!$D$123),"-",
IF(AND(M1432="07",N1432&gt;=L_Conversion!$C$124,N1432&lt;=L_Conversion!$D$124),"-",
IF(AND(M1432="08",N1432&gt;=L_Conversion!$C$125,N1432&lt;=L_Conversion!$D$125),"-",
IF(AND(M1432="09",N1432&gt;=L_Conversion!$C$126,N1432&lt;=L_Conversion!$D$126),"-",
IF(AND(M1432="10",N1432&gt;=L_Conversion!$C$127,N1432&lt;=L_Conversion!$D$127),"-",
IF(AND(M1432="11",N1432&gt;=L_Conversion!$C$128,N1432&lt;=L_Conversion!$D$128),"-",
IF(AND(M1432="12",N1432&gt;=L_Conversion!$C$129,N1432&lt;=L_Conversion!$D$129),"-",
IF(AND(M1432="13",N1432&gt;=L_Conversion!$C$116,N1432&lt;=L_Conversion!$D$116),"-",
IF(AND(M1432="14",N1432&gt;=L_Conversion!$C$117,N1432&lt;=L_Conversion!$D$117),"-",
"PRIMER_DIA fuera de rango")))))))))))))))</f>
        <v>-</v>
      </c>
      <c r="AS1432" s="94" t="str">
        <f t="shared" si="617"/>
        <v>-</v>
      </c>
      <c r="AT1432" s="94" t="str">
        <f t="shared" si="618"/>
        <v>-</v>
      </c>
      <c r="AU1432" s="94" t="str">
        <f t="shared" si="619"/>
        <v>-</v>
      </c>
      <c r="AV1432" s="94" t="str">
        <f t="shared" si="620"/>
        <v>-</v>
      </c>
      <c r="AW1432" s="94" t="str">
        <f t="shared" si="621"/>
        <v>-</v>
      </c>
      <c r="AX1432" s="94" t="str">
        <f t="shared" si="622"/>
        <v>-</v>
      </c>
      <c r="AY1432" s="94" t="str">
        <f t="shared" si="623"/>
        <v>-</v>
      </c>
      <c r="AZ1432" s="94" t="str">
        <f t="shared" si="624"/>
        <v>-</v>
      </c>
      <c r="BA1432" s="94" t="str">
        <f t="shared" si="625"/>
        <v>-</v>
      </c>
      <c r="BB1432" s="94" t="str">
        <f t="shared" si="626"/>
        <v>-</v>
      </c>
      <c r="BC1432" s="94" t="str">
        <f t="shared" si="627"/>
        <v>-</v>
      </c>
      <c r="BD1432" s="94" t="str">
        <f t="shared" si="628"/>
        <v>-</v>
      </c>
      <c r="BE1432" s="94" t="str">
        <f t="shared" si="629"/>
        <v>-</v>
      </c>
      <c r="BF1432" s="94" t="str">
        <f t="shared" si="630"/>
        <v>-</v>
      </c>
    </row>
    <row r="1433" spans="1:58" x14ac:dyDescent="0.2">
      <c r="A1433" s="19" t="s">
        <v>1193</v>
      </c>
      <c r="B1433" s="19" t="s">
        <v>76</v>
      </c>
      <c r="C1433" s="19">
        <v>16885856</v>
      </c>
      <c r="D1433" s="19">
        <v>6</v>
      </c>
      <c r="E1433" s="19" t="s">
        <v>1508</v>
      </c>
      <c r="F1433" s="19" t="s">
        <v>1736</v>
      </c>
      <c r="G1433" s="19" t="s">
        <v>1500</v>
      </c>
      <c r="H1433" s="19" t="s">
        <v>654</v>
      </c>
      <c r="I1433" s="19" t="s">
        <v>654</v>
      </c>
      <c r="J1433" s="19">
        <v>80</v>
      </c>
      <c r="K1433" s="19" t="s">
        <v>556</v>
      </c>
      <c r="L1433" s="19" t="s">
        <v>509</v>
      </c>
      <c r="M1433" s="19" t="s">
        <v>273</v>
      </c>
      <c r="N1433" s="19">
        <v>46001</v>
      </c>
      <c r="O1433" s="19">
        <v>3</v>
      </c>
      <c r="P1433" s="83">
        <v>1</v>
      </c>
      <c r="Q1433" s="19" t="s">
        <v>23</v>
      </c>
      <c r="R1433" s="19" t="s">
        <v>11</v>
      </c>
      <c r="S1433" s="19" t="s">
        <v>23</v>
      </c>
      <c r="T1433" s="19">
        <v>3</v>
      </c>
      <c r="U1433" s="19" t="s">
        <v>11</v>
      </c>
      <c r="V1433" s="19" t="s">
        <v>11</v>
      </c>
      <c r="W1433" s="19" t="s">
        <v>11</v>
      </c>
      <c r="X1433" s="19">
        <v>0</v>
      </c>
      <c r="Y1433" s="19" t="s">
        <v>730</v>
      </c>
      <c r="Z1433" s="19">
        <v>0</v>
      </c>
      <c r="AA1433" s="19">
        <v>0</v>
      </c>
      <c r="AB1433" s="19">
        <v>0</v>
      </c>
      <c r="AC1433" s="186" t="str">
        <f>IF(OR(M1433="13",M1433="14",P1433=8),"",IF(     AND(OR(S1433="AUTORIZADO", S1433="PENDIENTE", S1433="REDUCIDO", S1433="AMPLIADO"),L1433&lt;&gt;"HONORARIO" ), _xlfn.CONCAT(IF(H1433="X","H",H1433),"_",IF(OR(P1433=5,P1433=6),_xlfn.CONCAT(P1433,"A"),P1433),"_",VLOOKUP(T1433,Datos!$B$2:$C$5,2,TRUE)),""))</f>
        <v>H_1_[hasta 3]</v>
      </c>
      <c r="AD1433" s="186">
        <f t="shared" si="604"/>
        <v>0</v>
      </c>
      <c r="AE1433" s="90" t="str">
        <f t="shared" si="605"/>
        <v>-</v>
      </c>
      <c r="AF1433" s="91" t="str">
        <f t="shared" si="606"/>
        <v>070601</v>
      </c>
      <c r="AG1433" s="92"/>
      <c r="AH1433" s="93" t="str">
        <f t="shared" si="607"/>
        <v>Corporación de Fomento de la Producción</v>
      </c>
      <c r="AI1433" s="90" t="str">
        <f t="shared" si="608"/>
        <v>-</v>
      </c>
      <c r="AJ1433" s="90">
        <f t="shared" si="609"/>
        <v>6</v>
      </c>
      <c r="AK1433" s="90" t="str">
        <f t="shared" si="610"/>
        <v>-</v>
      </c>
      <c r="AL1433" s="90" t="str">
        <f t="shared" si="611"/>
        <v>Identifica este registro como HOMBRE</v>
      </c>
      <c r="AM1433" s="90" t="str">
        <f t="shared" si="612"/>
        <v>-</v>
      </c>
      <c r="AN1433" s="90" t="str">
        <f t="shared" si="613"/>
        <v>-</v>
      </c>
      <c r="AO1433" s="90" t="str">
        <f t="shared" si="614"/>
        <v>-</v>
      </c>
      <c r="AP1433" s="58" t="str">
        <f t="shared" si="615"/>
        <v>-</v>
      </c>
      <c r="AQ1433" s="94" t="str">
        <f t="shared" si="616"/>
        <v>-</v>
      </c>
      <c r="AR1433" s="94" t="str">
        <f>IF(N1433="","PRIMER_DIA en blanco",
IF(AND(M1433="01",N1433&gt;=L_Conversion!$C$118,N1433&lt;=L_Conversion!$D$118),"-",
IF(AND(M1433="02",N1433&gt;=L_Conversion!$C$119,N1433&lt;=L_Conversion!$D$119),"-",
IF(AND(M1433="03",N1433&gt;=L_Conversion!$C$120,N1433&lt;=L_Conversion!$D$120),"-",
IF(AND(M1433="04",N1433&gt;=L_Conversion!$C$121,N1433&lt;=L_Conversion!$D$121),"-",
IF(AND(M1433="05",N1433&gt;=L_Conversion!$C$122,N1433&lt;=L_Conversion!$D$122),"-",
IF(AND(M1433="06",N1433&gt;=L_Conversion!$C$123,N1433&lt;=L_Conversion!$D$123),"-",
IF(AND(M1433="07",N1433&gt;=L_Conversion!$C$124,N1433&lt;=L_Conversion!$D$124),"-",
IF(AND(M1433="08",N1433&gt;=L_Conversion!$C$125,N1433&lt;=L_Conversion!$D$125),"-",
IF(AND(M1433="09",N1433&gt;=L_Conversion!$C$126,N1433&lt;=L_Conversion!$D$126),"-",
IF(AND(M1433="10",N1433&gt;=L_Conversion!$C$127,N1433&lt;=L_Conversion!$D$127),"-",
IF(AND(M1433="11",N1433&gt;=L_Conversion!$C$128,N1433&lt;=L_Conversion!$D$128),"-",
IF(AND(M1433="12",N1433&gt;=L_Conversion!$C$129,N1433&lt;=L_Conversion!$D$129),"-",
IF(AND(M1433="13",N1433&gt;=L_Conversion!$C$116,N1433&lt;=L_Conversion!$D$116),"-",
IF(AND(M1433="14",N1433&gt;=L_Conversion!$C$117,N1433&lt;=L_Conversion!$D$117),"-",
"PRIMER_DIA fuera de rango")))))))))))))))</f>
        <v>-</v>
      </c>
      <c r="AS1433" s="94" t="str">
        <f t="shared" si="617"/>
        <v>-</v>
      </c>
      <c r="AT1433" s="94" t="str">
        <f t="shared" si="618"/>
        <v>-</v>
      </c>
      <c r="AU1433" s="94" t="str">
        <f t="shared" si="619"/>
        <v>-</v>
      </c>
      <c r="AV1433" s="94" t="str">
        <f t="shared" si="620"/>
        <v>-</v>
      </c>
      <c r="AW1433" s="94" t="str">
        <f t="shared" si="621"/>
        <v>-</v>
      </c>
      <c r="AX1433" s="94" t="str">
        <f t="shared" si="622"/>
        <v>-</v>
      </c>
      <c r="AY1433" s="94" t="str">
        <f t="shared" si="623"/>
        <v>-</v>
      </c>
      <c r="AZ1433" s="94" t="str">
        <f t="shared" si="624"/>
        <v>-</v>
      </c>
      <c r="BA1433" s="94" t="str">
        <f t="shared" si="625"/>
        <v>-</v>
      </c>
      <c r="BB1433" s="94" t="str">
        <f t="shared" si="626"/>
        <v>-</v>
      </c>
      <c r="BC1433" s="94" t="str">
        <f t="shared" si="627"/>
        <v>-</v>
      </c>
      <c r="BD1433" s="94" t="str">
        <f t="shared" si="628"/>
        <v>-</v>
      </c>
      <c r="BE1433" s="94" t="str">
        <f t="shared" si="629"/>
        <v>-</v>
      </c>
      <c r="BF1433" s="94" t="str">
        <f t="shared" si="630"/>
        <v>-</v>
      </c>
    </row>
    <row r="1434" spans="1:58" x14ac:dyDescent="0.2">
      <c r="A1434" s="19" t="s">
        <v>1193</v>
      </c>
      <c r="B1434" s="19" t="s">
        <v>76</v>
      </c>
      <c r="C1434" s="19">
        <v>17287311</v>
      </c>
      <c r="D1434" s="19">
        <v>1</v>
      </c>
      <c r="E1434" s="19" t="s">
        <v>1278</v>
      </c>
      <c r="F1434" s="19" t="s">
        <v>1445</v>
      </c>
      <c r="G1434" s="19" t="s">
        <v>1446</v>
      </c>
      <c r="H1434" s="19" t="s">
        <v>1018</v>
      </c>
      <c r="I1434" s="19" t="s">
        <v>653</v>
      </c>
      <c r="J1434" s="19">
        <v>80</v>
      </c>
      <c r="K1434" s="19" t="s">
        <v>556</v>
      </c>
      <c r="L1434" s="19" t="s">
        <v>495</v>
      </c>
      <c r="M1434" s="19" t="s">
        <v>273</v>
      </c>
      <c r="N1434" s="19">
        <v>46001</v>
      </c>
      <c r="O1434" s="19">
        <v>3</v>
      </c>
      <c r="P1434" s="83">
        <v>1</v>
      </c>
      <c r="Q1434" s="19" t="s">
        <v>23</v>
      </c>
      <c r="R1434" s="19" t="s">
        <v>11</v>
      </c>
      <c r="S1434" s="19" t="s">
        <v>23</v>
      </c>
      <c r="T1434" s="19">
        <v>3</v>
      </c>
      <c r="U1434" s="19" t="s">
        <v>11</v>
      </c>
      <c r="V1434" s="19" t="s">
        <v>11</v>
      </c>
      <c r="W1434" s="19" t="s">
        <v>11</v>
      </c>
      <c r="X1434" s="19">
        <v>0</v>
      </c>
      <c r="Y1434" s="19" t="s">
        <v>730</v>
      </c>
      <c r="Z1434" s="19">
        <v>0</v>
      </c>
      <c r="AA1434" s="19">
        <v>0</v>
      </c>
      <c r="AB1434" s="19">
        <v>0</v>
      </c>
      <c r="AC1434" s="186" t="str">
        <f>IF(OR(M1434="13",M1434="14",P1434=8),"",IF(     AND(OR(S1434="AUTORIZADO", S1434="PENDIENTE", S1434="REDUCIDO", S1434="AMPLIADO"),L1434&lt;&gt;"HONORARIO" ), _xlfn.CONCAT(IF(H1434="X","H",H1434),"_",IF(OR(P1434=5,P1434=6),_xlfn.CONCAT(P1434,"A"),P1434),"_",VLOOKUP(T1434,Datos!$B$2:$C$5,2,TRUE)),""))</f>
        <v>M_1_[hasta 3]</v>
      </c>
      <c r="AD1434" s="186">
        <f t="shared" si="604"/>
        <v>0</v>
      </c>
      <c r="AE1434" s="90" t="str">
        <f t="shared" si="605"/>
        <v>-</v>
      </c>
      <c r="AF1434" s="91" t="str">
        <f t="shared" si="606"/>
        <v>070601</v>
      </c>
      <c r="AG1434" s="92"/>
      <c r="AH1434" s="93" t="str">
        <f t="shared" si="607"/>
        <v>Corporación de Fomento de la Producción</v>
      </c>
      <c r="AI1434" s="90" t="str">
        <f t="shared" si="608"/>
        <v>-</v>
      </c>
      <c r="AJ1434" s="90">
        <f t="shared" si="609"/>
        <v>1</v>
      </c>
      <c r="AK1434" s="90" t="str">
        <f t="shared" si="610"/>
        <v>-</v>
      </c>
      <c r="AL1434" s="90" t="str">
        <f t="shared" si="611"/>
        <v>Identifica este registro como MUJER</v>
      </c>
      <c r="AM1434" s="90" t="str">
        <f t="shared" si="612"/>
        <v>-</v>
      </c>
      <c r="AN1434" s="90" t="str">
        <f t="shared" si="613"/>
        <v>-</v>
      </c>
      <c r="AO1434" s="90" t="str">
        <f t="shared" si="614"/>
        <v>-</v>
      </c>
      <c r="AP1434" s="58" t="str">
        <f t="shared" si="615"/>
        <v>-</v>
      </c>
      <c r="AQ1434" s="94" t="str">
        <f t="shared" si="616"/>
        <v>-</v>
      </c>
      <c r="AR1434" s="94" t="str">
        <f>IF(N1434="","PRIMER_DIA en blanco",
IF(AND(M1434="01",N1434&gt;=L_Conversion!$C$118,N1434&lt;=L_Conversion!$D$118),"-",
IF(AND(M1434="02",N1434&gt;=L_Conversion!$C$119,N1434&lt;=L_Conversion!$D$119),"-",
IF(AND(M1434="03",N1434&gt;=L_Conversion!$C$120,N1434&lt;=L_Conversion!$D$120),"-",
IF(AND(M1434="04",N1434&gt;=L_Conversion!$C$121,N1434&lt;=L_Conversion!$D$121),"-",
IF(AND(M1434="05",N1434&gt;=L_Conversion!$C$122,N1434&lt;=L_Conversion!$D$122),"-",
IF(AND(M1434="06",N1434&gt;=L_Conversion!$C$123,N1434&lt;=L_Conversion!$D$123),"-",
IF(AND(M1434="07",N1434&gt;=L_Conversion!$C$124,N1434&lt;=L_Conversion!$D$124),"-",
IF(AND(M1434="08",N1434&gt;=L_Conversion!$C$125,N1434&lt;=L_Conversion!$D$125),"-",
IF(AND(M1434="09",N1434&gt;=L_Conversion!$C$126,N1434&lt;=L_Conversion!$D$126),"-",
IF(AND(M1434="10",N1434&gt;=L_Conversion!$C$127,N1434&lt;=L_Conversion!$D$127),"-",
IF(AND(M1434="11",N1434&gt;=L_Conversion!$C$128,N1434&lt;=L_Conversion!$D$128),"-",
IF(AND(M1434="12",N1434&gt;=L_Conversion!$C$129,N1434&lt;=L_Conversion!$D$129),"-",
IF(AND(M1434="13",N1434&gt;=L_Conversion!$C$116,N1434&lt;=L_Conversion!$D$116),"-",
IF(AND(M1434="14",N1434&gt;=L_Conversion!$C$117,N1434&lt;=L_Conversion!$D$117),"-",
"PRIMER_DIA fuera de rango")))))))))))))))</f>
        <v>-</v>
      </c>
      <c r="AS1434" s="94" t="str">
        <f t="shared" si="617"/>
        <v>-</v>
      </c>
      <c r="AT1434" s="94" t="str">
        <f t="shared" si="618"/>
        <v>-</v>
      </c>
      <c r="AU1434" s="94" t="str">
        <f t="shared" si="619"/>
        <v>-</v>
      </c>
      <c r="AV1434" s="94" t="str">
        <f t="shared" si="620"/>
        <v>-</v>
      </c>
      <c r="AW1434" s="94" t="str">
        <f t="shared" si="621"/>
        <v>-</v>
      </c>
      <c r="AX1434" s="94" t="str">
        <f t="shared" si="622"/>
        <v>-</v>
      </c>
      <c r="AY1434" s="94" t="str">
        <f t="shared" si="623"/>
        <v>-</v>
      </c>
      <c r="AZ1434" s="94" t="str">
        <f t="shared" si="624"/>
        <v>-</v>
      </c>
      <c r="BA1434" s="94" t="str">
        <f t="shared" si="625"/>
        <v>-</v>
      </c>
      <c r="BB1434" s="94" t="str">
        <f t="shared" si="626"/>
        <v>-</v>
      </c>
      <c r="BC1434" s="94" t="str">
        <f t="shared" si="627"/>
        <v>-</v>
      </c>
      <c r="BD1434" s="94" t="str">
        <f t="shared" si="628"/>
        <v>-</v>
      </c>
      <c r="BE1434" s="94" t="str">
        <f t="shared" si="629"/>
        <v>-</v>
      </c>
      <c r="BF1434" s="94" t="str">
        <f t="shared" si="630"/>
        <v>-</v>
      </c>
    </row>
    <row r="1435" spans="1:58" x14ac:dyDescent="0.2">
      <c r="A1435" s="19" t="s">
        <v>1193</v>
      </c>
      <c r="B1435" s="19" t="s">
        <v>669</v>
      </c>
      <c r="C1435" s="19">
        <v>15601509</v>
      </c>
      <c r="D1435" s="19">
        <v>1</v>
      </c>
      <c r="E1435" s="19" t="s">
        <v>1358</v>
      </c>
      <c r="F1435" s="19" t="s">
        <v>1852</v>
      </c>
      <c r="G1435" s="19" t="s">
        <v>1853</v>
      </c>
      <c r="H1435" s="19" t="s">
        <v>654</v>
      </c>
      <c r="I1435" s="19" t="s">
        <v>654</v>
      </c>
      <c r="J1435" s="19">
        <v>80</v>
      </c>
      <c r="K1435" s="19" t="s">
        <v>556</v>
      </c>
      <c r="L1435" s="19" t="s">
        <v>509</v>
      </c>
      <c r="M1435" s="19" t="s">
        <v>273</v>
      </c>
      <c r="N1435" s="19">
        <v>46001</v>
      </c>
      <c r="O1435" s="19">
        <v>3</v>
      </c>
      <c r="P1435" s="83">
        <v>1</v>
      </c>
      <c r="Q1435" s="19" t="s">
        <v>23</v>
      </c>
      <c r="R1435" s="19" t="s">
        <v>11</v>
      </c>
      <c r="S1435" s="19" t="s">
        <v>23</v>
      </c>
      <c r="T1435" s="19">
        <v>3</v>
      </c>
      <c r="U1435" s="19" t="s">
        <v>11</v>
      </c>
      <c r="V1435" s="19" t="s">
        <v>11</v>
      </c>
      <c r="W1435" s="19" t="s">
        <v>11</v>
      </c>
      <c r="X1435" s="19">
        <v>0</v>
      </c>
      <c r="Y1435" s="19" t="s">
        <v>730</v>
      </c>
      <c r="Z1435" s="19">
        <v>0</v>
      </c>
      <c r="AA1435" s="19">
        <v>0</v>
      </c>
      <c r="AB1435" s="19">
        <v>0</v>
      </c>
      <c r="AC1435" s="186" t="str">
        <f>IF(OR(M1435="13",M1435="14",P1435=8),"",IF(     AND(OR(S1435="AUTORIZADO", S1435="PENDIENTE", S1435="REDUCIDO", S1435="AMPLIADO"),L1435&lt;&gt;"HONORARIO" ), _xlfn.CONCAT(IF(H1435="X","H",H1435),"_",IF(OR(P1435=5,P1435=6),_xlfn.CONCAT(P1435,"A"),P1435),"_",VLOOKUP(T1435,Datos!$B$2:$C$5,2,TRUE)),""))</f>
        <v>H_1_[hasta 3]</v>
      </c>
      <c r="AD1435" s="186">
        <f t="shared" si="604"/>
        <v>0</v>
      </c>
      <c r="AE1435" s="90" t="str">
        <f t="shared" si="605"/>
        <v>-</v>
      </c>
      <c r="AF1435" s="91" t="str">
        <f t="shared" si="606"/>
        <v>Revisar</v>
      </c>
      <c r="AG1435" s="92"/>
      <c r="AH1435" s="93" t="str">
        <f t="shared" si="607"/>
        <v>Corporación de Fomento de la Producción</v>
      </c>
      <c r="AI1435" s="90" t="str">
        <f t="shared" si="608"/>
        <v>-</v>
      </c>
      <c r="AJ1435" s="90">
        <f t="shared" si="609"/>
        <v>1</v>
      </c>
      <c r="AK1435" s="90" t="str">
        <f t="shared" si="610"/>
        <v>-</v>
      </c>
      <c r="AL1435" s="90" t="str">
        <f t="shared" si="611"/>
        <v>Identifica este registro como HOMBRE</v>
      </c>
      <c r="AM1435" s="90" t="str">
        <f t="shared" si="612"/>
        <v>-</v>
      </c>
      <c r="AN1435" s="90" t="str">
        <f t="shared" si="613"/>
        <v>-</v>
      </c>
      <c r="AO1435" s="90" t="str">
        <f t="shared" si="614"/>
        <v>-</v>
      </c>
      <c r="AP1435" s="58" t="str">
        <f t="shared" si="615"/>
        <v>-</v>
      </c>
      <c r="AQ1435" s="94" t="str">
        <f t="shared" si="616"/>
        <v>-</v>
      </c>
      <c r="AR1435" s="94" t="str">
        <f>IF(N1435="","PRIMER_DIA en blanco",
IF(AND(M1435="01",N1435&gt;=L_Conversion!$C$118,N1435&lt;=L_Conversion!$D$118),"-",
IF(AND(M1435="02",N1435&gt;=L_Conversion!$C$119,N1435&lt;=L_Conversion!$D$119),"-",
IF(AND(M1435="03",N1435&gt;=L_Conversion!$C$120,N1435&lt;=L_Conversion!$D$120),"-",
IF(AND(M1435="04",N1435&gt;=L_Conversion!$C$121,N1435&lt;=L_Conversion!$D$121),"-",
IF(AND(M1435="05",N1435&gt;=L_Conversion!$C$122,N1435&lt;=L_Conversion!$D$122),"-",
IF(AND(M1435="06",N1435&gt;=L_Conversion!$C$123,N1435&lt;=L_Conversion!$D$123),"-",
IF(AND(M1435="07",N1435&gt;=L_Conversion!$C$124,N1435&lt;=L_Conversion!$D$124),"-",
IF(AND(M1435="08",N1435&gt;=L_Conversion!$C$125,N1435&lt;=L_Conversion!$D$125),"-",
IF(AND(M1435="09",N1435&gt;=L_Conversion!$C$126,N1435&lt;=L_Conversion!$D$126),"-",
IF(AND(M1435="10",N1435&gt;=L_Conversion!$C$127,N1435&lt;=L_Conversion!$D$127),"-",
IF(AND(M1435="11",N1435&gt;=L_Conversion!$C$128,N1435&lt;=L_Conversion!$D$128),"-",
IF(AND(M1435="12",N1435&gt;=L_Conversion!$C$129,N1435&lt;=L_Conversion!$D$129),"-",
IF(AND(M1435="13",N1435&gt;=L_Conversion!$C$116,N1435&lt;=L_Conversion!$D$116),"-",
IF(AND(M1435="14",N1435&gt;=L_Conversion!$C$117,N1435&lt;=L_Conversion!$D$117),"-",
"PRIMER_DIA fuera de rango")))))))))))))))</f>
        <v>-</v>
      </c>
      <c r="AS1435" s="94" t="str">
        <f t="shared" si="617"/>
        <v>-</v>
      </c>
      <c r="AT1435" s="94" t="str">
        <f t="shared" si="618"/>
        <v>-</v>
      </c>
      <c r="AU1435" s="94" t="str">
        <f t="shared" si="619"/>
        <v>-</v>
      </c>
      <c r="AV1435" s="94" t="str">
        <f t="shared" si="620"/>
        <v>-</v>
      </c>
      <c r="AW1435" s="94" t="str">
        <f t="shared" si="621"/>
        <v>-</v>
      </c>
      <c r="AX1435" s="94" t="str">
        <f t="shared" si="622"/>
        <v>-</v>
      </c>
      <c r="AY1435" s="94" t="str">
        <f t="shared" si="623"/>
        <v>-</v>
      </c>
      <c r="AZ1435" s="94" t="str">
        <f t="shared" si="624"/>
        <v>-</v>
      </c>
      <c r="BA1435" s="94" t="str">
        <f t="shared" si="625"/>
        <v>-</v>
      </c>
      <c r="BB1435" s="94" t="str">
        <f t="shared" si="626"/>
        <v>-</v>
      </c>
      <c r="BC1435" s="94" t="str">
        <f t="shared" si="627"/>
        <v>-</v>
      </c>
      <c r="BD1435" s="94" t="str">
        <f t="shared" si="628"/>
        <v>-</v>
      </c>
      <c r="BE1435" s="94" t="str">
        <f t="shared" si="629"/>
        <v>-</v>
      </c>
      <c r="BF1435" s="94" t="str">
        <f t="shared" si="630"/>
        <v>-</v>
      </c>
    </row>
    <row r="1436" spans="1:58" x14ac:dyDescent="0.2">
      <c r="A1436" s="19" t="s">
        <v>1193</v>
      </c>
      <c r="B1436" s="19" t="s">
        <v>76</v>
      </c>
      <c r="C1436" s="19">
        <v>8649147</v>
      </c>
      <c r="D1436" s="19">
        <v>8</v>
      </c>
      <c r="E1436" s="19" t="s">
        <v>1373</v>
      </c>
      <c r="F1436" s="19" t="s">
        <v>1534</v>
      </c>
      <c r="G1436" s="19" t="s">
        <v>1535</v>
      </c>
      <c r="H1436" s="19" t="s">
        <v>1018</v>
      </c>
      <c r="I1436" s="19" t="s">
        <v>653</v>
      </c>
      <c r="J1436" s="19">
        <v>60</v>
      </c>
      <c r="K1436" s="19" t="s">
        <v>560</v>
      </c>
      <c r="L1436" s="19" t="s">
        <v>490</v>
      </c>
      <c r="M1436" s="19" t="s">
        <v>273</v>
      </c>
      <c r="N1436" s="19">
        <v>46001</v>
      </c>
      <c r="O1436" s="19">
        <v>3</v>
      </c>
      <c r="P1436" s="83">
        <v>1</v>
      </c>
      <c r="Q1436" s="19" t="s">
        <v>23</v>
      </c>
      <c r="R1436" s="19" t="s">
        <v>11</v>
      </c>
      <c r="S1436" s="19" t="s">
        <v>23</v>
      </c>
      <c r="T1436" s="19">
        <v>3</v>
      </c>
      <c r="U1436" s="19" t="s">
        <v>11</v>
      </c>
      <c r="V1436" s="19" t="s">
        <v>11</v>
      </c>
      <c r="W1436" s="19" t="s">
        <v>19</v>
      </c>
      <c r="X1436" s="19">
        <v>46740</v>
      </c>
      <c r="Y1436" s="19" t="s">
        <v>726</v>
      </c>
      <c r="Z1436" s="19">
        <v>3</v>
      </c>
      <c r="AA1436" s="19">
        <v>0</v>
      </c>
      <c r="AB1436" s="19">
        <v>46740</v>
      </c>
      <c r="AC1436" s="186" t="str">
        <f>IF(OR(M1436="13",M1436="14",P1436=8),"",IF(     AND(OR(S1436="AUTORIZADO", S1436="PENDIENTE", S1436="REDUCIDO", S1436="AMPLIADO"),L1436&lt;&gt;"HONORARIO" ), _xlfn.CONCAT(IF(H1436="X","H",H1436),"_",IF(OR(P1436=5,P1436=6),_xlfn.CONCAT(P1436,"A"),P1436),"_",VLOOKUP(T1436,Datos!$B$2:$C$5,2,TRUE)),""))</f>
        <v>M_1_[hasta 3]</v>
      </c>
      <c r="AD1436" s="186">
        <f t="shared" si="604"/>
        <v>46740</v>
      </c>
      <c r="AE1436" s="90" t="str">
        <f t="shared" si="605"/>
        <v>-</v>
      </c>
      <c r="AF1436" s="91" t="str">
        <f t="shared" si="606"/>
        <v>070601</v>
      </c>
      <c r="AG1436" s="92"/>
      <c r="AH1436" s="93" t="str">
        <f t="shared" si="607"/>
        <v>Corporación de Fomento de la Producción</v>
      </c>
      <c r="AI1436" s="90" t="str">
        <f t="shared" si="608"/>
        <v>-</v>
      </c>
      <c r="AJ1436" s="90">
        <f t="shared" si="609"/>
        <v>8</v>
      </c>
      <c r="AK1436" s="90" t="str">
        <f t="shared" si="610"/>
        <v>-</v>
      </c>
      <c r="AL1436" s="90" t="str">
        <f t="shared" si="611"/>
        <v>Identifica este registro como MUJER</v>
      </c>
      <c r="AM1436" s="90" t="str">
        <f t="shared" si="612"/>
        <v>-</v>
      </c>
      <c r="AN1436" s="90" t="str">
        <f t="shared" si="613"/>
        <v>-</v>
      </c>
      <c r="AO1436" s="90" t="str">
        <f t="shared" si="614"/>
        <v>-</v>
      </c>
      <c r="AP1436" s="58" t="str">
        <f t="shared" si="615"/>
        <v>-</v>
      </c>
      <c r="AQ1436" s="94" t="str">
        <f t="shared" si="616"/>
        <v>-</v>
      </c>
      <c r="AR1436" s="94" t="str">
        <f>IF(N1436="","PRIMER_DIA en blanco",
IF(AND(M1436="01",N1436&gt;=L_Conversion!$C$118,N1436&lt;=L_Conversion!$D$118),"-",
IF(AND(M1436="02",N1436&gt;=L_Conversion!$C$119,N1436&lt;=L_Conversion!$D$119),"-",
IF(AND(M1436="03",N1436&gt;=L_Conversion!$C$120,N1436&lt;=L_Conversion!$D$120),"-",
IF(AND(M1436="04",N1436&gt;=L_Conversion!$C$121,N1436&lt;=L_Conversion!$D$121),"-",
IF(AND(M1436="05",N1436&gt;=L_Conversion!$C$122,N1436&lt;=L_Conversion!$D$122),"-",
IF(AND(M1436="06",N1436&gt;=L_Conversion!$C$123,N1436&lt;=L_Conversion!$D$123),"-",
IF(AND(M1436="07",N1436&gt;=L_Conversion!$C$124,N1436&lt;=L_Conversion!$D$124),"-",
IF(AND(M1436="08",N1436&gt;=L_Conversion!$C$125,N1436&lt;=L_Conversion!$D$125),"-",
IF(AND(M1436="09",N1436&gt;=L_Conversion!$C$126,N1436&lt;=L_Conversion!$D$126),"-",
IF(AND(M1436="10",N1436&gt;=L_Conversion!$C$127,N1436&lt;=L_Conversion!$D$127),"-",
IF(AND(M1436="11",N1436&gt;=L_Conversion!$C$128,N1436&lt;=L_Conversion!$D$128),"-",
IF(AND(M1436="12",N1436&gt;=L_Conversion!$C$129,N1436&lt;=L_Conversion!$D$129),"-",
IF(AND(M1436="13",N1436&gt;=L_Conversion!$C$116,N1436&lt;=L_Conversion!$D$116),"-",
IF(AND(M1436="14",N1436&gt;=L_Conversion!$C$117,N1436&lt;=L_Conversion!$D$117),"-",
"PRIMER_DIA fuera de rango")))))))))))))))</f>
        <v>-</v>
      </c>
      <c r="AS1436" s="94" t="str">
        <f t="shared" si="617"/>
        <v>-</v>
      </c>
      <c r="AT1436" s="94" t="str">
        <f t="shared" si="618"/>
        <v>-</v>
      </c>
      <c r="AU1436" s="94" t="str">
        <f t="shared" si="619"/>
        <v>-</v>
      </c>
      <c r="AV1436" s="94" t="str">
        <f t="shared" si="620"/>
        <v>-</v>
      </c>
      <c r="AW1436" s="94" t="str">
        <f t="shared" si="621"/>
        <v>-</v>
      </c>
      <c r="AX1436" s="94" t="str">
        <f t="shared" si="622"/>
        <v>-</v>
      </c>
      <c r="AY1436" s="94" t="str">
        <f t="shared" si="623"/>
        <v>-</v>
      </c>
      <c r="AZ1436" s="94" t="str">
        <f t="shared" si="624"/>
        <v>-</v>
      </c>
      <c r="BA1436" s="94" t="str">
        <f t="shared" si="625"/>
        <v>-</v>
      </c>
      <c r="BB1436" s="94" t="str">
        <f t="shared" si="626"/>
        <v>-</v>
      </c>
      <c r="BC1436" s="94" t="str">
        <f t="shared" si="627"/>
        <v>-</v>
      </c>
      <c r="BD1436" s="94" t="str">
        <f t="shared" si="628"/>
        <v>-</v>
      </c>
      <c r="BE1436" s="94" t="str">
        <f t="shared" si="629"/>
        <v>-</v>
      </c>
      <c r="BF1436" s="94" t="str">
        <f t="shared" si="630"/>
        <v>-</v>
      </c>
    </row>
    <row r="1437" spans="1:58" x14ac:dyDescent="0.2">
      <c r="A1437" s="19" t="s">
        <v>1193</v>
      </c>
      <c r="B1437" s="19" t="s">
        <v>76</v>
      </c>
      <c r="C1437" s="19">
        <v>9066287</v>
      </c>
      <c r="D1437" s="19">
        <v>2</v>
      </c>
      <c r="E1437" s="19" t="s">
        <v>1194</v>
      </c>
      <c r="F1437" s="19" t="s">
        <v>2036</v>
      </c>
      <c r="G1437" s="19" t="s">
        <v>2037</v>
      </c>
      <c r="H1437" s="19" t="s">
        <v>1018</v>
      </c>
      <c r="I1437" s="19" t="s">
        <v>653</v>
      </c>
      <c r="J1437" s="19">
        <v>80</v>
      </c>
      <c r="K1437" s="19" t="s">
        <v>556</v>
      </c>
      <c r="L1437" s="19" t="s">
        <v>495</v>
      </c>
      <c r="M1437" s="19" t="s">
        <v>273</v>
      </c>
      <c r="N1437" s="19">
        <v>46002</v>
      </c>
      <c r="O1437" s="19">
        <v>2</v>
      </c>
      <c r="P1437" s="83">
        <v>1</v>
      </c>
      <c r="Q1437" s="19" t="s">
        <v>23</v>
      </c>
      <c r="R1437" s="19" t="s">
        <v>11</v>
      </c>
      <c r="S1437" s="19" t="s">
        <v>23</v>
      </c>
      <c r="T1437" s="19">
        <v>2</v>
      </c>
      <c r="U1437" s="19" t="s">
        <v>11</v>
      </c>
      <c r="V1437" s="19" t="s">
        <v>11</v>
      </c>
      <c r="W1437" s="19" t="s">
        <v>11</v>
      </c>
      <c r="X1437" s="19">
        <v>0</v>
      </c>
      <c r="Y1437" s="19" t="s">
        <v>730</v>
      </c>
      <c r="Z1437" s="19">
        <v>0</v>
      </c>
      <c r="AA1437" s="19">
        <v>0</v>
      </c>
      <c r="AB1437" s="19">
        <v>0</v>
      </c>
      <c r="AC1437" s="186" t="str">
        <f>IF(OR(M1437="13",M1437="14",P1437=8),"",IF(     AND(OR(S1437="AUTORIZADO", S1437="PENDIENTE", S1437="REDUCIDO", S1437="AMPLIADO"),L1437&lt;&gt;"HONORARIO" ), _xlfn.CONCAT(IF(H1437="X","H",H1437),"_",IF(OR(P1437=5,P1437=6),_xlfn.CONCAT(P1437,"A"),P1437),"_",VLOOKUP(T1437,Datos!$B$2:$C$5,2,TRUE)),""))</f>
        <v>M_1_[hasta 3]</v>
      </c>
      <c r="AD1437" s="186">
        <f t="shared" si="604"/>
        <v>0</v>
      </c>
      <c r="AE1437" s="90" t="str">
        <f t="shared" si="605"/>
        <v>-</v>
      </c>
      <c r="AF1437" s="91" t="str">
        <f t="shared" si="606"/>
        <v>070601</v>
      </c>
      <c r="AG1437" s="92"/>
      <c r="AH1437" s="93" t="str">
        <f t="shared" si="607"/>
        <v>Corporación de Fomento de la Producción</v>
      </c>
      <c r="AI1437" s="90" t="str">
        <f t="shared" si="608"/>
        <v>-</v>
      </c>
      <c r="AJ1437" s="90">
        <f t="shared" si="609"/>
        <v>2</v>
      </c>
      <c r="AK1437" s="90" t="str">
        <f t="shared" si="610"/>
        <v>-</v>
      </c>
      <c r="AL1437" s="90" t="str">
        <f t="shared" si="611"/>
        <v>Identifica este registro como MUJER</v>
      </c>
      <c r="AM1437" s="90" t="str">
        <f t="shared" si="612"/>
        <v>-</v>
      </c>
      <c r="AN1437" s="90" t="str">
        <f t="shared" si="613"/>
        <v>-</v>
      </c>
      <c r="AO1437" s="90" t="str">
        <f t="shared" si="614"/>
        <v>-</v>
      </c>
      <c r="AP1437" s="58" t="str">
        <f t="shared" si="615"/>
        <v>-</v>
      </c>
      <c r="AQ1437" s="94" t="str">
        <f t="shared" si="616"/>
        <v>-</v>
      </c>
      <c r="AR1437" s="94" t="str">
        <f>IF(N1437="","PRIMER_DIA en blanco",
IF(AND(M1437="01",N1437&gt;=L_Conversion!$C$118,N1437&lt;=L_Conversion!$D$118),"-",
IF(AND(M1437="02",N1437&gt;=L_Conversion!$C$119,N1437&lt;=L_Conversion!$D$119),"-",
IF(AND(M1437="03",N1437&gt;=L_Conversion!$C$120,N1437&lt;=L_Conversion!$D$120),"-",
IF(AND(M1437="04",N1437&gt;=L_Conversion!$C$121,N1437&lt;=L_Conversion!$D$121),"-",
IF(AND(M1437="05",N1437&gt;=L_Conversion!$C$122,N1437&lt;=L_Conversion!$D$122),"-",
IF(AND(M1437="06",N1437&gt;=L_Conversion!$C$123,N1437&lt;=L_Conversion!$D$123),"-",
IF(AND(M1437="07",N1437&gt;=L_Conversion!$C$124,N1437&lt;=L_Conversion!$D$124),"-",
IF(AND(M1437="08",N1437&gt;=L_Conversion!$C$125,N1437&lt;=L_Conversion!$D$125),"-",
IF(AND(M1437="09",N1437&gt;=L_Conversion!$C$126,N1437&lt;=L_Conversion!$D$126),"-",
IF(AND(M1437="10",N1437&gt;=L_Conversion!$C$127,N1437&lt;=L_Conversion!$D$127),"-",
IF(AND(M1437="11",N1437&gt;=L_Conversion!$C$128,N1437&lt;=L_Conversion!$D$128),"-",
IF(AND(M1437="12",N1437&gt;=L_Conversion!$C$129,N1437&lt;=L_Conversion!$D$129),"-",
IF(AND(M1437="13",N1437&gt;=L_Conversion!$C$116,N1437&lt;=L_Conversion!$D$116),"-",
IF(AND(M1437="14",N1437&gt;=L_Conversion!$C$117,N1437&lt;=L_Conversion!$D$117),"-",
"PRIMER_DIA fuera de rango")))))))))))))))</f>
        <v>-</v>
      </c>
      <c r="AS1437" s="94" t="str">
        <f t="shared" si="617"/>
        <v>-</v>
      </c>
      <c r="AT1437" s="94" t="str">
        <f t="shared" si="618"/>
        <v>-</v>
      </c>
      <c r="AU1437" s="94" t="str">
        <f t="shared" si="619"/>
        <v>-</v>
      </c>
      <c r="AV1437" s="94" t="str">
        <f t="shared" si="620"/>
        <v>-</v>
      </c>
      <c r="AW1437" s="94" t="str">
        <f t="shared" si="621"/>
        <v>-</v>
      </c>
      <c r="AX1437" s="94" t="str">
        <f t="shared" si="622"/>
        <v>-</v>
      </c>
      <c r="AY1437" s="94" t="str">
        <f t="shared" si="623"/>
        <v>-</v>
      </c>
      <c r="AZ1437" s="94" t="str">
        <f t="shared" si="624"/>
        <v>-</v>
      </c>
      <c r="BA1437" s="94" t="str">
        <f t="shared" si="625"/>
        <v>-</v>
      </c>
      <c r="BB1437" s="94" t="str">
        <f t="shared" si="626"/>
        <v>-</v>
      </c>
      <c r="BC1437" s="94" t="str">
        <f t="shared" si="627"/>
        <v>-</v>
      </c>
      <c r="BD1437" s="94" t="str">
        <f t="shared" si="628"/>
        <v>-</v>
      </c>
      <c r="BE1437" s="94" t="str">
        <f t="shared" si="629"/>
        <v>-</v>
      </c>
      <c r="BF1437" s="94" t="str">
        <f t="shared" si="630"/>
        <v>-</v>
      </c>
    </row>
    <row r="1438" spans="1:58" x14ac:dyDescent="0.2">
      <c r="A1438" s="19" t="s">
        <v>1193</v>
      </c>
      <c r="B1438" s="19" t="s">
        <v>669</v>
      </c>
      <c r="C1438" s="19">
        <v>12445949</v>
      </c>
      <c r="D1438" s="19">
        <v>4</v>
      </c>
      <c r="E1438" s="19" t="s">
        <v>1782</v>
      </c>
      <c r="F1438" s="19" t="s">
        <v>2121</v>
      </c>
      <c r="G1438" s="19" t="s">
        <v>2122</v>
      </c>
      <c r="H1438" s="19" t="s">
        <v>1018</v>
      </c>
      <c r="I1438" s="19" t="s">
        <v>654</v>
      </c>
      <c r="J1438" s="19">
        <v>80</v>
      </c>
      <c r="K1438" s="19" t="s">
        <v>556</v>
      </c>
      <c r="L1438" s="19" t="s">
        <v>509</v>
      </c>
      <c r="M1438" s="19" t="s">
        <v>273</v>
      </c>
      <c r="N1438" s="19">
        <v>46002</v>
      </c>
      <c r="O1438" s="19">
        <v>30</v>
      </c>
      <c r="P1438" s="83">
        <v>1</v>
      </c>
      <c r="Q1438" s="19" t="s">
        <v>23</v>
      </c>
      <c r="R1438" s="19" t="s">
        <v>11</v>
      </c>
      <c r="S1438" s="19" t="s">
        <v>23</v>
      </c>
      <c r="T1438" s="19">
        <v>30</v>
      </c>
      <c r="U1438" s="19" t="s">
        <v>11</v>
      </c>
      <c r="V1438" s="19" t="s">
        <v>11</v>
      </c>
      <c r="W1438" s="19" t="s">
        <v>11</v>
      </c>
      <c r="X1438" s="19">
        <v>0</v>
      </c>
      <c r="Y1438" s="19" t="s">
        <v>730</v>
      </c>
      <c r="Z1438" s="19">
        <v>0</v>
      </c>
      <c r="AA1438" s="19">
        <v>0</v>
      </c>
      <c r="AB1438" s="19">
        <v>0</v>
      </c>
      <c r="AC1438" s="186" t="str">
        <f>IF(OR(M1438="13",M1438="14",P1438=8),"",IF(     AND(OR(S1438="AUTORIZADO", S1438="PENDIENTE", S1438="REDUCIDO", S1438="AMPLIADO"),L1438&lt;&gt;"HONORARIO" ), _xlfn.CONCAT(IF(H1438="X","H",H1438),"_",IF(OR(P1438=5,P1438=6),_xlfn.CONCAT(P1438,"A"),P1438),"_",VLOOKUP(T1438,Datos!$B$2:$C$5,2,TRUE)),""))</f>
        <v>M_1_[11 +]</v>
      </c>
      <c r="AD1438" s="186">
        <f t="shared" si="604"/>
        <v>0</v>
      </c>
      <c r="AE1438" s="90" t="str">
        <f t="shared" si="605"/>
        <v>-</v>
      </c>
      <c r="AF1438" s="91" t="str">
        <f t="shared" si="606"/>
        <v>Revisar</v>
      </c>
      <c r="AG1438" s="92"/>
      <c r="AH1438" s="93" t="str">
        <f t="shared" si="607"/>
        <v>Corporación de Fomento de la Producción</v>
      </c>
      <c r="AI1438" s="90" t="str">
        <f t="shared" si="608"/>
        <v>-</v>
      </c>
      <c r="AJ1438" s="90">
        <f t="shared" si="609"/>
        <v>4</v>
      </c>
      <c r="AK1438" s="90" t="str">
        <f t="shared" si="610"/>
        <v>-</v>
      </c>
      <c r="AL1438" s="90" t="str">
        <f t="shared" si="611"/>
        <v>Identifica este registro como MUJER</v>
      </c>
      <c r="AM1438" s="90" t="str">
        <f t="shared" si="612"/>
        <v>-</v>
      </c>
      <c r="AN1438" s="90" t="str">
        <f t="shared" si="613"/>
        <v>-</v>
      </c>
      <c r="AO1438" s="90" t="str">
        <f t="shared" si="614"/>
        <v>-</v>
      </c>
      <c r="AP1438" s="58" t="str">
        <f t="shared" si="615"/>
        <v>-</v>
      </c>
      <c r="AQ1438" s="94" t="str">
        <f t="shared" si="616"/>
        <v>-</v>
      </c>
      <c r="AR1438" s="94" t="str">
        <f>IF(N1438="","PRIMER_DIA en blanco",
IF(AND(M1438="01",N1438&gt;=L_Conversion!$C$118,N1438&lt;=L_Conversion!$D$118),"-",
IF(AND(M1438="02",N1438&gt;=L_Conversion!$C$119,N1438&lt;=L_Conversion!$D$119),"-",
IF(AND(M1438="03",N1438&gt;=L_Conversion!$C$120,N1438&lt;=L_Conversion!$D$120),"-",
IF(AND(M1438="04",N1438&gt;=L_Conversion!$C$121,N1438&lt;=L_Conversion!$D$121),"-",
IF(AND(M1438="05",N1438&gt;=L_Conversion!$C$122,N1438&lt;=L_Conversion!$D$122),"-",
IF(AND(M1438="06",N1438&gt;=L_Conversion!$C$123,N1438&lt;=L_Conversion!$D$123),"-",
IF(AND(M1438="07",N1438&gt;=L_Conversion!$C$124,N1438&lt;=L_Conversion!$D$124),"-",
IF(AND(M1438="08",N1438&gt;=L_Conversion!$C$125,N1438&lt;=L_Conversion!$D$125),"-",
IF(AND(M1438="09",N1438&gt;=L_Conversion!$C$126,N1438&lt;=L_Conversion!$D$126),"-",
IF(AND(M1438="10",N1438&gt;=L_Conversion!$C$127,N1438&lt;=L_Conversion!$D$127),"-",
IF(AND(M1438="11",N1438&gt;=L_Conversion!$C$128,N1438&lt;=L_Conversion!$D$128),"-",
IF(AND(M1438="12",N1438&gt;=L_Conversion!$C$129,N1438&lt;=L_Conversion!$D$129),"-",
IF(AND(M1438="13",N1438&gt;=L_Conversion!$C$116,N1438&lt;=L_Conversion!$D$116),"-",
IF(AND(M1438="14",N1438&gt;=L_Conversion!$C$117,N1438&lt;=L_Conversion!$D$117),"-",
"PRIMER_DIA fuera de rango")))))))))))))))</f>
        <v>-</v>
      </c>
      <c r="AS1438" s="94" t="str">
        <f t="shared" si="617"/>
        <v>-</v>
      </c>
      <c r="AT1438" s="94" t="str">
        <f t="shared" si="618"/>
        <v>-</v>
      </c>
      <c r="AU1438" s="94" t="str">
        <f t="shared" si="619"/>
        <v>-</v>
      </c>
      <c r="AV1438" s="94" t="str">
        <f t="shared" si="620"/>
        <v>-</v>
      </c>
      <c r="AW1438" s="94" t="str">
        <f t="shared" si="621"/>
        <v>-</v>
      </c>
      <c r="AX1438" s="94" t="str">
        <f t="shared" si="622"/>
        <v>-</v>
      </c>
      <c r="AY1438" s="94" t="str">
        <f t="shared" si="623"/>
        <v>-</v>
      </c>
      <c r="AZ1438" s="94" t="str">
        <f t="shared" si="624"/>
        <v>-</v>
      </c>
      <c r="BA1438" s="94" t="str">
        <f t="shared" si="625"/>
        <v>-</v>
      </c>
      <c r="BB1438" s="94" t="str">
        <f t="shared" si="626"/>
        <v>-</v>
      </c>
      <c r="BC1438" s="94" t="str">
        <f t="shared" si="627"/>
        <v>-</v>
      </c>
      <c r="BD1438" s="94" t="str">
        <f t="shared" si="628"/>
        <v>-</v>
      </c>
      <c r="BE1438" s="94" t="str">
        <f t="shared" si="629"/>
        <v>-</v>
      </c>
      <c r="BF1438" s="94" t="str">
        <f t="shared" si="630"/>
        <v>-</v>
      </c>
    </row>
    <row r="1439" spans="1:58" x14ac:dyDescent="0.2">
      <c r="A1439" s="19" t="s">
        <v>1193</v>
      </c>
      <c r="B1439" s="19" t="s">
        <v>76</v>
      </c>
      <c r="C1439" s="19">
        <v>16790496</v>
      </c>
      <c r="D1439" s="19">
        <v>3</v>
      </c>
      <c r="E1439" s="19" t="s">
        <v>1651</v>
      </c>
      <c r="F1439" s="19" t="s">
        <v>1782</v>
      </c>
      <c r="G1439" s="19" t="s">
        <v>1783</v>
      </c>
      <c r="H1439" s="19" t="s">
        <v>1018</v>
      </c>
      <c r="I1439" s="19" t="s">
        <v>654</v>
      </c>
      <c r="J1439" s="19">
        <v>80</v>
      </c>
      <c r="K1439" s="19" t="s">
        <v>560</v>
      </c>
      <c r="L1439" s="19" t="s">
        <v>509</v>
      </c>
      <c r="M1439" s="19" t="s">
        <v>273</v>
      </c>
      <c r="N1439" s="19">
        <v>46003</v>
      </c>
      <c r="O1439" s="19">
        <v>1</v>
      </c>
      <c r="P1439" s="83">
        <v>1</v>
      </c>
      <c r="Q1439" s="19" t="s">
        <v>23</v>
      </c>
      <c r="R1439" s="19" t="s">
        <v>11</v>
      </c>
      <c r="S1439" s="19" t="s">
        <v>23</v>
      </c>
      <c r="T1439" s="19">
        <v>1</v>
      </c>
      <c r="U1439" s="19" t="s">
        <v>11</v>
      </c>
      <c r="V1439" s="19" t="s">
        <v>11</v>
      </c>
      <c r="W1439" s="19" t="s">
        <v>11</v>
      </c>
      <c r="X1439" s="19">
        <v>0</v>
      </c>
      <c r="Y1439" s="19" t="s">
        <v>730</v>
      </c>
      <c r="Z1439" s="19">
        <v>0</v>
      </c>
      <c r="AA1439" s="19">
        <v>0</v>
      </c>
      <c r="AB1439" s="19">
        <v>0</v>
      </c>
      <c r="AC1439" s="186" t="str">
        <f>IF(OR(M1439="13",M1439="14",P1439=8),"",IF(     AND(OR(S1439="AUTORIZADO", S1439="PENDIENTE", S1439="REDUCIDO", S1439="AMPLIADO"),L1439&lt;&gt;"HONORARIO" ), _xlfn.CONCAT(IF(H1439="X","H",H1439),"_",IF(OR(P1439=5,P1439=6),_xlfn.CONCAT(P1439,"A"),P1439),"_",VLOOKUP(T1439,Datos!$B$2:$C$5,2,TRUE)),""))</f>
        <v>M_1_[hasta 3]</v>
      </c>
      <c r="AD1439" s="186">
        <f t="shared" si="604"/>
        <v>0</v>
      </c>
      <c r="AE1439" s="90" t="str">
        <f t="shared" si="605"/>
        <v>-</v>
      </c>
      <c r="AF1439" s="91" t="str">
        <f t="shared" si="606"/>
        <v>070601</v>
      </c>
      <c r="AG1439" s="92"/>
      <c r="AH1439" s="93" t="str">
        <f t="shared" si="607"/>
        <v>Corporación de Fomento de la Producción</v>
      </c>
      <c r="AI1439" s="90" t="str">
        <f t="shared" si="608"/>
        <v>-</v>
      </c>
      <c r="AJ1439" s="90">
        <f t="shared" si="609"/>
        <v>3</v>
      </c>
      <c r="AK1439" s="90" t="str">
        <f t="shared" si="610"/>
        <v>-</v>
      </c>
      <c r="AL1439" s="90" t="str">
        <f t="shared" si="611"/>
        <v>Identifica este registro como MUJER</v>
      </c>
      <c r="AM1439" s="90" t="str">
        <f t="shared" si="612"/>
        <v>-</v>
      </c>
      <c r="AN1439" s="90" t="str">
        <f t="shared" si="613"/>
        <v>-</v>
      </c>
      <c r="AO1439" s="90" t="str">
        <f t="shared" si="614"/>
        <v>-</v>
      </c>
      <c r="AP1439" s="58" t="str">
        <f t="shared" si="615"/>
        <v>-</v>
      </c>
      <c r="AQ1439" s="94" t="str">
        <f t="shared" si="616"/>
        <v>-</v>
      </c>
      <c r="AR1439" s="94" t="str">
        <f>IF(N1439="","PRIMER_DIA en blanco",
IF(AND(M1439="01",N1439&gt;=L_Conversion!$C$118,N1439&lt;=L_Conversion!$D$118),"-",
IF(AND(M1439="02",N1439&gt;=L_Conversion!$C$119,N1439&lt;=L_Conversion!$D$119),"-",
IF(AND(M1439="03",N1439&gt;=L_Conversion!$C$120,N1439&lt;=L_Conversion!$D$120),"-",
IF(AND(M1439="04",N1439&gt;=L_Conversion!$C$121,N1439&lt;=L_Conversion!$D$121),"-",
IF(AND(M1439="05",N1439&gt;=L_Conversion!$C$122,N1439&lt;=L_Conversion!$D$122),"-",
IF(AND(M1439="06",N1439&gt;=L_Conversion!$C$123,N1439&lt;=L_Conversion!$D$123),"-",
IF(AND(M1439="07",N1439&gt;=L_Conversion!$C$124,N1439&lt;=L_Conversion!$D$124),"-",
IF(AND(M1439="08",N1439&gt;=L_Conversion!$C$125,N1439&lt;=L_Conversion!$D$125),"-",
IF(AND(M1439="09",N1439&gt;=L_Conversion!$C$126,N1439&lt;=L_Conversion!$D$126),"-",
IF(AND(M1439="10",N1439&gt;=L_Conversion!$C$127,N1439&lt;=L_Conversion!$D$127),"-",
IF(AND(M1439="11",N1439&gt;=L_Conversion!$C$128,N1439&lt;=L_Conversion!$D$128),"-",
IF(AND(M1439="12",N1439&gt;=L_Conversion!$C$129,N1439&lt;=L_Conversion!$D$129),"-",
IF(AND(M1439="13",N1439&gt;=L_Conversion!$C$116,N1439&lt;=L_Conversion!$D$116),"-",
IF(AND(M1439="14",N1439&gt;=L_Conversion!$C$117,N1439&lt;=L_Conversion!$D$117),"-",
"PRIMER_DIA fuera de rango")))))))))))))))</f>
        <v>-</v>
      </c>
      <c r="AS1439" s="94" t="str">
        <f t="shared" si="617"/>
        <v>-</v>
      </c>
      <c r="AT1439" s="94" t="str">
        <f t="shared" si="618"/>
        <v>-</v>
      </c>
      <c r="AU1439" s="94" t="str">
        <f t="shared" si="619"/>
        <v>-</v>
      </c>
      <c r="AV1439" s="94" t="str">
        <f t="shared" si="620"/>
        <v>-</v>
      </c>
      <c r="AW1439" s="94" t="str">
        <f t="shared" si="621"/>
        <v>-</v>
      </c>
      <c r="AX1439" s="94" t="str">
        <f t="shared" si="622"/>
        <v>-</v>
      </c>
      <c r="AY1439" s="94" t="str">
        <f t="shared" si="623"/>
        <v>-</v>
      </c>
      <c r="AZ1439" s="94" t="str">
        <f t="shared" si="624"/>
        <v>-</v>
      </c>
      <c r="BA1439" s="94" t="str">
        <f t="shared" si="625"/>
        <v>-</v>
      </c>
      <c r="BB1439" s="94" t="str">
        <f t="shared" si="626"/>
        <v>-</v>
      </c>
      <c r="BC1439" s="94" t="str">
        <f t="shared" si="627"/>
        <v>-</v>
      </c>
      <c r="BD1439" s="94" t="str">
        <f t="shared" si="628"/>
        <v>-</v>
      </c>
      <c r="BE1439" s="94" t="str">
        <f t="shared" si="629"/>
        <v>-</v>
      </c>
      <c r="BF1439" s="94" t="str">
        <f t="shared" si="630"/>
        <v>-</v>
      </c>
    </row>
    <row r="1440" spans="1:58" x14ac:dyDescent="0.2">
      <c r="A1440" s="19" t="s">
        <v>1193</v>
      </c>
      <c r="B1440" s="19" t="s">
        <v>76</v>
      </c>
      <c r="C1440" s="19">
        <v>10027670</v>
      </c>
      <c r="D1440" s="19">
        <v>4</v>
      </c>
      <c r="E1440" s="19" t="s">
        <v>1358</v>
      </c>
      <c r="F1440" s="19" t="s">
        <v>1359</v>
      </c>
      <c r="G1440" s="19" t="s">
        <v>1360</v>
      </c>
      <c r="H1440" s="19" t="s">
        <v>654</v>
      </c>
      <c r="I1440" s="19" t="s">
        <v>653</v>
      </c>
      <c r="J1440" s="19">
        <v>80</v>
      </c>
      <c r="K1440" s="19" t="s">
        <v>560</v>
      </c>
      <c r="L1440" s="19" t="s">
        <v>495</v>
      </c>
      <c r="M1440" s="19" t="s">
        <v>273</v>
      </c>
      <c r="N1440" s="19">
        <v>46003</v>
      </c>
      <c r="O1440" s="19">
        <v>30</v>
      </c>
      <c r="P1440" s="83">
        <v>1</v>
      </c>
      <c r="Q1440" s="19" t="s">
        <v>23</v>
      </c>
      <c r="R1440" s="19" t="s">
        <v>11</v>
      </c>
      <c r="S1440" s="19" t="s">
        <v>23</v>
      </c>
      <c r="T1440" s="19">
        <v>30</v>
      </c>
      <c r="U1440" s="19" t="s">
        <v>11</v>
      </c>
      <c r="V1440" s="19" t="s">
        <v>11</v>
      </c>
      <c r="W1440" s="19" t="s">
        <v>11</v>
      </c>
      <c r="X1440" s="19">
        <v>0</v>
      </c>
      <c r="Y1440" s="19" t="s">
        <v>730</v>
      </c>
      <c r="Z1440" s="19">
        <v>0</v>
      </c>
      <c r="AA1440" s="19">
        <v>0</v>
      </c>
      <c r="AB1440" s="19">
        <v>0</v>
      </c>
      <c r="AC1440" s="186" t="str">
        <f>IF(OR(M1440="13",M1440="14",P1440=8),"",IF(     AND(OR(S1440="AUTORIZADO", S1440="PENDIENTE", S1440="REDUCIDO", S1440="AMPLIADO"),L1440&lt;&gt;"HONORARIO" ), _xlfn.CONCAT(IF(H1440="X","H",H1440),"_",IF(OR(P1440=5,P1440=6),_xlfn.CONCAT(P1440,"A"),P1440),"_",VLOOKUP(T1440,Datos!$B$2:$C$5,2,TRUE)),""))</f>
        <v>H_1_[11 +]</v>
      </c>
      <c r="AD1440" s="186">
        <f t="shared" si="604"/>
        <v>0</v>
      </c>
      <c r="AE1440" s="90" t="str">
        <f t="shared" si="605"/>
        <v>-</v>
      </c>
      <c r="AF1440" s="91" t="str">
        <f t="shared" si="606"/>
        <v>070601</v>
      </c>
      <c r="AG1440" s="92"/>
      <c r="AH1440" s="93" t="str">
        <f t="shared" si="607"/>
        <v>Corporación de Fomento de la Producción</v>
      </c>
      <c r="AI1440" s="90" t="str">
        <f t="shared" si="608"/>
        <v>-</v>
      </c>
      <c r="AJ1440" s="90">
        <f t="shared" si="609"/>
        <v>4</v>
      </c>
      <c r="AK1440" s="90" t="str">
        <f t="shared" si="610"/>
        <v>-</v>
      </c>
      <c r="AL1440" s="90" t="str">
        <f t="shared" si="611"/>
        <v>Identifica este registro como HOMBRE</v>
      </c>
      <c r="AM1440" s="90" t="str">
        <f t="shared" si="612"/>
        <v>-</v>
      </c>
      <c r="AN1440" s="90" t="str">
        <f t="shared" si="613"/>
        <v>-</v>
      </c>
      <c r="AO1440" s="90" t="str">
        <f t="shared" si="614"/>
        <v>-</v>
      </c>
      <c r="AP1440" s="58" t="str">
        <f t="shared" si="615"/>
        <v>-</v>
      </c>
      <c r="AQ1440" s="94" t="str">
        <f t="shared" si="616"/>
        <v>-</v>
      </c>
      <c r="AR1440" s="94" t="str">
        <f>IF(N1440="","PRIMER_DIA en blanco",
IF(AND(M1440="01",N1440&gt;=L_Conversion!$C$118,N1440&lt;=L_Conversion!$D$118),"-",
IF(AND(M1440="02",N1440&gt;=L_Conversion!$C$119,N1440&lt;=L_Conversion!$D$119),"-",
IF(AND(M1440="03",N1440&gt;=L_Conversion!$C$120,N1440&lt;=L_Conversion!$D$120),"-",
IF(AND(M1440="04",N1440&gt;=L_Conversion!$C$121,N1440&lt;=L_Conversion!$D$121),"-",
IF(AND(M1440="05",N1440&gt;=L_Conversion!$C$122,N1440&lt;=L_Conversion!$D$122),"-",
IF(AND(M1440="06",N1440&gt;=L_Conversion!$C$123,N1440&lt;=L_Conversion!$D$123),"-",
IF(AND(M1440="07",N1440&gt;=L_Conversion!$C$124,N1440&lt;=L_Conversion!$D$124),"-",
IF(AND(M1440="08",N1440&gt;=L_Conversion!$C$125,N1440&lt;=L_Conversion!$D$125),"-",
IF(AND(M1440="09",N1440&gt;=L_Conversion!$C$126,N1440&lt;=L_Conversion!$D$126),"-",
IF(AND(M1440="10",N1440&gt;=L_Conversion!$C$127,N1440&lt;=L_Conversion!$D$127),"-",
IF(AND(M1440="11",N1440&gt;=L_Conversion!$C$128,N1440&lt;=L_Conversion!$D$128),"-",
IF(AND(M1440="12",N1440&gt;=L_Conversion!$C$129,N1440&lt;=L_Conversion!$D$129),"-",
IF(AND(M1440="13",N1440&gt;=L_Conversion!$C$116,N1440&lt;=L_Conversion!$D$116),"-",
IF(AND(M1440="14",N1440&gt;=L_Conversion!$C$117,N1440&lt;=L_Conversion!$D$117),"-",
"PRIMER_DIA fuera de rango")))))))))))))))</f>
        <v>-</v>
      </c>
      <c r="AS1440" s="94" t="str">
        <f t="shared" si="617"/>
        <v>-</v>
      </c>
      <c r="AT1440" s="94" t="str">
        <f t="shared" si="618"/>
        <v>-</v>
      </c>
      <c r="AU1440" s="94" t="str">
        <f t="shared" si="619"/>
        <v>-</v>
      </c>
      <c r="AV1440" s="94" t="str">
        <f t="shared" si="620"/>
        <v>-</v>
      </c>
      <c r="AW1440" s="94" t="str">
        <f t="shared" si="621"/>
        <v>-</v>
      </c>
      <c r="AX1440" s="94" t="str">
        <f t="shared" si="622"/>
        <v>-</v>
      </c>
      <c r="AY1440" s="94" t="str">
        <f t="shared" si="623"/>
        <v>-</v>
      </c>
      <c r="AZ1440" s="94" t="str">
        <f t="shared" si="624"/>
        <v>-</v>
      </c>
      <c r="BA1440" s="94" t="str">
        <f t="shared" si="625"/>
        <v>-</v>
      </c>
      <c r="BB1440" s="94" t="str">
        <f t="shared" si="626"/>
        <v>-</v>
      </c>
      <c r="BC1440" s="94" t="str">
        <f t="shared" si="627"/>
        <v>-</v>
      </c>
      <c r="BD1440" s="94" t="str">
        <f t="shared" si="628"/>
        <v>-</v>
      </c>
      <c r="BE1440" s="94" t="str">
        <f t="shared" si="629"/>
        <v>-</v>
      </c>
      <c r="BF1440" s="94" t="str">
        <f t="shared" si="630"/>
        <v>-</v>
      </c>
    </row>
    <row r="1441" spans="1:58" x14ac:dyDescent="0.2">
      <c r="A1441" s="19" t="s">
        <v>1193</v>
      </c>
      <c r="B1441" s="19" t="s">
        <v>76</v>
      </c>
      <c r="C1441" s="19">
        <v>9561547</v>
      </c>
      <c r="D1441" s="19">
        <v>3</v>
      </c>
      <c r="E1441" s="19" t="s">
        <v>2118</v>
      </c>
      <c r="F1441" s="19" t="s">
        <v>2234</v>
      </c>
      <c r="G1441" s="19" t="s">
        <v>2235</v>
      </c>
      <c r="H1441" s="19" t="s">
        <v>654</v>
      </c>
      <c r="I1441" s="19" t="s">
        <v>653</v>
      </c>
      <c r="J1441" s="19">
        <v>60</v>
      </c>
      <c r="K1441" s="19" t="s">
        <v>554</v>
      </c>
      <c r="L1441" s="19" t="s">
        <v>490</v>
      </c>
      <c r="M1441" s="19" t="s">
        <v>273</v>
      </c>
      <c r="N1441" s="19">
        <v>46003</v>
      </c>
      <c r="O1441" s="19">
        <v>21</v>
      </c>
      <c r="P1441" s="83">
        <v>1</v>
      </c>
      <c r="Q1441" s="19" t="s">
        <v>25</v>
      </c>
      <c r="R1441" s="19" t="s">
        <v>11</v>
      </c>
      <c r="S1441" s="19" t="s">
        <v>25</v>
      </c>
      <c r="T1441" s="19">
        <v>0</v>
      </c>
      <c r="U1441" s="19" t="s">
        <v>11</v>
      </c>
      <c r="V1441" s="19" t="s">
        <v>11</v>
      </c>
      <c r="W1441" s="19" t="s">
        <v>11</v>
      </c>
      <c r="X1441" s="19">
        <v>0</v>
      </c>
      <c r="Y1441" s="19" t="s">
        <v>730</v>
      </c>
      <c r="Z1441" s="19">
        <v>0</v>
      </c>
      <c r="AA1441" s="19">
        <v>0</v>
      </c>
      <c r="AB1441" s="19">
        <v>0</v>
      </c>
      <c r="AC1441" s="186" t="str">
        <f>IF(OR(M1441="13",M1441="14",P1441=8),"",IF(     AND(OR(S1441="AUTORIZADO", S1441="PENDIENTE", S1441="REDUCIDO", S1441="AMPLIADO"),L1441&lt;&gt;"HONORARIO" ), _xlfn.CONCAT(IF(H1441="X","H",H1441),"_",IF(OR(P1441=5,P1441=6),_xlfn.CONCAT(P1441,"A"),P1441),"_",VLOOKUP(T1441,Datos!$B$2:$C$5,2,TRUE)),""))</f>
        <v/>
      </c>
      <c r="AD1441" s="186">
        <f t="shared" si="604"/>
        <v>0</v>
      </c>
      <c r="AE1441" s="90" t="str">
        <f t="shared" si="605"/>
        <v>-</v>
      </c>
      <c r="AF1441" s="91" t="str">
        <f t="shared" si="606"/>
        <v>070601</v>
      </c>
      <c r="AG1441" s="92"/>
      <c r="AH1441" s="93" t="str">
        <f t="shared" si="607"/>
        <v>Corporación de Fomento de la Producción</v>
      </c>
      <c r="AI1441" s="90" t="str">
        <f t="shared" si="608"/>
        <v>-</v>
      </c>
      <c r="AJ1441" s="90">
        <f t="shared" si="609"/>
        <v>3</v>
      </c>
      <c r="AK1441" s="90" t="str">
        <f t="shared" si="610"/>
        <v>-</v>
      </c>
      <c r="AL1441" s="90" t="str">
        <f t="shared" si="611"/>
        <v>Identifica este registro como HOMBRE</v>
      </c>
      <c r="AM1441" s="90" t="str">
        <f t="shared" si="612"/>
        <v>-</v>
      </c>
      <c r="AN1441" s="90" t="str">
        <f t="shared" si="613"/>
        <v>-</v>
      </c>
      <c r="AO1441" s="90" t="str">
        <f t="shared" si="614"/>
        <v>-</v>
      </c>
      <c r="AP1441" s="58" t="str">
        <f t="shared" si="615"/>
        <v>-</v>
      </c>
      <c r="AQ1441" s="94" t="str">
        <f t="shared" si="616"/>
        <v>-</v>
      </c>
      <c r="AR1441" s="94" t="str">
        <f>IF(N1441="","PRIMER_DIA en blanco",
IF(AND(M1441="01",N1441&gt;=L_Conversion!$C$118,N1441&lt;=L_Conversion!$D$118),"-",
IF(AND(M1441="02",N1441&gt;=L_Conversion!$C$119,N1441&lt;=L_Conversion!$D$119),"-",
IF(AND(M1441="03",N1441&gt;=L_Conversion!$C$120,N1441&lt;=L_Conversion!$D$120),"-",
IF(AND(M1441="04",N1441&gt;=L_Conversion!$C$121,N1441&lt;=L_Conversion!$D$121),"-",
IF(AND(M1441="05",N1441&gt;=L_Conversion!$C$122,N1441&lt;=L_Conversion!$D$122),"-",
IF(AND(M1441="06",N1441&gt;=L_Conversion!$C$123,N1441&lt;=L_Conversion!$D$123),"-",
IF(AND(M1441="07",N1441&gt;=L_Conversion!$C$124,N1441&lt;=L_Conversion!$D$124),"-",
IF(AND(M1441="08",N1441&gt;=L_Conversion!$C$125,N1441&lt;=L_Conversion!$D$125),"-",
IF(AND(M1441="09",N1441&gt;=L_Conversion!$C$126,N1441&lt;=L_Conversion!$D$126),"-",
IF(AND(M1441="10",N1441&gt;=L_Conversion!$C$127,N1441&lt;=L_Conversion!$D$127),"-",
IF(AND(M1441="11",N1441&gt;=L_Conversion!$C$128,N1441&lt;=L_Conversion!$D$128),"-",
IF(AND(M1441="12",N1441&gt;=L_Conversion!$C$129,N1441&lt;=L_Conversion!$D$129),"-",
IF(AND(M1441="13",N1441&gt;=L_Conversion!$C$116,N1441&lt;=L_Conversion!$D$116),"-",
IF(AND(M1441="14",N1441&gt;=L_Conversion!$C$117,N1441&lt;=L_Conversion!$D$117),"-",
"PRIMER_DIA fuera de rango")))))))))))))))</f>
        <v>-</v>
      </c>
      <c r="AS1441" s="94" t="str">
        <f t="shared" si="617"/>
        <v>-</v>
      </c>
      <c r="AT1441" s="94" t="str">
        <f t="shared" si="618"/>
        <v>-</v>
      </c>
      <c r="AU1441" s="94" t="str">
        <f t="shared" si="619"/>
        <v>-</v>
      </c>
      <c r="AV1441" s="94" t="str">
        <f t="shared" si="620"/>
        <v>-</v>
      </c>
      <c r="AW1441" s="94" t="str">
        <f t="shared" si="621"/>
        <v>-</v>
      </c>
      <c r="AX1441" s="94" t="str">
        <f t="shared" si="622"/>
        <v>-</v>
      </c>
      <c r="AY1441" s="94" t="str">
        <f t="shared" si="623"/>
        <v>-</v>
      </c>
      <c r="AZ1441" s="94" t="str">
        <f t="shared" si="624"/>
        <v>-</v>
      </c>
      <c r="BA1441" s="94" t="str">
        <f t="shared" si="625"/>
        <v>-</v>
      </c>
      <c r="BB1441" s="94" t="str">
        <f t="shared" si="626"/>
        <v>-</v>
      </c>
      <c r="BC1441" s="94" t="str">
        <f t="shared" si="627"/>
        <v>-</v>
      </c>
      <c r="BD1441" s="94" t="str">
        <f t="shared" si="628"/>
        <v>-</v>
      </c>
      <c r="BE1441" s="94" t="str">
        <f t="shared" si="629"/>
        <v>-</v>
      </c>
      <c r="BF1441" s="94" t="str">
        <f t="shared" si="630"/>
        <v>-</v>
      </c>
    </row>
    <row r="1442" spans="1:58" x14ac:dyDescent="0.2">
      <c r="A1442" s="19" t="s">
        <v>1193</v>
      </c>
      <c r="B1442" s="19" t="s">
        <v>76</v>
      </c>
      <c r="C1442" s="19">
        <v>15349450</v>
      </c>
      <c r="D1442" s="19">
        <v>9</v>
      </c>
      <c r="E1442" s="19" t="s">
        <v>1460</v>
      </c>
      <c r="F1442" s="19" t="s">
        <v>1461</v>
      </c>
      <c r="G1442" s="19" t="s">
        <v>1462</v>
      </c>
      <c r="H1442" s="19" t="s">
        <v>1018</v>
      </c>
      <c r="I1442" s="19" t="s">
        <v>653</v>
      </c>
      <c r="J1442" s="19">
        <v>80</v>
      </c>
      <c r="K1442" s="19" t="s">
        <v>560</v>
      </c>
      <c r="L1442" s="19" t="s">
        <v>495</v>
      </c>
      <c r="M1442" s="19" t="s">
        <v>273</v>
      </c>
      <c r="N1442" s="19">
        <v>46003</v>
      </c>
      <c r="O1442" s="19">
        <v>15</v>
      </c>
      <c r="P1442" s="83">
        <v>1</v>
      </c>
      <c r="Q1442" s="19" t="s">
        <v>23</v>
      </c>
      <c r="R1442" s="19" t="s">
        <v>11</v>
      </c>
      <c r="S1442" s="19" t="s">
        <v>23</v>
      </c>
      <c r="T1442" s="19">
        <v>15</v>
      </c>
      <c r="U1442" s="19" t="s">
        <v>11</v>
      </c>
      <c r="V1442" s="19" t="s">
        <v>11</v>
      </c>
      <c r="W1442" s="19" t="s">
        <v>11</v>
      </c>
      <c r="X1442" s="19">
        <v>0</v>
      </c>
      <c r="Y1442" s="19" t="s">
        <v>730</v>
      </c>
      <c r="Z1442" s="19">
        <v>0</v>
      </c>
      <c r="AA1442" s="19">
        <v>0</v>
      </c>
      <c r="AB1442" s="19">
        <v>0</v>
      </c>
      <c r="AC1442" s="186" t="str">
        <f>IF(OR(M1442="13",M1442="14",P1442=8),"",IF(     AND(OR(S1442="AUTORIZADO", S1442="PENDIENTE", S1442="REDUCIDO", S1442="AMPLIADO"),L1442&lt;&gt;"HONORARIO" ), _xlfn.CONCAT(IF(H1442="X","H",H1442),"_",IF(OR(P1442=5,P1442=6),_xlfn.CONCAT(P1442,"A"),P1442),"_",VLOOKUP(T1442,Datos!$B$2:$C$5,2,TRUE)),""))</f>
        <v>M_1_[11 +]</v>
      </c>
      <c r="AD1442" s="186">
        <f t="shared" si="604"/>
        <v>0</v>
      </c>
      <c r="AE1442" s="90" t="str">
        <f t="shared" si="605"/>
        <v>-</v>
      </c>
      <c r="AF1442" s="91" t="str">
        <f t="shared" si="606"/>
        <v>070601</v>
      </c>
      <c r="AG1442" s="92"/>
      <c r="AH1442" s="93" t="str">
        <f t="shared" si="607"/>
        <v>Corporación de Fomento de la Producción</v>
      </c>
      <c r="AI1442" s="90" t="str">
        <f t="shared" si="608"/>
        <v>-</v>
      </c>
      <c r="AJ1442" s="90">
        <f t="shared" si="609"/>
        <v>9</v>
      </c>
      <c r="AK1442" s="90" t="str">
        <f t="shared" si="610"/>
        <v>-</v>
      </c>
      <c r="AL1442" s="90" t="str">
        <f t="shared" si="611"/>
        <v>Identifica este registro como MUJER</v>
      </c>
      <c r="AM1442" s="90" t="str">
        <f t="shared" si="612"/>
        <v>-</v>
      </c>
      <c r="AN1442" s="90" t="str">
        <f t="shared" si="613"/>
        <v>-</v>
      </c>
      <c r="AO1442" s="90" t="str">
        <f t="shared" si="614"/>
        <v>-</v>
      </c>
      <c r="AP1442" s="58" t="str">
        <f t="shared" si="615"/>
        <v>-</v>
      </c>
      <c r="AQ1442" s="94" t="str">
        <f t="shared" si="616"/>
        <v>-</v>
      </c>
      <c r="AR1442" s="94" t="str">
        <f>IF(N1442="","PRIMER_DIA en blanco",
IF(AND(M1442="01",N1442&gt;=L_Conversion!$C$118,N1442&lt;=L_Conversion!$D$118),"-",
IF(AND(M1442="02",N1442&gt;=L_Conversion!$C$119,N1442&lt;=L_Conversion!$D$119),"-",
IF(AND(M1442="03",N1442&gt;=L_Conversion!$C$120,N1442&lt;=L_Conversion!$D$120),"-",
IF(AND(M1442="04",N1442&gt;=L_Conversion!$C$121,N1442&lt;=L_Conversion!$D$121),"-",
IF(AND(M1442="05",N1442&gt;=L_Conversion!$C$122,N1442&lt;=L_Conversion!$D$122),"-",
IF(AND(M1442="06",N1442&gt;=L_Conversion!$C$123,N1442&lt;=L_Conversion!$D$123),"-",
IF(AND(M1442="07",N1442&gt;=L_Conversion!$C$124,N1442&lt;=L_Conversion!$D$124),"-",
IF(AND(M1442="08",N1442&gt;=L_Conversion!$C$125,N1442&lt;=L_Conversion!$D$125),"-",
IF(AND(M1442="09",N1442&gt;=L_Conversion!$C$126,N1442&lt;=L_Conversion!$D$126),"-",
IF(AND(M1442="10",N1442&gt;=L_Conversion!$C$127,N1442&lt;=L_Conversion!$D$127),"-",
IF(AND(M1442="11",N1442&gt;=L_Conversion!$C$128,N1442&lt;=L_Conversion!$D$128),"-",
IF(AND(M1442="12",N1442&gt;=L_Conversion!$C$129,N1442&lt;=L_Conversion!$D$129),"-",
IF(AND(M1442="13",N1442&gt;=L_Conversion!$C$116,N1442&lt;=L_Conversion!$D$116),"-",
IF(AND(M1442="14",N1442&gt;=L_Conversion!$C$117,N1442&lt;=L_Conversion!$D$117),"-",
"PRIMER_DIA fuera de rango")))))))))))))))</f>
        <v>-</v>
      </c>
      <c r="AS1442" s="94" t="str">
        <f t="shared" si="617"/>
        <v>-</v>
      </c>
      <c r="AT1442" s="94" t="str">
        <f t="shared" si="618"/>
        <v>-</v>
      </c>
      <c r="AU1442" s="94" t="str">
        <f t="shared" si="619"/>
        <v>-</v>
      </c>
      <c r="AV1442" s="94" t="str">
        <f t="shared" si="620"/>
        <v>-</v>
      </c>
      <c r="AW1442" s="94" t="str">
        <f t="shared" si="621"/>
        <v>-</v>
      </c>
      <c r="AX1442" s="94" t="str">
        <f t="shared" si="622"/>
        <v>-</v>
      </c>
      <c r="AY1442" s="94" t="str">
        <f t="shared" si="623"/>
        <v>-</v>
      </c>
      <c r="AZ1442" s="94" t="str">
        <f t="shared" si="624"/>
        <v>-</v>
      </c>
      <c r="BA1442" s="94" t="str">
        <f t="shared" si="625"/>
        <v>-</v>
      </c>
      <c r="BB1442" s="94" t="str">
        <f t="shared" si="626"/>
        <v>-</v>
      </c>
      <c r="BC1442" s="94" t="str">
        <f t="shared" si="627"/>
        <v>-</v>
      </c>
      <c r="BD1442" s="94" t="str">
        <f t="shared" si="628"/>
        <v>-</v>
      </c>
      <c r="BE1442" s="94" t="str">
        <f t="shared" si="629"/>
        <v>-</v>
      </c>
      <c r="BF1442" s="94" t="str">
        <f t="shared" si="630"/>
        <v>-</v>
      </c>
    </row>
    <row r="1443" spans="1:58" x14ac:dyDescent="0.2">
      <c r="A1443" s="19" t="s">
        <v>1193</v>
      </c>
      <c r="B1443" s="19" t="s">
        <v>76</v>
      </c>
      <c r="C1443" s="19">
        <v>17267512</v>
      </c>
      <c r="D1443" s="19">
        <v>3</v>
      </c>
      <c r="E1443" s="19" t="s">
        <v>1201</v>
      </c>
      <c r="F1443" s="19" t="s">
        <v>1887</v>
      </c>
      <c r="G1443" s="19" t="s">
        <v>1888</v>
      </c>
      <c r="H1443" s="19" t="s">
        <v>1018</v>
      </c>
      <c r="I1443" s="19" t="s">
        <v>653</v>
      </c>
      <c r="J1443" s="19">
        <v>80</v>
      </c>
      <c r="K1443" s="19" t="s">
        <v>556</v>
      </c>
      <c r="L1443" s="19" t="s">
        <v>495</v>
      </c>
      <c r="M1443" s="19" t="s">
        <v>273</v>
      </c>
      <c r="N1443" s="19">
        <v>46006</v>
      </c>
      <c r="O1443" s="19">
        <v>1</v>
      </c>
      <c r="P1443" s="83">
        <v>1</v>
      </c>
      <c r="Q1443" s="19" t="s">
        <v>23</v>
      </c>
      <c r="R1443" s="19" t="s">
        <v>11</v>
      </c>
      <c r="S1443" s="19" t="s">
        <v>23</v>
      </c>
      <c r="T1443" s="19">
        <v>1</v>
      </c>
      <c r="U1443" s="19" t="s">
        <v>11</v>
      </c>
      <c r="V1443" s="19" t="s">
        <v>11</v>
      </c>
      <c r="W1443" s="19" t="s">
        <v>11</v>
      </c>
      <c r="X1443" s="19">
        <v>0</v>
      </c>
      <c r="Y1443" s="19" t="s">
        <v>730</v>
      </c>
      <c r="Z1443" s="19">
        <v>0</v>
      </c>
      <c r="AA1443" s="19">
        <v>0</v>
      </c>
      <c r="AB1443" s="19">
        <v>0</v>
      </c>
      <c r="AC1443" s="186" t="str">
        <f>IF(OR(M1443="13",M1443="14",P1443=8),"",IF(     AND(OR(S1443="AUTORIZADO", S1443="PENDIENTE", S1443="REDUCIDO", S1443="AMPLIADO"),L1443&lt;&gt;"HONORARIO" ), _xlfn.CONCAT(IF(H1443="X","H",H1443),"_",IF(OR(P1443=5,P1443=6),_xlfn.CONCAT(P1443,"A"),P1443),"_",VLOOKUP(T1443,Datos!$B$2:$C$5,2,TRUE)),""))</f>
        <v>M_1_[hasta 3]</v>
      </c>
      <c r="AD1443" s="186">
        <f t="shared" si="604"/>
        <v>0</v>
      </c>
      <c r="AE1443" s="90" t="str">
        <f t="shared" si="605"/>
        <v>-</v>
      </c>
      <c r="AF1443" s="91" t="str">
        <f t="shared" si="606"/>
        <v>070601</v>
      </c>
      <c r="AG1443" s="92"/>
      <c r="AH1443" s="93" t="str">
        <f t="shared" si="607"/>
        <v>Corporación de Fomento de la Producción</v>
      </c>
      <c r="AI1443" s="90" t="str">
        <f t="shared" si="608"/>
        <v>-</v>
      </c>
      <c r="AJ1443" s="90">
        <f t="shared" si="609"/>
        <v>3</v>
      </c>
      <c r="AK1443" s="90" t="str">
        <f t="shared" si="610"/>
        <v>-</v>
      </c>
      <c r="AL1443" s="90" t="str">
        <f t="shared" si="611"/>
        <v>Identifica este registro como MUJER</v>
      </c>
      <c r="AM1443" s="90" t="str">
        <f t="shared" si="612"/>
        <v>-</v>
      </c>
      <c r="AN1443" s="90" t="str">
        <f t="shared" si="613"/>
        <v>-</v>
      </c>
      <c r="AO1443" s="90" t="str">
        <f t="shared" si="614"/>
        <v>-</v>
      </c>
      <c r="AP1443" s="58" t="str">
        <f t="shared" si="615"/>
        <v>-</v>
      </c>
      <c r="AQ1443" s="94" t="str">
        <f t="shared" si="616"/>
        <v>-</v>
      </c>
      <c r="AR1443" s="94" t="str">
        <f>IF(N1443="","PRIMER_DIA en blanco",
IF(AND(M1443="01",N1443&gt;=L_Conversion!$C$118,N1443&lt;=L_Conversion!$D$118),"-",
IF(AND(M1443="02",N1443&gt;=L_Conversion!$C$119,N1443&lt;=L_Conversion!$D$119),"-",
IF(AND(M1443="03",N1443&gt;=L_Conversion!$C$120,N1443&lt;=L_Conversion!$D$120),"-",
IF(AND(M1443="04",N1443&gt;=L_Conversion!$C$121,N1443&lt;=L_Conversion!$D$121),"-",
IF(AND(M1443="05",N1443&gt;=L_Conversion!$C$122,N1443&lt;=L_Conversion!$D$122),"-",
IF(AND(M1443="06",N1443&gt;=L_Conversion!$C$123,N1443&lt;=L_Conversion!$D$123),"-",
IF(AND(M1443="07",N1443&gt;=L_Conversion!$C$124,N1443&lt;=L_Conversion!$D$124),"-",
IF(AND(M1443="08",N1443&gt;=L_Conversion!$C$125,N1443&lt;=L_Conversion!$D$125),"-",
IF(AND(M1443="09",N1443&gt;=L_Conversion!$C$126,N1443&lt;=L_Conversion!$D$126),"-",
IF(AND(M1443="10",N1443&gt;=L_Conversion!$C$127,N1443&lt;=L_Conversion!$D$127),"-",
IF(AND(M1443="11",N1443&gt;=L_Conversion!$C$128,N1443&lt;=L_Conversion!$D$128),"-",
IF(AND(M1443="12",N1443&gt;=L_Conversion!$C$129,N1443&lt;=L_Conversion!$D$129),"-",
IF(AND(M1443="13",N1443&gt;=L_Conversion!$C$116,N1443&lt;=L_Conversion!$D$116),"-",
IF(AND(M1443="14",N1443&gt;=L_Conversion!$C$117,N1443&lt;=L_Conversion!$D$117),"-",
"PRIMER_DIA fuera de rango")))))))))))))))</f>
        <v>-</v>
      </c>
      <c r="AS1443" s="94" t="str">
        <f t="shared" si="617"/>
        <v>-</v>
      </c>
      <c r="AT1443" s="94" t="str">
        <f t="shared" si="618"/>
        <v>-</v>
      </c>
      <c r="AU1443" s="94" t="str">
        <f t="shared" si="619"/>
        <v>-</v>
      </c>
      <c r="AV1443" s="94" t="str">
        <f t="shared" si="620"/>
        <v>-</v>
      </c>
      <c r="AW1443" s="94" t="str">
        <f t="shared" si="621"/>
        <v>-</v>
      </c>
      <c r="AX1443" s="94" t="str">
        <f t="shared" si="622"/>
        <v>-</v>
      </c>
      <c r="AY1443" s="94" t="str">
        <f t="shared" si="623"/>
        <v>-</v>
      </c>
      <c r="AZ1443" s="94" t="str">
        <f t="shared" si="624"/>
        <v>-</v>
      </c>
      <c r="BA1443" s="94" t="str">
        <f t="shared" si="625"/>
        <v>-</v>
      </c>
      <c r="BB1443" s="94" t="str">
        <f t="shared" si="626"/>
        <v>-</v>
      </c>
      <c r="BC1443" s="94" t="str">
        <f t="shared" si="627"/>
        <v>-</v>
      </c>
      <c r="BD1443" s="94" t="str">
        <f t="shared" si="628"/>
        <v>-</v>
      </c>
      <c r="BE1443" s="94" t="str">
        <f t="shared" si="629"/>
        <v>-</v>
      </c>
      <c r="BF1443" s="94" t="str">
        <f t="shared" si="630"/>
        <v>-</v>
      </c>
    </row>
    <row r="1444" spans="1:58" x14ac:dyDescent="0.2">
      <c r="A1444" s="19" t="s">
        <v>1193</v>
      </c>
      <c r="B1444" s="19" t="s">
        <v>76</v>
      </c>
      <c r="C1444" s="19">
        <v>16624463</v>
      </c>
      <c r="D1444" s="19">
        <v>3</v>
      </c>
      <c r="E1444" s="19" t="s">
        <v>1239</v>
      </c>
      <c r="F1444" s="19" t="s">
        <v>1240</v>
      </c>
      <c r="G1444" s="19" t="s">
        <v>1241</v>
      </c>
      <c r="H1444" s="19" t="s">
        <v>1018</v>
      </c>
      <c r="I1444" s="19" t="s">
        <v>653</v>
      </c>
      <c r="J1444" s="19">
        <v>80</v>
      </c>
      <c r="K1444" s="19" t="s">
        <v>560</v>
      </c>
      <c r="L1444" s="19" t="s">
        <v>495</v>
      </c>
      <c r="M1444" s="19" t="s">
        <v>273</v>
      </c>
      <c r="N1444" s="19">
        <v>46006</v>
      </c>
      <c r="O1444" s="19">
        <v>1</v>
      </c>
      <c r="P1444" s="83">
        <v>1</v>
      </c>
      <c r="Q1444" s="19" t="s">
        <v>23</v>
      </c>
      <c r="R1444" s="19" t="s">
        <v>11</v>
      </c>
      <c r="S1444" s="19" t="s">
        <v>23</v>
      </c>
      <c r="T1444" s="19">
        <v>1</v>
      </c>
      <c r="U1444" s="19" t="s">
        <v>11</v>
      </c>
      <c r="V1444" s="19" t="s">
        <v>11</v>
      </c>
      <c r="W1444" s="19" t="s">
        <v>11</v>
      </c>
      <c r="X1444" s="19">
        <v>0</v>
      </c>
      <c r="Y1444" s="19" t="s">
        <v>730</v>
      </c>
      <c r="Z1444" s="19">
        <v>0</v>
      </c>
      <c r="AA1444" s="19">
        <v>0</v>
      </c>
      <c r="AB1444" s="19">
        <v>0</v>
      </c>
      <c r="AC1444" s="186" t="str">
        <f>IF(OR(M1444="13",M1444="14",P1444=8),"",IF(     AND(OR(S1444="AUTORIZADO", S1444="PENDIENTE", S1444="REDUCIDO", S1444="AMPLIADO"),L1444&lt;&gt;"HONORARIO" ), _xlfn.CONCAT(IF(H1444="X","H",H1444),"_",IF(OR(P1444=5,P1444=6),_xlfn.CONCAT(P1444,"A"),P1444),"_",VLOOKUP(T1444,Datos!$B$2:$C$5,2,TRUE)),""))</f>
        <v>M_1_[hasta 3]</v>
      </c>
      <c r="AD1444" s="186">
        <f t="shared" si="604"/>
        <v>0</v>
      </c>
      <c r="AE1444" s="90" t="str">
        <f t="shared" si="605"/>
        <v>-</v>
      </c>
      <c r="AF1444" s="91" t="str">
        <f t="shared" si="606"/>
        <v>070601</v>
      </c>
      <c r="AG1444" s="92"/>
      <c r="AH1444" s="93" t="str">
        <f t="shared" si="607"/>
        <v>Corporación de Fomento de la Producción</v>
      </c>
      <c r="AI1444" s="90" t="str">
        <f t="shared" si="608"/>
        <v>-</v>
      </c>
      <c r="AJ1444" s="90">
        <f t="shared" si="609"/>
        <v>3</v>
      </c>
      <c r="AK1444" s="90" t="str">
        <f t="shared" si="610"/>
        <v>-</v>
      </c>
      <c r="AL1444" s="90" t="str">
        <f t="shared" si="611"/>
        <v>Identifica este registro como MUJER</v>
      </c>
      <c r="AM1444" s="90" t="str">
        <f t="shared" si="612"/>
        <v>-</v>
      </c>
      <c r="AN1444" s="90" t="str">
        <f t="shared" si="613"/>
        <v>-</v>
      </c>
      <c r="AO1444" s="90" t="str">
        <f t="shared" si="614"/>
        <v>-</v>
      </c>
      <c r="AP1444" s="58" t="str">
        <f t="shared" si="615"/>
        <v>-</v>
      </c>
      <c r="AQ1444" s="94" t="str">
        <f t="shared" si="616"/>
        <v>-</v>
      </c>
      <c r="AR1444" s="94" t="str">
        <f>IF(N1444="","PRIMER_DIA en blanco",
IF(AND(M1444="01",N1444&gt;=L_Conversion!$C$118,N1444&lt;=L_Conversion!$D$118),"-",
IF(AND(M1444="02",N1444&gt;=L_Conversion!$C$119,N1444&lt;=L_Conversion!$D$119),"-",
IF(AND(M1444="03",N1444&gt;=L_Conversion!$C$120,N1444&lt;=L_Conversion!$D$120),"-",
IF(AND(M1444="04",N1444&gt;=L_Conversion!$C$121,N1444&lt;=L_Conversion!$D$121),"-",
IF(AND(M1444="05",N1444&gt;=L_Conversion!$C$122,N1444&lt;=L_Conversion!$D$122),"-",
IF(AND(M1444="06",N1444&gt;=L_Conversion!$C$123,N1444&lt;=L_Conversion!$D$123),"-",
IF(AND(M1444="07",N1444&gt;=L_Conversion!$C$124,N1444&lt;=L_Conversion!$D$124),"-",
IF(AND(M1444="08",N1444&gt;=L_Conversion!$C$125,N1444&lt;=L_Conversion!$D$125),"-",
IF(AND(M1444="09",N1444&gt;=L_Conversion!$C$126,N1444&lt;=L_Conversion!$D$126),"-",
IF(AND(M1444="10",N1444&gt;=L_Conversion!$C$127,N1444&lt;=L_Conversion!$D$127),"-",
IF(AND(M1444="11",N1444&gt;=L_Conversion!$C$128,N1444&lt;=L_Conversion!$D$128),"-",
IF(AND(M1444="12",N1444&gt;=L_Conversion!$C$129,N1444&lt;=L_Conversion!$D$129),"-",
IF(AND(M1444="13",N1444&gt;=L_Conversion!$C$116,N1444&lt;=L_Conversion!$D$116),"-",
IF(AND(M1444="14",N1444&gt;=L_Conversion!$C$117,N1444&lt;=L_Conversion!$D$117),"-",
"PRIMER_DIA fuera de rango")))))))))))))))</f>
        <v>-</v>
      </c>
      <c r="AS1444" s="94" t="str">
        <f t="shared" si="617"/>
        <v>-</v>
      </c>
      <c r="AT1444" s="94" t="str">
        <f t="shared" si="618"/>
        <v>-</v>
      </c>
      <c r="AU1444" s="94" t="str">
        <f t="shared" si="619"/>
        <v>-</v>
      </c>
      <c r="AV1444" s="94" t="str">
        <f t="shared" si="620"/>
        <v>-</v>
      </c>
      <c r="AW1444" s="94" t="str">
        <f t="shared" si="621"/>
        <v>-</v>
      </c>
      <c r="AX1444" s="94" t="str">
        <f t="shared" si="622"/>
        <v>-</v>
      </c>
      <c r="AY1444" s="94" t="str">
        <f t="shared" si="623"/>
        <v>-</v>
      </c>
      <c r="AZ1444" s="94" t="str">
        <f t="shared" si="624"/>
        <v>-</v>
      </c>
      <c r="BA1444" s="94" t="str">
        <f t="shared" si="625"/>
        <v>-</v>
      </c>
      <c r="BB1444" s="94" t="str">
        <f t="shared" si="626"/>
        <v>-</v>
      </c>
      <c r="BC1444" s="94" t="str">
        <f t="shared" si="627"/>
        <v>-</v>
      </c>
      <c r="BD1444" s="94" t="str">
        <f t="shared" si="628"/>
        <v>-</v>
      </c>
      <c r="BE1444" s="94" t="str">
        <f t="shared" si="629"/>
        <v>-</v>
      </c>
      <c r="BF1444" s="94" t="str">
        <f t="shared" si="630"/>
        <v>-</v>
      </c>
    </row>
    <row r="1445" spans="1:58" x14ac:dyDescent="0.2">
      <c r="A1445" s="19" t="s">
        <v>1193</v>
      </c>
      <c r="B1445" s="19" t="s">
        <v>875</v>
      </c>
      <c r="C1445" s="19">
        <v>17009993</v>
      </c>
      <c r="D1445" s="19">
        <v>1</v>
      </c>
      <c r="E1445" s="19" t="s">
        <v>1262</v>
      </c>
      <c r="F1445" s="19" t="s">
        <v>1263</v>
      </c>
      <c r="G1445" s="19" t="s">
        <v>1264</v>
      </c>
      <c r="H1445" s="19" t="s">
        <v>1018</v>
      </c>
      <c r="I1445" s="19" t="s">
        <v>653</v>
      </c>
      <c r="J1445" s="19">
        <v>80</v>
      </c>
      <c r="K1445" s="19" t="s">
        <v>556</v>
      </c>
      <c r="L1445" s="19" t="s">
        <v>495</v>
      </c>
      <c r="M1445" s="19" t="s">
        <v>273</v>
      </c>
      <c r="N1445" s="19">
        <v>46006</v>
      </c>
      <c r="O1445" s="19">
        <v>3</v>
      </c>
      <c r="P1445" s="83">
        <v>4</v>
      </c>
      <c r="Q1445" s="19" t="s">
        <v>23</v>
      </c>
      <c r="R1445" s="19" t="s">
        <v>11</v>
      </c>
      <c r="S1445" s="19" t="s">
        <v>23</v>
      </c>
      <c r="T1445" s="19">
        <v>3</v>
      </c>
      <c r="U1445" s="19" t="s">
        <v>11</v>
      </c>
      <c r="V1445" s="19" t="s">
        <v>11</v>
      </c>
      <c r="W1445" s="19" t="s">
        <v>11</v>
      </c>
      <c r="X1445" s="19">
        <v>0</v>
      </c>
      <c r="Y1445" s="19" t="s">
        <v>730</v>
      </c>
      <c r="Z1445" s="19">
        <v>0</v>
      </c>
      <c r="AA1445" s="19">
        <v>0</v>
      </c>
      <c r="AB1445" s="19">
        <v>0</v>
      </c>
      <c r="AC1445" s="186" t="str">
        <f>IF(OR(M1445="13",M1445="14",P1445=8),"",IF(     AND(OR(S1445="AUTORIZADO", S1445="PENDIENTE", S1445="REDUCIDO", S1445="AMPLIADO"),L1445&lt;&gt;"HONORARIO" ), _xlfn.CONCAT(IF(H1445="X","H",H1445),"_",IF(OR(P1445=5,P1445=6),_xlfn.CONCAT(P1445,"A"),P1445),"_",VLOOKUP(T1445,Datos!$B$2:$C$5,2,TRUE)),""))</f>
        <v>M_4_[hasta 3]</v>
      </c>
      <c r="AD1445" s="186">
        <f t="shared" si="604"/>
        <v>0</v>
      </c>
      <c r="AE1445" s="90" t="str">
        <f t="shared" si="605"/>
        <v>-</v>
      </c>
      <c r="AF1445" s="91" t="str">
        <f t="shared" si="606"/>
        <v>070606</v>
      </c>
      <c r="AG1445" s="92"/>
      <c r="AH1445" s="93" t="str">
        <f t="shared" si="607"/>
        <v>Corporación de Fomento de la Producción</v>
      </c>
      <c r="AI1445" s="90" t="str">
        <f t="shared" si="608"/>
        <v>-</v>
      </c>
      <c r="AJ1445" s="90">
        <f t="shared" si="609"/>
        <v>1</v>
      </c>
      <c r="AK1445" s="90" t="str">
        <f t="shared" si="610"/>
        <v>-</v>
      </c>
      <c r="AL1445" s="90" t="str">
        <f t="shared" si="611"/>
        <v>Identifica este registro como MUJER</v>
      </c>
      <c r="AM1445" s="90" t="str">
        <f t="shared" si="612"/>
        <v>-</v>
      </c>
      <c r="AN1445" s="90" t="str">
        <f t="shared" si="613"/>
        <v>-</v>
      </c>
      <c r="AO1445" s="90" t="str">
        <f t="shared" si="614"/>
        <v>-</v>
      </c>
      <c r="AP1445" s="58" t="str">
        <f t="shared" si="615"/>
        <v>-</v>
      </c>
      <c r="AQ1445" s="94" t="str">
        <f t="shared" si="616"/>
        <v>-</v>
      </c>
      <c r="AR1445" s="94" t="str">
        <f>IF(N1445="","PRIMER_DIA en blanco",
IF(AND(M1445="01",N1445&gt;=L_Conversion!$C$118,N1445&lt;=L_Conversion!$D$118),"-",
IF(AND(M1445="02",N1445&gt;=L_Conversion!$C$119,N1445&lt;=L_Conversion!$D$119),"-",
IF(AND(M1445="03",N1445&gt;=L_Conversion!$C$120,N1445&lt;=L_Conversion!$D$120),"-",
IF(AND(M1445="04",N1445&gt;=L_Conversion!$C$121,N1445&lt;=L_Conversion!$D$121),"-",
IF(AND(M1445="05",N1445&gt;=L_Conversion!$C$122,N1445&lt;=L_Conversion!$D$122),"-",
IF(AND(M1445="06",N1445&gt;=L_Conversion!$C$123,N1445&lt;=L_Conversion!$D$123),"-",
IF(AND(M1445="07",N1445&gt;=L_Conversion!$C$124,N1445&lt;=L_Conversion!$D$124),"-",
IF(AND(M1445="08",N1445&gt;=L_Conversion!$C$125,N1445&lt;=L_Conversion!$D$125),"-",
IF(AND(M1445="09",N1445&gt;=L_Conversion!$C$126,N1445&lt;=L_Conversion!$D$126),"-",
IF(AND(M1445="10",N1445&gt;=L_Conversion!$C$127,N1445&lt;=L_Conversion!$D$127),"-",
IF(AND(M1445="11",N1445&gt;=L_Conversion!$C$128,N1445&lt;=L_Conversion!$D$128),"-",
IF(AND(M1445="12",N1445&gt;=L_Conversion!$C$129,N1445&lt;=L_Conversion!$D$129),"-",
IF(AND(M1445="13",N1445&gt;=L_Conversion!$C$116,N1445&lt;=L_Conversion!$D$116),"-",
IF(AND(M1445="14",N1445&gt;=L_Conversion!$C$117,N1445&lt;=L_Conversion!$D$117),"-",
"PRIMER_DIA fuera de rango")))))))))))))))</f>
        <v>-</v>
      </c>
      <c r="AS1445" s="94" t="str">
        <f t="shared" si="617"/>
        <v>-</v>
      </c>
      <c r="AT1445" s="94" t="str">
        <f t="shared" si="618"/>
        <v>-</v>
      </c>
      <c r="AU1445" s="94" t="str">
        <f t="shared" si="619"/>
        <v>-</v>
      </c>
      <c r="AV1445" s="94" t="str">
        <f t="shared" si="620"/>
        <v>-</v>
      </c>
      <c r="AW1445" s="94" t="str">
        <f t="shared" si="621"/>
        <v>-</v>
      </c>
      <c r="AX1445" s="94" t="str">
        <f t="shared" si="622"/>
        <v>-</v>
      </c>
      <c r="AY1445" s="94" t="str">
        <f t="shared" si="623"/>
        <v>-</v>
      </c>
      <c r="AZ1445" s="94" t="str">
        <f t="shared" si="624"/>
        <v>-</v>
      </c>
      <c r="BA1445" s="94" t="str">
        <f t="shared" si="625"/>
        <v>-</v>
      </c>
      <c r="BB1445" s="94" t="str">
        <f t="shared" si="626"/>
        <v>-</v>
      </c>
      <c r="BC1445" s="94" t="str">
        <f t="shared" si="627"/>
        <v>-</v>
      </c>
      <c r="BD1445" s="94" t="str">
        <f t="shared" si="628"/>
        <v>-</v>
      </c>
      <c r="BE1445" s="94" t="str">
        <f t="shared" si="629"/>
        <v>-</v>
      </c>
      <c r="BF1445" s="94" t="str">
        <f t="shared" si="630"/>
        <v>-</v>
      </c>
    </row>
    <row r="1446" spans="1:58" x14ac:dyDescent="0.2">
      <c r="A1446" s="19" t="s">
        <v>1193</v>
      </c>
      <c r="B1446" s="19" t="s">
        <v>76</v>
      </c>
      <c r="C1446" s="19">
        <v>9117458</v>
      </c>
      <c r="D1446" s="19">
        <v>8</v>
      </c>
      <c r="E1446" s="19" t="s">
        <v>1371</v>
      </c>
      <c r="F1446" s="19" t="s">
        <v>1691</v>
      </c>
      <c r="G1446" s="19" t="s">
        <v>1692</v>
      </c>
      <c r="H1446" s="19" t="s">
        <v>654</v>
      </c>
      <c r="I1446" s="19" t="s">
        <v>653</v>
      </c>
      <c r="J1446" s="19">
        <v>60</v>
      </c>
      <c r="K1446" s="19" t="s">
        <v>562</v>
      </c>
      <c r="L1446" s="19" t="s">
        <v>490</v>
      </c>
      <c r="M1446" s="19" t="s">
        <v>273</v>
      </c>
      <c r="N1446" s="19">
        <v>46006</v>
      </c>
      <c r="O1446" s="19">
        <v>3</v>
      </c>
      <c r="P1446" s="83">
        <v>1</v>
      </c>
      <c r="Q1446" s="19" t="s">
        <v>23</v>
      </c>
      <c r="R1446" s="19" t="s">
        <v>11</v>
      </c>
      <c r="S1446" s="19" t="s">
        <v>23</v>
      </c>
      <c r="T1446" s="19">
        <v>3</v>
      </c>
      <c r="U1446" s="19" t="s">
        <v>11</v>
      </c>
      <c r="V1446" s="19" t="s">
        <v>11</v>
      </c>
      <c r="W1446" s="19" t="s">
        <v>11</v>
      </c>
      <c r="X1446" s="19">
        <v>0</v>
      </c>
      <c r="Y1446" s="19" t="s">
        <v>732</v>
      </c>
      <c r="Z1446" s="19">
        <v>0</v>
      </c>
      <c r="AA1446" s="19">
        <v>0</v>
      </c>
      <c r="AB1446" s="19">
        <v>0</v>
      </c>
      <c r="AC1446" s="186" t="str">
        <f>IF(OR(M1446="13",M1446="14",P1446=8),"",IF(     AND(OR(S1446="AUTORIZADO", S1446="PENDIENTE", S1446="REDUCIDO", S1446="AMPLIADO"),L1446&lt;&gt;"HONORARIO" ), _xlfn.CONCAT(IF(H1446="X","H",H1446),"_",IF(OR(P1446=5,P1446=6),_xlfn.CONCAT(P1446,"A"),P1446),"_",VLOOKUP(T1446,Datos!$B$2:$C$5,2,TRUE)),""))</f>
        <v>H_1_[hasta 3]</v>
      </c>
      <c r="AD1446" s="186">
        <f t="shared" si="604"/>
        <v>0</v>
      </c>
      <c r="AE1446" s="90" t="str">
        <f t="shared" si="605"/>
        <v>-</v>
      </c>
      <c r="AF1446" s="91" t="str">
        <f t="shared" si="606"/>
        <v>070601</v>
      </c>
      <c r="AG1446" s="92"/>
      <c r="AH1446" s="93" t="str">
        <f t="shared" si="607"/>
        <v>Corporación de Fomento de la Producción</v>
      </c>
      <c r="AI1446" s="90" t="str">
        <f t="shared" si="608"/>
        <v>-</v>
      </c>
      <c r="AJ1446" s="90">
        <f t="shared" si="609"/>
        <v>8</v>
      </c>
      <c r="AK1446" s="90" t="str">
        <f t="shared" si="610"/>
        <v>-</v>
      </c>
      <c r="AL1446" s="90" t="str">
        <f t="shared" si="611"/>
        <v>Identifica este registro como HOMBRE</v>
      </c>
      <c r="AM1446" s="90" t="str">
        <f t="shared" si="612"/>
        <v>-</v>
      </c>
      <c r="AN1446" s="90" t="str">
        <f t="shared" si="613"/>
        <v>-</v>
      </c>
      <c r="AO1446" s="90" t="str">
        <f t="shared" si="614"/>
        <v>-</v>
      </c>
      <c r="AP1446" s="58" t="str">
        <f t="shared" si="615"/>
        <v>-</v>
      </c>
      <c r="AQ1446" s="94" t="str">
        <f t="shared" si="616"/>
        <v>-</v>
      </c>
      <c r="AR1446" s="94" t="str">
        <f>IF(N1446="","PRIMER_DIA en blanco",
IF(AND(M1446="01",N1446&gt;=L_Conversion!$C$118,N1446&lt;=L_Conversion!$D$118),"-",
IF(AND(M1446="02",N1446&gt;=L_Conversion!$C$119,N1446&lt;=L_Conversion!$D$119),"-",
IF(AND(M1446="03",N1446&gt;=L_Conversion!$C$120,N1446&lt;=L_Conversion!$D$120),"-",
IF(AND(M1446="04",N1446&gt;=L_Conversion!$C$121,N1446&lt;=L_Conversion!$D$121),"-",
IF(AND(M1446="05",N1446&gt;=L_Conversion!$C$122,N1446&lt;=L_Conversion!$D$122),"-",
IF(AND(M1446="06",N1446&gt;=L_Conversion!$C$123,N1446&lt;=L_Conversion!$D$123),"-",
IF(AND(M1446="07",N1446&gt;=L_Conversion!$C$124,N1446&lt;=L_Conversion!$D$124),"-",
IF(AND(M1446="08",N1446&gt;=L_Conversion!$C$125,N1446&lt;=L_Conversion!$D$125),"-",
IF(AND(M1446="09",N1446&gt;=L_Conversion!$C$126,N1446&lt;=L_Conversion!$D$126),"-",
IF(AND(M1446="10",N1446&gt;=L_Conversion!$C$127,N1446&lt;=L_Conversion!$D$127),"-",
IF(AND(M1446="11",N1446&gt;=L_Conversion!$C$128,N1446&lt;=L_Conversion!$D$128),"-",
IF(AND(M1446="12",N1446&gt;=L_Conversion!$C$129,N1446&lt;=L_Conversion!$D$129),"-",
IF(AND(M1446="13",N1446&gt;=L_Conversion!$C$116,N1446&lt;=L_Conversion!$D$116),"-",
IF(AND(M1446="14",N1446&gt;=L_Conversion!$C$117,N1446&lt;=L_Conversion!$D$117),"-",
"PRIMER_DIA fuera de rango")))))))))))))))</f>
        <v>-</v>
      </c>
      <c r="AS1446" s="94" t="str">
        <f t="shared" si="617"/>
        <v>-</v>
      </c>
      <c r="AT1446" s="94" t="str">
        <f t="shared" si="618"/>
        <v>-</v>
      </c>
      <c r="AU1446" s="94" t="str">
        <f t="shared" si="619"/>
        <v>-</v>
      </c>
      <c r="AV1446" s="94" t="str">
        <f t="shared" si="620"/>
        <v>-</v>
      </c>
      <c r="AW1446" s="94" t="str">
        <f t="shared" si="621"/>
        <v>-</v>
      </c>
      <c r="AX1446" s="94" t="str">
        <f t="shared" si="622"/>
        <v>-</v>
      </c>
      <c r="AY1446" s="94" t="str">
        <f t="shared" si="623"/>
        <v>-</v>
      </c>
      <c r="AZ1446" s="94" t="str">
        <f t="shared" si="624"/>
        <v>-</v>
      </c>
      <c r="BA1446" s="94" t="str">
        <f t="shared" si="625"/>
        <v>-</v>
      </c>
      <c r="BB1446" s="94" t="str">
        <f t="shared" si="626"/>
        <v>-</v>
      </c>
      <c r="BC1446" s="94" t="str">
        <f t="shared" si="627"/>
        <v>-</v>
      </c>
      <c r="BD1446" s="94" t="str">
        <f t="shared" si="628"/>
        <v>-</v>
      </c>
      <c r="BE1446" s="94" t="str">
        <f t="shared" si="629"/>
        <v>-</v>
      </c>
      <c r="BF1446" s="94" t="str">
        <f t="shared" si="630"/>
        <v>-</v>
      </c>
    </row>
    <row r="1447" spans="1:58" x14ac:dyDescent="0.2">
      <c r="A1447" s="19" t="s">
        <v>1193</v>
      </c>
      <c r="B1447" s="19" t="s">
        <v>76</v>
      </c>
      <c r="C1447" s="19">
        <v>13371441</v>
      </c>
      <c r="D1447" s="19">
        <v>3</v>
      </c>
      <c r="E1447" s="19" t="s">
        <v>1474</v>
      </c>
      <c r="F1447" s="19" t="s">
        <v>1219</v>
      </c>
      <c r="G1447" s="19" t="s">
        <v>1211</v>
      </c>
      <c r="H1447" s="19" t="s">
        <v>654</v>
      </c>
      <c r="I1447" s="19" t="s">
        <v>654</v>
      </c>
      <c r="J1447" s="19">
        <v>80</v>
      </c>
      <c r="K1447" s="19" t="s">
        <v>556</v>
      </c>
      <c r="L1447" s="19" t="s">
        <v>509</v>
      </c>
      <c r="M1447" s="19" t="s">
        <v>273</v>
      </c>
      <c r="N1447" s="19">
        <v>46007</v>
      </c>
      <c r="O1447" s="19">
        <v>1</v>
      </c>
      <c r="P1447" s="83">
        <v>1</v>
      </c>
      <c r="Q1447" s="19" t="s">
        <v>23</v>
      </c>
      <c r="R1447" s="19" t="s">
        <v>11</v>
      </c>
      <c r="S1447" s="19" t="s">
        <v>23</v>
      </c>
      <c r="T1447" s="19">
        <v>1</v>
      </c>
      <c r="U1447" s="19" t="s">
        <v>11</v>
      </c>
      <c r="V1447" s="19" t="s">
        <v>11</v>
      </c>
      <c r="W1447" s="19" t="s">
        <v>11</v>
      </c>
      <c r="X1447" s="19">
        <v>0</v>
      </c>
      <c r="Y1447" s="19" t="s">
        <v>730</v>
      </c>
      <c r="Z1447" s="19">
        <v>0</v>
      </c>
      <c r="AA1447" s="19">
        <v>0</v>
      </c>
      <c r="AB1447" s="19">
        <v>0</v>
      </c>
      <c r="AC1447" s="186" t="str">
        <f>IF(OR(M1447="13",M1447="14",P1447=8),"",IF(     AND(OR(S1447="AUTORIZADO", S1447="PENDIENTE", S1447="REDUCIDO", S1447="AMPLIADO"),L1447&lt;&gt;"HONORARIO" ), _xlfn.CONCAT(IF(H1447="X","H",H1447),"_",IF(OR(P1447=5,P1447=6),_xlfn.CONCAT(P1447,"A"),P1447),"_",VLOOKUP(T1447,Datos!$B$2:$C$5,2,TRUE)),""))</f>
        <v>H_1_[hasta 3]</v>
      </c>
      <c r="AD1447" s="186">
        <f t="shared" si="604"/>
        <v>0</v>
      </c>
      <c r="AE1447" s="90" t="str">
        <f t="shared" si="605"/>
        <v>-</v>
      </c>
      <c r="AF1447" s="91" t="str">
        <f t="shared" si="606"/>
        <v>070601</v>
      </c>
      <c r="AG1447" s="92"/>
      <c r="AH1447" s="93" t="str">
        <f t="shared" si="607"/>
        <v>Corporación de Fomento de la Producción</v>
      </c>
      <c r="AI1447" s="90" t="str">
        <f t="shared" si="608"/>
        <v>-</v>
      </c>
      <c r="AJ1447" s="90">
        <f t="shared" si="609"/>
        <v>3</v>
      </c>
      <c r="AK1447" s="90" t="str">
        <f t="shared" si="610"/>
        <v>-</v>
      </c>
      <c r="AL1447" s="90" t="str">
        <f t="shared" si="611"/>
        <v>Identifica este registro como HOMBRE</v>
      </c>
      <c r="AM1447" s="90" t="str">
        <f t="shared" si="612"/>
        <v>-</v>
      </c>
      <c r="AN1447" s="90" t="str">
        <f t="shared" si="613"/>
        <v>-</v>
      </c>
      <c r="AO1447" s="90" t="str">
        <f t="shared" si="614"/>
        <v>-</v>
      </c>
      <c r="AP1447" s="58" t="str">
        <f t="shared" si="615"/>
        <v>-</v>
      </c>
      <c r="AQ1447" s="94" t="str">
        <f t="shared" si="616"/>
        <v>-</v>
      </c>
      <c r="AR1447" s="94" t="str">
        <f>IF(N1447="","PRIMER_DIA en blanco",
IF(AND(M1447="01",N1447&gt;=L_Conversion!$C$118,N1447&lt;=L_Conversion!$D$118),"-",
IF(AND(M1447="02",N1447&gt;=L_Conversion!$C$119,N1447&lt;=L_Conversion!$D$119),"-",
IF(AND(M1447="03",N1447&gt;=L_Conversion!$C$120,N1447&lt;=L_Conversion!$D$120),"-",
IF(AND(M1447="04",N1447&gt;=L_Conversion!$C$121,N1447&lt;=L_Conversion!$D$121),"-",
IF(AND(M1447="05",N1447&gt;=L_Conversion!$C$122,N1447&lt;=L_Conversion!$D$122),"-",
IF(AND(M1447="06",N1447&gt;=L_Conversion!$C$123,N1447&lt;=L_Conversion!$D$123),"-",
IF(AND(M1447="07",N1447&gt;=L_Conversion!$C$124,N1447&lt;=L_Conversion!$D$124),"-",
IF(AND(M1447="08",N1447&gt;=L_Conversion!$C$125,N1447&lt;=L_Conversion!$D$125),"-",
IF(AND(M1447="09",N1447&gt;=L_Conversion!$C$126,N1447&lt;=L_Conversion!$D$126),"-",
IF(AND(M1447="10",N1447&gt;=L_Conversion!$C$127,N1447&lt;=L_Conversion!$D$127),"-",
IF(AND(M1447="11",N1447&gt;=L_Conversion!$C$128,N1447&lt;=L_Conversion!$D$128),"-",
IF(AND(M1447="12",N1447&gt;=L_Conversion!$C$129,N1447&lt;=L_Conversion!$D$129),"-",
IF(AND(M1447="13",N1447&gt;=L_Conversion!$C$116,N1447&lt;=L_Conversion!$D$116),"-",
IF(AND(M1447="14",N1447&gt;=L_Conversion!$C$117,N1447&lt;=L_Conversion!$D$117),"-",
"PRIMER_DIA fuera de rango")))))))))))))))</f>
        <v>-</v>
      </c>
      <c r="AS1447" s="94" t="str">
        <f t="shared" si="617"/>
        <v>-</v>
      </c>
      <c r="AT1447" s="94" t="str">
        <f t="shared" si="618"/>
        <v>-</v>
      </c>
      <c r="AU1447" s="94" t="str">
        <f t="shared" si="619"/>
        <v>-</v>
      </c>
      <c r="AV1447" s="94" t="str">
        <f t="shared" si="620"/>
        <v>-</v>
      </c>
      <c r="AW1447" s="94" t="str">
        <f t="shared" si="621"/>
        <v>-</v>
      </c>
      <c r="AX1447" s="94" t="str">
        <f t="shared" si="622"/>
        <v>-</v>
      </c>
      <c r="AY1447" s="94" t="str">
        <f t="shared" si="623"/>
        <v>-</v>
      </c>
      <c r="AZ1447" s="94" t="str">
        <f t="shared" si="624"/>
        <v>-</v>
      </c>
      <c r="BA1447" s="94" t="str">
        <f t="shared" si="625"/>
        <v>-</v>
      </c>
      <c r="BB1447" s="94" t="str">
        <f t="shared" si="626"/>
        <v>-</v>
      </c>
      <c r="BC1447" s="94" t="str">
        <f t="shared" si="627"/>
        <v>-</v>
      </c>
      <c r="BD1447" s="94" t="str">
        <f t="shared" si="628"/>
        <v>-</v>
      </c>
      <c r="BE1447" s="94" t="str">
        <f t="shared" si="629"/>
        <v>-</v>
      </c>
      <c r="BF1447" s="94" t="str">
        <f t="shared" si="630"/>
        <v>-</v>
      </c>
    </row>
    <row r="1448" spans="1:58" x14ac:dyDescent="0.2">
      <c r="A1448" s="19" t="s">
        <v>1193</v>
      </c>
      <c r="B1448" s="19" t="s">
        <v>76</v>
      </c>
      <c r="C1448" s="19">
        <v>15762639</v>
      </c>
      <c r="D1448" s="19">
        <v>6</v>
      </c>
      <c r="E1448" s="19" t="s">
        <v>1240</v>
      </c>
      <c r="F1448" s="19" t="s">
        <v>1195</v>
      </c>
      <c r="G1448" s="19" t="s">
        <v>1572</v>
      </c>
      <c r="H1448" s="19" t="s">
        <v>1018</v>
      </c>
      <c r="I1448" s="19" t="s">
        <v>653</v>
      </c>
      <c r="J1448" s="19">
        <v>80</v>
      </c>
      <c r="K1448" s="19" t="s">
        <v>556</v>
      </c>
      <c r="L1448" s="19" t="s">
        <v>495</v>
      </c>
      <c r="M1448" s="19" t="s">
        <v>273</v>
      </c>
      <c r="N1448" s="19">
        <v>46007</v>
      </c>
      <c r="O1448" s="19">
        <v>2</v>
      </c>
      <c r="P1448" s="83">
        <v>1</v>
      </c>
      <c r="Q1448" s="19" t="s">
        <v>23</v>
      </c>
      <c r="R1448" s="19" t="s">
        <v>11</v>
      </c>
      <c r="S1448" s="19" t="s">
        <v>23</v>
      </c>
      <c r="T1448" s="19">
        <v>2</v>
      </c>
      <c r="U1448" s="19" t="s">
        <v>11</v>
      </c>
      <c r="V1448" s="19" t="s">
        <v>11</v>
      </c>
      <c r="W1448" s="19" t="s">
        <v>11</v>
      </c>
      <c r="X1448" s="19">
        <v>0</v>
      </c>
      <c r="Y1448" s="19" t="s">
        <v>730</v>
      </c>
      <c r="Z1448" s="19">
        <v>0</v>
      </c>
      <c r="AA1448" s="19">
        <v>0</v>
      </c>
      <c r="AB1448" s="19">
        <v>0</v>
      </c>
      <c r="AC1448" s="186" t="str">
        <f>IF(OR(M1448="13",M1448="14",P1448=8),"",IF(     AND(OR(S1448="AUTORIZADO", S1448="PENDIENTE", S1448="REDUCIDO", S1448="AMPLIADO"),L1448&lt;&gt;"HONORARIO" ), _xlfn.CONCAT(IF(H1448="X","H",H1448),"_",IF(OR(P1448=5,P1448=6),_xlfn.CONCAT(P1448,"A"),P1448),"_",VLOOKUP(T1448,Datos!$B$2:$C$5,2,TRUE)),""))</f>
        <v>M_1_[hasta 3]</v>
      </c>
      <c r="AD1448" s="186">
        <f t="shared" si="604"/>
        <v>0</v>
      </c>
      <c r="AE1448" s="90" t="str">
        <f t="shared" si="605"/>
        <v>-</v>
      </c>
      <c r="AF1448" s="91" t="str">
        <f t="shared" si="606"/>
        <v>070601</v>
      </c>
      <c r="AG1448" s="92"/>
      <c r="AH1448" s="93" t="str">
        <f t="shared" si="607"/>
        <v>Corporación de Fomento de la Producción</v>
      </c>
      <c r="AI1448" s="90" t="str">
        <f t="shared" si="608"/>
        <v>-</v>
      </c>
      <c r="AJ1448" s="90">
        <f t="shared" si="609"/>
        <v>6</v>
      </c>
      <c r="AK1448" s="90" t="str">
        <f t="shared" si="610"/>
        <v>-</v>
      </c>
      <c r="AL1448" s="90" t="str">
        <f t="shared" si="611"/>
        <v>Identifica este registro como MUJER</v>
      </c>
      <c r="AM1448" s="90" t="str">
        <f t="shared" si="612"/>
        <v>-</v>
      </c>
      <c r="AN1448" s="90" t="str">
        <f t="shared" si="613"/>
        <v>-</v>
      </c>
      <c r="AO1448" s="90" t="str">
        <f t="shared" si="614"/>
        <v>-</v>
      </c>
      <c r="AP1448" s="58" t="str">
        <f t="shared" si="615"/>
        <v>-</v>
      </c>
      <c r="AQ1448" s="94" t="str">
        <f t="shared" si="616"/>
        <v>-</v>
      </c>
      <c r="AR1448" s="94" t="str">
        <f>IF(N1448="","PRIMER_DIA en blanco",
IF(AND(M1448="01",N1448&gt;=L_Conversion!$C$118,N1448&lt;=L_Conversion!$D$118),"-",
IF(AND(M1448="02",N1448&gt;=L_Conversion!$C$119,N1448&lt;=L_Conversion!$D$119),"-",
IF(AND(M1448="03",N1448&gt;=L_Conversion!$C$120,N1448&lt;=L_Conversion!$D$120),"-",
IF(AND(M1448="04",N1448&gt;=L_Conversion!$C$121,N1448&lt;=L_Conversion!$D$121),"-",
IF(AND(M1448="05",N1448&gt;=L_Conversion!$C$122,N1448&lt;=L_Conversion!$D$122),"-",
IF(AND(M1448="06",N1448&gt;=L_Conversion!$C$123,N1448&lt;=L_Conversion!$D$123),"-",
IF(AND(M1448="07",N1448&gt;=L_Conversion!$C$124,N1448&lt;=L_Conversion!$D$124),"-",
IF(AND(M1448="08",N1448&gt;=L_Conversion!$C$125,N1448&lt;=L_Conversion!$D$125),"-",
IF(AND(M1448="09",N1448&gt;=L_Conversion!$C$126,N1448&lt;=L_Conversion!$D$126),"-",
IF(AND(M1448="10",N1448&gt;=L_Conversion!$C$127,N1448&lt;=L_Conversion!$D$127),"-",
IF(AND(M1448="11",N1448&gt;=L_Conversion!$C$128,N1448&lt;=L_Conversion!$D$128),"-",
IF(AND(M1448="12",N1448&gt;=L_Conversion!$C$129,N1448&lt;=L_Conversion!$D$129),"-",
IF(AND(M1448="13",N1448&gt;=L_Conversion!$C$116,N1448&lt;=L_Conversion!$D$116),"-",
IF(AND(M1448="14",N1448&gt;=L_Conversion!$C$117,N1448&lt;=L_Conversion!$D$117),"-",
"PRIMER_DIA fuera de rango")))))))))))))))</f>
        <v>-</v>
      </c>
      <c r="AS1448" s="94" t="str">
        <f t="shared" si="617"/>
        <v>-</v>
      </c>
      <c r="AT1448" s="94" t="str">
        <f t="shared" si="618"/>
        <v>-</v>
      </c>
      <c r="AU1448" s="94" t="str">
        <f t="shared" si="619"/>
        <v>-</v>
      </c>
      <c r="AV1448" s="94" t="str">
        <f t="shared" si="620"/>
        <v>-</v>
      </c>
      <c r="AW1448" s="94" t="str">
        <f t="shared" si="621"/>
        <v>-</v>
      </c>
      <c r="AX1448" s="94" t="str">
        <f t="shared" si="622"/>
        <v>-</v>
      </c>
      <c r="AY1448" s="94" t="str">
        <f t="shared" si="623"/>
        <v>-</v>
      </c>
      <c r="AZ1448" s="94" t="str">
        <f t="shared" si="624"/>
        <v>-</v>
      </c>
      <c r="BA1448" s="94" t="str">
        <f t="shared" si="625"/>
        <v>-</v>
      </c>
      <c r="BB1448" s="94" t="str">
        <f t="shared" si="626"/>
        <v>-</v>
      </c>
      <c r="BC1448" s="94" t="str">
        <f t="shared" si="627"/>
        <v>-</v>
      </c>
      <c r="BD1448" s="94" t="str">
        <f t="shared" si="628"/>
        <v>-</v>
      </c>
      <c r="BE1448" s="94" t="str">
        <f t="shared" si="629"/>
        <v>-</v>
      </c>
      <c r="BF1448" s="94" t="str">
        <f t="shared" si="630"/>
        <v>-</v>
      </c>
    </row>
    <row r="1449" spans="1:58" x14ac:dyDescent="0.2">
      <c r="A1449" s="19" t="s">
        <v>1193</v>
      </c>
      <c r="B1449" s="19" t="s">
        <v>76</v>
      </c>
      <c r="C1449" s="19">
        <v>17598473</v>
      </c>
      <c r="D1449" s="19">
        <v>9</v>
      </c>
      <c r="E1449" s="19" t="s">
        <v>2095</v>
      </c>
      <c r="F1449" s="19" t="s">
        <v>2001</v>
      </c>
      <c r="G1449" s="19" t="s">
        <v>2012</v>
      </c>
      <c r="H1449" s="19" t="s">
        <v>654</v>
      </c>
      <c r="I1449" s="19" t="s">
        <v>653</v>
      </c>
      <c r="J1449" s="19">
        <v>80</v>
      </c>
      <c r="K1449" s="19" t="s">
        <v>556</v>
      </c>
      <c r="L1449" s="19" t="s">
        <v>495</v>
      </c>
      <c r="M1449" s="19" t="s">
        <v>273</v>
      </c>
      <c r="N1449" s="19">
        <v>46007</v>
      </c>
      <c r="O1449" s="19">
        <v>3</v>
      </c>
      <c r="P1449" s="83">
        <v>1</v>
      </c>
      <c r="Q1449" s="19" t="s">
        <v>23</v>
      </c>
      <c r="R1449" s="19" t="s">
        <v>11</v>
      </c>
      <c r="S1449" s="19" t="s">
        <v>23</v>
      </c>
      <c r="T1449" s="19">
        <v>3</v>
      </c>
      <c r="U1449" s="19" t="s">
        <v>11</v>
      </c>
      <c r="V1449" s="19" t="s">
        <v>11</v>
      </c>
      <c r="W1449" s="19" t="s">
        <v>11</v>
      </c>
      <c r="X1449" s="19">
        <v>0</v>
      </c>
      <c r="Y1449" s="19" t="s">
        <v>730</v>
      </c>
      <c r="Z1449" s="19">
        <v>0</v>
      </c>
      <c r="AA1449" s="19">
        <v>0</v>
      </c>
      <c r="AB1449" s="19">
        <v>0</v>
      </c>
      <c r="AC1449" s="186" t="str">
        <f>IF(OR(M1449="13",M1449="14",P1449=8),"",IF(     AND(OR(S1449="AUTORIZADO", S1449="PENDIENTE", S1449="REDUCIDO", S1449="AMPLIADO"),L1449&lt;&gt;"HONORARIO" ), _xlfn.CONCAT(IF(H1449="X","H",H1449),"_",IF(OR(P1449=5,P1449=6),_xlfn.CONCAT(P1449,"A"),P1449),"_",VLOOKUP(T1449,Datos!$B$2:$C$5,2,TRUE)),""))</f>
        <v>H_1_[hasta 3]</v>
      </c>
      <c r="AD1449" s="186">
        <f t="shared" si="604"/>
        <v>0</v>
      </c>
      <c r="AE1449" s="90" t="str">
        <f t="shared" si="605"/>
        <v>-</v>
      </c>
      <c r="AF1449" s="91" t="str">
        <f t="shared" si="606"/>
        <v>070601</v>
      </c>
      <c r="AG1449" s="92"/>
      <c r="AH1449" s="93" t="str">
        <f t="shared" si="607"/>
        <v>Corporación de Fomento de la Producción</v>
      </c>
      <c r="AI1449" s="90" t="str">
        <f t="shared" si="608"/>
        <v>-</v>
      </c>
      <c r="AJ1449" s="90">
        <f t="shared" si="609"/>
        <v>9</v>
      </c>
      <c r="AK1449" s="90" t="str">
        <f t="shared" si="610"/>
        <v>-</v>
      </c>
      <c r="AL1449" s="90" t="str">
        <f t="shared" si="611"/>
        <v>Identifica este registro como HOMBRE</v>
      </c>
      <c r="AM1449" s="90" t="str">
        <f t="shared" si="612"/>
        <v>-</v>
      </c>
      <c r="AN1449" s="90" t="str">
        <f t="shared" si="613"/>
        <v>-</v>
      </c>
      <c r="AO1449" s="90" t="str">
        <f t="shared" si="614"/>
        <v>-</v>
      </c>
      <c r="AP1449" s="58" t="str">
        <f t="shared" si="615"/>
        <v>-</v>
      </c>
      <c r="AQ1449" s="94" t="str">
        <f t="shared" si="616"/>
        <v>-</v>
      </c>
      <c r="AR1449" s="94" t="str">
        <f>IF(N1449="","PRIMER_DIA en blanco",
IF(AND(M1449="01",N1449&gt;=L_Conversion!$C$118,N1449&lt;=L_Conversion!$D$118),"-",
IF(AND(M1449="02",N1449&gt;=L_Conversion!$C$119,N1449&lt;=L_Conversion!$D$119),"-",
IF(AND(M1449="03",N1449&gt;=L_Conversion!$C$120,N1449&lt;=L_Conversion!$D$120),"-",
IF(AND(M1449="04",N1449&gt;=L_Conversion!$C$121,N1449&lt;=L_Conversion!$D$121),"-",
IF(AND(M1449="05",N1449&gt;=L_Conversion!$C$122,N1449&lt;=L_Conversion!$D$122),"-",
IF(AND(M1449="06",N1449&gt;=L_Conversion!$C$123,N1449&lt;=L_Conversion!$D$123),"-",
IF(AND(M1449="07",N1449&gt;=L_Conversion!$C$124,N1449&lt;=L_Conversion!$D$124),"-",
IF(AND(M1449="08",N1449&gt;=L_Conversion!$C$125,N1449&lt;=L_Conversion!$D$125),"-",
IF(AND(M1449="09",N1449&gt;=L_Conversion!$C$126,N1449&lt;=L_Conversion!$D$126),"-",
IF(AND(M1449="10",N1449&gt;=L_Conversion!$C$127,N1449&lt;=L_Conversion!$D$127),"-",
IF(AND(M1449="11",N1449&gt;=L_Conversion!$C$128,N1449&lt;=L_Conversion!$D$128),"-",
IF(AND(M1449="12",N1449&gt;=L_Conversion!$C$129,N1449&lt;=L_Conversion!$D$129),"-",
IF(AND(M1449="13",N1449&gt;=L_Conversion!$C$116,N1449&lt;=L_Conversion!$D$116),"-",
IF(AND(M1449="14",N1449&gt;=L_Conversion!$C$117,N1449&lt;=L_Conversion!$D$117),"-",
"PRIMER_DIA fuera de rango")))))))))))))))</f>
        <v>-</v>
      </c>
      <c r="AS1449" s="94" t="str">
        <f t="shared" si="617"/>
        <v>-</v>
      </c>
      <c r="AT1449" s="94" t="str">
        <f t="shared" si="618"/>
        <v>-</v>
      </c>
      <c r="AU1449" s="94" t="str">
        <f t="shared" si="619"/>
        <v>-</v>
      </c>
      <c r="AV1449" s="94" t="str">
        <f t="shared" si="620"/>
        <v>-</v>
      </c>
      <c r="AW1449" s="94" t="str">
        <f t="shared" si="621"/>
        <v>-</v>
      </c>
      <c r="AX1449" s="94" t="str">
        <f t="shared" si="622"/>
        <v>-</v>
      </c>
      <c r="AY1449" s="94" t="str">
        <f t="shared" si="623"/>
        <v>-</v>
      </c>
      <c r="AZ1449" s="94" t="str">
        <f t="shared" si="624"/>
        <v>-</v>
      </c>
      <c r="BA1449" s="94" t="str">
        <f t="shared" si="625"/>
        <v>-</v>
      </c>
      <c r="BB1449" s="94" t="str">
        <f t="shared" si="626"/>
        <v>-</v>
      </c>
      <c r="BC1449" s="94" t="str">
        <f t="shared" si="627"/>
        <v>-</v>
      </c>
      <c r="BD1449" s="94" t="str">
        <f t="shared" si="628"/>
        <v>-</v>
      </c>
      <c r="BE1449" s="94" t="str">
        <f t="shared" si="629"/>
        <v>-</v>
      </c>
      <c r="BF1449" s="94" t="str">
        <f t="shared" si="630"/>
        <v>-</v>
      </c>
    </row>
    <row r="1450" spans="1:58" x14ac:dyDescent="0.2">
      <c r="A1450" s="19" t="s">
        <v>1193</v>
      </c>
      <c r="B1450" s="19" t="s">
        <v>875</v>
      </c>
      <c r="C1450" s="19">
        <v>17369459</v>
      </c>
      <c r="D1450" s="19">
        <v>8</v>
      </c>
      <c r="E1450" s="19" t="s">
        <v>2021</v>
      </c>
      <c r="F1450" s="19" t="s">
        <v>1337</v>
      </c>
      <c r="G1450" s="19" t="s">
        <v>2022</v>
      </c>
      <c r="H1450" s="19" t="s">
        <v>1018</v>
      </c>
      <c r="I1450" s="19" t="s">
        <v>653</v>
      </c>
      <c r="J1450" s="19">
        <v>80</v>
      </c>
      <c r="K1450" s="19" t="s">
        <v>556</v>
      </c>
      <c r="L1450" s="19" t="s">
        <v>495</v>
      </c>
      <c r="M1450" s="19" t="s">
        <v>273</v>
      </c>
      <c r="N1450" s="19">
        <v>46007</v>
      </c>
      <c r="O1450" s="19">
        <v>4</v>
      </c>
      <c r="P1450" s="83">
        <v>1</v>
      </c>
      <c r="Q1450" s="19" t="s">
        <v>23</v>
      </c>
      <c r="R1450" s="19" t="s">
        <v>11</v>
      </c>
      <c r="S1450" s="19" t="s">
        <v>23</v>
      </c>
      <c r="T1450" s="19">
        <v>4</v>
      </c>
      <c r="U1450" s="19" t="s">
        <v>11</v>
      </c>
      <c r="V1450" s="19" t="s">
        <v>11</v>
      </c>
      <c r="W1450" s="19" t="s">
        <v>11</v>
      </c>
      <c r="X1450" s="19">
        <v>0</v>
      </c>
      <c r="Y1450" s="19" t="s">
        <v>730</v>
      </c>
      <c r="Z1450" s="19">
        <v>0</v>
      </c>
      <c r="AA1450" s="19">
        <v>0</v>
      </c>
      <c r="AB1450" s="19">
        <v>0</v>
      </c>
      <c r="AC1450" s="186" t="str">
        <f>IF(OR(M1450="13",M1450="14",P1450=8),"",IF(     AND(OR(S1450="AUTORIZADO", S1450="PENDIENTE", S1450="REDUCIDO", S1450="AMPLIADO"),L1450&lt;&gt;"HONORARIO" ), _xlfn.CONCAT(IF(H1450="X","H",H1450),"_",IF(OR(P1450=5,P1450=6),_xlfn.CONCAT(P1450,"A"),P1450),"_",VLOOKUP(T1450,Datos!$B$2:$C$5,2,TRUE)),""))</f>
        <v>M_1_[4 a 10]</v>
      </c>
      <c r="AD1450" s="186">
        <f t="shared" si="604"/>
        <v>0</v>
      </c>
      <c r="AE1450" s="90" t="str">
        <f t="shared" si="605"/>
        <v>-</v>
      </c>
      <c r="AF1450" s="91" t="str">
        <f t="shared" si="606"/>
        <v>070606</v>
      </c>
      <c r="AG1450" s="92"/>
      <c r="AH1450" s="93" t="str">
        <f t="shared" si="607"/>
        <v>Corporación de Fomento de la Producción</v>
      </c>
      <c r="AI1450" s="90" t="str">
        <f t="shared" si="608"/>
        <v>-</v>
      </c>
      <c r="AJ1450" s="90">
        <f t="shared" si="609"/>
        <v>8</v>
      </c>
      <c r="AK1450" s="90" t="str">
        <f t="shared" si="610"/>
        <v>-</v>
      </c>
      <c r="AL1450" s="90" t="str">
        <f t="shared" si="611"/>
        <v>Identifica este registro como MUJER</v>
      </c>
      <c r="AM1450" s="90" t="str">
        <f t="shared" si="612"/>
        <v>-</v>
      </c>
      <c r="AN1450" s="90" t="str">
        <f t="shared" si="613"/>
        <v>-</v>
      </c>
      <c r="AO1450" s="90" t="str">
        <f t="shared" si="614"/>
        <v>-</v>
      </c>
      <c r="AP1450" s="58" t="str">
        <f t="shared" si="615"/>
        <v>-</v>
      </c>
      <c r="AQ1450" s="94" t="str">
        <f t="shared" si="616"/>
        <v>-</v>
      </c>
      <c r="AR1450" s="94" t="str">
        <f>IF(N1450="","PRIMER_DIA en blanco",
IF(AND(M1450="01",N1450&gt;=L_Conversion!$C$118,N1450&lt;=L_Conversion!$D$118),"-",
IF(AND(M1450="02",N1450&gt;=L_Conversion!$C$119,N1450&lt;=L_Conversion!$D$119),"-",
IF(AND(M1450="03",N1450&gt;=L_Conversion!$C$120,N1450&lt;=L_Conversion!$D$120),"-",
IF(AND(M1450="04",N1450&gt;=L_Conversion!$C$121,N1450&lt;=L_Conversion!$D$121),"-",
IF(AND(M1450="05",N1450&gt;=L_Conversion!$C$122,N1450&lt;=L_Conversion!$D$122),"-",
IF(AND(M1450="06",N1450&gt;=L_Conversion!$C$123,N1450&lt;=L_Conversion!$D$123),"-",
IF(AND(M1450="07",N1450&gt;=L_Conversion!$C$124,N1450&lt;=L_Conversion!$D$124),"-",
IF(AND(M1450="08",N1450&gt;=L_Conversion!$C$125,N1450&lt;=L_Conversion!$D$125),"-",
IF(AND(M1450="09",N1450&gt;=L_Conversion!$C$126,N1450&lt;=L_Conversion!$D$126),"-",
IF(AND(M1450="10",N1450&gt;=L_Conversion!$C$127,N1450&lt;=L_Conversion!$D$127),"-",
IF(AND(M1450="11",N1450&gt;=L_Conversion!$C$128,N1450&lt;=L_Conversion!$D$128),"-",
IF(AND(M1450="12",N1450&gt;=L_Conversion!$C$129,N1450&lt;=L_Conversion!$D$129),"-",
IF(AND(M1450="13",N1450&gt;=L_Conversion!$C$116,N1450&lt;=L_Conversion!$D$116),"-",
IF(AND(M1450="14",N1450&gt;=L_Conversion!$C$117,N1450&lt;=L_Conversion!$D$117),"-",
"PRIMER_DIA fuera de rango")))))))))))))))</f>
        <v>-</v>
      </c>
      <c r="AS1450" s="94" t="str">
        <f t="shared" si="617"/>
        <v>-</v>
      </c>
      <c r="AT1450" s="94" t="str">
        <f t="shared" si="618"/>
        <v>-</v>
      </c>
      <c r="AU1450" s="94" t="str">
        <f t="shared" si="619"/>
        <v>-</v>
      </c>
      <c r="AV1450" s="94" t="str">
        <f t="shared" si="620"/>
        <v>-</v>
      </c>
      <c r="AW1450" s="94" t="str">
        <f t="shared" si="621"/>
        <v>-</v>
      </c>
      <c r="AX1450" s="94" t="str">
        <f t="shared" si="622"/>
        <v>-</v>
      </c>
      <c r="AY1450" s="94" t="str">
        <f t="shared" si="623"/>
        <v>-</v>
      </c>
      <c r="AZ1450" s="94" t="str">
        <f t="shared" si="624"/>
        <v>-</v>
      </c>
      <c r="BA1450" s="94" t="str">
        <f t="shared" si="625"/>
        <v>-</v>
      </c>
      <c r="BB1450" s="94" t="str">
        <f t="shared" si="626"/>
        <v>-</v>
      </c>
      <c r="BC1450" s="94" t="str">
        <f t="shared" si="627"/>
        <v>-</v>
      </c>
      <c r="BD1450" s="94" t="str">
        <f t="shared" si="628"/>
        <v>-</v>
      </c>
      <c r="BE1450" s="94" t="str">
        <f t="shared" si="629"/>
        <v>-</v>
      </c>
      <c r="BF1450" s="94" t="str">
        <f t="shared" si="630"/>
        <v>-</v>
      </c>
    </row>
    <row r="1451" spans="1:58" x14ac:dyDescent="0.2">
      <c r="A1451" s="19" t="s">
        <v>1193</v>
      </c>
      <c r="B1451" s="19" t="s">
        <v>876</v>
      </c>
      <c r="C1451" s="19">
        <v>16711217</v>
      </c>
      <c r="D1451" s="19" t="s">
        <v>1197</v>
      </c>
      <c r="E1451" s="19" t="s">
        <v>1550</v>
      </c>
      <c r="F1451" s="19" t="s">
        <v>1827</v>
      </c>
      <c r="G1451" s="19" t="s">
        <v>1828</v>
      </c>
      <c r="H1451" s="19" t="s">
        <v>1018</v>
      </c>
      <c r="I1451" s="19" t="s">
        <v>653</v>
      </c>
      <c r="J1451" s="19">
        <v>80</v>
      </c>
      <c r="K1451" s="19" t="s">
        <v>556</v>
      </c>
      <c r="L1451" s="19" t="s">
        <v>495</v>
      </c>
      <c r="M1451" s="19" t="s">
        <v>273</v>
      </c>
      <c r="N1451" s="19">
        <v>46007</v>
      </c>
      <c r="O1451" s="19">
        <v>30</v>
      </c>
      <c r="P1451" s="83">
        <v>1</v>
      </c>
      <c r="Q1451" s="19" t="s">
        <v>23</v>
      </c>
      <c r="R1451" s="19" t="s">
        <v>11</v>
      </c>
      <c r="S1451" s="19" t="s">
        <v>23</v>
      </c>
      <c r="T1451" s="19">
        <v>30</v>
      </c>
      <c r="U1451" s="19" t="s">
        <v>11</v>
      </c>
      <c r="V1451" s="19" t="s">
        <v>11</v>
      </c>
      <c r="W1451" s="19" t="s">
        <v>11</v>
      </c>
      <c r="X1451" s="19">
        <v>0</v>
      </c>
      <c r="Y1451" s="19" t="s">
        <v>730</v>
      </c>
      <c r="Z1451" s="19">
        <v>0</v>
      </c>
      <c r="AA1451" s="19">
        <v>0</v>
      </c>
      <c r="AB1451" s="19">
        <v>0</v>
      </c>
      <c r="AC1451" s="186" t="str">
        <f>IF(OR(M1451="13",M1451="14",P1451=8),"",IF(     AND(OR(S1451="AUTORIZADO", S1451="PENDIENTE", S1451="REDUCIDO", S1451="AMPLIADO"),L1451&lt;&gt;"HONORARIO" ), _xlfn.CONCAT(IF(H1451="X","H",H1451),"_",IF(OR(P1451=5,P1451=6),_xlfn.CONCAT(P1451,"A"),P1451),"_",VLOOKUP(T1451,Datos!$B$2:$C$5,2,TRUE)),""))</f>
        <v>M_1_[11 +]</v>
      </c>
      <c r="AD1451" s="186">
        <f t="shared" si="604"/>
        <v>0</v>
      </c>
      <c r="AE1451" s="90" t="str">
        <f t="shared" si="605"/>
        <v>-</v>
      </c>
      <c r="AF1451" s="91" t="str">
        <f t="shared" si="606"/>
        <v>070607</v>
      </c>
      <c r="AG1451" s="92"/>
      <c r="AH1451" s="93" t="str">
        <f t="shared" si="607"/>
        <v>Corporación de Fomento de la Producción</v>
      </c>
      <c r="AI1451" s="90" t="str">
        <f t="shared" si="608"/>
        <v>-</v>
      </c>
      <c r="AJ1451" s="90" t="str">
        <f t="shared" si="609"/>
        <v>K</v>
      </c>
      <c r="AK1451" s="90" t="str">
        <f t="shared" si="610"/>
        <v>-</v>
      </c>
      <c r="AL1451" s="90" t="str">
        <f t="shared" si="611"/>
        <v>Identifica este registro como MUJER</v>
      </c>
      <c r="AM1451" s="90" t="str">
        <f t="shared" si="612"/>
        <v>-</v>
      </c>
      <c r="AN1451" s="90" t="str">
        <f t="shared" si="613"/>
        <v>-</v>
      </c>
      <c r="AO1451" s="90" t="str">
        <f t="shared" si="614"/>
        <v>-</v>
      </c>
      <c r="AP1451" s="58" t="str">
        <f t="shared" si="615"/>
        <v>-</v>
      </c>
      <c r="AQ1451" s="94" t="str">
        <f t="shared" si="616"/>
        <v>-</v>
      </c>
      <c r="AR1451" s="94" t="str">
        <f>IF(N1451="","PRIMER_DIA en blanco",
IF(AND(M1451="01",N1451&gt;=L_Conversion!$C$118,N1451&lt;=L_Conversion!$D$118),"-",
IF(AND(M1451="02",N1451&gt;=L_Conversion!$C$119,N1451&lt;=L_Conversion!$D$119),"-",
IF(AND(M1451="03",N1451&gt;=L_Conversion!$C$120,N1451&lt;=L_Conversion!$D$120),"-",
IF(AND(M1451="04",N1451&gt;=L_Conversion!$C$121,N1451&lt;=L_Conversion!$D$121),"-",
IF(AND(M1451="05",N1451&gt;=L_Conversion!$C$122,N1451&lt;=L_Conversion!$D$122),"-",
IF(AND(M1451="06",N1451&gt;=L_Conversion!$C$123,N1451&lt;=L_Conversion!$D$123),"-",
IF(AND(M1451="07",N1451&gt;=L_Conversion!$C$124,N1451&lt;=L_Conversion!$D$124),"-",
IF(AND(M1451="08",N1451&gt;=L_Conversion!$C$125,N1451&lt;=L_Conversion!$D$125),"-",
IF(AND(M1451="09",N1451&gt;=L_Conversion!$C$126,N1451&lt;=L_Conversion!$D$126),"-",
IF(AND(M1451="10",N1451&gt;=L_Conversion!$C$127,N1451&lt;=L_Conversion!$D$127),"-",
IF(AND(M1451="11",N1451&gt;=L_Conversion!$C$128,N1451&lt;=L_Conversion!$D$128),"-",
IF(AND(M1451="12",N1451&gt;=L_Conversion!$C$129,N1451&lt;=L_Conversion!$D$129),"-",
IF(AND(M1451="13",N1451&gt;=L_Conversion!$C$116,N1451&lt;=L_Conversion!$D$116),"-",
IF(AND(M1451="14",N1451&gt;=L_Conversion!$C$117,N1451&lt;=L_Conversion!$D$117),"-",
"PRIMER_DIA fuera de rango")))))))))))))))</f>
        <v>-</v>
      </c>
      <c r="AS1451" s="94" t="str">
        <f t="shared" si="617"/>
        <v>-</v>
      </c>
      <c r="AT1451" s="94" t="str">
        <f t="shared" si="618"/>
        <v>-</v>
      </c>
      <c r="AU1451" s="94" t="str">
        <f t="shared" si="619"/>
        <v>-</v>
      </c>
      <c r="AV1451" s="94" t="str">
        <f t="shared" si="620"/>
        <v>-</v>
      </c>
      <c r="AW1451" s="94" t="str">
        <f t="shared" si="621"/>
        <v>-</v>
      </c>
      <c r="AX1451" s="94" t="str">
        <f t="shared" si="622"/>
        <v>-</v>
      </c>
      <c r="AY1451" s="94" t="str">
        <f t="shared" si="623"/>
        <v>-</v>
      </c>
      <c r="AZ1451" s="94" t="str">
        <f t="shared" si="624"/>
        <v>-</v>
      </c>
      <c r="BA1451" s="94" t="str">
        <f t="shared" si="625"/>
        <v>-</v>
      </c>
      <c r="BB1451" s="94" t="str">
        <f t="shared" si="626"/>
        <v>-</v>
      </c>
      <c r="BC1451" s="94" t="str">
        <f t="shared" si="627"/>
        <v>-</v>
      </c>
      <c r="BD1451" s="94" t="str">
        <f t="shared" si="628"/>
        <v>-</v>
      </c>
      <c r="BE1451" s="94" t="str">
        <f t="shared" si="629"/>
        <v>-</v>
      </c>
      <c r="BF1451" s="94" t="str">
        <f t="shared" si="630"/>
        <v>-</v>
      </c>
    </row>
    <row r="1452" spans="1:58" x14ac:dyDescent="0.2">
      <c r="A1452" s="19" t="s">
        <v>1193</v>
      </c>
      <c r="B1452" s="19" t="s">
        <v>667</v>
      </c>
      <c r="C1452" s="19">
        <v>19077662</v>
      </c>
      <c r="D1452" s="19" t="s">
        <v>1197</v>
      </c>
      <c r="E1452" s="19" t="s">
        <v>1331</v>
      </c>
      <c r="F1452" s="19" t="s">
        <v>1332</v>
      </c>
      <c r="G1452" s="19" t="s">
        <v>1333</v>
      </c>
      <c r="H1452" s="19" t="s">
        <v>1018</v>
      </c>
      <c r="I1452" s="19" t="s">
        <v>654</v>
      </c>
      <c r="J1452" s="19">
        <v>80</v>
      </c>
      <c r="K1452" s="19" t="s">
        <v>556</v>
      </c>
      <c r="L1452" s="19" t="s">
        <v>509</v>
      </c>
      <c r="M1452" s="19" t="s">
        <v>273</v>
      </c>
      <c r="N1452" s="19">
        <v>46007</v>
      </c>
      <c r="O1452" s="19">
        <v>1</v>
      </c>
      <c r="P1452" s="83">
        <v>1</v>
      </c>
      <c r="Q1452" s="19" t="s">
        <v>23</v>
      </c>
      <c r="R1452" s="19" t="s">
        <v>11</v>
      </c>
      <c r="S1452" s="19" t="s">
        <v>23</v>
      </c>
      <c r="T1452" s="19">
        <v>1</v>
      </c>
      <c r="U1452" s="19" t="s">
        <v>11</v>
      </c>
      <c r="V1452" s="19" t="s">
        <v>11</v>
      </c>
      <c r="W1452" s="19" t="s">
        <v>11</v>
      </c>
      <c r="X1452" s="19">
        <v>0</v>
      </c>
      <c r="Y1452" s="19" t="s">
        <v>730</v>
      </c>
      <c r="Z1452" s="19">
        <v>0</v>
      </c>
      <c r="AA1452" s="19">
        <v>0</v>
      </c>
      <c r="AB1452" s="19">
        <v>0</v>
      </c>
      <c r="AC1452" s="186" t="str">
        <f>IF(OR(M1452="13",M1452="14",P1452=8),"",IF(     AND(OR(S1452="AUTORIZADO", S1452="PENDIENTE", S1452="REDUCIDO", S1452="AMPLIADO"),L1452&lt;&gt;"HONORARIO" ), _xlfn.CONCAT(IF(H1452="X","H",H1452),"_",IF(OR(P1452=5,P1452=6),_xlfn.CONCAT(P1452,"A"),P1452),"_",VLOOKUP(T1452,Datos!$B$2:$C$5,2,TRUE)),""))</f>
        <v>M_1_[hasta 3]</v>
      </c>
      <c r="AD1452" s="186">
        <f t="shared" si="604"/>
        <v>0</v>
      </c>
      <c r="AE1452" s="90" t="str">
        <f t="shared" si="605"/>
        <v>-</v>
      </c>
      <c r="AF1452" s="91" t="str">
        <f t="shared" si="606"/>
        <v>Revisar</v>
      </c>
      <c r="AG1452" s="92"/>
      <c r="AH1452" s="93" t="str">
        <f t="shared" si="607"/>
        <v>Corporación de Fomento de la Producción</v>
      </c>
      <c r="AI1452" s="90" t="str">
        <f t="shared" si="608"/>
        <v>-</v>
      </c>
      <c r="AJ1452" s="90" t="str">
        <f t="shared" si="609"/>
        <v>K</v>
      </c>
      <c r="AK1452" s="90" t="str">
        <f t="shared" si="610"/>
        <v>-</v>
      </c>
      <c r="AL1452" s="90" t="str">
        <f t="shared" si="611"/>
        <v>Identifica este registro como MUJER</v>
      </c>
      <c r="AM1452" s="90" t="str">
        <f t="shared" si="612"/>
        <v>-</v>
      </c>
      <c r="AN1452" s="90" t="str">
        <f t="shared" si="613"/>
        <v>-</v>
      </c>
      <c r="AO1452" s="90" t="str">
        <f t="shared" si="614"/>
        <v>-</v>
      </c>
      <c r="AP1452" s="58" t="str">
        <f t="shared" si="615"/>
        <v>-</v>
      </c>
      <c r="AQ1452" s="94" t="str">
        <f t="shared" si="616"/>
        <v>-</v>
      </c>
      <c r="AR1452" s="94" t="str">
        <f>IF(N1452="","PRIMER_DIA en blanco",
IF(AND(M1452="01",N1452&gt;=L_Conversion!$C$118,N1452&lt;=L_Conversion!$D$118),"-",
IF(AND(M1452="02",N1452&gt;=L_Conversion!$C$119,N1452&lt;=L_Conversion!$D$119),"-",
IF(AND(M1452="03",N1452&gt;=L_Conversion!$C$120,N1452&lt;=L_Conversion!$D$120),"-",
IF(AND(M1452="04",N1452&gt;=L_Conversion!$C$121,N1452&lt;=L_Conversion!$D$121),"-",
IF(AND(M1452="05",N1452&gt;=L_Conversion!$C$122,N1452&lt;=L_Conversion!$D$122),"-",
IF(AND(M1452="06",N1452&gt;=L_Conversion!$C$123,N1452&lt;=L_Conversion!$D$123),"-",
IF(AND(M1452="07",N1452&gt;=L_Conversion!$C$124,N1452&lt;=L_Conversion!$D$124),"-",
IF(AND(M1452="08",N1452&gt;=L_Conversion!$C$125,N1452&lt;=L_Conversion!$D$125),"-",
IF(AND(M1452="09",N1452&gt;=L_Conversion!$C$126,N1452&lt;=L_Conversion!$D$126),"-",
IF(AND(M1452="10",N1452&gt;=L_Conversion!$C$127,N1452&lt;=L_Conversion!$D$127),"-",
IF(AND(M1452="11",N1452&gt;=L_Conversion!$C$128,N1452&lt;=L_Conversion!$D$128),"-",
IF(AND(M1452="12",N1452&gt;=L_Conversion!$C$129,N1452&lt;=L_Conversion!$D$129),"-",
IF(AND(M1452="13",N1452&gt;=L_Conversion!$C$116,N1452&lt;=L_Conversion!$D$116),"-",
IF(AND(M1452="14",N1452&gt;=L_Conversion!$C$117,N1452&lt;=L_Conversion!$D$117),"-",
"PRIMER_DIA fuera de rango")))))))))))))))</f>
        <v>-</v>
      </c>
      <c r="AS1452" s="94" t="str">
        <f t="shared" si="617"/>
        <v>-</v>
      </c>
      <c r="AT1452" s="94" t="str">
        <f t="shared" si="618"/>
        <v>-</v>
      </c>
      <c r="AU1452" s="94" t="str">
        <f t="shared" si="619"/>
        <v>-</v>
      </c>
      <c r="AV1452" s="94" t="str">
        <f t="shared" si="620"/>
        <v>-</v>
      </c>
      <c r="AW1452" s="94" t="str">
        <f t="shared" si="621"/>
        <v>-</v>
      </c>
      <c r="AX1452" s="94" t="str">
        <f t="shared" si="622"/>
        <v>-</v>
      </c>
      <c r="AY1452" s="94" t="str">
        <f t="shared" si="623"/>
        <v>-</v>
      </c>
      <c r="AZ1452" s="94" t="str">
        <f t="shared" si="624"/>
        <v>-</v>
      </c>
      <c r="BA1452" s="94" t="str">
        <f t="shared" si="625"/>
        <v>-</v>
      </c>
      <c r="BB1452" s="94" t="str">
        <f t="shared" si="626"/>
        <v>-</v>
      </c>
      <c r="BC1452" s="94" t="str">
        <f t="shared" si="627"/>
        <v>-</v>
      </c>
      <c r="BD1452" s="94" t="str">
        <f t="shared" si="628"/>
        <v>-</v>
      </c>
      <c r="BE1452" s="94" t="str">
        <f t="shared" si="629"/>
        <v>-</v>
      </c>
      <c r="BF1452" s="94" t="str">
        <f t="shared" si="630"/>
        <v>-</v>
      </c>
    </row>
    <row r="1453" spans="1:58" x14ac:dyDescent="0.2">
      <c r="A1453" s="19" t="s">
        <v>1193</v>
      </c>
      <c r="B1453" s="19" t="s">
        <v>876</v>
      </c>
      <c r="C1453" s="19">
        <v>19479613</v>
      </c>
      <c r="D1453" s="19">
        <v>7</v>
      </c>
      <c r="E1453" s="19" t="s">
        <v>1278</v>
      </c>
      <c r="F1453" s="19" t="s">
        <v>1317</v>
      </c>
      <c r="G1453" s="19" t="s">
        <v>2236</v>
      </c>
      <c r="H1453" s="19" t="s">
        <v>1018</v>
      </c>
      <c r="I1453" s="19" t="s">
        <v>653</v>
      </c>
      <c r="J1453" s="19">
        <v>80</v>
      </c>
      <c r="K1453" s="19" t="s">
        <v>556</v>
      </c>
      <c r="L1453" s="19" t="s">
        <v>495</v>
      </c>
      <c r="M1453" s="19" t="s">
        <v>273</v>
      </c>
      <c r="N1453" s="19">
        <v>46008</v>
      </c>
      <c r="O1453" s="19">
        <v>2</v>
      </c>
      <c r="P1453" s="83">
        <v>1</v>
      </c>
      <c r="Q1453" s="19" t="s">
        <v>23</v>
      </c>
      <c r="R1453" s="19" t="s">
        <v>11</v>
      </c>
      <c r="S1453" s="19" t="s">
        <v>23</v>
      </c>
      <c r="T1453" s="19">
        <v>2</v>
      </c>
      <c r="U1453" s="19" t="s">
        <v>11</v>
      </c>
      <c r="V1453" s="19" t="s">
        <v>11</v>
      </c>
      <c r="W1453" s="19" t="s">
        <v>11</v>
      </c>
      <c r="X1453" s="19">
        <v>0</v>
      </c>
      <c r="Y1453" s="19" t="s">
        <v>730</v>
      </c>
      <c r="Z1453" s="19">
        <v>0</v>
      </c>
      <c r="AA1453" s="19">
        <v>0</v>
      </c>
      <c r="AB1453" s="19">
        <v>0</v>
      </c>
      <c r="AC1453" s="186" t="str">
        <f>IF(OR(M1453="13",M1453="14",P1453=8),"",IF(     AND(OR(S1453="AUTORIZADO", S1453="PENDIENTE", S1453="REDUCIDO", S1453="AMPLIADO"),L1453&lt;&gt;"HONORARIO" ), _xlfn.CONCAT(IF(H1453="X","H",H1453),"_",IF(OR(P1453=5,P1453=6),_xlfn.CONCAT(P1453,"A"),P1453),"_",VLOOKUP(T1453,Datos!$B$2:$C$5,2,TRUE)),""))</f>
        <v>M_1_[hasta 3]</v>
      </c>
      <c r="AD1453" s="186">
        <f t="shared" si="604"/>
        <v>0</v>
      </c>
      <c r="AE1453" s="90" t="str">
        <f t="shared" si="605"/>
        <v>-</v>
      </c>
      <c r="AF1453" s="91" t="str">
        <f t="shared" si="606"/>
        <v>070607</v>
      </c>
      <c r="AG1453" s="92"/>
      <c r="AH1453" s="93" t="str">
        <f t="shared" si="607"/>
        <v>Corporación de Fomento de la Producción</v>
      </c>
      <c r="AI1453" s="90" t="str">
        <f t="shared" si="608"/>
        <v>-</v>
      </c>
      <c r="AJ1453" s="90">
        <f t="shared" si="609"/>
        <v>7</v>
      </c>
      <c r="AK1453" s="90" t="str">
        <f t="shared" si="610"/>
        <v>-</v>
      </c>
      <c r="AL1453" s="90" t="str">
        <f t="shared" si="611"/>
        <v>Identifica este registro como MUJER</v>
      </c>
      <c r="AM1453" s="90" t="str">
        <f t="shared" si="612"/>
        <v>-</v>
      </c>
      <c r="AN1453" s="90" t="str">
        <f t="shared" si="613"/>
        <v>-</v>
      </c>
      <c r="AO1453" s="90" t="str">
        <f t="shared" si="614"/>
        <v>-</v>
      </c>
      <c r="AP1453" s="58" t="str">
        <f t="shared" si="615"/>
        <v>-</v>
      </c>
      <c r="AQ1453" s="94" t="str">
        <f t="shared" si="616"/>
        <v>-</v>
      </c>
      <c r="AR1453" s="94" t="str">
        <f>IF(N1453="","PRIMER_DIA en blanco",
IF(AND(M1453="01",N1453&gt;=L_Conversion!$C$118,N1453&lt;=L_Conversion!$D$118),"-",
IF(AND(M1453="02",N1453&gt;=L_Conversion!$C$119,N1453&lt;=L_Conversion!$D$119),"-",
IF(AND(M1453="03",N1453&gt;=L_Conversion!$C$120,N1453&lt;=L_Conversion!$D$120),"-",
IF(AND(M1453="04",N1453&gt;=L_Conversion!$C$121,N1453&lt;=L_Conversion!$D$121),"-",
IF(AND(M1453="05",N1453&gt;=L_Conversion!$C$122,N1453&lt;=L_Conversion!$D$122),"-",
IF(AND(M1453="06",N1453&gt;=L_Conversion!$C$123,N1453&lt;=L_Conversion!$D$123),"-",
IF(AND(M1453="07",N1453&gt;=L_Conversion!$C$124,N1453&lt;=L_Conversion!$D$124),"-",
IF(AND(M1453="08",N1453&gt;=L_Conversion!$C$125,N1453&lt;=L_Conversion!$D$125),"-",
IF(AND(M1453="09",N1453&gt;=L_Conversion!$C$126,N1453&lt;=L_Conversion!$D$126),"-",
IF(AND(M1453="10",N1453&gt;=L_Conversion!$C$127,N1453&lt;=L_Conversion!$D$127),"-",
IF(AND(M1453="11",N1453&gt;=L_Conversion!$C$128,N1453&lt;=L_Conversion!$D$128),"-",
IF(AND(M1453="12",N1453&gt;=L_Conversion!$C$129,N1453&lt;=L_Conversion!$D$129),"-",
IF(AND(M1453="13",N1453&gt;=L_Conversion!$C$116,N1453&lt;=L_Conversion!$D$116),"-",
IF(AND(M1453="14",N1453&gt;=L_Conversion!$C$117,N1453&lt;=L_Conversion!$D$117),"-",
"PRIMER_DIA fuera de rango")))))))))))))))</f>
        <v>-</v>
      </c>
      <c r="AS1453" s="94" t="str">
        <f t="shared" si="617"/>
        <v>-</v>
      </c>
      <c r="AT1453" s="94" t="str">
        <f t="shared" si="618"/>
        <v>-</v>
      </c>
      <c r="AU1453" s="94" t="str">
        <f t="shared" si="619"/>
        <v>-</v>
      </c>
      <c r="AV1453" s="94" t="str">
        <f t="shared" si="620"/>
        <v>-</v>
      </c>
      <c r="AW1453" s="94" t="str">
        <f t="shared" si="621"/>
        <v>-</v>
      </c>
      <c r="AX1453" s="94" t="str">
        <f t="shared" si="622"/>
        <v>-</v>
      </c>
      <c r="AY1453" s="94" t="str">
        <f t="shared" si="623"/>
        <v>-</v>
      </c>
      <c r="AZ1453" s="94" t="str">
        <f t="shared" si="624"/>
        <v>-</v>
      </c>
      <c r="BA1453" s="94" t="str">
        <f t="shared" si="625"/>
        <v>-</v>
      </c>
      <c r="BB1453" s="94" t="str">
        <f t="shared" si="626"/>
        <v>-</v>
      </c>
      <c r="BC1453" s="94" t="str">
        <f t="shared" si="627"/>
        <v>-</v>
      </c>
      <c r="BD1453" s="94" t="str">
        <f t="shared" si="628"/>
        <v>-</v>
      </c>
      <c r="BE1453" s="94" t="str">
        <f t="shared" si="629"/>
        <v>-</v>
      </c>
      <c r="BF1453" s="94" t="str">
        <f t="shared" si="630"/>
        <v>-</v>
      </c>
    </row>
    <row r="1454" spans="1:58" x14ac:dyDescent="0.2">
      <c r="A1454" s="19" t="s">
        <v>1193</v>
      </c>
      <c r="B1454" s="19" t="s">
        <v>76</v>
      </c>
      <c r="C1454" s="19">
        <v>12677305</v>
      </c>
      <c r="D1454" s="19">
        <v>6</v>
      </c>
      <c r="E1454" s="19" t="s">
        <v>1508</v>
      </c>
      <c r="F1454" s="19" t="s">
        <v>1538</v>
      </c>
      <c r="G1454" s="19" t="s">
        <v>1539</v>
      </c>
      <c r="H1454" s="19" t="s">
        <v>1018</v>
      </c>
      <c r="I1454" s="19" t="s">
        <v>653</v>
      </c>
      <c r="J1454" s="19">
        <v>80</v>
      </c>
      <c r="K1454" s="19" t="s">
        <v>556</v>
      </c>
      <c r="L1454" s="19" t="s">
        <v>495</v>
      </c>
      <c r="M1454" s="19" t="s">
        <v>273</v>
      </c>
      <c r="N1454" s="19">
        <v>46009</v>
      </c>
      <c r="O1454" s="19">
        <v>2</v>
      </c>
      <c r="P1454" s="83">
        <v>1</v>
      </c>
      <c r="Q1454" s="19" t="s">
        <v>23</v>
      </c>
      <c r="R1454" s="19" t="s">
        <v>11</v>
      </c>
      <c r="S1454" s="19" t="s">
        <v>23</v>
      </c>
      <c r="T1454" s="19">
        <v>2</v>
      </c>
      <c r="U1454" s="19" t="s">
        <v>11</v>
      </c>
      <c r="V1454" s="19" t="s">
        <v>11</v>
      </c>
      <c r="W1454" s="19" t="s">
        <v>11</v>
      </c>
      <c r="X1454" s="19">
        <v>0</v>
      </c>
      <c r="Y1454" s="19" t="s">
        <v>730</v>
      </c>
      <c r="Z1454" s="19">
        <v>0</v>
      </c>
      <c r="AA1454" s="19">
        <v>0</v>
      </c>
      <c r="AB1454" s="19">
        <v>0</v>
      </c>
      <c r="AC1454" s="186" t="str">
        <f>IF(OR(M1454="13",M1454="14",P1454=8),"",IF(     AND(OR(S1454="AUTORIZADO", S1454="PENDIENTE", S1454="REDUCIDO", S1454="AMPLIADO"),L1454&lt;&gt;"HONORARIO" ), _xlfn.CONCAT(IF(H1454="X","H",H1454),"_",IF(OR(P1454=5,P1454=6),_xlfn.CONCAT(P1454,"A"),P1454),"_",VLOOKUP(T1454,Datos!$B$2:$C$5,2,TRUE)),""))</f>
        <v>M_1_[hasta 3]</v>
      </c>
      <c r="AD1454" s="186">
        <f t="shared" si="604"/>
        <v>0</v>
      </c>
      <c r="AE1454" s="90" t="str">
        <f t="shared" si="605"/>
        <v>-</v>
      </c>
      <c r="AF1454" s="91" t="str">
        <f t="shared" si="606"/>
        <v>070601</v>
      </c>
      <c r="AG1454" s="92"/>
      <c r="AH1454" s="93" t="str">
        <f t="shared" si="607"/>
        <v>Corporación de Fomento de la Producción</v>
      </c>
      <c r="AI1454" s="90" t="str">
        <f t="shared" si="608"/>
        <v>-</v>
      </c>
      <c r="AJ1454" s="90">
        <f t="shared" si="609"/>
        <v>6</v>
      </c>
      <c r="AK1454" s="90" t="str">
        <f t="shared" si="610"/>
        <v>-</v>
      </c>
      <c r="AL1454" s="90" t="str">
        <f t="shared" si="611"/>
        <v>Identifica este registro como MUJER</v>
      </c>
      <c r="AM1454" s="90" t="str">
        <f t="shared" si="612"/>
        <v>-</v>
      </c>
      <c r="AN1454" s="90" t="str">
        <f t="shared" si="613"/>
        <v>-</v>
      </c>
      <c r="AO1454" s="90" t="str">
        <f t="shared" si="614"/>
        <v>-</v>
      </c>
      <c r="AP1454" s="58" t="str">
        <f t="shared" si="615"/>
        <v>-</v>
      </c>
      <c r="AQ1454" s="94" t="str">
        <f t="shared" si="616"/>
        <v>-</v>
      </c>
      <c r="AR1454" s="94" t="str">
        <f>IF(N1454="","PRIMER_DIA en blanco",
IF(AND(M1454="01",N1454&gt;=L_Conversion!$C$118,N1454&lt;=L_Conversion!$D$118),"-",
IF(AND(M1454="02",N1454&gt;=L_Conversion!$C$119,N1454&lt;=L_Conversion!$D$119),"-",
IF(AND(M1454="03",N1454&gt;=L_Conversion!$C$120,N1454&lt;=L_Conversion!$D$120),"-",
IF(AND(M1454="04",N1454&gt;=L_Conversion!$C$121,N1454&lt;=L_Conversion!$D$121),"-",
IF(AND(M1454="05",N1454&gt;=L_Conversion!$C$122,N1454&lt;=L_Conversion!$D$122),"-",
IF(AND(M1454="06",N1454&gt;=L_Conversion!$C$123,N1454&lt;=L_Conversion!$D$123),"-",
IF(AND(M1454="07",N1454&gt;=L_Conversion!$C$124,N1454&lt;=L_Conversion!$D$124),"-",
IF(AND(M1454="08",N1454&gt;=L_Conversion!$C$125,N1454&lt;=L_Conversion!$D$125),"-",
IF(AND(M1454="09",N1454&gt;=L_Conversion!$C$126,N1454&lt;=L_Conversion!$D$126),"-",
IF(AND(M1454="10",N1454&gt;=L_Conversion!$C$127,N1454&lt;=L_Conversion!$D$127),"-",
IF(AND(M1454="11",N1454&gt;=L_Conversion!$C$128,N1454&lt;=L_Conversion!$D$128),"-",
IF(AND(M1454="12",N1454&gt;=L_Conversion!$C$129,N1454&lt;=L_Conversion!$D$129),"-",
IF(AND(M1454="13",N1454&gt;=L_Conversion!$C$116,N1454&lt;=L_Conversion!$D$116),"-",
IF(AND(M1454="14",N1454&gt;=L_Conversion!$C$117,N1454&lt;=L_Conversion!$D$117),"-",
"PRIMER_DIA fuera de rango")))))))))))))))</f>
        <v>-</v>
      </c>
      <c r="AS1454" s="94" t="str">
        <f t="shared" si="617"/>
        <v>-</v>
      </c>
      <c r="AT1454" s="94" t="str">
        <f t="shared" si="618"/>
        <v>-</v>
      </c>
      <c r="AU1454" s="94" t="str">
        <f t="shared" si="619"/>
        <v>-</v>
      </c>
      <c r="AV1454" s="94" t="str">
        <f t="shared" si="620"/>
        <v>-</v>
      </c>
      <c r="AW1454" s="94" t="str">
        <f t="shared" si="621"/>
        <v>-</v>
      </c>
      <c r="AX1454" s="94" t="str">
        <f t="shared" si="622"/>
        <v>-</v>
      </c>
      <c r="AY1454" s="94" t="str">
        <f t="shared" si="623"/>
        <v>-</v>
      </c>
      <c r="AZ1454" s="94" t="str">
        <f t="shared" si="624"/>
        <v>-</v>
      </c>
      <c r="BA1454" s="94" t="str">
        <f t="shared" si="625"/>
        <v>-</v>
      </c>
      <c r="BB1454" s="94" t="str">
        <f t="shared" si="626"/>
        <v>-</v>
      </c>
      <c r="BC1454" s="94" t="str">
        <f t="shared" si="627"/>
        <v>-</v>
      </c>
      <c r="BD1454" s="94" t="str">
        <f t="shared" si="628"/>
        <v>-</v>
      </c>
      <c r="BE1454" s="94" t="str">
        <f t="shared" si="629"/>
        <v>-</v>
      </c>
      <c r="BF1454" s="94" t="str">
        <f t="shared" si="630"/>
        <v>-</v>
      </c>
    </row>
    <row r="1455" spans="1:58" x14ac:dyDescent="0.2">
      <c r="A1455" s="19" t="s">
        <v>1193</v>
      </c>
      <c r="B1455" s="19" t="s">
        <v>76</v>
      </c>
      <c r="C1455" s="19">
        <v>10440137</v>
      </c>
      <c r="D1455" s="19">
        <v>6</v>
      </c>
      <c r="E1455" s="19" t="s">
        <v>1596</v>
      </c>
      <c r="F1455" s="19" t="s">
        <v>1237</v>
      </c>
      <c r="G1455" s="19" t="s">
        <v>1597</v>
      </c>
      <c r="H1455" s="19" t="s">
        <v>1018</v>
      </c>
      <c r="I1455" s="19" t="s">
        <v>653</v>
      </c>
      <c r="J1455" s="19">
        <v>80</v>
      </c>
      <c r="K1455" s="19" t="s">
        <v>560</v>
      </c>
      <c r="L1455" s="19" t="s">
        <v>495</v>
      </c>
      <c r="M1455" s="19" t="s">
        <v>273</v>
      </c>
      <c r="N1455" s="19">
        <v>46009</v>
      </c>
      <c r="O1455" s="19">
        <v>2</v>
      </c>
      <c r="P1455" s="83">
        <v>1</v>
      </c>
      <c r="Q1455" s="19" t="s">
        <v>23</v>
      </c>
      <c r="R1455" s="19" t="s">
        <v>11</v>
      </c>
      <c r="S1455" s="19" t="s">
        <v>23</v>
      </c>
      <c r="T1455" s="19">
        <v>2</v>
      </c>
      <c r="U1455" s="19" t="s">
        <v>11</v>
      </c>
      <c r="V1455" s="19" t="s">
        <v>11</v>
      </c>
      <c r="W1455" s="19" t="s">
        <v>11</v>
      </c>
      <c r="X1455" s="19">
        <v>0</v>
      </c>
      <c r="Y1455" s="19" t="s">
        <v>730</v>
      </c>
      <c r="Z1455" s="19">
        <v>0</v>
      </c>
      <c r="AA1455" s="19">
        <v>0</v>
      </c>
      <c r="AB1455" s="19">
        <v>0</v>
      </c>
      <c r="AC1455" s="186" t="str">
        <f>IF(OR(M1455="13",M1455="14",P1455=8),"",IF(     AND(OR(S1455="AUTORIZADO", S1455="PENDIENTE", S1455="REDUCIDO", S1455="AMPLIADO"),L1455&lt;&gt;"HONORARIO" ), _xlfn.CONCAT(IF(H1455="X","H",H1455),"_",IF(OR(P1455=5,P1455=6),_xlfn.CONCAT(P1455,"A"),P1455),"_",VLOOKUP(T1455,Datos!$B$2:$C$5,2,TRUE)),""))</f>
        <v>M_1_[hasta 3]</v>
      </c>
      <c r="AD1455" s="186">
        <f t="shared" si="604"/>
        <v>0</v>
      </c>
      <c r="AE1455" s="90" t="str">
        <f t="shared" si="605"/>
        <v>-</v>
      </c>
      <c r="AF1455" s="91" t="str">
        <f t="shared" si="606"/>
        <v>070601</v>
      </c>
      <c r="AG1455" s="92"/>
      <c r="AH1455" s="93" t="str">
        <f t="shared" si="607"/>
        <v>Corporación de Fomento de la Producción</v>
      </c>
      <c r="AI1455" s="90" t="str">
        <f t="shared" si="608"/>
        <v>-</v>
      </c>
      <c r="AJ1455" s="90">
        <f t="shared" si="609"/>
        <v>6</v>
      </c>
      <c r="AK1455" s="90" t="str">
        <f t="shared" si="610"/>
        <v>-</v>
      </c>
      <c r="AL1455" s="90" t="str">
        <f t="shared" si="611"/>
        <v>Identifica este registro como MUJER</v>
      </c>
      <c r="AM1455" s="90" t="str">
        <f t="shared" si="612"/>
        <v>-</v>
      </c>
      <c r="AN1455" s="90" t="str">
        <f t="shared" si="613"/>
        <v>-</v>
      </c>
      <c r="AO1455" s="90" t="str">
        <f t="shared" si="614"/>
        <v>-</v>
      </c>
      <c r="AP1455" s="58" t="str">
        <f t="shared" si="615"/>
        <v>-</v>
      </c>
      <c r="AQ1455" s="94" t="str">
        <f t="shared" si="616"/>
        <v>-</v>
      </c>
      <c r="AR1455" s="94" t="str">
        <f>IF(N1455="","PRIMER_DIA en blanco",
IF(AND(M1455="01",N1455&gt;=L_Conversion!$C$118,N1455&lt;=L_Conversion!$D$118),"-",
IF(AND(M1455="02",N1455&gt;=L_Conversion!$C$119,N1455&lt;=L_Conversion!$D$119),"-",
IF(AND(M1455="03",N1455&gt;=L_Conversion!$C$120,N1455&lt;=L_Conversion!$D$120),"-",
IF(AND(M1455="04",N1455&gt;=L_Conversion!$C$121,N1455&lt;=L_Conversion!$D$121),"-",
IF(AND(M1455="05",N1455&gt;=L_Conversion!$C$122,N1455&lt;=L_Conversion!$D$122),"-",
IF(AND(M1455="06",N1455&gt;=L_Conversion!$C$123,N1455&lt;=L_Conversion!$D$123),"-",
IF(AND(M1455="07",N1455&gt;=L_Conversion!$C$124,N1455&lt;=L_Conversion!$D$124),"-",
IF(AND(M1455="08",N1455&gt;=L_Conversion!$C$125,N1455&lt;=L_Conversion!$D$125),"-",
IF(AND(M1455="09",N1455&gt;=L_Conversion!$C$126,N1455&lt;=L_Conversion!$D$126),"-",
IF(AND(M1455="10",N1455&gt;=L_Conversion!$C$127,N1455&lt;=L_Conversion!$D$127),"-",
IF(AND(M1455="11",N1455&gt;=L_Conversion!$C$128,N1455&lt;=L_Conversion!$D$128),"-",
IF(AND(M1455="12",N1455&gt;=L_Conversion!$C$129,N1455&lt;=L_Conversion!$D$129),"-",
IF(AND(M1455="13",N1455&gt;=L_Conversion!$C$116,N1455&lt;=L_Conversion!$D$116),"-",
IF(AND(M1455="14",N1455&gt;=L_Conversion!$C$117,N1455&lt;=L_Conversion!$D$117),"-",
"PRIMER_DIA fuera de rango")))))))))))))))</f>
        <v>-</v>
      </c>
      <c r="AS1455" s="94" t="str">
        <f t="shared" si="617"/>
        <v>-</v>
      </c>
      <c r="AT1455" s="94" t="str">
        <f t="shared" si="618"/>
        <v>-</v>
      </c>
      <c r="AU1455" s="94" t="str">
        <f t="shared" si="619"/>
        <v>-</v>
      </c>
      <c r="AV1455" s="94" t="str">
        <f t="shared" si="620"/>
        <v>-</v>
      </c>
      <c r="AW1455" s="94" t="str">
        <f t="shared" si="621"/>
        <v>-</v>
      </c>
      <c r="AX1455" s="94" t="str">
        <f t="shared" si="622"/>
        <v>-</v>
      </c>
      <c r="AY1455" s="94" t="str">
        <f t="shared" si="623"/>
        <v>-</v>
      </c>
      <c r="AZ1455" s="94" t="str">
        <f t="shared" si="624"/>
        <v>-</v>
      </c>
      <c r="BA1455" s="94" t="str">
        <f t="shared" si="625"/>
        <v>-</v>
      </c>
      <c r="BB1455" s="94" t="str">
        <f t="shared" si="626"/>
        <v>-</v>
      </c>
      <c r="BC1455" s="94" t="str">
        <f t="shared" si="627"/>
        <v>-</v>
      </c>
      <c r="BD1455" s="94" t="str">
        <f t="shared" si="628"/>
        <v>-</v>
      </c>
      <c r="BE1455" s="94" t="str">
        <f t="shared" si="629"/>
        <v>-</v>
      </c>
      <c r="BF1455" s="94" t="str">
        <f t="shared" si="630"/>
        <v>-</v>
      </c>
    </row>
    <row r="1456" spans="1:58" x14ac:dyDescent="0.2">
      <c r="A1456" s="19" t="s">
        <v>1193</v>
      </c>
      <c r="B1456" s="19" t="s">
        <v>76</v>
      </c>
      <c r="C1456" s="19">
        <v>14481959</v>
      </c>
      <c r="D1456" s="19">
        <v>4</v>
      </c>
      <c r="E1456" s="19" t="s">
        <v>1391</v>
      </c>
      <c r="F1456" s="19" t="s">
        <v>1201</v>
      </c>
      <c r="G1456" s="19" t="s">
        <v>2237</v>
      </c>
      <c r="H1456" s="19" t="s">
        <v>1018</v>
      </c>
      <c r="I1456" s="19" t="s">
        <v>653</v>
      </c>
      <c r="J1456" s="19">
        <v>60</v>
      </c>
      <c r="K1456" s="19" t="s">
        <v>554</v>
      </c>
      <c r="L1456" s="19" t="s">
        <v>490</v>
      </c>
      <c r="M1456" s="19" t="s">
        <v>273</v>
      </c>
      <c r="N1456" s="19">
        <v>46009</v>
      </c>
      <c r="O1456" s="19">
        <v>14</v>
      </c>
      <c r="P1456" s="83">
        <v>1</v>
      </c>
      <c r="Q1456" s="19" t="s">
        <v>23</v>
      </c>
      <c r="R1456" s="19" t="s">
        <v>11</v>
      </c>
      <c r="S1456" s="19" t="s">
        <v>23</v>
      </c>
      <c r="T1456" s="19">
        <v>14</v>
      </c>
      <c r="U1456" s="19" t="s">
        <v>11</v>
      </c>
      <c r="V1456" s="19" t="s">
        <v>11</v>
      </c>
      <c r="W1456" s="19" t="s">
        <v>11</v>
      </c>
      <c r="X1456" s="19">
        <v>0</v>
      </c>
      <c r="Y1456" s="19" t="s">
        <v>732</v>
      </c>
      <c r="Z1456" s="19">
        <v>0</v>
      </c>
      <c r="AA1456" s="19">
        <v>0</v>
      </c>
      <c r="AB1456" s="19">
        <v>0</v>
      </c>
      <c r="AC1456" s="186" t="str">
        <f>IF(OR(M1456="13",M1456="14",P1456=8),"",IF(     AND(OR(S1456="AUTORIZADO", S1456="PENDIENTE", S1456="REDUCIDO", S1456="AMPLIADO"),L1456&lt;&gt;"HONORARIO" ), _xlfn.CONCAT(IF(H1456="X","H",H1456),"_",IF(OR(P1456=5,P1456=6),_xlfn.CONCAT(P1456,"A"),P1456),"_",VLOOKUP(T1456,Datos!$B$2:$C$5,2,TRUE)),""))</f>
        <v>M_1_[11 +]</v>
      </c>
      <c r="AD1456" s="186">
        <f t="shared" si="604"/>
        <v>0</v>
      </c>
      <c r="AE1456" s="90" t="str">
        <f t="shared" si="605"/>
        <v>-</v>
      </c>
      <c r="AF1456" s="91" t="str">
        <f t="shared" si="606"/>
        <v>070601</v>
      </c>
      <c r="AG1456" s="92"/>
      <c r="AH1456" s="93" t="str">
        <f t="shared" si="607"/>
        <v>Corporación de Fomento de la Producción</v>
      </c>
      <c r="AI1456" s="90" t="str">
        <f t="shared" si="608"/>
        <v>-</v>
      </c>
      <c r="AJ1456" s="90">
        <f t="shared" si="609"/>
        <v>4</v>
      </c>
      <c r="AK1456" s="90" t="str">
        <f t="shared" si="610"/>
        <v>-</v>
      </c>
      <c r="AL1456" s="90" t="str">
        <f t="shared" si="611"/>
        <v>Identifica este registro como MUJER</v>
      </c>
      <c r="AM1456" s="90" t="str">
        <f t="shared" si="612"/>
        <v>-</v>
      </c>
      <c r="AN1456" s="90" t="str">
        <f t="shared" si="613"/>
        <v>-</v>
      </c>
      <c r="AO1456" s="90" t="str">
        <f t="shared" si="614"/>
        <v>-</v>
      </c>
      <c r="AP1456" s="58" t="str">
        <f t="shared" si="615"/>
        <v>-</v>
      </c>
      <c r="AQ1456" s="94" t="str">
        <f t="shared" si="616"/>
        <v>-</v>
      </c>
      <c r="AR1456" s="94" t="str">
        <f>IF(N1456="","PRIMER_DIA en blanco",
IF(AND(M1456="01",N1456&gt;=L_Conversion!$C$118,N1456&lt;=L_Conversion!$D$118),"-",
IF(AND(M1456="02",N1456&gt;=L_Conversion!$C$119,N1456&lt;=L_Conversion!$D$119),"-",
IF(AND(M1456="03",N1456&gt;=L_Conversion!$C$120,N1456&lt;=L_Conversion!$D$120),"-",
IF(AND(M1456="04",N1456&gt;=L_Conversion!$C$121,N1456&lt;=L_Conversion!$D$121),"-",
IF(AND(M1456="05",N1456&gt;=L_Conversion!$C$122,N1456&lt;=L_Conversion!$D$122),"-",
IF(AND(M1456="06",N1456&gt;=L_Conversion!$C$123,N1456&lt;=L_Conversion!$D$123),"-",
IF(AND(M1456="07",N1456&gt;=L_Conversion!$C$124,N1456&lt;=L_Conversion!$D$124),"-",
IF(AND(M1456="08",N1456&gt;=L_Conversion!$C$125,N1456&lt;=L_Conversion!$D$125),"-",
IF(AND(M1456="09",N1456&gt;=L_Conversion!$C$126,N1456&lt;=L_Conversion!$D$126),"-",
IF(AND(M1456="10",N1456&gt;=L_Conversion!$C$127,N1456&lt;=L_Conversion!$D$127),"-",
IF(AND(M1456="11",N1456&gt;=L_Conversion!$C$128,N1456&lt;=L_Conversion!$D$128),"-",
IF(AND(M1456="12",N1456&gt;=L_Conversion!$C$129,N1456&lt;=L_Conversion!$D$129),"-",
IF(AND(M1456="13",N1456&gt;=L_Conversion!$C$116,N1456&lt;=L_Conversion!$D$116),"-",
IF(AND(M1456="14",N1456&gt;=L_Conversion!$C$117,N1456&lt;=L_Conversion!$D$117),"-",
"PRIMER_DIA fuera de rango")))))))))))))))</f>
        <v>-</v>
      </c>
      <c r="AS1456" s="94" t="str">
        <f t="shared" si="617"/>
        <v>-</v>
      </c>
      <c r="AT1456" s="94" t="str">
        <f t="shared" si="618"/>
        <v>-</v>
      </c>
      <c r="AU1456" s="94" t="str">
        <f t="shared" si="619"/>
        <v>-</v>
      </c>
      <c r="AV1456" s="94" t="str">
        <f t="shared" si="620"/>
        <v>-</v>
      </c>
      <c r="AW1456" s="94" t="str">
        <f t="shared" si="621"/>
        <v>-</v>
      </c>
      <c r="AX1456" s="94" t="str">
        <f t="shared" si="622"/>
        <v>-</v>
      </c>
      <c r="AY1456" s="94" t="str">
        <f t="shared" si="623"/>
        <v>-</v>
      </c>
      <c r="AZ1456" s="94" t="str">
        <f t="shared" si="624"/>
        <v>-</v>
      </c>
      <c r="BA1456" s="94" t="str">
        <f t="shared" si="625"/>
        <v>-</v>
      </c>
      <c r="BB1456" s="94" t="str">
        <f t="shared" si="626"/>
        <v>-</v>
      </c>
      <c r="BC1456" s="94" t="str">
        <f t="shared" si="627"/>
        <v>-</v>
      </c>
      <c r="BD1456" s="94" t="str">
        <f t="shared" si="628"/>
        <v>-</v>
      </c>
      <c r="BE1456" s="94" t="str">
        <f t="shared" si="629"/>
        <v>-</v>
      </c>
      <c r="BF1456" s="94" t="str">
        <f t="shared" si="630"/>
        <v>-</v>
      </c>
    </row>
    <row r="1457" spans="1:58" x14ac:dyDescent="0.2">
      <c r="A1457" s="19" t="s">
        <v>1193</v>
      </c>
      <c r="B1457" s="19" t="s">
        <v>76</v>
      </c>
      <c r="C1457" s="19">
        <v>9402658</v>
      </c>
      <c r="D1457" s="19" t="s">
        <v>1197</v>
      </c>
      <c r="E1457" s="19" t="s">
        <v>1544</v>
      </c>
      <c r="F1457" s="19" t="s">
        <v>2068</v>
      </c>
      <c r="G1457" s="19" t="s">
        <v>2069</v>
      </c>
      <c r="H1457" s="19" t="s">
        <v>1018</v>
      </c>
      <c r="I1457" s="19" t="s">
        <v>654</v>
      </c>
      <c r="J1457" s="19">
        <v>80</v>
      </c>
      <c r="K1457" s="19" t="s">
        <v>560</v>
      </c>
      <c r="L1457" s="19" t="s">
        <v>509</v>
      </c>
      <c r="M1457" s="19" t="s">
        <v>273</v>
      </c>
      <c r="N1457" s="19">
        <v>46010</v>
      </c>
      <c r="O1457" s="19">
        <v>30</v>
      </c>
      <c r="P1457" s="83">
        <v>1</v>
      </c>
      <c r="Q1457" s="19" t="s">
        <v>23</v>
      </c>
      <c r="R1457" s="19" t="s">
        <v>11</v>
      </c>
      <c r="S1457" s="19" t="s">
        <v>23</v>
      </c>
      <c r="T1457" s="19">
        <v>30</v>
      </c>
      <c r="U1457" s="19" t="s">
        <v>11</v>
      </c>
      <c r="V1457" s="19" t="s">
        <v>11</v>
      </c>
      <c r="W1457" s="19" t="s">
        <v>11</v>
      </c>
      <c r="X1457" s="19">
        <v>0</v>
      </c>
      <c r="Y1457" s="19" t="s">
        <v>730</v>
      </c>
      <c r="Z1457" s="19">
        <v>0</v>
      </c>
      <c r="AA1457" s="19">
        <v>0</v>
      </c>
      <c r="AB1457" s="19">
        <v>0</v>
      </c>
      <c r="AC1457" s="186" t="str">
        <f>IF(OR(M1457="13",M1457="14",P1457=8),"",IF(     AND(OR(S1457="AUTORIZADO", S1457="PENDIENTE", S1457="REDUCIDO", S1457="AMPLIADO"),L1457&lt;&gt;"HONORARIO" ), _xlfn.CONCAT(IF(H1457="X","H",H1457),"_",IF(OR(P1457=5,P1457=6),_xlfn.CONCAT(P1457,"A"),P1457),"_",VLOOKUP(T1457,Datos!$B$2:$C$5,2,TRUE)),""))</f>
        <v>M_1_[11 +]</v>
      </c>
      <c r="AD1457" s="186">
        <f t="shared" si="604"/>
        <v>0</v>
      </c>
      <c r="AE1457" s="90" t="str">
        <f t="shared" si="605"/>
        <v>-</v>
      </c>
      <c r="AF1457" s="91" t="str">
        <f t="shared" si="606"/>
        <v>070601</v>
      </c>
      <c r="AG1457" s="92"/>
      <c r="AH1457" s="93" t="str">
        <f t="shared" si="607"/>
        <v>Corporación de Fomento de la Producción</v>
      </c>
      <c r="AI1457" s="90" t="str">
        <f t="shared" si="608"/>
        <v>-</v>
      </c>
      <c r="AJ1457" s="90" t="str">
        <f t="shared" si="609"/>
        <v>K</v>
      </c>
      <c r="AK1457" s="90" t="str">
        <f t="shared" si="610"/>
        <v>-</v>
      </c>
      <c r="AL1457" s="90" t="str">
        <f t="shared" si="611"/>
        <v>Identifica este registro como MUJER</v>
      </c>
      <c r="AM1457" s="90" t="str">
        <f t="shared" si="612"/>
        <v>-</v>
      </c>
      <c r="AN1457" s="90" t="str">
        <f t="shared" si="613"/>
        <v>-</v>
      </c>
      <c r="AO1457" s="90" t="str">
        <f t="shared" si="614"/>
        <v>-</v>
      </c>
      <c r="AP1457" s="58" t="str">
        <f t="shared" si="615"/>
        <v>-</v>
      </c>
      <c r="AQ1457" s="94" t="str">
        <f t="shared" si="616"/>
        <v>-</v>
      </c>
      <c r="AR1457" s="94" t="str">
        <f>IF(N1457="","PRIMER_DIA en blanco",
IF(AND(M1457="01",N1457&gt;=L_Conversion!$C$118,N1457&lt;=L_Conversion!$D$118),"-",
IF(AND(M1457="02",N1457&gt;=L_Conversion!$C$119,N1457&lt;=L_Conversion!$D$119),"-",
IF(AND(M1457="03",N1457&gt;=L_Conversion!$C$120,N1457&lt;=L_Conversion!$D$120),"-",
IF(AND(M1457="04",N1457&gt;=L_Conversion!$C$121,N1457&lt;=L_Conversion!$D$121),"-",
IF(AND(M1457="05",N1457&gt;=L_Conversion!$C$122,N1457&lt;=L_Conversion!$D$122),"-",
IF(AND(M1457="06",N1457&gt;=L_Conversion!$C$123,N1457&lt;=L_Conversion!$D$123),"-",
IF(AND(M1457="07",N1457&gt;=L_Conversion!$C$124,N1457&lt;=L_Conversion!$D$124),"-",
IF(AND(M1457="08",N1457&gt;=L_Conversion!$C$125,N1457&lt;=L_Conversion!$D$125),"-",
IF(AND(M1457="09",N1457&gt;=L_Conversion!$C$126,N1457&lt;=L_Conversion!$D$126),"-",
IF(AND(M1457="10",N1457&gt;=L_Conversion!$C$127,N1457&lt;=L_Conversion!$D$127),"-",
IF(AND(M1457="11",N1457&gt;=L_Conversion!$C$128,N1457&lt;=L_Conversion!$D$128),"-",
IF(AND(M1457="12",N1457&gt;=L_Conversion!$C$129,N1457&lt;=L_Conversion!$D$129),"-",
IF(AND(M1457="13",N1457&gt;=L_Conversion!$C$116,N1457&lt;=L_Conversion!$D$116),"-",
IF(AND(M1457="14",N1457&gt;=L_Conversion!$C$117,N1457&lt;=L_Conversion!$D$117),"-",
"PRIMER_DIA fuera de rango")))))))))))))))</f>
        <v>-</v>
      </c>
      <c r="AS1457" s="94" t="str">
        <f t="shared" si="617"/>
        <v>-</v>
      </c>
      <c r="AT1457" s="94" t="str">
        <f t="shared" si="618"/>
        <v>-</v>
      </c>
      <c r="AU1457" s="94" t="str">
        <f t="shared" si="619"/>
        <v>-</v>
      </c>
      <c r="AV1457" s="94" t="str">
        <f t="shared" si="620"/>
        <v>-</v>
      </c>
      <c r="AW1457" s="94" t="str">
        <f t="shared" si="621"/>
        <v>-</v>
      </c>
      <c r="AX1457" s="94" t="str">
        <f t="shared" si="622"/>
        <v>-</v>
      </c>
      <c r="AY1457" s="94" t="str">
        <f t="shared" si="623"/>
        <v>-</v>
      </c>
      <c r="AZ1457" s="94" t="str">
        <f t="shared" si="624"/>
        <v>-</v>
      </c>
      <c r="BA1457" s="94" t="str">
        <f t="shared" si="625"/>
        <v>-</v>
      </c>
      <c r="BB1457" s="94" t="str">
        <f t="shared" si="626"/>
        <v>-</v>
      </c>
      <c r="BC1457" s="94" t="str">
        <f t="shared" si="627"/>
        <v>-</v>
      </c>
      <c r="BD1457" s="94" t="str">
        <f t="shared" si="628"/>
        <v>-</v>
      </c>
      <c r="BE1457" s="94" t="str">
        <f t="shared" si="629"/>
        <v>-</v>
      </c>
      <c r="BF1457" s="94" t="str">
        <f t="shared" si="630"/>
        <v>-</v>
      </c>
    </row>
    <row r="1458" spans="1:58" x14ac:dyDescent="0.2">
      <c r="A1458" s="19" t="s">
        <v>1193</v>
      </c>
      <c r="B1458" s="19" t="s">
        <v>76</v>
      </c>
      <c r="C1458" s="19">
        <v>16590086</v>
      </c>
      <c r="D1458" s="19">
        <v>3</v>
      </c>
      <c r="E1458" s="19" t="s">
        <v>1361</v>
      </c>
      <c r="F1458" s="19" t="s">
        <v>1258</v>
      </c>
      <c r="G1458" s="19" t="s">
        <v>1743</v>
      </c>
      <c r="H1458" s="19" t="s">
        <v>1018</v>
      </c>
      <c r="I1458" s="19" t="s">
        <v>653</v>
      </c>
      <c r="J1458" s="19">
        <v>80</v>
      </c>
      <c r="K1458" s="19" t="s">
        <v>556</v>
      </c>
      <c r="L1458" s="19" t="s">
        <v>495</v>
      </c>
      <c r="M1458" s="19" t="s">
        <v>273</v>
      </c>
      <c r="N1458" s="19">
        <v>46010</v>
      </c>
      <c r="O1458" s="19">
        <v>7</v>
      </c>
      <c r="P1458" s="83">
        <v>1</v>
      </c>
      <c r="Q1458" s="19" t="s">
        <v>23</v>
      </c>
      <c r="R1458" s="19" t="s">
        <v>11</v>
      </c>
      <c r="S1458" s="19" t="s">
        <v>23</v>
      </c>
      <c r="T1458" s="19">
        <v>7</v>
      </c>
      <c r="U1458" s="19" t="s">
        <v>11</v>
      </c>
      <c r="V1458" s="19" t="s">
        <v>11</v>
      </c>
      <c r="W1458" s="19" t="s">
        <v>11</v>
      </c>
      <c r="X1458" s="19">
        <v>0</v>
      </c>
      <c r="Y1458" s="19" t="s">
        <v>730</v>
      </c>
      <c r="Z1458" s="19">
        <v>0</v>
      </c>
      <c r="AA1458" s="19">
        <v>0</v>
      </c>
      <c r="AB1458" s="19">
        <v>0</v>
      </c>
      <c r="AC1458" s="186" t="str">
        <f>IF(OR(M1458="13",M1458="14",P1458=8),"",IF(     AND(OR(S1458="AUTORIZADO", S1458="PENDIENTE", S1458="REDUCIDO", S1458="AMPLIADO"),L1458&lt;&gt;"HONORARIO" ), _xlfn.CONCAT(IF(H1458="X","H",H1458),"_",IF(OR(P1458=5,P1458=6),_xlfn.CONCAT(P1458,"A"),P1458),"_",VLOOKUP(T1458,Datos!$B$2:$C$5,2,TRUE)),""))</f>
        <v>M_1_[4 a 10]</v>
      </c>
      <c r="AD1458" s="186">
        <f t="shared" si="604"/>
        <v>0</v>
      </c>
      <c r="AE1458" s="90" t="str">
        <f t="shared" si="605"/>
        <v>-</v>
      </c>
      <c r="AF1458" s="91" t="str">
        <f t="shared" si="606"/>
        <v>070601</v>
      </c>
      <c r="AG1458" s="92"/>
      <c r="AH1458" s="93" t="str">
        <f t="shared" si="607"/>
        <v>Corporación de Fomento de la Producción</v>
      </c>
      <c r="AI1458" s="90" t="str">
        <f t="shared" si="608"/>
        <v>-</v>
      </c>
      <c r="AJ1458" s="90">
        <f t="shared" si="609"/>
        <v>3</v>
      </c>
      <c r="AK1458" s="90" t="str">
        <f t="shared" si="610"/>
        <v>-</v>
      </c>
      <c r="AL1458" s="90" t="str">
        <f t="shared" si="611"/>
        <v>Identifica este registro como MUJER</v>
      </c>
      <c r="AM1458" s="90" t="str">
        <f t="shared" si="612"/>
        <v>-</v>
      </c>
      <c r="AN1458" s="90" t="str">
        <f t="shared" si="613"/>
        <v>-</v>
      </c>
      <c r="AO1458" s="90" t="str">
        <f t="shared" si="614"/>
        <v>-</v>
      </c>
      <c r="AP1458" s="58" t="str">
        <f t="shared" si="615"/>
        <v>-</v>
      </c>
      <c r="AQ1458" s="94" t="str">
        <f t="shared" si="616"/>
        <v>-</v>
      </c>
      <c r="AR1458" s="94" t="str">
        <f>IF(N1458="","PRIMER_DIA en blanco",
IF(AND(M1458="01",N1458&gt;=L_Conversion!$C$118,N1458&lt;=L_Conversion!$D$118),"-",
IF(AND(M1458="02",N1458&gt;=L_Conversion!$C$119,N1458&lt;=L_Conversion!$D$119),"-",
IF(AND(M1458="03",N1458&gt;=L_Conversion!$C$120,N1458&lt;=L_Conversion!$D$120),"-",
IF(AND(M1458="04",N1458&gt;=L_Conversion!$C$121,N1458&lt;=L_Conversion!$D$121),"-",
IF(AND(M1458="05",N1458&gt;=L_Conversion!$C$122,N1458&lt;=L_Conversion!$D$122),"-",
IF(AND(M1458="06",N1458&gt;=L_Conversion!$C$123,N1458&lt;=L_Conversion!$D$123),"-",
IF(AND(M1458="07",N1458&gt;=L_Conversion!$C$124,N1458&lt;=L_Conversion!$D$124),"-",
IF(AND(M1458="08",N1458&gt;=L_Conversion!$C$125,N1458&lt;=L_Conversion!$D$125),"-",
IF(AND(M1458="09",N1458&gt;=L_Conversion!$C$126,N1458&lt;=L_Conversion!$D$126),"-",
IF(AND(M1458="10",N1458&gt;=L_Conversion!$C$127,N1458&lt;=L_Conversion!$D$127),"-",
IF(AND(M1458="11",N1458&gt;=L_Conversion!$C$128,N1458&lt;=L_Conversion!$D$128),"-",
IF(AND(M1458="12",N1458&gt;=L_Conversion!$C$129,N1458&lt;=L_Conversion!$D$129),"-",
IF(AND(M1458="13",N1458&gt;=L_Conversion!$C$116,N1458&lt;=L_Conversion!$D$116),"-",
IF(AND(M1458="14",N1458&gt;=L_Conversion!$C$117,N1458&lt;=L_Conversion!$D$117),"-",
"PRIMER_DIA fuera de rango")))))))))))))))</f>
        <v>-</v>
      </c>
      <c r="AS1458" s="94" t="str">
        <f t="shared" si="617"/>
        <v>-</v>
      </c>
      <c r="AT1458" s="94" t="str">
        <f t="shared" si="618"/>
        <v>-</v>
      </c>
      <c r="AU1458" s="94" t="str">
        <f t="shared" si="619"/>
        <v>-</v>
      </c>
      <c r="AV1458" s="94" t="str">
        <f t="shared" si="620"/>
        <v>-</v>
      </c>
      <c r="AW1458" s="94" t="str">
        <f t="shared" si="621"/>
        <v>-</v>
      </c>
      <c r="AX1458" s="94" t="str">
        <f t="shared" si="622"/>
        <v>-</v>
      </c>
      <c r="AY1458" s="94" t="str">
        <f t="shared" si="623"/>
        <v>-</v>
      </c>
      <c r="AZ1458" s="94" t="str">
        <f t="shared" si="624"/>
        <v>-</v>
      </c>
      <c r="BA1458" s="94" t="str">
        <f t="shared" si="625"/>
        <v>-</v>
      </c>
      <c r="BB1458" s="94" t="str">
        <f t="shared" si="626"/>
        <v>-</v>
      </c>
      <c r="BC1458" s="94" t="str">
        <f t="shared" si="627"/>
        <v>-</v>
      </c>
      <c r="BD1458" s="94" t="str">
        <f t="shared" si="628"/>
        <v>-</v>
      </c>
      <c r="BE1458" s="94" t="str">
        <f t="shared" si="629"/>
        <v>-</v>
      </c>
      <c r="BF1458" s="94" t="str">
        <f t="shared" si="630"/>
        <v>-</v>
      </c>
    </row>
    <row r="1459" spans="1:58" x14ac:dyDescent="0.2">
      <c r="A1459" s="19" t="s">
        <v>1193</v>
      </c>
      <c r="B1459" s="19" t="s">
        <v>876</v>
      </c>
      <c r="C1459" s="19">
        <v>19479613</v>
      </c>
      <c r="D1459" s="19">
        <v>7</v>
      </c>
      <c r="E1459" s="19" t="s">
        <v>1278</v>
      </c>
      <c r="F1459" s="19" t="s">
        <v>1317</v>
      </c>
      <c r="G1459" s="19" t="s">
        <v>2236</v>
      </c>
      <c r="H1459" s="19" t="s">
        <v>1018</v>
      </c>
      <c r="I1459" s="19" t="s">
        <v>653</v>
      </c>
      <c r="J1459" s="19">
        <v>80</v>
      </c>
      <c r="K1459" s="19" t="s">
        <v>556</v>
      </c>
      <c r="L1459" s="19" t="s">
        <v>495</v>
      </c>
      <c r="M1459" s="19" t="s">
        <v>273</v>
      </c>
      <c r="N1459" s="19">
        <v>46010</v>
      </c>
      <c r="O1459" s="19">
        <v>15</v>
      </c>
      <c r="P1459" s="83">
        <v>1</v>
      </c>
      <c r="Q1459" s="19" t="s">
        <v>23</v>
      </c>
      <c r="R1459" s="19" t="s">
        <v>11</v>
      </c>
      <c r="S1459" s="19" t="s">
        <v>23</v>
      </c>
      <c r="T1459" s="19">
        <v>15</v>
      </c>
      <c r="U1459" s="19" t="s">
        <v>11</v>
      </c>
      <c r="V1459" s="19" t="s">
        <v>11</v>
      </c>
      <c r="W1459" s="19" t="s">
        <v>11</v>
      </c>
      <c r="X1459" s="19">
        <v>0</v>
      </c>
      <c r="Y1459" s="19" t="s">
        <v>730</v>
      </c>
      <c r="Z1459" s="19">
        <v>0</v>
      </c>
      <c r="AA1459" s="19">
        <v>0</v>
      </c>
      <c r="AB1459" s="19">
        <v>0</v>
      </c>
      <c r="AC1459" s="186" t="str">
        <f>IF(OR(M1459="13",M1459="14",P1459=8),"",IF(     AND(OR(S1459="AUTORIZADO", S1459="PENDIENTE", S1459="REDUCIDO", S1459="AMPLIADO"),L1459&lt;&gt;"HONORARIO" ), _xlfn.CONCAT(IF(H1459="X","H",H1459),"_",IF(OR(P1459=5,P1459=6),_xlfn.CONCAT(P1459,"A"),P1459),"_",VLOOKUP(T1459,Datos!$B$2:$C$5,2,TRUE)),""))</f>
        <v>M_1_[11 +]</v>
      </c>
      <c r="AD1459" s="186">
        <f t="shared" si="604"/>
        <v>0</v>
      </c>
      <c r="AE1459" s="90" t="str">
        <f t="shared" si="605"/>
        <v>-</v>
      </c>
      <c r="AF1459" s="91" t="str">
        <f t="shared" si="606"/>
        <v>070607</v>
      </c>
      <c r="AG1459" s="92"/>
      <c r="AH1459" s="93" t="str">
        <f t="shared" si="607"/>
        <v>Corporación de Fomento de la Producción</v>
      </c>
      <c r="AI1459" s="90" t="str">
        <f t="shared" si="608"/>
        <v>-</v>
      </c>
      <c r="AJ1459" s="90">
        <f t="shared" si="609"/>
        <v>7</v>
      </c>
      <c r="AK1459" s="90" t="str">
        <f t="shared" si="610"/>
        <v>-</v>
      </c>
      <c r="AL1459" s="90" t="str">
        <f t="shared" si="611"/>
        <v>Identifica este registro como MUJER</v>
      </c>
      <c r="AM1459" s="90" t="str">
        <f t="shared" si="612"/>
        <v>-</v>
      </c>
      <c r="AN1459" s="90" t="str">
        <f t="shared" si="613"/>
        <v>-</v>
      </c>
      <c r="AO1459" s="90" t="str">
        <f t="shared" si="614"/>
        <v>-</v>
      </c>
      <c r="AP1459" s="58" t="str">
        <f t="shared" si="615"/>
        <v>-</v>
      </c>
      <c r="AQ1459" s="94" t="str">
        <f t="shared" si="616"/>
        <v>-</v>
      </c>
      <c r="AR1459" s="94" t="str">
        <f>IF(N1459="","PRIMER_DIA en blanco",
IF(AND(M1459="01",N1459&gt;=L_Conversion!$C$118,N1459&lt;=L_Conversion!$D$118),"-",
IF(AND(M1459="02",N1459&gt;=L_Conversion!$C$119,N1459&lt;=L_Conversion!$D$119),"-",
IF(AND(M1459="03",N1459&gt;=L_Conversion!$C$120,N1459&lt;=L_Conversion!$D$120),"-",
IF(AND(M1459="04",N1459&gt;=L_Conversion!$C$121,N1459&lt;=L_Conversion!$D$121),"-",
IF(AND(M1459="05",N1459&gt;=L_Conversion!$C$122,N1459&lt;=L_Conversion!$D$122),"-",
IF(AND(M1459="06",N1459&gt;=L_Conversion!$C$123,N1459&lt;=L_Conversion!$D$123),"-",
IF(AND(M1459="07",N1459&gt;=L_Conversion!$C$124,N1459&lt;=L_Conversion!$D$124),"-",
IF(AND(M1459="08",N1459&gt;=L_Conversion!$C$125,N1459&lt;=L_Conversion!$D$125),"-",
IF(AND(M1459="09",N1459&gt;=L_Conversion!$C$126,N1459&lt;=L_Conversion!$D$126),"-",
IF(AND(M1459="10",N1459&gt;=L_Conversion!$C$127,N1459&lt;=L_Conversion!$D$127),"-",
IF(AND(M1459="11",N1459&gt;=L_Conversion!$C$128,N1459&lt;=L_Conversion!$D$128),"-",
IF(AND(M1459="12",N1459&gt;=L_Conversion!$C$129,N1459&lt;=L_Conversion!$D$129),"-",
IF(AND(M1459="13",N1459&gt;=L_Conversion!$C$116,N1459&lt;=L_Conversion!$D$116),"-",
IF(AND(M1459="14",N1459&gt;=L_Conversion!$C$117,N1459&lt;=L_Conversion!$D$117),"-",
"PRIMER_DIA fuera de rango")))))))))))))))</f>
        <v>-</v>
      </c>
      <c r="AS1459" s="94" t="str">
        <f t="shared" si="617"/>
        <v>-</v>
      </c>
      <c r="AT1459" s="94" t="str">
        <f t="shared" si="618"/>
        <v>-</v>
      </c>
      <c r="AU1459" s="94" t="str">
        <f t="shared" si="619"/>
        <v>-</v>
      </c>
      <c r="AV1459" s="94" t="str">
        <f t="shared" si="620"/>
        <v>-</v>
      </c>
      <c r="AW1459" s="94" t="str">
        <f t="shared" si="621"/>
        <v>-</v>
      </c>
      <c r="AX1459" s="94" t="str">
        <f t="shared" si="622"/>
        <v>-</v>
      </c>
      <c r="AY1459" s="94" t="str">
        <f t="shared" si="623"/>
        <v>-</v>
      </c>
      <c r="AZ1459" s="94" t="str">
        <f t="shared" si="624"/>
        <v>-</v>
      </c>
      <c r="BA1459" s="94" t="str">
        <f t="shared" si="625"/>
        <v>-</v>
      </c>
      <c r="BB1459" s="94" t="str">
        <f t="shared" si="626"/>
        <v>-</v>
      </c>
      <c r="BC1459" s="94" t="str">
        <f t="shared" si="627"/>
        <v>-</v>
      </c>
      <c r="BD1459" s="94" t="str">
        <f t="shared" si="628"/>
        <v>-</v>
      </c>
      <c r="BE1459" s="94" t="str">
        <f t="shared" si="629"/>
        <v>-</v>
      </c>
      <c r="BF1459" s="94" t="str">
        <f t="shared" si="630"/>
        <v>-</v>
      </c>
    </row>
    <row r="1460" spans="1:58" x14ac:dyDescent="0.2">
      <c r="A1460" s="19" t="s">
        <v>1193</v>
      </c>
      <c r="B1460" s="19" t="s">
        <v>76</v>
      </c>
      <c r="C1460" s="19">
        <v>10440137</v>
      </c>
      <c r="D1460" s="19">
        <v>6</v>
      </c>
      <c r="E1460" s="19" t="s">
        <v>1596</v>
      </c>
      <c r="F1460" s="19" t="s">
        <v>1237</v>
      </c>
      <c r="G1460" s="19" t="s">
        <v>1597</v>
      </c>
      <c r="H1460" s="19" t="s">
        <v>1018</v>
      </c>
      <c r="I1460" s="19" t="s">
        <v>653</v>
      </c>
      <c r="J1460" s="19">
        <v>80</v>
      </c>
      <c r="K1460" s="19" t="s">
        <v>560</v>
      </c>
      <c r="L1460" s="19" t="s">
        <v>495</v>
      </c>
      <c r="M1460" s="19" t="s">
        <v>273</v>
      </c>
      <c r="N1460" s="19">
        <v>46013</v>
      </c>
      <c r="O1460" s="19">
        <v>15</v>
      </c>
      <c r="P1460" s="83">
        <v>1</v>
      </c>
      <c r="Q1460" s="19" t="s">
        <v>23</v>
      </c>
      <c r="R1460" s="19" t="s">
        <v>11</v>
      </c>
      <c r="S1460" s="19" t="s">
        <v>23</v>
      </c>
      <c r="T1460" s="19">
        <v>15</v>
      </c>
      <c r="U1460" s="19" t="s">
        <v>11</v>
      </c>
      <c r="V1460" s="19" t="s">
        <v>11</v>
      </c>
      <c r="W1460" s="19" t="s">
        <v>11</v>
      </c>
      <c r="X1460" s="19">
        <v>0</v>
      </c>
      <c r="Y1460" s="19" t="s">
        <v>730</v>
      </c>
      <c r="Z1460" s="19">
        <v>0</v>
      </c>
      <c r="AA1460" s="19">
        <v>0</v>
      </c>
      <c r="AB1460" s="19">
        <v>0</v>
      </c>
      <c r="AC1460" s="186" t="str">
        <f>IF(OR(M1460="13",M1460="14",P1460=8),"",IF(     AND(OR(S1460="AUTORIZADO", S1460="PENDIENTE", S1460="REDUCIDO", S1460="AMPLIADO"),L1460&lt;&gt;"HONORARIO" ), _xlfn.CONCAT(IF(H1460="X","H",H1460),"_",IF(OR(P1460=5,P1460=6),_xlfn.CONCAT(P1460,"A"),P1460),"_",VLOOKUP(T1460,Datos!$B$2:$C$5,2,TRUE)),""))</f>
        <v>M_1_[11 +]</v>
      </c>
      <c r="AD1460" s="186">
        <f t="shared" si="604"/>
        <v>0</v>
      </c>
      <c r="AE1460" s="90" t="str">
        <f t="shared" si="605"/>
        <v>-</v>
      </c>
      <c r="AF1460" s="91" t="str">
        <f t="shared" si="606"/>
        <v>070601</v>
      </c>
      <c r="AG1460" s="92"/>
      <c r="AH1460" s="93" t="str">
        <f t="shared" si="607"/>
        <v>Corporación de Fomento de la Producción</v>
      </c>
      <c r="AI1460" s="90" t="str">
        <f t="shared" si="608"/>
        <v>-</v>
      </c>
      <c r="AJ1460" s="90">
        <f t="shared" si="609"/>
        <v>6</v>
      </c>
      <c r="AK1460" s="90" t="str">
        <f t="shared" si="610"/>
        <v>-</v>
      </c>
      <c r="AL1460" s="90" t="str">
        <f t="shared" si="611"/>
        <v>Identifica este registro como MUJER</v>
      </c>
      <c r="AM1460" s="90" t="str">
        <f t="shared" si="612"/>
        <v>-</v>
      </c>
      <c r="AN1460" s="90" t="str">
        <f t="shared" si="613"/>
        <v>-</v>
      </c>
      <c r="AO1460" s="90" t="str">
        <f t="shared" si="614"/>
        <v>-</v>
      </c>
      <c r="AP1460" s="58" t="str">
        <f t="shared" si="615"/>
        <v>-</v>
      </c>
      <c r="AQ1460" s="94" t="str">
        <f t="shared" si="616"/>
        <v>-</v>
      </c>
      <c r="AR1460" s="94" t="str">
        <f>IF(N1460="","PRIMER_DIA en blanco",
IF(AND(M1460="01",N1460&gt;=L_Conversion!$C$118,N1460&lt;=L_Conversion!$D$118),"-",
IF(AND(M1460="02",N1460&gt;=L_Conversion!$C$119,N1460&lt;=L_Conversion!$D$119),"-",
IF(AND(M1460="03",N1460&gt;=L_Conversion!$C$120,N1460&lt;=L_Conversion!$D$120),"-",
IF(AND(M1460="04",N1460&gt;=L_Conversion!$C$121,N1460&lt;=L_Conversion!$D$121),"-",
IF(AND(M1460="05",N1460&gt;=L_Conversion!$C$122,N1460&lt;=L_Conversion!$D$122),"-",
IF(AND(M1460="06",N1460&gt;=L_Conversion!$C$123,N1460&lt;=L_Conversion!$D$123),"-",
IF(AND(M1460="07",N1460&gt;=L_Conversion!$C$124,N1460&lt;=L_Conversion!$D$124),"-",
IF(AND(M1460="08",N1460&gt;=L_Conversion!$C$125,N1460&lt;=L_Conversion!$D$125),"-",
IF(AND(M1460="09",N1460&gt;=L_Conversion!$C$126,N1460&lt;=L_Conversion!$D$126),"-",
IF(AND(M1460="10",N1460&gt;=L_Conversion!$C$127,N1460&lt;=L_Conversion!$D$127),"-",
IF(AND(M1460="11",N1460&gt;=L_Conversion!$C$128,N1460&lt;=L_Conversion!$D$128),"-",
IF(AND(M1460="12",N1460&gt;=L_Conversion!$C$129,N1460&lt;=L_Conversion!$D$129),"-",
IF(AND(M1460="13",N1460&gt;=L_Conversion!$C$116,N1460&lt;=L_Conversion!$D$116),"-",
IF(AND(M1460="14",N1460&gt;=L_Conversion!$C$117,N1460&lt;=L_Conversion!$D$117),"-",
"PRIMER_DIA fuera de rango")))))))))))))))</f>
        <v>-</v>
      </c>
      <c r="AS1460" s="94" t="str">
        <f t="shared" si="617"/>
        <v>-</v>
      </c>
      <c r="AT1460" s="94" t="str">
        <f t="shared" si="618"/>
        <v>-</v>
      </c>
      <c r="AU1460" s="94" t="str">
        <f t="shared" si="619"/>
        <v>-</v>
      </c>
      <c r="AV1460" s="94" t="str">
        <f t="shared" si="620"/>
        <v>-</v>
      </c>
      <c r="AW1460" s="94" t="str">
        <f t="shared" si="621"/>
        <v>-</v>
      </c>
      <c r="AX1460" s="94" t="str">
        <f t="shared" si="622"/>
        <v>-</v>
      </c>
      <c r="AY1460" s="94" t="str">
        <f t="shared" si="623"/>
        <v>-</v>
      </c>
      <c r="AZ1460" s="94" t="str">
        <f t="shared" si="624"/>
        <v>-</v>
      </c>
      <c r="BA1460" s="94" t="str">
        <f t="shared" si="625"/>
        <v>-</v>
      </c>
      <c r="BB1460" s="94" t="str">
        <f t="shared" si="626"/>
        <v>-</v>
      </c>
      <c r="BC1460" s="94" t="str">
        <f t="shared" si="627"/>
        <v>-</v>
      </c>
      <c r="BD1460" s="94" t="str">
        <f t="shared" si="628"/>
        <v>-</v>
      </c>
      <c r="BE1460" s="94" t="str">
        <f t="shared" si="629"/>
        <v>-</v>
      </c>
      <c r="BF1460" s="94" t="str">
        <f t="shared" si="630"/>
        <v>-</v>
      </c>
    </row>
    <row r="1461" spans="1:58" x14ac:dyDescent="0.2">
      <c r="A1461" s="19" t="s">
        <v>1193</v>
      </c>
      <c r="B1461" s="19" t="s">
        <v>76</v>
      </c>
      <c r="C1461" s="19">
        <v>16941040</v>
      </c>
      <c r="D1461" s="19">
        <v>2</v>
      </c>
      <c r="E1461" s="19" t="s">
        <v>1458</v>
      </c>
      <c r="F1461" s="19" t="s">
        <v>1194</v>
      </c>
      <c r="G1461" s="19" t="s">
        <v>1459</v>
      </c>
      <c r="H1461" s="19" t="s">
        <v>654</v>
      </c>
      <c r="I1461" s="19" t="s">
        <v>653</v>
      </c>
      <c r="J1461" s="19">
        <v>80</v>
      </c>
      <c r="K1461" s="19" t="s">
        <v>556</v>
      </c>
      <c r="L1461" s="19" t="s">
        <v>495</v>
      </c>
      <c r="M1461" s="19" t="s">
        <v>273</v>
      </c>
      <c r="N1461" s="19">
        <v>46013</v>
      </c>
      <c r="O1461" s="19">
        <v>2</v>
      </c>
      <c r="P1461" s="83">
        <v>1</v>
      </c>
      <c r="Q1461" s="19" t="s">
        <v>23</v>
      </c>
      <c r="R1461" s="19" t="s">
        <v>11</v>
      </c>
      <c r="S1461" s="19" t="s">
        <v>23</v>
      </c>
      <c r="T1461" s="19">
        <v>2</v>
      </c>
      <c r="U1461" s="19" t="s">
        <v>11</v>
      </c>
      <c r="V1461" s="19" t="s">
        <v>11</v>
      </c>
      <c r="W1461" s="19" t="s">
        <v>11</v>
      </c>
      <c r="X1461" s="19">
        <v>0</v>
      </c>
      <c r="Y1461" s="19" t="s">
        <v>730</v>
      </c>
      <c r="Z1461" s="19">
        <v>0</v>
      </c>
      <c r="AA1461" s="19">
        <v>0</v>
      </c>
      <c r="AB1461" s="19">
        <v>0</v>
      </c>
      <c r="AC1461" s="186" t="str">
        <f>IF(OR(M1461="13",M1461="14",P1461=8),"",IF(     AND(OR(S1461="AUTORIZADO", S1461="PENDIENTE", S1461="REDUCIDO", S1461="AMPLIADO"),L1461&lt;&gt;"HONORARIO" ), _xlfn.CONCAT(IF(H1461="X","H",H1461),"_",IF(OR(P1461=5,P1461=6),_xlfn.CONCAT(P1461,"A"),P1461),"_",VLOOKUP(T1461,Datos!$B$2:$C$5,2,TRUE)),""))</f>
        <v>H_1_[hasta 3]</v>
      </c>
      <c r="AD1461" s="186">
        <f t="shared" si="604"/>
        <v>0</v>
      </c>
      <c r="AE1461" s="90" t="str">
        <f t="shared" si="605"/>
        <v>-</v>
      </c>
      <c r="AF1461" s="91" t="str">
        <f t="shared" si="606"/>
        <v>070601</v>
      </c>
      <c r="AG1461" s="92"/>
      <c r="AH1461" s="93" t="str">
        <f t="shared" si="607"/>
        <v>Corporación de Fomento de la Producción</v>
      </c>
      <c r="AI1461" s="90" t="str">
        <f t="shared" si="608"/>
        <v>-</v>
      </c>
      <c r="AJ1461" s="90">
        <f t="shared" si="609"/>
        <v>2</v>
      </c>
      <c r="AK1461" s="90" t="str">
        <f t="shared" si="610"/>
        <v>-</v>
      </c>
      <c r="AL1461" s="90" t="str">
        <f t="shared" si="611"/>
        <v>Identifica este registro como HOMBRE</v>
      </c>
      <c r="AM1461" s="90" t="str">
        <f t="shared" si="612"/>
        <v>-</v>
      </c>
      <c r="AN1461" s="90" t="str">
        <f t="shared" si="613"/>
        <v>-</v>
      </c>
      <c r="AO1461" s="90" t="str">
        <f t="shared" si="614"/>
        <v>-</v>
      </c>
      <c r="AP1461" s="58" t="str">
        <f t="shared" si="615"/>
        <v>-</v>
      </c>
      <c r="AQ1461" s="94" t="str">
        <f t="shared" si="616"/>
        <v>-</v>
      </c>
      <c r="AR1461" s="94" t="str">
        <f>IF(N1461="","PRIMER_DIA en blanco",
IF(AND(M1461="01",N1461&gt;=L_Conversion!$C$118,N1461&lt;=L_Conversion!$D$118),"-",
IF(AND(M1461="02",N1461&gt;=L_Conversion!$C$119,N1461&lt;=L_Conversion!$D$119),"-",
IF(AND(M1461="03",N1461&gt;=L_Conversion!$C$120,N1461&lt;=L_Conversion!$D$120),"-",
IF(AND(M1461="04",N1461&gt;=L_Conversion!$C$121,N1461&lt;=L_Conversion!$D$121),"-",
IF(AND(M1461="05",N1461&gt;=L_Conversion!$C$122,N1461&lt;=L_Conversion!$D$122),"-",
IF(AND(M1461="06",N1461&gt;=L_Conversion!$C$123,N1461&lt;=L_Conversion!$D$123),"-",
IF(AND(M1461="07",N1461&gt;=L_Conversion!$C$124,N1461&lt;=L_Conversion!$D$124),"-",
IF(AND(M1461="08",N1461&gt;=L_Conversion!$C$125,N1461&lt;=L_Conversion!$D$125),"-",
IF(AND(M1461="09",N1461&gt;=L_Conversion!$C$126,N1461&lt;=L_Conversion!$D$126),"-",
IF(AND(M1461="10",N1461&gt;=L_Conversion!$C$127,N1461&lt;=L_Conversion!$D$127),"-",
IF(AND(M1461="11",N1461&gt;=L_Conversion!$C$128,N1461&lt;=L_Conversion!$D$128),"-",
IF(AND(M1461="12",N1461&gt;=L_Conversion!$C$129,N1461&lt;=L_Conversion!$D$129),"-",
IF(AND(M1461="13",N1461&gt;=L_Conversion!$C$116,N1461&lt;=L_Conversion!$D$116),"-",
IF(AND(M1461="14",N1461&gt;=L_Conversion!$C$117,N1461&lt;=L_Conversion!$D$117),"-",
"PRIMER_DIA fuera de rango")))))))))))))))</f>
        <v>-</v>
      </c>
      <c r="AS1461" s="94" t="str">
        <f t="shared" si="617"/>
        <v>-</v>
      </c>
      <c r="AT1461" s="94" t="str">
        <f t="shared" si="618"/>
        <v>-</v>
      </c>
      <c r="AU1461" s="94" t="str">
        <f t="shared" si="619"/>
        <v>-</v>
      </c>
      <c r="AV1461" s="94" t="str">
        <f t="shared" si="620"/>
        <v>-</v>
      </c>
      <c r="AW1461" s="94" t="str">
        <f t="shared" si="621"/>
        <v>-</v>
      </c>
      <c r="AX1461" s="94" t="str">
        <f t="shared" si="622"/>
        <v>-</v>
      </c>
      <c r="AY1461" s="94" t="str">
        <f t="shared" si="623"/>
        <v>-</v>
      </c>
      <c r="AZ1461" s="94" t="str">
        <f t="shared" si="624"/>
        <v>-</v>
      </c>
      <c r="BA1461" s="94" t="str">
        <f t="shared" si="625"/>
        <v>-</v>
      </c>
      <c r="BB1461" s="94" t="str">
        <f t="shared" si="626"/>
        <v>-</v>
      </c>
      <c r="BC1461" s="94" t="str">
        <f t="shared" si="627"/>
        <v>-</v>
      </c>
      <c r="BD1461" s="94" t="str">
        <f t="shared" si="628"/>
        <v>-</v>
      </c>
      <c r="BE1461" s="94" t="str">
        <f t="shared" si="629"/>
        <v>-</v>
      </c>
      <c r="BF1461" s="94" t="str">
        <f t="shared" si="630"/>
        <v>-</v>
      </c>
    </row>
    <row r="1462" spans="1:58" x14ac:dyDescent="0.2">
      <c r="A1462" s="19" t="s">
        <v>1193</v>
      </c>
      <c r="B1462" s="19" t="s">
        <v>876</v>
      </c>
      <c r="C1462" s="19">
        <v>15988048</v>
      </c>
      <c r="D1462" s="19">
        <v>6</v>
      </c>
      <c r="E1462" s="19" t="s">
        <v>1795</v>
      </c>
      <c r="F1462" s="19" t="s">
        <v>1198</v>
      </c>
      <c r="G1462" s="19" t="s">
        <v>2023</v>
      </c>
      <c r="H1462" s="19" t="s">
        <v>1018</v>
      </c>
      <c r="I1462" s="19" t="s">
        <v>654</v>
      </c>
      <c r="J1462" s="19">
        <v>80</v>
      </c>
      <c r="K1462" s="19" t="s">
        <v>554</v>
      </c>
      <c r="L1462" s="19" t="s">
        <v>509</v>
      </c>
      <c r="M1462" s="19" t="s">
        <v>273</v>
      </c>
      <c r="N1462" s="19">
        <v>46013</v>
      </c>
      <c r="O1462" s="19">
        <v>30</v>
      </c>
      <c r="P1462" s="83">
        <v>1</v>
      </c>
      <c r="Q1462" s="19" t="s">
        <v>23</v>
      </c>
      <c r="R1462" s="19" t="s">
        <v>11</v>
      </c>
      <c r="S1462" s="19" t="s">
        <v>23</v>
      </c>
      <c r="T1462" s="19">
        <v>30</v>
      </c>
      <c r="U1462" s="19" t="s">
        <v>11</v>
      </c>
      <c r="V1462" s="19" t="s">
        <v>11</v>
      </c>
      <c r="W1462" s="19" t="s">
        <v>11</v>
      </c>
      <c r="X1462" s="19">
        <v>0</v>
      </c>
      <c r="Y1462" s="19" t="s">
        <v>730</v>
      </c>
      <c r="Z1462" s="19">
        <v>0</v>
      </c>
      <c r="AA1462" s="19">
        <v>0</v>
      </c>
      <c r="AB1462" s="19">
        <v>0</v>
      </c>
      <c r="AC1462" s="186" t="str">
        <f>IF(OR(M1462="13",M1462="14",P1462=8),"",IF(     AND(OR(S1462="AUTORIZADO", S1462="PENDIENTE", S1462="REDUCIDO", S1462="AMPLIADO"),L1462&lt;&gt;"HONORARIO" ), _xlfn.CONCAT(IF(H1462="X","H",H1462),"_",IF(OR(P1462=5,P1462=6),_xlfn.CONCAT(P1462,"A"),P1462),"_",VLOOKUP(T1462,Datos!$B$2:$C$5,2,TRUE)),""))</f>
        <v>M_1_[11 +]</v>
      </c>
      <c r="AD1462" s="186">
        <f t="shared" si="604"/>
        <v>0</v>
      </c>
      <c r="AE1462" s="90" t="str">
        <f t="shared" si="605"/>
        <v>-</v>
      </c>
      <c r="AF1462" s="91" t="str">
        <f t="shared" si="606"/>
        <v>070607</v>
      </c>
      <c r="AG1462" s="92"/>
      <c r="AH1462" s="93" t="str">
        <f t="shared" si="607"/>
        <v>Corporación de Fomento de la Producción</v>
      </c>
      <c r="AI1462" s="90" t="str">
        <f t="shared" si="608"/>
        <v>-</v>
      </c>
      <c r="AJ1462" s="90">
        <f t="shared" si="609"/>
        <v>6</v>
      </c>
      <c r="AK1462" s="90" t="str">
        <f t="shared" si="610"/>
        <v>-</v>
      </c>
      <c r="AL1462" s="90" t="str">
        <f t="shared" si="611"/>
        <v>Identifica este registro como MUJER</v>
      </c>
      <c r="AM1462" s="90" t="str">
        <f t="shared" si="612"/>
        <v>-</v>
      </c>
      <c r="AN1462" s="90" t="str">
        <f t="shared" si="613"/>
        <v>-</v>
      </c>
      <c r="AO1462" s="90" t="str">
        <f t="shared" si="614"/>
        <v>-</v>
      </c>
      <c r="AP1462" s="58" t="str">
        <f t="shared" si="615"/>
        <v>-</v>
      </c>
      <c r="AQ1462" s="94" t="str">
        <f t="shared" si="616"/>
        <v>-</v>
      </c>
      <c r="AR1462" s="94" t="str">
        <f>IF(N1462="","PRIMER_DIA en blanco",
IF(AND(M1462="01",N1462&gt;=L_Conversion!$C$118,N1462&lt;=L_Conversion!$D$118),"-",
IF(AND(M1462="02",N1462&gt;=L_Conversion!$C$119,N1462&lt;=L_Conversion!$D$119),"-",
IF(AND(M1462="03",N1462&gt;=L_Conversion!$C$120,N1462&lt;=L_Conversion!$D$120),"-",
IF(AND(M1462="04",N1462&gt;=L_Conversion!$C$121,N1462&lt;=L_Conversion!$D$121),"-",
IF(AND(M1462="05",N1462&gt;=L_Conversion!$C$122,N1462&lt;=L_Conversion!$D$122),"-",
IF(AND(M1462="06",N1462&gt;=L_Conversion!$C$123,N1462&lt;=L_Conversion!$D$123),"-",
IF(AND(M1462="07",N1462&gt;=L_Conversion!$C$124,N1462&lt;=L_Conversion!$D$124),"-",
IF(AND(M1462="08",N1462&gt;=L_Conversion!$C$125,N1462&lt;=L_Conversion!$D$125),"-",
IF(AND(M1462="09",N1462&gt;=L_Conversion!$C$126,N1462&lt;=L_Conversion!$D$126),"-",
IF(AND(M1462="10",N1462&gt;=L_Conversion!$C$127,N1462&lt;=L_Conversion!$D$127),"-",
IF(AND(M1462="11",N1462&gt;=L_Conversion!$C$128,N1462&lt;=L_Conversion!$D$128),"-",
IF(AND(M1462="12",N1462&gt;=L_Conversion!$C$129,N1462&lt;=L_Conversion!$D$129),"-",
IF(AND(M1462="13",N1462&gt;=L_Conversion!$C$116,N1462&lt;=L_Conversion!$D$116),"-",
IF(AND(M1462="14",N1462&gt;=L_Conversion!$C$117,N1462&lt;=L_Conversion!$D$117),"-",
"PRIMER_DIA fuera de rango")))))))))))))))</f>
        <v>-</v>
      </c>
      <c r="AS1462" s="94" t="str">
        <f t="shared" si="617"/>
        <v>-</v>
      </c>
      <c r="AT1462" s="94" t="str">
        <f t="shared" si="618"/>
        <v>-</v>
      </c>
      <c r="AU1462" s="94" t="str">
        <f t="shared" si="619"/>
        <v>-</v>
      </c>
      <c r="AV1462" s="94" t="str">
        <f t="shared" si="620"/>
        <v>-</v>
      </c>
      <c r="AW1462" s="94" t="str">
        <f t="shared" si="621"/>
        <v>-</v>
      </c>
      <c r="AX1462" s="94" t="str">
        <f t="shared" si="622"/>
        <v>-</v>
      </c>
      <c r="AY1462" s="94" t="str">
        <f t="shared" si="623"/>
        <v>-</v>
      </c>
      <c r="AZ1462" s="94" t="str">
        <f t="shared" si="624"/>
        <v>-</v>
      </c>
      <c r="BA1462" s="94" t="str">
        <f t="shared" si="625"/>
        <v>-</v>
      </c>
      <c r="BB1462" s="94" t="str">
        <f t="shared" si="626"/>
        <v>-</v>
      </c>
      <c r="BC1462" s="94" t="str">
        <f t="shared" si="627"/>
        <v>-</v>
      </c>
      <c r="BD1462" s="94" t="str">
        <f t="shared" si="628"/>
        <v>-</v>
      </c>
      <c r="BE1462" s="94" t="str">
        <f t="shared" si="629"/>
        <v>-</v>
      </c>
      <c r="BF1462" s="94" t="str">
        <f t="shared" si="630"/>
        <v>-</v>
      </c>
    </row>
    <row r="1463" spans="1:58" x14ac:dyDescent="0.2">
      <c r="A1463" s="19" t="s">
        <v>1193</v>
      </c>
      <c r="B1463" s="19" t="s">
        <v>876</v>
      </c>
      <c r="C1463" s="19">
        <v>15804728</v>
      </c>
      <c r="D1463" s="19">
        <v>4</v>
      </c>
      <c r="E1463" s="19" t="s">
        <v>1713</v>
      </c>
      <c r="F1463" s="19" t="s">
        <v>1714</v>
      </c>
      <c r="G1463" s="19" t="s">
        <v>1715</v>
      </c>
      <c r="H1463" s="19" t="s">
        <v>1018</v>
      </c>
      <c r="I1463" s="19" t="s">
        <v>653</v>
      </c>
      <c r="J1463" s="19">
        <v>80</v>
      </c>
      <c r="K1463" s="19" t="s">
        <v>556</v>
      </c>
      <c r="L1463" s="19" t="s">
        <v>495</v>
      </c>
      <c r="M1463" s="19" t="s">
        <v>273</v>
      </c>
      <c r="N1463" s="19">
        <v>46013</v>
      </c>
      <c r="O1463" s="19">
        <v>30</v>
      </c>
      <c r="P1463" s="83">
        <v>1</v>
      </c>
      <c r="Q1463" s="19" t="s">
        <v>23</v>
      </c>
      <c r="R1463" s="19" t="s">
        <v>11</v>
      </c>
      <c r="S1463" s="19" t="s">
        <v>23</v>
      </c>
      <c r="T1463" s="19">
        <v>30</v>
      </c>
      <c r="U1463" s="19" t="s">
        <v>11</v>
      </c>
      <c r="V1463" s="19" t="s">
        <v>11</v>
      </c>
      <c r="W1463" s="19" t="s">
        <v>11</v>
      </c>
      <c r="X1463" s="19">
        <v>0</v>
      </c>
      <c r="Y1463" s="19" t="s">
        <v>730</v>
      </c>
      <c r="Z1463" s="19">
        <v>0</v>
      </c>
      <c r="AA1463" s="19">
        <v>0</v>
      </c>
      <c r="AB1463" s="19">
        <v>0</v>
      </c>
      <c r="AC1463" s="186" t="str">
        <f>IF(OR(M1463="13",M1463="14",P1463=8),"",IF(     AND(OR(S1463="AUTORIZADO", S1463="PENDIENTE", S1463="REDUCIDO", S1463="AMPLIADO"),L1463&lt;&gt;"HONORARIO" ), _xlfn.CONCAT(IF(H1463="X","H",H1463),"_",IF(OR(P1463=5,P1463=6),_xlfn.CONCAT(P1463,"A"),P1463),"_",VLOOKUP(T1463,Datos!$B$2:$C$5,2,TRUE)),""))</f>
        <v>M_1_[11 +]</v>
      </c>
      <c r="AD1463" s="186">
        <f t="shared" si="604"/>
        <v>0</v>
      </c>
      <c r="AE1463" s="90" t="str">
        <f t="shared" si="605"/>
        <v>-</v>
      </c>
      <c r="AF1463" s="91" t="str">
        <f t="shared" si="606"/>
        <v>070607</v>
      </c>
      <c r="AG1463" s="92"/>
      <c r="AH1463" s="93" t="str">
        <f t="shared" si="607"/>
        <v>Corporación de Fomento de la Producción</v>
      </c>
      <c r="AI1463" s="90" t="str">
        <f t="shared" si="608"/>
        <v>-</v>
      </c>
      <c r="AJ1463" s="90">
        <f t="shared" si="609"/>
        <v>4</v>
      </c>
      <c r="AK1463" s="90" t="str">
        <f t="shared" si="610"/>
        <v>-</v>
      </c>
      <c r="AL1463" s="90" t="str">
        <f t="shared" si="611"/>
        <v>Identifica este registro como MUJER</v>
      </c>
      <c r="AM1463" s="90" t="str">
        <f t="shared" si="612"/>
        <v>-</v>
      </c>
      <c r="AN1463" s="90" t="str">
        <f t="shared" si="613"/>
        <v>-</v>
      </c>
      <c r="AO1463" s="90" t="str">
        <f t="shared" si="614"/>
        <v>-</v>
      </c>
      <c r="AP1463" s="58" t="str">
        <f t="shared" si="615"/>
        <v>-</v>
      </c>
      <c r="AQ1463" s="94" t="str">
        <f t="shared" si="616"/>
        <v>-</v>
      </c>
      <c r="AR1463" s="94" t="str">
        <f>IF(N1463="","PRIMER_DIA en blanco",
IF(AND(M1463="01",N1463&gt;=L_Conversion!$C$118,N1463&lt;=L_Conversion!$D$118),"-",
IF(AND(M1463="02",N1463&gt;=L_Conversion!$C$119,N1463&lt;=L_Conversion!$D$119),"-",
IF(AND(M1463="03",N1463&gt;=L_Conversion!$C$120,N1463&lt;=L_Conversion!$D$120),"-",
IF(AND(M1463="04",N1463&gt;=L_Conversion!$C$121,N1463&lt;=L_Conversion!$D$121),"-",
IF(AND(M1463="05",N1463&gt;=L_Conversion!$C$122,N1463&lt;=L_Conversion!$D$122),"-",
IF(AND(M1463="06",N1463&gt;=L_Conversion!$C$123,N1463&lt;=L_Conversion!$D$123),"-",
IF(AND(M1463="07",N1463&gt;=L_Conversion!$C$124,N1463&lt;=L_Conversion!$D$124),"-",
IF(AND(M1463="08",N1463&gt;=L_Conversion!$C$125,N1463&lt;=L_Conversion!$D$125),"-",
IF(AND(M1463="09",N1463&gt;=L_Conversion!$C$126,N1463&lt;=L_Conversion!$D$126),"-",
IF(AND(M1463="10",N1463&gt;=L_Conversion!$C$127,N1463&lt;=L_Conversion!$D$127),"-",
IF(AND(M1463="11",N1463&gt;=L_Conversion!$C$128,N1463&lt;=L_Conversion!$D$128),"-",
IF(AND(M1463="12",N1463&gt;=L_Conversion!$C$129,N1463&lt;=L_Conversion!$D$129),"-",
IF(AND(M1463="13",N1463&gt;=L_Conversion!$C$116,N1463&lt;=L_Conversion!$D$116),"-",
IF(AND(M1463="14",N1463&gt;=L_Conversion!$C$117,N1463&lt;=L_Conversion!$D$117),"-",
"PRIMER_DIA fuera de rango")))))))))))))))</f>
        <v>-</v>
      </c>
      <c r="AS1463" s="94" t="str">
        <f t="shared" si="617"/>
        <v>-</v>
      </c>
      <c r="AT1463" s="94" t="str">
        <f t="shared" si="618"/>
        <v>-</v>
      </c>
      <c r="AU1463" s="94" t="str">
        <f t="shared" si="619"/>
        <v>-</v>
      </c>
      <c r="AV1463" s="94" t="str">
        <f t="shared" si="620"/>
        <v>-</v>
      </c>
      <c r="AW1463" s="94" t="str">
        <f t="shared" si="621"/>
        <v>-</v>
      </c>
      <c r="AX1463" s="94" t="str">
        <f t="shared" si="622"/>
        <v>-</v>
      </c>
      <c r="AY1463" s="94" t="str">
        <f t="shared" si="623"/>
        <v>-</v>
      </c>
      <c r="AZ1463" s="94" t="str">
        <f t="shared" si="624"/>
        <v>-</v>
      </c>
      <c r="BA1463" s="94" t="str">
        <f t="shared" si="625"/>
        <v>-</v>
      </c>
      <c r="BB1463" s="94" t="str">
        <f t="shared" si="626"/>
        <v>-</v>
      </c>
      <c r="BC1463" s="94" t="str">
        <f t="shared" si="627"/>
        <v>-</v>
      </c>
      <c r="BD1463" s="94" t="str">
        <f t="shared" si="628"/>
        <v>-</v>
      </c>
      <c r="BE1463" s="94" t="str">
        <f t="shared" si="629"/>
        <v>-</v>
      </c>
      <c r="BF1463" s="94" t="str">
        <f t="shared" si="630"/>
        <v>-</v>
      </c>
    </row>
    <row r="1464" spans="1:58" x14ac:dyDescent="0.2">
      <c r="A1464" s="19" t="s">
        <v>1193</v>
      </c>
      <c r="B1464" s="19" t="s">
        <v>76</v>
      </c>
      <c r="C1464" s="19">
        <v>13282671</v>
      </c>
      <c r="D1464" s="19">
        <v>4</v>
      </c>
      <c r="E1464" s="19" t="s">
        <v>1265</v>
      </c>
      <c r="F1464" s="19" t="s">
        <v>2076</v>
      </c>
      <c r="G1464" s="19" t="s">
        <v>2077</v>
      </c>
      <c r="H1464" s="19" t="s">
        <v>1018</v>
      </c>
      <c r="I1464" s="19" t="s">
        <v>653</v>
      </c>
      <c r="J1464" s="19">
        <v>80</v>
      </c>
      <c r="K1464" s="19" t="s">
        <v>556</v>
      </c>
      <c r="L1464" s="19" t="s">
        <v>495</v>
      </c>
      <c r="M1464" s="19" t="s">
        <v>273</v>
      </c>
      <c r="N1464" s="19">
        <v>46014</v>
      </c>
      <c r="O1464" s="19">
        <v>14</v>
      </c>
      <c r="P1464" s="83">
        <v>1</v>
      </c>
      <c r="Q1464" s="19" t="s">
        <v>23</v>
      </c>
      <c r="R1464" s="19" t="s">
        <v>11</v>
      </c>
      <c r="S1464" s="19" t="s">
        <v>23</v>
      </c>
      <c r="T1464" s="19">
        <v>14</v>
      </c>
      <c r="U1464" s="19" t="s">
        <v>11</v>
      </c>
      <c r="V1464" s="19" t="s">
        <v>11</v>
      </c>
      <c r="W1464" s="19" t="s">
        <v>11</v>
      </c>
      <c r="X1464" s="19">
        <v>0</v>
      </c>
      <c r="Y1464" s="19" t="s">
        <v>730</v>
      </c>
      <c r="Z1464" s="19">
        <v>0</v>
      </c>
      <c r="AA1464" s="19">
        <v>0</v>
      </c>
      <c r="AB1464" s="19">
        <v>0</v>
      </c>
      <c r="AC1464" s="186" t="str">
        <f>IF(OR(M1464="13",M1464="14",P1464=8),"",IF(     AND(OR(S1464="AUTORIZADO", S1464="PENDIENTE", S1464="REDUCIDO", S1464="AMPLIADO"),L1464&lt;&gt;"HONORARIO" ), _xlfn.CONCAT(IF(H1464="X","H",H1464),"_",IF(OR(P1464=5,P1464=6),_xlfn.CONCAT(P1464,"A"),P1464),"_",VLOOKUP(T1464,Datos!$B$2:$C$5,2,TRUE)),""))</f>
        <v>M_1_[11 +]</v>
      </c>
      <c r="AD1464" s="186">
        <f t="shared" si="604"/>
        <v>0</v>
      </c>
      <c r="AE1464" s="90" t="str">
        <f t="shared" si="605"/>
        <v>-</v>
      </c>
      <c r="AF1464" s="91" t="str">
        <f t="shared" si="606"/>
        <v>070601</v>
      </c>
      <c r="AG1464" s="92"/>
      <c r="AH1464" s="93" t="str">
        <f t="shared" si="607"/>
        <v>Corporación de Fomento de la Producción</v>
      </c>
      <c r="AI1464" s="90" t="str">
        <f t="shared" si="608"/>
        <v>-</v>
      </c>
      <c r="AJ1464" s="90">
        <f t="shared" si="609"/>
        <v>4</v>
      </c>
      <c r="AK1464" s="90" t="str">
        <f t="shared" si="610"/>
        <v>-</v>
      </c>
      <c r="AL1464" s="90" t="str">
        <f t="shared" si="611"/>
        <v>Identifica este registro como MUJER</v>
      </c>
      <c r="AM1464" s="90" t="str">
        <f t="shared" si="612"/>
        <v>-</v>
      </c>
      <c r="AN1464" s="90" t="str">
        <f t="shared" si="613"/>
        <v>-</v>
      </c>
      <c r="AO1464" s="90" t="str">
        <f t="shared" si="614"/>
        <v>-</v>
      </c>
      <c r="AP1464" s="58" t="str">
        <f t="shared" si="615"/>
        <v>-</v>
      </c>
      <c r="AQ1464" s="94" t="str">
        <f t="shared" si="616"/>
        <v>-</v>
      </c>
      <c r="AR1464" s="94" t="str">
        <f>IF(N1464="","PRIMER_DIA en blanco",
IF(AND(M1464="01",N1464&gt;=L_Conversion!$C$118,N1464&lt;=L_Conversion!$D$118),"-",
IF(AND(M1464="02",N1464&gt;=L_Conversion!$C$119,N1464&lt;=L_Conversion!$D$119),"-",
IF(AND(M1464="03",N1464&gt;=L_Conversion!$C$120,N1464&lt;=L_Conversion!$D$120),"-",
IF(AND(M1464="04",N1464&gt;=L_Conversion!$C$121,N1464&lt;=L_Conversion!$D$121),"-",
IF(AND(M1464="05",N1464&gt;=L_Conversion!$C$122,N1464&lt;=L_Conversion!$D$122),"-",
IF(AND(M1464="06",N1464&gt;=L_Conversion!$C$123,N1464&lt;=L_Conversion!$D$123),"-",
IF(AND(M1464="07",N1464&gt;=L_Conversion!$C$124,N1464&lt;=L_Conversion!$D$124),"-",
IF(AND(M1464="08",N1464&gt;=L_Conversion!$C$125,N1464&lt;=L_Conversion!$D$125),"-",
IF(AND(M1464="09",N1464&gt;=L_Conversion!$C$126,N1464&lt;=L_Conversion!$D$126),"-",
IF(AND(M1464="10",N1464&gt;=L_Conversion!$C$127,N1464&lt;=L_Conversion!$D$127),"-",
IF(AND(M1464="11",N1464&gt;=L_Conversion!$C$128,N1464&lt;=L_Conversion!$D$128),"-",
IF(AND(M1464="12",N1464&gt;=L_Conversion!$C$129,N1464&lt;=L_Conversion!$D$129),"-",
IF(AND(M1464="13",N1464&gt;=L_Conversion!$C$116,N1464&lt;=L_Conversion!$D$116),"-",
IF(AND(M1464="14",N1464&gt;=L_Conversion!$C$117,N1464&lt;=L_Conversion!$D$117),"-",
"PRIMER_DIA fuera de rango")))))))))))))))</f>
        <v>-</v>
      </c>
      <c r="AS1464" s="94" t="str">
        <f t="shared" si="617"/>
        <v>-</v>
      </c>
      <c r="AT1464" s="94" t="str">
        <f t="shared" si="618"/>
        <v>-</v>
      </c>
      <c r="AU1464" s="94" t="str">
        <f t="shared" si="619"/>
        <v>-</v>
      </c>
      <c r="AV1464" s="94" t="str">
        <f t="shared" si="620"/>
        <v>-</v>
      </c>
      <c r="AW1464" s="94" t="str">
        <f t="shared" si="621"/>
        <v>-</v>
      </c>
      <c r="AX1464" s="94" t="str">
        <f t="shared" si="622"/>
        <v>-</v>
      </c>
      <c r="AY1464" s="94" t="str">
        <f t="shared" si="623"/>
        <v>-</v>
      </c>
      <c r="AZ1464" s="94" t="str">
        <f t="shared" si="624"/>
        <v>-</v>
      </c>
      <c r="BA1464" s="94" t="str">
        <f t="shared" si="625"/>
        <v>-</v>
      </c>
      <c r="BB1464" s="94" t="str">
        <f t="shared" si="626"/>
        <v>-</v>
      </c>
      <c r="BC1464" s="94" t="str">
        <f t="shared" si="627"/>
        <v>-</v>
      </c>
      <c r="BD1464" s="94" t="str">
        <f t="shared" si="628"/>
        <v>-</v>
      </c>
      <c r="BE1464" s="94" t="str">
        <f t="shared" si="629"/>
        <v>-</v>
      </c>
      <c r="BF1464" s="94" t="str">
        <f t="shared" si="630"/>
        <v>-</v>
      </c>
    </row>
    <row r="1465" spans="1:58" x14ac:dyDescent="0.2">
      <c r="A1465" s="19" t="s">
        <v>1193</v>
      </c>
      <c r="B1465" s="19" t="s">
        <v>76</v>
      </c>
      <c r="C1465" s="19">
        <v>15009402</v>
      </c>
      <c r="D1465" s="19" t="s">
        <v>1197</v>
      </c>
      <c r="E1465" s="19" t="s">
        <v>1405</v>
      </c>
      <c r="F1465" s="19" t="s">
        <v>1406</v>
      </c>
      <c r="G1465" s="19" t="s">
        <v>1407</v>
      </c>
      <c r="H1465" s="19" t="s">
        <v>654</v>
      </c>
      <c r="I1465" s="19" t="s">
        <v>653</v>
      </c>
      <c r="J1465" s="19">
        <v>80</v>
      </c>
      <c r="K1465" s="19" t="s">
        <v>556</v>
      </c>
      <c r="L1465" s="19" t="s">
        <v>495</v>
      </c>
      <c r="M1465" s="19" t="s">
        <v>273</v>
      </c>
      <c r="N1465" s="19">
        <v>46014</v>
      </c>
      <c r="O1465" s="19">
        <v>2</v>
      </c>
      <c r="P1465" s="83">
        <v>1</v>
      </c>
      <c r="Q1465" s="19" t="s">
        <v>23</v>
      </c>
      <c r="R1465" s="19" t="s">
        <v>11</v>
      </c>
      <c r="S1465" s="19" t="s">
        <v>23</v>
      </c>
      <c r="T1465" s="19">
        <v>2</v>
      </c>
      <c r="U1465" s="19" t="s">
        <v>11</v>
      </c>
      <c r="V1465" s="19" t="s">
        <v>11</v>
      </c>
      <c r="W1465" s="19" t="s">
        <v>11</v>
      </c>
      <c r="X1465" s="19">
        <v>0</v>
      </c>
      <c r="Y1465" s="19" t="s">
        <v>730</v>
      </c>
      <c r="Z1465" s="19">
        <v>0</v>
      </c>
      <c r="AA1465" s="19">
        <v>0</v>
      </c>
      <c r="AB1465" s="19">
        <v>0</v>
      </c>
      <c r="AC1465" s="186" t="str">
        <f>IF(OR(M1465="13",M1465="14",P1465=8),"",IF(     AND(OR(S1465="AUTORIZADO", S1465="PENDIENTE", S1465="REDUCIDO", S1465="AMPLIADO"),L1465&lt;&gt;"HONORARIO" ), _xlfn.CONCAT(IF(H1465="X","H",H1465),"_",IF(OR(P1465=5,P1465=6),_xlfn.CONCAT(P1465,"A"),P1465),"_",VLOOKUP(T1465,Datos!$B$2:$C$5,2,TRUE)),""))</f>
        <v>H_1_[hasta 3]</v>
      </c>
      <c r="AD1465" s="186">
        <f t="shared" si="604"/>
        <v>0</v>
      </c>
      <c r="AE1465" s="90" t="str">
        <f t="shared" si="605"/>
        <v>-</v>
      </c>
      <c r="AF1465" s="91" t="str">
        <f t="shared" si="606"/>
        <v>070601</v>
      </c>
      <c r="AG1465" s="92"/>
      <c r="AH1465" s="93" t="str">
        <f t="shared" si="607"/>
        <v>Corporación de Fomento de la Producción</v>
      </c>
      <c r="AI1465" s="90" t="str">
        <f t="shared" si="608"/>
        <v>-</v>
      </c>
      <c r="AJ1465" s="90" t="str">
        <f t="shared" si="609"/>
        <v>K</v>
      </c>
      <c r="AK1465" s="90" t="str">
        <f t="shared" si="610"/>
        <v>-</v>
      </c>
      <c r="AL1465" s="90" t="str">
        <f t="shared" si="611"/>
        <v>Identifica este registro como HOMBRE</v>
      </c>
      <c r="AM1465" s="90" t="str">
        <f t="shared" si="612"/>
        <v>-</v>
      </c>
      <c r="AN1465" s="90" t="str">
        <f t="shared" si="613"/>
        <v>-</v>
      </c>
      <c r="AO1465" s="90" t="str">
        <f t="shared" si="614"/>
        <v>-</v>
      </c>
      <c r="AP1465" s="58" t="str">
        <f t="shared" si="615"/>
        <v>-</v>
      </c>
      <c r="AQ1465" s="94" t="str">
        <f t="shared" si="616"/>
        <v>-</v>
      </c>
      <c r="AR1465" s="94" t="str">
        <f>IF(N1465="","PRIMER_DIA en blanco",
IF(AND(M1465="01",N1465&gt;=L_Conversion!$C$118,N1465&lt;=L_Conversion!$D$118),"-",
IF(AND(M1465="02",N1465&gt;=L_Conversion!$C$119,N1465&lt;=L_Conversion!$D$119),"-",
IF(AND(M1465="03",N1465&gt;=L_Conversion!$C$120,N1465&lt;=L_Conversion!$D$120),"-",
IF(AND(M1465="04",N1465&gt;=L_Conversion!$C$121,N1465&lt;=L_Conversion!$D$121),"-",
IF(AND(M1465="05",N1465&gt;=L_Conversion!$C$122,N1465&lt;=L_Conversion!$D$122),"-",
IF(AND(M1465="06",N1465&gt;=L_Conversion!$C$123,N1465&lt;=L_Conversion!$D$123),"-",
IF(AND(M1465="07",N1465&gt;=L_Conversion!$C$124,N1465&lt;=L_Conversion!$D$124),"-",
IF(AND(M1465="08",N1465&gt;=L_Conversion!$C$125,N1465&lt;=L_Conversion!$D$125),"-",
IF(AND(M1465="09",N1465&gt;=L_Conversion!$C$126,N1465&lt;=L_Conversion!$D$126),"-",
IF(AND(M1465="10",N1465&gt;=L_Conversion!$C$127,N1465&lt;=L_Conversion!$D$127),"-",
IF(AND(M1465="11",N1465&gt;=L_Conversion!$C$128,N1465&lt;=L_Conversion!$D$128),"-",
IF(AND(M1465="12",N1465&gt;=L_Conversion!$C$129,N1465&lt;=L_Conversion!$D$129),"-",
IF(AND(M1465="13",N1465&gt;=L_Conversion!$C$116,N1465&lt;=L_Conversion!$D$116),"-",
IF(AND(M1465="14",N1465&gt;=L_Conversion!$C$117,N1465&lt;=L_Conversion!$D$117),"-",
"PRIMER_DIA fuera de rango")))))))))))))))</f>
        <v>-</v>
      </c>
      <c r="AS1465" s="94" t="str">
        <f t="shared" si="617"/>
        <v>-</v>
      </c>
      <c r="AT1465" s="94" t="str">
        <f t="shared" si="618"/>
        <v>-</v>
      </c>
      <c r="AU1465" s="94" t="str">
        <f t="shared" si="619"/>
        <v>-</v>
      </c>
      <c r="AV1465" s="94" t="str">
        <f t="shared" si="620"/>
        <v>-</v>
      </c>
      <c r="AW1465" s="94" t="str">
        <f t="shared" si="621"/>
        <v>-</v>
      </c>
      <c r="AX1465" s="94" t="str">
        <f t="shared" si="622"/>
        <v>-</v>
      </c>
      <c r="AY1465" s="94" t="str">
        <f t="shared" si="623"/>
        <v>-</v>
      </c>
      <c r="AZ1465" s="94" t="str">
        <f t="shared" si="624"/>
        <v>-</v>
      </c>
      <c r="BA1465" s="94" t="str">
        <f t="shared" si="625"/>
        <v>-</v>
      </c>
      <c r="BB1465" s="94" t="str">
        <f t="shared" si="626"/>
        <v>-</v>
      </c>
      <c r="BC1465" s="94" t="str">
        <f t="shared" si="627"/>
        <v>-</v>
      </c>
      <c r="BD1465" s="94" t="str">
        <f t="shared" si="628"/>
        <v>-</v>
      </c>
      <c r="BE1465" s="94" t="str">
        <f t="shared" si="629"/>
        <v>-</v>
      </c>
      <c r="BF1465" s="94" t="str">
        <f t="shared" si="630"/>
        <v>-</v>
      </c>
    </row>
    <row r="1466" spans="1:58" x14ac:dyDescent="0.2">
      <c r="A1466" s="19" t="s">
        <v>1193</v>
      </c>
      <c r="B1466" s="19" t="s">
        <v>76</v>
      </c>
      <c r="C1466" s="19">
        <v>9189859</v>
      </c>
      <c r="D1466" s="19">
        <v>4</v>
      </c>
      <c r="E1466" s="19" t="s">
        <v>1294</v>
      </c>
      <c r="F1466" s="19" t="s">
        <v>1945</v>
      </c>
      <c r="G1466" s="19" t="s">
        <v>1946</v>
      </c>
      <c r="H1466" s="19" t="s">
        <v>654</v>
      </c>
      <c r="I1466" s="19" t="s">
        <v>653</v>
      </c>
      <c r="J1466" s="19">
        <v>60</v>
      </c>
      <c r="K1466" s="19" t="s">
        <v>562</v>
      </c>
      <c r="L1466" s="19" t="s">
        <v>490</v>
      </c>
      <c r="M1466" s="19" t="s">
        <v>273</v>
      </c>
      <c r="N1466" s="19">
        <v>46014</v>
      </c>
      <c r="O1466" s="19">
        <v>30</v>
      </c>
      <c r="P1466" s="83">
        <v>1</v>
      </c>
      <c r="Q1466" s="19" t="s">
        <v>23</v>
      </c>
      <c r="R1466" s="19" t="s">
        <v>11</v>
      </c>
      <c r="S1466" s="19" t="s">
        <v>23</v>
      </c>
      <c r="T1466" s="19">
        <v>30</v>
      </c>
      <c r="U1466" s="19" t="s">
        <v>11</v>
      </c>
      <c r="V1466" s="19" t="s">
        <v>11</v>
      </c>
      <c r="W1466" s="19" t="s">
        <v>11</v>
      </c>
      <c r="X1466" s="19">
        <v>0</v>
      </c>
      <c r="Y1466" s="19" t="s">
        <v>732</v>
      </c>
      <c r="Z1466" s="19">
        <v>0</v>
      </c>
      <c r="AA1466" s="19">
        <v>0</v>
      </c>
      <c r="AB1466" s="19">
        <v>0</v>
      </c>
      <c r="AC1466" s="186" t="str">
        <f>IF(OR(M1466="13",M1466="14",P1466=8),"",IF(     AND(OR(S1466="AUTORIZADO", S1466="PENDIENTE", S1466="REDUCIDO", S1466="AMPLIADO"),L1466&lt;&gt;"HONORARIO" ), _xlfn.CONCAT(IF(H1466="X","H",H1466),"_",IF(OR(P1466=5,P1466=6),_xlfn.CONCAT(P1466,"A"),P1466),"_",VLOOKUP(T1466,Datos!$B$2:$C$5,2,TRUE)),""))</f>
        <v>H_1_[11 +]</v>
      </c>
      <c r="AD1466" s="186">
        <f t="shared" si="604"/>
        <v>0</v>
      </c>
      <c r="AE1466" s="90" t="str">
        <f t="shared" si="605"/>
        <v>-</v>
      </c>
      <c r="AF1466" s="91" t="str">
        <f t="shared" si="606"/>
        <v>070601</v>
      </c>
      <c r="AG1466" s="92"/>
      <c r="AH1466" s="93" t="str">
        <f t="shared" si="607"/>
        <v>Corporación de Fomento de la Producción</v>
      </c>
      <c r="AI1466" s="90" t="str">
        <f t="shared" si="608"/>
        <v>-</v>
      </c>
      <c r="AJ1466" s="90">
        <f t="shared" si="609"/>
        <v>4</v>
      </c>
      <c r="AK1466" s="90" t="str">
        <f t="shared" si="610"/>
        <v>-</v>
      </c>
      <c r="AL1466" s="90" t="str">
        <f t="shared" si="611"/>
        <v>Identifica este registro como HOMBRE</v>
      </c>
      <c r="AM1466" s="90" t="str">
        <f t="shared" si="612"/>
        <v>-</v>
      </c>
      <c r="AN1466" s="90" t="str">
        <f t="shared" si="613"/>
        <v>-</v>
      </c>
      <c r="AO1466" s="90" t="str">
        <f t="shared" si="614"/>
        <v>-</v>
      </c>
      <c r="AP1466" s="58" t="str">
        <f t="shared" si="615"/>
        <v>-</v>
      </c>
      <c r="AQ1466" s="94" t="str">
        <f t="shared" si="616"/>
        <v>-</v>
      </c>
      <c r="AR1466" s="94" t="str">
        <f>IF(N1466="","PRIMER_DIA en blanco",
IF(AND(M1466="01",N1466&gt;=L_Conversion!$C$118,N1466&lt;=L_Conversion!$D$118),"-",
IF(AND(M1466="02",N1466&gt;=L_Conversion!$C$119,N1466&lt;=L_Conversion!$D$119),"-",
IF(AND(M1466="03",N1466&gt;=L_Conversion!$C$120,N1466&lt;=L_Conversion!$D$120),"-",
IF(AND(M1466="04",N1466&gt;=L_Conversion!$C$121,N1466&lt;=L_Conversion!$D$121),"-",
IF(AND(M1466="05",N1466&gt;=L_Conversion!$C$122,N1466&lt;=L_Conversion!$D$122),"-",
IF(AND(M1466="06",N1466&gt;=L_Conversion!$C$123,N1466&lt;=L_Conversion!$D$123),"-",
IF(AND(M1466="07",N1466&gt;=L_Conversion!$C$124,N1466&lt;=L_Conversion!$D$124),"-",
IF(AND(M1466="08",N1466&gt;=L_Conversion!$C$125,N1466&lt;=L_Conversion!$D$125),"-",
IF(AND(M1466="09",N1466&gt;=L_Conversion!$C$126,N1466&lt;=L_Conversion!$D$126),"-",
IF(AND(M1466="10",N1466&gt;=L_Conversion!$C$127,N1466&lt;=L_Conversion!$D$127),"-",
IF(AND(M1466="11",N1466&gt;=L_Conversion!$C$128,N1466&lt;=L_Conversion!$D$128),"-",
IF(AND(M1466="12",N1466&gt;=L_Conversion!$C$129,N1466&lt;=L_Conversion!$D$129),"-",
IF(AND(M1466="13",N1466&gt;=L_Conversion!$C$116,N1466&lt;=L_Conversion!$D$116),"-",
IF(AND(M1466="14",N1466&gt;=L_Conversion!$C$117,N1466&lt;=L_Conversion!$D$117),"-",
"PRIMER_DIA fuera de rango")))))))))))))))</f>
        <v>-</v>
      </c>
      <c r="AS1466" s="94" t="str">
        <f t="shared" si="617"/>
        <v>-</v>
      </c>
      <c r="AT1466" s="94" t="str">
        <f t="shared" si="618"/>
        <v>-</v>
      </c>
      <c r="AU1466" s="94" t="str">
        <f t="shared" si="619"/>
        <v>-</v>
      </c>
      <c r="AV1466" s="94" t="str">
        <f t="shared" si="620"/>
        <v>-</v>
      </c>
      <c r="AW1466" s="94" t="str">
        <f t="shared" si="621"/>
        <v>-</v>
      </c>
      <c r="AX1466" s="94" t="str">
        <f t="shared" si="622"/>
        <v>-</v>
      </c>
      <c r="AY1466" s="94" t="str">
        <f t="shared" si="623"/>
        <v>-</v>
      </c>
      <c r="AZ1466" s="94" t="str">
        <f t="shared" si="624"/>
        <v>-</v>
      </c>
      <c r="BA1466" s="94" t="str">
        <f t="shared" si="625"/>
        <v>-</v>
      </c>
      <c r="BB1466" s="94" t="str">
        <f t="shared" si="626"/>
        <v>-</v>
      </c>
      <c r="BC1466" s="94" t="str">
        <f t="shared" si="627"/>
        <v>-</v>
      </c>
      <c r="BD1466" s="94" t="str">
        <f t="shared" si="628"/>
        <v>-</v>
      </c>
      <c r="BE1466" s="94" t="str">
        <f t="shared" si="629"/>
        <v>-</v>
      </c>
      <c r="BF1466" s="94" t="str">
        <f t="shared" si="630"/>
        <v>-</v>
      </c>
    </row>
    <row r="1467" spans="1:58" x14ac:dyDescent="0.2">
      <c r="A1467" s="19" t="s">
        <v>1193</v>
      </c>
      <c r="B1467" s="19" t="s">
        <v>76</v>
      </c>
      <c r="C1467" s="19">
        <v>22605676</v>
      </c>
      <c r="D1467" s="19">
        <v>9</v>
      </c>
      <c r="E1467" s="19" t="s">
        <v>1821</v>
      </c>
      <c r="F1467" s="19" t="s">
        <v>1506</v>
      </c>
      <c r="G1467" s="19" t="s">
        <v>1822</v>
      </c>
      <c r="H1467" s="19" t="s">
        <v>1018</v>
      </c>
      <c r="I1467" s="19" t="s">
        <v>653</v>
      </c>
      <c r="J1467" s="19">
        <v>80</v>
      </c>
      <c r="K1467" s="19" t="s">
        <v>556</v>
      </c>
      <c r="L1467" s="19" t="s">
        <v>495</v>
      </c>
      <c r="M1467" s="19" t="s">
        <v>273</v>
      </c>
      <c r="N1467" s="19">
        <v>46015</v>
      </c>
      <c r="O1467" s="19">
        <v>15</v>
      </c>
      <c r="P1467" s="83">
        <v>1</v>
      </c>
      <c r="Q1467" s="19" t="s">
        <v>23</v>
      </c>
      <c r="R1467" s="19" t="s">
        <v>11</v>
      </c>
      <c r="S1467" s="19" t="s">
        <v>23</v>
      </c>
      <c r="T1467" s="19">
        <v>15</v>
      </c>
      <c r="U1467" s="19" t="s">
        <v>11</v>
      </c>
      <c r="V1467" s="19" t="s">
        <v>11</v>
      </c>
      <c r="W1467" s="19" t="s">
        <v>11</v>
      </c>
      <c r="X1467" s="19">
        <v>0</v>
      </c>
      <c r="Y1467" s="19" t="s">
        <v>730</v>
      </c>
      <c r="Z1467" s="19">
        <v>0</v>
      </c>
      <c r="AA1467" s="19">
        <v>0</v>
      </c>
      <c r="AB1467" s="19">
        <v>0</v>
      </c>
      <c r="AC1467" s="186" t="str">
        <f>IF(OR(M1467="13",M1467="14",P1467=8),"",IF(     AND(OR(S1467="AUTORIZADO", S1467="PENDIENTE", S1467="REDUCIDO", S1467="AMPLIADO"),L1467&lt;&gt;"HONORARIO" ), _xlfn.CONCAT(IF(H1467="X","H",H1467),"_",IF(OR(P1467=5,P1467=6),_xlfn.CONCAT(P1467,"A"),P1467),"_",VLOOKUP(T1467,Datos!$B$2:$C$5,2,TRUE)),""))</f>
        <v>M_1_[11 +]</v>
      </c>
      <c r="AD1467" s="186">
        <f t="shared" si="604"/>
        <v>0</v>
      </c>
      <c r="AE1467" s="90" t="str">
        <f t="shared" si="605"/>
        <v>-</v>
      </c>
      <c r="AF1467" s="91" t="str">
        <f t="shared" si="606"/>
        <v>070601</v>
      </c>
      <c r="AG1467" s="92"/>
      <c r="AH1467" s="93" t="str">
        <f t="shared" si="607"/>
        <v>Corporación de Fomento de la Producción</v>
      </c>
      <c r="AI1467" s="90" t="str">
        <f t="shared" si="608"/>
        <v>-</v>
      </c>
      <c r="AJ1467" s="90">
        <f t="shared" si="609"/>
        <v>9</v>
      </c>
      <c r="AK1467" s="90" t="str">
        <f t="shared" si="610"/>
        <v>-</v>
      </c>
      <c r="AL1467" s="90" t="str">
        <f t="shared" si="611"/>
        <v>Identifica este registro como MUJER</v>
      </c>
      <c r="AM1467" s="90" t="str">
        <f t="shared" si="612"/>
        <v>-</v>
      </c>
      <c r="AN1467" s="90" t="str">
        <f t="shared" si="613"/>
        <v>-</v>
      </c>
      <c r="AO1467" s="90" t="str">
        <f t="shared" si="614"/>
        <v>-</v>
      </c>
      <c r="AP1467" s="58" t="str">
        <f t="shared" si="615"/>
        <v>-</v>
      </c>
      <c r="AQ1467" s="94" t="str">
        <f t="shared" si="616"/>
        <v>-</v>
      </c>
      <c r="AR1467" s="94" t="str">
        <f>IF(N1467="","PRIMER_DIA en blanco",
IF(AND(M1467="01",N1467&gt;=L_Conversion!$C$118,N1467&lt;=L_Conversion!$D$118),"-",
IF(AND(M1467="02",N1467&gt;=L_Conversion!$C$119,N1467&lt;=L_Conversion!$D$119),"-",
IF(AND(M1467="03",N1467&gt;=L_Conversion!$C$120,N1467&lt;=L_Conversion!$D$120),"-",
IF(AND(M1467="04",N1467&gt;=L_Conversion!$C$121,N1467&lt;=L_Conversion!$D$121),"-",
IF(AND(M1467="05",N1467&gt;=L_Conversion!$C$122,N1467&lt;=L_Conversion!$D$122),"-",
IF(AND(M1467="06",N1467&gt;=L_Conversion!$C$123,N1467&lt;=L_Conversion!$D$123),"-",
IF(AND(M1467="07",N1467&gt;=L_Conversion!$C$124,N1467&lt;=L_Conversion!$D$124),"-",
IF(AND(M1467="08",N1467&gt;=L_Conversion!$C$125,N1467&lt;=L_Conversion!$D$125),"-",
IF(AND(M1467="09",N1467&gt;=L_Conversion!$C$126,N1467&lt;=L_Conversion!$D$126),"-",
IF(AND(M1467="10",N1467&gt;=L_Conversion!$C$127,N1467&lt;=L_Conversion!$D$127),"-",
IF(AND(M1467="11",N1467&gt;=L_Conversion!$C$128,N1467&lt;=L_Conversion!$D$128),"-",
IF(AND(M1467="12",N1467&gt;=L_Conversion!$C$129,N1467&lt;=L_Conversion!$D$129),"-",
IF(AND(M1467="13",N1467&gt;=L_Conversion!$C$116,N1467&lt;=L_Conversion!$D$116),"-",
IF(AND(M1467="14",N1467&gt;=L_Conversion!$C$117,N1467&lt;=L_Conversion!$D$117),"-",
"PRIMER_DIA fuera de rango")))))))))))))))</f>
        <v>-</v>
      </c>
      <c r="AS1467" s="94" t="str">
        <f t="shared" si="617"/>
        <v>-</v>
      </c>
      <c r="AT1467" s="94" t="str">
        <f t="shared" si="618"/>
        <v>-</v>
      </c>
      <c r="AU1467" s="94" t="str">
        <f t="shared" si="619"/>
        <v>-</v>
      </c>
      <c r="AV1467" s="94" t="str">
        <f t="shared" si="620"/>
        <v>-</v>
      </c>
      <c r="AW1467" s="94" t="str">
        <f t="shared" si="621"/>
        <v>-</v>
      </c>
      <c r="AX1467" s="94" t="str">
        <f t="shared" si="622"/>
        <v>-</v>
      </c>
      <c r="AY1467" s="94" t="str">
        <f t="shared" si="623"/>
        <v>-</v>
      </c>
      <c r="AZ1467" s="94" t="str">
        <f t="shared" si="624"/>
        <v>-</v>
      </c>
      <c r="BA1467" s="94" t="str">
        <f t="shared" si="625"/>
        <v>-</v>
      </c>
      <c r="BB1467" s="94" t="str">
        <f t="shared" si="626"/>
        <v>-</v>
      </c>
      <c r="BC1467" s="94" t="str">
        <f t="shared" si="627"/>
        <v>-</v>
      </c>
      <c r="BD1467" s="94" t="str">
        <f t="shared" si="628"/>
        <v>-</v>
      </c>
      <c r="BE1467" s="94" t="str">
        <f t="shared" si="629"/>
        <v>-</v>
      </c>
      <c r="BF1467" s="94" t="str">
        <f t="shared" si="630"/>
        <v>-</v>
      </c>
    </row>
    <row r="1468" spans="1:58" x14ac:dyDescent="0.2">
      <c r="A1468" s="19" t="s">
        <v>1193</v>
      </c>
      <c r="B1468" s="19" t="s">
        <v>76</v>
      </c>
      <c r="C1468" s="19">
        <v>12630178</v>
      </c>
      <c r="D1468" s="19">
        <v>2</v>
      </c>
      <c r="E1468" s="19" t="s">
        <v>1302</v>
      </c>
      <c r="F1468" s="19" t="s">
        <v>1303</v>
      </c>
      <c r="G1468" s="19" t="s">
        <v>1304</v>
      </c>
      <c r="H1468" s="19" t="s">
        <v>1018</v>
      </c>
      <c r="I1468" s="19" t="s">
        <v>653</v>
      </c>
      <c r="J1468" s="19">
        <v>80</v>
      </c>
      <c r="K1468" s="19" t="s">
        <v>556</v>
      </c>
      <c r="L1468" s="19" t="s">
        <v>495</v>
      </c>
      <c r="M1468" s="19" t="s">
        <v>273</v>
      </c>
      <c r="N1468" s="19">
        <v>46015</v>
      </c>
      <c r="O1468" s="19">
        <v>30</v>
      </c>
      <c r="P1468" s="83">
        <v>1</v>
      </c>
      <c r="Q1468" s="19" t="s">
        <v>23</v>
      </c>
      <c r="R1468" s="19" t="s">
        <v>11</v>
      </c>
      <c r="S1468" s="19" t="s">
        <v>23</v>
      </c>
      <c r="T1468" s="19">
        <v>30</v>
      </c>
      <c r="U1468" s="19" t="s">
        <v>11</v>
      </c>
      <c r="V1468" s="19" t="s">
        <v>11</v>
      </c>
      <c r="W1468" s="19" t="s">
        <v>11</v>
      </c>
      <c r="X1468" s="19">
        <v>0</v>
      </c>
      <c r="Y1468" s="19" t="s">
        <v>730</v>
      </c>
      <c r="Z1468" s="19">
        <v>0</v>
      </c>
      <c r="AA1468" s="19">
        <v>0</v>
      </c>
      <c r="AB1468" s="19">
        <v>0</v>
      </c>
      <c r="AC1468" s="186" t="str">
        <f>IF(OR(M1468="13",M1468="14",P1468=8),"",IF(     AND(OR(S1468="AUTORIZADO", S1468="PENDIENTE", S1468="REDUCIDO", S1468="AMPLIADO"),L1468&lt;&gt;"HONORARIO" ), _xlfn.CONCAT(IF(H1468="X","H",H1468),"_",IF(OR(P1468=5,P1468=6),_xlfn.CONCAT(P1468,"A"),P1468),"_",VLOOKUP(T1468,Datos!$B$2:$C$5,2,TRUE)),""))</f>
        <v>M_1_[11 +]</v>
      </c>
      <c r="AD1468" s="186">
        <f t="shared" si="604"/>
        <v>0</v>
      </c>
      <c r="AE1468" s="90" t="str">
        <f t="shared" si="605"/>
        <v>-</v>
      </c>
      <c r="AF1468" s="91" t="str">
        <f t="shared" si="606"/>
        <v>070601</v>
      </c>
      <c r="AG1468" s="92"/>
      <c r="AH1468" s="93" t="str">
        <f t="shared" si="607"/>
        <v>Corporación de Fomento de la Producción</v>
      </c>
      <c r="AI1468" s="90" t="str">
        <f t="shared" si="608"/>
        <v>-</v>
      </c>
      <c r="AJ1468" s="90">
        <f t="shared" si="609"/>
        <v>2</v>
      </c>
      <c r="AK1468" s="90" t="str">
        <f t="shared" si="610"/>
        <v>-</v>
      </c>
      <c r="AL1468" s="90" t="str">
        <f t="shared" si="611"/>
        <v>Identifica este registro como MUJER</v>
      </c>
      <c r="AM1468" s="90" t="str">
        <f t="shared" si="612"/>
        <v>-</v>
      </c>
      <c r="AN1468" s="90" t="str">
        <f t="shared" si="613"/>
        <v>-</v>
      </c>
      <c r="AO1468" s="90" t="str">
        <f t="shared" si="614"/>
        <v>-</v>
      </c>
      <c r="AP1468" s="58" t="str">
        <f t="shared" si="615"/>
        <v>-</v>
      </c>
      <c r="AQ1468" s="94" t="str">
        <f t="shared" si="616"/>
        <v>-</v>
      </c>
      <c r="AR1468" s="94" t="str">
        <f>IF(N1468="","PRIMER_DIA en blanco",
IF(AND(M1468="01",N1468&gt;=L_Conversion!$C$118,N1468&lt;=L_Conversion!$D$118),"-",
IF(AND(M1468="02",N1468&gt;=L_Conversion!$C$119,N1468&lt;=L_Conversion!$D$119),"-",
IF(AND(M1468="03",N1468&gt;=L_Conversion!$C$120,N1468&lt;=L_Conversion!$D$120),"-",
IF(AND(M1468="04",N1468&gt;=L_Conversion!$C$121,N1468&lt;=L_Conversion!$D$121),"-",
IF(AND(M1468="05",N1468&gt;=L_Conversion!$C$122,N1468&lt;=L_Conversion!$D$122),"-",
IF(AND(M1468="06",N1468&gt;=L_Conversion!$C$123,N1468&lt;=L_Conversion!$D$123),"-",
IF(AND(M1468="07",N1468&gt;=L_Conversion!$C$124,N1468&lt;=L_Conversion!$D$124),"-",
IF(AND(M1468="08",N1468&gt;=L_Conversion!$C$125,N1468&lt;=L_Conversion!$D$125),"-",
IF(AND(M1468="09",N1468&gt;=L_Conversion!$C$126,N1468&lt;=L_Conversion!$D$126),"-",
IF(AND(M1468="10",N1468&gt;=L_Conversion!$C$127,N1468&lt;=L_Conversion!$D$127),"-",
IF(AND(M1468="11",N1468&gt;=L_Conversion!$C$128,N1468&lt;=L_Conversion!$D$128),"-",
IF(AND(M1468="12",N1468&gt;=L_Conversion!$C$129,N1468&lt;=L_Conversion!$D$129),"-",
IF(AND(M1468="13",N1468&gt;=L_Conversion!$C$116,N1468&lt;=L_Conversion!$D$116),"-",
IF(AND(M1468="14",N1468&gt;=L_Conversion!$C$117,N1468&lt;=L_Conversion!$D$117),"-",
"PRIMER_DIA fuera de rango")))))))))))))))</f>
        <v>-</v>
      </c>
      <c r="AS1468" s="94" t="str">
        <f t="shared" si="617"/>
        <v>-</v>
      </c>
      <c r="AT1468" s="94" t="str">
        <f t="shared" si="618"/>
        <v>-</v>
      </c>
      <c r="AU1468" s="94" t="str">
        <f t="shared" si="619"/>
        <v>-</v>
      </c>
      <c r="AV1468" s="94" t="str">
        <f t="shared" si="620"/>
        <v>-</v>
      </c>
      <c r="AW1468" s="94" t="str">
        <f t="shared" si="621"/>
        <v>-</v>
      </c>
      <c r="AX1468" s="94" t="str">
        <f t="shared" si="622"/>
        <v>-</v>
      </c>
      <c r="AY1468" s="94" t="str">
        <f t="shared" si="623"/>
        <v>-</v>
      </c>
      <c r="AZ1468" s="94" t="str">
        <f t="shared" si="624"/>
        <v>-</v>
      </c>
      <c r="BA1468" s="94" t="str">
        <f t="shared" si="625"/>
        <v>-</v>
      </c>
      <c r="BB1468" s="94" t="str">
        <f t="shared" si="626"/>
        <v>-</v>
      </c>
      <c r="BC1468" s="94" t="str">
        <f t="shared" si="627"/>
        <v>-</v>
      </c>
      <c r="BD1468" s="94" t="str">
        <f t="shared" si="628"/>
        <v>-</v>
      </c>
      <c r="BE1468" s="94" t="str">
        <f t="shared" si="629"/>
        <v>-</v>
      </c>
      <c r="BF1468" s="94" t="str">
        <f t="shared" si="630"/>
        <v>-</v>
      </c>
    </row>
    <row r="1469" spans="1:58" x14ac:dyDescent="0.2">
      <c r="A1469" s="19" t="s">
        <v>1193</v>
      </c>
      <c r="B1469" s="19" t="s">
        <v>76</v>
      </c>
      <c r="C1469" s="19">
        <v>15349450</v>
      </c>
      <c r="D1469" s="19">
        <v>9</v>
      </c>
      <c r="E1469" s="19" t="s">
        <v>1460</v>
      </c>
      <c r="F1469" s="19" t="s">
        <v>1461</v>
      </c>
      <c r="G1469" s="19" t="s">
        <v>1462</v>
      </c>
      <c r="H1469" s="19" t="s">
        <v>1018</v>
      </c>
      <c r="I1469" s="19" t="s">
        <v>653</v>
      </c>
      <c r="J1469" s="19">
        <v>80</v>
      </c>
      <c r="K1469" s="19" t="s">
        <v>560</v>
      </c>
      <c r="L1469" s="19" t="s">
        <v>495</v>
      </c>
      <c r="M1469" s="19" t="s">
        <v>273</v>
      </c>
      <c r="N1469" s="19">
        <v>46018</v>
      </c>
      <c r="O1469" s="19">
        <v>30</v>
      </c>
      <c r="P1469" s="83">
        <v>1</v>
      </c>
      <c r="Q1469" s="19" t="s">
        <v>23</v>
      </c>
      <c r="R1469" s="19" t="s">
        <v>11</v>
      </c>
      <c r="S1469" s="19" t="s">
        <v>23</v>
      </c>
      <c r="T1469" s="19">
        <v>30</v>
      </c>
      <c r="U1469" s="19" t="s">
        <v>11</v>
      </c>
      <c r="V1469" s="19" t="s">
        <v>11</v>
      </c>
      <c r="W1469" s="19" t="s">
        <v>11</v>
      </c>
      <c r="X1469" s="19">
        <v>0</v>
      </c>
      <c r="Y1469" s="19" t="s">
        <v>730</v>
      </c>
      <c r="Z1469" s="19">
        <v>0</v>
      </c>
      <c r="AA1469" s="19">
        <v>0</v>
      </c>
      <c r="AB1469" s="19">
        <v>0</v>
      </c>
      <c r="AC1469" s="186" t="str">
        <f>IF(OR(M1469="13",M1469="14",P1469=8),"",IF(     AND(OR(S1469="AUTORIZADO", S1469="PENDIENTE", S1469="REDUCIDO", S1469="AMPLIADO"),L1469&lt;&gt;"HONORARIO" ), _xlfn.CONCAT(IF(H1469="X","H",H1469),"_",IF(OR(P1469=5,P1469=6),_xlfn.CONCAT(P1469,"A"),P1469),"_",VLOOKUP(T1469,Datos!$B$2:$C$5,2,TRUE)),""))</f>
        <v>M_1_[11 +]</v>
      </c>
      <c r="AD1469" s="186">
        <f t="shared" si="604"/>
        <v>0</v>
      </c>
      <c r="AE1469" s="90" t="str">
        <f t="shared" si="605"/>
        <v>-</v>
      </c>
      <c r="AF1469" s="91" t="str">
        <f t="shared" si="606"/>
        <v>070601</v>
      </c>
      <c r="AG1469" s="92"/>
      <c r="AH1469" s="93" t="str">
        <f t="shared" si="607"/>
        <v>Corporación de Fomento de la Producción</v>
      </c>
      <c r="AI1469" s="90" t="str">
        <f t="shared" si="608"/>
        <v>-</v>
      </c>
      <c r="AJ1469" s="90">
        <f t="shared" si="609"/>
        <v>9</v>
      </c>
      <c r="AK1469" s="90" t="str">
        <f t="shared" si="610"/>
        <v>-</v>
      </c>
      <c r="AL1469" s="90" t="str">
        <f t="shared" si="611"/>
        <v>Identifica este registro como MUJER</v>
      </c>
      <c r="AM1469" s="90" t="str">
        <f t="shared" si="612"/>
        <v>-</v>
      </c>
      <c r="AN1469" s="90" t="str">
        <f t="shared" si="613"/>
        <v>-</v>
      </c>
      <c r="AO1469" s="90" t="str">
        <f t="shared" si="614"/>
        <v>-</v>
      </c>
      <c r="AP1469" s="58" t="str">
        <f t="shared" si="615"/>
        <v>-</v>
      </c>
      <c r="AQ1469" s="94" t="str">
        <f t="shared" si="616"/>
        <v>-</v>
      </c>
      <c r="AR1469" s="94" t="str">
        <f>IF(N1469="","PRIMER_DIA en blanco",
IF(AND(M1469="01",N1469&gt;=L_Conversion!$C$118,N1469&lt;=L_Conversion!$D$118),"-",
IF(AND(M1469="02",N1469&gt;=L_Conversion!$C$119,N1469&lt;=L_Conversion!$D$119),"-",
IF(AND(M1469="03",N1469&gt;=L_Conversion!$C$120,N1469&lt;=L_Conversion!$D$120),"-",
IF(AND(M1469="04",N1469&gt;=L_Conversion!$C$121,N1469&lt;=L_Conversion!$D$121),"-",
IF(AND(M1469="05",N1469&gt;=L_Conversion!$C$122,N1469&lt;=L_Conversion!$D$122),"-",
IF(AND(M1469="06",N1469&gt;=L_Conversion!$C$123,N1469&lt;=L_Conversion!$D$123),"-",
IF(AND(M1469="07",N1469&gt;=L_Conversion!$C$124,N1469&lt;=L_Conversion!$D$124),"-",
IF(AND(M1469="08",N1469&gt;=L_Conversion!$C$125,N1469&lt;=L_Conversion!$D$125),"-",
IF(AND(M1469="09",N1469&gt;=L_Conversion!$C$126,N1469&lt;=L_Conversion!$D$126),"-",
IF(AND(M1469="10",N1469&gt;=L_Conversion!$C$127,N1469&lt;=L_Conversion!$D$127),"-",
IF(AND(M1469="11",N1469&gt;=L_Conversion!$C$128,N1469&lt;=L_Conversion!$D$128),"-",
IF(AND(M1469="12",N1469&gt;=L_Conversion!$C$129,N1469&lt;=L_Conversion!$D$129),"-",
IF(AND(M1469="13",N1469&gt;=L_Conversion!$C$116,N1469&lt;=L_Conversion!$D$116),"-",
IF(AND(M1469="14",N1469&gt;=L_Conversion!$C$117,N1469&lt;=L_Conversion!$D$117),"-",
"PRIMER_DIA fuera de rango")))))))))))))))</f>
        <v>-</v>
      </c>
      <c r="AS1469" s="94" t="str">
        <f t="shared" si="617"/>
        <v>-</v>
      </c>
      <c r="AT1469" s="94" t="str">
        <f t="shared" si="618"/>
        <v>-</v>
      </c>
      <c r="AU1469" s="94" t="str">
        <f t="shared" si="619"/>
        <v>-</v>
      </c>
      <c r="AV1469" s="94" t="str">
        <f t="shared" si="620"/>
        <v>-</v>
      </c>
      <c r="AW1469" s="94" t="str">
        <f t="shared" si="621"/>
        <v>-</v>
      </c>
      <c r="AX1469" s="94" t="str">
        <f t="shared" si="622"/>
        <v>-</v>
      </c>
      <c r="AY1469" s="94" t="str">
        <f t="shared" si="623"/>
        <v>-</v>
      </c>
      <c r="AZ1469" s="94" t="str">
        <f t="shared" si="624"/>
        <v>-</v>
      </c>
      <c r="BA1469" s="94" t="str">
        <f t="shared" si="625"/>
        <v>-</v>
      </c>
      <c r="BB1469" s="94" t="str">
        <f t="shared" si="626"/>
        <v>-</v>
      </c>
      <c r="BC1469" s="94" t="str">
        <f t="shared" si="627"/>
        <v>-</v>
      </c>
      <c r="BD1469" s="94" t="str">
        <f t="shared" si="628"/>
        <v>-</v>
      </c>
      <c r="BE1469" s="94" t="str">
        <f t="shared" si="629"/>
        <v>-</v>
      </c>
      <c r="BF1469" s="94" t="str">
        <f t="shared" si="630"/>
        <v>-</v>
      </c>
    </row>
    <row r="1470" spans="1:58" x14ac:dyDescent="0.2">
      <c r="A1470" s="19" t="s">
        <v>1193</v>
      </c>
      <c r="B1470" s="19" t="s">
        <v>76</v>
      </c>
      <c r="C1470" s="19">
        <v>13483657</v>
      </c>
      <c r="D1470" s="19">
        <v>1</v>
      </c>
      <c r="E1470" s="19" t="s">
        <v>1782</v>
      </c>
      <c r="F1470" s="19" t="s">
        <v>1881</v>
      </c>
      <c r="G1470" s="19" t="s">
        <v>1882</v>
      </c>
      <c r="H1470" s="19" t="s">
        <v>1018</v>
      </c>
      <c r="I1470" s="19" t="s">
        <v>653</v>
      </c>
      <c r="J1470" s="19">
        <v>80</v>
      </c>
      <c r="K1470" s="19" t="s">
        <v>556</v>
      </c>
      <c r="L1470" s="19" t="s">
        <v>495</v>
      </c>
      <c r="M1470" s="19" t="s">
        <v>273</v>
      </c>
      <c r="N1470" s="19">
        <v>46020</v>
      </c>
      <c r="O1470" s="19">
        <v>30</v>
      </c>
      <c r="P1470" s="83">
        <v>9</v>
      </c>
      <c r="Q1470" s="19" t="s">
        <v>23</v>
      </c>
      <c r="R1470" s="19" t="s">
        <v>11</v>
      </c>
      <c r="S1470" s="19" t="s">
        <v>23</v>
      </c>
      <c r="T1470" s="19">
        <v>30</v>
      </c>
      <c r="U1470" s="19" t="s">
        <v>11</v>
      </c>
      <c r="V1470" s="19" t="s">
        <v>11</v>
      </c>
      <c r="W1470" s="19" t="s">
        <v>11</v>
      </c>
      <c r="X1470" s="19">
        <v>0</v>
      </c>
      <c r="Y1470" s="19" t="s">
        <v>730</v>
      </c>
      <c r="Z1470" s="19">
        <v>0</v>
      </c>
      <c r="AA1470" s="19">
        <v>0</v>
      </c>
      <c r="AB1470" s="19">
        <v>0</v>
      </c>
      <c r="AC1470" s="186" t="str">
        <f>IF(OR(M1470="13",M1470="14",P1470=8),"",IF(     AND(OR(S1470="AUTORIZADO", S1470="PENDIENTE", S1470="REDUCIDO", S1470="AMPLIADO"),L1470&lt;&gt;"HONORARIO" ), _xlfn.CONCAT(IF(H1470="X","H",H1470),"_",IF(OR(P1470=5,P1470=6),_xlfn.CONCAT(P1470,"A"),P1470),"_",VLOOKUP(T1470,Datos!$B$2:$C$5,2,TRUE)),""))</f>
        <v>M_9_[11 +]</v>
      </c>
      <c r="AD1470" s="186">
        <f t="shared" si="604"/>
        <v>0</v>
      </c>
      <c r="AE1470" s="90" t="str">
        <f t="shared" si="605"/>
        <v>-</v>
      </c>
      <c r="AF1470" s="91" t="str">
        <f t="shared" si="606"/>
        <v>070601</v>
      </c>
      <c r="AG1470" s="92"/>
      <c r="AH1470" s="93" t="str">
        <f t="shared" si="607"/>
        <v>Corporación de Fomento de la Producción</v>
      </c>
      <c r="AI1470" s="90" t="str">
        <f t="shared" si="608"/>
        <v>-</v>
      </c>
      <c r="AJ1470" s="90">
        <f t="shared" si="609"/>
        <v>1</v>
      </c>
      <c r="AK1470" s="90" t="str">
        <f t="shared" si="610"/>
        <v>-</v>
      </c>
      <c r="AL1470" s="90" t="str">
        <f t="shared" si="611"/>
        <v>Identifica este registro como MUJER</v>
      </c>
      <c r="AM1470" s="90" t="str">
        <f t="shared" si="612"/>
        <v>-</v>
      </c>
      <c r="AN1470" s="90" t="str">
        <f t="shared" si="613"/>
        <v>-</v>
      </c>
      <c r="AO1470" s="90" t="str">
        <f t="shared" si="614"/>
        <v>-</v>
      </c>
      <c r="AP1470" s="58" t="str">
        <f t="shared" si="615"/>
        <v>-</v>
      </c>
      <c r="AQ1470" s="94" t="str">
        <f t="shared" si="616"/>
        <v>-</v>
      </c>
      <c r="AR1470" s="94" t="str">
        <f>IF(N1470="","PRIMER_DIA en blanco",
IF(AND(M1470="01",N1470&gt;=L_Conversion!$C$118,N1470&lt;=L_Conversion!$D$118),"-",
IF(AND(M1470="02",N1470&gt;=L_Conversion!$C$119,N1470&lt;=L_Conversion!$D$119),"-",
IF(AND(M1470="03",N1470&gt;=L_Conversion!$C$120,N1470&lt;=L_Conversion!$D$120),"-",
IF(AND(M1470="04",N1470&gt;=L_Conversion!$C$121,N1470&lt;=L_Conversion!$D$121),"-",
IF(AND(M1470="05",N1470&gt;=L_Conversion!$C$122,N1470&lt;=L_Conversion!$D$122),"-",
IF(AND(M1470="06",N1470&gt;=L_Conversion!$C$123,N1470&lt;=L_Conversion!$D$123),"-",
IF(AND(M1470="07",N1470&gt;=L_Conversion!$C$124,N1470&lt;=L_Conversion!$D$124),"-",
IF(AND(M1470="08",N1470&gt;=L_Conversion!$C$125,N1470&lt;=L_Conversion!$D$125),"-",
IF(AND(M1470="09",N1470&gt;=L_Conversion!$C$126,N1470&lt;=L_Conversion!$D$126),"-",
IF(AND(M1470="10",N1470&gt;=L_Conversion!$C$127,N1470&lt;=L_Conversion!$D$127),"-",
IF(AND(M1470="11",N1470&gt;=L_Conversion!$C$128,N1470&lt;=L_Conversion!$D$128),"-",
IF(AND(M1470="12",N1470&gt;=L_Conversion!$C$129,N1470&lt;=L_Conversion!$D$129),"-",
IF(AND(M1470="13",N1470&gt;=L_Conversion!$C$116,N1470&lt;=L_Conversion!$D$116),"-",
IF(AND(M1470="14",N1470&gt;=L_Conversion!$C$117,N1470&lt;=L_Conversion!$D$117),"-",
"PRIMER_DIA fuera de rango")))))))))))))))</f>
        <v>-</v>
      </c>
      <c r="AS1470" s="94" t="str">
        <f t="shared" si="617"/>
        <v>-</v>
      </c>
      <c r="AT1470" s="94" t="str">
        <f t="shared" si="618"/>
        <v>-</v>
      </c>
      <c r="AU1470" s="94" t="str">
        <f t="shared" si="619"/>
        <v>-</v>
      </c>
      <c r="AV1470" s="94" t="str">
        <f t="shared" si="620"/>
        <v>-</v>
      </c>
      <c r="AW1470" s="94" t="str">
        <f t="shared" si="621"/>
        <v>-</v>
      </c>
      <c r="AX1470" s="94" t="str">
        <f t="shared" si="622"/>
        <v>-</v>
      </c>
      <c r="AY1470" s="94" t="str">
        <f t="shared" si="623"/>
        <v>-</v>
      </c>
      <c r="AZ1470" s="94" t="str">
        <f t="shared" si="624"/>
        <v>-</v>
      </c>
      <c r="BA1470" s="94" t="str">
        <f t="shared" si="625"/>
        <v>-</v>
      </c>
      <c r="BB1470" s="94" t="str">
        <f t="shared" si="626"/>
        <v>-</v>
      </c>
      <c r="BC1470" s="94" t="str">
        <f t="shared" si="627"/>
        <v>-</v>
      </c>
      <c r="BD1470" s="94" t="str">
        <f t="shared" si="628"/>
        <v>-</v>
      </c>
      <c r="BE1470" s="94" t="str">
        <f t="shared" si="629"/>
        <v>-</v>
      </c>
      <c r="BF1470" s="94" t="str">
        <f t="shared" si="630"/>
        <v>-</v>
      </c>
    </row>
    <row r="1471" spans="1:58" x14ac:dyDescent="0.2">
      <c r="A1471" s="19" t="s">
        <v>1193</v>
      </c>
      <c r="B1471" s="19" t="s">
        <v>76</v>
      </c>
      <c r="C1471" s="19">
        <v>13904263</v>
      </c>
      <c r="D1471" s="19">
        <v>8</v>
      </c>
      <c r="E1471" s="19" t="s">
        <v>1508</v>
      </c>
      <c r="F1471" s="19" t="s">
        <v>1290</v>
      </c>
      <c r="G1471" s="19" t="s">
        <v>1612</v>
      </c>
      <c r="H1471" s="19" t="s">
        <v>1018</v>
      </c>
      <c r="I1471" s="19" t="s">
        <v>653</v>
      </c>
      <c r="J1471" s="19">
        <v>80</v>
      </c>
      <c r="K1471" s="19" t="s">
        <v>556</v>
      </c>
      <c r="L1471" s="19" t="s">
        <v>495</v>
      </c>
      <c r="M1471" s="19" t="s">
        <v>273</v>
      </c>
      <c r="N1471" s="19">
        <v>46020</v>
      </c>
      <c r="O1471" s="19">
        <v>3</v>
      </c>
      <c r="P1471" s="83">
        <v>1</v>
      </c>
      <c r="Q1471" s="19" t="s">
        <v>23</v>
      </c>
      <c r="R1471" s="19" t="s">
        <v>11</v>
      </c>
      <c r="S1471" s="19" t="s">
        <v>23</v>
      </c>
      <c r="T1471" s="19">
        <v>3</v>
      </c>
      <c r="U1471" s="19" t="s">
        <v>11</v>
      </c>
      <c r="V1471" s="19" t="s">
        <v>11</v>
      </c>
      <c r="W1471" s="19" t="s">
        <v>11</v>
      </c>
      <c r="X1471" s="19">
        <v>0</v>
      </c>
      <c r="Y1471" s="19" t="s">
        <v>730</v>
      </c>
      <c r="Z1471" s="19">
        <v>0</v>
      </c>
      <c r="AA1471" s="19">
        <v>0</v>
      </c>
      <c r="AB1471" s="19">
        <v>0</v>
      </c>
      <c r="AC1471" s="186" t="str">
        <f>IF(OR(M1471="13",M1471="14",P1471=8),"",IF(     AND(OR(S1471="AUTORIZADO", S1471="PENDIENTE", S1471="REDUCIDO", S1471="AMPLIADO"),L1471&lt;&gt;"HONORARIO" ), _xlfn.CONCAT(IF(H1471="X","H",H1471),"_",IF(OR(P1471=5,P1471=6),_xlfn.CONCAT(P1471,"A"),P1471),"_",VLOOKUP(T1471,Datos!$B$2:$C$5,2,TRUE)),""))</f>
        <v>M_1_[hasta 3]</v>
      </c>
      <c r="AD1471" s="186">
        <f t="shared" si="604"/>
        <v>0</v>
      </c>
      <c r="AE1471" s="90" t="str">
        <f t="shared" si="605"/>
        <v>-</v>
      </c>
      <c r="AF1471" s="91" t="str">
        <f t="shared" si="606"/>
        <v>070601</v>
      </c>
      <c r="AG1471" s="92"/>
      <c r="AH1471" s="93" t="str">
        <f t="shared" si="607"/>
        <v>Corporación de Fomento de la Producción</v>
      </c>
      <c r="AI1471" s="90" t="str">
        <f t="shared" si="608"/>
        <v>-</v>
      </c>
      <c r="AJ1471" s="90">
        <f t="shared" si="609"/>
        <v>8</v>
      </c>
      <c r="AK1471" s="90" t="str">
        <f t="shared" si="610"/>
        <v>-</v>
      </c>
      <c r="AL1471" s="90" t="str">
        <f t="shared" si="611"/>
        <v>Identifica este registro como MUJER</v>
      </c>
      <c r="AM1471" s="90" t="str">
        <f t="shared" si="612"/>
        <v>-</v>
      </c>
      <c r="AN1471" s="90" t="str">
        <f t="shared" si="613"/>
        <v>-</v>
      </c>
      <c r="AO1471" s="90" t="str">
        <f t="shared" si="614"/>
        <v>-</v>
      </c>
      <c r="AP1471" s="58" t="str">
        <f t="shared" si="615"/>
        <v>-</v>
      </c>
      <c r="AQ1471" s="94" t="str">
        <f t="shared" si="616"/>
        <v>-</v>
      </c>
      <c r="AR1471" s="94" t="str">
        <f>IF(N1471="","PRIMER_DIA en blanco",
IF(AND(M1471="01",N1471&gt;=L_Conversion!$C$118,N1471&lt;=L_Conversion!$D$118),"-",
IF(AND(M1471="02",N1471&gt;=L_Conversion!$C$119,N1471&lt;=L_Conversion!$D$119),"-",
IF(AND(M1471="03",N1471&gt;=L_Conversion!$C$120,N1471&lt;=L_Conversion!$D$120),"-",
IF(AND(M1471="04",N1471&gt;=L_Conversion!$C$121,N1471&lt;=L_Conversion!$D$121),"-",
IF(AND(M1471="05",N1471&gt;=L_Conversion!$C$122,N1471&lt;=L_Conversion!$D$122),"-",
IF(AND(M1471="06",N1471&gt;=L_Conversion!$C$123,N1471&lt;=L_Conversion!$D$123),"-",
IF(AND(M1471="07",N1471&gt;=L_Conversion!$C$124,N1471&lt;=L_Conversion!$D$124),"-",
IF(AND(M1471="08",N1471&gt;=L_Conversion!$C$125,N1471&lt;=L_Conversion!$D$125),"-",
IF(AND(M1471="09",N1471&gt;=L_Conversion!$C$126,N1471&lt;=L_Conversion!$D$126),"-",
IF(AND(M1471="10",N1471&gt;=L_Conversion!$C$127,N1471&lt;=L_Conversion!$D$127),"-",
IF(AND(M1471="11",N1471&gt;=L_Conversion!$C$128,N1471&lt;=L_Conversion!$D$128),"-",
IF(AND(M1471="12",N1471&gt;=L_Conversion!$C$129,N1471&lt;=L_Conversion!$D$129),"-",
IF(AND(M1471="13",N1471&gt;=L_Conversion!$C$116,N1471&lt;=L_Conversion!$D$116),"-",
IF(AND(M1471="14",N1471&gt;=L_Conversion!$C$117,N1471&lt;=L_Conversion!$D$117),"-",
"PRIMER_DIA fuera de rango")))))))))))))))</f>
        <v>-</v>
      </c>
      <c r="AS1471" s="94" t="str">
        <f t="shared" si="617"/>
        <v>-</v>
      </c>
      <c r="AT1471" s="94" t="str">
        <f t="shared" si="618"/>
        <v>-</v>
      </c>
      <c r="AU1471" s="94" t="str">
        <f t="shared" si="619"/>
        <v>-</v>
      </c>
      <c r="AV1471" s="94" t="str">
        <f t="shared" si="620"/>
        <v>-</v>
      </c>
      <c r="AW1471" s="94" t="str">
        <f t="shared" si="621"/>
        <v>-</v>
      </c>
      <c r="AX1471" s="94" t="str">
        <f t="shared" si="622"/>
        <v>-</v>
      </c>
      <c r="AY1471" s="94" t="str">
        <f t="shared" si="623"/>
        <v>-</v>
      </c>
      <c r="AZ1471" s="94" t="str">
        <f t="shared" si="624"/>
        <v>-</v>
      </c>
      <c r="BA1471" s="94" t="str">
        <f t="shared" si="625"/>
        <v>-</v>
      </c>
      <c r="BB1471" s="94" t="str">
        <f t="shared" si="626"/>
        <v>-</v>
      </c>
      <c r="BC1471" s="94" t="str">
        <f t="shared" si="627"/>
        <v>-</v>
      </c>
      <c r="BD1471" s="94" t="str">
        <f t="shared" si="628"/>
        <v>-</v>
      </c>
      <c r="BE1471" s="94" t="str">
        <f t="shared" si="629"/>
        <v>-</v>
      </c>
      <c r="BF1471" s="94" t="str">
        <f t="shared" si="630"/>
        <v>-</v>
      </c>
    </row>
    <row r="1472" spans="1:58" x14ac:dyDescent="0.2">
      <c r="A1472" s="19" t="s">
        <v>1193</v>
      </c>
      <c r="B1472" s="19" t="s">
        <v>76</v>
      </c>
      <c r="C1472" s="19">
        <v>17679444</v>
      </c>
      <c r="D1472" s="19">
        <v>5</v>
      </c>
      <c r="E1472" s="19" t="s">
        <v>1526</v>
      </c>
      <c r="F1472" s="19" t="s">
        <v>2238</v>
      </c>
      <c r="G1472" s="19" t="s">
        <v>2239</v>
      </c>
      <c r="H1472" s="19" t="s">
        <v>1018</v>
      </c>
      <c r="I1472" s="19" t="s">
        <v>653</v>
      </c>
      <c r="J1472" s="19">
        <v>80</v>
      </c>
      <c r="K1472" s="19" t="s">
        <v>560</v>
      </c>
      <c r="L1472" s="19" t="s">
        <v>495</v>
      </c>
      <c r="M1472" s="19" t="s">
        <v>273</v>
      </c>
      <c r="N1472" s="19">
        <v>46020</v>
      </c>
      <c r="O1472" s="19">
        <v>2</v>
      </c>
      <c r="P1472" s="83">
        <v>1</v>
      </c>
      <c r="Q1472" s="19" t="s">
        <v>23</v>
      </c>
      <c r="R1472" s="19" t="s">
        <v>11</v>
      </c>
      <c r="S1472" s="19" t="s">
        <v>23</v>
      </c>
      <c r="T1472" s="19">
        <v>2</v>
      </c>
      <c r="U1472" s="19" t="s">
        <v>11</v>
      </c>
      <c r="V1472" s="19" t="s">
        <v>11</v>
      </c>
      <c r="W1472" s="19" t="s">
        <v>11</v>
      </c>
      <c r="X1472" s="19">
        <v>0</v>
      </c>
      <c r="Y1472" s="19" t="s">
        <v>730</v>
      </c>
      <c r="Z1472" s="19">
        <v>0</v>
      </c>
      <c r="AA1472" s="19">
        <v>0</v>
      </c>
      <c r="AB1472" s="19">
        <v>0</v>
      </c>
      <c r="AC1472" s="186" t="str">
        <f>IF(OR(M1472="13",M1472="14",P1472=8),"",IF(     AND(OR(S1472="AUTORIZADO", S1472="PENDIENTE", S1472="REDUCIDO", S1472="AMPLIADO"),L1472&lt;&gt;"HONORARIO" ), _xlfn.CONCAT(IF(H1472="X","H",H1472),"_",IF(OR(P1472=5,P1472=6),_xlfn.CONCAT(P1472,"A"),P1472),"_",VLOOKUP(T1472,Datos!$B$2:$C$5,2,TRUE)),""))</f>
        <v>M_1_[hasta 3]</v>
      </c>
      <c r="AD1472" s="186">
        <f t="shared" si="604"/>
        <v>0</v>
      </c>
      <c r="AE1472" s="90" t="str">
        <f t="shared" si="605"/>
        <v>-</v>
      </c>
      <c r="AF1472" s="91" t="str">
        <f t="shared" si="606"/>
        <v>070601</v>
      </c>
      <c r="AG1472" s="92"/>
      <c r="AH1472" s="93" t="str">
        <f t="shared" si="607"/>
        <v>Corporación de Fomento de la Producción</v>
      </c>
      <c r="AI1472" s="90" t="str">
        <f t="shared" si="608"/>
        <v>-</v>
      </c>
      <c r="AJ1472" s="90">
        <f t="shared" si="609"/>
        <v>5</v>
      </c>
      <c r="AK1472" s="90" t="str">
        <f t="shared" si="610"/>
        <v>-</v>
      </c>
      <c r="AL1472" s="90" t="str">
        <f t="shared" si="611"/>
        <v>Identifica este registro como MUJER</v>
      </c>
      <c r="AM1472" s="90" t="str">
        <f t="shared" si="612"/>
        <v>-</v>
      </c>
      <c r="AN1472" s="90" t="str">
        <f t="shared" si="613"/>
        <v>-</v>
      </c>
      <c r="AO1472" s="90" t="str">
        <f t="shared" si="614"/>
        <v>-</v>
      </c>
      <c r="AP1472" s="58" t="str">
        <f t="shared" si="615"/>
        <v>-</v>
      </c>
      <c r="AQ1472" s="94" t="str">
        <f t="shared" si="616"/>
        <v>-</v>
      </c>
      <c r="AR1472" s="94" t="str">
        <f>IF(N1472="","PRIMER_DIA en blanco",
IF(AND(M1472="01",N1472&gt;=L_Conversion!$C$118,N1472&lt;=L_Conversion!$D$118),"-",
IF(AND(M1472="02",N1472&gt;=L_Conversion!$C$119,N1472&lt;=L_Conversion!$D$119),"-",
IF(AND(M1472="03",N1472&gt;=L_Conversion!$C$120,N1472&lt;=L_Conversion!$D$120),"-",
IF(AND(M1472="04",N1472&gt;=L_Conversion!$C$121,N1472&lt;=L_Conversion!$D$121),"-",
IF(AND(M1472="05",N1472&gt;=L_Conversion!$C$122,N1472&lt;=L_Conversion!$D$122),"-",
IF(AND(M1472="06",N1472&gt;=L_Conversion!$C$123,N1472&lt;=L_Conversion!$D$123),"-",
IF(AND(M1472="07",N1472&gt;=L_Conversion!$C$124,N1472&lt;=L_Conversion!$D$124),"-",
IF(AND(M1472="08",N1472&gt;=L_Conversion!$C$125,N1472&lt;=L_Conversion!$D$125),"-",
IF(AND(M1472="09",N1472&gt;=L_Conversion!$C$126,N1472&lt;=L_Conversion!$D$126),"-",
IF(AND(M1472="10",N1472&gt;=L_Conversion!$C$127,N1472&lt;=L_Conversion!$D$127),"-",
IF(AND(M1472="11",N1472&gt;=L_Conversion!$C$128,N1472&lt;=L_Conversion!$D$128),"-",
IF(AND(M1472="12",N1472&gt;=L_Conversion!$C$129,N1472&lt;=L_Conversion!$D$129),"-",
IF(AND(M1472="13",N1472&gt;=L_Conversion!$C$116,N1472&lt;=L_Conversion!$D$116),"-",
IF(AND(M1472="14",N1472&gt;=L_Conversion!$C$117,N1472&lt;=L_Conversion!$D$117),"-",
"PRIMER_DIA fuera de rango")))))))))))))))</f>
        <v>-</v>
      </c>
      <c r="AS1472" s="94" t="str">
        <f t="shared" si="617"/>
        <v>-</v>
      </c>
      <c r="AT1472" s="94" t="str">
        <f t="shared" si="618"/>
        <v>-</v>
      </c>
      <c r="AU1472" s="94" t="str">
        <f t="shared" si="619"/>
        <v>-</v>
      </c>
      <c r="AV1472" s="94" t="str">
        <f t="shared" si="620"/>
        <v>-</v>
      </c>
      <c r="AW1472" s="94" t="str">
        <f t="shared" si="621"/>
        <v>-</v>
      </c>
      <c r="AX1472" s="94" t="str">
        <f t="shared" si="622"/>
        <v>-</v>
      </c>
      <c r="AY1472" s="94" t="str">
        <f t="shared" si="623"/>
        <v>-</v>
      </c>
      <c r="AZ1472" s="94" t="str">
        <f t="shared" si="624"/>
        <v>-</v>
      </c>
      <c r="BA1472" s="94" t="str">
        <f t="shared" si="625"/>
        <v>-</v>
      </c>
      <c r="BB1472" s="94" t="str">
        <f t="shared" si="626"/>
        <v>-</v>
      </c>
      <c r="BC1472" s="94" t="str">
        <f t="shared" si="627"/>
        <v>-</v>
      </c>
      <c r="BD1472" s="94" t="str">
        <f t="shared" si="628"/>
        <v>-</v>
      </c>
      <c r="BE1472" s="94" t="str">
        <f t="shared" si="629"/>
        <v>-</v>
      </c>
      <c r="BF1472" s="94" t="str">
        <f t="shared" si="630"/>
        <v>-</v>
      </c>
    </row>
    <row r="1473" spans="1:58" x14ac:dyDescent="0.2">
      <c r="A1473" s="19" t="s">
        <v>1193</v>
      </c>
      <c r="B1473" s="19" t="s">
        <v>1132</v>
      </c>
      <c r="C1473" s="19">
        <v>10367707</v>
      </c>
      <c r="D1473" s="19">
        <v>6</v>
      </c>
      <c r="E1473" s="19" t="s">
        <v>1219</v>
      </c>
      <c r="F1473" s="19" t="s">
        <v>1201</v>
      </c>
      <c r="G1473" s="19" t="s">
        <v>1693</v>
      </c>
      <c r="H1473" s="19" t="s">
        <v>1018</v>
      </c>
      <c r="I1473" s="19" t="s">
        <v>654</v>
      </c>
      <c r="J1473" s="19">
        <v>80</v>
      </c>
      <c r="K1473" s="19" t="s">
        <v>556</v>
      </c>
      <c r="L1473" s="19" t="s">
        <v>509</v>
      </c>
      <c r="M1473" s="19" t="s">
        <v>273</v>
      </c>
      <c r="N1473" s="19">
        <v>46020</v>
      </c>
      <c r="O1473" s="19">
        <v>14</v>
      </c>
      <c r="P1473" s="83">
        <v>1</v>
      </c>
      <c r="Q1473" s="19" t="s">
        <v>23</v>
      </c>
      <c r="R1473" s="19" t="s">
        <v>11</v>
      </c>
      <c r="S1473" s="19" t="s">
        <v>23</v>
      </c>
      <c r="T1473" s="19">
        <v>14</v>
      </c>
      <c r="U1473" s="19" t="s">
        <v>11</v>
      </c>
      <c r="V1473" s="19" t="s">
        <v>11</v>
      </c>
      <c r="W1473" s="19" t="s">
        <v>11</v>
      </c>
      <c r="X1473" s="19">
        <v>0</v>
      </c>
      <c r="Y1473" s="19" t="s">
        <v>730</v>
      </c>
      <c r="Z1473" s="19">
        <v>0</v>
      </c>
      <c r="AA1473" s="19">
        <v>0</v>
      </c>
      <c r="AB1473" s="19">
        <v>0</v>
      </c>
      <c r="AC1473" s="186" t="str">
        <f>IF(OR(M1473="13",M1473="14",P1473=8),"",IF(     AND(OR(S1473="AUTORIZADO", S1473="PENDIENTE", S1473="REDUCIDO", S1473="AMPLIADO"),L1473&lt;&gt;"HONORARIO" ), _xlfn.CONCAT(IF(H1473="X","H",H1473),"_",IF(OR(P1473=5,P1473=6),_xlfn.CONCAT(P1473,"A"),P1473),"_",VLOOKUP(T1473,Datos!$B$2:$C$5,2,TRUE)),""))</f>
        <v>M_1_[11 +]</v>
      </c>
      <c r="AD1473" s="186">
        <f t="shared" si="604"/>
        <v>0</v>
      </c>
      <c r="AE1473" s="90" t="str">
        <f t="shared" si="605"/>
        <v>-</v>
      </c>
      <c r="AF1473" s="91" t="str">
        <f t="shared" si="606"/>
        <v>Revisar</v>
      </c>
      <c r="AG1473" s="92"/>
      <c r="AH1473" s="93" t="str">
        <f t="shared" si="607"/>
        <v>Corporación de Fomento de la Producción</v>
      </c>
      <c r="AI1473" s="90" t="str">
        <f t="shared" si="608"/>
        <v>-</v>
      </c>
      <c r="AJ1473" s="90">
        <f t="shared" si="609"/>
        <v>6</v>
      </c>
      <c r="AK1473" s="90" t="str">
        <f t="shared" si="610"/>
        <v>-</v>
      </c>
      <c r="AL1473" s="90" t="str">
        <f t="shared" si="611"/>
        <v>Identifica este registro como MUJER</v>
      </c>
      <c r="AM1473" s="90" t="str">
        <f t="shared" si="612"/>
        <v>-</v>
      </c>
      <c r="AN1473" s="90" t="str">
        <f t="shared" si="613"/>
        <v>-</v>
      </c>
      <c r="AO1473" s="90" t="str">
        <f t="shared" si="614"/>
        <v>-</v>
      </c>
      <c r="AP1473" s="58" t="str">
        <f t="shared" si="615"/>
        <v>-</v>
      </c>
      <c r="AQ1473" s="94" t="str">
        <f t="shared" si="616"/>
        <v>-</v>
      </c>
      <c r="AR1473" s="94" t="str">
        <f>IF(N1473="","PRIMER_DIA en blanco",
IF(AND(M1473="01",N1473&gt;=L_Conversion!$C$118,N1473&lt;=L_Conversion!$D$118),"-",
IF(AND(M1473="02",N1473&gt;=L_Conversion!$C$119,N1473&lt;=L_Conversion!$D$119),"-",
IF(AND(M1473="03",N1473&gt;=L_Conversion!$C$120,N1473&lt;=L_Conversion!$D$120),"-",
IF(AND(M1473="04",N1473&gt;=L_Conversion!$C$121,N1473&lt;=L_Conversion!$D$121),"-",
IF(AND(M1473="05",N1473&gt;=L_Conversion!$C$122,N1473&lt;=L_Conversion!$D$122),"-",
IF(AND(M1473="06",N1473&gt;=L_Conversion!$C$123,N1473&lt;=L_Conversion!$D$123),"-",
IF(AND(M1473="07",N1473&gt;=L_Conversion!$C$124,N1473&lt;=L_Conversion!$D$124),"-",
IF(AND(M1473="08",N1473&gt;=L_Conversion!$C$125,N1473&lt;=L_Conversion!$D$125),"-",
IF(AND(M1473="09",N1473&gt;=L_Conversion!$C$126,N1473&lt;=L_Conversion!$D$126),"-",
IF(AND(M1473="10",N1473&gt;=L_Conversion!$C$127,N1473&lt;=L_Conversion!$D$127),"-",
IF(AND(M1473="11",N1473&gt;=L_Conversion!$C$128,N1473&lt;=L_Conversion!$D$128),"-",
IF(AND(M1473="12",N1473&gt;=L_Conversion!$C$129,N1473&lt;=L_Conversion!$D$129),"-",
IF(AND(M1473="13",N1473&gt;=L_Conversion!$C$116,N1473&lt;=L_Conversion!$D$116),"-",
IF(AND(M1473="14",N1473&gt;=L_Conversion!$C$117,N1473&lt;=L_Conversion!$D$117),"-",
"PRIMER_DIA fuera de rango")))))))))))))))</f>
        <v>-</v>
      </c>
      <c r="AS1473" s="94" t="str">
        <f t="shared" si="617"/>
        <v>-</v>
      </c>
      <c r="AT1473" s="94" t="str">
        <f t="shared" si="618"/>
        <v>-</v>
      </c>
      <c r="AU1473" s="94" t="str">
        <f t="shared" si="619"/>
        <v>-</v>
      </c>
      <c r="AV1473" s="94" t="str">
        <f t="shared" si="620"/>
        <v>-</v>
      </c>
      <c r="AW1473" s="94" t="str">
        <f t="shared" si="621"/>
        <v>-</v>
      </c>
      <c r="AX1473" s="94" t="str">
        <f t="shared" si="622"/>
        <v>-</v>
      </c>
      <c r="AY1473" s="94" t="str">
        <f t="shared" si="623"/>
        <v>-</v>
      </c>
      <c r="AZ1473" s="94" t="str">
        <f t="shared" si="624"/>
        <v>-</v>
      </c>
      <c r="BA1473" s="94" t="str">
        <f t="shared" si="625"/>
        <v>-</v>
      </c>
      <c r="BB1473" s="94" t="str">
        <f t="shared" si="626"/>
        <v>-</v>
      </c>
      <c r="BC1473" s="94" t="str">
        <f t="shared" si="627"/>
        <v>-</v>
      </c>
      <c r="BD1473" s="94" t="str">
        <f t="shared" si="628"/>
        <v>-</v>
      </c>
      <c r="BE1473" s="94" t="str">
        <f t="shared" si="629"/>
        <v>-</v>
      </c>
      <c r="BF1473" s="94" t="str">
        <f t="shared" si="630"/>
        <v>-</v>
      </c>
    </row>
    <row r="1474" spans="1:58" x14ac:dyDescent="0.2">
      <c r="A1474" s="19" t="s">
        <v>1193</v>
      </c>
      <c r="B1474" s="19" t="s">
        <v>76</v>
      </c>
      <c r="C1474" s="19">
        <v>8843456</v>
      </c>
      <c r="D1474" s="19">
        <v>0</v>
      </c>
      <c r="E1474" s="19" t="s">
        <v>1312</v>
      </c>
      <c r="F1474" s="19" t="s">
        <v>1802</v>
      </c>
      <c r="G1474" s="19" t="s">
        <v>1818</v>
      </c>
      <c r="H1474" s="19" t="s">
        <v>1018</v>
      </c>
      <c r="I1474" s="19" t="s">
        <v>654</v>
      </c>
      <c r="J1474" s="19">
        <v>80</v>
      </c>
      <c r="K1474" s="19" t="s">
        <v>560</v>
      </c>
      <c r="L1474" s="19" t="s">
        <v>509</v>
      </c>
      <c r="M1474" s="19" t="s">
        <v>273</v>
      </c>
      <c r="N1474" s="19">
        <v>46021</v>
      </c>
      <c r="O1474" s="19">
        <v>2</v>
      </c>
      <c r="P1474" s="83">
        <v>1</v>
      </c>
      <c r="Q1474" s="19" t="s">
        <v>23</v>
      </c>
      <c r="R1474" s="19" t="s">
        <v>11</v>
      </c>
      <c r="S1474" s="19" t="s">
        <v>23</v>
      </c>
      <c r="T1474" s="19">
        <v>2</v>
      </c>
      <c r="U1474" s="19" t="s">
        <v>11</v>
      </c>
      <c r="V1474" s="19" t="s">
        <v>11</v>
      </c>
      <c r="W1474" s="19" t="s">
        <v>11</v>
      </c>
      <c r="X1474" s="19">
        <v>0</v>
      </c>
      <c r="Y1474" s="19" t="s">
        <v>730</v>
      </c>
      <c r="Z1474" s="19">
        <v>0</v>
      </c>
      <c r="AA1474" s="19">
        <v>0</v>
      </c>
      <c r="AB1474" s="19">
        <v>0</v>
      </c>
      <c r="AC1474" s="186" t="str">
        <f>IF(OR(M1474="13",M1474="14",P1474=8),"",IF(     AND(OR(S1474="AUTORIZADO", S1474="PENDIENTE", S1474="REDUCIDO", S1474="AMPLIADO"),L1474&lt;&gt;"HONORARIO" ), _xlfn.CONCAT(IF(H1474="X","H",H1474),"_",IF(OR(P1474=5,P1474=6),_xlfn.CONCAT(P1474,"A"),P1474),"_",VLOOKUP(T1474,Datos!$B$2:$C$5,2,TRUE)),""))</f>
        <v>M_1_[hasta 3]</v>
      </c>
      <c r="AD1474" s="186">
        <f t="shared" si="604"/>
        <v>0</v>
      </c>
      <c r="AE1474" s="90" t="str">
        <f t="shared" si="605"/>
        <v>-</v>
      </c>
      <c r="AF1474" s="91" t="str">
        <f t="shared" si="606"/>
        <v>070601</v>
      </c>
      <c r="AG1474" s="92"/>
      <c r="AH1474" s="93" t="str">
        <f t="shared" si="607"/>
        <v>Corporación de Fomento de la Producción</v>
      </c>
      <c r="AI1474" s="90" t="str">
        <f t="shared" si="608"/>
        <v>-</v>
      </c>
      <c r="AJ1474" s="90">
        <f t="shared" si="609"/>
        <v>0</v>
      </c>
      <c r="AK1474" s="90" t="str">
        <f t="shared" si="610"/>
        <v>-</v>
      </c>
      <c r="AL1474" s="90" t="str">
        <f t="shared" si="611"/>
        <v>Identifica este registro como MUJER</v>
      </c>
      <c r="AM1474" s="90" t="str">
        <f t="shared" si="612"/>
        <v>-</v>
      </c>
      <c r="AN1474" s="90" t="str">
        <f t="shared" si="613"/>
        <v>-</v>
      </c>
      <c r="AO1474" s="90" t="str">
        <f t="shared" si="614"/>
        <v>-</v>
      </c>
      <c r="AP1474" s="58" t="str">
        <f t="shared" si="615"/>
        <v>-</v>
      </c>
      <c r="AQ1474" s="94" t="str">
        <f t="shared" si="616"/>
        <v>-</v>
      </c>
      <c r="AR1474" s="94" t="str">
        <f>IF(N1474="","PRIMER_DIA en blanco",
IF(AND(M1474="01",N1474&gt;=L_Conversion!$C$118,N1474&lt;=L_Conversion!$D$118),"-",
IF(AND(M1474="02",N1474&gt;=L_Conversion!$C$119,N1474&lt;=L_Conversion!$D$119),"-",
IF(AND(M1474="03",N1474&gt;=L_Conversion!$C$120,N1474&lt;=L_Conversion!$D$120),"-",
IF(AND(M1474="04",N1474&gt;=L_Conversion!$C$121,N1474&lt;=L_Conversion!$D$121),"-",
IF(AND(M1474="05",N1474&gt;=L_Conversion!$C$122,N1474&lt;=L_Conversion!$D$122),"-",
IF(AND(M1474="06",N1474&gt;=L_Conversion!$C$123,N1474&lt;=L_Conversion!$D$123),"-",
IF(AND(M1474="07",N1474&gt;=L_Conversion!$C$124,N1474&lt;=L_Conversion!$D$124),"-",
IF(AND(M1474="08",N1474&gt;=L_Conversion!$C$125,N1474&lt;=L_Conversion!$D$125),"-",
IF(AND(M1474="09",N1474&gt;=L_Conversion!$C$126,N1474&lt;=L_Conversion!$D$126),"-",
IF(AND(M1474="10",N1474&gt;=L_Conversion!$C$127,N1474&lt;=L_Conversion!$D$127),"-",
IF(AND(M1474="11",N1474&gt;=L_Conversion!$C$128,N1474&lt;=L_Conversion!$D$128),"-",
IF(AND(M1474="12",N1474&gt;=L_Conversion!$C$129,N1474&lt;=L_Conversion!$D$129),"-",
IF(AND(M1474="13",N1474&gt;=L_Conversion!$C$116,N1474&lt;=L_Conversion!$D$116),"-",
IF(AND(M1474="14",N1474&gt;=L_Conversion!$C$117,N1474&lt;=L_Conversion!$D$117),"-",
"PRIMER_DIA fuera de rango")))))))))))))))</f>
        <v>-</v>
      </c>
      <c r="AS1474" s="94" t="str">
        <f t="shared" si="617"/>
        <v>-</v>
      </c>
      <c r="AT1474" s="94" t="str">
        <f t="shared" si="618"/>
        <v>-</v>
      </c>
      <c r="AU1474" s="94" t="str">
        <f t="shared" si="619"/>
        <v>-</v>
      </c>
      <c r="AV1474" s="94" t="str">
        <f t="shared" si="620"/>
        <v>-</v>
      </c>
      <c r="AW1474" s="94" t="str">
        <f t="shared" si="621"/>
        <v>-</v>
      </c>
      <c r="AX1474" s="94" t="str">
        <f t="shared" si="622"/>
        <v>-</v>
      </c>
      <c r="AY1474" s="94" t="str">
        <f t="shared" si="623"/>
        <v>-</v>
      </c>
      <c r="AZ1474" s="94" t="str">
        <f t="shared" si="624"/>
        <v>-</v>
      </c>
      <c r="BA1474" s="94" t="str">
        <f t="shared" si="625"/>
        <v>-</v>
      </c>
      <c r="BB1474" s="94" t="str">
        <f t="shared" si="626"/>
        <v>-</v>
      </c>
      <c r="BC1474" s="94" t="str">
        <f t="shared" si="627"/>
        <v>-</v>
      </c>
      <c r="BD1474" s="94" t="str">
        <f t="shared" si="628"/>
        <v>-</v>
      </c>
      <c r="BE1474" s="94" t="str">
        <f t="shared" si="629"/>
        <v>-</v>
      </c>
      <c r="BF1474" s="94" t="str">
        <f t="shared" si="630"/>
        <v>-</v>
      </c>
    </row>
    <row r="1475" spans="1:58" x14ac:dyDescent="0.2">
      <c r="A1475" s="19" t="s">
        <v>1193</v>
      </c>
      <c r="B1475" s="19" t="s">
        <v>76</v>
      </c>
      <c r="C1475" s="19">
        <v>13089069</v>
      </c>
      <c r="D1475" s="19">
        <v>5</v>
      </c>
      <c r="E1475" s="19" t="s">
        <v>1793</v>
      </c>
      <c r="F1475" s="19" t="s">
        <v>1276</v>
      </c>
      <c r="G1475" s="19" t="s">
        <v>1794</v>
      </c>
      <c r="H1475" s="19" t="s">
        <v>654</v>
      </c>
      <c r="I1475" s="19" t="s">
        <v>653</v>
      </c>
      <c r="J1475" s="19">
        <v>80</v>
      </c>
      <c r="K1475" s="19" t="s">
        <v>556</v>
      </c>
      <c r="L1475" s="19" t="s">
        <v>495</v>
      </c>
      <c r="M1475" s="19" t="s">
        <v>273</v>
      </c>
      <c r="N1475" s="19">
        <v>46022</v>
      </c>
      <c r="O1475" s="19">
        <v>1</v>
      </c>
      <c r="P1475" s="83">
        <v>1</v>
      </c>
      <c r="Q1475" s="19" t="s">
        <v>23</v>
      </c>
      <c r="R1475" s="19" t="s">
        <v>11</v>
      </c>
      <c r="S1475" s="19" t="s">
        <v>23</v>
      </c>
      <c r="T1475" s="19">
        <v>1</v>
      </c>
      <c r="U1475" s="19" t="s">
        <v>11</v>
      </c>
      <c r="V1475" s="19" t="s">
        <v>11</v>
      </c>
      <c r="W1475" s="19" t="s">
        <v>11</v>
      </c>
      <c r="X1475" s="19">
        <v>0</v>
      </c>
      <c r="Y1475" s="19" t="s">
        <v>730</v>
      </c>
      <c r="Z1475" s="19">
        <v>0</v>
      </c>
      <c r="AA1475" s="19">
        <v>0</v>
      </c>
      <c r="AB1475" s="19">
        <v>0</v>
      </c>
      <c r="AC1475" s="186" t="str">
        <f>IF(OR(M1475="13",M1475="14",P1475=8),"",IF(     AND(OR(S1475="AUTORIZADO", S1475="PENDIENTE", S1475="REDUCIDO", S1475="AMPLIADO"),L1475&lt;&gt;"HONORARIO" ), _xlfn.CONCAT(IF(H1475="X","H",H1475),"_",IF(OR(P1475=5,P1475=6),_xlfn.CONCAT(P1475,"A"),P1475),"_",VLOOKUP(T1475,Datos!$B$2:$C$5,2,TRUE)),""))</f>
        <v>H_1_[hasta 3]</v>
      </c>
      <c r="AD1475" s="186">
        <f t="shared" ref="AD1475" si="631">IF(AC1475="",0,AA1475+AB1475)</f>
        <v>0</v>
      </c>
      <c r="AE1475" s="90" t="str">
        <f t="shared" ref="AE1475" si="632">IF(A1475="","Celda vacía",IF(A1475="L","-","Revisar"))</f>
        <v>-</v>
      </c>
      <c r="AF1475" s="91" t="str">
        <f t="shared" ref="AF1475" si="633">IF(B1475="","Celda vacía",IF(LEN(B1475)=4,REPLACE(B1475,1,6,CONCATENATE("00",B1475)),IF(LEN(B1475)=5,REPLACE(B1475,1,6,CONCATENATE("0",B1475)),IF(LEN(B1475)=6,REPLACE(B1475,1,6,B1475),IF(AND(LEN(B1475)&gt;6,OR(LEFT(B1475,4)="1202", LEFT(B1475,4)="1703")),REPLACE(B1475,1,LEN(B1475),B1475),"Revisar")))))</f>
        <v>070601</v>
      </c>
      <c r="AG1475" s="92"/>
      <c r="AH1475" s="93" t="str">
        <f t="shared" ref="AH1475" si="634">IF(B1475="","Celda Vacía",IF(ISERROR(IF(B1475="","",VLOOKUP(B1475,Codigo,3,0))),"Corregir código servicio",IF(B1475="","",VLOOKUP(B1475,Codigo,3,0))))</f>
        <v>Corporación de Fomento de la Producción</v>
      </c>
      <c r="AI1475" s="90" t="str">
        <f t="shared" ref="AI1475" si="635">IF(C1475="","Celda vacía",IF(C1475&gt;1000000,"-","Revisar con Edad"))</f>
        <v>-</v>
      </c>
      <c r="AJ1475" s="90">
        <f t="shared" ref="AJ1475" si="636">IF(D1475="","Celda vacía",IF(IF(IF(LEN(C1475)=6,(11-((RIGHT(C1475,1)*2+MID(C1475,5,1)*3+MID(C1475,4,1)*4+MID(C1475,3,1)*5+MID(C1475,2,1)*6+LEFT(C1475,1)*7)-(INT((RIGHT(C1475,1)*2+MID(C1475,5,1)*3+MID(C1475,4,1)*4+MID(C1475,3,1)*5+MID(C1475,2,1)*6+LEFT(C1475,1)*7)/11)*11))),IF(LEN(C1475)=7,(11-((RIGHT(C1475,1)*2+MID(C1475,6,1)*3+MID(C1475,5,1)*4+MID(C1475,4,1)*5+MID(C1475,3,1)*6+MID(C1475,2,1)*7+LEFT(C1475,1)*2)-(INT((RIGHT(C1475,1)*2+MID(C1475,6,1)*3+MID(C1475,5,1)*4+MID(C1475,4,1)*5+MID(C1475,3,1)*6+MID(C1475,2,1)*7+LEFT(C1475,1)*2)/11)*11))),(11-((RIGHT(C1475,1)*2+MID(C1475,7,1)*3+MID(C1475,6,1)*4+MID(C1475,5,1)*5+MID(C1475,4,1)*6+MID(C1475,3,1)*7+MID(C1475,2,1)*2+LEFT(C1475,1)*3)-(INT((RIGHT(C1475,1)*2+MID(C1475,7,1)*3+MID(C1475,6,1)*4+MID(C1475,5,1)*5+MID(C1475,4,1)*6+MID(C1475,3,1)*7+MID(C1475,2,1)*2+LEFT(C1475,1)*3)/11)*11)))))=11,0,IF(LEN(C1475)=6,(11-((RIGHT(C1475,1)*2+MID(C1475,5,1)*3+MID(C1475,4,1)*4+MID(C1475,3,1)*5+MID(C1475,2,1)*6+LEFT(C1475,1)*7)-(INT((RIGHT(C1475,1)*2+MID(C1475,5,1)*3+MID(C1475,4,1)*4+MID(C1475,3,1)*5+MID(C1475,2,1)*6+LEFT(C1475,1)*7)/11)*11))),IF(LEN(C1475)=7,(11-((RIGHT(C1475,1)*2+MID(C1475,6,1)*3+MID(C1475,5,1)*4+MID(C1475,4,1)*5+MID(C1475,3,1)*6+MID(C1475,2,1)*7+LEFT(C1475,1)*2)-(INT((RIGHT(C1475,1)*2+MID(C1475,6,1)*3+MID(C1475,5,1)*4+MID(C1475,4,1)*5+MID(C1475,3,1)*6+MID(C1475,2,1)*7+LEFT(C1475,1)*2)/11)*11))),(11-((RIGHT(C1475,1)*2+MID(C1475,7,1)*3+MID(C1475,6,1)*4+MID(C1475,5,1)*5+MID(C1475,4,1)*6+MID(C1475,3,1)*7+MID(C1475,2,1)*2+LEFT(C1475,1)*3)-(INT((RIGHT(C1475,1)*2+MID(C1475,7,1)*3+MID(C1475,6,1)*4+MID(C1475,5,1)*5+MID(C1475,4,1)*6+MID(C1475,3,1)*7+MID(C1475,2,1)*2+LEFT(C1475,1)*3)/11)*11))))))=10,"K",IF(IF(LEN(C1475)=6,(11-((RIGHT(C1475,1)*2+MID(C1475,5,1)*3+MID(C1475,4,1)*4+MID(C1475,3,1)*5+MID(C1475,2,1)*6+LEFT(C1475,1)*7)-(INT((RIGHT(C1475,1)*2+MID(C1475,5,1)*3+MID(C1475,4,1)*4+MID(C1475,3,1)*5+MID(C1475,2,1)*6+LEFT(C1475,1)*7)/11)*11))),IF(LEN(C1475)=7,(11-((RIGHT(C1475,1)*2+MID(C1475,6,1)*3+MID(C1475,5,1)*4+MID(C1475,4,1)*5+MID(C1475,3,1)*6+MID(C1475,2,1)*7+LEFT(C1475,1)*2)-(INT((RIGHT(C1475,1)*2+MID(C1475,6,1)*3+MID(C1475,5,1)*4+MID(C1475,4,1)*5+MID(C1475,3,1)*6+MID(C1475,2,1)*7+LEFT(C1475,1)*2)/11)*11))),(11-((RIGHT(C1475,1)*2+MID(C1475,7,1)*3+MID(C1475,6,1)*4+MID(C1475,5,1)*5+MID(C1475,4,1)*6+MID(C1475,3,1)*7+MID(C1475,2,1)*2+LEFT(C1475,1)*3)-(INT((RIGHT(C1475,1)*2+MID(C1475,7,1)*3+MID(C1475,6,1)*4+MID(C1475,5,1)*5+MID(C1475,4,1)*6+MID(C1475,3,1)*7+MID(C1475,2,1)*2+LEFT(C1475,1)*3)/11)*11)))))=11,0,IF(LEN(C1475)=6,(11-((RIGHT(C1475,1)*2+MID(C1475,5,1)*3+MID(C1475,4,1)*4+MID(C1475,3,1)*5+MID(C1475,2,1)*6+LEFT(C1475,1)*7)-(INT((RIGHT(C1475,1)*2+MID(C1475,5,1)*3+MID(C1475,4,1)*4+MID(C1475,3,1)*5+MID(C1475,2,1)*6+LEFT(C1475,1)*7)/11)*11))),IF(LEN(C1475)=7,(11-((RIGHT(C1475,1)*2+MID(C1475,6,1)*3+MID(C1475,5,1)*4+MID(C1475,4,1)*5+MID(C1475,3,1)*6+MID(C1475,2,1)*7+LEFT(C1475,1)*2)-(INT((RIGHT(C1475,1)*2+MID(C1475,6,1)*3+MID(C1475,5,1)*4+MID(C1475,4,1)*5+MID(C1475,3,1)*6+MID(C1475,2,1)*7+LEFT(C1475,1)*2)/11)*11))),(11-((RIGHT(C1475,1)*2+MID(C1475,7,1)*3+MID(C1475,6,1)*4+MID(C1475,5,1)*5+MID(C1475,4,1)*6+MID(C1475,3,1)*7+MID(C1475,2,1)*2+LEFT(C1475,1)*3)-(INT((RIGHT(C1475,1)*2+MID(C1475,7,1)*3+MID(C1475,6,1)*4+MID(C1475,5,1)*5+MID(C1475,4,1)*6+MID(C1475,3,1)*7+MID(C1475,2,1)*2+LEFT(C1475,1)*3)/11)*11))))))))</f>
        <v>5</v>
      </c>
      <c r="AK1475" s="90" t="str">
        <f t="shared" ref="AK1475" si="637">IF(C1475="","Celda vacía",IF(C1475="E","-",IF(IF(AJ1475=11,0,IF(AJ1475=10,"K",AJ1475))=D1475,"-","Corregir RUN")))</f>
        <v>-</v>
      </c>
      <c r="AL1475" s="90" t="str">
        <f t="shared" ref="AL1475" si="638">IF(H1475="","Celda vacía",IF(OR(H1475="M",H1475="H",H1475="X"),  IF(H1475="M", "Identifica este registro como MUJER",  IF(H1475="H","Identifica este registro como HOMBRE", IF(H1475="X","Identifica este registro como NO BINARIO"))),  "Validar con Tabla N°01")   )</f>
        <v>Identifica este registro como HOMBRE</v>
      </c>
      <c r="AM1475" s="90" t="str">
        <f t="shared" ref="AM1475" si="639">IF(I1475="","Celda vacía",IF(ISERROR(VLOOKUP(I1475,Tabla_27_Matriz_Base,1,0)),"Revisar","-"))</f>
        <v>-</v>
      </c>
      <c r="AN1475" s="90" t="str">
        <f t="shared" ref="AN1475" si="640">IF(J1475="","Celda vacía",IF(ISERROR(VLOOKUP(J1475,Tabla_04_Sist.Rem,1,0)),"Revisar","-"))</f>
        <v>-</v>
      </c>
      <c r="AO1475" s="90" t="str">
        <f t="shared" ref="AO1475" si="641">IF(J1475="","SIST_REM vacío, no permite validar estamento",IF(OR(J1475=10,J1475=40,J1475=60,J1475=70),IF(ISERROR(VLOOKUP(K1475,Tabla_06_10_40_60_70_EUS,1,0)),"Revisar. Estamento no corresponde a sist. Rem.","-"),
IF(AND(A1475="l",J1475=11,K1475="DIRECTIVO"),"Dual",
IF(OR(J1475=11,J1475=12),IF(ISERROR(VLOOKUP(K1475,Tabla_06_11_12_15076_19664,1,0)),"Revisar. Estamento no corresponde a sist. Rem.","-"),
IF(J1475=13,IF(ISERROR(VLOOKUP(K1475,Tabla_06_13,1,0)),"Revisar. Estamento no corresponde a sist. Rem.","-"),
IF(J1475=14,IF(ISERROR(VLOOKUP(K1475,Tabla_06_14,1,0)),"Revisar. Estamento no corresponde a sist. Rem.","-"),
IF(J1475=15,IF(ISERROR(VLOOKUP(K1475,Tabla_06_15,1,0)),"Revisar. Estamento no corresponde a sist. Rem.","-"),
IF(OR(J1475=90),IF(ISERROR(VLOOKUP(K1475,Tabla_06_90_Personal_Fuera_de_Dotacion,1,0)),"Revisar. Estamento no corresponde a sist. Rem.","-"),
IF(J1475=61,IF(ISERROR(VLOOKUP(K1475,Tabla_06_DFL29_61_Experimentales,1,0)),"Revisar. Estamento no corresponde a sist. Rem.","-"),IF(J1475=20,IF(ISERROR(VLOOKUP(K1475,Tabla_06_20_Fiscalizadores,1,0)),"Revisar. Estamento no corresponde a sist. Rem.","-"),IF(J1475=80,IF(ISERROR(VLOOKUP(K1475,Tabla_06_80_Codigo_del_Trabajo,1,0)),"Revisar. Estamento no corresponde a sist. Rem.","-"),                    IF(J1475=30,IF(ISERROR(VLOOKUP(K1475,Tabla_06_30_Poder_Judicial,1,0)),"Revisar. Estamento no corresponde a sist. Rem.","-"),IF(ISERROR(VLOOKUP(K1475,Tabla_06_50_Ministerio_Publico,1,0)),"Revisar","-")))))))))))))</f>
        <v>-</v>
      </c>
      <c r="AP1475" s="58" t="str">
        <f t="shared" ref="AP1475" si="642">IF(L1475="","Celda vacía",IF(ISERROR(VLOOKUP(L1475,Tabla_Personal,1,0)),"Revisar","-"))</f>
        <v>-</v>
      </c>
      <c r="AQ1475" s="94" t="str">
        <f t="shared" ref="AQ1475" si="643">IF(M1475="","Celda vacía",IF(ISERROR(VLOOKUP(M1475,Tabla_01_Mes,1,0)),"Revisar","-"))</f>
        <v>-</v>
      </c>
      <c r="AR1475" s="94" t="str">
        <f>IF(N1475="","PRIMER_DIA en blanco",
IF(AND(M1475="01",N1475&gt;=L_Conversion!$C$118,N1475&lt;=L_Conversion!$D$118),"-",
IF(AND(M1475="02",N1475&gt;=L_Conversion!$C$119,N1475&lt;=L_Conversion!$D$119),"-",
IF(AND(M1475="03",N1475&gt;=L_Conversion!$C$120,N1475&lt;=L_Conversion!$D$120),"-",
IF(AND(M1475="04",N1475&gt;=L_Conversion!$C$121,N1475&lt;=L_Conversion!$D$121),"-",
IF(AND(M1475="05",N1475&gt;=L_Conversion!$C$122,N1475&lt;=L_Conversion!$D$122),"-",
IF(AND(M1475="06",N1475&gt;=L_Conversion!$C$123,N1475&lt;=L_Conversion!$D$123),"-",
IF(AND(M1475="07",N1475&gt;=L_Conversion!$C$124,N1475&lt;=L_Conversion!$D$124),"-",
IF(AND(M1475="08",N1475&gt;=L_Conversion!$C$125,N1475&lt;=L_Conversion!$D$125),"-",
IF(AND(M1475="09",N1475&gt;=L_Conversion!$C$126,N1475&lt;=L_Conversion!$D$126),"-",
IF(AND(M1475="10",N1475&gt;=L_Conversion!$C$127,N1475&lt;=L_Conversion!$D$127),"-",
IF(AND(M1475="11",N1475&gt;=L_Conversion!$C$128,N1475&lt;=L_Conversion!$D$128),"-",
IF(AND(M1475="12",N1475&gt;=L_Conversion!$C$129,N1475&lt;=L_Conversion!$D$129),"-",
IF(AND(M1475="13",N1475&gt;=L_Conversion!$C$116,N1475&lt;=L_Conversion!$D$116),"-",
IF(AND(M1475="14",N1475&gt;=L_Conversion!$C$117,N1475&lt;=L_Conversion!$D$117),"-",
"PRIMER_DIA fuera de rango")))))))))))))))</f>
        <v>-</v>
      </c>
      <c r="AS1475" s="94" t="str">
        <f t="shared" ref="AS1475" si="644">IF(O1475="","Celda vacía",IF(AND(ISERROR(VLOOKUP(P1475,Tabla_18_Tipos_licencias,1,FALSE))=FALSE,O1475&gt;=0,O1475&lt;=365),IF(P1475=8,IF(H1475="M",IF(ISERROR(VLOOKUP(O1475,Dias_Licencia_Tipo_8_M,1,0)),"Revisar días licencia tipo 8","-"),IF(ISERROR(VLOOKUP(O1475,Dias_licencia_tipo_8_H,1,0)),"Revisar días licencia tipo 8","-")),"-"),"Se debe revisar los campos TIPO_LM y N_DIAS"))</f>
        <v>-</v>
      </c>
      <c r="AT1475" s="94" t="str">
        <f t="shared" ref="AT1475" si="645">IF(P1475="","Celda vacía",IF(ISERROR(VLOOKUP(P1475,Tabla_18_Tipos_licencias,1,FALSE))=FALSE,IF(H1475="M","-",IF(P1475=7,"Revisar","-")),"Revisar"))</f>
        <v>-</v>
      </c>
      <c r="AU1475" s="94" t="str">
        <f t="shared" ref="AU1475" si="646">IF(Q1475="","Celda vacía",IF(AND(OR(L1475="HAG",L1475="HONORARIO"),OR(Q1475="AUTORIZADO",Q1475="REDUCIDO",Q1475="RECHAZADO",Q1475="PENDIENTE",Q1475="AMPLIADO")),"Revisar Calidad Jurídica",IF(AND(OR(L1475="HAG",L1475="HONORARIO"),Q1475="NC"),"-",IF(ISERROR(VLOOKUP(Q1475,Tabla_04_Estado_Resolucion,1,0)),"Revisar",IF(AND(Q1475="PENDIENTE",($BG$1-N1475)&gt;60),"Validar estado PENDIENTE",  IF(AND(OR(L1475="CONTRATA",L1475="PLANTA", L1475="CT", L1475="JP", L1475="JORNAL", L1475="CONTRATA_FD", L1475="CT_FD", L1475="ADSCRITO", L1475="LGN", L1475="VIGILANTE", L1475="BECARIOS", L1475="PLANTA_FD"),Q1475&lt;&gt;"NC"),"-","Revisar Calidad Jurídica"))))))</f>
        <v>-</v>
      </c>
      <c r="AV1475" s="94" t="str">
        <f t="shared" ref="AV1475" si="647">IF(R1475="","Celda vacía",IF(AND(OR(Q1475="AUTORIZADO",Q1475="PENDIENTE",Q1475="NC",Q1475="AMPLIADO"),R1475="N"),"-",IF(AND(OR(Q1475="REDUCIDO",Q1475="RECHAZADO"),OR(R1475="S",R1475="N")),"-","Revisar")))</f>
        <v>-</v>
      </c>
      <c r="AW1475" s="94" t="str">
        <f t="shared" ref="AW1475" si="648">IF(Q1475="","Celda vacía",IF(AND(R1475="N",Q1475=S1475),"-",IF(AND(S1475="PENDIENTE",($BG$1-N1475)&gt;60),"Validar estado PENDIENTE",IF(AND(R1475="S",OR(S1475="AUTORIZADO",S1475="PENDIENTE"),T1475=O1475),"-",IF(AND(R1475="S",S1475="REDUCIDO",T1475&lt;O1475,T1475&gt;0),"-",IF(AND(R1475="S",S1475="RECHAZADO",T1475=0),"-",IF(AND(Q1475="NC",S1475="NC",T1475=O1475),"-","Revisar")))))))</f>
        <v>-</v>
      </c>
      <c r="AX1475" s="94" t="str">
        <f t="shared" ref="AX1475" si="649">IF(T1475="","Celda Vacía",IF(AND(OR(S1475="AUTORIZADO",S1475="PENDIENTE",S1475="NC"),O1475=T1475),"-",IF(AND(S1475="REDUCIDO",T1475&gt;0,T1475&lt;O1475),"-",IF(AND(S1475="RECHAZADO",T1475=0),"-",   IF(AND(S1475="AMPLIADO",T1475&gt;O1475),"-",       "Revisar" )))))</f>
        <v>-</v>
      </c>
      <c r="AY1475" s="94" t="str">
        <f t="shared" ref="AY1475" si="650">IF(U1475="","Celda vacía",IF(OR(U1475="S",U1475="N"),"-","Revisar"))</f>
        <v>-</v>
      </c>
      <c r="AZ1475" s="94" t="str">
        <f t="shared" ref="AZ1475" si="651">IF(V1475="","Celda vacía",IF(OR(V1475="S",V1475="N"),"-","Revisar"))</f>
        <v>-</v>
      </c>
      <c r="BA1475" s="94" t="str">
        <f t="shared" ref="BA1475" si="652">IF(W1475="","Celda vacía",IF(OR(W1475="S",W1475="N"),"-","Revisar"))</f>
        <v>-</v>
      </c>
      <c r="BB1475" s="94" t="str">
        <f t="shared" ref="BB1475" si="653">IF(X1475="","Celda Vacia",IF(  OR(          AND(X1475=0,W1475="S"),AND(X1475&lt;&gt;0,W1475="N")),"Revisar valor del campo MONTO_SUB","-"))</f>
        <v>-</v>
      </c>
      <c r="BC1475" s="94" t="str">
        <f t="shared" ref="BC1475" si="654">IF(Y1475="","Celda Vacia",IF(ISERROR(VLOOKUP(Y1475,Tabla_33_estado_recuperacion,1,FALSE)),"Se debe corregir el valor según Tabla Nro 33",IF(Y1475="SDR",IF(OR(S1475="RECHAZADO",W1475="N"),"-","Se debe revisar  ESTADO SDR"),IF(Y1475="PEN",IF(OR(S1475="AUTORIZADO",S1475="REDUCIDO",S1475="PENDIENTE"),"-","Se debe revisar ESTADO PEN"),IF(AND(OR(W1475="S",W1475="N"),OR(Y1475="TOT",Y1475="PAR"),OR(S1475="AUTORIZADO",S1475="REDUCIDO")),"-","Revisar ER2 Y ESTADO_REC")))))</f>
        <v>-</v>
      </c>
      <c r="BD1475" s="94" t="str">
        <f t="shared" ref="BD1475" si="655">IF(Z1475="","Celda Vacia", IF(Z1475&gt;T1475,"Dias recuperados no puede ser mayor a dias autorizados", IF(ISNUMBER(Z1475)=TRUE,IF(Z1475=0,IF(OR(Y1475="SDR",Y1475="PEN"),"-",IF(AND(T1475&lt;4,OR(Y1475="TOT",Y1475="PAR")),"-","Se debe revisar los Campos N_DIAS_REC y ESTADO_REC")),IF(AND(Z1475&gt;0,Z1475&lt;366,OR(Y1475="TOT",Y1475="PAR")),"-","Se debe revisar los campos ESTADO_REC y N_DIAS_REC")),"Valor del campo N_DIAS_REC no es numérico"))    )</f>
        <v>-</v>
      </c>
      <c r="BE1475" s="94" t="str">
        <f t="shared" ref="BE1475" si="656">IF(AA1475="","Celda vacia",
IF( AND(AA1475=0,(OR(Y1475="PEN",Y1475="SDR"))),"-",
IF(AND(T1475&lt;4,OR(P1475="5A",P1475="5B",P1475="6A",P1475="6B"),AA1475&gt;=0),"-",
IF(AND(T1475&lt;4,P1475&lt;&gt;"5A",P1475&lt;&gt;"5B",P1475&lt;&gt;"6A",P1475&lt;&gt;"6B",AA1475=0),"-",
IF(AND(T1475&lt;4,P1475&lt;&gt;"5A",P1475&lt;&gt;"5B",P1475&lt;&gt;"6A",P1475&lt;&gt;"6B",V1475="S",AA1475&gt;=0),"-",
IF(AND(T1475&gt;=4,AA1475&gt;0, OR(Y1475="TOT",Y1475="PAR")),"-",
"Revisar el tipo de licencia medica, dias de licencia para el monto de recuperación declarado"))))))</f>
        <v>-</v>
      </c>
      <c r="BF1475" s="94" t="str">
        <f t="shared" ref="BF1475" si="657">IF(AB1475="","Celda vacia",IF(ISNUMBER(AB1475)=TRUE,IF(AB1475=0,IF(OR(Y1475="PEN",Y1475="SDR"),"-","revisar "),IF(OR(Y1475="TOT",Y1475="PAR"),"-","Revisar")),"Valor del campo no es numérico"))</f>
        <v>-</v>
      </c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2A9A8-90D8-4F36-B368-009817D24BA0}">
  <dimension ref="A1:N60"/>
  <sheetViews>
    <sheetView tabSelected="1" view="pageBreakPreview" zoomScale="85" zoomScaleNormal="90" zoomScaleSheetLayoutView="85" workbookViewId="0">
      <selection activeCell="A2" sqref="A2:M2"/>
    </sheetView>
  </sheetViews>
  <sheetFormatPr baseColWidth="10" defaultRowHeight="15" x14ac:dyDescent="0.25"/>
  <cols>
    <col min="1" max="1" width="38.7109375" customWidth="1"/>
    <col min="2" max="4" width="13.85546875" customWidth="1"/>
    <col min="5" max="5" width="14.7109375" customWidth="1"/>
    <col min="6" max="8" width="13.85546875" customWidth="1"/>
    <col min="9" max="9" width="14.7109375" customWidth="1"/>
    <col min="10" max="12" width="13.85546875" customWidth="1"/>
    <col min="13" max="13" width="14.7109375" customWidth="1"/>
  </cols>
  <sheetData>
    <row r="1" spans="1:13" x14ac:dyDescent="0.25">
      <c r="A1" s="155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</row>
    <row r="2" spans="1:13" ht="18.75" x14ac:dyDescent="0.3">
      <c r="A2" s="213" t="str">
        <f>+_xlfn.CONCAT("1.-Número de días de licencia médica presentadas entre Enero y ",Datos!$D$197," de 2025,  según género del funcionario afecto, tipo y rango de duración de la licencia médica")</f>
        <v>1.-Número de días de licencia médica presentadas entre Enero y Diciembre de 2025,  según género del funcionario afecto, tipo y rango de duración de la licencia médica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</row>
    <row r="3" spans="1:13" ht="18.75" x14ac:dyDescent="0.3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</row>
    <row r="4" spans="1:13" x14ac:dyDescent="0.25">
      <c r="A4" s="214" t="s">
        <v>1112</v>
      </c>
      <c r="B4" s="215" t="s">
        <v>1113</v>
      </c>
      <c r="C4" s="216"/>
      <c r="D4" s="216"/>
      <c r="E4" s="216"/>
      <c r="F4" s="216"/>
      <c r="G4" s="216"/>
      <c r="H4" s="216"/>
      <c r="I4" s="217"/>
      <c r="J4" s="218" t="s">
        <v>1097</v>
      </c>
      <c r="K4" s="219"/>
      <c r="L4" s="219"/>
      <c r="M4" s="220"/>
    </row>
    <row r="5" spans="1:13" x14ac:dyDescent="0.25">
      <c r="A5" s="214"/>
      <c r="B5" s="224" t="s">
        <v>1114</v>
      </c>
      <c r="C5" s="225"/>
      <c r="D5" s="225"/>
      <c r="E5" s="226"/>
      <c r="F5" s="224" t="s">
        <v>1099</v>
      </c>
      <c r="G5" s="225"/>
      <c r="H5" s="225"/>
      <c r="I5" s="226"/>
      <c r="J5" s="221"/>
      <c r="K5" s="222"/>
      <c r="L5" s="222"/>
      <c r="M5" s="223"/>
    </row>
    <row r="6" spans="1:13" ht="60" x14ac:dyDescent="0.25">
      <c r="A6" s="214"/>
      <c r="B6" s="206" t="s">
        <v>1115</v>
      </c>
      <c r="C6" s="207" t="s">
        <v>1116</v>
      </c>
      <c r="D6" s="208" t="s">
        <v>1117</v>
      </c>
      <c r="E6" s="209" t="s">
        <v>725</v>
      </c>
      <c r="F6" s="206" t="s">
        <v>1115</v>
      </c>
      <c r="G6" s="207" t="s">
        <v>1116</v>
      </c>
      <c r="H6" s="208" t="s">
        <v>1117</v>
      </c>
      <c r="I6" s="209" t="s">
        <v>725</v>
      </c>
      <c r="J6" s="206" t="s">
        <v>1115</v>
      </c>
      <c r="K6" s="207" t="s">
        <v>1116</v>
      </c>
      <c r="L6" s="208" t="s">
        <v>1117</v>
      </c>
      <c r="M6" s="157" t="s">
        <v>725</v>
      </c>
    </row>
    <row r="7" spans="1:13" ht="15.75" x14ac:dyDescent="0.25">
      <c r="A7" s="159" t="s">
        <v>275</v>
      </c>
      <c r="B7" s="160">
        <f>Datos!D111+Datos!D112</f>
        <v>492</v>
      </c>
      <c r="C7" s="161">
        <f>Datos!E111+Datos!E112</f>
        <v>337</v>
      </c>
      <c r="D7" s="162">
        <f>Datos!F111+Datos!F112</f>
        <v>2805</v>
      </c>
      <c r="E7" s="163">
        <f t="shared" ref="E7:E14" si="0">SUM(B7:D7)</f>
        <v>3634</v>
      </c>
      <c r="F7" s="160">
        <f>Datos!H111+Datos!H112</f>
        <v>1068</v>
      </c>
      <c r="G7" s="161">
        <f>Datos!I111+Datos!I112</f>
        <v>682</v>
      </c>
      <c r="H7" s="162">
        <f>Datos!J111+Datos!J112</f>
        <v>5886</v>
      </c>
      <c r="I7" s="163">
        <f t="shared" ref="I7:I14" si="1">SUM(F7:H7)</f>
        <v>7636</v>
      </c>
      <c r="J7" s="160">
        <f t="shared" ref="J7:L13" si="2">B7+F7</f>
        <v>1560</v>
      </c>
      <c r="K7" s="161">
        <f t="shared" si="2"/>
        <v>1019</v>
      </c>
      <c r="L7" s="162">
        <f t="shared" si="2"/>
        <v>8691</v>
      </c>
      <c r="M7" s="163">
        <f t="shared" ref="M7:M14" si="3">+J7+K7+L7</f>
        <v>11270</v>
      </c>
    </row>
    <row r="8" spans="1:13" ht="15.75" x14ac:dyDescent="0.25">
      <c r="A8" s="165" t="s">
        <v>1103</v>
      </c>
      <c r="B8" s="166">
        <f>Datos!D113</f>
        <v>0</v>
      </c>
      <c r="C8" s="167">
        <f>Datos!E113</f>
        <v>0</v>
      </c>
      <c r="D8" s="168">
        <f>Datos!F113</f>
        <v>0</v>
      </c>
      <c r="E8" s="169">
        <f t="shared" si="0"/>
        <v>0</v>
      </c>
      <c r="F8" s="166">
        <f>Datos!H113</f>
        <v>0</v>
      </c>
      <c r="G8" s="167">
        <f>Datos!I113</f>
        <v>0</v>
      </c>
      <c r="H8" s="168">
        <f>Datos!J113</f>
        <v>1528</v>
      </c>
      <c r="I8" s="169">
        <f t="shared" si="1"/>
        <v>1528</v>
      </c>
      <c r="J8" s="166">
        <f t="shared" si="2"/>
        <v>0</v>
      </c>
      <c r="K8" s="167">
        <f t="shared" si="2"/>
        <v>0</v>
      </c>
      <c r="L8" s="168">
        <f t="shared" si="2"/>
        <v>1528</v>
      </c>
      <c r="M8" s="169">
        <f t="shared" si="3"/>
        <v>1528</v>
      </c>
    </row>
    <row r="9" spans="1:13" ht="15.75" x14ac:dyDescent="0.25">
      <c r="A9" s="165" t="s">
        <v>278</v>
      </c>
      <c r="B9" s="166">
        <f>Datos!D114</f>
        <v>0</v>
      </c>
      <c r="C9" s="167">
        <f>Datos!E114</f>
        <v>0</v>
      </c>
      <c r="D9" s="168">
        <f>Datos!F114</f>
        <v>0</v>
      </c>
      <c r="E9" s="169">
        <f t="shared" si="0"/>
        <v>0</v>
      </c>
      <c r="F9" s="166">
        <f>Datos!H114</f>
        <v>16</v>
      </c>
      <c r="G9" s="167">
        <f>Datos!I114</f>
        <v>249</v>
      </c>
      <c r="H9" s="168">
        <f>Datos!J114</f>
        <v>540</v>
      </c>
      <c r="I9" s="169">
        <f t="shared" si="1"/>
        <v>805</v>
      </c>
      <c r="J9" s="166">
        <f t="shared" si="2"/>
        <v>16</v>
      </c>
      <c r="K9" s="167">
        <f t="shared" si="2"/>
        <v>249</v>
      </c>
      <c r="L9" s="168">
        <f t="shared" si="2"/>
        <v>540</v>
      </c>
      <c r="M9" s="169">
        <f t="shared" si="3"/>
        <v>805</v>
      </c>
    </row>
    <row r="10" spans="1:13" ht="15.75" x14ac:dyDescent="0.25">
      <c r="A10" s="165" t="s">
        <v>1119</v>
      </c>
      <c r="B10" s="166">
        <f>Datos!D115+Datos!D116</f>
        <v>8</v>
      </c>
      <c r="C10" s="167">
        <f>Datos!E115+Datos!E116</f>
        <v>18</v>
      </c>
      <c r="D10" s="168">
        <f>Datos!F115+Datos!F116</f>
        <v>55</v>
      </c>
      <c r="E10" s="169">
        <f t="shared" si="0"/>
        <v>81</v>
      </c>
      <c r="F10" s="166">
        <f>Datos!H115+Datos!H116</f>
        <v>16</v>
      </c>
      <c r="G10" s="167">
        <f>Datos!I115+Datos!I116</f>
        <v>21</v>
      </c>
      <c r="H10" s="168">
        <f>Datos!J115+Datos!J116</f>
        <v>133</v>
      </c>
      <c r="I10" s="169">
        <f t="shared" si="1"/>
        <v>170</v>
      </c>
      <c r="J10" s="166">
        <f t="shared" si="2"/>
        <v>24</v>
      </c>
      <c r="K10" s="167">
        <f t="shared" si="2"/>
        <v>39</v>
      </c>
      <c r="L10" s="168">
        <f t="shared" si="2"/>
        <v>188</v>
      </c>
      <c r="M10" s="169">
        <f t="shared" si="3"/>
        <v>251</v>
      </c>
    </row>
    <row r="11" spans="1:13" ht="15.75" x14ac:dyDescent="0.25">
      <c r="A11" s="165" t="s">
        <v>1120</v>
      </c>
      <c r="B11" s="166">
        <f>Datos!D117+Datos!D118</f>
        <v>0</v>
      </c>
      <c r="C11" s="167">
        <f>Datos!E117+Datos!E118</f>
        <v>6</v>
      </c>
      <c r="D11" s="168">
        <f>Datos!F117+Datos!F118</f>
        <v>0</v>
      </c>
      <c r="E11" s="169">
        <f t="shared" si="0"/>
        <v>6</v>
      </c>
      <c r="F11" s="166">
        <f>Datos!H117+Datos!H118</f>
        <v>2</v>
      </c>
      <c r="G11" s="167">
        <f>Datos!I117+Datos!I118</f>
        <v>24</v>
      </c>
      <c r="H11" s="168">
        <f>Datos!J117+Datos!J118</f>
        <v>0</v>
      </c>
      <c r="I11" s="169">
        <f t="shared" si="1"/>
        <v>26</v>
      </c>
      <c r="J11" s="166">
        <f t="shared" si="2"/>
        <v>2</v>
      </c>
      <c r="K11" s="167">
        <f t="shared" si="2"/>
        <v>30</v>
      </c>
      <c r="L11" s="168">
        <f t="shared" si="2"/>
        <v>0</v>
      </c>
      <c r="M11" s="169">
        <f t="shared" si="3"/>
        <v>32</v>
      </c>
    </row>
    <row r="12" spans="1:13" ht="15.75" x14ac:dyDescent="0.25">
      <c r="A12" s="165" t="s">
        <v>279</v>
      </c>
      <c r="B12" s="166">
        <f>Datos!D119</f>
        <v>0</v>
      </c>
      <c r="C12" s="167">
        <f>Datos!E119</f>
        <v>0</v>
      </c>
      <c r="D12" s="168">
        <f>Datos!F119</f>
        <v>0</v>
      </c>
      <c r="E12" s="169">
        <f t="shared" si="0"/>
        <v>0</v>
      </c>
      <c r="F12" s="166">
        <f>Datos!H119</f>
        <v>0</v>
      </c>
      <c r="G12" s="167">
        <f>Datos!I119</f>
        <v>35</v>
      </c>
      <c r="H12" s="168">
        <f>Datos!J119</f>
        <v>122</v>
      </c>
      <c r="I12" s="169">
        <f t="shared" si="1"/>
        <v>157</v>
      </c>
      <c r="J12" s="166">
        <f t="shared" si="2"/>
        <v>0</v>
      </c>
      <c r="K12" s="167">
        <f t="shared" si="2"/>
        <v>35</v>
      </c>
      <c r="L12" s="168">
        <f t="shared" si="2"/>
        <v>122</v>
      </c>
      <c r="M12" s="169">
        <f t="shared" si="3"/>
        <v>157</v>
      </c>
    </row>
    <row r="13" spans="1:13" ht="15.75" x14ac:dyDescent="0.25">
      <c r="A13" s="165" t="s">
        <v>1128</v>
      </c>
      <c r="B13" s="166">
        <f>SUM(Datos!D121:D124)</f>
        <v>0</v>
      </c>
      <c r="C13" s="167">
        <f>SUM(Datos!E121:E124)</f>
        <v>0</v>
      </c>
      <c r="D13" s="168">
        <f>SUM(Datos!F121:F124)</f>
        <v>0</v>
      </c>
      <c r="E13" s="169">
        <f t="shared" si="0"/>
        <v>0</v>
      </c>
      <c r="F13" s="166">
        <f>SUM(Datos!H121:H124)</f>
        <v>0</v>
      </c>
      <c r="G13" s="167">
        <f>SUM(Datos!I121:I124)</f>
        <v>0</v>
      </c>
      <c r="H13" s="168">
        <f>SUM(Datos!J121:J124)</f>
        <v>237</v>
      </c>
      <c r="I13" s="169">
        <f t="shared" si="1"/>
        <v>237</v>
      </c>
      <c r="J13" s="166">
        <f t="shared" si="2"/>
        <v>0</v>
      </c>
      <c r="K13" s="167">
        <f t="shared" si="2"/>
        <v>0</v>
      </c>
      <c r="L13" s="168">
        <f t="shared" si="2"/>
        <v>237</v>
      </c>
      <c r="M13" s="169">
        <f t="shared" si="3"/>
        <v>237</v>
      </c>
    </row>
    <row r="14" spans="1:13" ht="15.75" x14ac:dyDescent="0.25">
      <c r="A14" s="188" t="s">
        <v>1097</v>
      </c>
      <c r="B14" s="189">
        <f>SUM(B7:B13)</f>
        <v>500</v>
      </c>
      <c r="C14" s="190">
        <f>SUM(C7:C13)</f>
        <v>361</v>
      </c>
      <c r="D14" s="191">
        <f>SUM(D7:D13)</f>
        <v>2860</v>
      </c>
      <c r="E14" s="192">
        <f t="shared" si="0"/>
        <v>3721</v>
      </c>
      <c r="F14" s="189">
        <f>SUM(F7:F13)</f>
        <v>1102</v>
      </c>
      <c r="G14" s="190">
        <f>SUM(G7:G13)</f>
        <v>1011</v>
      </c>
      <c r="H14" s="191">
        <f>SUM(H7:H13)</f>
        <v>8446</v>
      </c>
      <c r="I14" s="192">
        <f t="shared" si="1"/>
        <v>10559</v>
      </c>
      <c r="J14" s="189">
        <f>SUM(J7:J13)</f>
        <v>1602</v>
      </c>
      <c r="K14" s="190">
        <f>SUM(K7:K13)</f>
        <v>1372</v>
      </c>
      <c r="L14" s="191">
        <f>SUM(L7:L13)</f>
        <v>11306</v>
      </c>
      <c r="M14" s="192">
        <f t="shared" si="3"/>
        <v>14280</v>
      </c>
    </row>
    <row r="15" spans="1:13" ht="15.75" x14ac:dyDescent="0.25">
      <c r="A15" s="203" t="s">
        <v>1122</v>
      </c>
      <c r="B15" s="201"/>
      <c r="C15" s="202"/>
      <c r="D15" s="202"/>
      <c r="E15" s="193">
        <f>+E14/$M$14</f>
        <v>0.26057422969187677</v>
      </c>
      <c r="F15" s="201"/>
      <c r="G15" s="202"/>
      <c r="H15" s="202"/>
      <c r="I15" s="193">
        <f>+I14/$M$14</f>
        <v>0.73942577030812329</v>
      </c>
      <c r="J15" s="201"/>
      <c r="K15" s="202"/>
      <c r="L15" s="202"/>
      <c r="M15" s="193">
        <f>+M14/$M$14</f>
        <v>1</v>
      </c>
    </row>
    <row r="16" spans="1:13" x14ac:dyDescent="0.25">
      <c r="A16" s="155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</row>
    <row r="17" spans="1:13" ht="18.75" x14ac:dyDescent="0.3">
      <c r="A17" s="213" t="str">
        <f>_xlfn.CONCAT("2.-Número de licencias médicas presentadas entre Enero y ",Datos!$D$197," de 2025, según género del funcionario afecto, tipo y rango de duración de la licencia médica")</f>
        <v>2.-Número de licencias médicas presentadas entre Enero y Diciembre de 2025, según género del funcionario afecto, tipo y rango de duración de la licencia médica</v>
      </c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</row>
    <row r="18" spans="1:13" x14ac:dyDescent="0.25">
      <c r="A18" s="155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</row>
    <row r="19" spans="1:13" x14ac:dyDescent="0.25">
      <c r="A19" s="227" t="s">
        <v>257</v>
      </c>
      <c r="B19" s="215" t="s">
        <v>1113</v>
      </c>
      <c r="C19" s="216"/>
      <c r="D19" s="216"/>
      <c r="E19" s="216"/>
      <c r="F19" s="216"/>
      <c r="G19" s="216"/>
      <c r="H19" s="216"/>
      <c r="I19" s="217"/>
      <c r="J19" s="218" t="s">
        <v>1097</v>
      </c>
      <c r="K19" s="219"/>
      <c r="L19" s="219"/>
      <c r="M19" s="220"/>
    </row>
    <row r="20" spans="1:13" x14ac:dyDescent="0.25">
      <c r="A20" s="227"/>
      <c r="B20" s="224" t="s">
        <v>1114</v>
      </c>
      <c r="C20" s="225"/>
      <c r="D20" s="225"/>
      <c r="E20" s="226"/>
      <c r="F20" s="224" t="s">
        <v>1099</v>
      </c>
      <c r="G20" s="225"/>
      <c r="H20" s="225"/>
      <c r="I20" s="226"/>
      <c r="J20" s="221"/>
      <c r="K20" s="222"/>
      <c r="L20" s="222"/>
      <c r="M20" s="223"/>
    </row>
    <row r="21" spans="1:13" ht="60" x14ac:dyDescent="0.25">
      <c r="A21" s="227"/>
      <c r="B21" s="206" t="s">
        <v>1115</v>
      </c>
      <c r="C21" s="207" t="s">
        <v>1116</v>
      </c>
      <c r="D21" s="208" t="s">
        <v>1117</v>
      </c>
      <c r="E21" s="209" t="s">
        <v>725</v>
      </c>
      <c r="F21" s="206" t="s">
        <v>1115</v>
      </c>
      <c r="G21" s="207" t="s">
        <v>1116</v>
      </c>
      <c r="H21" s="208" t="s">
        <v>1117</v>
      </c>
      <c r="I21" s="209" t="s">
        <v>725</v>
      </c>
      <c r="J21" s="206" t="s">
        <v>1115</v>
      </c>
      <c r="K21" s="207" t="s">
        <v>1116</v>
      </c>
      <c r="L21" s="208" t="s">
        <v>1117</v>
      </c>
      <c r="M21" s="157" t="s">
        <v>725</v>
      </c>
    </row>
    <row r="22" spans="1:13" ht="15.75" x14ac:dyDescent="0.25">
      <c r="A22" s="159" t="s">
        <v>275</v>
      </c>
      <c r="B22" s="160">
        <f>Datos!D134+Datos!D135</f>
        <v>232</v>
      </c>
      <c r="C22" s="161">
        <f>Datos!E134+Datos!E135</f>
        <v>58</v>
      </c>
      <c r="D22" s="162">
        <f>Datos!F134+Datos!F135</f>
        <v>119</v>
      </c>
      <c r="E22" s="163">
        <f t="shared" ref="E22:E29" si="4">SUM(B22:D22)</f>
        <v>409</v>
      </c>
      <c r="F22" s="160">
        <f>Datos!H134+Datos!H135</f>
        <v>502</v>
      </c>
      <c r="G22" s="161">
        <f>Datos!I134+Datos!I135</f>
        <v>125</v>
      </c>
      <c r="H22" s="162">
        <f>Datos!J134+Datos!J135</f>
        <v>280</v>
      </c>
      <c r="I22" s="163">
        <f t="shared" ref="I22:I29" si="5">SUM(F22:H22)</f>
        <v>907</v>
      </c>
      <c r="J22" s="160">
        <f t="shared" ref="J22:L28" si="6">B22+F22</f>
        <v>734</v>
      </c>
      <c r="K22" s="161">
        <f t="shared" si="6"/>
        <v>183</v>
      </c>
      <c r="L22" s="162">
        <f t="shared" si="6"/>
        <v>399</v>
      </c>
      <c r="M22" s="163">
        <f t="shared" ref="M22:M28" si="7">SUM(J22:L22)</f>
        <v>1316</v>
      </c>
    </row>
    <row r="23" spans="1:13" ht="15.75" x14ac:dyDescent="0.25">
      <c r="A23" s="165" t="s">
        <v>1103</v>
      </c>
      <c r="B23" s="166">
        <f>Datos!D136</f>
        <v>0</v>
      </c>
      <c r="C23" s="167">
        <f>Datos!E136</f>
        <v>0</v>
      </c>
      <c r="D23" s="168">
        <f>Datos!F136</f>
        <v>0</v>
      </c>
      <c r="E23" s="169">
        <f t="shared" si="4"/>
        <v>0</v>
      </c>
      <c r="F23" s="166">
        <f>Datos!H136</f>
        <v>0</v>
      </c>
      <c r="G23" s="167">
        <f>Datos!I136</f>
        <v>0</v>
      </c>
      <c r="H23" s="168">
        <f>Datos!J136</f>
        <v>25</v>
      </c>
      <c r="I23" s="169">
        <f t="shared" si="5"/>
        <v>25</v>
      </c>
      <c r="J23" s="166">
        <f t="shared" si="6"/>
        <v>0</v>
      </c>
      <c r="K23" s="167">
        <f t="shared" si="6"/>
        <v>0</v>
      </c>
      <c r="L23" s="168">
        <f t="shared" si="6"/>
        <v>25</v>
      </c>
      <c r="M23" s="169">
        <f t="shared" si="7"/>
        <v>25</v>
      </c>
    </row>
    <row r="24" spans="1:13" ht="15.75" x14ac:dyDescent="0.25">
      <c r="A24" s="165" t="s">
        <v>278</v>
      </c>
      <c r="B24" s="166">
        <f>Datos!D137</f>
        <v>0</v>
      </c>
      <c r="C24" s="167">
        <f>Datos!E137</f>
        <v>0</v>
      </c>
      <c r="D24" s="168">
        <f>Datos!F137</f>
        <v>0</v>
      </c>
      <c r="E24" s="169">
        <f t="shared" si="4"/>
        <v>0</v>
      </c>
      <c r="F24" s="166">
        <f>Datos!H137</f>
        <v>6</v>
      </c>
      <c r="G24" s="167">
        <f>Datos!I137</f>
        <v>38</v>
      </c>
      <c r="H24" s="168">
        <f>Datos!J137</f>
        <v>19</v>
      </c>
      <c r="I24" s="169">
        <f t="shared" si="5"/>
        <v>63</v>
      </c>
      <c r="J24" s="166">
        <f t="shared" si="6"/>
        <v>6</v>
      </c>
      <c r="K24" s="167">
        <f t="shared" si="6"/>
        <v>38</v>
      </c>
      <c r="L24" s="168">
        <f t="shared" si="6"/>
        <v>19</v>
      </c>
      <c r="M24" s="169">
        <f t="shared" si="7"/>
        <v>63</v>
      </c>
    </row>
    <row r="25" spans="1:13" ht="15.75" x14ac:dyDescent="0.25">
      <c r="A25" s="165" t="s">
        <v>1119</v>
      </c>
      <c r="B25" s="166">
        <f>Datos!D138+Datos!D139</f>
        <v>4</v>
      </c>
      <c r="C25" s="167">
        <f>Datos!E138+Datos!E139</f>
        <v>3</v>
      </c>
      <c r="D25" s="168">
        <f>Datos!F138+Datos!F139</f>
        <v>1</v>
      </c>
      <c r="E25" s="169">
        <f t="shared" si="4"/>
        <v>8</v>
      </c>
      <c r="F25" s="166">
        <f>Datos!H138+Datos!H139</f>
        <v>8</v>
      </c>
      <c r="G25" s="167">
        <f>Datos!I138+Datos!I139</f>
        <v>3</v>
      </c>
      <c r="H25" s="168">
        <f>Datos!J138+Datos!J139</f>
        <v>5</v>
      </c>
      <c r="I25" s="169">
        <f t="shared" si="5"/>
        <v>16</v>
      </c>
      <c r="J25" s="166">
        <f t="shared" si="6"/>
        <v>12</v>
      </c>
      <c r="K25" s="167">
        <f t="shared" si="6"/>
        <v>6</v>
      </c>
      <c r="L25" s="168">
        <f t="shared" si="6"/>
        <v>6</v>
      </c>
      <c r="M25" s="169">
        <f t="shared" si="7"/>
        <v>24</v>
      </c>
    </row>
    <row r="26" spans="1:13" ht="15.75" x14ac:dyDescent="0.25">
      <c r="A26" s="165" t="s">
        <v>1120</v>
      </c>
      <c r="B26" s="166">
        <f>Datos!D140+Datos!D141</f>
        <v>0</v>
      </c>
      <c r="C26" s="167">
        <f>Datos!E140+Datos!E141</f>
        <v>1</v>
      </c>
      <c r="D26" s="168">
        <f>Datos!F140+Datos!F141</f>
        <v>0</v>
      </c>
      <c r="E26" s="169">
        <f t="shared" si="4"/>
        <v>1</v>
      </c>
      <c r="F26" s="166">
        <f>Datos!H140+Datos!H141</f>
        <v>1</v>
      </c>
      <c r="G26" s="167">
        <f>Datos!I140+Datos!I141</f>
        <v>4</v>
      </c>
      <c r="H26" s="168">
        <f>Datos!J140+Datos!J141</f>
        <v>0</v>
      </c>
      <c r="I26" s="169">
        <f t="shared" si="5"/>
        <v>5</v>
      </c>
      <c r="J26" s="166">
        <f t="shared" si="6"/>
        <v>1</v>
      </c>
      <c r="K26" s="167">
        <f t="shared" si="6"/>
        <v>5</v>
      </c>
      <c r="L26" s="168">
        <f t="shared" si="6"/>
        <v>0</v>
      </c>
      <c r="M26" s="169">
        <f t="shared" si="7"/>
        <v>6</v>
      </c>
    </row>
    <row r="27" spans="1:13" ht="15.75" x14ac:dyDescent="0.25">
      <c r="A27" s="165" t="s">
        <v>279</v>
      </c>
      <c r="B27" s="166">
        <f>+Datos!D142</f>
        <v>0</v>
      </c>
      <c r="C27" s="167">
        <f>+Datos!E142</f>
        <v>0</v>
      </c>
      <c r="D27" s="168">
        <f>+Datos!F142</f>
        <v>0</v>
      </c>
      <c r="E27" s="169">
        <f t="shared" si="4"/>
        <v>0</v>
      </c>
      <c r="F27" s="166">
        <f>+Datos!H142</f>
        <v>0</v>
      </c>
      <c r="G27" s="167">
        <f>+Datos!I142</f>
        <v>5</v>
      </c>
      <c r="H27" s="168">
        <f>+Datos!J142</f>
        <v>9</v>
      </c>
      <c r="I27" s="169">
        <f t="shared" si="5"/>
        <v>14</v>
      </c>
      <c r="J27" s="166">
        <f t="shared" si="6"/>
        <v>0</v>
      </c>
      <c r="K27" s="167">
        <f t="shared" si="6"/>
        <v>5</v>
      </c>
      <c r="L27" s="168">
        <f t="shared" si="6"/>
        <v>9</v>
      </c>
      <c r="M27" s="169">
        <f t="shared" si="7"/>
        <v>14</v>
      </c>
    </row>
    <row r="28" spans="1:13" ht="15.75" x14ac:dyDescent="0.25">
      <c r="A28" s="165" t="s">
        <v>1128</v>
      </c>
      <c r="B28" s="166">
        <f>SUM(Datos!D144:D147)</f>
        <v>0</v>
      </c>
      <c r="C28" s="167">
        <f>SUM(Datos!E144:E147)</f>
        <v>0</v>
      </c>
      <c r="D28" s="168">
        <f>SUM(Datos!F144:F147)</f>
        <v>0</v>
      </c>
      <c r="E28" s="169">
        <f t="shared" si="4"/>
        <v>0</v>
      </c>
      <c r="F28" s="166">
        <f>SUM(Datos!H144:H147)</f>
        <v>0</v>
      </c>
      <c r="G28" s="167">
        <f>SUM(Datos!I144:I147)</f>
        <v>0</v>
      </c>
      <c r="H28" s="168">
        <f>SUM(Datos!J144:J147)</f>
        <v>8</v>
      </c>
      <c r="I28" s="169">
        <f t="shared" si="5"/>
        <v>8</v>
      </c>
      <c r="J28" s="166">
        <f t="shared" si="6"/>
        <v>0</v>
      </c>
      <c r="K28" s="167">
        <f t="shared" si="6"/>
        <v>0</v>
      </c>
      <c r="L28" s="168">
        <f t="shared" si="6"/>
        <v>8</v>
      </c>
      <c r="M28" s="169">
        <f t="shared" si="7"/>
        <v>8</v>
      </c>
    </row>
    <row r="29" spans="1:13" ht="15.75" x14ac:dyDescent="0.25">
      <c r="A29" s="188" t="s">
        <v>1097</v>
      </c>
      <c r="B29" s="189">
        <f>SUM(B22:B28)</f>
        <v>236</v>
      </c>
      <c r="C29" s="190">
        <f>SUM(C22:C28)</f>
        <v>62</v>
      </c>
      <c r="D29" s="191">
        <f>SUM(D22:D28)</f>
        <v>120</v>
      </c>
      <c r="E29" s="192">
        <f t="shared" si="4"/>
        <v>418</v>
      </c>
      <c r="F29" s="189">
        <f>SUM(F22:F28)</f>
        <v>517</v>
      </c>
      <c r="G29" s="190">
        <f>SUM(G22:G28)</f>
        <v>175</v>
      </c>
      <c r="H29" s="191">
        <f>SUM(H22:H28)</f>
        <v>346</v>
      </c>
      <c r="I29" s="192">
        <f t="shared" si="5"/>
        <v>1038</v>
      </c>
      <c r="J29" s="189">
        <f>SUM(J22:J28)</f>
        <v>753</v>
      </c>
      <c r="K29" s="190">
        <f>SUM(K22:K28)</f>
        <v>237</v>
      </c>
      <c r="L29" s="191">
        <f>SUM(L22:L28)</f>
        <v>466</v>
      </c>
      <c r="M29" s="192">
        <f>SUM(J29:L29)</f>
        <v>1456</v>
      </c>
    </row>
    <row r="30" spans="1:13" ht="15.75" x14ac:dyDescent="0.25">
      <c r="A30" s="194" t="s">
        <v>1123</v>
      </c>
      <c r="B30" s="201"/>
      <c r="C30" s="202"/>
      <c r="D30" s="202"/>
      <c r="E30" s="195">
        <f>+Datos!$AB$2</f>
        <v>197</v>
      </c>
      <c r="F30" s="201"/>
      <c r="G30" s="202"/>
      <c r="H30" s="202"/>
      <c r="I30" s="195">
        <f>+Datos!$AB$1</f>
        <v>332</v>
      </c>
      <c r="J30" s="201"/>
      <c r="K30" s="202"/>
      <c r="L30" s="202"/>
      <c r="M30" s="195">
        <f>+I30+E30</f>
        <v>529</v>
      </c>
    </row>
    <row r="31" spans="1:13" x14ac:dyDescent="0.25">
      <c r="A31" s="155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</row>
    <row r="32" spans="1:13" ht="18.75" x14ac:dyDescent="0.3">
      <c r="A32" s="213" t="str">
        <f>_xlfn.CONCAT("3.-Número de licencias médicas presentadas entre Enero y ",Datos!$D$197," de 2025 con reembolso, según género del funcionario afecto, tipo y rango de duración de la licencia médica")</f>
        <v>3.-Número de licencias médicas presentadas entre Enero y Diciembre de 2025 con reembolso, según género del funcionario afecto, tipo y rango de duración de la licencia médica</v>
      </c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</row>
    <row r="33" spans="1:14" x14ac:dyDescent="0.25">
      <c r="A33" s="155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</row>
    <row r="34" spans="1:14" x14ac:dyDescent="0.25">
      <c r="A34" s="227" t="s">
        <v>257</v>
      </c>
      <c r="B34" s="215" t="s">
        <v>1113</v>
      </c>
      <c r="C34" s="216"/>
      <c r="D34" s="216"/>
      <c r="E34" s="216"/>
      <c r="F34" s="216"/>
      <c r="G34" s="216"/>
      <c r="H34" s="216"/>
      <c r="I34" s="217"/>
      <c r="J34" s="218" t="s">
        <v>1097</v>
      </c>
      <c r="K34" s="219"/>
      <c r="L34" s="219"/>
      <c r="M34" s="220"/>
    </row>
    <row r="35" spans="1:14" x14ac:dyDescent="0.25">
      <c r="A35" s="227"/>
      <c r="B35" s="224" t="s">
        <v>1114</v>
      </c>
      <c r="C35" s="225"/>
      <c r="D35" s="225"/>
      <c r="E35" s="226"/>
      <c r="F35" s="224" t="s">
        <v>1099</v>
      </c>
      <c r="G35" s="225"/>
      <c r="H35" s="225"/>
      <c r="I35" s="226"/>
      <c r="J35" s="221"/>
      <c r="K35" s="222"/>
      <c r="L35" s="222"/>
      <c r="M35" s="223"/>
    </row>
    <row r="36" spans="1:14" ht="60" x14ac:dyDescent="0.25">
      <c r="A36" s="227"/>
      <c r="B36" s="206" t="s">
        <v>1115</v>
      </c>
      <c r="C36" s="207" t="s">
        <v>1116</v>
      </c>
      <c r="D36" s="208" t="s">
        <v>1117</v>
      </c>
      <c r="E36" s="209" t="s">
        <v>725</v>
      </c>
      <c r="F36" s="206" t="s">
        <v>1115</v>
      </c>
      <c r="G36" s="207" t="s">
        <v>1116</v>
      </c>
      <c r="H36" s="208" t="s">
        <v>1117</v>
      </c>
      <c r="I36" s="209" t="s">
        <v>725</v>
      </c>
      <c r="J36" s="206" t="s">
        <v>1115</v>
      </c>
      <c r="K36" s="207" t="s">
        <v>1116</v>
      </c>
      <c r="L36" s="208" t="s">
        <v>1117</v>
      </c>
      <c r="M36" s="157" t="s">
        <v>725</v>
      </c>
    </row>
    <row r="37" spans="1:14" ht="15.75" x14ac:dyDescent="0.25">
      <c r="A37" s="159" t="s">
        <v>275</v>
      </c>
      <c r="B37" s="160">
        <f>+Datos!D157+Datos!D158</f>
        <v>7</v>
      </c>
      <c r="C37" s="161">
        <f>+Datos!E157+Datos!E158</f>
        <v>10</v>
      </c>
      <c r="D37" s="162">
        <f>+Datos!F157+Datos!F158</f>
        <v>17</v>
      </c>
      <c r="E37" s="163">
        <f t="shared" ref="E37:E44" si="8">SUM(B37:D37)</f>
        <v>34</v>
      </c>
      <c r="F37" s="160">
        <f>+Datos!H157+Datos!H158</f>
        <v>27</v>
      </c>
      <c r="G37" s="161">
        <f>+Datos!I157+Datos!I158</f>
        <v>15</v>
      </c>
      <c r="H37" s="162">
        <f>+Datos!J157+Datos!J158</f>
        <v>18</v>
      </c>
      <c r="I37" s="163">
        <f t="shared" ref="I37:I44" si="9">SUM(F37:H37)</f>
        <v>60</v>
      </c>
      <c r="J37" s="160">
        <f t="shared" ref="J37:L43" si="10">B37+F37</f>
        <v>34</v>
      </c>
      <c r="K37" s="161">
        <f t="shared" si="10"/>
        <v>25</v>
      </c>
      <c r="L37" s="162">
        <f t="shared" si="10"/>
        <v>35</v>
      </c>
      <c r="M37" s="163">
        <f t="shared" ref="M37:M43" si="11">SUM(J37:L37)</f>
        <v>94</v>
      </c>
    </row>
    <row r="38" spans="1:14" ht="15.75" x14ac:dyDescent="0.25">
      <c r="A38" s="165" t="s">
        <v>1103</v>
      </c>
      <c r="B38" s="166">
        <f>+Datos!D159</f>
        <v>0</v>
      </c>
      <c r="C38" s="167">
        <f>+Datos!E159</f>
        <v>0</v>
      </c>
      <c r="D38" s="168">
        <f>+Datos!F159</f>
        <v>0</v>
      </c>
      <c r="E38" s="169">
        <f t="shared" si="8"/>
        <v>0</v>
      </c>
      <c r="F38" s="166">
        <f>+Datos!H159</f>
        <v>0</v>
      </c>
      <c r="G38" s="167">
        <f>+Datos!I159</f>
        <v>0</v>
      </c>
      <c r="H38" s="168">
        <f>+Datos!J159</f>
        <v>0</v>
      </c>
      <c r="I38" s="169">
        <f t="shared" si="9"/>
        <v>0</v>
      </c>
      <c r="J38" s="166">
        <f t="shared" si="10"/>
        <v>0</v>
      </c>
      <c r="K38" s="167">
        <f t="shared" si="10"/>
        <v>0</v>
      </c>
      <c r="L38" s="168">
        <f t="shared" si="10"/>
        <v>0</v>
      </c>
      <c r="M38" s="169">
        <f t="shared" si="11"/>
        <v>0</v>
      </c>
    </row>
    <row r="39" spans="1:14" ht="15.75" x14ac:dyDescent="0.25">
      <c r="A39" s="165" t="s">
        <v>278</v>
      </c>
      <c r="B39" s="166">
        <f>+Datos!D160</f>
        <v>0</v>
      </c>
      <c r="C39" s="167">
        <f>+Datos!E160</f>
        <v>0</v>
      </c>
      <c r="D39" s="168">
        <f>+Datos!F160</f>
        <v>0</v>
      </c>
      <c r="E39" s="169">
        <f t="shared" si="8"/>
        <v>0</v>
      </c>
      <c r="F39" s="166">
        <f>+Datos!H160</f>
        <v>0</v>
      </c>
      <c r="G39" s="167">
        <f>+Datos!I160</f>
        <v>0</v>
      </c>
      <c r="H39" s="168">
        <f>+Datos!J160</f>
        <v>0</v>
      </c>
      <c r="I39" s="169">
        <f t="shared" si="9"/>
        <v>0</v>
      </c>
      <c r="J39" s="166">
        <f t="shared" si="10"/>
        <v>0</v>
      </c>
      <c r="K39" s="167">
        <f t="shared" si="10"/>
        <v>0</v>
      </c>
      <c r="L39" s="168">
        <f t="shared" si="10"/>
        <v>0</v>
      </c>
      <c r="M39" s="169">
        <f t="shared" si="11"/>
        <v>0</v>
      </c>
    </row>
    <row r="40" spans="1:14" ht="15.75" x14ac:dyDescent="0.25">
      <c r="A40" s="165" t="s">
        <v>1119</v>
      </c>
      <c r="B40" s="166">
        <f>+Datos!D161+Datos!D162</f>
        <v>4</v>
      </c>
      <c r="C40" s="167">
        <f>+Datos!E161+Datos!E162</f>
        <v>3</v>
      </c>
      <c r="D40" s="168">
        <f>+Datos!F161+Datos!F162</f>
        <v>0</v>
      </c>
      <c r="E40" s="169">
        <f t="shared" si="8"/>
        <v>7</v>
      </c>
      <c r="F40" s="166">
        <f>+Datos!H161+Datos!H162</f>
        <v>5</v>
      </c>
      <c r="G40" s="167">
        <f>+Datos!I161+Datos!I162</f>
        <v>0</v>
      </c>
      <c r="H40" s="168">
        <f>+Datos!J161+Datos!J162</f>
        <v>3</v>
      </c>
      <c r="I40" s="169">
        <f t="shared" si="9"/>
        <v>8</v>
      </c>
      <c r="J40" s="166">
        <f t="shared" si="10"/>
        <v>9</v>
      </c>
      <c r="K40" s="167">
        <f t="shared" si="10"/>
        <v>3</v>
      </c>
      <c r="L40" s="168">
        <f t="shared" si="10"/>
        <v>3</v>
      </c>
      <c r="M40" s="169">
        <f t="shared" si="11"/>
        <v>15</v>
      </c>
    </row>
    <row r="41" spans="1:14" ht="15.75" x14ac:dyDescent="0.25">
      <c r="A41" s="165" t="s">
        <v>1120</v>
      </c>
      <c r="B41" s="166">
        <f>+Datos!D163+Datos!D164</f>
        <v>0</v>
      </c>
      <c r="C41" s="167">
        <f>+Datos!E163+Datos!E164</f>
        <v>1</v>
      </c>
      <c r="D41" s="168">
        <f>+Datos!F163+Datos!F164</f>
        <v>0</v>
      </c>
      <c r="E41" s="169">
        <f t="shared" si="8"/>
        <v>1</v>
      </c>
      <c r="F41" s="166">
        <f>+Datos!H163+Datos!H164</f>
        <v>1</v>
      </c>
      <c r="G41" s="167">
        <f>+Datos!I163+Datos!I164</f>
        <v>2</v>
      </c>
      <c r="H41" s="168">
        <f>+Datos!J163+Datos!J164</f>
        <v>0</v>
      </c>
      <c r="I41" s="169">
        <f t="shared" si="9"/>
        <v>3</v>
      </c>
      <c r="J41" s="166">
        <f t="shared" si="10"/>
        <v>1</v>
      </c>
      <c r="K41" s="167">
        <f t="shared" si="10"/>
        <v>3</v>
      </c>
      <c r="L41" s="168">
        <f t="shared" si="10"/>
        <v>0</v>
      </c>
      <c r="M41" s="169">
        <f t="shared" si="11"/>
        <v>4</v>
      </c>
    </row>
    <row r="42" spans="1:14" ht="15.75" x14ac:dyDescent="0.25">
      <c r="A42" s="165" t="s">
        <v>279</v>
      </c>
      <c r="B42" s="166">
        <f>+Datos!D165</f>
        <v>0</v>
      </c>
      <c r="C42" s="167">
        <f>+Datos!E165</f>
        <v>0</v>
      </c>
      <c r="D42" s="168">
        <f>+Datos!F165</f>
        <v>0</v>
      </c>
      <c r="E42" s="169">
        <f t="shared" si="8"/>
        <v>0</v>
      </c>
      <c r="F42" s="166">
        <f>+Datos!H165</f>
        <v>0</v>
      </c>
      <c r="G42" s="167">
        <f>+Datos!I165</f>
        <v>0</v>
      </c>
      <c r="H42" s="168">
        <f>+Datos!J165</f>
        <v>0</v>
      </c>
      <c r="I42" s="169">
        <f t="shared" si="9"/>
        <v>0</v>
      </c>
      <c r="J42" s="166">
        <f t="shared" si="10"/>
        <v>0</v>
      </c>
      <c r="K42" s="167">
        <f t="shared" si="10"/>
        <v>0</v>
      </c>
      <c r="L42" s="168">
        <f t="shared" si="10"/>
        <v>0</v>
      </c>
      <c r="M42" s="169">
        <f t="shared" si="11"/>
        <v>0</v>
      </c>
    </row>
    <row r="43" spans="1:14" ht="15.75" x14ac:dyDescent="0.25">
      <c r="A43" s="165" t="s">
        <v>1128</v>
      </c>
      <c r="B43" s="166">
        <f>Datos!D167+Datos!D168+Datos!D169+Datos!D170</f>
        <v>0</v>
      </c>
      <c r="C43" s="167">
        <f>Datos!E167+Datos!E168+Datos!E169+Datos!E170</f>
        <v>0</v>
      </c>
      <c r="D43" s="168">
        <f>Datos!F167+Datos!F168+Datos!F169+Datos!F170</f>
        <v>0</v>
      </c>
      <c r="E43" s="169">
        <f t="shared" si="8"/>
        <v>0</v>
      </c>
      <c r="F43" s="166">
        <f>Datos!H167+Datos!H168+Datos!H169+Datos!H170</f>
        <v>0</v>
      </c>
      <c r="G43" s="167">
        <f>Datos!I167+Datos!I168+Datos!I169+Datos!I170</f>
        <v>0</v>
      </c>
      <c r="H43" s="168">
        <f>Datos!J167+Datos!J168+Datos!J169+Datos!J170</f>
        <v>0</v>
      </c>
      <c r="I43" s="169">
        <f t="shared" si="9"/>
        <v>0</v>
      </c>
      <c r="J43" s="166">
        <f t="shared" si="10"/>
        <v>0</v>
      </c>
      <c r="K43" s="167">
        <f t="shared" si="10"/>
        <v>0</v>
      </c>
      <c r="L43" s="168">
        <f t="shared" si="10"/>
        <v>0</v>
      </c>
      <c r="M43" s="169">
        <f t="shared" si="11"/>
        <v>0</v>
      </c>
    </row>
    <row r="44" spans="1:14" ht="15.75" x14ac:dyDescent="0.25">
      <c r="A44" s="188" t="s">
        <v>1097</v>
      </c>
      <c r="B44" s="189">
        <f>SUM(B37:B43)</f>
        <v>11</v>
      </c>
      <c r="C44" s="190">
        <f>SUM(C37:C43)</f>
        <v>14</v>
      </c>
      <c r="D44" s="191">
        <f>SUM(D37:D43)</f>
        <v>17</v>
      </c>
      <c r="E44" s="192">
        <f t="shared" si="8"/>
        <v>42</v>
      </c>
      <c r="F44" s="189">
        <f>SUM(F37:F43)</f>
        <v>33</v>
      </c>
      <c r="G44" s="190">
        <f>SUM(G37:G43)</f>
        <v>17</v>
      </c>
      <c r="H44" s="191">
        <f>SUM(H37:H43)</f>
        <v>21</v>
      </c>
      <c r="I44" s="192">
        <f t="shared" si="9"/>
        <v>71</v>
      </c>
      <c r="J44" s="189">
        <f>SUM(J37:J43)</f>
        <v>44</v>
      </c>
      <c r="K44" s="190">
        <f>SUM(K37:K43)</f>
        <v>31</v>
      </c>
      <c r="L44" s="191">
        <f>SUM(L37:L43)</f>
        <v>38</v>
      </c>
      <c r="M44" s="192">
        <f>SUM(J44:L44)</f>
        <v>113</v>
      </c>
      <c r="N44" s="187"/>
    </row>
    <row r="45" spans="1:14" ht="15.75" x14ac:dyDescent="0.25">
      <c r="A45" s="196" t="s">
        <v>1124</v>
      </c>
      <c r="B45" s="204"/>
      <c r="C45" s="205"/>
      <c r="D45" s="205"/>
      <c r="E45" s="193">
        <f>+E44/E29</f>
        <v>0.10047846889952153</v>
      </c>
      <c r="F45" s="204"/>
      <c r="G45" s="205"/>
      <c r="H45" s="205"/>
      <c r="I45" s="193">
        <f>+I44/I29</f>
        <v>6.8400770712909439E-2</v>
      </c>
      <c r="J45" s="204"/>
      <c r="K45" s="205"/>
      <c r="L45" s="205"/>
      <c r="M45" s="193">
        <f>+M44/M29</f>
        <v>7.7609890109890112E-2</v>
      </c>
    </row>
    <row r="46" spans="1:14" ht="15.75" x14ac:dyDescent="0.25">
      <c r="A46" s="176"/>
      <c r="B46" s="176"/>
      <c r="C46" s="176"/>
      <c r="D46" s="176"/>
      <c r="E46" s="177"/>
      <c r="F46" s="176"/>
      <c r="G46" s="176"/>
      <c r="H46" s="176"/>
      <c r="I46" s="177"/>
      <c r="J46" s="176"/>
      <c r="K46" s="176"/>
      <c r="L46" s="176"/>
      <c r="M46" s="177"/>
    </row>
    <row r="47" spans="1:14" ht="18.75" x14ac:dyDescent="0.25">
      <c r="A47" s="228" t="str">
        <f>_xlfn.CONCAT("4.-Monto ($) recuperado total de las licencias médicas presentadas entre Enero y ",Datos!$D$197," de 2025, según género del funcionario afecto, tipo y rango de duración de la licencia médica")</f>
        <v>4.-Monto ($) recuperado total de las licencias médicas presentadas entre Enero y Diciembre de 2025, según género del funcionario afecto, tipo y rango de duración de la licencia médica</v>
      </c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</row>
    <row r="48" spans="1:14" x14ac:dyDescent="0.25">
      <c r="A48" s="155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</row>
    <row r="49" spans="1:13" x14ac:dyDescent="0.25">
      <c r="A49" s="227" t="s">
        <v>257</v>
      </c>
      <c r="B49" s="215" t="s">
        <v>1113</v>
      </c>
      <c r="C49" s="216"/>
      <c r="D49" s="216"/>
      <c r="E49" s="216"/>
      <c r="F49" s="216"/>
      <c r="G49" s="216"/>
      <c r="H49" s="216"/>
      <c r="I49" s="217"/>
      <c r="J49" s="218" t="s">
        <v>1097</v>
      </c>
      <c r="K49" s="219"/>
      <c r="L49" s="219"/>
      <c r="M49" s="220"/>
    </row>
    <row r="50" spans="1:13" x14ac:dyDescent="0.25">
      <c r="A50" s="227"/>
      <c r="B50" s="224" t="s">
        <v>1114</v>
      </c>
      <c r="C50" s="225"/>
      <c r="D50" s="225"/>
      <c r="E50" s="226"/>
      <c r="F50" s="224" t="s">
        <v>1099</v>
      </c>
      <c r="G50" s="225"/>
      <c r="H50" s="225"/>
      <c r="I50" s="226"/>
      <c r="J50" s="221"/>
      <c r="K50" s="222"/>
      <c r="L50" s="222"/>
      <c r="M50" s="223"/>
    </row>
    <row r="51" spans="1:13" ht="60" x14ac:dyDescent="0.25">
      <c r="A51" s="227"/>
      <c r="B51" s="206" t="s">
        <v>1115</v>
      </c>
      <c r="C51" s="207" t="s">
        <v>1116</v>
      </c>
      <c r="D51" s="208" t="s">
        <v>1117</v>
      </c>
      <c r="E51" s="209" t="s">
        <v>725</v>
      </c>
      <c r="F51" s="206" t="s">
        <v>1115</v>
      </c>
      <c r="G51" s="207" t="s">
        <v>1116</v>
      </c>
      <c r="H51" s="208" t="s">
        <v>1117</v>
      </c>
      <c r="I51" s="209" t="s">
        <v>725</v>
      </c>
      <c r="J51" s="206" t="s">
        <v>1115</v>
      </c>
      <c r="K51" s="207" t="s">
        <v>1116</v>
      </c>
      <c r="L51" s="208" t="s">
        <v>1117</v>
      </c>
      <c r="M51" s="157" t="s">
        <v>725</v>
      </c>
    </row>
    <row r="52" spans="1:13" ht="15.75" x14ac:dyDescent="0.25">
      <c r="A52" s="159" t="s">
        <v>275</v>
      </c>
      <c r="B52" s="178">
        <f>Datos!D179+Datos!D180</f>
        <v>415593</v>
      </c>
      <c r="C52" s="179">
        <f>Datos!E179+Datos!E180</f>
        <v>5655776</v>
      </c>
      <c r="D52" s="180">
        <f>Datos!F179+Datos!F180</f>
        <v>57641566</v>
      </c>
      <c r="E52" s="181">
        <f t="shared" ref="E52:E59" si="12">SUM(B52:D52)</f>
        <v>63712935</v>
      </c>
      <c r="F52" s="178">
        <f>Datos!H179+Datos!H180</f>
        <v>2011696</v>
      </c>
      <c r="G52" s="179">
        <f>Datos!I179+Datos!I180</f>
        <v>7301840</v>
      </c>
      <c r="H52" s="180">
        <f>Datos!J179+Datos!J180</f>
        <v>35233288</v>
      </c>
      <c r="I52" s="181">
        <f t="shared" ref="I52:I59" si="13">SUM(F52:H52)</f>
        <v>44546824</v>
      </c>
      <c r="J52" s="178">
        <f t="shared" ref="J52:L58" si="14">B52+F52</f>
        <v>2427289</v>
      </c>
      <c r="K52" s="179">
        <f t="shared" si="14"/>
        <v>12957616</v>
      </c>
      <c r="L52" s="180">
        <f t="shared" si="14"/>
        <v>92874854</v>
      </c>
      <c r="M52" s="181">
        <f t="shared" ref="M52:M58" si="15">SUM(J52:L52)</f>
        <v>108259759</v>
      </c>
    </row>
    <row r="53" spans="1:13" ht="15.75" x14ac:dyDescent="0.25">
      <c r="A53" s="165" t="s">
        <v>1103</v>
      </c>
      <c r="B53" s="182">
        <f>Datos!D181</f>
        <v>0</v>
      </c>
      <c r="C53" s="183">
        <f>Datos!E181</f>
        <v>0</v>
      </c>
      <c r="D53" s="184">
        <f>Datos!F181</f>
        <v>0</v>
      </c>
      <c r="E53" s="185">
        <f t="shared" si="12"/>
        <v>0</v>
      </c>
      <c r="F53" s="182">
        <f>Datos!H181</f>
        <v>0</v>
      </c>
      <c r="G53" s="183">
        <f>Datos!I181</f>
        <v>0</v>
      </c>
      <c r="H53" s="184">
        <f>Datos!J181</f>
        <v>0</v>
      </c>
      <c r="I53" s="185">
        <f t="shared" si="13"/>
        <v>0</v>
      </c>
      <c r="J53" s="182">
        <f t="shared" si="14"/>
        <v>0</v>
      </c>
      <c r="K53" s="183">
        <f t="shared" si="14"/>
        <v>0</v>
      </c>
      <c r="L53" s="184">
        <f t="shared" si="14"/>
        <v>0</v>
      </c>
      <c r="M53" s="185">
        <f t="shared" si="15"/>
        <v>0</v>
      </c>
    </row>
    <row r="54" spans="1:13" ht="15.75" x14ac:dyDescent="0.25">
      <c r="A54" s="165" t="s">
        <v>278</v>
      </c>
      <c r="B54" s="182">
        <f>Datos!D182</f>
        <v>0</v>
      </c>
      <c r="C54" s="183">
        <f>Datos!E182</f>
        <v>0</v>
      </c>
      <c r="D54" s="184">
        <f>Datos!F182</f>
        <v>0</v>
      </c>
      <c r="E54" s="185">
        <f t="shared" si="12"/>
        <v>0</v>
      </c>
      <c r="F54" s="182">
        <f>Datos!H182</f>
        <v>0</v>
      </c>
      <c r="G54" s="183">
        <f>Datos!I182</f>
        <v>0</v>
      </c>
      <c r="H54" s="184">
        <f>Datos!J182</f>
        <v>0</v>
      </c>
      <c r="I54" s="185">
        <f t="shared" si="13"/>
        <v>0</v>
      </c>
      <c r="J54" s="182">
        <f t="shared" si="14"/>
        <v>0</v>
      </c>
      <c r="K54" s="183">
        <f t="shared" si="14"/>
        <v>0</v>
      </c>
      <c r="L54" s="184">
        <f t="shared" si="14"/>
        <v>0</v>
      </c>
      <c r="M54" s="185">
        <f t="shared" si="15"/>
        <v>0</v>
      </c>
    </row>
    <row r="55" spans="1:13" ht="15.75" x14ac:dyDescent="0.25">
      <c r="A55" s="165" t="s">
        <v>1119</v>
      </c>
      <c r="B55" s="182">
        <f>Datos!D183+Datos!D184</f>
        <v>1186848</v>
      </c>
      <c r="C55" s="183">
        <f>Datos!E183+Datos!E184</f>
        <v>2798268</v>
      </c>
      <c r="D55" s="184">
        <f>Datos!F183+Datos!F184</f>
        <v>0</v>
      </c>
      <c r="E55" s="185">
        <f t="shared" si="12"/>
        <v>3985116</v>
      </c>
      <c r="F55" s="182">
        <f>Datos!H183+Datos!H184</f>
        <v>1229698</v>
      </c>
      <c r="G55" s="183">
        <f>Datos!I183+Datos!I184</f>
        <v>0</v>
      </c>
      <c r="H55" s="184">
        <f>Datos!J183+Datos!J184</f>
        <v>10201630</v>
      </c>
      <c r="I55" s="185">
        <f t="shared" si="13"/>
        <v>11431328</v>
      </c>
      <c r="J55" s="182">
        <f t="shared" si="14"/>
        <v>2416546</v>
      </c>
      <c r="K55" s="183">
        <f t="shared" si="14"/>
        <v>2798268</v>
      </c>
      <c r="L55" s="184">
        <f t="shared" si="14"/>
        <v>10201630</v>
      </c>
      <c r="M55" s="185">
        <f t="shared" si="15"/>
        <v>15416444</v>
      </c>
    </row>
    <row r="56" spans="1:13" ht="15.75" x14ac:dyDescent="0.25">
      <c r="A56" s="165" t="s">
        <v>1120</v>
      </c>
      <c r="B56" s="182">
        <f>Datos!D185+Datos!D186</f>
        <v>0</v>
      </c>
      <c r="C56" s="183">
        <f>Datos!E185+Datos!E186</f>
        <v>436204</v>
      </c>
      <c r="D56" s="184">
        <f>Datos!F185+Datos!F186</f>
        <v>0</v>
      </c>
      <c r="E56" s="185">
        <f t="shared" si="12"/>
        <v>436204</v>
      </c>
      <c r="F56" s="182">
        <f>Datos!H185+Datos!H186</f>
        <v>214672</v>
      </c>
      <c r="G56" s="183">
        <f>Datos!I185+Datos!I186</f>
        <v>1691390</v>
      </c>
      <c r="H56" s="184">
        <f>Datos!J185+Datos!J186</f>
        <v>0</v>
      </c>
      <c r="I56" s="185">
        <f t="shared" si="13"/>
        <v>1906062</v>
      </c>
      <c r="J56" s="182">
        <f t="shared" si="14"/>
        <v>214672</v>
      </c>
      <c r="K56" s="183">
        <f t="shared" si="14"/>
        <v>2127594</v>
      </c>
      <c r="L56" s="184">
        <f t="shared" si="14"/>
        <v>0</v>
      </c>
      <c r="M56" s="185">
        <f t="shared" si="15"/>
        <v>2342266</v>
      </c>
    </row>
    <row r="57" spans="1:13" ht="15.75" x14ac:dyDescent="0.25">
      <c r="A57" s="165" t="s">
        <v>279</v>
      </c>
      <c r="B57" s="182">
        <f>Datos!D187</f>
        <v>0</v>
      </c>
      <c r="C57" s="183">
        <f>Datos!E187</f>
        <v>0</v>
      </c>
      <c r="D57" s="184">
        <f>Datos!F187</f>
        <v>0</v>
      </c>
      <c r="E57" s="185">
        <f t="shared" si="12"/>
        <v>0</v>
      </c>
      <c r="F57" s="182">
        <f>Datos!H187</f>
        <v>0</v>
      </c>
      <c r="G57" s="183">
        <f>Datos!I187</f>
        <v>0</v>
      </c>
      <c r="H57" s="184">
        <f>Datos!J187</f>
        <v>0</v>
      </c>
      <c r="I57" s="185">
        <f t="shared" si="13"/>
        <v>0</v>
      </c>
      <c r="J57" s="182">
        <f t="shared" si="14"/>
        <v>0</v>
      </c>
      <c r="K57" s="183">
        <f t="shared" si="14"/>
        <v>0</v>
      </c>
      <c r="L57" s="184">
        <f t="shared" si="14"/>
        <v>0</v>
      </c>
      <c r="M57" s="185">
        <f t="shared" si="15"/>
        <v>0</v>
      </c>
    </row>
    <row r="58" spans="1:13" ht="15.75" x14ac:dyDescent="0.25">
      <c r="A58" s="165" t="s">
        <v>1128</v>
      </c>
      <c r="B58" s="182">
        <f>SUM(Datos!D189:D192)</f>
        <v>0</v>
      </c>
      <c r="C58" s="183">
        <f>SUM(Datos!E189:E192)</f>
        <v>0</v>
      </c>
      <c r="D58" s="184">
        <f>SUM(Datos!F189:F192)</f>
        <v>0</v>
      </c>
      <c r="E58" s="185">
        <f t="shared" si="12"/>
        <v>0</v>
      </c>
      <c r="F58" s="182">
        <f>SUM(Datos!H189:H192)</f>
        <v>0</v>
      </c>
      <c r="G58" s="183">
        <f>SUM(Datos!I189:I192)</f>
        <v>0</v>
      </c>
      <c r="H58" s="184">
        <f>SUM(Datos!J189:J192)</f>
        <v>0</v>
      </c>
      <c r="I58" s="185">
        <f t="shared" si="13"/>
        <v>0</v>
      </c>
      <c r="J58" s="182">
        <f t="shared" si="14"/>
        <v>0</v>
      </c>
      <c r="K58" s="183">
        <f t="shared" si="14"/>
        <v>0</v>
      </c>
      <c r="L58" s="184">
        <f t="shared" si="14"/>
        <v>0</v>
      </c>
      <c r="M58" s="185">
        <f t="shared" si="15"/>
        <v>0</v>
      </c>
    </row>
    <row r="59" spans="1:13" ht="15.75" x14ac:dyDescent="0.25">
      <c r="A59" s="188" t="s">
        <v>1097</v>
      </c>
      <c r="B59" s="197">
        <f>SUM(B52:B58)</f>
        <v>1602441</v>
      </c>
      <c r="C59" s="198">
        <f>SUM(C52:C58)</f>
        <v>8890248</v>
      </c>
      <c r="D59" s="199">
        <f>SUM(D52:D58)</f>
        <v>57641566</v>
      </c>
      <c r="E59" s="200">
        <f t="shared" si="12"/>
        <v>68134255</v>
      </c>
      <c r="F59" s="197">
        <f>SUM(F52:F58)</f>
        <v>3456066</v>
      </c>
      <c r="G59" s="198">
        <f>SUM(G52:G58)</f>
        <v>8993230</v>
      </c>
      <c r="H59" s="199">
        <f>SUM(H52:H58)</f>
        <v>45434918</v>
      </c>
      <c r="I59" s="200">
        <f t="shared" si="13"/>
        <v>57884214</v>
      </c>
      <c r="J59" s="197">
        <f>SUM(J52:J58)</f>
        <v>5058507</v>
      </c>
      <c r="K59" s="198">
        <f>SUM(K52:K58)</f>
        <v>17883478</v>
      </c>
      <c r="L59" s="199">
        <f>SUM(L52:L58)</f>
        <v>103076484</v>
      </c>
      <c r="M59" s="200">
        <f>SUM(J59:L59)</f>
        <v>126018469</v>
      </c>
    </row>
    <row r="60" spans="1:13" x14ac:dyDescent="0.25">
      <c r="A60" s="155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</sheetData>
  <mergeCells count="24">
    <mergeCell ref="A47:M47"/>
    <mergeCell ref="A49:A51"/>
    <mergeCell ref="B49:I49"/>
    <mergeCell ref="J49:M50"/>
    <mergeCell ref="B50:E50"/>
    <mergeCell ref="F50:I50"/>
    <mergeCell ref="A32:M32"/>
    <mergeCell ref="A34:A36"/>
    <mergeCell ref="B34:I34"/>
    <mergeCell ref="J34:M35"/>
    <mergeCell ref="B35:E35"/>
    <mergeCell ref="F35:I35"/>
    <mergeCell ref="A17:M17"/>
    <mergeCell ref="A19:A21"/>
    <mergeCell ref="B19:I19"/>
    <mergeCell ref="J19:M20"/>
    <mergeCell ref="B20:E20"/>
    <mergeCell ref="F20:I20"/>
    <mergeCell ref="A2:M2"/>
    <mergeCell ref="A4:A6"/>
    <mergeCell ref="B4:I4"/>
    <mergeCell ref="J4:M5"/>
    <mergeCell ref="B5:E5"/>
    <mergeCell ref="F5:I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281" scale="63" orientation="landscape" r:id="rId1"/>
  <rowBreaks count="1" manualBreakCount="1">
    <brk id="3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B1C36-4F91-4B40-ADE6-5E34DD80BC47}">
  <dimension ref="A1:BB535"/>
  <sheetViews>
    <sheetView showGridLines="0" zoomScale="90" zoomScaleNormal="90" zoomScaleSheetLayoutView="90" workbookViewId="0">
      <selection activeCell="D200" sqref="D200"/>
    </sheetView>
  </sheetViews>
  <sheetFormatPr baseColWidth="10" defaultRowHeight="15" x14ac:dyDescent="0.25"/>
  <cols>
    <col min="1" max="1" width="2" customWidth="1"/>
    <col min="2" max="2" width="9.28515625" style="1" hidden="1" customWidth="1"/>
    <col min="3" max="3" width="40.42578125" style="1" customWidth="1"/>
    <col min="4" max="5" width="13.42578125" customWidth="1"/>
    <col min="6" max="6" width="18.42578125" bestFit="1" customWidth="1"/>
    <col min="7" max="7" width="15.28515625" bestFit="1" customWidth="1"/>
    <col min="8" max="9" width="13.42578125" customWidth="1"/>
    <col min="10" max="10" width="18.42578125" bestFit="1" customWidth="1"/>
    <col min="11" max="11" width="14.140625" customWidth="1"/>
    <col min="12" max="13" width="13.42578125" customWidth="1"/>
    <col min="14" max="14" width="18.42578125" bestFit="1" customWidth="1"/>
    <col min="15" max="15" width="15.28515625" bestFit="1" customWidth="1"/>
    <col min="16" max="16" width="1.85546875" customWidth="1"/>
    <col min="17" max="17" width="19" customWidth="1"/>
    <col min="18" max="18" width="23.5703125" customWidth="1"/>
    <col min="19" max="19" width="13.5703125" customWidth="1"/>
    <col min="20" max="32" width="9.7109375" customWidth="1"/>
  </cols>
  <sheetData>
    <row r="1" spans="2:28" ht="45" x14ac:dyDescent="0.25">
      <c r="T1" s="115" t="s">
        <v>1017</v>
      </c>
      <c r="U1" cm="1">
        <f t="array" ref="U1:U535">IF(_xlfn._TRO_TRAILING($T:$T)=0,"n",_xlfn.XLOOKUP(_xlfn._TRO_TRAILING(S:S),L!C:C,L!H:H))</f>
        <v>0</v>
      </c>
      <c r="X1" s="116" t="s">
        <v>1018</v>
      </c>
      <c r="Y1" s="116">
        <f>+COUNTIF($U:$U,X1)</f>
        <v>332</v>
      </c>
      <c r="AA1" s="116" t="s">
        <v>1019</v>
      </c>
      <c r="AB1" s="116">
        <f>+Y1</f>
        <v>332</v>
      </c>
    </row>
    <row r="2" spans="2:28" ht="46.5" customHeight="1" x14ac:dyDescent="0.25">
      <c r="B2" s="117" t="s">
        <v>1020</v>
      </c>
      <c r="C2" s="117" t="s">
        <v>1021</v>
      </c>
      <c r="E2" s="117" t="s">
        <v>1022</v>
      </c>
      <c r="F2" s="118" t="s">
        <v>1023</v>
      </c>
      <c r="G2" s="118"/>
      <c r="H2" s="119" t="s">
        <v>1024</v>
      </c>
      <c r="I2" s="119" t="s">
        <v>1025</v>
      </c>
      <c r="J2" s="119" t="s">
        <v>1026</v>
      </c>
      <c r="K2" s="120" t="s">
        <v>1027</v>
      </c>
      <c r="L2" s="115"/>
      <c r="S2" cm="1">
        <f t="array" ref="S2:T535">_xlfn.GROUPBY(_xlfn._TRO_TRAILING(L!C:C),IF(_xlfn._TRO_TRAILING(L!AC:AC)="",0,1),_xleta.SUM,1)</f>
        <v>4578207</v>
      </c>
      <c r="T2">
        <v>4</v>
      </c>
      <c r="U2" t="str">
        <v>H</v>
      </c>
      <c r="X2" s="116" t="s">
        <v>654</v>
      </c>
      <c r="Y2" s="116">
        <f>+COUNTIF($U:$U,X2)</f>
        <v>197</v>
      </c>
      <c r="AA2" s="116" t="s">
        <v>1028</v>
      </c>
      <c r="AB2" s="116">
        <f>+Y2+Y3</f>
        <v>197</v>
      </c>
    </row>
    <row r="3" spans="2:28" ht="18" customHeight="1" x14ac:dyDescent="0.25">
      <c r="B3" s="117">
        <v>0</v>
      </c>
      <c r="C3" s="117" t="s">
        <v>1029</v>
      </c>
      <c r="E3" s="121" t="s">
        <v>1030</v>
      </c>
      <c r="F3" s="1" t="str">
        <f>CONCATENATE(E3,"_",$C$3)</f>
        <v>H_1_[hasta 3]</v>
      </c>
      <c r="G3" s="1"/>
      <c r="H3" s="1">
        <f>SUMIF(L!AC:AC,Datos!F3,L!T:T)</f>
        <v>492</v>
      </c>
      <c r="I3" s="1">
        <f>COUNTIF(L!AC:AC,Datos!F3)</f>
        <v>232</v>
      </c>
      <c r="J3" s="1">
        <f>SUMIF(L!AC:AC,Datos!F3,L!AD:AD)</f>
        <v>415593</v>
      </c>
      <c r="K3" s="1">
        <f>COUNTIFS(L!AC:AC,F3,L!AD:AD,"&gt;0")</f>
        <v>7</v>
      </c>
      <c r="S3">
        <v>5929561</v>
      </c>
      <c r="T3">
        <v>2</v>
      </c>
      <c r="U3" t="str">
        <v>M</v>
      </c>
      <c r="X3" s="116" t="s">
        <v>1031</v>
      </c>
      <c r="Y3" s="116">
        <f>+COUNTIF($U:$U,X3)</f>
        <v>0</v>
      </c>
      <c r="AA3" s="116" t="s">
        <v>1127</v>
      </c>
      <c r="AB3" s="116">
        <f>SUM(AB1:AB2)</f>
        <v>529</v>
      </c>
    </row>
    <row r="4" spans="2:28" x14ac:dyDescent="0.25">
      <c r="B4" s="117">
        <v>4</v>
      </c>
      <c r="C4" s="117" t="s">
        <v>1032</v>
      </c>
      <c r="E4" s="121" t="s">
        <v>1033</v>
      </c>
      <c r="F4" s="1" t="str">
        <f t="shared" ref="F4:F32" si="0">CONCATENATE(E4,"_",$C$3)</f>
        <v>H_2_[hasta 3]</v>
      </c>
      <c r="G4" s="1"/>
      <c r="H4" s="1">
        <f>SUMIF(L!AC:AC,Datos!F4,L!T:T)</f>
        <v>0</v>
      </c>
      <c r="I4" s="1">
        <f>COUNTIF(L!AC:AC,Datos!F4)</f>
        <v>0</v>
      </c>
      <c r="J4" s="1">
        <f>SUMIF(L!AC:AC,Datos!F4,L!AD:AD)</f>
        <v>0</v>
      </c>
      <c r="K4" s="1">
        <f>COUNTIFS(L!AC:AC,F4,L!AD:AD,"&gt;0")</f>
        <v>0</v>
      </c>
      <c r="S4">
        <v>6156471</v>
      </c>
      <c r="T4">
        <v>2</v>
      </c>
      <c r="U4" t="str">
        <v>H</v>
      </c>
      <c r="X4" s="116" t="s">
        <v>1125</v>
      </c>
      <c r="Y4" s="116">
        <f>+COUNTIF($U:$U,X4)</f>
        <v>4</v>
      </c>
      <c r="AB4">
        <f>(AB3+Y4)-Y5</f>
        <v>0</v>
      </c>
    </row>
    <row r="5" spans="2:28" x14ac:dyDescent="0.25">
      <c r="B5" s="117">
        <v>11</v>
      </c>
      <c r="C5" s="117" t="s">
        <v>1034</v>
      </c>
      <c r="E5" s="121" t="s">
        <v>1035</v>
      </c>
      <c r="F5" s="1" t="str">
        <f t="shared" si="0"/>
        <v>H_3_[hasta 3]</v>
      </c>
      <c r="G5" s="1"/>
      <c r="H5" s="1">
        <f>SUMIF(L!AC:AC,Datos!F5,L!T:T)</f>
        <v>0</v>
      </c>
      <c r="I5" s="1">
        <f>COUNTIF(L!AC:AC,Datos!F5)</f>
        <v>0</v>
      </c>
      <c r="J5" s="1">
        <f>SUMIF(L!AC:AC,Datos!F5,L!AD:AD)</f>
        <v>0</v>
      </c>
      <c r="K5" s="1">
        <f>COUNTIFS(L!AC:AC,F5,L!AD:AD,"&gt;0")</f>
        <v>0</v>
      </c>
      <c r="S5">
        <v>6270031</v>
      </c>
      <c r="T5">
        <v>3</v>
      </c>
      <c r="U5" t="str">
        <v>M</v>
      </c>
      <c r="X5" s="116" t="s">
        <v>1126</v>
      </c>
      <c r="Y5" s="116">
        <f>SUM(Y1:Y4)</f>
        <v>533</v>
      </c>
    </row>
    <row r="6" spans="2:28" x14ac:dyDescent="0.25">
      <c r="B6" s="1">
        <v>400</v>
      </c>
      <c r="E6" s="121" t="s">
        <v>1036</v>
      </c>
      <c r="F6" s="1" t="str">
        <f t="shared" si="0"/>
        <v>H_4_[hasta 3]</v>
      </c>
      <c r="G6" s="1"/>
      <c r="H6" s="1">
        <f>SUMIF(L!AC:AC,Datos!F6,L!T:T)</f>
        <v>0</v>
      </c>
      <c r="I6" s="1">
        <f>COUNTIF(L!AC:AC,Datos!F6)</f>
        <v>0</v>
      </c>
      <c r="J6" s="1">
        <f>SUMIF(L!AC:AC,Datos!F6,L!AD:AD)</f>
        <v>0</v>
      </c>
      <c r="K6" s="1">
        <f>COUNTIFS(L!AC:AC,F6,L!AD:AD,"&gt;0")</f>
        <v>0</v>
      </c>
      <c r="S6">
        <v>6903434</v>
      </c>
      <c r="T6">
        <v>2</v>
      </c>
      <c r="U6" t="str">
        <v>M</v>
      </c>
    </row>
    <row r="7" spans="2:28" x14ac:dyDescent="0.25">
      <c r="E7" s="121" t="s">
        <v>1037</v>
      </c>
      <c r="F7" s="1" t="str">
        <f t="shared" si="0"/>
        <v>H_5A_[hasta 3]</v>
      </c>
      <c r="G7" s="1"/>
      <c r="H7" s="1">
        <f>SUMIF(L!AC:AC,Datos!F7,L!T:T)</f>
        <v>0</v>
      </c>
      <c r="I7" s="1">
        <f>COUNTIF(L!AC:AC,Datos!F7)</f>
        <v>0</v>
      </c>
      <c r="J7" s="1">
        <f>SUMIF(L!AC:AC,Datos!F7,L!AD:AD)</f>
        <v>0</v>
      </c>
      <c r="K7" s="1">
        <f>COUNTIFS(L!AC:AC,F7,L!AD:AD,"&gt;0")</f>
        <v>0</v>
      </c>
      <c r="S7">
        <v>7040833</v>
      </c>
      <c r="T7">
        <v>3</v>
      </c>
      <c r="U7" t="str">
        <v>M</v>
      </c>
    </row>
    <row r="8" spans="2:28" x14ac:dyDescent="0.25">
      <c r="E8" s="121" t="s">
        <v>1038</v>
      </c>
      <c r="F8" s="1" t="str">
        <f t="shared" si="0"/>
        <v>H_5B_[hasta 3]</v>
      </c>
      <c r="G8" s="1"/>
      <c r="H8" s="1">
        <f>SUMIF(L!AC:AC,Datos!F8,L!T:T)</f>
        <v>8</v>
      </c>
      <c r="I8" s="1">
        <f>COUNTIF(L!AC:AC,Datos!F8)</f>
        <v>4</v>
      </c>
      <c r="J8" s="1">
        <f>SUMIF(L!AC:AC,Datos!F8,L!AD:AD)</f>
        <v>1186848</v>
      </c>
      <c r="K8" s="1">
        <f>COUNTIFS(L!AC:AC,F8,L!AD:AD,"&gt;0")</f>
        <v>4</v>
      </c>
      <c r="S8">
        <v>7090475</v>
      </c>
      <c r="T8">
        <v>1</v>
      </c>
      <c r="U8" t="str">
        <v>M</v>
      </c>
    </row>
    <row r="9" spans="2:28" x14ac:dyDescent="0.25">
      <c r="B9" s="117" t="s">
        <v>1022</v>
      </c>
      <c r="C9" s="117" t="s">
        <v>1039</v>
      </c>
      <c r="E9" s="121" t="s">
        <v>1040</v>
      </c>
      <c r="F9" s="1" t="str">
        <f t="shared" si="0"/>
        <v>H_6A_[hasta 3]</v>
      </c>
      <c r="G9" s="1"/>
      <c r="H9" s="1">
        <f>SUMIF(L!AC:AC,Datos!F9,L!T:T)</f>
        <v>0</v>
      </c>
      <c r="I9" s="1">
        <f>COUNTIF(L!AC:AC,Datos!F9)</f>
        <v>0</v>
      </c>
      <c r="J9" s="1">
        <f>SUMIF(L!AC:AC,Datos!F9,L!AD:AD)</f>
        <v>0</v>
      </c>
      <c r="K9" s="1">
        <f>COUNTIFS(L!AC:AC,F9,L!AD:AD,"&gt;0")</f>
        <v>0</v>
      </c>
      <c r="S9">
        <v>7098148</v>
      </c>
      <c r="T9">
        <v>1</v>
      </c>
      <c r="U9" t="str">
        <v>H</v>
      </c>
    </row>
    <row r="10" spans="2:28" x14ac:dyDescent="0.25">
      <c r="B10" s="121" t="s">
        <v>1030</v>
      </c>
      <c r="C10" s="117" t="s">
        <v>1041</v>
      </c>
      <c r="E10" s="121" t="s">
        <v>1042</v>
      </c>
      <c r="F10" s="1" t="str">
        <f t="shared" si="0"/>
        <v>H_6B_[hasta 3]</v>
      </c>
      <c r="G10" s="1"/>
      <c r="H10" s="1">
        <f>SUMIF(L!AC:AC,Datos!F10,L!T:T)</f>
        <v>0</v>
      </c>
      <c r="I10" s="1">
        <f>COUNTIF(L!AC:AC,Datos!F10)</f>
        <v>0</v>
      </c>
      <c r="J10" s="1">
        <f>SUMIF(L!AC:AC,Datos!F10,L!AD:AD)</f>
        <v>0</v>
      </c>
      <c r="K10" s="1">
        <f>COUNTIFS(L!AC:AC,F10,L!AD:AD,"&gt;0")</f>
        <v>0</v>
      </c>
      <c r="S10">
        <v>7382109</v>
      </c>
      <c r="T10">
        <v>1</v>
      </c>
      <c r="U10" t="str">
        <v>H</v>
      </c>
    </row>
    <row r="11" spans="2:28" x14ac:dyDescent="0.25">
      <c r="B11" s="121" t="s">
        <v>1033</v>
      </c>
      <c r="C11" s="117" t="s">
        <v>1043</v>
      </c>
      <c r="E11" s="121" t="s">
        <v>1044</v>
      </c>
      <c r="F11" s="1" t="str">
        <f t="shared" si="0"/>
        <v>H_7_[hasta 3]</v>
      </c>
      <c r="G11" s="1"/>
      <c r="H11" s="1">
        <f>SUMIF(L!AC:AC,Datos!F11,L!T:T)</f>
        <v>0</v>
      </c>
      <c r="I11" s="1">
        <f>COUNTIF(L!AC:AC,Datos!F11)</f>
        <v>0</v>
      </c>
      <c r="J11" s="1">
        <f>SUMIF(L!AC:AC,Datos!F11,L!AD:AD)</f>
        <v>0</v>
      </c>
      <c r="K11" s="1">
        <f>COUNTIFS(L!AC:AC,F11,L!AD:AD,"&gt;0")</f>
        <v>0</v>
      </c>
      <c r="S11">
        <v>7442937</v>
      </c>
      <c r="T11">
        <v>1</v>
      </c>
      <c r="U11" t="str">
        <v>H</v>
      </c>
    </row>
    <row r="12" spans="2:28" x14ac:dyDescent="0.25">
      <c r="B12" s="121" t="s">
        <v>1035</v>
      </c>
      <c r="C12" s="117" t="s">
        <v>1045</v>
      </c>
      <c r="E12" s="121" t="s">
        <v>1046</v>
      </c>
      <c r="F12" s="1" t="str">
        <f t="shared" si="0"/>
        <v>H_8_[hasta 3]</v>
      </c>
      <c r="G12" s="1"/>
      <c r="H12" s="1">
        <f>SUMIF(L!AC:AC,Datos!F12,L!T:T)</f>
        <v>0</v>
      </c>
      <c r="I12" s="1">
        <f>COUNTIF(L!AC:AC,Datos!F12)</f>
        <v>0</v>
      </c>
      <c r="J12" s="1">
        <f>SUMIF(L!AC:AC,Datos!F12,L!AD:AD)</f>
        <v>0</v>
      </c>
      <c r="K12" s="1">
        <f>COUNTIFS(L!AC:AC,F12,L!AD:AD,"&gt;0")</f>
        <v>0</v>
      </c>
      <c r="S12">
        <v>7542337</v>
      </c>
      <c r="T12">
        <v>1</v>
      </c>
      <c r="U12" t="str">
        <v>M</v>
      </c>
    </row>
    <row r="13" spans="2:28" x14ac:dyDescent="0.25">
      <c r="B13" s="121" t="s">
        <v>1036</v>
      </c>
      <c r="C13" s="117" t="s">
        <v>1047</v>
      </c>
      <c r="E13" s="121" t="s">
        <v>1048</v>
      </c>
      <c r="F13" s="1" t="str">
        <f t="shared" si="0"/>
        <v>H_9_[hasta 3]</v>
      </c>
      <c r="G13" s="1"/>
      <c r="H13" s="1">
        <f>SUMIF(L!AC:AC,Datos!F13,L!T:T)</f>
        <v>0</v>
      </c>
      <c r="I13" s="1">
        <f>COUNTIF(L!AC:AC,Datos!F13)</f>
        <v>0</v>
      </c>
      <c r="J13" s="1">
        <f>SUMIF(L!AC:AC,Datos!F13,L!AD:AD)</f>
        <v>0</v>
      </c>
      <c r="K13" s="1">
        <f>COUNTIFS(L!AC:AC,F13,L!AD:AD,"&gt;0")</f>
        <v>0</v>
      </c>
      <c r="S13">
        <v>7864941</v>
      </c>
      <c r="T13">
        <v>1</v>
      </c>
      <c r="U13" t="str">
        <v>H</v>
      </c>
    </row>
    <row r="14" spans="2:28" x14ac:dyDescent="0.25">
      <c r="B14" s="121" t="s">
        <v>1037</v>
      </c>
      <c r="C14" s="117" t="s">
        <v>1049</v>
      </c>
      <c r="E14" s="121" t="s">
        <v>1050</v>
      </c>
      <c r="F14" s="1" t="str">
        <f t="shared" si="0"/>
        <v>H_10_[hasta 3]</v>
      </c>
      <c r="G14" s="1"/>
      <c r="H14" s="1">
        <f>SUMIF(L!AC:AC,Datos!F14,L!T:T)</f>
        <v>0</v>
      </c>
      <c r="I14" s="1">
        <f>COUNTIF(L!AC:AC,Datos!F14)</f>
        <v>0</v>
      </c>
      <c r="J14" s="1">
        <f>SUMIF(L!AC:AC,Datos!F14,L!AD:AD)</f>
        <v>0</v>
      </c>
      <c r="K14" s="1">
        <f>COUNTIFS(L!AC:AC,F14,L!AD:AD,"&gt;0")</f>
        <v>0</v>
      </c>
      <c r="S14">
        <v>7944963</v>
      </c>
      <c r="T14">
        <v>2</v>
      </c>
      <c r="U14" t="str">
        <v>H</v>
      </c>
    </row>
    <row r="15" spans="2:28" x14ac:dyDescent="0.25">
      <c r="B15" s="121" t="s">
        <v>1038</v>
      </c>
      <c r="C15" s="117" t="s">
        <v>1051</v>
      </c>
      <c r="E15" s="121" t="s">
        <v>1052</v>
      </c>
      <c r="F15" s="1" t="str">
        <f t="shared" si="0"/>
        <v>H_11_[hasta 3]</v>
      </c>
      <c r="G15" s="1"/>
      <c r="H15" s="1">
        <f>SUMIF(L!AC:AC,Datos!F15,L!T:T)</f>
        <v>0</v>
      </c>
      <c r="I15" s="1">
        <f>COUNTIF(L!AC:AC,Datos!F15)</f>
        <v>0</v>
      </c>
      <c r="J15" s="1">
        <f>SUMIF(L!AC:AC,Datos!F15,L!AD:AD)</f>
        <v>0</v>
      </c>
      <c r="K15" s="1">
        <f>COUNTIFS(L!AC:AC,F15,L!AD:AD,"&gt;0")</f>
        <v>0</v>
      </c>
      <c r="S15">
        <v>7983587</v>
      </c>
      <c r="T15">
        <v>3</v>
      </c>
      <c r="U15" t="str">
        <v>M</v>
      </c>
    </row>
    <row r="16" spans="2:28" x14ac:dyDescent="0.25">
      <c r="B16" s="121" t="s">
        <v>1040</v>
      </c>
      <c r="C16" s="117" t="s">
        <v>1053</v>
      </c>
      <c r="E16" s="121" t="s">
        <v>1054</v>
      </c>
      <c r="F16" s="1" t="str">
        <f t="shared" si="0"/>
        <v>H_12_[hasta 3]</v>
      </c>
      <c r="G16" s="1"/>
      <c r="H16" s="1">
        <f>SUMIF(L!AC:AC,Datos!F16,L!T:T)</f>
        <v>0</v>
      </c>
      <c r="I16" s="1">
        <f>COUNTIF(L!AC:AC,Datos!F16)</f>
        <v>0</v>
      </c>
      <c r="J16" s="1">
        <f>SUMIF(L!AC:AC,Datos!F16,L!AD:AD)</f>
        <v>0</v>
      </c>
      <c r="K16" s="1">
        <f>COUNTIFS(L!AC:AC,F16,L!AD:AD,"&gt;0")</f>
        <v>0</v>
      </c>
      <c r="S16">
        <v>8001291</v>
      </c>
      <c r="T16">
        <v>10</v>
      </c>
      <c r="U16" t="str">
        <v>H</v>
      </c>
    </row>
    <row r="17" spans="2:21" x14ac:dyDescent="0.25">
      <c r="B17" s="121" t="s">
        <v>1042</v>
      </c>
      <c r="C17" s="117" t="s">
        <v>1055</v>
      </c>
      <c r="E17" s="121" t="s">
        <v>1056</v>
      </c>
      <c r="F17" s="1" t="str">
        <f t="shared" si="0"/>
        <v>H_13_[hasta 3]</v>
      </c>
      <c r="G17" s="1"/>
      <c r="H17" s="1">
        <f>SUMIF(L!AC:AC,Datos!F17,L!T:T)</f>
        <v>0</v>
      </c>
      <c r="I17" s="1">
        <f>COUNTIF(L!AC:AC,Datos!F17)</f>
        <v>0</v>
      </c>
      <c r="J17" s="1">
        <f>SUMIF(L!AC:AC,Datos!F17,L!AD:AD)</f>
        <v>0</v>
      </c>
      <c r="K17" s="1">
        <f>COUNTIFS(L!AC:AC,F17,L!AD:AD,"&gt;0")</f>
        <v>0</v>
      </c>
      <c r="S17">
        <v>8016551</v>
      </c>
      <c r="T17">
        <v>1</v>
      </c>
      <c r="U17" t="str">
        <v>H</v>
      </c>
    </row>
    <row r="18" spans="2:21" x14ac:dyDescent="0.25">
      <c r="B18" s="121" t="s">
        <v>1044</v>
      </c>
      <c r="C18" s="117" t="s">
        <v>1057</v>
      </c>
      <c r="E18" s="122" t="s">
        <v>1058</v>
      </c>
      <c r="F18" s="1" t="str">
        <f t="shared" si="0"/>
        <v>M_1_[hasta 3]</v>
      </c>
      <c r="G18" s="1"/>
      <c r="H18" s="1">
        <f>SUMIF(L!AC:AC,Datos!F18,L!T:T)</f>
        <v>1068</v>
      </c>
      <c r="I18" s="1">
        <f>COUNTIF(L!AC:AC,Datos!F18)</f>
        <v>502</v>
      </c>
      <c r="J18" s="1">
        <f>SUMIF(L!AC:AC,Datos!F18,L!AD:AD)</f>
        <v>2011696</v>
      </c>
      <c r="K18" s="1">
        <f>COUNTIFS(L!AC:AC,F18,L!AD:AD,"&gt;0")</f>
        <v>27</v>
      </c>
      <c r="S18">
        <v>8128838</v>
      </c>
      <c r="T18">
        <v>2</v>
      </c>
      <c r="U18" t="str">
        <v>M</v>
      </c>
    </row>
    <row r="19" spans="2:21" x14ac:dyDescent="0.25">
      <c r="B19" s="121" t="s">
        <v>1046</v>
      </c>
      <c r="C19" s="117" t="s">
        <v>1059</v>
      </c>
      <c r="E19" s="122" t="s">
        <v>1060</v>
      </c>
      <c r="F19" s="1" t="str">
        <f t="shared" si="0"/>
        <v>M_2_[hasta 3]</v>
      </c>
      <c r="G19" s="1"/>
      <c r="H19" s="1">
        <f>SUMIF(L!AC:AC,Datos!F19,L!T:T)</f>
        <v>0</v>
      </c>
      <c r="I19" s="1">
        <f>COUNTIF(L!AC:AC,Datos!F19)</f>
        <v>0</v>
      </c>
      <c r="J19" s="1">
        <f>SUMIF(L!AC:AC,Datos!F19,L!AD:AD)</f>
        <v>0</v>
      </c>
      <c r="K19" s="1">
        <f>COUNTIFS(L!AC:AC,F19,L!AD:AD,"&gt;0")</f>
        <v>0</v>
      </c>
      <c r="S19">
        <v>8134457</v>
      </c>
      <c r="T19">
        <v>1</v>
      </c>
      <c r="U19" t="str">
        <v>M</v>
      </c>
    </row>
    <row r="20" spans="2:21" x14ac:dyDescent="0.25">
      <c r="B20" s="121" t="s">
        <v>1048</v>
      </c>
      <c r="C20" s="117" t="s">
        <v>1061</v>
      </c>
      <c r="E20" s="122" t="s">
        <v>1062</v>
      </c>
      <c r="F20" s="1" t="str">
        <f t="shared" si="0"/>
        <v>M_3_[hasta 3]</v>
      </c>
      <c r="G20" s="1"/>
      <c r="H20" s="1">
        <f>SUMIF(L!AC:AC,Datos!F20,L!T:T)</f>
        <v>0</v>
      </c>
      <c r="I20" s="1">
        <f>COUNTIF(L!AC:AC,Datos!F20)</f>
        <v>0</v>
      </c>
      <c r="J20" s="1">
        <f>SUMIF(L!AC:AC,Datos!F20,L!AD:AD)</f>
        <v>0</v>
      </c>
      <c r="K20" s="1">
        <f>COUNTIFS(L!AC:AC,F20,L!AD:AD,"&gt;0")</f>
        <v>0</v>
      </c>
      <c r="S20">
        <v>8235853</v>
      </c>
      <c r="T20">
        <v>2</v>
      </c>
      <c r="U20" t="str">
        <v>M</v>
      </c>
    </row>
    <row r="21" spans="2:21" x14ac:dyDescent="0.25">
      <c r="B21" s="121" t="s">
        <v>1050</v>
      </c>
      <c r="C21" s="117" t="s">
        <v>1063</v>
      </c>
      <c r="E21" s="122" t="s">
        <v>1064</v>
      </c>
      <c r="F21" s="1" t="str">
        <f t="shared" si="0"/>
        <v>M_4_[hasta 3]</v>
      </c>
      <c r="G21" s="1"/>
      <c r="H21" s="1">
        <f>SUMIF(L!AC:AC,Datos!F21,L!T:T)</f>
        <v>16</v>
      </c>
      <c r="I21" s="1">
        <f>COUNTIF(L!AC:AC,Datos!F21)</f>
        <v>6</v>
      </c>
      <c r="J21" s="1">
        <f>SUMIF(L!AC:AC,Datos!F21,L!AD:AD)</f>
        <v>0</v>
      </c>
      <c r="K21" s="1">
        <f>COUNTIFS(L!AC:AC,F21,L!AD:AD,"&gt;0")</f>
        <v>0</v>
      </c>
      <c r="S21">
        <v>8236984</v>
      </c>
      <c r="T21">
        <v>2</v>
      </c>
      <c r="U21" t="str">
        <v>M</v>
      </c>
    </row>
    <row r="22" spans="2:21" x14ac:dyDescent="0.25">
      <c r="B22" s="121" t="s">
        <v>1052</v>
      </c>
      <c r="C22" s="117" t="s">
        <v>1065</v>
      </c>
      <c r="E22" s="122" t="s">
        <v>1066</v>
      </c>
      <c r="F22" s="1" t="str">
        <f t="shared" si="0"/>
        <v>M_5A_[hasta 3]</v>
      </c>
      <c r="G22" s="1"/>
      <c r="H22" s="1">
        <f>SUMIF(L!AC:AC,Datos!F22,L!T:T)</f>
        <v>0</v>
      </c>
      <c r="I22" s="1">
        <f>COUNTIF(L!AC:AC,Datos!F22)</f>
        <v>0</v>
      </c>
      <c r="J22" s="1">
        <f>SUMIF(L!AC:AC,Datos!F22,L!AD:AD)</f>
        <v>0</v>
      </c>
      <c r="K22" s="1">
        <f>COUNTIFS(L!AC:AC,F22,L!AD:AD,"&gt;0")</f>
        <v>0</v>
      </c>
      <c r="S22">
        <v>8322183</v>
      </c>
      <c r="T22">
        <v>10</v>
      </c>
      <c r="U22" t="str">
        <v>H</v>
      </c>
    </row>
    <row r="23" spans="2:21" x14ac:dyDescent="0.25">
      <c r="B23" s="121" t="s">
        <v>1054</v>
      </c>
      <c r="C23" s="117" t="s">
        <v>1067</v>
      </c>
      <c r="E23" s="122" t="s">
        <v>1068</v>
      </c>
      <c r="F23" s="1" t="str">
        <f t="shared" si="0"/>
        <v>M_5B_[hasta 3]</v>
      </c>
      <c r="G23" s="1"/>
      <c r="H23" s="1">
        <f>SUMIF(L!AC:AC,Datos!F23,L!T:T)</f>
        <v>16</v>
      </c>
      <c r="I23" s="1">
        <f>COUNTIF(L!AC:AC,Datos!F23)</f>
        <v>8</v>
      </c>
      <c r="J23" s="1">
        <f>SUMIF(L!AC:AC,Datos!F23,L!AD:AD)</f>
        <v>1229698</v>
      </c>
      <c r="K23" s="1">
        <f>COUNTIFS(L!AC:AC,F23,L!AD:AD,"&gt;0")</f>
        <v>5</v>
      </c>
      <c r="S23">
        <v>8376358</v>
      </c>
      <c r="T23">
        <v>14</v>
      </c>
      <c r="U23" t="str">
        <v>M</v>
      </c>
    </row>
    <row r="24" spans="2:21" x14ac:dyDescent="0.25">
      <c r="B24" s="121" t="s">
        <v>1056</v>
      </c>
      <c r="C24" s="117" t="s">
        <v>1069</v>
      </c>
      <c r="E24" s="122" t="s">
        <v>1070</v>
      </c>
      <c r="F24" s="1" t="str">
        <f t="shared" si="0"/>
        <v>M_6A_[hasta 3]</v>
      </c>
      <c r="G24" s="1"/>
      <c r="H24" s="1">
        <f>SUMIF(L!AC:AC,Datos!F24,L!T:T)</f>
        <v>0</v>
      </c>
      <c r="I24" s="1">
        <f>COUNTIF(L!AC:AC,Datos!F24)</f>
        <v>0</v>
      </c>
      <c r="J24" s="1">
        <f>SUMIF(L!AC:AC,Datos!F24,L!AD:AD)</f>
        <v>0</v>
      </c>
      <c r="K24" s="1">
        <f>COUNTIFS(L!AC:AC,F24,L!AD:AD,"&gt;0")</f>
        <v>0</v>
      </c>
      <c r="S24">
        <v>8385459</v>
      </c>
      <c r="T24">
        <v>1</v>
      </c>
      <c r="U24" t="str">
        <v>M</v>
      </c>
    </row>
    <row r="25" spans="2:21" x14ac:dyDescent="0.25">
      <c r="B25" s="122" t="s">
        <v>1058</v>
      </c>
      <c r="C25" s="117" t="s">
        <v>1071</v>
      </c>
      <c r="E25" s="122" t="s">
        <v>1072</v>
      </c>
      <c r="F25" s="1" t="str">
        <f t="shared" si="0"/>
        <v>M_6B_[hasta 3]</v>
      </c>
      <c r="G25" s="1"/>
      <c r="H25" s="1">
        <f>SUMIF(L!AC:AC,Datos!F25,L!T:T)</f>
        <v>2</v>
      </c>
      <c r="I25" s="1">
        <f>COUNTIF(L!AC:AC,Datos!F25)</f>
        <v>1</v>
      </c>
      <c r="J25" s="1">
        <f>SUMIF(L!AC:AC,Datos!F25,L!AD:AD)</f>
        <v>214672</v>
      </c>
      <c r="K25" s="1">
        <f>COUNTIFS(L!AC:AC,F25,L!AD:AD,"&gt;0")</f>
        <v>1</v>
      </c>
      <c r="S25">
        <v>8396904</v>
      </c>
      <c r="T25">
        <v>3</v>
      </c>
      <c r="U25" t="str">
        <v>M</v>
      </c>
    </row>
    <row r="26" spans="2:21" x14ac:dyDescent="0.25">
      <c r="B26" s="122" t="s">
        <v>1060</v>
      </c>
      <c r="C26" s="117" t="s">
        <v>1073</v>
      </c>
      <c r="E26" s="122" t="s">
        <v>1074</v>
      </c>
      <c r="F26" s="1" t="str">
        <f t="shared" si="0"/>
        <v>M_7_[hasta 3]</v>
      </c>
      <c r="G26" s="1"/>
      <c r="H26" s="1">
        <f>SUMIF(L!AC:AC,Datos!F26,L!T:T)</f>
        <v>0</v>
      </c>
      <c r="I26" s="1">
        <f>COUNTIF(L!AC:AC,Datos!F26)</f>
        <v>0</v>
      </c>
      <c r="J26" s="1">
        <f>SUMIF(L!AC:AC,Datos!F26,L!AD:AD)</f>
        <v>0</v>
      </c>
      <c r="K26" s="1">
        <f>COUNTIFS(L!AC:AC,F26,L!AD:AD,"&gt;0")</f>
        <v>0</v>
      </c>
      <c r="S26">
        <v>8478575</v>
      </c>
      <c r="T26">
        <v>1</v>
      </c>
      <c r="U26" t="str">
        <v>H</v>
      </c>
    </row>
    <row r="27" spans="2:21" x14ac:dyDescent="0.25">
      <c r="B27" s="122" t="s">
        <v>1062</v>
      </c>
      <c r="C27" s="117" t="s">
        <v>1075</v>
      </c>
      <c r="E27" s="122" t="s">
        <v>1076</v>
      </c>
      <c r="F27" s="1" t="str">
        <f t="shared" si="0"/>
        <v>M_8_[hasta 3]</v>
      </c>
      <c r="G27" s="1"/>
      <c r="H27" s="1">
        <f>SUMIF(L!AC:AC,Datos!F27,L!T:T)</f>
        <v>0</v>
      </c>
      <c r="I27" s="1">
        <f>COUNTIF(L!AC:AC,Datos!F27)</f>
        <v>0</v>
      </c>
      <c r="J27" s="1">
        <f>SUMIF(L!AC:AC,Datos!F27,L!AD:AD)</f>
        <v>0</v>
      </c>
      <c r="K27" s="1">
        <f>COUNTIFS(L!AC:AC,F27,L!AD:AD,"&gt;0")</f>
        <v>0</v>
      </c>
      <c r="S27">
        <v>8481742</v>
      </c>
      <c r="T27">
        <v>1</v>
      </c>
      <c r="U27" t="str">
        <v>M</v>
      </c>
    </row>
    <row r="28" spans="2:21" x14ac:dyDescent="0.25">
      <c r="B28" s="122" t="s">
        <v>1064</v>
      </c>
      <c r="C28" s="117" t="s">
        <v>1077</v>
      </c>
      <c r="E28" s="122" t="s">
        <v>1078</v>
      </c>
      <c r="F28" s="1" t="str">
        <f t="shared" si="0"/>
        <v>M_9_[hasta 3]</v>
      </c>
      <c r="G28" s="1"/>
      <c r="H28" s="1">
        <f>SUMIF(L!AC:AC,Datos!F28,L!T:T)</f>
        <v>0</v>
      </c>
      <c r="I28" s="1">
        <f>COUNTIF(L!AC:AC,Datos!F28)</f>
        <v>0</v>
      </c>
      <c r="J28" s="1">
        <f>SUMIF(L!AC:AC,Datos!F28,L!AD:AD)</f>
        <v>0</v>
      </c>
      <c r="K28" s="1">
        <f>COUNTIFS(L!AC:AC,F28,L!AD:AD,"&gt;0")</f>
        <v>0</v>
      </c>
      <c r="S28">
        <v>8508131</v>
      </c>
      <c r="T28">
        <v>3</v>
      </c>
      <c r="U28" t="str">
        <v>M</v>
      </c>
    </row>
    <row r="29" spans="2:21" x14ac:dyDescent="0.25">
      <c r="B29" s="122" t="s">
        <v>1066</v>
      </c>
      <c r="C29" s="117" t="s">
        <v>1079</v>
      </c>
      <c r="E29" s="122" t="s">
        <v>1080</v>
      </c>
      <c r="F29" s="1" t="str">
        <f t="shared" si="0"/>
        <v>M_10_[hasta 3]</v>
      </c>
      <c r="G29" s="1"/>
      <c r="H29" s="1">
        <f>SUMIF(L!AC:AC,Datos!F29,L!T:T)</f>
        <v>0</v>
      </c>
      <c r="I29" s="1">
        <f>COUNTIF(L!AC:AC,Datos!F29)</f>
        <v>0</v>
      </c>
      <c r="J29" s="1">
        <f>SUMIF(L!AC:AC,Datos!F29,L!AD:AD)</f>
        <v>0</v>
      </c>
      <c r="K29" s="1">
        <f>COUNTIFS(L!AC:AC,F29,L!AD:AD,"&gt;0")</f>
        <v>0</v>
      </c>
      <c r="S29">
        <v>8515917</v>
      </c>
      <c r="T29">
        <v>4</v>
      </c>
      <c r="U29" t="str">
        <v>M</v>
      </c>
    </row>
    <row r="30" spans="2:21" x14ac:dyDescent="0.25">
      <c r="B30" s="122" t="s">
        <v>1068</v>
      </c>
      <c r="C30" s="117" t="s">
        <v>1081</v>
      </c>
      <c r="E30" s="122" t="s">
        <v>1082</v>
      </c>
      <c r="F30" s="1" t="str">
        <f t="shared" si="0"/>
        <v>M_11_[hasta 3]</v>
      </c>
      <c r="G30" s="1"/>
      <c r="H30" s="1">
        <f>SUMIF(L!AC:AC,Datos!F30,L!T:T)</f>
        <v>0</v>
      </c>
      <c r="I30" s="1">
        <f>COUNTIF(L!AC:AC,Datos!F30)</f>
        <v>0</v>
      </c>
      <c r="J30" s="1">
        <f>SUMIF(L!AC:AC,Datos!F30,L!AD:AD)</f>
        <v>0</v>
      </c>
      <c r="K30" s="1">
        <f>COUNTIFS(L!AC:AC,F30,L!AD:AD,"&gt;0")</f>
        <v>0</v>
      </c>
      <c r="S30">
        <v>8536904</v>
      </c>
      <c r="T30">
        <v>1</v>
      </c>
      <c r="U30" t="str">
        <v>H</v>
      </c>
    </row>
    <row r="31" spans="2:21" x14ac:dyDescent="0.25">
      <c r="B31" s="122" t="s">
        <v>1070</v>
      </c>
      <c r="C31" s="117" t="s">
        <v>1083</v>
      </c>
      <c r="E31" s="122" t="s">
        <v>1084</v>
      </c>
      <c r="F31" s="1" t="str">
        <f t="shared" si="0"/>
        <v>M_12_[hasta 3]</v>
      </c>
      <c r="G31" s="1"/>
      <c r="H31" s="1">
        <f>SUMIF(L!AC:AC,Datos!F31,L!T:T)</f>
        <v>0</v>
      </c>
      <c r="I31" s="1">
        <f>COUNTIF(L!AC:AC,Datos!F31)</f>
        <v>0</v>
      </c>
      <c r="J31" s="1">
        <f>SUMIF(L!AC:AC,Datos!F31,L!AD:AD)</f>
        <v>0</v>
      </c>
      <c r="K31" s="1">
        <f>COUNTIFS(L!AC:AC,F31,L!AD:AD,"&gt;0")</f>
        <v>0</v>
      </c>
      <c r="S31">
        <v>8649147</v>
      </c>
      <c r="T31">
        <v>13</v>
      </c>
      <c r="U31" t="str">
        <v>M</v>
      </c>
    </row>
    <row r="32" spans="2:21" x14ac:dyDescent="0.25">
      <c r="B32" s="122" t="s">
        <v>1072</v>
      </c>
      <c r="C32" s="117" t="s">
        <v>1085</v>
      </c>
      <c r="E32" s="122" t="s">
        <v>1086</v>
      </c>
      <c r="F32" s="1" t="str">
        <f t="shared" si="0"/>
        <v>M_13_[hasta 3]</v>
      </c>
      <c r="G32" s="1"/>
      <c r="H32" s="1">
        <f>SUMIF(L!AC:AC,Datos!F32,L!T:T)</f>
        <v>0</v>
      </c>
      <c r="I32" s="1">
        <f>COUNTIF(L!AC:AC,Datos!F32)</f>
        <v>0</v>
      </c>
      <c r="J32" s="1">
        <f>SUMIF(L!AC:AC,Datos!F32,L!AD:AD)</f>
        <v>0</v>
      </c>
      <c r="K32" s="1">
        <f>COUNTIFS(L!AC:AC,F32,L!AD:AD,"&gt;0")</f>
        <v>0</v>
      </c>
      <c r="S32">
        <v>8705876</v>
      </c>
      <c r="T32">
        <v>3</v>
      </c>
      <c r="U32" t="str">
        <v>H</v>
      </c>
    </row>
    <row r="33" spans="2:21" x14ac:dyDescent="0.25">
      <c r="B33" s="122" t="s">
        <v>1074</v>
      </c>
      <c r="C33" s="117" t="s">
        <v>1087</v>
      </c>
      <c r="E33" s="121" t="s">
        <v>1030</v>
      </c>
      <c r="F33" s="1" t="str">
        <f>CONCATENATE(E33,"_",$C$4)</f>
        <v>H_1_[4 a 10]</v>
      </c>
      <c r="G33" s="1"/>
      <c r="H33" s="1">
        <f>SUMIF(L!AC:AC,Datos!F33,L!T:T)</f>
        <v>337</v>
      </c>
      <c r="I33" s="1">
        <f>COUNTIF(L!AC:AC,Datos!F33)</f>
        <v>58</v>
      </c>
      <c r="J33" s="1">
        <f>SUMIF(L!AC:AC,Datos!F33,L!AD:AD)</f>
        <v>5655776</v>
      </c>
      <c r="K33" s="1">
        <f>COUNTIFS(L!AC:AC,F33,L!AD:AD,"&gt;0")</f>
        <v>10</v>
      </c>
      <c r="S33">
        <v>8818097</v>
      </c>
      <c r="T33">
        <v>2</v>
      </c>
      <c r="U33" t="str">
        <v>M</v>
      </c>
    </row>
    <row r="34" spans="2:21" x14ac:dyDescent="0.25">
      <c r="B34" s="122" t="s">
        <v>1076</v>
      </c>
      <c r="C34" s="117" t="s">
        <v>1088</v>
      </c>
      <c r="E34" s="121" t="s">
        <v>1033</v>
      </c>
      <c r="F34" s="1" t="str">
        <f t="shared" ref="F34:F62" si="1">CONCATENATE(E34,"_",$C$4)</f>
        <v>H_2_[4 a 10]</v>
      </c>
      <c r="G34" s="1"/>
      <c r="H34" s="1">
        <f>SUMIF(L!AC:AC,Datos!F34,L!T:T)</f>
        <v>0</v>
      </c>
      <c r="I34" s="1">
        <f>COUNTIF(L!AC:AC,Datos!F34)</f>
        <v>0</v>
      </c>
      <c r="J34" s="1">
        <f>SUMIF(L!AC:AC,Datos!F34,L!AD:AD)</f>
        <v>0</v>
      </c>
      <c r="K34" s="1">
        <f>COUNTIFS(L!AC:AC,F34,L!AD:AD,"&gt;0")</f>
        <v>0</v>
      </c>
      <c r="S34">
        <v>8843456</v>
      </c>
      <c r="T34">
        <v>6</v>
      </c>
      <c r="U34" t="str">
        <v>M</v>
      </c>
    </row>
    <row r="35" spans="2:21" x14ac:dyDescent="0.25">
      <c r="B35" s="122" t="s">
        <v>1078</v>
      </c>
      <c r="C35" s="117" t="s">
        <v>1089</v>
      </c>
      <c r="E35" s="121" t="s">
        <v>1035</v>
      </c>
      <c r="F35" s="1" t="str">
        <f t="shared" si="1"/>
        <v>H_3_[4 a 10]</v>
      </c>
      <c r="G35" s="1"/>
      <c r="H35" s="1">
        <f>SUMIF(L!AC:AC,Datos!F35,L!T:T)</f>
        <v>0</v>
      </c>
      <c r="I35" s="1">
        <f>COUNTIF(L!AC:AC,Datos!F35)</f>
        <v>0</v>
      </c>
      <c r="J35" s="1">
        <f>SUMIF(L!AC:AC,Datos!F35,L!AD:AD)</f>
        <v>0</v>
      </c>
      <c r="K35" s="1">
        <f>COUNTIFS(L!AC:AC,F35,L!AD:AD,"&gt;0")</f>
        <v>0</v>
      </c>
      <c r="S35">
        <v>8851632</v>
      </c>
      <c r="T35">
        <v>3</v>
      </c>
      <c r="U35" t="str">
        <v>M</v>
      </c>
    </row>
    <row r="36" spans="2:21" x14ac:dyDescent="0.25">
      <c r="B36" s="122" t="s">
        <v>1080</v>
      </c>
      <c r="C36" s="117" t="s">
        <v>1090</v>
      </c>
      <c r="E36" s="121" t="s">
        <v>1036</v>
      </c>
      <c r="F36" s="1" t="str">
        <f t="shared" si="1"/>
        <v>H_4_[4 a 10]</v>
      </c>
      <c r="G36" s="1"/>
      <c r="H36" s="1">
        <f>SUMIF(L!AC:AC,Datos!F36,L!T:T)</f>
        <v>0</v>
      </c>
      <c r="I36" s="1">
        <f>COUNTIF(L!AC:AC,Datos!F36)</f>
        <v>0</v>
      </c>
      <c r="J36" s="1">
        <f>SUMIF(L!AC:AC,Datos!F36,L!AD:AD)</f>
        <v>0</v>
      </c>
      <c r="K36" s="1">
        <f>COUNTIFS(L!AC:AC,F36,L!AD:AD,"&gt;0")</f>
        <v>0</v>
      </c>
      <c r="S36">
        <v>8863875</v>
      </c>
      <c r="T36">
        <v>2</v>
      </c>
      <c r="U36" t="str">
        <v>H</v>
      </c>
    </row>
    <row r="37" spans="2:21" x14ac:dyDescent="0.25">
      <c r="B37" s="122" t="s">
        <v>1082</v>
      </c>
      <c r="C37" s="117" t="s">
        <v>1091</v>
      </c>
      <c r="E37" s="121" t="s">
        <v>1037</v>
      </c>
      <c r="F37" s="1" t="str">
        <f t="shared" si="1"/>
        <v>H_5A_[4 a 10]</v>
      </c>
      <c r="G37" s="1"/>
      <c r="H37" s="1">
        <f>SUMIF(L!AC:AC,Datos!F37,L!T:T)</f>
        <v>0</v>
      </c>
      <c r="I37" s="1">
        <f>COUNTIF(L!AC:AC,Datos!F37)</f>
        <v>0</v>
      </c>
      <c r="J37" s="1">
        <f>SUMIF(L!AC:AC,Datos!F37,L!AD:AD)</f>
        <v>0</v>
      </c>
      <c r="K37" s="1">
        <f>COUNTIFS(L!AC:AC,F37,L!AD:AD,"&gt;0")</f>
        <v>0</v>
      </c>
      <c r="S37">
        <v>8879613</v>
      </c>
      <c r="T37">
        <v>5</v>
      </c>
      <c r="U37" t="str">
        <v>M</v>
      </c>
    </row>
    <row r="38" spans="2:21" x14ac:dyDescent="0.25">
      <c r="B38" s="122" t="s">
        <v>1084</v>
      </c>
      <c r="C38" s="117" t="s">
        <v>1092</v>
      </c>
      <c r="E38" s="121" t="s">
        <v>1038</v>
      </c>
      <c r="F38" s="1" t="str">
        <f t="shared" si="1"/>
        <v>H_5B_[4 a 10]</v>
      </c>
      <c r="G38" s="1"/>
      <c r="H38" s="1">
        <f>SUMIF(L!AC:AC,Datos!F38,L!T:T)</f>
        <v>18</v>
      </c>
      <c r="I38" s="1">
        <f>COUNTIF(L!AC:AC,Datos!F38)</f>
        <v>3</v>
      </c>
      <c r="J38" s="1">
        <f>SUMIF(L!AC:AC,Datos!F38,L!AD:AD)</f>
        <v>2798268</v>
      </c>
      <c r="K38" s="1">
        <f>COUNTIFS(L!AC:AC,F38,L!AD:AD,"&gt;0")</f>
        <v>3</v>
      </c>
      <c r="S38">
        <v>8890175</v>
      </c>
      <c r="T38">
        <v>3</v>
      </c>
      <c r="U38" t="str">
        <v>M</v>
      </c>
    </row>
    <row r="39" spans="2:21" x14ac:dyDescent="0.25">
      <c r="B39" s="122" t="s">
        <v>1086</v>
      </c>
      <c r="C39" s="117" t="s">
        <v>1093</v>
      </c>
      <c r="E39" s="121" t="s">
        <v>1040</v>
      </c>
      <c r="F39" s="1" t="str">
        <f t="shared" si="1"/>
        <v>H_6A_[4 a 10]</v>
      </c>
      <c r="G39" s="1"/>
      <c r="H39" s="1">
        <f>SUMIF(L!AC:AC,Datos!F39,L!T:T)</f>
        <v>0</v>
      </c>
      <c r="I39" s="1">
        <f>COUNTIF(L!AC:AC,Datos!F39)</f>
        <v>0</v>
      </c>
      <c r="J39" s="1">
        <f>SUMIF(L!AC:AC,Datos!F39,L!AD:AD)</f>
        <v>0</v>
      </c>
      <c r="K39" s="1">
        <f>COUNTIFS(L!AC:AC,F39,L!AD:AD,"&gt;0")</f>
        <v>0</v>
      </c>
      <c r="S39">
        <v>8953550</v>
      </c>
      <c r="T39">
        <v>2</v>
      </c>
      <c r="U39" t="str">
        <v>M</v>
      </c>
    </row>
    <row r="40" spans="2:21" x14ac:dyDescent="0.25">
      <c r="E40" s="121" t="s">
        <v>1042</v>
      </c>
      <c r="F40" s="1" t="str">
        <f t="shared" si="1"/>
        <v>H_6B_[4 a 10]</v>
      </c>
      <c r="G40" s="1"/>
      <c r="H40" s="1">
        <f>SUMIF(L!AC:AC,Datos!F40,L!T:T)</f>
        <v>6</v>
      </c>
      <c r="I40" s="1">
        <f>COUNTIF(L!AC:AC,Datos!F40)</f>
        <v>1</v>
      </c>
      <c r="J40" s="1">
        <f>SUMIF(L!AC:AC,Datos!F40,L!AD:AD)</f>
        <v>436204</v>
      </c>
      <c r="K40" s="1">
        <f>COUNTIFS(L!AC:AC,F40,L!AD:AD,"&gt;0")</f>
        <v>1</v>
      </c>
      <c r="S40">
        <v>8955811</v>
      </c>
      <c r="T40">
        <v>1</v>
      </c>
      <c r="U40" t="str">
        <v>M</v>
      </c>
    </row>
    <row r="41" spans="2:21" x14ac:dyDescent="0.25">
      <c r="E41" s="121" t="s">
        <v>1044</v>
      </c>
      <c r="F41" s="1" t="str">
        <f t="shared" si="1"/>
        <v>H_7_[4 a 10]</v>
      </c>
      <c r="G41" s="1"/>
      <c r="H41" s="1">
        <f>SUMIF(L!AC:AC,Datos!F41,L!T:T)</f>
        <v>0</v>
      </c>
      <c r="I41" s="1">
        <f>COUNTIF(L!AC:AC,Datos!F41)</f>
        <v>0</v>
      </c>
      <c r="J41" s="1">
        <f>SUMIF(L!AC:AC,Datos!F41,L!AD:AD)</f>
        <v>0</v>
      </c>
      <c r="K41" s="1">
        <f>COUNTIFS(L!AC:AC,F41,L!AD:AD,"&gt;0")</f>
        <v>0</v>
      </c>
      <c r="S41">
        <v>8961152</v>
      </c>
      <c r="T41">
        <v>2</v>
      </c>
      <c r="U41" t="str">
        <v>M</v>
      </c>
    </row>
    <row r="42" spans="2:21" x14ac:dyDescent="0.25">
      <c r="E42" s="121" t="s">
        <v>1046</v>
      </c>
      <c r="F42" s="1" t="str">
        <f t="shared" si="1"/>
        <v>H_8_[4 a 10]</v>
      </c>
      <c r="G42" s="1"/>
      <c r="H42" s="1">
        <f>SUMIF(L!AC:AC,Datos!F42,L!T:T)</f>
        <v>0</v>
      </c>
      <c r="I42" s="1">
        <f>COUNTIF(L!AC:AC,Datos!F42)</f>
        <v>0</v>
      </c>
      <c r="J42" s="1">
        <f>SUMIF(L!AC:AC,Datos!F42,L!AD:AD)</f>
        <v>0</v>
      </c>
      <c r="K42" s="1">
        <f>COUNTIFS(L!AC:AC,F42,L!AD:AD,"&gt;0")</f>
        <v>0</v>
      </c>
      <c r="S42">
        <v>8998704</v>
      </c>
      <c r="T42">
        <v>1</v>
      </c>
      <c r="U42" t="str">
        <v>M</v>
      </c>
    </row>
    <row r="43" spans="2:21" x14ac:dyDescent="0.25">
      <c r="E43" s="121" t="s">
        <v>1048</v>
      </c>
      <c r="F43" s="1" t="str">
        <f t="shared" si="1"/>
        <v>H_9_[4 a 10]</v>
      </c>
      <c r="G43" s="1"/>
      <c r="H43" s="1">
        <f>SUMIF(L!AC:AC,Datos!F43,L!T:T)</f>
        <v>0</v>
      </c>
      <c r="I43" s="1">
        <f>COUNTIF(L!AC:AC,Datos!F43)</f>
        <v>0</v>
      </c>
      <c r="J43" s="1">
        <f>SUMIF(L!AC:AC,Datos!F43,L!AD:AD)</f>
        <v>0</v>
      </c>
      <c r="K43" s="1">
        <f>COUNTIFS(L!AC:AC,F43,L!AD:AD,"&gt;0")</f>
        <v>0</v>
      </c>
      <c r="S43">
        <v>9064525</v>
      </c>
      <c r="T43">
        <v>1</v>
      </c>
      <c r="U43" t="str">
        <v>H</v>
      </c>
    </row>
    <row r="44" spans="2:21" x14ac:dyDescent="0.25">
      <c r="E44" s="121" t="s">
        <v>1050</v>
      </c>
      <c r="F44" s="1" t="str">
        <f t="shared" si="1"/>
        <v>H_10_[4 a 10]</v>
      </c>
      <c r="G44" s="1"/>
      <c r="H44" s="1">
        <f>SUMIF(L!AC:AC,Datos!F44,L!T:T)</f>
        <v>0</v>
      </c>
      <c r="I44" s="1">
        <f>COUNTIF(L!AC:AC,Datos!F44)</f>
        <v>0</v>
      </c>
      <c r="J44" s="1">
        <f>SUMIF(L!AC:AC,Datos!F44,L!AD:AD)</f>
        <v>0</v>
      </c>
      <c r="K44" s="1">
        <f>COUNTIFS(L!AC:AC,F44,L!AD:AD,"&gt;0")</f>
        <v>0</v>
      </c>
      <c r="S44">
        <v>9066287</v>
      </c>
      <c r="T44">
        <v>2</v>
      </c>
      <c r="U44" t="str">
        <v>M</v>
      </c>
    </row>
    <row r="45" spans="2:21" x14ac:dyDescent="0.25">
      <c r="E45" s="121" t="s">
        <v>1052</v>
      </c>
      <c r="F45" s="1" t="str">
        <f t="shared" si="1"/>
        <v>H_11_[4 a 10]</v>
      </c>
      <c r="G45" s="1"/>
      <c r="H45" s="1">
        <f>SUMIF(L!AC:AC,Datos!F45,L!T:T)</f>
        <v>0</v>
      </c>
      <c r="I45" s="1">
        <f>COUNTIF(L!AC:AC,Datos!F45)</f>
        <v>0</v>
      </c>
      <c r="J45" s="1">
        <f>SUMIF(L!AC:AC,Datos!F45,L!AD:AD)</f>
        <v>0</v>
      </c>
      <c r="K45" s="1">
        <f>COUNTIFS(L!AC:AC,F45,L!AD:AD,"&gt;0")</f>
        <v>0</v>
      </c>
      <c r="S45">
        <v>9071519</v>
      </c>
      <c r="T45">
        <v>1</v>
      </c>
      <c r="U45" t="str">
        <v>H</v>
      </c>
    </row>
    <row r="46" spans="2:21" x14ac:dyDescent="0.25">
      <c r="B46" s="1" t="s">
        <v>1094</v>
      </c>
      <c r="E46" s="121" t="s">
        <v>1054</v>
      </c>
      <c r="F46" s="1" t="str">
        <f t="shared" si="1"/>
        <v>H_12_[4 a 10]</v>
      </c>
      <c r="G46" s="1"/>
      <c r="H46" s="1">
        <f>SUMIF(L!AC:AC,Datos!F46,L!T:T)</f>
        <v>0</v>
      </c>
      <c r="I46" s="1">
        <f>COUNTIF(L!AC:AC,Datos!F46)</f>
        <v>0</v>
      </c>
      <c r="J46" s="1">
        <f>SUMIF(L!AC:AC,Datos!F46,L!AD:AD)</f>
        <v>0</v>
      </c>
      <c r="K46" s="1">
        <f>COUNTIFS(L!AC:AC,F46,L!AD:AD,"&gt;0")</f>
        <v>0</v>
      </c>
      <c r="S46">
        <v>9089277</v>
      </c>
      <c r="T46">
        <v>6</v>
      </c>
      <c r="U46" t="str">
        <v>M</v>
      </c>
    </row>
    <row r="47" spans="2:21" x14ac:dyDescent="0.25">
      <c r="E47" s="121" t="s">
        <v>1056</v>
      </c>
      <c r="F47" s="1" t="str">
        <f t="shared" si="1"/>
        <v>H_13_[4 a 10]</v>
      </c>
      <c r="G47" s="1"/>
      <c r="H47" s="1">
        <f>SUMIF(L!AC:AC,Datos!F47,L!T:T)</f>
        <v>0</v>
      </c>
      <c r="I47" s="1">
        <f>COUNTIF(L!AC:AC,Datos!F47)</f>
        <v>0</v>
      </c>
      <c r="J47" s="1">
        <f>SUMIF(L!AC:AC,Datos!F47,L!AD:AD)</f>
        <v>0</v>
      </c>
      <c r="K47" s="1">
        <f>COUNTIFS(L!AC:AC,F47,L!AD:AD,"&gt;0")</f>
        <v>0</v>
      </c>
      <c r="S47">
        <v>9117458</v>
      </c>
      <c r="T47">
        <v>3</v>
      </c>
      <c r="U47" t="str">
        <v>H</v>
      </c>
    </row>
    <row r="48" spans="2:21" x14ac:dyDescent="0.25">
      <c r="E48" s="122" t="s">
        <v>1058</v>
      </c>
      <c r="F48" s="1" t="str">
        <f t="shared" si="1"/>
        <v>M_1_[4 a 10]</v>
      </c>
      <c r="G48" s="1"/>
      <c r="H48" s="1">
        <f>SUMIF(L!AC:AC,Datos!F48,L!T:T)</f>
        <v>682</v>
      </c>
      <c r="I48" s="1">
        <f>COUNTIF(L!AC:AC,Datos!F48)</f>
        <v>125</v>
      </c>
      <c r="J48" s="1">
        <f>SUMIF(L!AC:AC,Datos!F48,L!AD:AD)</f>
        <v>7301840</v>
      </c>
      <c r="K48" s="1">
        <f>COUNTIFS(L!AC:AC,F48,L!AD:AD,"&gt;0")</f>
        <v>15</v>
      </c>
      <c r="S48">
        <v>9124197</v>
      </c>
      <c r="T48">
        <v>6</v>
      </c>
      <c r="U48" t="str">
        <v>M</v>
      </c>
    </row>
    <row r="49" spans="5:21" x14ac:dyDescent="0.25">
      <c r="E49" s="122" t="s">
        <v>1060</v>
      </c>
      <c r="F49" s="1" t="str">
        <f t="shared" si="1"/>
        <v>M_2_[4 a 10]</v>
      </c>
      <c r="G49" s="1"/>
      <c r="H49" s="1">
        <f>SUMIF(L!AC:AC,Datos!F49,L!T:T)</f>
        <v>0</v>
      </c>
      <c r="I49" s="1">
        <f>COUNTIF(L!AC:AC,Datos!F49)</f>
        <v>0</v>
      </c>
      <c r="J49" s="1">
        <f>SUMIF(L!AC:AC,Datos!F49,L!AD:AD)</f>
        <v>0</v>
      </c>
      <c r="K49" s="1">
        <f>COUNTIFS(L!AC:AC,F49,L!AD:AD,"&gt;0")</f>
        <v>0</v>
      </c>
      <c r="S49">
        <v>9189859</v>
      </c>
      <c r="T49">
        <v>7</v>
      </c>
      <c r="U49" t="str">
        <v>H</v>
      </c>
    </row>
    <row r="50" spans="5:21" x14ac:dyDescent="0.25">
      <c r="E50" s="122" t="s">
        <v>1062</v>
      </c>
      <c r="F50" s="1" t="str">
        <f t="shared" si="1"/>
        <v>M_3_[4 a 10]</v>
      </c>
      <c r="G50" s="1"/>
      <c r="H50" s="1">
        <f>SUMIF(L!AC:AC,Datos!F50,L!T:T)</f>
        <v>0</v>
      </c>
      <c r="I50" s="1">
        <f>COUNTIF(L!AC:AC,Datos!F50)</f>
        <v>0</v>
      </c>
      <c r="J50" s="1">
        <f>SUMIF(L!AC:AC,Datos!F50,L!AD:AD)</f>
        <v>0</v>
      </c>
      <c r="K50" s="1">
        <f>COUNTIFS(L!AC:AC,F50,L!AD:AD,"&gt;0")</f>
        <v>0</v>
      </c>
      <c r="S50">
        <v>9210273</v>
      </c>
      <c r="T50">
        <v>4</v>
      </c>
      <c r="U50" t="str">
        <v>M</v>
      </c>
    </row>
    <row r="51" spans="5:21" x14ac:dyDescent="0.25">
      <c r="E51" s="122" t="s">
        <v>1064</v>
      </c>
      <c r="F51" s="1" t="str">
        <f t="shared" si="1"/>
        <v>M_4_[4 a 10]</v>
      </c>
      <c r="G51" s="1"/>
      <c r="H51" s="1">
        <f>SUMIF(L!AC:AC,Datos!F51,L!T:T)</f>
        <v>249</v>
      </c>
      <c r="I51" s="1">
        <f>COUNTIF(L!AC:AC,Datos!F51)</f>
        <v>38</v>
      </c>
      <c r="J51" s="1">
        <f>SUMIF(L!AC:AC,Datos!F51,L!AD:AD)</f>
        <v>0</v>
      </c>
      <c r="K51" s="1">
        <f>COUNTIFS(L!AC:AC,F51,L!AD:AD,"&gt;0")</f>
        <v>0</v>
      </c>
      <c r="S51">
        <v>9212310</v>
      </c>
      <c r="T51">
        <v>9</v>
      </c>
      <c r="U51" t="str">
        <v>H</v>
      </c>
    </row>
    <row r="52" spans="5:21" x14ac:dyDescent="0.25">
      <c r="E52" s="122" t="s">
        <v>1066</v>
      </c>
      <c r="F52" s="1" t="str">
        <f t="shared" si="1"/>
        <v>M_5A_[4 a 10]</v>
      </c>
      <c r="G52" s="1"/>
      <c r="H52" s="1">
        <f>SUMIF(L!AC:AC,Datos!F52,L!T:T)</f>
        <v>0</v>
      </c>
      <c r="I52" s="1">
        <f>COUNTIF(L!AC:AC,Datos!F52)</f>
        <v>0</v>
      </c>
      <c r="J52" s="1">
        <f>SUMIF(L!AC:AC,Datos!F52,L!AD:AD)</f>
        <v>0</v>
      </c>
      <c r="K52" s="1">
        <f>COUNTIFS(L!AC:AC,F52,L!AD:AD,"&gt;0")</f>
        <v>0</v>
      </c>
      <c r="S52">
        <v>9351262</v>
      </c>
      <c r="T52">
        <v>3</v>
      </c>
      <c r="U52" t="str">
        <v>M</v>
      </c>
    </row>
    <row r="53" spans="5:21" x14ac:dyDescent="0.25">
      <c r="E53" s="122" t="s">
        <v>1068</v>
      </c>
      <c r="F53" s="1" t="str">
        <f t="shared" si="1"/>
        <v>M_5B_[4 a 10]</v>
      </c>
      <c r="G53" s="1"/>
      <c r="H53" s="1">
        <f>SUMIF(L!AC:AC,Datos!F53,L!T:T)</f>
        <v>21</v>
      </c>
      <c r="I53" s="1">
        <f>COUNTIF(L!AC:AC,Datos!F53)</f>
        <v>3</v>
      </c>
      <c r="J53" s="1">
        <f>SUMIF(L!AC:AC,Datos!F53,L!AD:AD)</f>
        <v>0</v>
      </c>
      <c r="K53" s="1">
        <f>COUNTIFS(L!AC:AC,F53,L!AD:AD,"&gt;0")</f>
        <v>0</v>
      </c>
      <c r="S53">
        <v>9354062</v>
      </c>
      <c r="T53">
        <v>1</v>
      </c>
      <c r="U53" t="str">
        <v>H</v>
      </c>
    </row>
    <row r="54" spans="5:21" x14ac:dyDescent="0.25">
      <c r="E54" s="122" t="s">
        <v>1070</v>
      </c>
      <c r="F54" s="1" t="str">
        <f t="shared" si="1"/>
        <v>M_6A_[4 a 10]</v>
      </c>
      <c r="G54" s="1"/>
      <c r="H54" s="1">
        <f>SUMIF(L!AC:AC,Datos!F54,L!T:T)</f>
        <v>0</v>
      </c>
      <c r="I54" s="1">
        <f>COUNTIF(L!AC:AC,Datos!F54)</f>
        <v>0</v>
      </c>
      <c r="J54" s="1">
        <f>SUMIF(L!AC:AC,Datos!F54,L!AD:AD)</f>
        <v>0</v>
      </c>
      <c r="K54" s="1">
        <f>COUNTIFS(L!AC:AC,F54,L!AD:AD,"&gt;0")</f>
        <v>0</v>
      </c>
      <c r="S54">
        <v>9400812</v>
      </c>
      <c r="T54">
        <v>1</v>
      </c>
      <c r="U54" t="str">
        <v>H</v>
      </c>
    </row>
    <row r="55" spans="5:21" x14ac:dyDescent="0.25">
      <c r="E55" s="122" t="s">
        <v>1072</v>
      </c>
      <c r="F55" s="1" t="str">
        <f t="shared" si="1"/>
        <v>M_6B_[4 a 10]</v>
      </c>
      <c r="G55" s="1"/>
      <c r="H55" s="1">
        <f>SUMIF(L!AC:AC,Datos!F55,L!T:T)</f>
        <v>24</v>
      </c>
      <c r="I55" s="1">
        <f>COUNTIF(L!AC:AC,Datos!F55)</f>
        <v>4</v>
      </c>
      <c r="J55" s="1">
        <f>SUMIF(L!AC:AC,Datos!F55,L!AD:AD)</f>
        <v>1691390</v>
      </c>
      <c r="K55" s="1">
        <f>COUNTIFS(L!AC:AC,F55,L!AD:AD,"&gt;0")</f>
        <v>2</v>
      </c>
      <c r="S55">
        <v>9402658</v>
      </c>
      <c r="T55">
        <v>7</v>
      </c>
      <c r="U55" t="str">
        <v>M</v>
      </c>
    </row>
    <row r="56" spans="5:21" x14ac:dyDescent="0.25">
      <c r="E56" s="122" t="s">
        <v>1074</v>
      </c>
      <c r="F56" s="1" t="str">
        <f t="shared" si="1"/>
        <v>M_7_[4 a 10]</v>
      </c>
      <c r="G56" s="1"/>
      <c r="H56" s="1">
        <f>SUMIF(L!AC:AC,Datos!F56,L!T:T)</f>
        <v>35</v>
      </c>
      <c r="I56" s="1">
        <f>COUNTIF(L!AC:AC,Datos!F56)</f>
        <v>5</v>
      </c>
      <c r="J56" s="1">
        <f>SUMIF(L!AC:AC,Datos!F56,L!AD:AD)</f>
        <v>0</v>
      </c>
      <c r="K56" s="1">
        <f>COUNTIFS(L!AC:AC,F56,L!AD:AD,"&gt;0")</f>
        <v>0</v>
      </c>
      <c r="S56">
        <v>9561547</v>
      </c>
      <c r="T56">
        <v>0</v>
      </c>
      <c r="U56" t="str">
        <v>n</v>
      </c>
    </row>
    <row r="57" spans="5:21" x14ac:dyDescent="0.25">
      <c r="E57" s="122" t="s">
        <v>1076</v>
      </c>
      <c r="F57" s="1" t="str">
        <f t="shared" si="1"/>
        <v>M_8_[4 a 10]</v>
      </c>
      <c r="G57" s="1"/>
      <c r="H57" s="1">
        <f>SUMIF(L!AC:AC,Datos!F57,L!T:T)</f>
        <v>0</v>
      </c>
      <c r="I57" s="1">
        <f>COUNTIF(L!AC:AC,Datos!F57)</f>
        <v>0</v>
      </c>
      <c r="J57" s="1">
        <f>SUMIF(L!AC:AC,Datos!F57,L!AD:AD)</f>
        <v>0</v>
      </c>
      <c r="K57" s="1">
        <f>COUNTIFS(L!AC:AC,F57,L!AD:AD,"&gt;0")</f>
        <v>0</v>
      </c>
      <c r="S57">
        <v>9610463</v>
      </c>
      <c r="T57">
        <v>2</v>
      </c>
      <c r="U57" t="str">
        <v>H</v>
      </c>
    </row>
    <row r="58" spans="5:21" x14ac:dyDescent="0.25">
      <c r="E58" s="122" t="s">
        <v>1078</v>
      </c>
      <c r="F58" s="1" t="str">
        <f t="shared" si="1"/>
        <v>M_9_[4 a 10]</v>
      </c>
      <c r="G58" s="1"/>
      <c r="H58" s="1">
        <f>SUMIF(L!AC:AC,Datos!F58,L!T:T)</f>
        <v>0</v>
      </c>
      <c r="I58" s="1">
        <f>COUNTIF(L!AC:AC,Datos!F58)</f>
        <v>0</v>
      </c>
      <c r="J58" s="1">
        <f>SUMIF(L!AC:AC,Datos!F58,L!AD:AD)</f>
        <v>0</v>
      </c>
      <c r="K58" s="1">
        <f>COUNTIFS(L!AC:AC,F58,L!AD:AD,"&gt;0")</f>
        <v>0</v>
      </c>
      <c r="S58">
        <v>9629688</v>
      </c>
      <c r="T58">
        <v>1</v>
      </c>
      <c r="U58" t="str">
        <v>M</v>
      </c>
    </row>
    <row r="59" spans="5:21" x14ac:dyDescent="0.25">
      <c r="E59" s="122" t="s">
        <v>1080</v>
      </c>
      <c r="F59" s="1" t="str">
        <f t="shared" si="1"/>
        <v>M_10_[4 a 10]</v>
      </c>
      <c r="G59" s="1"/>
      <c r="H59" s="1">
        <f>SUMIF(L!AC:AC,Datos!F59,L!T:T)</f>
        <v>0</v>
      </c>
      <c r="I59" s="1">
        <f>COUNTIF(L!AC:AC,Datos!F59)</f>
        <v>0</v>
      </c>
      <c r="J59" s="1">
        <f>SUMIF(L!AC:AC,Datos!F59,L!AD:AD)</f>
        <v>0</v>
      </c>
      <c r="K59" s="1">
        <f>COUNTIFS(L!AC:AC,F59,L!AD:AD,"&gt;0")</f>
        <v>0</v>
      </c>
      <c r="S59">
        <v>9796664</v>
      </c>
      <c r="T59">
        <v>1</v>
      </c>
      <c r="U59" t="str">
        <v>M</v>
      </c>
    </row>
    <row r="60" spans="5:21" x14ac:dyDescent="0.25">
      <c r="E60" s="122" t="s">
        <v>1082</v>
      </c>
      <c r="F60" s="1" t="str">
        <f t="shared" si="1"/>
        <v>M_11_[4 a 10]</v>
      </c>
      <c r="G60" s="1"/>
      <c r="H60" s="1">
        <f>SUMIF(L!AC:AC,Datos!F60,L!T:T)</f>
        <v>0</v>
      </c>
      <c r="I60" s="1">
        <f>COUNTIF(L!AC:AC,Datos!F60)</f>
        <v>0</v>
      </c>
      <c r="J60" s="1">
        <f>SUMIF(L!AC:AC,Datos!F60,L!AD:AD)</f>
        <v>0</v>
      </c>
      <c r="K60" s="1">
        <f>COUNTIFS(L!AC:AC,F60,L!AD:AD,"&gt;0")</f>
        <v>0</v>
      </c>
      <c r="S60">
        <v>9804775</v>
      </c>
      <c r="T60">
        <v>1</v>
      </c>
      <c r="U60" t="str">
        <v>M</v>
      </c>
    </row>
    <row r="61" spans="5:21" x14ac:dyDescent="0.25">
      <c r="E61" s="122" t="s">
        <v>1084</v>
      </c>
      <c r="F61" s="1" t="str">
        <f t="shared" si="1"/>
        <v>M_12_[4 a 10]</v>
      </c>
      <c r="G61" s="1"/>
      <c r="H61" s="1">
        <f>SUMIF(L!AC:AC,Datos!F61,L!T:T)</f>
        <v>0</v>
      </c>
      <c r="I61" s="1">
        <f>COUNTIF(L!AC:AC,Datos!F61)</f>
        <v>0</v>
      </c>
      <c r="J61" s="1">
        <f>SUMIF(L!AC:AC,Datos!F61,L!AD:AD)</f>
        <v>0</v>
      </c>
      <c r="K61" s="1">
        <f>COUNTIFS(L!AC:AC,F61,L!AD:AD,"&gt;0")</f>
        <v>0</v>
      </c>
      <c r="S61">
        <v>9849581</v>
      </c>
      <c r="T61">
        <v>1</v>
      </c>
      <c r="U61" t="str">
        <v>M</v>
      </c>
    </row>
    <row r="62" spans="5:21" x14ac:dyDescent="0.25">
      <c r="E62" s="122" t="s">
        <v>1086</v>
      </c>
      <c r="F62" s="1" t="str">
        <f t="shared" si="1"/>
        <v>M_13_[4 a 10]</v>
      </c>
      <c r="G62" s="1"/>
      <c r="H62" s="1">
        <f>SUMIF(L!AC:AC,Datos!F62,L!T:T)</f>
        <v>0</v>
      </c>
      <c r="I62" s="1">
        <f>COUNTIF(L!AC:AC,Datos!F62)</f>
        <v>0</v>
      </c>
      <c r="J62" s="1">
        <f>SUMIF(L!AC:AC,Datos!F62,L!AD:AD)</f>
        <v>0</v>
      </c>
      <c r="K62" s="1">
        <f>COUNTIFS(L!AC:AC,F62,L!AD:AD,"&gt;0")</f>
        <v>0</v>
      </c>
      <c r="S62">
        <v>9910571</v>
      </c>
      <c r="T62">
        <v>2</v>
      </c>
      <c r="U62" t="str">
        <v>M</v>
      </c>
    </row>
    <row r="63" spans="5:21" x14ac:dyDescent="0.25">
      <c r="E63" s="121" t="s">
        <v>1030</v>
      </c>
      <c r="F63" s="1" t="str">
        <f>CONCATENATE(E63,"_",$C$5)</f>
        <v>H_1_[11 +]</v>
      </c>
      <c r="G63" s="1"/>
      <c r="H63" s="1">
        <f>SUMIF(L!AC:AC,Datos!F63,L!T:T)</f>
        <v>2805</v>
      </c>
      <c r="I63" s="1">
        <f>COUNTIF(L!AC:AC,Datos!F63)</f>
        <v>119</v>
      </c>
      <c r="J63" s="1">
        <f>SUMIF(L!AC:AC,Datos!F63,L!AD:AD)</f>
        <v>57641566</v>
      </c>
      <c r="K63" s="1">
        <f>COUNTIFS(L!AC:AC,F63,L!AD:AD,"&gt;0")</f>
        <v>17</v>
      </c>
      <c r="S63">
        <v>9921999</v>
      </c>
      <c r="T63">
        <v>2</v>
      </c>
      <c r="U63" t="str">
        <v>M</v>
      </c>
    </row>
    <row r="64" spans="5:21" x14ac:dyDescent="0.25">
      <c r="E64" s="121" t="s">
        <v>1033</v>
      </c>
      <c r="F64" s="1" t="str">
        <f t="shared" ref="F64:F92" si="2">CONCATENATE(E64,"_",$C$5)</f>
        <v>H_2_[11 +]</v>
      </c>
      <c r="G64" s="1"/>
      <c r="H64" s="1">
        <f>SUMIF(L!AC:AC,Datos!F64,L!T:T)</f>
        <v>0</v>
      </c>
      <c r="I64" s="1">
        <f>COUNTIF(L!AC:AC,Datos!F64)</f>
        <v>0</v>
      </c>
      <c r="J64" s="1">
        <f>SUMIF(L!AC:AC,Datos!F64,L!AD:AD)</f>
        <v>0</v>
      </c>
      <c r="K64" s="1">
        <f>COUNTIFS(L!AC:AC,F64,L!AD:AD,"&gt;0")</f>
        <v>0</v>
      </c>
      <c r="S64">
        <v>9928568</v>
      </c>
      <c r="T64">
        <v>1</v>
      </c>
      <c r="U64" t="str">
        <v>H</v>
      </c>
    </row>
    <row r="65" spans="5:21" x14ac:dyDescent="0.25">
      <c r="E65" s="121" t="s">
        <v>1035</v>
      </c>
      <c r="F65" s="1" t="str">
        <f t="shared" si="2"/>
        <v>H_3_[11 +]</v>
      </c>
      <c r="G65" s="1"/>
      <c r="H65" s="1">
        <f>SUMIF(L!AC:AC,Datos!F65,L!T:T)</f>
        <v>0</v>
      </c>
      <c r="I65" s="1">
        <f>COUNTIF(L!AC:AC,Datos!F65)</f>
        <v>0</v>
      </c>
      <c r="J65" s="1">
        <f>SUMIF(L!AC:AC,Datos!F65,L!AD:AD)</f>
        <v>0</v>
      </c>
      <c r="K65" s="1">
        <f>COUNTIFS(L!AC:AC,F65,L!AD:AD,"&gt;0")</f>
        <v>0</v>
      </c>
      <c r="S65">
        <v>9955675</v>
      </c>
      <c r="T65">
        <v>1</v>
      </c>
      <c r="U65" t="str">
        <v>M</v>
      </c>
    </row>
    <row r="66" spans="5:21" x14ac:dyDescent="0.25">
      <c r="E66" s="121" t="s">
        <v>1036</v>
      </c>
      <c r="F66" s="1" t="str">
        <f t="shared" si="2"/>
        <v>H_4_[11 +]</v>
      </c>
      <c r="G66" s="1"/>
      <c r="H66" s="1">
        <f>SUMIF(L!AC:AC,Datos!F66,L!T:T)</f>
        <v>0</v>
      </c>
      <c r="I66" s="1">
        <f>COUNTIF(L!AC:AC,Datos!F66)</f>
        <v>0</v>
      </c>
      <c r="J66" s="1">
        <f>SUMIF(L!AC:AC,Datos!F66,L!AD:AD)</f>
        <v>0</v>
      </c>
      <c r="K66" s="1">
        <f>COUNTIFS(L!AC:AC,F66,L!AD:AD,"&gt;0")</f>
        <v>0</v>
      </c>
      <c r="S66">
        <v>9999691</v>
      </c>
      <c r="T66">
        <v>2</v>
      </c>
      <c r="U66" t="str">
        <v>M</v>
      </c>
    </row>
    <row r="67" spans="5:21" x14ac:dyDescent="0.25">
      <c r="E67" s="121" t="s">
        <v>1037</v>
      </c>
      <c r="F67" s="1" t="str">
        <f t="shared" si="2"/>
        <v>H_5A_[11 +]</v>
      </c>
      <c r="G67" s="1"/>
      <c r="H67" s="1">
        <f>SUMIF(L!AC:AC,Datos!F67,L!T:T)</f>
        <v>0</v>
      </c>
      <c r="I67" s="1">
        <f>COUNTIF(L!AC:AC,Datos!F67)</f>
        <v>0</v>
      </c>
      <c r="J67" s="1">
        <f>SUMIF(L!AC:AC,Datos!F67,L!AD:AD)</f>
        <v>0</v>
      </c>
      <c r="K67" s="1">
        <f>COUNTIFS(L!AC:AC,F67,L!AD:AD,"&gt;0")</f>
        <v>0</v>
      </c>
      <c r="S67">
        <v>10016752</v>
      </c>
      <c r="T67">
        <v>1</v>
      </c>
      <c r="U67" t="str">
        <v>H</v>
      </c>
    </row>
    <row r="68" spans="5:21" x14ac:dyDescent="0.25">
      <c r="E68" s="121" t="s">
        <v>1038</v>
      </c>
      <c r="F68" s="1" t="str">
        <f t="shared" si="2"/>
        <v>H_5B_[11 +]</v>
      </c>
      <c r="G68" s="1"/>
      <c r="H68" s="1">
        <f>SUMIF(L!AC:AC,Datos!F68,L!T:T)</f>
        <v>55</v>
      </c>
      <c r="I68" s="1">
        <f>COUNTIF(L!AC:AC,Datos!F68)</f>
        <v>1</v>
      </c>
      <c r="J68" s="1">
        <f>SUMIF(L!AC:AC,Datos!F68,L!AD:AD)</f>
        <v>0</v>
      </c>
      <c r="K68" s="1">
        <f>COUNTIFS(L!AC:AC,F68,L!AD:AD,"&gt;0")</f>
        <v>0</v>
      </c>
      <c r="S68">
        <v>10027670</v>
      </c>
      <c r="T68">
        <v>12</v>
      </c>
      <c r="U68" t="str">
        <v>H</v>
      </c>
    </row>
    <row r="69" spans="5:21" x14ac:dyDescent="0.25">
      <c r="E69" s="121" t="s">
        <v>1040</v>
      </c>
      <c r="F69" s="1" t="str">
        <f t="shared" si="2"/>
        <v>H_6A_[11 +]</v>
      </c>
      <c r="G69" s="1"/>
      <c r="H69" s="1">
        <f>SUMIF(L!AC:AC,Datos!F69,L!T:T)</f>
        <v>0</v>
      </c>
      <c r="I69" s="1">
        <f>COUNTIF(L!AC:AC,Datos!F69)</f>
        <v>0</v>
      </c>
      <c r="J69" s="1">
        <f>SUMIF(L!AC:AC,Datos!F69,L!AD:AD)</f>
        <v>0</v>
      </c>
      <c r="K69" s="1">
        <f>COUNTIFS(L!AC:AC,F69,L!AD:AD,"&gt;0")</f>
        <v>0</v>
      </c>
      <c r="S69">
        <v>10059678</v>
      </c>
      <c r="T69">
        <v>2</v>
      </c>
      <c r="U69" t="str">
        <v>M</v>
      </c>
    </row>
    <row r="70" spans="5:21" x14ac:dyDescent="0.25">
      <c r="E70" s="121" t="s">
        <v>1042</v>
      </c>
      <c r="F70" s="1" t="str">
        <f t="shared" si="2"/>
        <v>H_6B_[11 +]</v>
      </c>
      <c r="G70" s="1"/>
      <c r="H70" s="1">
        <f>SUMIF(L!AC:AC,Datos!F70,L!T:T)</f>
        <v>0</v>
      </c>
      <c r="I70" s="1">
        <f>COUNTIF(L!AC:AC,Datos!F70)</f>
        <v>0</v>
      </c>
      <c r="J70" s="1">
        <f>SUMIF(L!AC:AC,Datos!F70,L!AD:AD)</f>
        <v>0</v>
      </c>
      <c r="K70" s="1">
        <f>COUNTIFS(L!AC:AC,F70,L!AD:AD,"&gt;0")</f>
        <v>0</v>
      </c>
      <c r="S70">
        <v>10086798</v>
      </c>
      <c r="T70">
        <v>1</v>
      </c>
      <c r="U70" t="str">
        <v>M</v>
      </c>
    </row>
    <row r="71" spans="5:21" x14ac:dyDescent="0.25">
      <c r="E71" s="121" t="s">
        <v>1044</v>
      </c>
      <c r="F71" s="1" t="str">
        <f t="shared" si="2"/>
        <v>H_7_[11 +]</v>
      </c>
      <c r="G71" s="1"/>
      <c r="H71" s="1">
        <f>SUMIF(L!AC:AC,Datos!F71,L!T:T)</f>
        <v>0</v>
      </c>
      <c r="I71" s="1">
        <f>COUNTIF(L!AC:AC,Datos!F71)</f>
        <v>0</v>
      </c>
      <c r="J71" s="1">
        <f>SUMIF(L!AC:AC,Datos!F71,L!AD:AD)</f>
        <v>0</v>
      </c>
      <c r="K71" s="1">
        <f>COUNTIFS(L!AC:AC,F71,L!AD:AD,"&gt;0")</f>
        <v>0</v>
      </c>
      <c r="S71">
        <v>10091655</v>
      </c>
      <c r="T71">
        <v>1</v>
      </c>
      <c r="U71" t="str">
        <v>M</v>
      </c>
    </row>
    <row r="72" spans="5:21" x14ac:dyDescent="0.25">
      <c r="E72" s="121" t="s">
        <v>1046</v>
      </c>
      <c r="F72" s="1" t="str">
        <f t="shared" si="2"/>
        <v>H_8_[11 +]</v>
      </c>
      <c r="G72" s="1"/>
      <c r="H72" s="1">
        <f>SUMIF(L!AC:AC,Datos!F72,L!T:T)</f>
        <v>0</v>
      </c>
      <c r="I72" s="1">
        <f>COUNTIF(L!AC:AC,Datos!F72)</f>
        <v>0</v>
      </c>
      <c r="J72" s="1">
        <f>SUMIF(L!AC:AC,Datos!F72,L!AD:AD)</f>
        <v>0</v>
      </c>
      <c r="K72" s="1">
        <f>COUNTIFS(L!AC:AC,F72,L!AD:AD,"&gt;0")</f>
        <v>0</v>
      </c>
      <c r="S72">
        <v>10102555</v>
      </c>
      <c r="T72">
        <v>1</v>
      </c>
      <c r="U72" t="str">
        <v>M</v>
      </c>
    </row>
    <row r="73" spans="5:21" x14ac:dyDescent="0.25">
      <c r="E73" s="121" t="s">
        <v>1048</v>
      </c>
      <c r="F73" s="1" t="str">
        <f t="shared" si="2"/>
        <v>H_9_[11 +]</v>
      </c>
      <c r="G73" s="1"/>
      <c r="H73" s="1">
        <f>SUMIF(L!AC:AC,Datos!F73,L!T:T)</f>
        <v>0</v>
      </c>
      <c r="I73" s="1">
        <f>COUNTIF(L!AC:AC,Datos!F73)</f>
        <v>0</v>
      </c>
      <c r="J73" s="1">
        <f>SUMIF(L!AC:AC,Datos!F73,L!AD:AD)</f>
        <v>0</v>
      </c>
      <c r="K73" s="1">
        <f>COUNTIFS(L!AC:AC,F73,L!AD:AD,"&gt;0")</f>
        <v>0</v>
      </c>
      <c r="S73">
        <v>10121785</v>
      </c>
      <c r="T73">
        <v>1</v>
      </c>
      <c r="U73" t="str">
        <v>M</v>
      </c>
    </row>
    <row r="74" spans="5:21" x14ac:dyDescent="0.25">
      <c r="E74" s="121" t="s">
        <v>1050</v>
      </c>
      <c r="F74" s="1" t="str">
        <f t="shared" si="2"/>
        <v>H_10_[11 +]</v>
      </c>
      <c r="G74" s="1"/>
      <c r="H74" s="1">
        <f>SUMIF(L!AC:AC,Datos!F74,L!T:T)</f>
        <v>0</v>
      </c>
      <c r="I74" s="1">
        <f>COUNTIF(L!AC:AC,Datos!F74)</f>
        <v>0</v>
      </c>
      <c r="J74" s="1">
        <f>SUMIF(L!AC:AC,Datos!F74,L!AD:AD)</f>
        <v>0</v>
      </c>
      <c r="K74" s="1">
        <f>COUNTIFS(L!AC:AC,F74,L!AD:AD,"&gt;0")</f>
        <v>0</v>
      </c>
      <c r="S74">
        <v>10122155</v>
      </c>
      <c r="T74">
        <v>5</v>
      </c>
      <c r="U74" t="str">
        <v>M</v>
      </c>
    </row>
    <row r="75" spans="5:21" x14ac:dyDescent="0.25">
      <c r="E75" s="121" t="s">
        <v>1052</v>
      </c>
      <c r="F75" s="1" t="str">
        <f t="shared" si="2"/>
        <v>H_11_[11 +]</v>
      </c>
      <c r="G75" s="1"/>
      <c r="H75" s="1">
        <f>SUMIF(L!AC:AC,Datos!F75,L!T:T)</f>
        <v>0</v>
      </c>
      <c r="I75" s="1">
        <f>COUNTIF(L!AC:AC,Datos!F75)</f>
        <v>0</v>
      </c>
      <c r="J75" s="1">
        <f>SUMIF(L!AC:AC,Datos!F75,L!AD:AD)</f>
        <v>0</v>
      </c>
      <c r="K75" s="1">
        <f>COUNTIFS(L!AC:AC,F75,L!AD:AD,"&gt;0")</f>
        <v>0</v>
      </c>
      <c r="S75">
        <v>10123725</v>
      </c>
      <c r="T75">
        <v>3</v>
      </c>
      <c r="U75" t="str">
        <v>M</v>
      </c>
    </row>
    <row r="76" spans="5:21" x14ac:dyDescent="0.25">
      <c r="E76" s="121" t="s">
        <v>1054</v>
      </c>
      <c r="F76" s="1" t="str">
        <f t="shared" si="2"/>
        <v>H_12_[11 +]</v>
      </c>
      <c r="G76" s="1"/>
      <c r="H76" s="1">
        <f>SUMIF(L!AC:AC,Datos!F76,L!T:T)</f>
        <v>0</v>
      </c>
      <c r="I76" s="1">
        <f>COUNTIF(L!AC:AC,Datos!F76)</f>
        <v>0</v>
      </c>
      <c r="J76" s="1">
        <f>SUMIF(L!AC:AC,Datos!F76,L!AD:AD)</f>
        <v>0</v>
      </c>
      <c r="K76" s="1">
        <f>COUNTIFS(L!AC:AC,F76,L!AD:AD,"&gt;0")</f>
        <v>0</v>
      </c>
      <c r="S76">
        <v>10197224</v>
      </c>
      <c r="T76">
        <v>1</v>
      </c>
      <c r="U76" t="str">
        <v>M</v>
      </c>
    </row>
    <row r="77" spans="5:21" x14ac:dyDescent="0.25">
      <c r="E77" s="121" t="s">
        <v>1056</v>
      </c>
      <c r="F77" s="1" t="str">
        <f t="shared" si="2"/>
        <v>H_13_[11 +]</v>
      </c>
      <c r="G77" s="1"/>
      <c r="H77" s="1">
        <f>SUMIF(L!AC:AC,Datos!F77,L!T:T)</f>
        <v>0</v>
      </c>
      <c r="I77" s="1">
        <f>COUNTIF(L!AC:AC,Datos!F77)</f>
        <v>0</v>
      </c>
      <c r="J77" s="1">
        <f>SUMIF(L!AC:AC,Datos!F77,L!AD:AD)</f>
        <v>0</v>
      </c>
      <c r="K77" s="1">
        <f>COUNTIFS(L!AC:AC,F77,L!AD:AD,"&gt;0")</f>
        <v>0</v>
      </c>
      <c r="S77">
        <v>10213912</v>
      </c>
      <c r="T77">
        <v>6</v>
      </c>
      <c r="U77" t="str">
        <v>M</v>
      </c>
    </row>
    <row r="78" spans="5:21" x14ac:dyDescent="0.25">
      <c r="E78" s="122" t="s">
        <v>1058</v>
      </c>
      <c r="F78" s="1" t="str">
        <f t="shared" si="2"/>
        <v>M_1_[11 +]</v>
      </c>
      <c r="G78" s="1"/>
      <c r="H78" s="1">
        <f>SUMIF(L!AC:AC,Datos!F78,L!T:T)</f>
        <v>5886</v>
      </c>
      <c r="I78" s="1">
        <f>COUNTIF(L!AC:AC,Datos!F78)</f>
        <v>280</v>
      </c>
      <c r="J78" s="1">
        <f>SUMIF(L!AC:AC,Datos!F78,L!AD:AD)</f>
        <v>35233288</v>
      </c>
      <c r="K78" s="1">
        <f>COUNTIFS(L!AC:AC,F78,L!AD:AD,"&gt;0")</f>
        <v>18</v>
      </c>
      <c r="S78">
        <v>10219404</v>
      </c>
      <c r="T78">
        <v>3</v>
      </c>
      <c r="U78" t="str">
        <v>M</v>
      </c>
    </row>
    <row r="79" spans="5:21" x14ac:dyDescent="0.25">
      <c r="E79" s="122" t="s">
        <v>1060</v>
      </c>
      <c r="F79" s="1" t="str">
        <f t="shared" si="2"/>
        <v>M_2_[11 +]</v>
      </c>
      <c r="G79" s="1"/>
      <c r="H79" s="1">
        <f>SUMIF(L!AC:AC,Datos!F79,L!T:T)</f>
        <v>0</v>
      </c>
      <c r="I79" s="1">
        <f>COUNTIF(L!AC:AC,Datos!F79)</f>
        <v>0</v>
      </c>
      <c r="J79" s="1">
        <f>SUMIF(L!AC:AC,Datos!F79,L!AD:AD)</f>
        <v>0</v>
      </c>
      <c r="K79" s="1">
        <f>COUNTIFS(L!AC:AC,F79,L!AD:AD,"&gt;0")</f>
        <v>0</v>
      </c>
      <c r="S79">
        <v>10223204</v>
      </c>
      <c r="T79">
        <v>1</v>
      </c>
      <c r="U79" t="str">
        <v>H</v>
      </c>
    </row>
    <row r="80" spans="5:21" x14ac:dyDescent="0.25">
      <c r="E80" s="122" t="s">
        <v>1062</v>
      </c>
      <c r="F80" s="1" t="str">
        <f t="shared" si="2"/>
        <v>M_3_[11 +]</v>
      </c>
      <c r="G80" s="1"/>
      <c r="H80" s="1">
        <f>SUMIF(L!AC:AC,Datos!F80,L!T:T)</f>
        <v>1528</v>
      </c>
      <c r="I80" s="1">
        <f>COUNTIF(L!AC:AC,Datos!F80)</f>
        <v>25</v>
      </c>
      <c r="J80" s="1">
        <f>SUMIF(L!AC:AC,Datos!F80,L!AD:AD)</f>
        <v>0</v>
      </c>
      <c r="K80" s="1">
        <f>COUNTIFS(L!AC:AC,F80,L!AD:AD,"&gt;0")</f>
        <v>0</v>
      </c>
      <c r="S80">
        <v>10318089</v>
      </c>
      <c r="T80">
        <v>3</v>
      </c>
      <c r="U80" t="str">
        <v>M</v>
      </c>
    </row>
    <row r="81" spans="5:21" x14ac:dyDescent="0.25">
      <c r="E81" s="122" t="s">
        <v>1064</v>
      </c>
      <c r="F81" s="1" t="str">
        <f t="shared" si="2"/>
        <v>M_4_[11 +]</v>
      </c>
      <c r="G81" s="1"/>
      <c r="H81" s="1">
        <f>SUMIF(L!AC:AC,Datos!F81,L!T:T)</f>
        <v>540</v>
      </c>
      <c r="I81" s="1">
        <f>COUNTIF(L!AC:AC,Datos!F81)</f>
        <v>19</v>
      </c>
      <c r="J81" s="1">
        <f>SUMIF(L!AC:AC,Datos!F81,L!AD:AD)</f>
        <v>0</v>
      </c>
      <c r="K81" s="1">
        <f>COUNTIFS(L!AC:AC,F81,L!AD:AD,"&gt;0")</f>
        <v>0</v>
      </c>
      <c r="S81">
        <v>10325880</v>
      </c>
      <c r="T81">
        <v>1</v>
      </c>
      <c r="U81" t="str">
        <v>H</v>
      </c>
    </row>
    <row r="82" spans="5:21" x14ac:dyDescent="0.25">
      <c r="E82" s="122" t="s">
        <v>1066</v>
      </c>
      <c r="F82" s="1" t="str">
        <f t="shared" si="2"/>
        <v>M_5A_[11 +]</v>
      </c>
      <c r="G82" s="1"/>
      <c r="H82" s="1">
        <f>SUMIF(L!AC:AC,Datos!F82,L!T:T)</f>
        <v>0</v>
      </c>
      <c r="I82" s="1">
        <f>COUNTIF(L!AC:AC,Datos!F82)</f>
        <v>0</v>
      </c>
      <c r="J82" s="1">
        <f>SUMIF(L!AC:AC,Datos!F82,L!AD:AD)</f>
        <v>0</v>
      </c>
      <c r="K82" s="1">
        <f>COUNTIFS(L!AC:AC,F82,L!AD:AD,"&gt;0")</f>
        <v>0</v>
      </c>
      <c r="S82">
        <v>10367707</v>
      </c>
      <c r="T82">
        <v>3</v>
      </c>
      <c r="U82" t="str">
        <v>M</v>
      </c>
    </row>
    <row r="83" spans="5:21" x14ac:dyDescent="0.25">
      <c r="E83" s="122" t="s">
        <v>1068</v>
      </c>
      <c r="F83" s="1" t="str">
        <f t="shared" si="2"/>
        <v>M_5B_[11 +]</v>
      </c>
      <c r="G83" s="1"/>
      <c r="H83" s="1">
        <f>SUMIF(L!AC:AC,Datos!F83,L!T:T)</f>
        <v>133</v>
      </c>
      <c r="I83" s="1">
        <f>COUNTIF(L!AC:AC,Datos!F83)</f>
        <v>5</v>
      </c>
      <c r="J83" s="1">
        <f>SUMIF(L!AC:AC,Datos!F83,L!AD:AD)</f>
        <v>10201630</v>
      </c>
      <c r="K83" s="1">
        <f>COUNTIFS(L!AC:AC,F83,L!AD:AD,"&gt;0")</f>
        <v>3</v>
      </c>
      <c r="S83">
        <v>10368449</v>
      </c>
      <c r="T83">
        <v>2</v>
      </c>
      <c r="U83" t="str">
        <v>H</v>
      </c>
    </row>
    <row r="84" spans="5:21" x14ac:dyDescent="0.25">
      <c r="E84" s="122" t="s">
        <v>1070</v>
      </c>
      <c r="F84" s="1" t="str">
        <f t="shared" si="2"/>
        <v>M_6A_[11 +]</v>
      </c>
      <c r="G84" s="1"/>
      <c r="H84" s="1">
        <f>SUMIF(L!AC:AC,Datos!F84,L!T:T)</f>
        <v>0</v>
      </c>
      <c r="I84" s="1">
        <f>COUNTIF(L!AC:AC,Datos!F84)</f>
        <v>0</v>
      </c>
      <c r="J84" s="1">
        <f>SUMIF(L!AC:AC,Datos!F84,L!AD:AD)</f>
        <v>0</v>
      </c>
      <c r="K84" s="1">
        <f>COUNTIFS(L!AC:AC,F84,L!AD:AD,"&gt;0")</f>
        <v>0</v>
      </c>
      <c r="S84">
        <v>10435188</v>
      </c>
      <c r="T84">
        <v>1</v>
      </c>
      <c r="U84" t="str">
        <v>H</v>
      </c>
    </row>
    <row r="85" spans="5:21" x14ac:dyDescent="0.25">
      <c r="E85" s="122" t="s">
        <v>1072</v>
      </c>
      <c r="F85" s="1" t="str">
        <f t="shared" si="2"/>
        <v>M_6B_[11 +]</v>
      </c>
      <c r="G85" s="1"/>
      <c r="H85" s="1">
        <f>SUMIF(L!AC:AC,Datos!F85,L!T:T)</f>
        <v>0</v>
      </c>
      <c r="I85" s="1">
        <f>COUNTIF(L!AC:AC,Datos!F85)</f>
        <v>0</v>
      </c>
      <c r="J85" s="1">
        <f>SUMIF(L!AC:AC,Datos!F85,L!AD:AD)</f>
        <v>0</v>
      </c>
      <c r="K85" s="1">
        <f>COUNTIFS(L!AC:AC,F85,L!AD:AD,"&gt;0")</f>
        <v>0</v>
      </c>
      <c r="S85">
        <v>10440137</v>
      </c>
      <c r="T85">
        <v>4</v>
      </c>
      <c r="U85" t="str">
        <v>M</v>
      </c>
    </row>
    <row r="86" spans="5:21" x14ac:dyDescent="0.25">
      <c r="E86" s="122" t="s">
        <v>1074</v>
      </c>
      <c r="F86" s="1" t="str">
        <f t="shared" si="2"/>
        <v>M_7_[11 +]</v>
      </c>
      <c r="G86" s="1"/>
      <c r="H86" s="1">
        <f>SUMIF(L!AC:AC,Datos!F86,L!T:T)</f>
        <v>122</v>
      </c>
      <c r="I86" s="1">
        <f>COUNTIF(L!AC:AC,Datos!F86)</f>
        <v>9</v>
      </c>
      <c r="J86" s="1">
        <f>SUMIF(L!AC:AC,Datos!F86,L!AD:AD)</f>
        <v>0</v>
      </c>
      <c r="K86" s="1">
        <f>COUNTIFS(L!AC:AC,F86,L!AD:AD,"&gt;0")</f>
        <v>0</v>
      </c>
      <c r="S86">
        <v>10461438</v>
      </c>
      <c r="T86">
        <v>5</v>
      </c>
      <c r="U86" t="str">
        <v>M</v>
      </c>
    </row>
    <row r="87" spans="5:21" x14ac:dyDescent="0.25">
      <c r="E87" s="122" t="s">
        <v>1076</v>
      </c>
      <c r="F87" s="1" t="str">
        <f t="shared" si="2"/>
        <v>M_8_[11 +]</v>
      </c>
      <c r="G87" s="1"/>
      <c r="H87" s="1">
        <f>SUMIF(L!AC:AC,Datos!F87,L!T:T)</f>
        <v>0</v>
      </c>
      <c r="I87" s="1">
        <f>COUNTIF(L!AC:AC,Datos!F87)</f>
        <v>0</v>
      </c>
      <c r="J87" s="1">
        <f>SUMIF(L!AC:AC,Datos!F87,L!AD:AD)</f>
        <v>0</v>
      </c>
      <c r="K87" s="1">
        <f>COUNTIFS(L!AC:AC,F87,L!AD:AD,"&gt;0")</f>
        <v>0</v>
      </c>
      <c r="S87">
        <v>10464332</v>
      </c>
      <c r="T87">
        <v>4</v>
      </c>
      <c r="U87" t="str">
        <v>H</v>
      </c>
    </row>
    <row r="88" spans="5:21" x14ac:dyDescent="0.25">
      <c r="E88" s="122" t="s">
        <v>1078</v>
      </c>
      <c r="F88" s="1" t="str">
        <f t="shared" si="2"/>
        <v>M_9_[11 +]</v>
      </c>
      <c r="G88" s="1"/>
      <c r="H88" s="1">
        <f>SUMIF(L!AC:AC,Datos!F88,L!T:T)</f>
        <v>237</v>
      </c>
      <c r="I88" s="1">
        <f>COUNTIF(L!AC:AC,Datos!F88)</f>
        <v>8</v>
      </c>
      <c r="J88" s="1">
        <f>SUMIF(L!AC:AC,Datos!F88,L!AD:AD)</f>
        <v>0</v>
      </c>
      <c r="K88" s="1">
        <f>COUNTIFS(L!AC:AC,F88,L!AD:AD,"&gt;0")</f>
        <v>0</v>
      </c>
      <c r="S88">
        <v>10523367</v>
      </c>
      <c r="T88">
        <v>4</v>
      </c>
      <c r="U88" t="str">
        <v>H</v>
      </c>
    </row>
    <row r="89" spans="5:21" x14ac:dyDescent="0.25">
      <c r="E89" s="122" t="s">
        <v>1080</v>
      </c>
      <c r="F89" s="1" t="str">
        <f t="shared" si="2"/>
        <v>M_10_[11 +]</v>
      </c>
      <c r="G89" s="1"/>
      <c r="H89" s="1">
        <f>SUMIF(L!AC:AC,Datos!F89,L!T:T)</f>
        <v>0</v>
      </c>
      <c r="I89" s="1">
        <f>COUNTIF(L!AC:AC,Datos!F89)</f>
        <v>0</v>
      </c>
      <c r="J89" s="1">
        <f>SUMIF(L!AC:AC,Datos!F89,L!AD:AD)</f>
        <v>0</v>
      </c>
      <c r="K89" s="1">
        <f>COUNTIFS(L!AC:AC,F89,L!AD:AD,"&gt;0")</f>
        <v>0</v>
      </c>
      <c r="S89">
        <v>10530725</v>
      </c>
      <c r="T89">
        <v>1</v>
      </c>
      <c r="U89" t="str">
        <v>M</v>
      </c>
    </row>
    <row r="90" spans="5:21" x14ac:dyDescent="0.25">
      <c r="E90" s="122" t="s">
        <v>1082</v>
      </c>
      <c r="F90" s="1" t="str">
        <f t="shared" si="2"/>
        <v>M_11_[11 +]</v>
      </c>
      <c r="G90" s="1"/>
      <c r="H90" s="1">
        <f>SUMIF(L!AC:AC,Datos!F90,L!T:T)</f>
        <v>0</v>
      </c>
      <c r="I90" s="1">
        <f>COUNTIF(L!AC:AC,Datos!F90)</f>
        <v>0</v>
      </c>
      <c r="J90" s="1">
        <f>SUMIF(L!AC:AC,Datos!F90,L!AD:AD)</f>
        <v>0</v>
      </c>
      <c r="K90" s="1">
        <f>COUNTIFS(L!AC:AC,F90,L!AD:AD,"&gt;0")</f>
        <v>0</v>
      </c>
      <c r="S90">
        <v>10531121</v>
      </c>
      <c r="T90">
        <v>1</v>
      </c>
      <c r="U90" t="str">
        <v>H</v>
      </c>
    </row>
    <row r="91" spans="5:21" x14ac:dyDescent="0.25">
      <c r="E91" s="122" t="s">
        <v>1084</v>
      </c>
      <c r="F91" s="1" t="str">
        <f t="shared" si="2"/>
        <v>M_12_[11 +]</v>
      </c>
      <c r="G91" s="1"/>
      <c r="H91" s="1">
        <f>SUMIF(L!AC:AC,Datos!F91,L!T:T)</f>
        <v>0</v>
      </c>
      <c r="I91" s="1">
        <f>COUNTIF(L!AC:AC,Datos!F91)</f>
        <v>0</v>
      </c>
      <c r="J91" s="1">
        <f>SUMIF(L!AC:AC,Datos!F91,L!AD:AD)</f>
        <v>0</v>
      </c>
      <c r="K91" s="1">
        <f>COUNTIFS(L!AC:AC,F91,L!AD:AD,"&gt;0")</f>
        <v>0</v>
      </c>
      <c r="S91">
        <v>10567844</v>
      </c>
      <c r="T91">
        <v>1</v>
      </c>
      <c r="U91" t="str">
        <v>H</v>
      </c>
    </row>
    <row r="92" spans="5:21" x14ac:dyDescent="0.25">
      <c r="E92" s="122" t="s">
        <v>1086</v>
      </c>
      <c r="F92" s="1" t="str">
        <f t="shared" si="2"/>
        <v>M_13_[11 +]</v>
      </c>
      <c r="G92" s="1"/>
      <c r="H92" s="1">
        <f>SUMIF(L!AC:AC,Datos!F92,L!T:T)</f>
        <v>0</v>
      </c>
      <c r="I92" s="1">
        <f>COUNTIF(L!AC:AC,Datos!F92)</f>
        <v>0</v>
      </c>
      <c r="J92" s="1">
        <f>SUMIF(L!AC:AC,Datos!F92,L!AD:AD)</f>
        <v>0</v>
      </c>
      <c r="K92" s="1">
        <f>COUNTIFS(L!AC:AC,F92,L!AD:AD,"&gt;0")</f>
        <v>0</v>
      </c>
      <c r="S92">
        <v>10629824</v>
      </c>
      <c r="T92">
        <v>4</v>
      </c>
      <c r="U92" t="str">
        <v>M</v>
      </c>
    </row>
    <row r="93" spans="5:21" x14ac:dyDescent="0.25">
      <c r="S93">
        <v>10631849</v>
      </c>
      <c r="T93">
        <v>2</v>
      </c>
      <c r="U93" t="str">
        <v>H</v>
      </c>
    </row>
    <row r="94" spans="5:21" x14ac:dyDescent="0.25">
      <c r="H94">
        <f>SUM(H3:H92)</f>
        <v>14280</v>
      </c>
      <c r="I94">
        <f>SUM(I3:I92)</f>
        <v>1456</v>
      </c>
      <c r="J94">
        <f>SUM(J3:J92)</f>
        <v>126018469</v>
      </c>
      <c r="K94">
        <f>SUM(K3:K92)</f>
        <v>113</v>
      </c>
      <c r="S94">
        <v>10654644</v>
      </c>
      <c r="T94">
        <v>1</v>
      </c>
      <c r="U94" t="str">
        <v>M</v>
      </c>
    </row>
    <row r="95" spans="5:21" x14ac:dyDescent="0.25">
      <c r="S95">
        <v>10664888</v>
      </c>
      <c r="T95">
        <v>1</v>
      </c>
      <c r="U95" t="str">
        <v>M</v>
      </c>
    </row>
    <row r="96" spans="5:21" x14ac:dyDescent="0.25">
      <c r="S96">
        <v>10706174</v>
      </c>
      <c r="T96">
        <v>3</v>
      </c>
      <c r="U96" t="str">
        <v>H</v>
      </c>
    </row>
    <row r="97" spans="1:21" x14ac:dyDescent="0.25">
      <c r="S97">
        <v>10706368</v>
      </c>
      <c r="T97">
        <v>1</v>
      </c>
      <c r="U97" t="str">
        <v>H</v>
      </c>
    </row>
    <row r="98" spans="1:21" x14ac:dyDescent="0.25">
      <c r="S98">
        <v>10708988</v>
      </c>
      <c r="T98">
        <v>1</v>
      </c>
      <c r="U98" t="str">
        <v>M</v>
      </c>
    </row>
    <row r="99" spans="1:21" x14ac:dyDescent="0.25">
      <c r="S99">
        <v>10721671</v>
      </c>
      <c r="T99">
        <v>3</v>
      </c>
      <c r="U99" t="str">
        <v>M</v>
      </c>
    </row>
    <row r="100" spans="1:21" x14ac:dyDescent="0.25">
      <c r="S100">
        <v>10731067</v>
      </c>
      <c r="T100">
        <v>2</v>
      </c>
      <c r="U100" t="str">
        <v>M</v>
      </c>
    </row>
    <row r="101" spans="1:21" x14ac:dyDescent="0.25">
      <c r="S101">
        <v>10796963</v>
      </c>
      <c r="T101">
        <v>1</v>
      </c>
      <c r="U101" t="str">
        <v>H</v>
      </c>
    </row>
    <row r="102" spans="1:21" x14ac:dyDescent="0.25">
      <c r="S102">
        <v>10865056</v>
      </c>
      <c r="T102">
        <v>1</v>
      </c>
      <c r="U102" t="str">
        <v>H</v>
      </c>
    </row>
    <row r="103" spans="1:21" x14ac:dyDescent="0.25">
      <c r="S103">
        <v>10911246</v>
      </c>
      <c r="T103">
        <v>3</v>
      </c>
      <c r="U103" t="str">
        <v>M</v>
      </c>
    </row>
    <row r="104" spans="1:21" x14ac:dyDescent="0.25">
      <c r="S104">
        <v>10912720</v>
      </c>
      <c r="T104">
        <v>6</v>
      </c>
      <c r="U104" t="str">
        <v>M</v>
      </c>
    </row>
    <row r="105" spans="1:21" x14ac:dyDescent="0.25">
      <c r="B105"/>
      <c r="C105"/>
      <c r="S105">
        <v>10914138</v>
      </c>
      <c r="T105">
        <v>3</v>
      </c>
      <c r="U105" t="str">
        <v>H</v>
      </c>
    </row>
    <row r="106" spans="1:21" ht="18.75" x14ac:dyDescent="0.3">
      <c r="A106" s="123"/>
      <c r="B106" s="123"/>
      <c r="C106" s="234" t="s">
        <v>1095</v>
      </c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124"/>
      <c r="P106" s="123"/>
      <c r="Q106" s="123"/>
      <c r="R106" s="123"/>
      <c r="S106">
        <v>10986751</v>
      </c>
      <c r="T106">
        <v>1</v>
      </c>
      <c r="U106" t="str">
        <v>H</v>
      </c>
    </row>
    <row r="107" spans="1:21" ht="18.75" x14ac:dyDescent="0.3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>
        <v>10993771</v>
      </c>
      <c r="T107">
        <v>1</v>
      </c>
      <c r="U107" t="str">
        <v>H</v>
      </c>
    </row>
    <row r="108" spans="1:21" ht="18.75" x14ac:dyDescent="0.3">
      <c r="A108" s="123"/>
      <c r="B108" s="238" t="s">
        <v>1096</v>
      </c>
      <c r="C108" s="238" t="s">
        <v>257</v>
      </c>
      <c r="D108" s="239" t="s">
        <v>621</v>
      </c>
      <c r="E108" s="239"/>
      <c r="F108" s="239"/>
      <c r="G108" s="239"/>
      <c r="H108" s="239"/>
      <c r="I108" s="239"/>
      <c r="J108" s="239"/>
      <c r="K108" s="125"/>
      <c r="L108" s="240" t="s">
        <v>1097</v>
      </c>
      <c r="M108" s="240"/>
      <c r="N108" s="240"/>
      <c r="O108" s="126"/>
      <c r="P108" s="123"/>
      <c r="Q108" s="123"/>
      <c r="R108" s="123"/>
      <c r="S108">
        <v>11287152</v>
      </c>
      <c r="T108">
        <v>1</v>
      </c>
      <c r="U108" t="str">
        <v>H</v>
      </c>
    </row>
    <row r="109" spans="1:21" ht="18.75" x14ac:dyDescent="0.3">
      <c r="A109" s="123"/>
      <c r="B109" s="238"/>
      <c r="C109" s="238"/>
      <c r="D109" s="239" t="s">
        <v>1098</v>
      </c>
      <c r="E109" s="239"/>
      <c r="F109" s="239"/>
      <c r="G109" s="125"/>
      <c r="H109" s="239" t="s">
        <v>1099</v>
      </c>
      <c r="I109" s="239"/>
      <c r="J109" s="239"/>
      <c r="K109" s="125"/>
      <c r="L109" s="240"/>
      <c r="M109" s="240"/>
      <c r="N109" s="240"/>
      <c r="O109" s="126"/>
      <c r="P109" s="123"/>
      <c r="Q109" s="123"/>
      <c r="R109" s="123"/>
      <c r="S109">
        <v>11363163</v>
      </c>
      <c r="T109">
        <v>1</v>
      </c>
      <c r="U109" t="str">
        <v>M</v>
      </c>
    </row>
    <row r="110" spans="1:21" ht="75" customHeight="1" x14ac:dyDescent="0.3">
      <c r="A110" s="123"/>
      <c r="B110" s="238"/>
      <c r="C110" s="238"/>
      <c r="D110" s="127" t="s">
        <v>1100</v>
      </c>
      <c r="E110" s="127" t="s">
        <v>1101</v>
      </c>
      <c r="F110" s="127" t="s">
        <v>1102</v>
      </c>
      <c r="G110" s="127"/>
      <c r="H110" s="127" t="s">
        <v>1100</v>
      </c>
      <c r="I110" s="127" t="s">
        <v>1101</v>
      </c>
      <c r="J110" s="127" t="s">
        <v>1102</v>
      </c>
      <c r="K110" s="127"/>
      <c r="L110" s="128" t="s">
        <v>1100</v>
      </c>
      <c r="M110" s="128" t="s">
        <v>1101</v>
      </c>
      <c r="N110" s="128" t="s">
        <v>1102</v>
      </c>
      <c r="O110" s="129"/>
      <c r="P110" s="123"/>
      <c r="Q110" s="123"/>
      <c r="R110" s="123"/>
      <c r="S110">
        <v>11375161</v>
      </c>
      <c r="T110">
        <v>2</v>
      </c>
      <c r="U110" t="str">
        <v>H</v>
      </c>
    </row>
    <row r="111" spans="1:21" ht="18.75" x14ac:dyDescent="0.3">
      <c r="A111" s="123"/>
      <c r="B111" s="130">
        <v>1</v>
      </c>
      <c r="C111" s="131" t="s">
        <v>275</v>
      </c>
      <c r="D111" s="130">
        <f t="shared" ref="D111:D125" si="3">H3</f>
        <v>492</v>
      </c>
      <c r="E111" s="130">
        <f t="shared" ref="E111:E125" si="4">H33</f>
        <v>337</v>
      </c>
      <c r="F111" s="130">
        <f t="shared" ref="F111:F125" si="5">H63</f>
        <v>2805</v>
      </c>
      <c r="G111" s="130"/>
      <c r="H111" s="130">
        <f t="shared" ref="H111:H125" si="6">H18</f>
        <v>1068</v>
      </c>
      <c r="I111" s="130">
        <f t="shared" ref="I111:I125" si="7">H48</f>
        <v>682</v>
      </c>
      <c r="J111" s="130">
        <f t="shared" ref="J111:J125" si="8">H78</f>
        <v>5886</v>
      </c>
      <c r="K111" s="130"/>
      <c r="L111" s="130">
        <f>D111+H111</f>
        <v>1560</v>
      </c>
      <c r="M111" s="130">
        <f>E111+I111</f>
        <v>1019</v>
      </c>
      <c r="N111" s="130">
        <f>F111+J111</f>
        <v>8691</v>
      </c>
      <c r="O111" s="132"/>
      <c r="P111" s="123"/>
      <c r="Q111" s="123"/>
      <c r="R111" s="123"/>
      <c r="S111">
        <v>11388241</v>
      </c>
      <c r="T111">
        <v>1</v>
      </c>
      <c r="U111" t="str">
        <v>M</v>
      </c>
    </row>
    <row r="112" spans="1:21" ht="18.75" x14ac:dyDescent="0.3">
      <c r="A112" s="123"/>
      <c r="B112" s="130">
        <v>2</v>
      </c>
      <c r="C112" s="131" t="s">
        <v>276</v>
      </c>
      <c r="D112" s="130">
        <f t="shared" si="3"/>
        <v>0</v>
      </c>
      <c r="E112" s="130">
        <f t="shared" si="4"/>
        <v>0</v>
      </c>
      <c r="F112" s="130">
        <f t="shared" si="5"/>
        <v>0</v>
      </c>
      <c r="G112" s="130"/>
      <c r="H112" s="130">
        <f t="shared" si="6"/>
        <v>0</v>
      </c>
      <c r="I112" s="130">
        <f t="shared" si="7"/>
        <v>0</v>
      </c>
      <c r="J112" s="130">
        <f t="shared" si="8"/>
        <v>0</v>
      </c>
      <c r="K112" s="130"/>
      <c r="L112" s="130">
        <f t="shared" ref="L112:N125" si="9">D112+H112</f>
        <v>0</v>
      </c>
      <c r="M112" s="130">
        <f t="shared" si="9"/>
        <v>0</v>
      </c>
      <c r="N112" s="130">
        <f t="shared" si="9"/>
        <v>0</v>
      </c>
      <c r="O112" s="132"/>
      <c r="P112" s="123"/>
      <c r="Q112" s="123"/>
      <c r="R112" s="123"/>
      <c r="S112">
        <v>11558608</v>
      </c>
      <c r="T112">
        <v>1</v>
      </c>
      <c r="U112" t="str">
        <v>M</v>
      </c>
    </row>
    <row r="113" spans="1:21" ht="37.5" x14ac:dyDescent="0.3">
      <c r="A113" s="123"/>
      <c r="B113" s="130">
        <v>3</v>
      </c>
      <c r="C113" s="131" t="s">
        <v>1103</v>
      </c>
      <c r="D113" s="130">
        <f t="shared" si="3"/>
        <v>0</v>
      </c>
      <c r="E113" s="130">
        <f t="shared" si="4"/>
        <v>0</v>
      </c>
      <c r="F113" s="130">
        <f t="shared" si="5"/>
        <v>0</v>
      </c>
      <c r="G113" s="130"/>
      <c r="H113" s="130">
        <f t="shared" si="6"/>
        <v>0</v>
      </c>
      <c r="I113" s="130">
        <f t="shared" si="7"/>
        <v>0</v>
      </c>
      <c r="J113" s="130">
        <f t="shared" si="8"/>
        <v>1528</v>
      </c>
      <c r="K113" s="130"/>
      <c r="L113" s="130">
        <f t="shared" si="9"/>
        <v>0</v>
      </c>
      <c r="M113" s="130">
        <f t="shared" si="9"/>
        <v>0</v>
      </c>
      <c r="N113" s="130">
        <f t="shared" si="9"/>
        <v>1528</v>
      </c>
      <c r="O113" s="132"/>
      <c r="P113" s="123"/>
      <c r="Q113" s="123"/>
      <c r="R113" s="123"/>
      <c r="S113">
        <v>11582989</v>
      </c>
      <c r="T113">
        <v>2</v>
      </c>
      <c r="U113" t="str">
        <v>M</v>
      </c>
    </row>
    <row r="114" spans="1:21" ht="37.5" x14ac:dyDescent="0.3">
      <c r="A114" s="123"/>
      <c r="B114" s="130">
        <v>4</v>
      </c>
      <c r="C114" s="131" t="s">
        <v>278</v>
      </c>
      <c r="D114" s="130">
        <f t="shared" si="3"/>
        <v>0</v>
      </c>
      <c r="E114" s="130">
        <f t="shared" si="4"/>
        <v>0</v>
      </c>
      <c r="F114" s="130">
        <f t="shared" si="5"/>
        <v>0</v>
      </c>
      <c r="G114" s="130"/>
      <c r="H114" s="130">
        <f t="shared" si="6"/>
        <v>16</v>
      </c>
      <c r="I114" s="130">
        <f t="shared" si="7"/>
        <v>249</v>
      </c>
      <c r="J114" s="130">
        <f t="shared" si="8"/>
        <v>540</v>
      </c>
      <c r="K114" s="130"/>
      <c r="L114" s="130">
        <f t="shared" si="9"/>
        <v>16</v>
      </c>
      <c r="M114" s="130">
        <f t="shared" si="9"/>
        <v>249</v>
      </c>
      <c r="N114" s="130">
        <f t="shared" si="9"/>
        <v>540</v>
      </c>
      <c r="O114" s="132"/>
      <c r="P114" s="123"/>
      <c r="Q114" s="123"/>
      <c r="R114" s="123"/>
      <c r="S114">
        <v>11590869</v>
      </c>
      <c r="T114">
        <v>6</v>
      </c>
      <c r="U114" t="str">
        <v>H</v>
      </c>
    </row>
    <row r="115" spans="1:21" ht="33" customHeight="1" x14ac:dyDescent="0.3">
      <c r="A115" s="123"/>
      <c r="B115" s="130" t="s">
        <v>734</v>
      </c>
      <c r="C115" s="131" t="s">
        <v>733</v>
      </c>
      <c r="D115" s="130">
        <f t="shared" si="3"/>
        <v>0</v>
      </c>
      <c r="E115" s="130">
        <f t="shared" si="4"/>
        <v>0</v>
      </c>
      <c r="F115" s="130">
        <f t="shared" si="5"/>
        <v>0</v>
      </c>
      <c r="G115" s="130"/>
      <c r="H115" s="130">
        <f t="shared" si="6"/>
        <v>0</v>
      </c>
      <c r="I115" s="130">
        <f t="shared" si="7"/>
        <v>0</v>
      </c>
      <c r="J115" s="130">
        <f t="shared" si="8"/>
        <v>0</v>
      </c>
      <c r="K115" s="130"/>
      <c r="L115" s="130">
        <f t="shared" si="9"/>
        <v>0</v>
      </c>
      <c r="M115" s="130">
        <f t="shared" si="9"/>
        <v>0</v>
      </c>
      <c r="N115" s="130">
        <f t="shared" si="9"/>
        <v>0</v>
      </c>
      <c r="O115" s="132"/>
      <c r="P115" s="123"/>
      <c r="Q115" s="123"/>
      <c r="R115" s="123"/>
      <c r="S115">
        <v>11626864</v>
      </c>
      <c r="T115">
        <v>1</v>
      </c>
      <c r="U115" t="str">
        <v>H</v>
      </c>
    </row>
    <row r="116" spans="1:21" ht="112.5" x14ac:dyDescent="0.3">
      <c r="A116" s="123"/>
      <c r="B116" s="130" t="s">
        <v>736</v>
      </c>
      <c r="C116" s="131" t="s">
        <v>1104</v>
      </c>
      <c r="D116" s="130">
        <f t="shared" si="3"/>
        <v>8</v>
      </c>
      <c r="E116" s="130">
        <f t="shared" si="4"/>
        <v>18</v>
      </c>
      <c r="F116" s="130">
        <f t="shared" si="5"/>
        <v>55</v>
      </c>
      <c r="G116" s="130"/>
      <c r="H116" s="130">
        <f t="shared" si="6"/>
        <v>16</v>
      </c>
      <c r="I116" s="130">
        <f t="shared" si="7"/>
        <v>21</v>
      </c>
      <c r="J116" s="130">
        <f t="shared" si="8"/>
        <v>133</v>
      </c>
      <c r="K116" s="130"/>
      <c r="L116" s="130">
        <f t="shared" si="9"/>
        <v>24</v>
      </c>
      <c r="M116" s="130">
        <f t="shared" si="9"/>
        <v>39</v>
      </c>
      <c r="N116" s="130">
        <f t="shared" si="9"/>
        <v>188</v>
      </c>
      <c r="O116" s="132"/>
      <c r="P116" s="123"/>
      <c r="Q116" s="123"/>
      <c r="R116" s="123"/>
      <c r="S116">
        <v>11649146</v>
      </c>
      <c r="T116">
        <v>1</v>
      </c>
      <c r="U116" t="str">
        <v>M</v>
      </c>
    </row>
    <row r="117" spans="1:21" ht="37.5" x14ac:dyDescent="0.3">
      <c r="A117" s="123"/>
      <c r="B117" s="130" t="s">
        <v>738</v>
      </c>
      <c r="C117" s="131" t="s">
        <v>737</v>
      </c>
      <c r="D117" s="130">
        <f t="shared" si="3"/>
        <v>0</v>
      </c>
      <c r="E117" s="130">
        <f t="shared" si="4"/>
        <v>0</v>
      </c>
      <c r="F117" s="130">
        <f t="shared" si="5"/>
        <v>0</v>
      </c>
      <c r="G117" s="130"/>
      <c r="H117" s="130">
        <f t="shared" si="6"/>
        <v>0</v>
      </c>
      <c r="I117" s="130">
        <f t="shared" si="7"/>
        <v>0</v>
      </c>
      <c r="J117" s="130">
        <f t="shared" si="8"/>
        <v>0</v>
      </c>
      <c r="K117" s="130"/>
      <c r="L117" s="130">
        <f t="shared" si="9"/>
        <v>0</v>
      </c>
      <c r="M117" s="130">
        <f t="shared" si="9"/>
        <v>0</v>
      </c>
      <c r="N117" s="130">
        <f t="shared" si="9"/>
        <v>0</v>
      </c>
      <c r="O117" s="132"/>
      <c r="P117" s="123"/>
      <c r="Q117" s="123"/>
      <c r="R117" s="123"/>
      <c r="S117">
        <v>11695102</v>
      </c>
      <c r="T117">
        <v>1</v>
      </c>
      <c r="U117" t="str">
        <v>H</v>
      </c>
    </row>
    <row r="118" spans="1:21" ht="93.75" x14ac:dyDescent="0.3">
      <c r="A118" s="123"/>
      <c r="B118" s="130" t="s">
        <v>740</v>
      </c>
      <c r="C118" s="131" t="s">
        <v>1105</v>
      </c>
      <c r="D118" s="130">
        <f t="shared" si="3"/>
        <v>0</v>
      </c>
      <c r="E118" s="130">
        <f t="shared" si="4"/>
        <v>6</v>
      </c>
      <c r="F118" s="130">
        <f t="shared" si="5"/>
        <v>0</v>
      </c>
      <c r="G118" s="130"/>
      <c r="H118" s="130">
        <f t="shared" si="6"/>
        <v>2</v>
      </c>
      <c r="I118" s="130">
        <f t="shared" si="7"/>
        <v>24</v>
      </c>
      <c r="J118" s="130">
        <f t="shared" si="8"/>
        <v>0</v>
      </c>
      <c r="K118" s="130"/>
      <c r="L118" s="130">
        <f t="shared" si="9"/>
        <v>2</v>
      </c>
      <c r="M118" s="130">
        <f t="shared" si="9"/>
        <v>30</v>
      </c>
      <c r="N118" s="130">
        <f t="shared" si="9"/>
        <v>0</v>
      </c>
      <c r="O118" s="132"/>
      <c r="P118" s="123"/>
      <c r="Q118" s="123"/>
      <c r="R118" s="123"/>
      <c r="S118">
        <v>11721664</v>
      </c>
      <c r="T118">
        <v>1</v>
      </c>
      <c r="U118" t="str">
        <v>M</v>
      </c>
    </row>
    <row r="119" spans="1:21" ht="18.75" x14ac:dyDescent="0.3">
      <c r="A119" s="123"/>
      <c r="B119" s="130">
        <v>7</v>
      </c>
      <c r="C119" s="131" t="s">
        <v>279</v>
      </c>
      <c r="D119" s="130">
        <f t="shared" si="3"/>
        <v>0</v>
      </c>
      <c r="E119" s="130">
        <f t="shared" si="4"/>
        <v>0</v>
      </c>
      <c r="F119" s="130">
        <f t="shared" si="5"/>
        <v>0</v>
      </c>
      <c r="G119" s="130"/>
      <c r="H119" s="130">
        <f t="shared" si="6"/>
        <v>0</v>
      </c>
      <c r="I119" s="130">
        <f t="shared" si="7"/>
        <v>35</v>
      </c>
      <c r="J119" s="130">
        <f t="shared" si="8"/>
        <v>122</v>
      </c>
      <c r="K119" s="130"/>
      <c r="L119" s="130">
        <f t="shared" si="9"/>
        <v>0</v>
      </c>
      <c r="M119" s="130">
        <f t="shared" si="9"/>
        <v>35</v>
      </c>
      <c r="N119" s="130">
        <f t="shared" si="9"/>
        <v>122</v>
      </c>
      <c r="O119" s="132"/>
      <c r="P119" s="123"/>
      <c r="Q119" s="123"/>
      <c r="R119" s="123"/>
      <c r="S119">
        <v>11751283</v>
      </c>
      <c r="T119">
        <v>2</v>
      </c>
      <c r="U119" t="str">
        <v>M</v>
      </c>
    </row>
    <row r="120" spans="1:21" ht="18.75" x14ac:dyDescent="0.3">
      <c r="A120" s="123"/>
      <c r="B120" s="130">
        <v>8</v>
      </c>
      <c r="C120" s="131" t="s">
        <v>741</v>
      </c>
      <c r="D120" s="130">
        <f t="shared" si="3"/>
        <v>0</v>
      </c>
      <c r="E120" s="130">
        <f t="shared" si="4"/>
        <v>0</v>
      </c>
      <c r="F120" s="130">
        <f t="shared" si="5"/>
        <v>0</v>
      </c>
      <c r="G120" s="130"/>
      <c r="H120" s="130">
        <f t="shared" si="6"/>
        <v>0</v>
      </c>
      <c r="I120" s="130">
        <f t="shared" si="7"/>
        <v>0</v>
      </c>
      <c r="J120" s="130">
        <f t="shared" si="8"/>
        <v>0</v>
      </c>
      <c r="K120" s="130"/>
      <c r="L120" s="130">
        <f t="shared" si="9"/>
        <v>0</v>
      </c>
      <c r="M120" s="130">
        <f t="shared" si="9"/>
        <v>0</v>
      </c>
      <c r="N120" s="130">
        <f t="shared" si="9"/>
        <v>0</v>
      </c>
      <c r="O120" s="132"/>
      <c r="P120" s="123"/>
      <c r="Q120" s="123"/>
      <c r="R120" s="123"/>
      <c r="S120">
        <v>11806180</v>
      </c>
      <c r="T120">
        <v>2</v>
      </c>
      <c r="U120" t="str">
        <v>H</v>
      </c>
    </row>
    <row r="121" spans="1:21" ht="18.75" x14ac:dyDescent="0.3">
      <c r="A121" s="123"/>
      <c r="B121" s="130">
        <v>9</v>
      </c>
      <c r="C121" s="131" t="s">
        <v>706</v>
      </c>
      <c r="D121" s="130">
        <f t="shared" si="3"/>
        <v>0</v>
      </c>
      <c r="E121" s="130">
        <f t="shared" si="4"/>
        <v>0</v>
      </c>
      <c r="F121" s="130">
        <f t="shared" si="5"/>
        <v>0</v>
      </c>
      <c r="G121" s="130"/>
      <c r="H121" s="130">
        <f t="shared" si="6"/>
        <v>0</v>
      </c>
      <c r="I121" s="130">
        <f t="shared" si="7"/>
        <v>0</v>
      </c>
      <c r="J121" s="130">
        <f t="shared" si="8"/>
        <v>237</v>
      </c>
      <c r="K121" s="130"/>
      <c r="L121" s="130">
        <f t="shared" si="9"/>
        <v>0</v>
      </c>
      <c r="M121" s="130">
        <f t="shared" si="9"/>
        <v>0</v>
      </c>
      <c r="N121" s="130">
        <f t="shared" si="9"/>
        <v>237</v>
      </c>
      <c r="O121" s="132"/>
      <c r="P121" s="123"/>
      <c r="Q121" s="123"/>
      <c r="R121" s="123"/>
      <c r="S121">
        <v>11806984</v>
      </c>
      <c r="T121">
        <v>2</v>
      </c>
      <c r="U121" t="str">
        <v>H</v>
      </c>
    </row>
    <row r="122" spans="1:21" ht="18.75" x14ac:dyDescent="0.3">
      <c r="A122" s="123"/>
      <c r="B122" s="130">
        <v>10</v>
      </c>
      <c r="C122" s="131" t="s">
        <v>707</v>
      </c>
      <c r="D122" s="130">
        <f t="shared" si="3"/>
        <v>0</v>
      </c>
      <c r="E122" s="130">
        <f t="shared" si="4"/>
        <v>0</v>
      </c>
      <c r="F122" s="130">
        <f t="shared" si="5"/>
        <v>0</v>
      </c>
      <c r="G122" s="130"/>
      <c r="H122" s="130">
        <f t="shared" si="6"/>
        <v>0</v>
      </c>
      <c r="I122" s="130">
        <f t="shared" si="7"/>
        <v>0</v>
      </c>
      <c r="J122" s="130">
        <f t="shared" si="8"/>
        <v>0</v>
      </c>
      <c r="K122" s="130"/>
      <c r="L122" s="130">
        <f t="shared" si="9"/>
        <v>0</v>
      </c>
      <c r="M122" s="130">
        <f t="shared" si="9"/>
        <v>0</v>
      </c>
      <c r="N122" s="130">
        <f t="shared" si="9"/>
        <v>0</v>
      </c>
      <c r="O122" s="132"/>
      <c r="P122" s="123"/>
      <c r="Q122" s="123"/>
      <c r="R122" s="123"/>
      <c r="S122">
        <v>11816197</v>
      </c>
      <c r="T122">
        <v>1</v>
      </c>
      <c r="U122" t="str">
        <v>M</v>
      </c>
    </row>
    <row r="123" spans="1:21" ht="18.75" x14ac:dyDescent="0.3">
      <c r="A123" s="123"/>
      <c r="B123" s="130">
        <v>11</v>
      </c>
      <c r="C123" s="131" t="s">
        <v>708</v>
      </c>
      <c r="D123" s="130">
        <f t="shared" si="3"/>
        <v>0</v>
      </c>
      <c r="E123" s="130">
        <f t="shared" si="4"/>
        <v>0</v>
      </c>
      <c r="F123" s="130">
        <f t="shared" si="5"/>
        <v>0</v>
      </c>
      <c r="G123" s="130"/>
      <c r="H123" s="130">
        <f t="shared" si="6"/>
        <v>0</v>
      </c>
      <c r="I123" s="130">
        <f t="shared" si="7"/>
        <v>0</v>
      </c>
      <c r="J123" s="130">
        <f t="shared" si="8"/>
        <v>0</v>
      </c>
      <c r="K123" s="130"/>
      <c r="L123" s="130">
        <f t="shared" si="9"/>
        <v>0</v>
      </c>
      <c r="M123" s="130">
        <f t="shared" si="9"/>
        <v>0</v>
      </c>
      <c r="N123" s="130">
        <f t="shared" si="9"/>
        <v>0</v>
      </c>
      <c r="O123" s="132"/>
      <c r="P123" s="123"/>
      <c r="Q123" s="123"/>
      <c r="R123" s="123"/>
      <c r="S123">
        <v>11831422</v>
      </c>
      <c r="T123">
        <v>2</v>
      </c>
      <c r="U123" t="str">
        <v>M</v>
      </c>
    </row>
    <row r="124" spans="1:21" ht="18.75" x14ac:dyDescent="0.3">
      <c r="A124" s="123"/>
      <c r="B124" s="130">
        <v>12</v>
      </c>
      <c r="C124" s="131" t="s">
        <v>709</v>
      </c>
      <c r="D124" s="130">
        <f t="shared" si="3"/>
        <v>0</v>
      </c>
      <c r="E124" s="130">
        <f t="shared" si="4"/>
        <v>0</v>
      </c>
      <c r="F124" s="130">
        <f t="shared" si="5"/>
        <v>0</v>
      </c>
      <c r="G124" s="130"/>
      <c r="H124" s="130">
        <f t="shared" si="6"/>
        <v>0</v>
      </c>
      <c r="I124" s="130">
        <f t="shared" si="7"/>
        <v>0</v>
      </c>
      <c r="J124" s="130">
        <f t="shared" si="8"/>
        <v>0</v>
      </c>
      <c r="K124" s="130"/>
      <c r="L124" s="130">
        <f t="shared" si="9"/>
        <v>0</v>
      </c>
      <c r="M124" s="130">
        <f t="shared" si="9"/>
        <v>0</v>
      </c>
      <c r="N124" s="130">
        <f t="shared" si="9"/>
        <v>0</v>
      </c>
      <c r="O124" s="132"/>
      <c r="P124" s="123"/>
      <c r="Q124" s="123"/>
      <c r="R124" s="123"/>
      <c r="S124">
        <v>11844132</v>
      </c>
      <c r="T124">
        <v>2</v>
      </c>
      <c r="U124" t="str">
        <v>M</v>
      </c>
    </row>
    <row r="125" spans="1:21" ht="93.75" x14ac:dyDescent="0.3">
      <c r="A125" s="123"/>
      <c r="B125" s="130">
        <v>13</v>
      </c>
      <c r="C125" s="131" t="s">
        <v>1106</v>
      </c>
      <c r="D125" s="130">
        <f t="shared" si="3"/>
        <v>0</v>
      </c>
      <c r="E125" s="130">
        <f t="shared" si="4"/>
        <v>0</v>
      </c>
      <c r="F125" s="130">
        <f t="shared" si="5"/>
        <v>0</v>
      </c>
      <c r="G125" s="130"/>
      <c r="H125" s="130">
        <f t="shared" si="6"/>
        <v>0</v>
      </c>
      <c r="I125" s="130">
        <f t="shared" si="7"/>
        <v>0</v>
      </c>
      <c r="J125" s="130">
        <f t="shared" si="8"/>
        <v>0</v>
      </c>
      <c r="K125" s="130"/>
      <c r="L125" s="130">
        <f t="shared" si="9"/>
        <v>0</v>
      </c>
      <c r="M125" s="130">
        <f t="shared" si="9"/>
        <v>0</v>
      </c>
      <c r="N125" s="130">
        <f t="shared" si="9"/>
        <v>0</v>
      </c>
      <c r="O125" s="132"/>
      <c r="P125" s="123"/>
      <c r="Q125" s="123"/>
      <c r="R125" s="123"/>
      <c r="S125">
        <v>11846118</v>
      </c>
      <c r="T125">
        <v>2</v>
      </c>
      <c r="U125" t="str">
        <v>M</v>
      </c>
    </row>
    <row r="126" spans="1:21" ht="18.75" x14ac:dyDescent="0.3">
      <c r="A126" s="123"/>
      <c r="B126" s="232" t="s">
        <v>1097</v>
      </c>
      <c r="C126" s="233"/>
      <c r="D126" s="133">
        <f>SUM(D111:D125)</f>
        <v>500</v>
      </c>
      <c r="E126" s="133">
        <f t="shared" ref="E126:N126" si="10">SUM(E111:E125)</f>
        <v>361</v>
      </c>
      <c r="F126" s="133">
        <f t="shared" si="10"/>
        <v>2860</v>
      </c>
      <c r="G126" s="133"/>
      <c r="H126" s="133">
        <f t="shared" si="10"/>
        <v>1102</v>
      </c>
      <c r="I126" s="133">
        <f t="shared" si="10"/>
        <v>1011</v>
      </c>
      <c r="J126" s="133">
        <f t="shared" si="10"/>
        <v>8446</v>
      </c>
      <c r="K126" s="133"/>
      <c r="L126" s="133">
        <f t="shared" si="10"/>
        <v>1602</v>
      </c>
      <c r="M126" s="133">
        <f t="shared" si="10"/>
        <v>1372</v>
      </c>
      <c r="N126" s="133">
        <f t="shared" si="10"/>
        <v>11306</v>
      </c>
      <c r="O126" s="124"/>
      <c r="P126" s="123"/>
      <c r="Q126" s="123"/>
      <c r="R126" s="123"/>
      <c r="S126">
        <v>11848776</v>
      </c>
      <c r="T126">
        <v>1</v>
      </c>
      <c r="U126" t="str">
        <v>M</v>
      </c>
    </row>
    <row r="127" spans="1:21" ht="18.75" x14ac:dyDescent="0.3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>
        <v>11861404</v>
      </c>
      <c r="T127">
        <v>1</v>
      </c>
      <c r="U127" t="str">
        <v>M</v>
      </c>
    </row>
    <row r="128" spans="1:21" ht="18.75" x14ac:dyDescent="0.3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>
        <v>11861752</v>
      </c>
      <c r="T128">
        <v>2</v>
      </c>
      <c r="U128" t="str">
        <v>M</v>
      </c>
    </row>
    <row r="129" spans="1:21" ht="18.75" x14ac:dyDescent="0.3">
      <c r="A129" s="123"/>
      <c r="B129" s="123"/>
      <c r="C129" s="234" t="s">
        <v>1107</v>
      </c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124"/>
      <c r="P129" s="123"/>
      <c r="Q129" s="123"/>
      <c r="R129" s="123"/>
      <c r="S129">
        <v>11867701</v>
      </c>
      <c r="T129">
        <v>1</v>
      </c>
      <c r="U129" t="str">
        <v>M</v>
      </c>
    </row>
    <row r="130" spans="1:21" ht="18.75" x14ac:dyDescent="0.3">
      <c r="A130" s="134"/>
      <c r="B130" s="134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34"/>
      <c r="Q130" s="134"/>
      <c r="R130" s="134"/>
      <c r="S130">
        <v>11868234</v>
      </c>
      <c r="T130">
        <v>2</v>
      </c>
      <c r="U130" t="str">
        <v>M</v>
      </c>
    </row>
    <row r="131" spans="1:21" ht="18.75" x14ac:dyDescent="0.3">
      <c r="A131" s="134"/>
      <c r="B131" s="238" t="s">
        <v>1096</v>
      </c>
      <c r="C131" s="238" t="s">
        <v>1108</v>
      </c>
      <c r="D131" s="239" t="s">
        <v>621</v>
      </c>
      <c r="E131" s="239"/>
      <c r="F131" s="239"/>
      <c r="G131" s="239"/>
      <c r="H131" s="239"/>
      <c r="I131" s="239"/>
      <c r="J131" s="239"/>
      <c r="K131" s="125"/>
      <c r="L131" s="240" t="s">
        <v>1097</v>
      </c>
      <c r="M131" s="240"/>
      <c r="N131" s="240"/>
      <c r="O131" s="126"/>
      <c r="P131" s="134"/>
      <c r="Q131" s="134"/>
      <c r="R131" s="134"/>
      <c r="S131">
        <v>11897179</v>
      </c>
      <c r="T131">
        <v>5</v>
      </c>
      <c r="U131" t="str">
        <v>M</v>
      </c>
    </row>
    <row r="132" spans="1:21" ht="18.75" x14ac:dyDescent="0.3">
      <c r="A132" s="134"/>
      <c r="B132" s="238"/>
      <c r="C132" s="238"/>
      <c r="D132" s="239" t="s">
        <v>1098</v>
      </c>
      <c r="E132" s="239"/>
      <c r="F132" s="239"/>
      <c r="G132" s="125"/>
      <c r="H132" s="239" t="s">
        <v>1099</v>
      </c>
      <c r="I132" s="239"/>
      <c r="J132" s="239"/>
      <c r="K132" s="125"/>
      <c r="L132" s="240"/>
      <c r="M132" s="240"/>
      <c r="N132" s="240"/>
      <c r="O132" s="126"/>
      <c r="P132" s="134"/>
      <c r="Q132" s="134"/>
      <c r="R132" s="134"/>
      <c r="S132">
        <v>11907647</v>
      </c>
      <c r="T132">
        <v>3</v>
      </c>
      <c r="U132" t="str">
        <v>H</v>
      </c>
    </row>
    <row r="133" spans="1:21" ht="80.25" customHeight="1" x14ac:dyDescent="0.3">
      <c r="A133" s="134"/>
      <c r="B133" s="238"/>
      <c r="C133" s="238"/>
      <c r="D133" s="127" t="s">
        <v>1100</v>
      </c>
      <c r="E133" s="127" t="s">
        <v>1101</v>
      </c>
      <c r="F133" s="127" t="s">
        <v>1102</v>
      </c>
      <c r="G133" s="127"/>
      <c r="H133" s="127" t="s">
        <v>1100</v>
      </c>
      <c r="I133" s="127" t="s">
        <v>1101</v>
      </c>
      <c r="J133" s="127" t="s">
        <v>1102</v>
      </c>
      <c r="K133" s="127"/>
      <c r="L133" s="128" t="s">
        <v>1100</v>
      </c>
      <c r="M133" s="128" t="s">
        <v>1101</v>
      </c>
      <c r="N133" s="128" t="s">
        <v>1102</v>
      </c>
      <c r="O133" s="129"/>
      <c r="P133" s="134"/>
      <c r="Q133" s="134"/>
      <c r="R133" s="134"/>
      <c r="S133">
        <v>11919873</v>
      </c>
      <c r="T133">
        <v>2</v>
      </c>
      <c r="U133" t="str">
        <v>H</v>
      </c>
    </row>
    <row r="134" spans="1:21" ht="18.75" x14ac:dyDescent="0.3">
      <c r="A134" s="134"/>
      <c r="B134" s="130">
        <v>1</v>
      </c>
      <c r="C134" s="131" t="s">
        <v>275</v>
      </c>
      <c r="D134" s="130">
        <f t="shared" ref="D134:D148" si="11">I3</f>
        <v>232</v>
      </c>
      <c r="E134" s="130">
        <f t="shared" ref="E134:E148" si="12">I33</f>
        <v>58</v>
      </c>
      <c r="F134" s="130">
        <f t="shared" ref="F134:F148" si="13">I63</f>
        <v>119</v>
      </c>
      <c r="G134" s="130">
        <f>+D134+E134+F134</f>
        <v>409</v>
      </c>
      <c r="H134" s="130">
        <f t="shared" ref="H134:H148" si="14">I18</f>
        <v>502</v>
      </c>
      <c r="I134" s="130">
        <f t="shared" ref="I134:I148" si="15">I48</f>
        <v>125</v>
      </c>
      <c r="J134" s="130">
        <f t="shared" ref="J134:J148" si="16">I78</f>
        <v>280</v>
      </c>
      <c r="K134" s="130">
        <f>+H134+I134+J134</f>
        <v>907</v>
      </c>
      <c r="L134" s="130">
        <f>D134+H134</f>
        <v>734</v>
      </c>
      <c r="M134" s="130">
        <f>E134+I134</f>
        <v>183</v>
      </c>
      <c r="N134" s="130">
        <f>F134+J134</f>
        <v>399</v>
      </c>
      <c r="O134" s="130">
        <f>+L134+M134+N134</f>
        <v>1316</v>
      </c>
      <c r="P134" s="134"/>
      <c r="Q134" s="134">
        <f>+O134+O135</f>
        <v>1316</v>
      </c>
      <c r="R134" s="134"/>
      <c r="S134">
        <v>12021775</v>
      </c>
      <c r="T134">
        <v>1</v>
      </c>
      <c r="U134" t="str">
        <v>M</v>
      </c>
    </row>
    <row r="135" spans="1:21" ht="18.75" x14ac:dyDescent="0.3">
      <c r="A135" s="134"/>
      <c r="B135" s="130">
        <v>2</v>
      </c>
      <c r="C135" s="131" t="s">
        <v>276</v>
      </c>
      <c r="D135" s="130">
        <f t="shared" si="11"/>
        <v>0</v>
      </c>
      <c r="E135" s="130">
        <f t="shared" si="12"/>
        <v>0</v>
      </c>
      <c r="F135" s="130">
        <f t="shared" si="13"/>
        <v>0</v>
      </c>
      <c r="G135" s="130">
        <f t="shared" ref="G135:G148" si="17">+D135+E135+F135</f>
        <v>0</v>
      </c>
      <c r="H135" s="130">
        <f t="shared" si="14"/>
        <v>0</v>
      </c>
      <c r="I135" s="130">
        <f t="shared" si="15"/>
        <v>0</v>
      </c>
      <c r="J135" s="130">
        <f t="shared" si="16"/>
        <v>0</v>
      </c>
      <c r="K135" s="130">
        <f t="shared" ref="K135:K148" si="18">+H135+I135+J135</f>
        <v>0</v>
      </c>
      <c r="L135" s="130">
        <f t="shared" ref="L135:N148" si="19">D135+H135</f>
        <v>0</v>
      </c>
      <c r="M135" s="130">
        <f t="shared" si="19"/>
        <v>0</v>
      </c>
      <c r="N135" s="130">
        <f t="shared" si="19"/>
        <v>0</v>
      </c>
      <c r="O135" s="130">
        <f t="shared" ref="O135:O148" si="20">+L135+M135+N135</f>
        <v>0</v>
      </c>
      <c r="P135" s="134"/>
      <c r="Q135" s="134"/>
      <c r="R135" s="134"/>
      <c r="S135">
        <v>12025018</v>
      </c>
      <c r="T135">
        <v>6</v>
      </c>
      <c r="U135" t="str">
        <v>M</v>
      </c>
    </row>
    <row r="136" spans="1:21" ht="37.5" x14ac:dyDescent="0.3">
      <c r="A136" s="134"/>
      <c r="B136" s="130">
        <v>3</v>
      </c>
      <c r="C136" s="131" t="s">
        <v>1103</v>
      </c>
      <c r="D136" s="130">
        <f t="shared" si="11"/>
        <v>0</v>
      </c>
      <c r="E136" s="130">
        <f t="shared" si="12"/>
        <v>0</v>
      </c>
      <c r="F136" s="130">
        <f t="shared" si="13"/>
        <v>0</v>
      </c>
      <c r="G136" s="130">
        <f t="shared" si="17"/>
        <v>0</v>
      </c>
      <c r="H136" s="130">
        <f t="shared" si="14"/>
        <v>0</v>
      </c>
      <c r="I136" s="130">
        <f t="shared" si="15"/>
        <v>0</v>
      </c>
      <c r="J136" s="130">
        <f t="shared" si="16"/>
        <v>25</v>
      </c>
      <c r="K136" s="130">
        <f t="shared" si="18"/>
        <v>25</v>
      </c>
      <c r="L136" s="130">
        <f t="shared" si="19"/>
        <v>0</v>
      </c>
      <c r="M136" s="130">
        <f t="shared" si="19"/>
        <v>0</v>
      </c>
      <c r="N136" s="130">
        <f t="shared" si="19"/>
        <v>25</v>
      </c>
      <c r="O136" s="130">
        <f t="shared" si="20"/>
        <v>25</v>
      </c>
      <c r="P136" s="134"/>
      <c r="Q136" s="134"/>
      <c r="R136" s="134"/>
      <c r="S136">
        <v>12044690</v>
      </c>
      <c r="T136">
        <v>2</v>
      </c>
      <c r="U136" t="str">
        <v>M</v>
      </c>
    </row>
    <row r="137" spans="1:21" ht="37.5" x14ac:dyDescent="0.3">
      <c r="A137" s="134"/>
      <c r="B137" s="130">
        <v>4</v>
      </c>
      <c r="C137" s="131" t="s">
        <v>278</v>
      </c>
      <c r="D137" s="130">
        <f t="shared" si="11"/>
        <v>0</v>
      </c>
      <c r="E137" s="130">
        <f t="shared" si="12"/>
        <v>0</v>
      </c>
      <c r="F137" s="130">
        <f t="shared" si="13"/>
        <v>0</v>
      </c>
      <c r="G137" s="130">
        <f t="shared" si="17"/>
        <v>0</v>
      </c>
      <c r="H137" s="130">
        <f t="shared" si="14"/>
        <v>6</v>
      </c>
      <c r="I137" s="130">
        <f t="shared" si="15"/>
        <v>38</v>
      </c>
      <c r="J137" s="130">
        <f t="shared" si="16"/>
        <v>19</v>
      </c>
      <c r="K137" s="130">
        <f t="shared" si="18"/>
        <v>63</v>
      </c>
      <c r="L137" s="130">
        <f t="shared" si="19"/>
        <v>6</v>
      </c>
      <c r="M137" s="130">
        <f t="shared" si="19"/>
        <v>38</v>
      </c>
      <c r="N137" s="130">
        <f t="shared" si="19"/>
        <v>19</v>
      </c>
      <c r="O137" s="130">
        <f t="shared" si="20"/>
        <v>63</v>
      </c>
      <c r="P137" s="134"/>
      <c r="Q137" s="134"/>
      <c r="R137" s="134"/>
      <c r="S137">
        <v>12105921</v>
      </c>
      <c r="T137">
        <v>3</v>
      </c>
      <c r="U137" t="str">
        <v>M</v>
      </c>
    </row>
    <row r="138" spans="1:21" ht="56.25" x14ac:dyDescent="0.3">
      <c r="A138" s="134"/>
      <c r="B138" s="130" t="s">
        <v>734</v>
      </c>
      <c r="C138" s="131" t="s">
        <v>733</v>
      </c>
      <c r="D138" s="130">
        <f t="shared" si="11"/>
        <v>0</v>
      </c>
      <c r="E138" s="130">
        <f t="shared" si="12"/>
        <v>0</v>
      </c>
      <c r="F138" s="130">
        <f t="shared" si="13"/>
        <v>0</v>
      </c>
      <c r="G138" s="130">
        <f t="shared" si="17"/>
        <v>0</v>
      </c>
      <c r="H138" s="130">
        <f t="shared" si="14"/>
        <v>0</v>
      </c>
      <c r="I138" s="130">
        <f t="shared" si="15"/>
        <v>0</v>
      </c>
      <c r="J138" s="130">
        <f t="shared" si="16"/>
        <v>0</v>
      </c>
      <c r="K138" s="130">
        <f t="shared" si="18"/>
        <v>0</v>
      </c>
      <c r="L138" s="130">
        <f t="shared" si="19"/>
        <v>0</v>
      </c>
      <c r="M138" s="130">
        <f t="shared" si="19"/>
        <v>0</v>
      </c>
      <c r="N138" s="130">
        <f t="shared" si="19"/>
        <v>0</v>
      </c>
      <c r="O138" s="130">
        <f t="shared" si="20"/>
        <v>0</v>
      </c>
      <c r="P138" s="134"/>
      <c r="Q138" s="134">
        <f>+O138+O139</f>
        <v>24</v>
      </c>
      <c r="R138" s="134"/>
      <c r="S138">
        <v>12159199</v>
      </c>
      <c r="T138">
        <v>1</v>
      </c>
      <c r="U138" t="str">
        <v>M</v>
      </c>
    </row>
    <row r="139" spans="1:21" ht="112.5" x14ac:dyDescent="0.3">
      <c r="A139" s="134"/>
      <c r="B139" s="130" t="s">
        <v>736</v>
      </c>
      <c r="C139" s="131" t="s">
        <v>1104</v>
      </c>
      <c r="D139" s="130">
        <f t="shared" si="11"/>
        <v>4</v>
      </c>
      <c r="E139" s="130">
        <f t="shared" si="12"/>
        <v>3</v>
      </c>
      <c r="F139" s="130">
        <f t="shared" si="13"/>
        <v>1</v>
      </c>
      <c r="G139" s="130">
        <f t="shared" si="17"/>
        <v>8</v>
      </c>
      <c r="H139" s="130">
        <f t="shared" si="14"/>
        <v>8</v>
      </c>
      <c r="I139" s="130">
        <f t="shared" si="15"/>
        <v>3</v>
      </c>
      <c r="J139" s="130">
        <f t="shared" si="16"/>
        <v>5</v>
      </c>
      <c r="K139" s="130">
        <f t="shared" si="18"/>
        <v>16</v>
      </c>
      <c r="L139" s="130">
        <f t="shared" si="19"/>
        <v>12</v>
      </c>
      <c r="M139" s="130">
        <f t="shared" si="19"/>
        <v>6</v>
      </c>
      <c r="N139" s="130">
        <f t="shared" si="19"/>
        <v>6</v>
      </c>
      <c r="O139" s="130">
        <f t="shared" si="20"/>
        <v>24</v>
      </c>
      <c r="P139" s="134"/>
      <c r="Q139" s="134"/>
      <c r="R139" s="134"/>
      <c r="S139">
        <v>12184581</v>
      </c>
      <c r="T139">
        <v>5</v>
      </c>
      <c r="U139" t="str">
        <v>M</v>
      </c>
    </row>
    <row r="140" spans="1:21" ht="37.5" x14ac:dyDescent="0.3">
      <c r="A140" s="134"/>
      <c r="B140" s="130" t="s">
        <v>738</v>
      </c>
      <c r="C140" s="131" t="s">
        <v>737</v>
      </c>
      <c r="D140" s="130">
        <f t="shared" si="11"/>
        <v>0</v>
      </c>
      <c r="E140" s="130">
        <f t="shared" si="12"/>
        <v>0</v>
      </c>
      <c r="F140" s="130">
        <f t="shared" si="13"/>
        <v>0</v>
      </c>
      <c r="G140" s="130">
        <f t="shared" si="17"/>
        <v>0</v>
      </c>
      <c r="H140" s="130">
        <f t="shared" si="14"/>
        <v>0</v>
      </c>
      <c r="I140" s="130">
        <f t="shared" si="15"/>
        <v>0</v>
      </c>
      <c r="J140" s="130">
        <f t="shared" si="16"/>
        <v>0</v>
      </c>
      <c r="K140" s="130">
        <f t="shared" si="18"/>
        <v>0</v>
      </c>
      <c r="L140" s="130">
        <f t="shared" si="19"/>
        <v>0</v>
      </c>
      <c r="M140" s="130">
        <f t="shared" si="19"/>
        <v>0</v>
      </c>
      <c r="N140" s="130">
        <f t="shared" si="19"/>
        <v>0</v>
      </c>
      <c r="O140" s="130">
        <f t="shared" si="20"/>
        <v>0</v>
      </c>
      <c r="P140" s="134"/>
      <c r="Q140" s="134">
        <f>+O140+O141</f>
        <v>6</v>
      </c>
      <c r="R140" s="134"/>
      <c r="S140">
        <v>12210246</v>
      </c>
      <c r="T140">
        <v>1</v>
      </c>
      <c r="U140" t="str">
        <v>M</v>
      </c>
    </row>
    <row r="141" spans="1:21" ht="93.75" x14ac:dyDescent="0.3">
      <c r="A141" s="134"/>
      <c r="B141" s="130" t="s">
        <v>740</v>
      </c>
      <c r="C141" s="131" t="s">
        <v>1105</v>
      </c>
      <c r="D141" s="130">
        <f t="shared" si="11"/>
        <v>0</v>
      </c>
      <c r="E141" s="130">
        <f t="shared" si="12"/>
        <v>1</v>
      </c>
      <c r="F141" s="130">
        <f t="shared" si="13"/>
        <v>0</v>
      </c>
      <c r="G141" s="130">
        <f t="shared" si="17"/>
        <v>1</v>
      </c>
      <c r="H141" s="130">
        <f t="shared" si="14"/>
        <v>1</v>
      </c>
      <c r="I141" s="130">
        <f t="shared" si="15"/>
        <v>4</v>
      </c>
      <c r="J141" s="130">
        <f t="shared" si="16"/>
        <v>0</v>
      </c>
      <c r="K141" s="130">
        <f t="shared" si="18"/>
        <v>5</v>
      </c>
      <c r="L141" s="130">
        <f t="shared" si="19"/>
        <v>1</v>
      </c>
      <c r="M141" s="130">
        <f t="shared" si="19"/>
        <v>5</v>
      </c>
      <c r="N141" s="130">
        <f t="shared" si="19"/>
        <v>0</v>
      </c>
      <c r="O141" s="130">
        <f t="shared" si="20"/>
        <v>6</v>
      </c>
      <c r="P141" s="134"/>
      <c r="Q141" s="134"/>
      <c r="R141" s="134"/>
      <c r="S141">
        <v>12249479</v>
      </c>
      <c r="T141">
        <v>2</v>
      </c>
      <c r="U141" t="str">
        <v>M</v>
      </c>
    </row>
    <row r="142" spans="1:21" ht="18.75" x14ac:dyDescent="0.3">
      <c r="A142" s="134"/>
      <c r="B142" s="130">
        <v>7</v>
      </c>
      <c r="C142" s="131" t="s">
        <v>279</v>
      </c>
      <c r="D142" s="130">
        <f t="shared" si="11"/>
        <v>0</v>
      </c>
      <c r="E142" s="130">
        <f t="shared" si="12"/>
        <v>0</v>
      </c>
      <c r="F142" s="130">
        <f t="shared" si="13"/>
        <v>0</v>
      </c>
      <c r="G142" s="130">
        <f t="shared" si="17"/>
        <v>0</v>
      </c>
      <c r="H142" s="130">
        <f t="shared" si="14"/>
        <v>0</v>
      </c>
      <c r="I142" s="130">
        <f t="shared" si="15"/>
        <v>5</v>
      </c>
      <c r="J142" s="130">
        <f t="shared" si="16"/>
        <v>9</v>
      </c>
      <c r="K142" s="130">
        <f t="shared" si="18"/>
        <v>14</v>
      </c>
      <c r="L142" s="130">
        <f t="shared" si="19"/>
        <v>0</v>
      </c>
      <c r="M142" s="130">
        <f t="shared" si="19"/>
        <v>5</v>
      </c>
      <c r="N142" s="130">
        <f t="shared" si="19"/>
        <v>9</v>
      </c>
      <c r="O142" s="130">
        <f t="shared" si="20"/>
        <v>14</v>
      </c>
      <c r="P142" s="134"/>
      <c r="Q142" s="134"/>
      <c r="R142" s="134"/>
      <c r="S142">
        <v>12264056</v>
      </c>
      <c r="T142">
        <v>3</v>
      </c>
      <c r="U142" t="str">
        <v>M</v>
      </c>
    </row>
    <row r="143" spans="1:21" ht="18.75" x14ac:dyDescent="0.3">
      <c r="A143" s="134"/>
      <c r="B143" s="130">
        <v>8</v>
      </c>
      <c r="C143" s="131" t="s">
        <v>741</v>
      </c>
      <c r="D143" s="130">
        <f t="shared" si="11"/>
        <v>0</v>
      </c>
      <c r="E143" s="130">
        <f t="shared" si="12"/>
        <v>0</v>
      </c>
      <c r="F143" s="130">
        <f t="shared" si="13"/>
        <v>0</v>
      </c>
      <c r="G143" s="130">
        <f t="shared" si="17"/>
        <v>0</v>
      </c>
      <c r="H143" s="130">
        <f t="shared" si="14"/>
        <v>0</v>
      </c>
      <c r="I143" s="130">
        <f t="shared" si="15"/>
        <v>0</v>
      </c>
      <c r="J143" s="130">
        <f t="shared" si="16"/>
        <v>0</v>
      </c>
      <c r="K143" s="130">
        <f t="shared" si="18"/>
        <v>0</v>
      </c>
      <c r="L143" s="130">
        <f t="shared" si="19"/>
        <v>0</v>
      </c>
      <c r="M143" s="130">
        <f t="shared" si="19"/>
        <v>0</v>
      </c>
      <c r="N143" s="130">
        <f t="shared" si="19"/>
        <v>0</v>
      </c>
      <c r="O143" s="130">
        <f t="shared" si="20"/>
        <v>0</v>
      </c>
      <c r="P143" s="134"/>
      <c r="Q143" s="134"/>
      <c r="R143" s="134"/>
      <c r="S143">
        <v>12280368</v>
      </c>
      <c r="T143">
        <v>2</v>
      </c>
      <c r="U143" t="str">
        <v>M</v>
      </c>
    </row>
    <row r="144" spans="1:21" ht="18.75" x14ac:dyDescent="0.3">
      <c r="A144" s="134"/>
      <c r="B144" s="130">
        <v>9</v>
      </c>
      <c r="C144" s="131" t="s">
        <v>706</v>
      </c>
      <c r="D144" s="130">
        <f t="shared" si="11"/>
        <v>0</v>
      </c>
      <c r="E144" s="130">
        <f t="shared" si="12"/>
        <v>0</v>
      </c>
      <c r="F144" s="130">
        <f t="shared" si="13"/>
        <v>0</v>
      </c>
      <c r="G144" s="130">
        <f t="shared" si="17"/>
        <v>0</v>
      </c>
      <c r="H144" s="130">
        <f t="shared" si="14"/>
        <v>0</v>
      </c>
      <c r="I144" s="130">
        <f t="shared" si="15"/>
        <v>0</v>
      </c>
      <c r="J144" s="130">
        <f t="shared" si="16"/>
        <v>8</v>
      </c>
      <c r="K144" s="130">
        <f t="shared" si="18"/>
        <v>8</v>
      </c>
      <c r="L144" s="130">
        <f t="shared" si="19"/>
        <v>0</v>
      </c>
      <c r="M144" s="130">
        <f t="shared" si="19"/>
        <v>0</v>
      </c>
      <c r="N144" s="130">
        <f t="shared" si="19"/>
        <v>8</v>
      </c>
      <c r="O144" s="130">
        <f t="shared" si="20"/>
        <v>8</v>
      </c>
      <c r="P144" s="134"/>
      <c r="Q144" s="134"/>
      <c r="R144" s="134"/>
      <c r="S144">
        <v>12293936</v>
      </c>
      <c r="T144">
        <v>4</v>
      </c>
      <c r="U144" t="str">
        <v>M</v>
      </c>
    </row>
    <row r="145" spans="1:21" ht="18.75" x14ac:dyDescent="0.3">
      <c r="A145" s="134"/>
      <c r="B145" s="130">
        <v>10</v>
      </c>
      <c r="C145" s="131" t="s">
        <v>707</v>
      </c>
      <c r="D145" s="130">
        <f t="shared" si="11"/>
        <v>0</v>
      </c>
      <c r="E145" s="130">
        <f t="shared" si="12"/>
        <v>0</v>
      </c>
      <c r="F145" s="130">
        <f t="shared" si="13"/>
        <v>0</v>
      </c>
      <c r="G145" s="130">
        <f t="shared" si="17"/>
        <v>0</v>
      </c>
      <c r="H145" s="130">
        <f t="shared" si="14"/>
        <v>0</v>
      </c>
      <c r="I145" s="130">
        <f t="shared" si="15"/>
        <v>0</v>
      </c>
      <c r="J145" s="130">
        <f t="shared" si="16"/>
        <v>0</v>
      </c>
      <c r="K145" s="130">
        <f t="shared" si="18"/>
        <v>0</v>
      </c>
      <c r="L145" s="130">
        <f t="shared" si="19"/>
        <v>0</v>
      </c>
      <c r="M145" s="130">
        <f t="shared" si="19"/>
        <v>0</v>
      </c>
      <c r="N145" s="130">
        <f t="shared" si="19"/>
        <v>0</v>
      </c>
      <c r="O145" s="130">
        <f t="shared" si="20"/>
        <v>0</v>
      </c>
      <c r="P145" s="134"/>
      <c r="Q145" s="134"/>
      <c r="R145" s="134"/>
      <c r="S145">
        <v>12297185</v>
      </c>
      <c r="T145">
        <v>3</v>
      </c>
      <c r="U145" t="str">
        <v>H</v>
      </c>
    </row>
    <row r="146" spans="1:21" ht="18.75" x14ac:dyDescent="0.3">
      <c r="A146" s="134"/>
      <c r="B146" s="130">
        <v>11</v>
      </c>
      <c r="C146" s="131" t="s">
        <v>708</v>
      </c>
      <c r="D146" s="130">
        <f t="shared" si="11"/>
        <v>0</v>
      </c>
      <c r="E146" s="130">
        <f t="shared" si="12"/>
        <v>0</v>
      </c>
      <c r="F146" s="130">
        <f t="shared" si="13"/>
        <v>0</v>
      </c>
      <c r="G146" s="130">
        <f t="shared" si="17"/>
        <v>0</v>
      </c>
      <c r="H146" s="130">
        <f t="shared" si="14"/>
        <v>0</v>
      </c>
      <c r="I146" s="130">
        <f t="shared" si="15"/>
        <v>0</v>
      </c>
      <c r="J146" s="130">
        <f t="shared" si="16"/>
        <v>0</v>
      </c>
      <c r="K146" s="130">
        <f t="shared" si="18"/>
        <v>0</v>
      </c>
      <c r="L146" s="130">
        <f t="shared" si="19"/>
        <v>0</v>
      </c>
      <c r="M146" s="130">
        <f t="shared" si="19"/>
        <v>0</v>
      </c>
      <c r="N146" s="130">
        <f t="shared" si="19"/>
        <v>0</v>
      </c>
      <c r="O146" s="130">
        <f t="shared" si="20"/>
        <v>0</v>
      </c>
      <c r="P146" s="134"/>
      <c r="Q146" s="134"/>
      <c r="R146" s="134"/>
      <c r="S146">
        <v>12348161</v>
      </c>
      <c r="T146">
        <v>1</v>
      </c>
      <c r="U146" t="str">
        <v>M</v>
      </c>
    </row>
    <row r="147" spans="1:21" ht="18.75" x14ac:dyDescent="0.3">
      <c r="A147" s="134"/>
      <c r="B147" s="130">
        <v>12</v>
      </c>
      <c r="C147" s="131" t="s">
        <v>709</v>
      </c>
      <c r="D147" s="130">
        <f t="shared" si="11"/>
        <v>0</v>
      </c>
      <c r="E147" s="130">
        <f t="shared" si="12"/>
        <v>0</v>
      </c>
      <c r="F147" s="130">
        <f t="shared" si="13"/>
        <v>0</v>
      </c>
      <c r="G147" s="130">
        <f t="shared" si="17"/>
        <v>0</v>
      </c>
      <c r="H147" s="130">
        <f t="shared" si="14"/>
        <v>0</v>
      </c>
      <c r="I147" s="130">
        <f t="shared" si="15"/>
        <v>0</v>
      </c>
      <c r="J147" s="130">
        <f t="shared" si="16"/>
        <v>0</v>
      </c>
      <c r="K147" s="130">
        <f t="shared" si="18"/>
        <v>0</v>
      </c>
      <c r="L147" s="130">
        <f t="shared" si="19"/>
        <v>0</v>
      </c>
      <c r="M147" s="130">
        <f t="shared" si="19"/>
        <v>0</v>
      </c>
      <c r="N147" s="130">
        <f t="shared" si="19"/>
        <v>0</v>
      </c>
      <c r="O147" s="130">
        <f t="shared" si="20"/>
        <v>0</v>
      </c>
      <c r="P147" s="134"/>
      <c r="Q147" s="134"/>
      <c r="R147" s="134"/>
      <c r="S147">
        <v>12396821</v>
      </c>
      <c r="T147">
        <v>2</v>
      </c>
      <c r="U147" t="str">
        <v>H</v>
      </c>
    </row>
    <row r="148" spans="1:21" ht="93.75" x14ac:dyDescent="0.3">
      <c r="A148" s="134"/>
      <c r="B148" s="130">
        <v>13</v>
      </c>
      <c r="C148" s="131" t="s">
        <v>1106</v>
      </c>
      <c r="D148" s="130">
        <f t="shared" si="11"/>
        <v>0</v>
      </c>
      <c r="E148" s="130">
        <f t="shared" si="12"/>
        <v>0</v>
      </c>
      <c r="F148" s="130">
        <f t="shared" si="13"/>
        <v>0</v>
      </c>
      <c r="G148" s="130">
        <f t="shared" si="17"/>
        <v>0</v>
      </c>
      <c r="H148" s="130">
        <f t="shared" si="14"/>
        <v>0</v>
      </c>
      <c r="I148" s="130">
        <f t="shared" si="15"/>
        <v>0</v>
      </c>
      <c r="J148" s="130">
        <f t="shared" si="16"/>
        <v>0</v>
      </c>
      <c r="K148" s="130">
        <f t="shared" si="18"/>
        <v>0</v>
      </c>
      <c r="L148" s="130">
        <f t="shared" si="19"/>
        <v>0</v>
      </c>
      <c r="M148" s="130">
        <f t="shared" si="19"/>
        <v>0</v>
      </c>
      <c r="N148" s="130">
        <f t="shared" si="19"/>
        <v>0</v>
      </c>
      <c r="O148" s="130">
        <f t="shared" si="20"/>
        <v>0</v>
      </c>
      <c r="P148" s="134"/>
      <c r="Q148" s="134"/>
      <c r="R148" s="134"/>
      <c r="S148">
        <v>12421131</v>
      </c>
      <c r="T148">
        <v>1</v>
      </c>
      <c r="U148" t="str">
        <v>M</v>
      </c>
    </row>
    <row r="149" spans="1:21" ht="18.75" x14ac:dyDescent="0.3">
      <c r="A149" s="134"/>
      <c r="B149" s="232" t="s">
        <v>1097</v>
      </c>
      <c r="C149" s="233"/>
      <c r="D149" s="135">
        <f>SUM(D134:D148)</f>
        <v>236</v>
      </c>
      <c r="E149" s="135">
        <f t="shared" ref="E149:O149" si="21">SUM(E134:E148)</f>
        <v>62</v>
      </c>
      <c r="F149" s="135">
        <f t="shared" si="21"/>
        <v>120</v>
      </c>
      <c r="G149" s="135">
        <f t="shared" si="21"/>
        <v>418</v>
      </c>
      <c r="H149" s="135">
        <f t="shared" si="21"/>
        <v>517</v>
      </c>
      <c r="I149" s="135">
        <f t="shared" si="21"/>
        <v>175</v>
      </c>
      <c r="J149" s="135">
        <f t="shared" si="21"/>
        <v>346</v>
      </c>
      <c r="K149" s="135">
        <f t="shared" si="21"/>
        <v>1038</v>
      </c>
      <c r="L149" s="135">
        <f t="shared" si="21"/>
        <v>753</v>
      </c>
      <c r="M149" s="135">
        <f t="shared" si="21"/>
        <v>237</v>
      </c>
      <c r="N149" s="135">
        <f t="shared" si="21"/>
        <v>466</v>
      </c>
      <c r="O149" s="135">
        <f t="shared" si="21"/>
        <v>1456</v>
      </c>
      <c r="P149" s="136"/>
      <c r="Q149" s="134"/>
      <c r="R149" s="134"/>
      <c r="S149">
        <v>12425971</v>
      </c>
      <c r="T149">
        <v>1</v>
      </c>
      <c r="U149" t="str">
        <v>H</v>
      </c>
    </row>
    <row r="150" spans="1:21" ht="18.75" x14ac:dyDescent="0.3">
      <c r="A150" s="134"/>
      <c r="B150" s="134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34"/>
      <c r="Q150" s="134"/>
      <c r="R150" s="134"/>
      <c r="S150">
        <v>12431825</v>
      </c>
      <c r="T150">
        <v>4</v>
      </c>
      <c r="U150" t="str">
        <v>M</v>
      </c>
    </row>
    <row r="151" spans="1:21" ht="18.75" x14ac:dyDescent="0.3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>
        <v>12439174</v>
      </c>
      <c r="T151">
        <v>2</v>
      </c>
      <c r="U151" t="str">
        <v>M</v>
      </c>
    </row>
    <row r="152" spans="1:21" ht="18.75" x14ac:dyDescent="0.3">
      <c r="A152" s="123"/>
      <c r="B152" s="123"/>
      <c r="C152" s="234" t="s">
        <v>1109</v>
      </c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124"/>
      <c r="P152" s="123"/>
      <c r="Q152" s="123"/>
      <c r="R152" s="123"/>
      <c r="S152">
        <v>12445110</v>
      </c>
      <c r="T152">
        <v>5</v>
      </c>
      <c r="U152" t="str">
        <v>H</v>
      </c>
    </row>
    <row r="153" spans="1:21" ht="18.75" x14ac:dyDescent="0.3">
      <c r="A153" s="134"/>
      <c r="B153" s="134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34"/>
      <c r="Q153" s="134"/>
      <c r="R153" s="134"/>
      <c r="S153">
        <v>12445949</v>
      </c>
      <c r="T153">
        <v>5</v>
      </c>
      <c r="U153" t="str">
        <v>M</v>
      </c>
    </row>
    <row r="154" spans="1:21" ht="18.75" x14ac:dyDescent="0.3">
      <c r="A154" s="134"/>
      <c r="B154" s="238" t="s">
        <v>1096</v>
      </c>
      <c r="C154" s="238" t="s">
        <v>1108</v>
      </c>
      <c r="D154" s="239" t="s">
        <v>621</v>
      </c>
      <c r="E154" s="239"/>
      <c r="F154" s="239"/>
      <c r="G154" s="239"/>
      <c r="H154" s="239"/>
      <c r="I154" s="239"/>
      <c r="J154" s="239"/>
      <c r="K154" s="125"/>
      <c r="L154" s="240" t="s">
        <v>1097</v>
      </c>
      <c r="M154" s="240"/>
      <c r="N154" s="240"/>
      <c r="O154" s="126"/>
      <c r="P154" s="134"/>
      <c r="Q154" s="134"/>
      <c r="R154" s="134"/>
      <c r="S154">
        <v>12471311</v>
      </c>
      <c r="T154">
        <v>4</v>
      </c>
      <c r="U154" t="str">
        <v>M</v>
      </c>
    </row>
    <row r="155" spans="1:21" ht="18.75" x14ac:dyDescent="0.3">
      <c r="A155" s="134"/>
      <c r="B155" s="238"/>
      <c r="C155" s="238"/>
      <c r="D155" s="239" t="s">
        <v>1098</v>
      </c>
      <c r="E155" s="239"/>
      <c r="F155" s="239"/>
      <c r="G155" s="125"/>
      <c r="H155" s="239" t="s">
        <v>1099</v>
      </c>
      <c r="I155" s="239"/>
      <c r="J155" s="239"/>
      <c r="K155" s="125"/>
      <c r="L155" s="240"/>
      <c r="M155" s="240"/>
      <c r="N155" s="240"/>
      <c r="O155" s="126"/>
      <c r="P155" s="134"/>
      <c r="Q155" s="134"/>
      <c r="R155" s="134"/>
      <c r="S155">
        <v>12477696</v>
      </c>
      <c r="T155">
        <v>3</v>
      </c>
      <c r="U155" t="str">
        <v>M</v>
      </c>
    </row>
    <row r="156" spans="1:21" ht="80.25" customHeight="1" x14ac:dyDescent="0.3">
      <c r="A156" s="134"/>
      <c r="B156" s="238"/>
      <c r="C156" s="238"/>
      <c r="D156" s="127" t="s">
        <v>1100</v>
      </c>
      <c r="E156" s="127" t="s">
        <v>1101</v>
      </c>
      <c r="F156" s="127" t="s">
        <v>1102</v>
      </c>
      <c r="G156" s="127"/>
      <c r="H156" s="127" t="s">
        <v>1100</v>
      </c>
      <c r="I156" s="127" t="s">
        <v>1101</v>
      </c>
      <c r="J156" s="127" t="s">
        <v>1102</v>
      </c>
      <c r="K156" s="127"/>
      <c r="L156" s="128" t="s">
        <v>1100</v>
      </c>
      <c r="M156" s="128" t="s">
        <v>1101</v>
      </c>
      <c r="N156" s="128" t="s">
        <v>1102</v>
      </c>
      <c r="O156" s="129"/>
      <c r="P156" s="134"/>
      <c r="Q156" s="134"/>
      <c r="R156" s="134"/>
      <c r="S156">
        <v>12514458</v>
      </c>
      <c r="T156">
        <v>3</v>
      </c>
      <c r="U156" t="str">
        <v>H</v>
      </c>
    </row>
    <row r="157" spans="1:21" ht="18.75" x14ac:dyDescent="0.3">
      <c r="A157" s="134"/>
      <c r="B157" s="130">
        <v>1</v>
      </c>
      <c r="C157" s="131" t="s">
        <v>275</v>
      </c>
      <c r="D157" s="130">
        <f>K3</f>
        <v>7</v>
      </c>
      <c r="E157" s="130">
        <f>K33</f>
        <v>10</v>
      </c>
      <c r="F157" s="130">
        <f>K63</f>
        <v>17</v>
      </c>
      <c r="G157" s="130"/>
      <c r="H157" s="130">
        <f>K18</f>
        <v>27</v>
      </c>
      <c r="I157" s="130">
        <f>K48</f>
        <v>15</v>
      </c>
      <c r="J157" s="130">
        <f>K78</f>
        <v>18</v>
      </c>
      <c r="K157" s="130"/>
      <c r="L157" s="130">
        <f>D157+H157</f>
        <v>34</v>
      </c>
      <c r="M157" s="130">
        <f>E157+I157</f>
        <v>25</v>
      </c>
      <c r="N157" s="130">
        <f>F157+J157</f>
        <v>35</v>
      </c>
      <c r="O157" s="132"/>
      <c r="P157" s="134"/>
      <c r="Q157" s="134"/>
      <c r="R157" s="134"/>
      <c r="S157">
        <v>12531557</v>
      </c>
      <c r="T157">
        <v>6</v>
      </c>
      <c r="U157" t="str">
        <v>M</v>
      </c>
    </row>
    <row r="158" spans="1:21" ht="18.75" x14ac:dyDescent="0.3">
      <c r="A158" s="134"/>
      <c r="B158" s="130">
        <v>2</v>
      </c>
      <c r="C158" s="131" t="s">
        <v>276</v>
      </c>
      <c r="D158" s="130">
        <f t="shared" ref="D158:D171" si="22">K4</f>
        <v>0</v>
      </c>
      <c r="E158" s="130">
        <f t="shared" ref="E158:E171" si="23">K34</f>
        <v>0</v>
      </c>
      <c r="F158" s="130">
        <f t="shared" ref="F158:F171" si="24">K64</f>
        <v>0</v>
      </c>
      <c r="G158" s="130"/>
      <c r="H158" s="130">
        <f t="shared" ref="H158:H171" si="25">K19</f>
        <v>0</v>
      </c>
      <c r="I158" s="130">
        <f t="shared" ref="I158:I171" si="26">K49</f>
        <v>0</v>
      </c>
      <c r="J158" s="130">
        <f t="shared" ref="J158:J171" si="27">K79</f>
        <v>0</v>
      </c>
      <c r="K158" s="130"/>
      <c r="L158" s="130">
        <f t="shared" ref="L158:N171" si="28">D158+H158</f>
        <v>0</v>
      </c>
      <c r="M158" s="130">
        <f t="shared" si="28"/>
        <v>0</v>
      </c>
      <c r="N158" s="130">
        <f t="shared" si="28"/>
        <v>0</v>
      </c>
      <c r="O158" s="132"/>
      <c r="P158" s="134"/>
      <c r="Q158" s="134"/>
      <c r="R158" s="134"/>
      <c r="S158">
        <v>12586334</v>
      </c>
      <c r="T158">
        <v>5</v>
      </c>
      <c r="U158" t="str">
        <v>H</v>
      </c>
    </row>
    <row r="159" spans="1:21" ht="37.5" x14ac:dyDescent="0.3">
      <c r="A159" s="134"/>
      <c r="B159" s="130">
        <v>3</v>
      </c>
      <c r="C159" s="131" t="s">
        <v>1103</v>
      </c>
      <c r="D159" s="130">
        <f t="shared" si="22"/>
        <v>0</v>
      </c>
      <c r="E159" s="130">
        <f t="shared" si="23"/>
        <v>0</v>
      </c>
      <c r="F159" s="130">
        <f t="shared" si="24"/>
        <v>0</v>
      </c>
      <c r="G159" s="130"/>
      <c r="H159" s="130">
        <f t="shared" si="25"/>
        <v>0</v>
      </c>
      <c r="I159" s="130">
        <f t="shared" si="26"/>
        <v>0</v>
      </c>
      <c r="J159" s="130">
        <f t="shared" si="27"/>
        <v>0</v>
      </c>
      <c r="K159" s="130"/>
      <c r="L159" s="130">
        <f t="shared" si="28"/>
        <v>0</v>
      </c>
      <c r="M159" s="130">
        <f t="shared" si="28"/>
        <v>0</v>
      </c>
      <c r="N159" s="130">
        <f t="shared" si="28"/>
        <v>0</v>
      </c>
      <c r="O159" s="132"/>
      <c r="P159" s="134"/>
      <c r="Q159" s="134"/>
      <c r="R159" s="134"/>
      <c r="S159">
        <v>12607437</v>
      </c>
      <c r="T159">
        <v>1</v>
      </c>
      <c r="U159" t="str">
        <v>M</v>
      </c>
    </row>
    <row r="160" spans="1:21" ht="37.5" x14ac:dyDescent="0.3">
      <c r="A160" s="134"/>
      <c r="B160" s="130">
        <v>4</v>
      </c>
      <c r="C160" s="131" t="s">
        <v>278</v>
      </c>
      <c r="D160" s="130">
        <f t="shared" si="22"/>
        <v>0</v>
      </c>
      <c r="E160" s="130">
        <f t="shared" si="23"/>
        <v>0</v>
      </c>
      <c r="F160" s="130">
        <f t="shared" si="24"/>
        <v>0</v>
      </c>
      <c r="G160" s="130"/>
      <c r="H160" s="130">
        <f t="shared" si="25"/>
        <v>0</v>
      </c>
      <c r="I160" s="130">
        <f t="shared" si="26"/>
        <v>0</v>
      </c>
      <c r="J160" s="130">
        <f t="shared" si="27"/>
        <v>0</v>
      </c>
      <c r="K160" s="130"/>
      <c r="L160" s="130">
        <f t="shared" si="28"/>
        <v>0</v>
      </c>
      <c r="M160" s="130">
        <f t="shared" si="28"/>
        <v>0</v>
      </c>
      <c r="N160" s="130">
        <f t="shared" si="28"/>
        <v>0</v>
      </c>
      <c r="O160" s="132"/>
      <c r="P160" s="134"/>
      <c r="Q160" s="134"/>
      <c r="R160" s="134"/>
      <c r="S160">
        <v>12612923</v>
      </c>
      <c r="T160">
        <v>1</v>
      </c>
      <c r="U160" t="str">
        <v>M</v>
      </c>
    </row>
    <row r="161" spans="1:21" ht="56.25" x14ac:dyDescent="0.3">
      <c r="A161" s="134"/>
      <c r="B161" s="130" t="s">
        <v>734</v>
      </c>
      <c r="C161" s="131" t="s">
        <v>733</v>
      </c>
      <c r="D161" s="130">
        <f t="shared" si="22"/>
        <v>0</v>
      </c>
      <c r="E161" s="130">
        <f t="shared" si="23"/>
        <v>0</v>
      </c>
      <c r="F161" s="130">
        <f t="shared" si="24"/>
        <v>0</v>
      </c>
      <c r="G161" s="130"/>
      <c r="H161" s="130">
        <f t="shared" si="25"/>
        <v>0</v>
      </c>
      <c r="I161" s="130">
        <f t="shared" si="26"/>
        <v>0</v>
      </c>
      <c r="J161" s="130">
        <f t="shared" si="27"/>
        <v>0</v>
      </c>
      <c r="K161" s="130"/>
      <c r="L161" s="130">
        <f t="shared" si="28"/>
        <v>0</v>
      </c>
      <c r="M161" s="130">
        <f t="shared" si="28"/>
        <v>0</v>
      </c>
      <c r="N161" s="130">
        <f t="shared" si="28"/>
        <v>0</v>
      </c>
      <c r="O161" s="132"/>
      <c r="P161" s="134"/>
      <c r="Q161" s="134"/>
      <c r="R161" s="134"/>
      <c r="S161">
        <v>12620194</v>
      </c>
      <c r="T161">
        <v>1</v>
      </c>
      <c r="U161" t="str">
        <v>H</v>
      </c>
    </row>
    <row r="162" spans="1:21" ht="112.5" x14ac:dyDescent="0.3">
      <c r="A162" s="134"/>
      <c r="B162" s="130" t="s">
        <v>736</v>
      </c>
      <c r="C162" s="131" t="s">
        <v>1104</v>
      </c>
      <c r="D162" s="130">
        <f t="shared" si="22"/>
        <v>4</v>
      </c>
      <c r="E162" s="130">
        <f t="shared" si="23"/>
        <v>3</v>
      </c>
      <c r="F162" s="130">
        <f t="shared" si="24"/>
        <v>0</v>
      </c>
      <c r="G162" s="130"/>
      <c r="H162" s="130">
        <f t="shared" si="25"/>
        <v>5</v>
      </c>
      <c r="I162" s="130">
        <f t="shared" si="26"/>
        <v>0</v>
      </c>
      <c r="J162" s="130">
        <f t="shared" si="27"/>
        <v>3</v>
      </c>
      <c r="K162" s="130"/>
      <c r="L162" s="130">
        <f t="shared" si="28"/>
        <v>9</v>
      </c>
      <c r="M162" s="130">
        <f t="shared" si="28"/>
        <v>3</v>
      </c>
      <c r="N162" s="130">
        <f t="shared" si="28"/>
        <v>3</v>
      </c>
      <c r="O162" s="132"/>
      <c r="P162" s="134"/>
      <c r="Q162" s="134"/>
      <c r="R162" s="134"/>
      <c r="S162">
        <v>12630178</v>
      </c>
      <c r="T162">
        <v>15</v>
      </c>
      <c r="U162" t="str">
        <v>M</v>
      </c>
    </row>
    <row r="163" spans="1:21" ht="37.5" x14ac:dyDescent="0.3">
      <c r="A163" s="134"/>
      <c r="B163" s="130" t="s">
        <v>738</v>
      </c>
      <c r="C163" s="131" t="s">
        <v>737</v>
      </c>
      <c r="D163" s="130">
        <f t="shared" si="22"/>
        <v>0</v>
      </c>
      <c r="E163" s="130">
        <f t="shared" si="23"/>
        <v>0</v>
      </c>
      <c r="F163" s="130">
        <f t="shared" si="24"/>
        <v>0</v>
      </c>
      <c r="G163" s="130"/>
      <c r="H163" s="130">
        <f t="shared" si="25"/>
        <v>0</v>
      </c>
      <c r="I163" s="130">
        <f t="shared" si="26"/>
        <v>0</v>
      </c>
      <c r="J163" s="130">
        <f t="shared" si="27"/>
        <v>0</v>
      </c>
      <c r="K163" s="130"/>
      <c r="L163" s="130">
        <f t="shared" si="28"/>
        <v>0</v>
      </c>
      <c r="M163" s="130">
        <f t="shared" si="28"/>
        <v>0</v>
      </c>
      <c r="N163" s="130">
        <f t="shared" si="28"/>
        <v>0</v>
      </c>
      <c r="O163" s="132"/>
      <c r="P163" s="134"/>
      <c r="Q163" s="134"/>
      <c r="R163" s="134"/>
      <c r="S163">
        <v>12633657</v>
      </c>
      <c r="T163">
        <v>2</v>
      </c>
      <c r="U163" t="str">
        <v>M</v>
      </c>
    </row>
    <row r="164" spans="1:21" ht="93.75" x14ac:dyDescent="0.3">
      <c r="A164" s="134"/>
      <c r="B164" s="130" t="s">
        <v>740</v>
      </c>
      <c r="C164" s="131" t="s">
        <v>1105</v>
      </c>
      <c r="D164" s="130">
        <f t="shared" si="22"/>
        <v>0</v>
      </c>
      <c r="E164" s="130">
        <f t="shared" si="23"/>
        <v>1</v>
      </c>
      <c r="F164" s="130">
        <f t="shared" si="24"/>
        <v>0</v>
      </c>
      <c r="G164" s="130"/>
      <c r="H164" s="130">
        <f t="shared" si="25"/>
        <v>1</v>
      </c>
      <c r="I164" s="130">
        <f t="shared" si="26"/>
        <v>2</v>
      </c>
      <c r="J164" s="130">
        <f t="shared" si="27"/>
        <v>0</v>
      </c>
      <c r="K164" s="130"/>
      <c r="L164" s="130">
        <f t="shared" si="28"/>
        <v>1</v>
      </c>
      <c r="M164" s="130">
        <f t="shared" si="28"/>
        <v>3</v>
      </c>
      <c r="N164" s="130">
        <f t="shared" si="28"/>
        <v>0</v>
      </c>
      <c r="O164" s="132"/>
      <c r="P164" s="134"/>
      <c r="Q164" s="134"/>
      <c r="R164" s="134"/>
      <c r="S164">
        <v>12634135</v>
      </c>
      <c r="T164">
        <v>2</v>
      </c>
      <c r="U164" t="str">
        <v>M</v>
      </c>
    </row>
    <row r="165" spans="1:21" ht="18.75" x14ac:dyDescent="0.3">
      <c r="A165" s="134"/>
      <c r="B165" s="130">
        <v>7</v>
      </c>
      <c r="C165" s="131" t="s">
        <v>279</v>
      </c>
      <c r="D165" s="130">
        <f t="shared" si="22"/>
        <v>0</v>
      </c>
      <c r="E165" s="130">
        <f t="shared" si="23"/>
        <v>0</v>
      </c>
      <c r="F165" s="130">
        <f t="shared" si="24"/>
        <v>0</v>
      </c>
      <c r="G165" s="130"/>
      <c r="H165" s="130">
        <f t="shared" si="25"/>
        <v>0</v>
      </c>
      <c r="I165" s="130">
        <f t="shared" si="26"/>
        <v>0</v>
      </c>
      <c r="J165" s="130">
        <f t="shared" si="27"/>
        <v>0</v>
      </c>
      <c r="K165" s="130"/>
      <c r="L165" s="130">
        <f t="shared" si="28"/>
        <v>0</v>
      </c>
      <c r="M165" s="130">
        <f t="shared" si="28"/>
        <v>0</v>
      </c>
      <c r="N165" s="130">
        <f t="shared" si="28"/>
        <v>0</v>
      </c>
      <c r="O165" s="132"/>
      <c r="P165" s="134"/>
      <c r="Q165" s="134"/>
      <c r="R165" s="134"/>
      <c r="S165">
        <v>12634622</v>
      </c>
      <c r="T165">
        <v>3</v>
      </c>
      <c r="U165" t="str">
        <v>M</v>
      </c>
    </row>
    <row r="166" spans="1:21" ht="18.75" x14ac:dyDescent="0.3">
      <c r="A166" s="134"/>
      <c r="B166" s="130">
        <v>8</v>
      </c>
      <c r="C166" s="131" t="s">
        <v>741</v>
      </c>
      <c r="D166" s="130">
        <f t="shared" si="22"/>
        <v>0</v>
      </c>
      <c r="E166" s="130">
        <f t="shared" si="23"/>
        <v>0</v>
      </c>
      <c r="F166" s="130">
        <f t="shared" si="24"/>
        <v>0</v>
      </c>
      <c r="G166" s="130"/>
      <c r="H166" s="130">
        <f t="shared" si="25"/>
        <v>0</v>
      </c>
      <c r="I166" s="130">
        <f t="shared" si="26"/>
        <v>0</v>
      </c>
      <c r="J166" s="130">
        <f t="shared" si="27"/>
        <v>0</v>
      </c>
      <c r="K166" s="130"/>
      <c r="L166" s="130">
        <f t="shared" si="28"/>
        <v>0</v>
      </c>
      <c r="M166" s="130">
        <f t="shared" si="28"/>
        <v>0</v>
      </c>
      <c r="N166" s="130">
        <f t="shared" si="28"/>
        <v>0</v>
      </c>
      <c r="O166" s="132"/>
      <c r="P166" s="134"/>
      <c r="Q166" s="134"/>
      <c r="R166" s="134"/>
      <c r="S166">
        <v>12644650</v>
      </c>
      <c r="T166">
        <v>1</v>
      </c>
      <c r="U166" t="str">
        <v>H</v>
      </c>
    </row>
    <row r="167" spans="1:21" ht="18.75" x14ac:dyDescent="0.3">
      <c r="A167" s="134"/>
      <c r="B167" s="130">
        <v>9</v>
      </c>
      <c r="C167" s="131" t="s">
        <v>706</v>
      </c>
      <c r="D167" s="130">
        <f t="shared" si="22"/>
        <v>0</v>
      </c>
      <c r="E167" s="130">
        <f t="shared" si="23"/>
        <v>0</v>
      </c>
      <c r="F167" s="130">
        <f t="shared" si="24"/>
        <v>0</v>
      </c>
      <c r="G167" s="130"/>
      <c r="H167" s="130">
        <f t="shared" si="25"/>
        <v>0</v>
      </c>
      <c r="I167" s="130">
        <f t="shared" si="26"/>
        <v>0</v>
      </c>
      <c r="J167" s="130">
        <f t="shared" si="27"/>
        <v>0</v>
      </c>
      <c r="K167" s="130"/>
      <c r="L167" s="130">
        <f t="shared" si="28"/>
        <v>0</v>
      </c>
      <c r="M167" s="130">
        <f t="shared" si="28"/>
        <v>0</v>
      </c>
      <c r="N167" s="130">
        <f t="shared" si="28"/>
        <v>0</v>
      </c>
      <c r="O167" s="132"/>
      <c r="P167" s="134"/>
      <c r="Q167" s="134"/>
      <c r="R167" s="134"/>
      <c r="S167">
        <v>12645705</v>
      </c>
      <c r="T167">
        <v>2</v>
      </c>
      <c r="U167" t="str">
        <v>H</v>
      </c>
    </row>
    <row r="168" spans="1:21" ht="18.75" x14ac:dyDescent="0.3">
      <c r="A168" s="134"/>
      <c r="B168" s="130">
        <v>10</v>
      </c>
      <c r="C168" s="131" t="s">
        <v>707</v>
      </c>
      <c r="D168" s="130">
        <f t="shared" si="22"/>
        <v>0</v>
      </c>
      <c r="E168" s="130">
        <f t="shared" si="23"/>
        <v>0</v>
      </c>
      <c r="F168" s="130">
        <f t="shared" si="24"/>
        <v>0</v>
      </c>
      <c r="G168" s="130"/>
      <c r="H168" s="130">
        <f t="shared" si="25"/>
        <v>0</v>
      </c>
      <c r="I168" s="130">
        <f t="shared" si="26"/>
        <v>0</v>
      </c>
      <c r="J168" s="130">
        <f t="shared" si="27"/>
        <v>0</v>
      </c>
      <c r="K168" s="130"/>
      <c r="L168" s="130">
        <f t="shared" si="28"/>
        <v>0</v>
      </c>
      <c r="M168" s="130">
        <f t="shared" si="28"/>
        <v>0</v>
      </c>
      <c r="N168" s="130">
        <f t="shared" si="28"/>
        <v>0</v>
      </c>
      <c r="O168" s="132"/>
      <c r="P168" s="134"/>
      <c r="Q168" s="134"/>
      <c r="R168" s="134"/>
      <c r="S168">
        <v>12650059</v>
      </c>
      <c r="T168">
        <v>1</v>
      </c>
      <c r="U168" t="str">
        <v>M</v>
      </c>
    </row>
    <row r="169" spans="1:21" ht="18.75" x14ac:dyDescent="0.3">
      <c r="A169" s="134"/>
      <c r="B169" s="130">
        <v>11</v>
      </c>
      <c r="C169" s="131" t="s">
        <v>708</v>
      </c>
      <c r="D169" s="130">
        <f t="shared" si="22"/>
        <v>0</v>
      </c>
      <c r="E169" s="130">
        <f t="shared" si="23"/>
        <v>0</v>
      </c>
      <c r="F169" s="130">
        <f t="shared" si="24"/>
        <v>0</v>
      </c>
      <c r="G169" s="130"/>
      <c r="H169" s="130">
        <f t="shared" si="25"/>
        <v>0</v>
      </c>
      <c r="I169" s="130">
        <f t="shared" si="26"/>
        <v>0</v>
      </c>
      <c r="J169" s="130">
        <f t="shared" si="27"/>
        <v>0</v>
      </c>
      <c r="K169" s="130"/>
      <c r="L169" s="130">
        <f t="shared" si="28"/>
        <v>0</v>
      </c>
      <c r="M169" s="130">
        <f t="shared" si="28"/>
        <v>0</v>
      </c>
      <c r="N169" s="130">
        <f t="shared" si="28"/>
        <v>0</v>
      </c>
      <c r="O169" s="132"/>
      <c r="P169" s="134"/>
      <c r="Q169" s="134"/>
      <c r="R169" s="134"/>
      <c r="S169">
        <v>12669693</v>
      </c>
      <c r="T169">
        <v>2</v>
      </c>
      <c r="U169" t="str">
        <v>M</v>
      </c>
    </row>
    <row r="170" spans="1:21" ht="18.75" x14ac:dyDescent="0.3">
      <c r="A170" s="134"/>
      <c r="B170" s="130">
        <v>12</v>
      </c>
      <c r="C170" s="131" t="s">
        <v>709</v>
      </c>
      <c r="D170" s="130">
        <f t="shared" si="22"/>
        <v>0</v>
      </c>
      <c r="E170" s="130">
        <f t="shared" si="23"/>
        <v>0</v>
      </c>
      <c r="F170" s="130">
        <f t="shared" si="24"/>
        <v>0</v>
      </c>
      <c r="G170" s="130"/>
      <c r="H170" s="130">
        <f t="shared" si="25"/>
        <v>0</v>
      </c>
      <c r="I170" s="130">
        <f t="shared" si="26"/>
        <v>0</v>
      </c>
      <c r="J170" s="130">
        <f t="shared" si="27"/>
        <v>0</v>
      </c>
      <c r="K170" s="130"/>
      <c r="L170" s="130">
        <f t="shared" si="28"/>
        <v>0</v>
      </c>
      <c r="M170" s="130">
        <f t="shared" si="28"/>
        <v>0</v>
      </c>
      <c r="N170" s="130">
        <f t="shared" si="28"/>
        <v>0</v>
      </c>
      <c r="O170" s="132"/>
      <c r="P170" s="134"/>
      <c r="Q170" s="134"/>
      <c r="R170" s="134"/>
      <c r="S170">
        <v>12674245</v>
      </c>
      <c r="T170">
        <v>4</v>
      </c>
      <c r="U170" t="str">
        <v>M</v>
      </c>
    </row>
    <row r="171" spans="1:21" ht="93.75" x14ac:dyDescent="0.3">
      <c r="A171" s="134"/>
      <c r="B171" s="130">
        <v>13</v>
      </c>
      <c r="C171" s="131" t="s">
        <v>1106</v>
      </c>
      <c r="D171" s="130">
        <f t="shared" si="22"/>
        <v>0</v>
      </c>
      <c r="E171" s="130">
        <f t="shared" si="23"/>
        <v>0</v>
      </c>
      <c r="F171" s="130">
        <f t="shared" si="24"/>
        <v>0</v>
      </c>
      <c r="G171" s="130"/>
      <c r="H171" s="130">
        <f t="shared" si="25"/>
        <v>0</v>
      </c>
      <c r="I171" s="130">
        <f t="shared" si="26"/>
        <v>0</v>
      </c>
      <c r="J171" s="130">
        <f t="shared" si="27"/>
        <v>0</v>
      </c>
      <c r="K171" s="130"/>
      <c r="L171" s="130">
        <f t="shared" si="28"/>
        <v>0</v>
      </c>
      <c r="M171" s="130">
        <f t="shared" si="28"/>
        <v>0</v>
      </c>
      <c r="N171" s="130">
        <f t="shared" si="28"/>
        <v>0</v>
      </c>
      <c r="O171" s="132"/>
      <c r="P171" s="134"/>
      <c r="Q171" s="134"/>
      <c r="R171" s="134"/>
      <c r="S171">
        <v>12677305</v>
      </c>
      <c r="T171">
        <v>14</v>
      </c>
      <c r="U171" t="str">
        <v>M</v>
      </c>
    </row>
    <row r="172" spans="1:21" ht="18.75" x14ac:dyDescent="0.3">
      <c r="A172" s="134"/>
      <c r="B172" s="232" t="s">
        <v>1097</v>
      </c>
      <c r="C172" s="233"/>
      <c r="D172" s="135">
        <f>SUM(D157:D171)</f>
        <v>11</v>
      </c>
      <c r="E172" s="135">
        <f t="shared" ref="E172:F172" si="29">SUM(E157:E171)</f>
        <v>14</v>
      </c>
      <c r="F172" s="135">
        <f t="shared" si="29"/>
        <v>17</v>
      </c>
      <c r="G172" s="135"/>
      <c r="H172" s="135">
        <f t="shared" ref="H172:J172" si="30">SUM(H157:H171)</f>
        <v>33</v>
      </c>
      <c r="I172" s="135">
        <f t="shared" si="30"/>
        <v>17</v>
      </c>
      <c r="J172" s="135">
        <f t="shared" si="30"/>
        <v>21</v>
      </c>
      <c r="K172" s="135"/>
      <c r="L172" s="135">
        <f t="shared" ref="L172:N172" si="31">SUM(L157:L171)</f>
        <v>44</v>
      </c>
      <c r="M172" s="135">
        <f t="shared" si="31"/>
        <v>31</v>
      </c>
      <c r="N172" s="135">
        <f t="shared" si="31"/>
        <v>38</v>
      </c>
      <c r="O172" s="136"/>
      <c r="P172" s="136"/>
      <c r="Q172" s="134"/>
      <c r="R172" s="134"/>
      <c r="S172">
        <v>12696729</v>
      </c>
      <c r="T172">
        <v>1</v>
      </c>
      <c r="U172" t="str">
        <v>M</v>
      </c>
    </row>
    <row r="173" spans="1:21" ht="18.75" x14ac:dyDescent="0.3">
      <c r="A173" s="134"/>
      <c r="B173" s="134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34"/>
      <c r="Q173" s="134"/>
      <c r="R173" s="134"/>
      <c r="S173">
        <v>12697540</v>
      </c>
      <c r="T173">
        <v>1</v>
      </c>
      <c r="U173" t="str">
        <v>M</v>
      </c>
    </row>
    <row r="174" spans="1:21" ht="18.75" x14ac:dyDescent="0.3">
      <c r="B174"/>
      <c r="C174" s="234" t="s">
        <v>1110</v>
      </c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124"/>
      <c r="S174">
        <v>12709643</v>
      </c>
      <c r="T174">
        <v>1</v>
      </c>
      <c r="U174" t="str">
        <v>M</v>
      </c>
    </row>
    <row r="175" spans="1:21" ht="15.75" x14ac:dyDescent="0.25">
      <c r="A175" s="137"/>
      <c r="B175" s="137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7"/>
      <c r="Q175" s="137"/>
      <c r="S175">
        <v>12720190</v>
      </c>
      <c r="T175">
        <v>2</v>
      </c>
      <c r="U175" t="str">
        <v>H</v>
      </c>
    </row>
    <row r="176" spans="1:21" ht="15.75" x14ac:dyDescent="0.25">
      <c r="A176" s="137"/>
      <c r="B176" s="235" t="s">
        <v>1096</v>
      </c>
      <c r="C176" s="235" t="s">
        <v>1108</v>
      </c>
      <c r="D176" s="236" t="s">
        <v>621</v>
      </c>
      <c r="E176" s="236"/>
      <c r="F176" s="236"/>
      <c r="G176" s="236"/>
      <c r="H176" s="236"/>
      <c r="I176" s="236"/>
      <c r="J176" s="236"/>
      <c r="K176" s="139"/>
      <c r="L176" s="237" t="s">
        <v>1097</v>
      </c>
      <c r="M176" s="237"/>
      <c r="N176" s="237"/>
      <c r="O176" s="140"/>
      <c r="P176" s="137"/>
      <c r="Q176" s="137"/>
      <c r="S176">
        <v>12721633</v>
      </c>
      <c r="T176">
        <v>2</v>
      </c>
      <c r="U176" t="str">
        <v>H</v>
      </c>
    </row>
    <row r="177" spans="1:21" ht="15.75" x14ac:dyDescent="0.25">
      <c r="A177" s="137"/>
      <c r="B177" s="235"/>
      <c r="C177" s="235"/>
      <c r="D177" s="236" t="s">
        <v>1098</v>
      </c>
      <c r="E177" s="236"/>
      <c r="F177" s="236"/>
      <c r="G177" s="139"/>
      <c r="H177" s="236" t="s">
        <v>1099</v>
      </c>
      <c r="I177" s="236"/>
      <c r="J177" s="236"/>
      <c r="K177" s="139"/>
      <c r="L177" s="237"/>
      <c r="M177" s="237"/>
      <c r="N177" s="237"/>
      <c r="O177" s="140"/>
      <c r="P177" s="137"/>
      <c r="Q177" s="137"/>
      <c r="S177">
        <v>12721732</v>
      </c>
      <c r="T177">
        <v>4</v>
      </c>
      <c r="U177" t="str">
        <v>M</v>
      </c>
    </row>
    <row r="178" spans="1:21" ht="93" customHeight="1" x14ac:dyDescent="0.25">
      <c r="A178" s="137"/>
      <c r="B178" s="235"/>
      <c r="C178" s="235"/>
      <c r="D178" s="141" t="s">
        <v>1100</v>
      </c>
      <c r="E178" s="141" t="s">
        <v>1101</v>
      </c>
      <c r="F178" s="141" t="s">
        <v>1102</v>
      </c>
      <c r="G178" s="141"/>
      <c r="H178" s="141" t="s">
        <v>1100</v>
      </c>
      <c r="I178" s="141" t="s">
        <v>1101</v>
      </c>
      <c r="J178" s="141" t="s">
        <v>1102</v>
      </c>
      <c r="K178" s="141"/>
      <c r="L178" s="142" t="s">
        <v>1100</v>
      </c>
      <c r="M178" s="142" t="s">
        <v>1101</v>
      </c>
      <c r="N178" s="142" t="s">
        <v>1102</v>
      </c>
      <c r="O178" s="143"/>
      <c r="P178" s="137"/>
      <c r="Q178" s="137"/>
      <c r="S178">
        <v>12760627</v>
      </c>
      <c r="T178">
        <v>2</v>
      </c>
      <c r="U178" t="str">
        <v>M</v>
      </c>
    </row>
    <row r="179" spans="1:21" ht="15.75" x14ac:dyDescent="0.25">
      <c r="A179" s="137"/>
      <c r="B179" s="144">
        <v>1</v>
      </c>
      <c r="C179" s="145" t="s">
        <v>275</v>
      </c>
      <c r="D179" s="146">
        <f t="shared" ref="D179:D193" si="32">J3</f>
        <v>415593</v>
      </c>
      <c r="E179" s="146">
        <f t="shared" ref="E179:E193" si="33">J33</f>
        <v>5655776</v>
      </c>
      <c r="F179" s="146">
        <f t="shared" ref="F179:F193" si="34">J63</f>
        <v>57641566</v>
      </c>
      <c r="G179" s="146"/>
      <c r="H179" s="146">
        <f t="shared" ref="H179:H193" si="35">J18</f>
        <v>2011696</v>
      </c>
      <c r="I179" s="146">
        <f t="shared" ref="I179:I193" si="36">J48</f>
        <v>7301840</v>
      </c>
      <c r="J179" s="146">
        <f t="shared" ref="J179:J193" si="37">J78</f>
        <v>35233288</v>
      </c>
      <c r="K179" s="146"/>
      <c r="L179" s="146">
        <f>D179+H179</f>
        <v>2427289</v>
      </c>
      <c r="M179" s="146">
        <f>E179+I179</f>
        <v>12957616</v>
      </c>
      <c r="N179" s="146">
        <f>F179+J179</f>
        <v>92874854</v>
      </c>
      <c r="O179" s="147"/>
      <c r="P179" s="137"/>
      <c r="Q179" s="137"/>
      <c r="S179">
        <v>12800998</v>
      </c>
      <c r="T179">
        <v>7</v>
      </c>
      <c r="U179" t="str">
        <v>M</v>
      </c>
    </row>
    <row r="180" spans="1:21" ht="15.75" x14ac:dyDescent="0.25">
      <c r="A180" s="137"/>
      <c r="B180" s="144">
        <v>2</v>
      </c>
      <c r="C180" s="145" t="s">
        <v>276</v>
      </c>
      <c r="D180" s="146">
        <f t="shared" si="32"/>
        <v>0</v>
      </c>
      <c r="E180" s="146">
        <f t="shared" si="33"/>
        <v>0</v>
      </c>
      <c r="F180" s="146">
        <f t="shared" si="34"/>
        <v>0</v>
      </c>
      <c r="G180" s="146"/>
      <c r="H180" s="146">
        <f t="shared" si="35"/>
        <v>0</v>
      </c>
      <c r="I180" s="146">
        <f t="shared" si="36"/>
        <v>0</v>
      </c>
      <c r="J180" s="146">
        <f t="shared" si="37"/>
        <v>0</v>
      </c>
      <c r="K180" s="146"/>
      <c r="L180" s="146">
        <f t="shared" ref="L180:N193" si="38">D180+H180</f>
        <v>0</v>
      </c>
      <c r="M180" s="146">
        <f t="shared" si="38"/>
        <v>0</v>
      </c>
      <c r="N180" s="146">
        <f t="shared" si="38"/>
        <v>0</v>
      </c>
      <c r="O180" s="147"/>
      <c r="P180" s="137"/>
      <c r="Q180" s="137"/>
      <c r="S180">
        <v>12811078</v>
      </c>
      <c r="T180">
        <v>2</v>
      </c>
      <c r="U180" t="str">
        <v>H</v>
      </c>
    </row>
    <row r="181" spans="1:21" ht="15.75" x14ac:dyDescent="0.25">
      <c r="A181" s="137"/>
      <c r="B181" s="144">
        <v>3</v>
      </c>
      <c r="C181" s="145" t="s">
        <v>1103</v>
      </c>
      <c r="D181" s="146">
        <f t="shared" si="32"/>
        <v>0</v>
      </c>
      <c r="E181" s="146">
        <f t="shared" si="33"/>
        <v>0</v>
      </c>
      <c r="F181" s="146">
        <f t="shared" si="34"/>
        <v>0</v>
      </c>
      <c r="G181" s="146"/>
      <c r="H181" s="146">
        <f t="shared" si="35"/>
        <v>0</v>
      </c>
      <c r="I181" s="146">
        <f t="shared" si="36"/>
        <v>0</v>
      </c>
      <c r="J181" s="146">
        <f t="shared" si="37"/>
        <v>0</v>
      </c>
      <c r="K181" s="146"/>
      <c r="L181" s="146">
        <f t="shared" si="38"/>
        <v>0</v>
      </c>
      <c r="M181" s="146">
        <f t="shared" si="38"/>
        <v>0</v>
      </c>
      <c r="N181" s="146">
        <f t="shared" si="38"/>
        <v>0</v>
      </c>
      <c r="O181" s="147"/>
      <c r="P181" s="137"/>
      <c r="Q181" s="137"/>
      <c r="S181">
        <v>12824807</v>
      </c>
      <c r="T181">
        <v>1</v>
      </c>
      <c r="U181" t="str">
        <v>H</v>
      </c>
    </row>
    <row r="182" spans="1:21" ht="31.5" x14ac:dyDescent="0.25">
      <c r="A182" s="137"/>
      <c r="B182" s="144">
        <v>4</v>
      </c>
      <c r="C182" s="145" t="s">
        <v>278</v>
      </c>
      <c r="D182" s="146">
        <f t="shared" si="32"/>
        <v>0</v>
      </c>
      <c r="E182" s="146">
        <f t="shared" si="33"/>
        <v>0</v>
      </c>
      <c r="F182" s="146">
        <f t="shared" si="34"/>
        <v>0</v>
      </c>
      <c r="G182" s="146"/>
      <c r="H182" s="146">
        <f t="shared" si="35"/>
        <v>0</v>
      </c>
      <c r="I182" s="146">
        <f t="shared" si="36"/>
        <v>0</v>
      </c>
      <c r="J182" s="146">
        <f t="shared" si="37"/>
        <v>0</v>
      </c>
      <c r="K182" s="146"/>
      <c r="L182" s="146">
        <f t="shared" si="38"/>
        <v>0</v>
      </c>
      <c r="M182" s="146">
        <f t="shared" si="38"/>
        <v>0</v>
      </c>
      <c r="N182" s="146">
        <f t="shared" si="38"/>
        <v>0</v>
      </c>
      <c r="O182" s="147"/>
      <c r="P182" s="137"/>
      <c r="Q182" s="137"/>
      <c r="S182">
        <v>12835836</v>
      </c>
      <c r="T182">
        <v>3</v>
      </c>
      <c r="U182" t="str">
        <v>M</v>
      </c>
    </row>
    <row r="183" spans="1:21" ht="31.5" x14ac:dyDescent="0.25">
      <c r="A183" s="137"/>
      <c r="B183" s="144" t="s">
        <v>734</v>
      </c>
      <c r="C183" s="145" t="s">
        <v>733</v>
      </c>
      <c r="D183" s="146">
        <f t="shared" si="32"/>
        <v>0</v>
      </c>
      <c r="E183" s="146">
        <f t="shared" si="33"/>
        <v>0</v>
      </c>
      <c r="F183" s="146">
        <f t="shared" si="34"/>
        <v>0</v>
      </c>
      <c r="G183" s="146"/>
      <c r="H183" s="146">
        <f t="shared" si="35"/>
        <v>0</v>
      </c>
      <c r="I183" s="146">
        <f t="shared" si="36"/>
        <v>0</v>
      </c>
      <c r="J183" s="146">
        <f t="shared" si="37"/>
        <v>0</v>
      </c>
      <c r="K183" s="146"/>
      <c r="L183" s="146">
        <f t="shared" si="38"/>
        <v>0</v>
      </c>
      <c r="M183" s="146">
        <f t="shared" si="38"/>
        <v>0</v>
      </c>
      <c r="N183" s="146">
        <f t="shared" si="38"/>
        <v>0</v>
      </c>
      <c r="O183" s="147"/>
      <c r="P183" s="137"/>
      <c r="Q183" s="137"/>
      <c r="S183">
        <v>12849139</v>
      </c>
      <c r="T183">
        <v>1</v>
      </c>
      <c r="U183" t="str">
        <v>M</v>
      </c>
    </row>
    <row r="184" spans="1:21" ht="63" x14ac:dyDescent="0.25">
      <c r="A184" s="137"/>
      <c r="B184" s="144" t="s">
        <v>736</v>
      </c>
      <c r="C184" s="145" t="s">
        <v>1104</v>
      </c>
      <c r="D184" s="146">
        <f t="shared" si="32"/>
        <v>1186848</v>
      </c>
      <c r="E184" s="146">
        <f t="shared" si="33"/>
        <v>2798268</v>
      </c>
      <c r="F184" s="146">
        <f t="shared" si="34"/>
        <v>0</v>
      </c>
      <c r="G184" s="146"/>
      <c r="H184" s="146">
        <f t="shared" si="35"/>
        <v>1229698</v>
      </c>
      <c r="I184" s="146">
        <f t="shared" si="36"/>
        <v>0</v>
      </c>
      <c r="J184" s="146">
        <f t="shared" si="37"/>
        <v>10201630</v>
      </c>
      <c r="K184" s="146"/>
      <c r="L184" s="146">
        <f t="shared" si="38"/>
        <v>2416546</v>
      </c>
      <c r="M184" s="146">
        <f t="shared" si="38"/>
        <v>2798268</v>
      </c>
      <c r="N184" s="146">
        <f t="shared" si="38"/>
        <v>10201630</v>
      </c>
      <c r="O184" s="147"/>
      <c r="P184" s="137"/>
      <c r="Q184" s="137"/>
      <c r="S184">
        <v>12849333</v>
      </c>
      <c r="T184">
        <v>1</v>
      </c>
      <c r="U184" t="str">
        <v>H</v>
      </c>
    </row>
    <row r="185" spans="1:21" ht="31.5" x14ac:dyDescent="0.25">
      <c r="A185" s="137"/>
      <c r="B185" s="144" t="s">
        <v>738</v>
      </c>
      <c r="C185" s="145" t="s">
        <v>737</v>
      </c>
      <c r="D185" s="146">
        <f t="shared" si="32"/>
        <v>0</v>
      </c>
      <c r="E185" s="146">
        <f t="shared" si="33"/>
        <v>0</v>
      </c>
      <c r="F185" s="146">
        <f t="shared" si="34"/>
        <v>0</v>
      </c>
      <c r="G185" s="146"/>
      <c r="H185" s="146">
        <f t="shared" si="35"/>
        <v>0</v>
      </c>
      <c r="I185" s="146">
        <f t="shared" si="36"/>
        <v>0</v>
      </c>
      <c r="J185" s="146">
        <f t="shared" si="37"/>
        <v>0</v>
      </c>
      <c r="K185" s="146"/>
      <c r="L185" s="146">
        <f t="shared" si="38"/>
        <v>0</v>
      </c>
      <c r="M185" s="146">
        <f t="shared" si="38"/>
        <v>0</v>
      </c>
      <c r="N185" s="146">
        <f t="shared" si="38"/>
        <v>0</v>
      </c>
      <c r="O185" s="147"/>
      <c r="P185" s="137"/>
      <c r="Q185" s="137"/>
      <c r="S185">
        <v>12850773</v>
      </c>
      <c r="T185">
        <v>1</v>
      </c>
      <c r="U185" t="str">
        <v>M</v>
      </c>
    </row>
    <row r="186" spans="1:21" ht="63" x14ac:dyDescent="0.25">
      <c r="A186" s="137"/>
      <c r="B186" s="144" t="s">
        <v>740</v>
      </c>
      <c r="C186" s="145" t="s">
        <v>1105</v>
      </c>
      <c r="D186" s="146">
        <f t="shared" si="32"/>
        <v>0</v>
      </c>
      <c r="E186" s="146">
        <f t="shared" si="33"/>
        <v>436204</v>
      </c>
      <c r="F186" s="146">
        <f t="shared" si="34"/>
        <v>0</v>
      </c>
      <c r="G186" s="146"/>
      <c r="H186" s="146">
        <f t="shared" si="35"/>
        <v>214672</v>
      </c>
      <c r="I186" s="146">
        <f t="shared" si="36"/>
        <v>1691390</v>
      </c>
      <c r="J186" s="146">
        <f t="shared" si="37"/>
        <v>0</v>
      </c>
      <c r="K186" s="146"/>
      <c r="L186" s="146">
        <f t="shared" si="38"/>
        <v>214672</v>
      </c>
      <c r="M186" s="146">
        <f t="shared" si="38"/>
        <v>2127594</v>
      </c>
      <c r="N186" s="146">
        <f t="shared" si="38"/>
        <v>0</v>
      </c>
      <c r="O186" s="147"/>
      <c r="P186" s="137"/>
      <c r="Q186" s="137"/>
      <c r="S186">
        <v>12868478</v>
      </c>
      <c r="T186">
        <v>2</v>
      </c>
      <c r="U186" t="str">
        <v>M</v>
      </c>
    </row>
    <row r="187" spans="1:21" ht="15.75" x14ac:dyDescent="0.25">
      <c r="A187" s="137"/>
      <c r="B187" s="144">
        <v>7</v>
      </c>
      <c r="C187" s="145" t="s">
        <v>279</v>
      </c>
      <c r="D187" s="146">
        <f t="shared" si="32"/>
        <v>0</v>
      </c>
      <c r="E187" s="146">
        <f t="shared" si="33"/>
        <v>0</v>
      </c>
      <c r="F187" s="146">
        <f t="shared" si="34"/>
        <v>0</v>
      </c>
      <c r="G187" s="146"/>
      <c r="H187" s="146">
        <f t="shared" si="35"/>
        <v>0</v>
      </c>
      <c r="I187" s="146">
        <f t="shared" si="36"/>
        <v>0</v>
      </c>
      <c r="J187" s="146">
        <f t="shared" si="37"/>
        <v>0</v>
      </c>
      <c r="K187" s="146"/>
      <c r="L187" s="146">
        <f t="shared" si="38"/>
        <v>0</v>
      </c>
      <c r="M187" s="146">
        <f t="shared" si="38"/>
        <v>0</v>
      </c>
      <c r="N187" s="146">
        <f t="shared" si="38"/>
        <v>0</v>
      </c>
      <c r="O187" s="147"/>
      <c r="P187" s="137"/>
      <c r="Q187" s="137"/>
      <c r="S187">
        <v>12869864</v>
      </c>
      <c r="T187">
        <v>7</v>
      </c>
      <c r="U187" t="str">
        <v>M</v>
      </c>
    </row>
    <row r="188" spans="1:21" ht="15.75" x14ac:dyDescent="0.25">
      <c r="A188" s="137"/>
      <c r="B188" s="144">
        <v>8</v>
      </c>
      <c r="C188" s="145" t="s">
        <v>741</v>
      </c>
      <c r="D188" s="146">
        <f t="shared" si="32"/>
        <v>0</v>
      </c>
      <c r="E188" s="146">
        <f t="shared" si="33"/>
        <v>0</v>
      </c>
      <c r="F188" s="146">
        <f t="shared" si="34"/>
        <v>0</v>
      </c>
      <c r="G188" s="146"/>
      <c r="H188" s="146">
        <f t="shared" si="35"/>
        <v>0</v>
      </c>
      <c r="I188" s="146">
        <f t="shared" si="36"/>
        <v>0</v>
      </c>
      <c r="J188" s="146">
        <f t="shared" si="37"/>
        <v>0</v>
      </c>
      <c r="K188" s="146"/>
      <c r="L188" s="146">
        <f t="shared" si="38"/>
        <v>0</v>
      </c>
      <c r="M188" s="146">
        <f t="shared" si="38"/>
        <v>0</v>
      </c>
      <c r="N188" s="146">
        <f t="shared" si="38"/>
        <v>0</v>
      </c>
      <c r="O188" s="147"/>
      <c r="P188" s="137"/>
      <c r="Q188" s="137"/>
      <c r="S188">
        <v>12927914</v>
      </c>
      <c r="T188">
        <v>1</v>
      </c>
      <c r="U188" t="str">
        <v>M</v>
      </c>
    </row>
    <row r="189" spans="1:21" ht="15.75" x14ac:dyDescent="0.25">
      <c r="A189" s="137"/>
      <c r="B189" s="144">
        <v>9</v>
      </c>
      <c r="C189" s="145" t="s">
        <v>706</v>
      </c>
      <c r="D189" s="146">
        <f t="shared" si="32"/>
        <v>0</v>
      </c>
      <c r="E189" s="146">
        <f t="shared" si="33"/>
        <v>0</v>
      </c>
      <c r="F189" s="146">
        <f t="shared" si="34"/>
        <v>0</v>
      </c>
      <c r="G189" s="146"/>
      <c r="H189" s="146">
        <f t="shared" si="35"/>
        <v>0</v>
      </c>
      <c r="I189" s="146">
        <f t="shared" si="36"/>
        <v>0</v>
      </c>
      <c r="J189" s="146">
        <f t="shared" si="37"/>
        <v>0</v>
      </c>
      <c r="K189" s="146"/>
      <c r="L189" s="146">
        <f t="shared" si="38"/>
        <v>0</v>
      </c>
      <c r="M189" s="146">
        <f t="shared" si="38"/>
        <v>0</v>
      </c>
      <c r="N189" s="146">
        <f t="shared" si="38"/>
        <v>0</v>
      </c>
      <c r="O189" s="147"/>
      <c r="P189" s="137"/>
      <c r="Q189" s="137"/>
      <c r="S189">
        <v>12935948</v>
      </c>
      <c r="T189">
        <v>2</v>
      </c>
      <c r="U189" t="str">
        <v>M</v>
      </c>
    </row>
    <row r="190" spans="1:21" ht="15.75" x14ac:dyDescent="0.25">
      <c r="A190" s="137"/>
      <c r="B190" s="144">
        <v>10</v>
      </c>
      <c r="C190" s="145" t="s">
        <v>707</v>
      </c>
      <c r="D190" s="146">
        <f t="shared" si="32"/>
        <v>0</v>
      </c>
      <c r="E190" s="146">
        <f t="shared" si="33"/>
        <v>0</v>
      </c>
      <c r="F190" s="146">
        <f t="shared" si="34"/>
        <v>0</v>
      </c>
      <c r="G190" s="146"/>
      <c r="H190" s="146">
        <f t="shared" si="35"/>
        <v>0</v>
      </c>
      <c r="I190" s="146">
        <f t="shared" si="36"/>
        <v>0</v>
      </c>
      <c r="J190" s="146">
        <f t="shared" si="37"/>
        <v>0</v>
      </c>
      <c r="K190" s="146"/>
      <c r="L190" s="146">
        <f t="shared" si="38"/>
        <v>0</v>
      </c>
      <c r="M190" s="146">
        <f t="shared" si="38"/>
        <v>0</v>
      </c>
      <c r="N190" s="146">
        <f t="shared" si="38"/>
        <v>0</v>
      </c>
      <c r="O190" s="147"/>
      <c r="P190" s="137"/>
      <c r="Q190" s="137"/>
      <c r="S190">
        <v>13007935</v>
      </c>
      <c r="T190">
        <v>1</v>
      </c>
      <c r="U190" t="str">
        <v>M</v>
      </c>
    </row>
    <row r="191" spans="1:21" ht="15.75" x14ac:dyDescent="0.25">
      <c r="A191" s="137"/>
      <c r="B191" s="144">
        <v>11</v>
      </c>
      <c r="C191" s="145" t="s">
        <v>708</v>
      </c>
      <c r="D191" s="146">
        <f t="shared" si="32"/>
        <v>0</v>
      </c>
      <c r="E191" s="146">
        <f t="shared" si="33"/>
        <v>0</v>
      </c>
      <c r="F191" s="146">
        <f t="shared" si="34"/>
        <v>0</v>
      </c>
      <c r="G191" s="146"/>
      <c r="H191" s="146">
        <f t="shared" si="35"/>
        <v>0</v>
      </c>
      <c r="I191" s="146">
        <f t="shared" si="36"/>
        <v>0</v>
      </c>
      <c r="J191" s="146">
        <f t="shared" si="37"/>
        <v>0</v>
      </c>
      <c r="K191" s="146"/>
      <c r="L191" s="146">
        <f t="shared" si="38"/>
        <v>0</v>
      </c>
      <c r="M191" s="146">
        <f t="shared" si="38"/>
        <v>0</v>
      </c>
      <c r="N191" s="146">
        <f t="shared" si="38"/>
        <v>0</v>
      </c>
      <c r="O191" s="147"/>
      <c r="P191" s="137"/>
      <c r="Q191" s="137"/>
      <c r="S191">
        <v>13017680</v>
      </c>
      <c r="T191">
        <v>1</v>
      </c>
      <c r="U191" t="str">
        <v>M</v>
      </c>
    </row>
    <row r="192" spans="1:21" ht="15.75" x14ac:dyDescent="0.25">
      <c r="A192" s="137"/>
      <c r="B192" s="144">
        <v>12</v>
      </c>
      <c r="C192" s="145" t="s">
        <v>709</v>
      </c>
      <c r="D192" s="146">
        <f t="shared" si="32"/>
        <v>0</v>
      </c>
      <c r="E192" s="146">
        <f t="shared" si="33"/>
        <v>0</v>
      </c>
      <c r="F192" s="146">
        <f t="shared" si="34"/>
        <v>0</v>
      </c>
      <c r="G192" s="146"/>
      <c r="H192" s="146">
        <f t="shared" si="35"/>
        <v>0</v>
      </c>
      <c r="I192" s="146">
        <f t="shared" si="36"/>
        <v>0</v>
      </c>
      <c r="J192" s="146">
        <f t="shared" si="37"/>
        <v>0</v>
      </c>
      <c r="K192" s="146"/>
      <c r="L192" s="146">
        <f t="shared" si="38"/>
        <v>0</v>
      </c>
      <c r="M192" s="146">
        <f t="shared" si="38"/>
        <v>0</v>
      </c>
      <c r="N192" s="146">
        <f t="shared" si="38"/>
        <v>0</v>
      </c>
      <c r="O192" s="147"/>
      <c r="P192" s="137"/>
      <c r="Q192" s="137"/>
      <c r="S192">
        <v>13064181</v>
      </c>
      <c r="T192">
        <v>2</v>
      </c>
      <c r="U192" t="str">
        <v>H</v>
      </c>
    </row>
    <row r="193" spans="1:54" ht="63" x14ac:dyDescent="0.25">
      <c r="A193" s="137"/>
      <c r="B193" s="144">
        <v>13</v>
      </c>
      <c r="C193" s="145" t="s">
        <v>1106</v>
      </c>
      <c r="D193" s="146">
        <f t="shared" si="32"/>
        <v>0</v>
      </c>
      <c r="E193" s="146">
        <f t="shared" si="33"/>
        <v>0</v>
      </c>
      <c r="F193" s="146">
        <f t="shared" si="34"/>
        <v>0</v>
      </c>
      <c r="G193" s="146"/>
      <c r="H193" s="146">
        <f t="shared" si="35"/>
        <v>0</v>
      </c>
      <c r="I193" s="146">
        <f t="shared" si="36"/>
        <v>0</v>
      </c>
      <c r="J193" s="146">
        <f t="shared" si="37"/>
        <v>0</v>
      </c>
      <c r="K193" s="146"/>
      <c r="L193" s="146">
        <f t="shared" si="38"/>
        <v>0</v>
      </c>
      <c r="M193" s="146">
        <f t="shared" si="38"/>
        <v>0</v>
      </c>
      <c r="N193" s="146">
        <f t="shared" si="38"/>
        <v>0</v>
      </c>
      <c r="O193" s="147"/>
      <c r="P193" s="137"/>
      <c r="Q193" s="137"/>
      <c r="S193">
        <v>13065189</v>
      </c>
      <c r="T193">
        <v>1</v>
      </c>
      <c r="U193" t="str">
        <v>H</v>
      </c>
    </row>
    <row r="194" spans="1:54" ht="15.75" x14ac:dyDescent="0.25">
      <c r="A194" s="137"/>
      <c r="B194" s="230" t="s">
        <v>1097</v>
      </c>
      <c r="C194" s="231"/>
      <c r="D194" s="148">
        <f>SUM(D179:D193)</f>
        <v>1602441</v>
      </c>
      <c r="E194" s="148">
        <f t="shared" ref="E194:F194" si="39">SUM(E179:E193)</f>
        <v>8890248</v>
      </c>
      <c r="F194" s="148">
        <f t="shared" si="39"/>
        <v>57641566</v>
      </c>
      <c r="G194" s="148"/>
      <c r="H194" s="148">
        <f t="shared" ref="H194:J194" si="40">SUM(H179:H193)</f>
        <v>3456066</v>
      </c>
      <c r="I194" s="148">
        <f t="shared" si="40"/>
        <v>8993230</v>
      </c>
      <c r="J194" s="148">
        <f t="shared" si="40"/>
        <v>45434918</v>
      </c>
      <c r="K194" s="148"/>
      <c r="L194" s="148">
        <f t="shared" ref="L194:N194" si="41">SUM(L179:L193)</f>
        <v>5058507</v>
      </c>
      <c r="M194" s="148">
        <f t="shared" si="41"/>
        <v>17883478</v>
      </c>
      <c r="N194" s="148">
        <f t="shared" si="41"/>
        <v>103076484</v>
      </c>
      <c r="O194" s="149"/>
      <c r="P194" s="150"/>
      <c r="Q194" s="137"/>
      <c r="S194">
        <v>13089069</v>
      </c>
      <c r="T194">
        <v>2</v>
      </c>
      <c r="U194" t="str">
        <v>H</v>
      </c>
    </row>
    <row r="195" spans="1:54" ht="15.75" x14ac:dyDescent="0.25">
      <c r="A195" s="137"/>
      <c r="B195" s="151"/>
      <c r="C195" s="151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S195">
        <v>13107095</v>
      </c>
      <c r="T195">
        <v>3</v>
      </c>
      <c r="U195" t="str">
        <v>M</v>
      </c>
    </row>
    <row r="196" spans="1:54" ht="15.75" x14ac:dyDescent="0.25">
      <c r="A196" s="137"/>
      <c r="B196" s="151"/>
      <c r="C196" s="151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S196">
        <v>13111300</v>
      </c>
      <c r="T196">
        <v>1</v>
      </c>
      <c r="U196" t="str">
        <v>H</v>
      </c>
    </row>
    <row r="197" spans="1:54" ht="15.75" x14ac:dyDescent="0.25">
      <c r="A197" s="137"/>
      <c r="B197" s="151"/>
      <c r="C197" s="152" t="s">
        <v>1111</v>
      </c>
      <c r="D197" s="153" t="s">
        <v>272</v>
      </c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S197">
        <v>13118150</v>
      </c>
      <c r="T197">
        <v>2</v>
      </c>
      <c r="U197" t="str">
        <v>M</v>
      </c>
      <c r="BB197" t="s">
        <v>261</v>
      </c>
    </row>
    <row r="198" spans="1:54" x14ac:dyDescent="0.25">
      <c r="S198">
        <v>13133772</v>
      </c>
      <c r="T198">
        <v>5</v>
      </c>
      <c r="U198" t="str">
        <v>H</v>
      </c>
      <c r="BB198" t="s">
        <v>264</v>
      </c>
    </row>
    <row r="199" spans="1:54" x14ac:dyDescent="0.25">
      <c r="A199" s="154"/>
      <c r="B199" s="155"/>
      <c r="P199" s="154"/>
      <c r="S199">
        <v>13134066</v>
      </c>
      <c r="T199">
        <v>1</v>
      </c>
      <c r="U199" t="str">
        <v>H</v>
      </c>
      <c r="BB199" t="s">
        <v>267</v>
      </c>
    </row>
    <row r="200" spans="1:54" ht="18.75" x14ac:dyDescent="0.3">
      <c r="A200" s="154"/>
      <c r="B200" s="156"/>
      <c r="P200" s="154"/>
      <c r="S200">
        <v>13144755</v>
      </c>
      <c r="T200">
        <v>1</v>
      </c>
      <c r="U200" t="str">
        <v>M</v>
      </c>
      <c r="BB200" t="s">
        <v>272</v>
      </c>
    </row>
    <row r="201" spans="1:54" ht="10.5" customHeight="1" x14ac:dyDescent="0.3">
      <c r="A201" s="154"/>
      <c r="B201" s="156"/>
      <c r="P201" s="154"/>
      <c r="S201">
        <v>13206456</v>
      </c>
      <c r="T201">
        <v>1</v>
      </c>
      <c r="U201" t="str">
        <v>M</v>
      </c>
    </row>
    <row r="202" spans="1:54" x14ac:dyDescent="0.25">
      <c r="A202" s="154"/>
      <c r="B202" s="229" t="s">
        <v>1096</v>
      </c>
      <c r="P202" s="154"/>
      <c r="S202">
        <v>13220142</v>
      </c>
      <c r="T202">
        <v>1</v>
      </c>
      <c r="U202" t="str">
        <v>H</v>
      </c>
    </row>
    <row r="203" spans="1:54" x14ac:dyDescent="0.25">
      <c r="A203" s="154"/>
      <c r="B203" s="229"/>
      <c r="P203" s="154"/>
      <c r="S203">
        <v>13227546</v>
      </c>
      <c r="T203">
        <v>2</v>
      </c>
      <c r="U203" t="str">
        <v>M</v>
      </c>
    </row>
    <row r="204" spans="1:54" ht="69" customHeight="1" x14ac:dyDescent="0.25">
      <c r="A204" s="154"/>
      <c r="B204" s="229"/>
      <c r="P204" s="154"/>
      <c r="S204">
        <v>13231766</v>
      </c>
      <c r="T204">
        <v>2</v>
      </c>
      <c r="U204" t="str">
        <v>H</v>
      </c>
    </row>
    <row r="205" spans="1:54" ht="18" customHeight="1" x14ac:dyDescent="0.25">
      <c r="A205" s="154"/>
      <c r="B205" s="158" t="s">
        <v>1118</v>
      </c>
      <c r="P205" s="154"/>
      <c r="S205">
        <v>13243945</v>
      </c>
      <c r="T205">
        <v>1</v>
      </c>
      <c r="U205" t="str">
        <v>H</v>
      </c>
    </row>
    <row r="206" spans="1:54" ht="18" customHeight="1" x14ac:dyDescent="0.25">
      <c r="A206" s="154"/>
      <c r="B206" s="164">
        <v>3</v>
      </c>
      <c r="P206" s="154"/>
      <c r="S206">
        <v>13253591</v>
      </c>
      <c r="T206">
        <v>1</v>
      </c>
      <c r="U206" t="str">
        <v>M</v>
      </c>
    </row>
    <row r="207" spans="1:54" ht="18" customHeight="1" x14ac:dyDescent="0.25">
      <c r="A207" s="154"/>
      <c r="B207" s="164">
        <v>4</v>
      </c>
      <c r="P207" s="154"/>
      <c r="S207">
        <v>13257346</v>
      </c>
      <c r="T207">
        <v>2</v>
      </c>
      <c r="U207" t="str">
        <v>M</v>
      </c>
    </row>
    <row r="208" spans="1:54" ht="18" customHeight="1" x14ac:dyDescent="0.25">
      <c r="A208" s="154"/>
      <c r="B208" s="164">
        <v>5</v>
      </c>
      <c r="P208" s="154"/>
      <c r="S208">
        <v>13268105</v>
      </c>
      <c r="T208">
        <v>5</v>
      </c>
      <c r="U208" t="str">
        <v>M</v>
      </c>
    </row>
    <row r="209" spans="1:21" ht="18" customHeight="1" x14ac:dyDescent="0.25">
      <c r="A209" s="154"/>
      <c r="B209" s="164">
        <v>6</v>
      </c>
      <c r="P209" s="154"/>
      <c r="S209">
        <v>13282671</v>
      </c>
      <c r="T209">
        <v>2</v>
      </c>
      <c r="U209" t="str">
        <v>M</v>
      </c>
    </row>
    <row r="210" spans="1:21" ht="18" customHeight="1" x14ac:dyDescent="0.25">
      <c r="A210" s="154"/>
      <c r="B210" s="164">
        <v>7</v>
      </c>
      <c r="P210" s="154"/>
      <c r="S210">
        <v>13309565</v>
      </c>
      <c r="T210">
        <v>2</v>
      </c>
      <c r="U210" t="str">
        <v>M</v>
      </c>
    </row>
    <row r="211" spans="1:21" ht="18" customHeight="1" x14ac:dyDescent="0.25">
      <c r="A211" s="154"/>
      <c r="B211" s="170" t="s">
        <v>1121</v>
      </c>
      <c r="P211" s="154"/>
      <c r="S211">
        <v>13348120</v>
      </c>
      <c r="T211">
        <v>1</v>
      </c>
      <c r="U211" t="str">
        <v>M</v>
      </c>
    </row>
    <row r="212" spans="1:21" ht="19.5" customHeight="1" x14ac:dyDescent="0.25">
      <c r="A212" s="154"/>
      <c r="B212" s="171"/>
      <c r="P212" s="154"/>
      <c r="S212">
        <v>13357493</v>
      </c>
      <c r="T212">
        <v>2</v>
      </c>
      <c r="U212" t="str">
        <v>H</v>
      </c>
    </row>
    <row r="213" spans="1:21" ht="19.5" customHeight="1" x14ac:dyDescent="0.25">
      <c r="A213" s="154"/>
      <c r="B213" s="172"/>
      <c r="P213" s="154"/>
      <c r="S213">
        <v>13371441</v>
      </c>
      <c r="T213">
        <v>1</v>
      </c>
      <c r="U213" t="str">
        <v>H</v>
      </c>
    </row>
    <row r="214" spans="1:21" x14ac:dyDescent="0.25">
      <c r="A214" s="154"/>
      <c r="B214" s="155"/>
      <c r="P214" s="154"/>
      <c r="S214">
        <v>13396757</v>
      </c>
      <c r="T214">
        <v>2</v>
      </c>
      <c r="U214" t="str">
        <v>H</v>
      </c>
    </row>
    <row r="215" spans="1:21" ht="18.75" x14ac:dyDescent="0.3">
      <c r="A215" s="154"/>
      <c r="B215" s="156"/>
      <c r="P215" s="154"/>
      <c r="S215">
        <v>13413369</v>
      </c>
      <c r="T215">
        <v>1</v>
      </c>
      <c r="U215" t="str">
        <v>H</v>
      </c>
    </row>
    <row r="216" spans="1:21" ht="10.5" customHeight="1" x14ac:dyDescent="0.25">
      <c r="A216" s="154"/>
      <c r="B216" s="155"/>
      <c r="P216" s="154"/>
      <c r="S216">
        <v>13419959</v>
      </c>
      <c r="T216">
        <v>1</v>
      </c>
      <c r="U216" t="str">
        <v>H</v>
      </c>
    </row>
    <row r="217" spans="1:21" x14ac:dyDescent="0.25">
      <c r="A217" s="154"/>
      <c r="B217" s="229" t="s">
        <v>1096</v>
      </c>
      <c r="P217" s="154"/>
      <c r="S217">
        <v>13420676</v>
      </c>
      <c r="T217">
        <v>2</v>
      </c>
      <c r="U217" t="str">
        <v>H</v>
      </c>
    </row>
    <row r="218" spans="1:21" x14ac:dyDescent="0.25">
      <c r="A218" s="154"/>
      <c r="B218" s="229"/>
      <c r="P218" s="154"/>
      <c r="S218">
        <v>13430995</v>
      </c>
      <c r="T218">
        <v>3</v>
      </c>
      <c r="U218" t="str">
        <v>H</v>
      </c>
    </row>
    <row r="219" spans="1:21" ht="69" customHeight="1" x14ac:dyDescent="0.25">
      <c r="A219" s="154"/>
      <c r="B219" s="229"/>
      <c r="P219" s="154"/>
      <c r="S219">
        <v>13434311</v>
      </c>
      <c r="T219">
        <v>1</v>
      </c>
      <c r="U219" t="str">
        <v>H</v>
      </c>
    </row>
    <row r="220" spans="1:21" ht="18" customHeight="1" x14ac:dyDescent="0.25">
      <c r="A220" s="154"/>
      <c r="B220" s="173" t="s">
        <v>1118</v>
      </c>
      <c r="P220" s="154"/>
      <c r="S220">
        <v>13450578</v>
      </c>
      <c r="T220">
        <v>12</v>
      </c>
      <c r="U220" t="str">
        <v>M</v>
      </c>
    </row>
    <row r="221" spans="1:21" ht="18" customHeight="1" x14ac:dyDescent="0.25">
      <c r="A221" s="154"/>
      <c r="B221" s="174">
        <v>3</v>
      </c>
      <c r="P221" s="154"/>
      <c r="S221">
        <v>13455891</v>
      </c>
      <c r="T221">
        <v>1</v>
      </c>
      <c r="U221" t="str">
        <v>M</v>
      </c>
    </row>
    <row r="222" spans="1:21" ht="18" customHeight="1" x14ac:dyDescent="0.25">
      <c r="A222" s="154"/>
      <c r="B222" s="174">
        <v>4</v>
      </c>
      <c r="P222" s="154"/>
      <c r="S222">
        <v>13460393</v>
      </c>
      <c r="T222">
        <v>1</v>
      </c>
      <c r="U222" t="str">
        <v>M</v>
      </c>
    </row>
    <row r="223" spans="1:21" ht="18" customHeight="1" x14ac:dyDescent="0.25">
      <c r="A223" s="154"/>
      <c r="B223" s="174">
        <v>5</v>
      </c>
      <c r="P223" s="154"/>
      <c r="S223">
        <v>13464927</v>
      </c>
      <c r="T223">
        <v>1</v>
      </c>
      <c r="U223" t="str">
        <v>M</v>
      </c>
    </row>
    <row r="224" spans="1:21" ht="18" customHeight="1" x14ac:dyDescent="0.25">
      <c r="A224" s="154"/>
      <c r="B224" s="174">
        <v>6</v>
      </c>
      <c r="P224" s="154"/>
      <c r="S224">
        <v>13469108</v>
      </c>
      <c r="T224">
        <v>3</v>
      </c>
      <c r="U224" t="str">
        <v>M</v>
      </c>
    </row>
    <row r="225" spans="1:21" ht="18" customHeight="1" x14ac:dyDescent="0.25">
      <c r="A225" s="154"/>
      <c r="B225" s="174">
        <v>7</v>
      </c>
      <c r="P225" s="154"/>
      <c r="S225">
        <v>13478674</v>
      </c>
      <c r="T225">
        <v>5</v>
      </c>
      <c r="U225" t="str">
        <v>M</v>
      </c>
    </row>
    <row r="226" spans="1:21" ht="18" customHeight="1" x14ac:dyDescent="0.25">
      <c r="A226" s="154"/>
      <c r="B226" s="175" t="s">
        <v>1121</v>
      </c>
      <c r="P226" s="154"/>
      <c r="S226">
        <v>13478781</v>
      </c>
      <c r="T226">
        <v>2</v>
      </c>
      <c r="U226" t="str">
        <v>M</v>
      </c>
    </row>
    <row r="227" spans="1:21" ht="19.5" customHeight="1" x14ac:dyDescent="0.25">
      <c r="A227" s="154"/>
      <c r="B227" s="171"/>
      <c r="P227" s="154"/>
      <c r="S227">
        <v>13481558</v>
      </c>
      <c r="T227">
        <v>1</v>
      </c>
      <c r="U227" t="str">
        <v>H</v>
      </c>
    </row>
    <row r="228" spans="1:21" ht="15.75" x14ac:dyDescent="0.25">
      <c r="A228" s="154"/>
      <c r="B228" s="176"/>
      <c r="P228" s="154"/>
      <c r="S228">
        <v>13483657</v>
      </c>
      <c r="T228">
        <v>9</v>
      </c>
      <c r="U228" t="str">
        <v>M</v>
      </c>
    </row>
    <row r="229" spans="1:21" x14ac:dyDescent="0.25">
      <c r="A229" s="154"/>
      <c r="B229" s="155"/>
      <c r="P229" s="154"/>
      <c r="S229">
        <v>13496357</v>
      </c>
      <c r="T229">
        <v>2</v>
      </c>
      <c r="U229" t="str">
        <v>M</v>
      </c>
    </row>
    <row r="230" spans="1:21" ht="18.75" x14ac:dyDescent="0.3">
      <c r="A230" s="154"/>
      <c r="B230" s="156"/>
      <c r="P230" s="154"/>
      <c r="S230">
        <v>13545055</v>
      </c>
      <c r="T230">
        <v>11</v>
      </c>
      <c r="U230" t="str">
        <v>M</v>
      </c>
    </row>
    <row r="231" spans="1:21" x14ac:dyDescent="0.25">
      <c r="A231" s="154"/>
      <c r="B231" s="155"/>
      <c r="P231" s="154"/>
      <c r="S231">
        <v>13551030</v>
      </c>
      <c r="T231">
        <v>4</v>
      </c>
      <c r="U231" t="str">
        <v>M</v>
      </c>
    </row>
    <row r="232" spans="1:21" x14ac:dyDescent="0.25">
      <c r="A232" s="154"/>
      <c r="B232" s="229" t="s">
        <v>1096</v>
      </c>
      <c r="P232" s="154"/>
      <c r="S232">
        <v>13600822</v>
      </c>
      <c r="T232">
        <v>1</v>
      </c>
      <c r="U232" t="str">
        <v>M</v>
      </c>
    </row>
    <row r="233" spans="1:21" x14ac:dyDescent="0.25">
      <c r="A233" s="154"/>
      <c r="B233" s="229"/>
      <c r="P233" s="154"/>
      <c r="S233">
        <v>13645175</v>
      </c>
      <c r="T233">
        <v>1</v>
      </c>
      <c r="U233" t="str">
        <v>M</v>
      </c>
    </row>
    <row r="234" spans="1:21" ht="69" customHeight="1" x14ac:dyDescent="0.25">
      <c r="A234" s="154"/>
      <c r="B234" s="229"/>
      <c r="P234" s="154"/>
      <c r="S234">
        <v>13654335</v>
      </c>
      <c r="T234">
        <v>2</v>
      </c>
      <c r="U234" t="str">
        <v>M</v>
      </c>
    </row>
    <row r="235" spans="1:21" ht="19.5" customHeight="1" x14ac:dyDescent="0.25">
      <c r="A235" s="154"/>
      <c r="B235" s="173" t="s">
        <v>1118</v>
      </c>
      <c r="P235" s="154"/>
      <c r="S235">
        <v>13664283</v>
      </c>
      <c r="T235">
        <v>3</v>
      </c>
      <c r="U235" t="str">
        <v>M</v>
      </c>
    </row>
    <row r="236" spans="1:21" ht="19.5" customHeight="1" x14ac:dyDescent="0.25">
      <c r="A236" s="154"/>
      <c r="B236" s="174">
        <v>3</v>
      </c>
      <c r="P236" s="154"/>
      <c r="S236">
        <v>13665717</v>
      </c>
      <c r="T236">
        <v>1</v>
      </c>
      <c r="U236" t="str">
        <v>H</v>
      </c>
    </row>
    <row r="237" spans="1:21" ht="19.5" customHeight="1" x14ac:dyDescent="0.25">
      <c r="A237" s="154"/>
      <c r="B237" s="174">
        <v>4</v>
      </c>
      <c r="P237" s="154"/>
      <c r="S237">
        <v>13678827</v>
      </c>
      <c r="T237">
        <v>1</v>
      </c>
      <c r="U237" t="str">
        <v>M</v>
      </c>
    </row>
    <row r="238" spans="1:21" ht="19.5" customHeight="1" x14ac:dyDescent="0.25">
      <c r="A238" s="154"/>
      <c r="B238" s="174">
        <v>5</v>
      </c>
      <c r="P238" s="154"/>
      <c r="S238">
        <v>13687239</v>
      </c>
      <c r="T238">
        <v>3</v>
      </c>
      <c r="U238" t="str">
        <v>M</v>
      </c>
    </row>
    <row r="239" spans="1:21" ht="19.5" customHeight="1" x14ac:dyDescent="0.25">
      <c r="A239" s="154"/>
      <c r="B239" s="174">
        <v>6</v>
      </c>
      <c r="P239" s="154"/>
      <c r="S239">
        <v>13714146</v>
      </c>
      <c r="T239">
        <v>2</v>
      </c>
      <c r="U239" t="str">
        <v>M</v>
      </c>
    </row>
    <row r="240" spans="1:21" ht="19.5" customHeight="1" x14ac:dyDescent="0.25">
      <c r="A240" s="154"/>
      <c r="B240" s="174">
        <v>7</v>
      </c>
      <c r="P240" s="154"/>
      <c r="S240">
        <v>13719287</v>
      </c>
      <c r="T240">
        <v>1</v>
      </c>
      <c r="U240" t="str">
        <v>M</v>
      </c>
    </row>
    <row r="241" spans="1:21" ht="19.5" customHeight="1" x14ac:dyDescent="0.25">
      <c r="A241" s="154"/>
      <c r="B241" s="175" t="s">
        <v>1121</v>
      </c>
      <c r="P241" s="154"/>
      <c r="S241">
        <v>13723959</v>
      </c>
      <c r="T241">
        <v>1</v>
      </c>
      <c r="U241" t="str">
        <v>M</v>
      </c>
    </row>
    <row r="242" spans="1:21" ht="19.5" customHeight="1" x14ac:dyDescent="0.25">
      <c r="A242" s="154"/>
      <c r="B242" s="171"/>
      <c r="P242" s="154"/>
      <c r="S242">
        <v>13759538</v>
      </c>
      <c r="T242">
        <v>8</v>
      </c>
      <c r="U242" t="str">
        <v>M</v>
      </c>
    </row>
    <row r="243" spans="1:21" ht="15.75" x14ac:dyDescent="0.25">
      <c r="A243" s="154"/>
      <c r="B243" s="176"/>
      <c r="P243" s="154"/>
      <c r="S243">
        <v>13797846</v>
      </c>
      <c r="T243">
        <v>1</v>
      </c>
      <c r="U243" t="str">
        <v>M</v>
      </c>
    </row>
    <row r="244" spans="1:21" ht="15.75" x14ac:dyDescent="0.25">
      <c r="A244" s="154"/>
      <c r="B244" s="176"/>
      <c r="P244" s="154"/>
      <c r="S244">
        <v>13830596</v>
      </c>
      <c r="T244">
        <v>2</v>
      </c>
      <c r="U244" t="str">
        <v>H</v>
      </c>
    </row>
    <row r="245" spans="1:21" ht="33.75" customHeight="1" x14ac:dyDescent="0.25">
      <c r="A245" s="154"/>
      <c r="B245" s="155"/>
      <c r="P245" s="154"/>
      <c r="S245">
        <v>13847307</v>
      </c>
      <c r="T245">
        <v>2</v>
      </c>
      <c r="U245" t="str">
        <v>M</v>
      </c>
    </row>
    <row r="246" spans="1:21" x14ac:dyDescent="0.25">
      <c r="A246" s="154"/>
      <c r="B246" s="155"/>
      <c r="P246" s="154"/>
      <c r="S246">
        <v>13858670</v>
      </c>
      <c r="T246">
        <v>0</v>
      </c>
      <c r="U246" t="str">
        <v>n</v>
      </c>
    </row>
    <row r="247" spans="1:21" x14ac:dyDescent="0.25">
      <c r="A247" s="154"/>
      <c r="B247" s="229" t="s">
        <v>1096</v>
      </c>
      <c r="P247" s="154"/>
      <c r="S247">
        <v>13879535</v>
      </c>
      <c r="T247">
        <v>1</v>
      </c>
      <c r="U247" t="str">
        <v>H</v>
      </c>
    </row>
    <row r="248" spans="1:21" x14ac:dyDescent="0.25">
      <c r="A248" s="154"/>
      <c r="B248" s="229"/>
      <c r="P248" s="154"/>
      <c r="S248">
        <v>13904263</v>
      </c>
      <c r="T248">
        <v>1</v>
      </c>
      <c r="U248" t="str">
        <v>M</v>
      </c>
    </row>
    <row r="249" spans="1:21" ht="69" customHeight="1" x14ac:dyDescent="0.25">
      <c r="A249" s="154"/>
      <c r="B249" s="229"/>
      <c r="P249" s="154"/>
      <c r="S249">
        <v>13906705</v>
      </c>
      <c r="T249">
        <v>2</v>
      </c>
      <c r="U249" t="str">
        <v>H</v>
      </c>
    </row>
    <row r="250" spans="1:21" ht="19.5" customHeight="1" x14ac:dyDescent="0.25">
      <c r="A250" s="154"/>
      <c r="B250" s="173" t="s">
        <v>1118</v>
      </c>
      <c r="P250" s="154"/>
      <c r="S250">
        <v>13907902</v>
      </c>
      <c r="T250">
        <v>1</v>
      </c>
      <c r="U250" t="str">
        <v>H</v>
      </c>
    </row>
    <row r="251" spans="1:21" ht="19.5" customHeight="1" x14ac:dyDescent="0.25">
      <c r="A251" s="154"/>
      <c r="B251" s="174">
        <v>3</v>
      </c>
      <c r="P251" s="154"/>
      <c r="S251">
        <v>13913536</v>
      </c>
      <c r="T251">
        <v>1</v>
      </c>
      <c r="U251" t="str">
        <v>M</v>
      </c>
    </row>
    <row r="252" spans="1:21" ht="19.5" customHeight="1" x14ac:dyDescent="0.25">
      <c r="A252" s="154"/>
      <c r="B252" s="174">
        <v>4</v>
      </c>
      <c r="P252" s="154"/>
      <c r="S252">
        <v>13913709</v>
      </c>
      <c r="T252">
        <v>3</v>
      </c>
      <c r="U252" t="str">
        <v>M</v>
      </c>
    </row>
    <row r="253" spans="1:21" ht="19.5" customHeight="1" x14ac:dyDescent="0.25">
      <c r="A253" s="154"/>
      <c r="B253" s="174">
        <v>5</v>
      </c>
      <c r="P253" s="154"/>
      <c r="S253">
        <v>13914976</v>
      </c>
      <c r="T253">
        <v>1</v>
      </c>
      <c r="U253" t="str">
        <v>M</v>
      </c>
    </row>
    <row r="254" spans="1:21" ht="19.5" customHeight="1" x14ac:dyDescent="0.25">
      <c r="A254" s="154"/>
      <c r="B254" s="174">
        <v>6</v>
      </c>
      <c r="P254" s="154"/>
      <c r="S254">
        <v>13917811</v>
      </c>
      <c r="T254">
        <v>1</v>
      </c>
      <c r="U254" t="str">
        <v>H</v>
      </c>
    </row>
    <row r="255" spans="1:21" ht="19.5" customHeight="1" x14ac:dyDescent="0.25">
      <c r="A255" s="154"/>
      <c r="B255" s="174">
        <v>7</v>
      </c>
      <c r="P255" s="154"/>
      <c r="S255">
        <v>13921403</v>
      </c>
      <c r="T255">
        <v>1</v>
      </c>
      <c r="U255" t="str">
        <v>M</v>
      </c>
    </row>
    <row r="256" spans="1:21" ht="19.5" customHeight="1" x14ac:dyDescent="0.25">
      <c r="A256" s="154"/>
      <c r="B256" s="175" t="s">
        <v>1121</v>
      </c>
      <c r="P256" s="154"/>
      <c r="S256">
        <v>13921753</v>
      </c>
      <c r="T256">
        <v>3</v>
      </c>
      <c r="U256" t="str">
        <v>M</v>
      </c>
    </row>
    <row r="257" spans="1:21" ht="19.5" customHeight="1" x14ac:dyDescent="0.25">
      <c r="A257" s="154"/>
      <c r="B257" s="171"/>
      <c r="P257" s="154"/>
      <c r="S257">
        <v>13931856</v>
      </c>
      <c r="T257">
        <v>1</v>
      </c>
      <c r="U257" t="str">
        <v>M</v>
      </c>
    </row>
    <row r="258" spans="1:21" x14ac:dyDescent="0.25">
      <c r="A258" s="154"/>
      <c r="B258" s="155"/>
      <c r="P258" s="154"/>
      <c r="S258">
        <v>13984355</v>
      </c>
      <c r="T258">
        <v>10</v>
      </c>
      <c r="U258" t="str">
        <v>M</v>
      </c>
    </row>
    <row r="259" spans="1:21" x14ac:dyDescent="0.25">
      <c r="A259" s="154"/>
      <c r="B259" s="155"/>
      <c r="C259" s="155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S259">
        <v>14030094</v>
      </c>
      <c r="T259">
        <v>2</v>
      </c>
      <c r="U259" t="str">
        <v>M</v>
      </c>
    </row>
    <row r="260" spans="1:21" ht="28.5" customHeight="1" x14ac:dyDescent="0.25">
      <c r="A260" s="154"/>
      <c r="B260" s="155"/>
      <c r="P260" s="154"/>
      <c r="S260">
        <v>14058800</v>
      </c>
      <c r="T260">
        <v>2</v>
      </c>
      <c r="U260" t="str">
        <v>M</v>
      </c>
    </row>
    <row r="261" spans="1:21" ht="46.5" customHeight="1" x14ac:dyDescent="0.25">
      <c r="A261" s="154"/>
      <c r="B261" s="155"/>
      <c r="P261" s="154"/>
      <c r="S261">
        <v>14092135</v>
      </c>
      <c r="T261">
        <v>1</v>
      </c>
      <c r="U261" t="str">
        <v>M</v>
      </c>
    </row>
    <row r="262" spans="1:21" ht="62.25" customHeight="1" x14ac:dyDescent="0.25">
      <c r="S262">
        <v>14104719</v>
      </c>
      <c r="T262">
        <v>4</v>
      </c>
      <c r="U262" t="str">
        <v>M</v>
      </c>
    </row>
    <row r="263" spans="1:21" ht="33.75" customHeight="1" x14ac:dyDescent="0.25">
      <c r="S263">
        <v>14108402</v>
      </c>
      <c r="T263">
        <v>1</v>
      </c>
      <c r="U263" t="str">
        <v>M</v>
      </c>
    </row>
    <row r="264" spans="1:21" ht="48.75" customHeight="1" x14ac:dyDescent="0.25">
      <c r="S264">
        <v>14109542</v>
      </c>
      <c r="T264">
        <v>1</v>
      </c>
      <c r="U264" t="str">
        <v>H</v>
      </c>
    </row>
    <row r="265" spans="1:21" x14ac:dyDescent="0.25">
      <c r="S265">
        <v>14112320</v>
      </c>
      <c r="T265">
        <v>5</v>
      </c>
      <c r="U265" t="str">
        <v>M</v>
      </c>
    </row>
    <row r="266" spans="1:21" ht="30" customHeight="1" x14ac:dyDescent="0.25">
      <c r="S266">
        <v>14117393</v>
      </c>
      <c r="T266">
        <v>5</v>
      </c>
      <c r="U266" t="str">
        <v>H</v>
      </c>
    </row>
    <row r="267" spans="1:21" ht="30.75" customHeight="1" x14ac:dyDescent="0.25">
      <c r="S267">
        <v>14119133</v>
      </c>
      <c r="T267">
        <v>2</v>
      </c>
      <c r="U267" t="str">
        <v>M</v>
      </c>
    </row>
    <row r="268" spans="1:21" ht="32.25" customHeight="1" x14ac:dyDescent="0.25">
      <c r="S268">
        <v>14122527</v>
      </c>
      <c r="T268">
        <v>1</v>
      </c>
      <c r="U268" t="str">
        <v>H</v>
      </c>
    </row>
    <row r="269" spans="1:21" x14ac:dyDescent="0.25">
      <c r="S269">
        <v>14160812</v>
      </c>
      <c r="T269">
        <v>6</v>
      </c>
      <c r="U269" t="str">
        <v>M</v>
      </c>
    </row>
    <row r="270" spans="1:21" x14ac:dyDescent="0.25">
      <c r="S270">
        <v>14174154</v>
      </c>
      <c r="T270">
        <v>1</v>
      </c>
      <c r="U270" t="str">
        <v>H</v>
      </c>
    </row>
    <row r="271" spans="1:21" x14ac:dyDescent="0.25">
      <c r="S271">
        <v>14178887</v>
      </c>
      <c r="T271">
        <v>6</v>
      </c>
      <c r="U271" t="str">
        <v>M</v>
      </c>
    </row>
    <row r="272" spans="1:21" x14ac:dyDescent="0.25">
      <c r="S272">
        <v>14181138</v>
      </c>
      <c r="T272">
        <v>2</v>
      </c>
      <c r="U272" t="str">
        <v>H</v>
      </c>
    </row>
    <row r="273" spans="19:21" x14ac:dyDescent="0.25">
      <c r="S273">
        <v>14183245</v>
      </c>
      <c r="T273">
        <v>1</v>
      </c>
      <c r="U273" t="str">
        <v>M</v>
      </c>
    </row>
    <row r="274" spans="19:21" x14ac:dyDescent="0.25">
      <c r="S274">
        <v>14188486</v>
      </c>
      <c r="T274">
        <v>1</v>
      </c>
      <c r="U274" t="str">
        <v>M</v>
      </c>
    </row>
    <row r="275" spans="19:21" x14ac:dyDescent="0.25">
      <c r="S275">
        <v>14191188</v>
      </c>
      <c r="T275">
        <v>4</v>
      </c>
      <c r="U275" t="str">
        <v>M</v>
      </c>
    </row>
    <row r="276" spans="19:21" x14ac:dyDescent="0.25">
      <c r="S276">
        <v>14225767</v>
      </c>
      <c r="T276">
        <v>4</v>
      </c>
      <c r="U276" t="str">
        <v>M</v>
      </c>
    </row>
    <row r="277" spans="19:21" x14ac:dyDescent="0.25">
      <c r="S277">
        <v>14244068</v>
      </c>
      <c r="T277">
        <v>4</v>
      </c>
      <c r="U277" t="str">
        <v>M</v>
      </c>
    </row>
    <row r="278" spans="19:21" x14ac:dyDescent="0.25">
      <c r="S278">
        <v>14334547</v>
      </c>
      <c r="T278">
        <v>1</v>
      </c>
      <c r="U278" t="str">
        <v>H</v>
      </c>
    </row>
    <row r="279" spans="19:21" x14ac:dyDescent="0.25">
      <c r="S279">
        <v>14372515</v>
      </c>
      <c r="T279">
        <v>1</v>
      </c>
      <c r="U279" t="str">
        <v>H</v>
      </c>
    </row>
    <row r="280" spans="19:21" x14ac:dyDescent="0.25">
      <c r="S280">
        <v>14399372</v>
      </c>
      <c r="T280">
        <v>4</v>
      </c>
      <c r="U280" t="str">
        <v>M</v>
      </c>
    </row>
    <row r="281" spans="19:21" x14ac:dyDescent="0.25">
      <c r="S281">
        <v>14423771</v>
      </c>
      <c r="T281">
        <v>3</v>
      </c>
      <c r="U281" t="str">
        <v>H</v>
      </c>
    </row>
    <row r="282" spans="19:21" x14ac:dyDescent="0.25">
      <c r="S282">
        <v>14444742</v>
      </c>
      <c r="T282">
        <v>2</v>
      </c>
      <c r="U282" t="str">
        <v>H</v>
      </c>
    </row>
    <row r="283" spans="19:21" x14ac:dyDescent="0.25">
      <c r="S283">
        <v>14446673</v>
      </c>
      <c r="T283">
        <v>1</v>
      </c>
      <c r="U283" t="str">
        <v>H</v>
      </c>
    </row>
    <row r="284" spans="19:21" x14ac:dyDescent="0.25">
      <c r="S284">
        <v>14481959</v>
      </c>
      <c r="T284">
        <v>1</v>
      </c>
      <c r="U284" t="str">
        <v>M</v>
      </c>
    </row>
    <row r="285" spans="19:21" x14ac:dyDescent="0.25">
      <c r="S285">
        <v>14491929</v>
      </c>
      <c r="T285">
        <v>1</v>
      </c>
      <c r="U285" t="str">
        <v>M</v>
      </c>
    </row>
    <row r="286" spans="19:21" x14ac:dyDescent="0.25">
      <c r="S286">
        <v>14521536</v>
      </c>
      <c r="T286">
        <v>4</v>
      </c>
      <c r="U286" t="str">
        <v>M</v>
      </c>
    </row>
    <row r="287" spans="19:21" x14ac:dyDescent="0.25">
      <c r="S287">
        <v>14621090</v>
      </c>
      <c r="T287">
        <v>4</v>
      </c>
      <c r="U287" t="str">
        <v>M</v>
      </c>
    </row>
    <row r="288" spans="19:21" x14ac:dyDescent="0.25">
      <c r="S288">
        <v>14900440</v>
      </c>
      <c r="T288">
        <v>1</v>
      </c>
      <c r="U288" t="str">
        <v>M</v>
      </c>
    </row>
    <row r="289" spans="19:21" x14ac:dyDescent="0.25">
      <c r="S289">
        <v>15009402</v>
      </c>
      <c r="T289">
        <v>4</v>
      </c>
      <c r="U289" t="str">
        <v>H</v>
      </c>
    </row>
    <row r="290" spans="19:21" x14ac:dyDescent="0.25">
      <c r="S290">
        <v>15013071</v>
      </c>
      <c r="T290">
        <v>1</v>
      </c>
      <c r="U290" t="str">
        <v>H</v>
      </c>
    </row>
    <row r="291" spans="19:21" x14ac:dyDescent="0.25">
      <c r="S291">
        <v>15019933</v>
      </c>
      <c r="T291">
        <v>1</v>
      </c>
      <c r="U291" t="str">
        <v>M</v>
      </c>
    </row>
    <row r="292" spans="19:21" x14ac:dyDescent="0.25">
      <c r="S292">
        <v>15057493</v>
      </c>
      <c r="T292">
        <v>1</v>
      </c>
      <c r="U292" t="str">
        <v>H</v>
      </c>
    </row>
    <row r="293" spans="19:21" x14ac:dyDescent="0.25">
      <c r="S293">
        <v>15063416</v>
      </c>
      <c r="T293">
        <v>1</v>
      </c>
      <c r="U293" t="str">
        <v>M</v>
      </c>
    </row>
    <row r="294" spans="19:21" x14ac:dyDescent="0.25">
      <c r="S294">
        <v>15067102</v>
      </c>
      <c r="T294">
        <v>1</v>
      </c>
      <c r="U294" t="str">
        <v>H</v>
      </c>
    </row>
    <row r="295" spans="19:21" x14ac:dyDescent="0.25">
      <c r="S295">
        <v>15179061</v>
      </c>
      <c r="T295">
        <v>1</v>
      </c>
      <c r="U295" t="str">
        <v>H</v>
      </c>
    </row>
    <row r="296" spans="19:21" x14ac:dyDescent="0.25">
      <c r="S296">
        <v>15183906</v>
      </c>
      <c r="T296">
        <v>1</v>
      </c>
      <c r="U296" t="str">
        <v>M</v>
      </c>
    </row>
    <row r="297" spans="19:21" x14ac:dyDescent="0.25">
      <c r="S297">
        <v>15184812</v>
      </c>
      <c r="T297">
        <v>2</v>
      </c>
      <c r="U297" t="str">
        <v>M</v>
      </c>
    </row>
    <row r="298" spans="19:21" x14ac:dyDescent="0.25">
      <c r="S298">
        <v>15305915</v>
      </c>
      <c r="T298">
        <v>1</v>
      </c>
      <c r="U298" t="str">
        <v>H</v>
      </c>
    </row>
    <row r="299" spans="19:21" x14ac:dyDescent="0.25">
      <c r="S299">
        <v>15331309</v>
      </c>
      <c r="T299">
        <v>2</v>
      </c>
      <c r="U299" t="str">
        <v>M</v>
      </c>
    </row>
    <row r="300" spans="19:21" x14ac:dyDescent="0.25">
      <c r="S300">
        <v>15331775</v>
      </c>
      <c r="T300">
        <v>7</v>
      </c>
      <c r="U300" t="str">
        <v>H</v>
      </c>
    </row>
    <row r="301" spans="19:21" x14ac:dyDescent="0.25">
      <c r="S301">
        <v>15332663</v>
      </c>
      <c r="T301">
        <v>2</v>
      </c>
      <c r="U301" t="str">
        <v>M</v>
      </c>
    </row>
    <row r="302" spans="19:21" x14ac:dyDescent="0.25">
      <c r="S302">
        <v>15333581</v>
      </c>
      <c r="T302">
        <v>4</v>
      </c>
      <c r="U302" t="str">
        <v>M</v>
      </c>
    </row>
    <row r="303" spans="19:21" x14ac:dyDescent="0.25">
      <c r="S303">
        <v>15336283</v>
      </c>
      <c r="T303">
        <v>4</v>
      </c>
      <c r="U303" t="str">
        <v>M</v>
      </c>
    </row>
    <row r="304" spans="19:21" x14ac:dyDescent="0.25">
      <c r="S304">
        <v>15338094</v>
      </c>
      <c r="T304">
        <v>4</v>
      </c>
      <c r="U304" t="str">
        <v>M</v>
      </c>
    </row>
    <row r="305" spans="19:21" x14ac:dyDescent="0.25">
      <c r="S305">
        <v>15339554</v>
      </c>
      <c r="T305">
        <v>5</v>
      </c>
      <c r="U305" t="str">
        <v>H</v>
      </c>
    </row>
    <row r="306" spans="19:21" x14ac:dyDescent="0.25">
      <c r="S306">
        <v>15349450</v>
      </c>
      <c r="T306">
        <v>14</v>
      </c>
      <c r="U306" t="str">
        <v>M</v>
      </c>
    </row>
    <row r="307" spans="19:21" x14ac:dyDescent="0.25">
      <c r="S307">
        <v>15354381</v>
      </c>
      <c r="T307">
        <v>1</v>
      </c>
      <c r="U307" t="str">
        <v>H</v>
      </c>
    </row>
    <row r="308" spans="19:21" x14ac:dyDescent="0.25">
      <c r="S308">
        <v>15363726</v>
      </c>
      <c r="T308">
        <v>1</v>
      </c>
      <c r="U308" t="str">
        <v>M</v>
      </c>
    </row>
    <row r="309" spans="19:21" x14ac:dyDescent="0.25">
      <c r="S309">
        <v>15375340</v>
      </c>
      <c r="T309">
        <v>9</v>
      </c>
      <c r="U309" t="str">
        <v>M</v>
      </c>
    </row>
    <row r="310" spans="19:21" x14ac:dyDescent="0.25">
      <c r="S310">
        <v>15377552</v>
      </c>
      <c r="T310">
        <v>5</v>
      </c>
      <c r="U310" t="str">
        <v>H</v>
      </c>
    </row>
    <row r="311" spans="19:21" x14ac:dyDescent="0.25">
      <c r="S311">
        <v>15385426</v>
      </c>
      <c r="T311">
        <v>5</v>
      </c>
      <c r="U311" t="str">
        <v>M</v>
      </c>
    </row>
    <row r="312" spans="19:21" x14ac:dyDescent="0.25">
      <c r="S312">
        <v>15398630</v>
      </c>
      <c r="T312">
        <v>1</v>
      </c>
      <c r="U312" t="str">
        <v>H</v>
      </c>
    </row>
    <row r="313" spans="19:21" x14ac:dyDescent="0.25">
      <c r="S313">
        <v>15419934</v>
      </c>
      <c r="T313">
        <v>2</v>
      </c>
      <c r="U313" t="str">
        <v>H</v>
      </c>
    </row>
    <row r="314" spans="19:21" x14ac:dyDescent="0.25">
      <c r="S314">
        <v>15438971</v>
      </c>
      <c r="T314">
        <v>1</v>
      </c>
      <c r="U314" t="str">
        <v>M</v>
      </c>
    </row>
    <row r="315" spans="19:21" x14ac:dyDescent="0.25">
      <c r="S315">
        <v>15446789</v>
      </c>
      <c r="T315">
        <v>3</v>
      </c>
      <c r="U315" t="str">
        <v>M</v>
      </c>
    </row>
    <row r="316" spans="19:21" x14ac:dyDescent="0.25">
      <c r="S316">
        <v>15477117</v>
      </c>
      <c r="T316">
        <v>5</v>
      </c>
      <c r="U316" t="str">
        <v>M</v>
      </c>
    </row>
    <row r="317" spans="19:21" x14ac:dyDescent="0.25">
      <c r="S317">
        <v>15478578</v>
      </c>
      <c r="T317">
        <v>2</v>
      </c>
      <c r="U317" t="str">
        <v>M</v>
      </c>
    </row>
    <row r="318" spans="19:21" x14ac:dyDescent="0.25">
      <c r="S318">
        <v>15491762</v>
      </c>
      <c r="T318">
        <v>1</v>
      </c>
      <c r="U318" t="str">
        <v>M</v>
      </c>
    </row>
    <row r="319" spans="19:21" x14ac:dyDescent="0.25">
      <c r="S319">
        <v>15544462</v>
      </c>
      <c r="T319">
        <v>2</v>
      </c>
      <c r="U319" t="str">
        <v>M</v>
      </c>
    </row>
    <row r="320" spans="19:21" x14ac:dyDescent="0.25">
      <c r="S320">
        <v>15580232</v>
      </c>
      <c r="T320">
        <v>1</v>
      </c>
      <c r="U320" t="str">
        <v>H</v>
      </c>
    </row>
    <row r="321" spans="19:21" x14ac:dyDescent="0.25">
      <c r="S321">
        <v>15588534</v>
      </c>
      <c r="T321">
        <v>1</v>
      </c>
      <c r="U321" t="str">
        <v>H</v>
      </c>
    </row>
    <row r="322" spans="19:21" x14ac:dyDescent="0.25">
      <c r="S322">
        <v>15589312</v>
      </c>
      <c r="T322">
        <v>2</v>
      </c>
      <c r="U322" t="str">
        <v>M</v>
      </c>
    </row>
    <row r="323" spans="19:21" x14ac:dyDescent="0.25">
      <c r="S323">
        <v>15598273</v>
      </c>
      <c r="T323">
        <v>1</v>
      </c>
      <c r="U323" t="str">
        <v>H</v>
      </c>
    </row>
    <row r="324" spans="19:21" x14ac:dyDescent="0.25">
      <c r="S324">
        <v>15598669</v>
      </c>
      <c r="T324">
        <v>1</v>
      </c>
      <c r="U324" t="str">
        <v>H</v>
      </c>
    </row>
    <row r="325" spans="19:21" x14ac:dyDescent="0.25">
      <c r="S325">
        <v>15601509</v>
      </c>
      <c r="T325">
        <v>3</v>
      </c>
      <c r="U325" t="str">
        <v>H</v>
      </c>
    </row>
    <row r="326" spans="19:21" x14ac:dyDescent="0.25">
      <c r="S326">
        <v>15603921</v>
      </c>
      <c r="T326">
        <v>2</v>
      </c>
      <c r="U326" t="str">
        <v>M</v>
      </c>
    </row>
    <row r="327" spans="19:21" x14ac:dyDescent="0.25">
      <c r="S327">
        <v>15634479</v>
      </c>
      <c r="T327">
        <v>4</v>
      </c>
      <c r="U327" t="str">
        <v>H</v>
      </c>
    </row>
    <row r="328" spans="19:21" x14ac:dyDescent="0.25">
      <c r="S328">
        <v>15636401</v>
      </c>
      <c r="T328">
        <v>2</v>
      </c>
      <c r="U328" t="str">
        <v>M</v>
      </c>
    </row>
    <row r="329" spans="19:21" x14ac:dyDescent="0.25">
      <c r="S329">
        <v>15642135</v>
      </c>
      <c r="T329">
        <v>2</v>
      </c>
      <c r="U329" t="str">
        <v>M</v>
      </c>
    </row>
    <row r="330" spans="19:21" x14ac:dyDescent="0.25">
      <c r="S330">
        <v>15657849</v>
      </c>
      <c r="T330">
        <v>2</v>
      </c>
      <c r="U330" t="str">
        <v>M</v>
      </c>
    </row>
    <row r="331" spans="19:21" x14ac:dyDescent="0.25">
      <c r="S331">
        <v>15663927</v>
      </c>
      <c r="T331">
        <v>2</v>
      </c>
      <c r="U331" t="str">
        <v>H</v>
      </c>
    </row>
    <row r="332" spans="19:21" x14ac:dyDescent="0.25">
      <c r="S332">
        <v>15664863</v>
      </c>
      <c r="T332">
        <v>5</v>
      </c>
      <c r="U332" t="str">
        <v>M</v>
      </c>
    </row>
    <row r="333" spans="19:21" x14ac:dyDescent="0.25">
      <c r="S333">
        <v>15667711</v>
      </c>
      <c r="T333">
        <v>1</v>
      </c>
      <c r="U333" t="str">
        <v>H</v>
      </c>
    </row>
    <row r="334" spans="19:21" x14ac:dyDescent="0.25">
      <c r="S334">
        <v>15670348</v>
      </c>
      <c r="T334">
        <v>1</v>
      </c>
      <c r="U334" t="str">
        <v>M</v>
      </c>
    </row>
    <row r="335" spans="19:21" x14ac:dyDescent="0.25">
      <c r="S335">
        <v>15678180</v>
      </c>
      <c r="T335">
        <v>1</v>
      </c>
      <c r="U335" t="str">
        <v>H</v>
      </c>
    </row>
    <row r="336" spans="19:21" x14ac:dyDescent="0.25">
      <c r="S336">
        <v>15708700</v>
      </c>
      <c r="T336">
        <v>1</v>
      </c>
      <c r="U336" t="str">
        <v>M</v>
      </c>
    </row>
    <row r="337" spans="19:21" x14ac:dyDescent="0.25">
      <c r="S337">
        <v>15734675</v>
      </c>
      <c r="T337">
        <v>1</v>
      </c>
      <c r="U337" t="str">
        <v>M</v>
      </c>
    </row>
    <row r="338" spans="19:21" x14ac:dyDescent="0.25">
      <c r="S338">
        <v>15753474</v>
      </c>
      <c r="T338">
        <v>2</v>
      </c>
      <c r="U338" t="str">
        <v>H</v>
      </c>
    </row>
    <row r="339" spans="19:21" x14ac:dyDescent="0.25">
      <c r="S339">
        <v>15762639</v>
      </c>
      <c r="T339">
        <v>4</v>
      </c>
      <c r="U339" t="str">
        <v>M</v>
      </c>
    </row>
    <row r="340" spans="19:21" x14ac:dyDescent="0.25">
      <c r="S340">
        <v>15763722</v>
      </c>
      <c r="T340">
        <v>2</v>
      </c>
      <c r="U340" t="str">
        <v>M</v>
      </c>
    </row>
    <row r="341" spans="19:21" x14ac:dyDescent="0.25">
      <c r="S341">
        <v>15779123</v>
      </c>
      <c r="T341">
        <v>2</v>
      </c>
      <c r="U341" t="str">
        <v>H</v>
      </c>
    </row>
    <row r="342" spans="19:21" x14ac:dyDescent="0.25">
      <c r="S342">
        <v>15779390</v>
      </c>
      <c r="T342">
        <v>1</v>
      </c>
      <c r="U342" t="str">
        <v>H</v>
      </c>
    </row>
    <row r="343" spans="19:21" x14ac:dyDescent="0.25">
      <c r="S343">
        <v>15784550</v>
      </c>
      <c r="T343">
        <v>1</v>
      </c>
      <c r="U343" t="str">
        <v>H</v>
      </c>
    </row>
    <row r="344" spans="19:21" x14ac:dyDescent="0.25">
      <c r="S344">
        <v>15799705</v>
      </c>
      <c r="T344">
        <v>2</v>
      </c>
      <c r="U344" t="str">
        <v>M</v>
      </c>
    </row>
    <row r="345" spans="19:21" x14ac:dyDescent="0.25">
      <c r="S345">
        <v>15801733</v>
      </c>
      <c r="T345">
        <v>1</v>
      </c>
      <c r="U345" t="str">
        <v>M</v>
      </c>
    </row>
    <row r="346" spans="19:21" x14ac:dyDescent="0.25">
      <c r="S346">
        <v>15804728</v>
      </c>
      <c r="T346">
        <v>10</v>
      </c>
      <c r="U346" t="str">
        <v>M</v>
      </c>
    </row>
    <row r="347" spans="19:21" x14ac:dyDescent="0.25">
      <c r="S347">
        <v>15827944</v>
      </c>
      <c r="T347">
        <v>1</v>
      </c>
      <c r="U347" t="str">
        <v>H</v>
      </c>
    </row>
    <row r="348" spans="19:21" x14ac:dyDescent="0.25">
      <c r="S348">
        <v>15887934</v>
      </c>
      <c r="T348">
        <v>1</v>
      </c>
      <c r="U348" t="str">
        <v>M</v>
      </c>
    </row>
    <row r="349" spans="19:21" x14ac:dyDescent="0.25">
      <c r="S349">
        <v>15893962</v>
      </c>
      <c r="T349">
        <v>3</v>
      </c>
      <c r="U349" t="str">
        <v>M</v>
      </c>
    </row>
    <row r="350" spans="19:21" x14ac:dyDescent="0.25">
      <c r="S350">
        <v>15913500</v>
      </c>
      <c r="T350">
        <v>1</v>
      </c>
      <c r="U350" t="str">
        <v>H</v>
      </c>
    </row>
    <row r="351" spans="19:21" x14ac:dyDescent="0.25">
      <c r="S351">
        <v>15925432</v>
      </c>
      <c r="T351">
        <v>0</v>
      </c>
      <c r="U351" t="str">
        <v>n</v>
      </c>
    </row>
    <row r="352" spans="19:21" x14ac:dyDescent="0.25">
      <c r="S352">
        <v>15929926</v>
      </c>
      <c r="T352">
        <v>2</v>
      </c>
      <c r="U352" t="str">
        <v>M</v>
      </c>
    </row>
    <row r="353" spans="19:21" x14ac:dyDescent="0.25">
      <c r="S353">
        <v>15930529</v>
      </c>
      <c r="T353">
        <v>2</v>
      </c>
      <c r="U353" t="str">
        <v>M</v>
      </c>
    </row>
    <row r="354" spans="19:21" x14ac:dyDescent="0.25">
      <c r="S354">
        <v>15936499</v>
      </c>
      <c r="T354">
        <v>1</v>
      </c>
      <c r="U354" t="str">
        <v>H</v>
      </c>
    </row>
    <row r="355" spans="19:21" x14ac:dyDescent="0.25">
      <c r="S355">
        <v>15945569</v>
      </c>
      <c r="T355">
        <v>3</v>
      </c>
      <c r="U355" t="str">
        <v>M</v>
      </c>
    </row>
    <row r="356" spans="19:21" x14ac:dyDescent="0.25">
      <c r="S356">
        <v>15952148</v>
      </c>
      <c r="T356">
        <v>1</v>
      </c>
      <c r="U356" t="str">
        <v>M</v>
      </c>
    </row>
    <row r="357" spans="19:21" x14ac:dyDescent="0.25">
      <c r="S357">
        <v>15988048</v>
      </c>
      <c r="T357">
        <v>7</v>
      </c>
      <c r="U357" t="str">
        <v>M</v>
      </c>
    </row>
    <row r="358" spans="19:21" x14ac:dyDescent="0.25">
      <c r="S358">
        <v>15989232</v>
      </c>
      <c r="T358">
        <v>3</v>
      </c>
      <c r="U358" t="str">
        <v>H</v>
      </c>
    </row>
    <row r="359" spans="19:21" x14ac:dyDescent="0.25">
      <c r="S359">
        <v>16006241</v>
      </c>
      <c r="T359">
        <v>3</v>
      </c>
      <c r="U359" t="str">
        <v>M</v>
      </c>
    </row>
    <row r="360" spans="19:21" x14ac:dyDescent="0.25">
      <c r="S360">
        <v>16007667</v>
      </c>
      <c r="T360">
        <v>1</v>
      </c>
      <c r="U360" t="str">
        <v>M</v>
      </c>
    </row>
    <row r="361" spans="19:21" x14ac:dyDescent="0.25">
      <c r="S361">
        <v>16013603</v>
      </c>
      <c r="T361">
        <v>1</v>
      </c>
      <c r="U361" t="str">
        <v>M</v>
      </c>
    </row>
    <row r="362" spans="19:21" x14ac:dyDescent="0.25">
      <c r="S362">
        <v>16014607</v>
      </c>
      <c r="T362">
        <v>1</v>
      </c>
      <c r="U362" t="str">
        <v>M</v>
      </c>
    </row>
    <row r="363" spans="19:21" x14ac:dyDescent="0.25">
      <c r="S363">
        <v>16016422</v>
      </c>
      <c r="T363">
        <v>1</v>
      </c>
      <c r="U363" t="str">
        <v>H</v>
      </c>
    </row>
    <row r="364" spans="19:21" x14ac:dyDescent="0.25">
      <c r="S364">
        <v>16035770</v>
      </c>
      <c r="T364">
        <v>2</v>
      </c>
      <c r="U364" t="str">
        <v>M</v>
      </c>
    </row>
    <row r="365" spans="19:21" x14ac:dyDescent="0.25">
      <c r="S365">
        <v>16049127</v>
      </c>
      <c r="T365">
        <v>3</v>
      </c>
      <c r="U365" t="str">
        <v>M</v>
      </c>
    </row>
    <row r="366" spans="19:21" x14ac:dyDescent="0.25">
      <c r="S366">
        <v>16079208</v>
      </c>
      <c r="T366">
        <v>2</v>
      </c>
      <c r="U366" t="str">
        <v>M</v>
      </c>
    </row>
    <row r="367" spans="19:21" x14ac:dyDescent="0.25">
      <c r="S367">
        <v>16081414</v>
      </c>
      <c r="T367">
        <v>2</v>
      </c>
      <c r="U367" t="str">
        <v>M</v>
      </c>
    </row>
    <row r="368" spans="19:21" x14ac:dyDescent="0.25">
      <c r="S368">
        <v>16094298</v>
      </c>
      <c r="T368">
        <v>2</v>
      </c>
      <c r="U368" t="str">
        <v>H</v>
      </c>
    </row>
    <row r="369" spans="19:21" x14ac:dyDescent="0.25">
      <c r="S369">
        <v>16124735</v>
      </c>
      <c r="T369">
        <v>1</v>
      </c>
      <c r="U369" t="str">
        <v>M</v>
      </c>
    </row>
    <row r="370" spans="19:21" x14ac:dyDescent="0.25">
      <c r="S370">
        <v>16128559</v>
      </c>
      <c r="T370">
        <v>3</v>
      </c>
      <c r="U370" t="str">
        <v>H</v>
      </c>
    </row>
    <row r="371" spans="19:21" x14ac:dyDescent="0.25">
      <c r="S371">
        <v>16143415</v>
      </c>
      <c r="T371">
        <v>1</v>
      </c>
      <c r="U371" t="str">
        <v>H</v>
      </c>
    </row>
    <row r="372" spans="19:21" x14ac:dyDescent="0.25">
      <c r="S372">
        <v>16144158</v>
      </c>
      <c r="T372">
        <v>2</v>
      </c>
      <c r="U372" t="str">
        <v>M</v>
      </c>
    </row>
    <row r="373" spans="19:21" x14ac:dyDescent="0.25">
      <c r="S373">
        <v>16169813</v>
      </c>
      <c r="T373">
        <v>1</v>
      </c>
      <c r="U373" t="str">
        <v>H</v>
      </c>
    </row>
    <row r="374" spans="19:21" x14ac:dyDescent="0.25">
      <c r="S374">
        <v>16192936</v>
      </c>
      <c r="T374">
        <v>5</v>
      </c>
      <c r="U374" t="str">
        <v>M</v>
      </c>
    </row>
    <row r="375" spans="19:21" x14ac:dyDescent="0.25">
      <c r="S375">
        <v>16207956</v>
      </c>
      <c r="T375">
        <v>4</v>
      </c>
      <c r="U375" t="str">
        <v>H</v>
      </c>
    </row>
    <row r="376" spans="19:21" x14ac:dyDescent="0.25">
      <c r="S376">
        <v>16211407</v>
      </c>
      <c r="T376">
        <v>2</v>
      </c>
      <c r="U376" t="str">
        <v>H</v>
      </c>
    </row>
    <row r="377" spans="19:21" x14ac:dyDescent="0.25">
      <c r="S377">
        <v>16225629</v>
      </c>
      <c r="T377">
        <v>1</v>
      </c>
      <c r="U377" t="str">
        <v>H</v>
      </c>
    </row>
    <row r="378" spans="19:21" x14ac:dyDescent="0.25">
      <c r="S378">
        <v>16247371</v>
      </c>
      <c r="T378">
        <v>4</v>
      </c>
      <c r="U378" t="str">
        <v>M</v>
      </c>
    </row>
    <row r="379" spans="19:21" x14ac:dyDescent="0.25">
      <c r="S379">
        <v>16281137</v>
      </c>
      <c r="T379">
        <v>2</v>
      </c>
      <c r="U379" t="str">
        <v>H</v>
      </c>
    </row>
    <row r="380" spans="19:21" x14ac:dyDescent="0.25">
      <c r="S380">
        <v>16319276</v>
      </c>
      <c r="T380">
        <v>1</v>
      </c>
      <c r="U380" t="str">
        <v>M</v>
      </c>
    </row>
    <row r="381" spans="19:21" x14ac:dyDescent="0.25">
      <c r="S381">
        <v>16339293</v>
      </c>
      <c r="T381">
        <v>4</v>
      </c>
      <c r="U381" t="str">
        <v>H</v>
      </c>
    </row>
    <row r="382" spans="19:21" x14ac:dyDescent="0.25">
      <c r="S382">
        <v>16340776</v>
      </c>
      <c r="T382">
        <v>7</v>
      </c>
      <c r="U382" t="str">
        <v>M</v>
      </c>
    </row>
    <row r="383" spans="19:21" x14ac:dyDescent="0.25">
      <c r="S383">
        <v>16351592</v>
      </c>
      <c r="T383">
        <v>1</v>
      </c>
      <c r="U383" t="str">
        <v>H</v>
      </c>
    </row>
    <row r="384" spans="19:21" x14ac:dyDescent="0.25">
      <c r="S384">
        <v>16366337</v>
      </c>
      <c r="T384">
        <v>11</v>
      </c>
      <c r="U384" t="str">
        <v>M</v>
      </c>
    </row>
    <row r="385" spans="19:21" x14ac:dyDescent="0.25">
      <c r="S385">
        <v>16389083</v>
      </c>
      <c r="T385">
        <v>1</v>
      </c>
      <c r="U385" t="str">
        <v>H</v>
      </c>
    </row>
    <row r="386" spans="19:21" x14ac:dyDescent="0.25">
      <c r="S386">
        <v>16426580</v>
      </c>
      <c r="T386">
        <v>4</v>
      </c>
      <c r="U386" t="str">
        <v>M</v>
      </c>
    </row>
    <row r="387" spans="19:21" x14ac:dyDescent="0.25">
      <c r="S387">
        <v>16443666</v>
      </c>
      <c r="T387">
        <v>2</v>
      </c>
      <c r="U387" t="str">
        <v>M</v>
      </c>
    </row>
    <row r="388" spans="19:21" x14ac:dyDescent="0.25">
      <c r="S388">
        <v>16470411</v>
      </c>
      <c r="T388">
        <v>1</v>
      </c>
      <c r="U388" t="str">
        <v>H</v>
      </c>
    </row>
    <row r="389" spans="19:21" x14ac:dyDescent="0.25">
      <c r="S389">
        <v>16471282</v>
      </c>
      <c r="T389">
        <v>2</v>
      </c>
      <c r="U389" t="str">
        <v>M</v>
      </c>
    </row>
    <row r="390" spans="19:21" x14ac:dyDescent="0.25">
      <c r="S390">
        <v>16478094</v>
      </c>
      <c r="T390">
        <v>1</v>
      </c>
      <c r="U390" t="str">
        <v>H</v>
      </c>
    </row>
    <row r="391" spans="19:21" x14ac:dyDescent="0.25">
      <c r="S391">
        <v>16497142</v>
      </c>
      <c r="T391">
        <v>2</v>
      </c>
      <c r="U391" t="str">
        <v>H</v>
      </c>
    </row>
    <row r="392" spans="19:21" x14ac:dyDescent="0.25">
      <c r="S392">
        <v>16512648</v>
      </c>
      <c r="T392">
        <v>3</v>
      </c>
      <c r="U392" t="str">
        <v>H</v>
      </c>
    </row>
    <row r="393" spans="19:21" x14ac:dyDescent="0.25">
      <c r="S393">
        <v>16513630</v>
      </c>
      <c r="T393">
        <v>2</v>
      </c>
      <c r="U393" t="str">
        <v>M</v>
      </c>
    </row>
    <row r="394" spans="19:21" x14ac:dyDescent="0.25">
      <c r="S394">
        <v>16514974</v>
      </c>
      <c r="T394">
        <v>4</v>
      </c>
      <c r="U394" t="str">
        <v>H</v>
      </c>
    </row>
    <row r="395" spans="19:21" x14ac:dyDescent="0.25">
      <c r="S395">
        <v>16525948</v>
      </c>
      <c r="T395">
        <v>1</v>
      </c>
      <c r="U395" t="str">
        <v>H</v>
      </c>
    </row>
    <row r="396" spans="19:21" x14ac:dyDescent="0.25">
      <c r="S396">
        <v>16532452</v>
      </c>
      <c r="T396">
        <v>3</v>
      </c>
      <c r="U396" t="str">
        <v>M</v>
      </c>
    </row>
    <row r="397" spans="19:21" x14ac:dyDescent="0.25">
      <c r="S397">
        <v>16581196</v>
      </c>
      <c r="T397">
        <v>2</v>
      </c>
      <c r="U397" t="str">
        <v>M</v>
      </c>
    </row>
    <row r="398" spans="19:21" x14ac:dyDescent="0.25">
      <c r="S398">
        <v>16589573</v>
      </c>
      <c r="T398">
        <v>1</v>
      </c>
      <c r="U398" t="str">
        <v>H</v>
      </c>
    </row>
    <row r="399" spans="19:21" x14ac:dyDescent="0.25">
      <c r="S399">
        <v>16590086</v>
      </c>
      <c r="T399">
        <v>4</v>
      </c>
      <c r="U399" t="str">
        <v>M</v>
      </c>
    </row>
    <row r="400" spans="19:21" x14ac:dyDescent="0.25">
      <c r="S400">
        <v>16614791</v>
      </c>
      <c r="T400">
        <v>7</v>
      </c>
      <c r="U400" t="str">
        <v>M</v>
      </c>
    </row>
    <row r="401" spans="19:21" x14ac:dyDescent="0.25">
      <c r="S401">
        <v>16619238</v>
      </c>
      <c r="T401">
        <v>1</v>
      </c>
      <c r="U401" t="str">
        <v>M</v>
      </c>
    </row>
    <row r="402" spans="19:21" x14ac:dyDescent="0.25">
      <c r="S402">
        <v>16624463</v>
      </c>
      <c r="T402">
        <v>11</v>
      </c>
      <c r="U402" t="str">
        <v>M</v>
      </c>
    </row>
    <row r="403" spans="19:21" x14ac:dyDescent="0.25">
      <c r="S403">
        <v>16637171</v>
      </c>
      <c r="T403">
        <v>4</v>
      </c>
      <c r="U403" t="str">
        <v>M</v>
      </c>
    </row>
    <row r="404" spans="19:21" x14ac:dyDescent="0.25">
      <c r="S404">
        <v>16660288</v>
      </c>
      <c r="T404">
        <v>4</v>
      </c>
      <c r="U404" t="str">
        <v>M</v>
      </c>
    </row>
    <row r="405" spans="19:21" x14ac:dyDescent="0.25">
      <c r="S405">
        <v>16662030</v>
      </c>
      <c r="T405">
        <v>2</v>
      </c>
      <c r="U405" t="str">
        <v>H</v>
      </c>
    </row>
    <row r="406" spans="19:21" x14ac:dyDescent="0.25">
      <c r="S406">
        <v>16699825</v>
      </c>
      <c r="T406">
        <v>2</v>
      </c>
      <c r="U406" t="str">
        <v>M</v>
      </c>
    </row>
    <row r="407" spans="19:21" x14ac:dyDescent="0.25">
      <c r="S407">
        <v>16699847</v>
      </c>
      <c r="T407">
        <v>6</v>
      </c>
      <c r="U407" t="str">
        <v>M</v>
      </c>
    </row>
    <row r="408" spans="19:21" x14ac:dyDescent="0.25">
      <c r="S408">
        <v>16710774</v>
      </c>
      <c r="T408">
        <v>3</v>
      </c>
      <c r="U408" t="str">
        <v>H</v>
      </c>
    </row>
    <row r="409" spans="19:21" x14ac:dyDescent="0.25">
      <c r="S409">
        <v>16711217</v>
      </c>
      <c r="T409">
        <v>6</v>
      </c>
      <c r="U409" t="str">
        <v>M</v>
      </c>
    </row>
    <row r="410" spans="19:21" x14ac:dyDescent="0.25">
      <c r="S410">
        <v>16790168</v>
      </c>
      <c r="T410">
        <v>1</v>
      </c>
      <c r="U410" t="str">
        <v>H</v>
      </c>
    </row>
    <row r="411" spans="19:21" x14ac:dyDescent="0.25">
      <c r="S411">
        <v>16790496</v>
      </c>
      <c r="T411">
        <v>7</v>
      </c>
      <c r="U411" t="str">
        <v>M</v>
      </c>
    </row>
    <row r="412" spans="19:21" x14ac:dyDescent="0.25">
      <c r="S412">
        <v>16807438</v>
      </c>
      <c r="T412">
        <v>2</v>
      </c>
      <c r="U412" t="str">
        <v>M</v>
      </c>
    </row>
    <row r="413" spans="19:21" x14ac:dyDescent="0.25">
      <c r="S413">
        <v>16871109</v>
      </c>
      <c r="T413">
        <v>10</v>
      </c>
      <c r="U413" t="str">
        <v>M</v>
      </c>
    </row>
    <row r="414" spans="19:21" x14ac:dyDescent="0.25">
      <c r="S414">
        <v>16875002</v>
      </c>
      <c r="T414">
        <v>2</v>
      </c>
      <c r="U414" t="str">
        <v>M</v>
      </c>
    </row>
    <row r="415" spans="19:21" x14ac:dyDescent="0.25">
      <c r="S415">
        <v>16885856</v>
      </c>
      <c r="T415">
        <v>2</v>
      </c>
      <c r="U415" t="str">
        <v>H</v>
      </c>
    </row>
    <row r="416" spans="19:21" x14ac:dyDescent="0.25">
      <c r="S416">
        <v>16886860</v>
      </c>
      <c r="T416">
        <v>2</v>
      </c>
      <c r="U416" t="str">
        <v>M</v>
      </c>
    </row>
    <row r="417" spans="19:21" x14ac:dyDescent="0.25">
      <c r="S417">
        <v>16911977</v>
      </c>
      <c r="T417">
        <v>2</v>
      </c>
      <c r="U417" t="str">
        <v>M</v>
      </c>
    </row>
    <row r="418" spans="19:21" x14ac:dyDescent="0.25">
      <c r="S418">
        <v>16923344</v>
      </c>
      <c r="T418">
        <v>3</v>
      </c>
      <c r="U418" t="str">
        <v>M</v>
      </c>
    </row>
    <row r="419" spans="19:21" x14ac:dyDescent="0.25">
      <c r="S419">
        <v>16932657</v>
      </c>
      <c r="T419">
        <v>4</v>
      </c>
      <c r="U419" t="str">
        <v>M</v>
      </c>
    </row>
    <row r="420" spans="19:21" x14ac:dyDescent="0.25">
      <c r="S420">
        <v>16941040</v>
      </c>
      <c r="T420">
        <v>7</v>
      </c>
      <c r="U420" t="str">
        <v>H</v>
      </c>
    </row>
    <row r="421" spans="19:21" x14ac:dyDescent="0.25">
      <c r="S421">
        <v>16976511</v>
      </c>
      <c r="T421">
        <v>4</v>
      </c>
      <c r="U421" t="str">
        <v>M</v>
      </c>
    </row>
    <row r="422" spans="19:21" x14ac:dyDescent="0.25">
      <c r="S422">
        <v>17009993</v>
      </c>
      <c r="T422">
        <v>13</v>
      </c>
      <c r="U422" t="str">
        <v>M</v>
      </c>
    </row>
    <row r="423" spans="19:21" x14ac:dyDescent="0.25">
      <c r="S423">
        <v>17024984</v>
      </c>
      <c r="T423">
        <v>2</v>
      </c>
      <c r="U423" t="str">
        <v>M</v>
      </c>
    </row>
    <row r="424" spans="19:21" x14ac:dyDescent="0.25">
      <c r="S424">
        <v>17051990</v>
      </c>
      <c r="T424">
        <v>1</v>
      </c>
      <c r="U424" t="str">
        <v>M</v>
      </c>
    </row>
    <row r="425" spans="19:21" x14ac:dyDescent="0.25">
      <c r="S425">
        <v>17063928</v>
      </c>
      <c r="T425">
        <v>3</v>
      </c>
      <c r="U425" t="str">
        <v>M</v>
      </c>
    </row>
    <row r="426" spans="19:21" x14ac:dyDescent="0.25">
      <c r="S426">
        <v>17072798</v>
      </c>
      <c r="T426">
        <v>2</v>
      </c>
      <c r="U426" t="str">
        <v>H</v>
      </c>
    </row>
    <row r="427" spans="19:21" x14ac:dyDescent="0.25">
      <c r="S427">
        <v>17073876</v>
      </c>
      <c r="T427">
        <v>2</v>
      </c>
      <c r="U427" t="str">
        <v>M</v>
      </c>
    </row>
    <row r="428" spans="19:21" x14ac:dyDescent="0.25">
      <c r="S428">
        <v>17099312</v>
      </c>
      <c r="T428">
        <v>1</v>
      </c>
      <c r="U428" t="str">
        <v>M</v>
      </c>
    </row>
    <row r="429" spans="19:21" x14ac:dyDescent="0.25">
      <c r="S429">
        <v>17148224</v>
      </c>
      <c r="T429">
        <v>2</v>
      </c>
      <c r="U429" t="str">
        <v>M</v>
      </c>
    </row>
    <row r="430" spans="19:21" x14ac:dyDescent="0.25">
      <c r="S430">
        <v>17166904</v>
      </c>
      <c r="T430">
        <v>4</v>
      </c>
      <c r="U430" t="str">
        <v>M</v>
      </c>
    </row>
    <row r="431" spans="19:21" x14ac:dyDescent="0.25">
      <c r="S431">
        <v>17170997</v>
      </c>
      <c r="T431">
        <v>2</v>
      </c>
      <c r="U431" t="str">
        <v>M</v>
      </c>
    </row>
    <row r="432" spans="19:21" x14ac:dyDescent="0.25">
      <c r="S432">
        <v>17175870</v>
      </c>
      <c r="T432">
        <v>2</v>
      </c>
      <c r="U432" t="str">
        <v>H</v>
      </c>
    </row>
    <row r="433" spans="19:21" x14ac:dyDescent="0.25">
      <c r="S433">
        <v>17234755</v>
      </c>
      <c r="T433">
        <v>4</v>
      </c>
      <c r="U433" t="str">
        <v>M</v>
      </c>
    </row>
    <row r="434" spans="19:21" x14ac:dyDescent="0.25">
      <c r="S434">
        <v>17238853</v>
      </c>
      <c r="T434">
        <v>4</v>
      </c>
      <c r="U434" t="str">
        <v>M</v>
      </c>
    </row>
    <row r="435" spans="19:21" x14ac:dyDescent="0.25">
      <c r="S435">
        <v>17267512</v>
      </c>
      <c r="T435">
        <v>3</v>
      </c>
      <c r="U435" t="str">
        <v>M</v>
      </c>
    </row>
    <row r="436" spans="19:21" x14ac:dyDescent="0.25">
      <c r="S436">
        <v>17286579</v>
      </c>
      <c r="T436">
        <v>3</v>
      </c>
      <c r="U436" t="str">
        <v>M</v>
      </c>
    </row>
    <row r="437" spans="19:21" x14ac:dyDescent="0.25">
      <c r="S437">
        <v>17287311</v>
      </c>
      <c r="T437">
        <v>9</v>
      </c>
      <c r="U437" t="str">
        <v>M</v>
      </c>
    </row>
    <row r="438" spans="19:21" x14ac:dyDescent="0.25">
      <c r="S438">
        <v>17311708</v>
      </c>
      <c r="T438">
        <v>7</v>
      </c>
      <c r="U438" t="str">
        <v>M</v>
      </c>
    </row>
    <row r="439" spans="19:21" x14ac:dyDescent="0.25">
      <c r="S439">
        <v>17316812</v>
      </c>
      <c r="T439">
        <v>3</v>
      </c>
      <c r="U439" t="str">
        <v>H</v>
      </c>
    </row>
    <row r="440" spans="19:21" x14ac:dyDescent="0.25">
      <c r="S440">
        <v>17343114</v>
      </c>
      <c r="T440">
        <v>1</v>
      </c>
      <c r="U440" t="str">
        <v>M</v>
      </c>
    </row>
    <row r="441" spans="19:21" x14ac:dyDescent="0.25">
      <c r="S441">
        <v>17369459</v>
      </c>
      <c r="T441">
        <v>4</v>
      </c>
      <c r="U441" t="str">
        <v>M</v>
      </c>
    </row>
    <row r="442" spans="19:21" x14ac:dyDescent="0.25">
      <c r="S442">
        <v>17403498</v>
      </c>
      <c r="T442">
        <v>3</v>
      </c>
      <c r="U442" t="str">
        <v>M</v>
      </c>
    </row>
    <row r="443" spans="19:21" x14ac:dyDescent="0.25">
      <c r="S443">
        <v>17404717</v>
      </c>
      <c r="T443">
        <v>7</v>
      </c>
      <c r="U443" t="str">
        <v>M</v>
      </c>
    </row>
    <row r="444" spans="19:21" x14ac:dyDescent="0.25">
      <c r="S444">
        <v>17405667</v>
      </c>
      <c r="T444">
        <v>1</v>
      </c>
      <c r="U444" t="str">
        <v>M</v>
      </c>
    </row>
    <row r="445" spans="19:21" x14ac:dyDescent="0.25">
      <c r="S445">
        <v>17407626</v>
      </c>
      <c r="T445">
        <v>1</v>
      </c>
      <c r="U445" t="str">
        <v>H</v>
      </c>
    </row>
    <row r="446" spans="19:21" x14ac:dyDescent="0.25">
      <c r="S446">
        <v>17457296</v>
      </c>
      <c r="T446">
        <v>12</v>
      </c>
      <c r="U446" t="str">
        <v>M</v>
      </c>
    </row>
    <row r="447" spans="19:21" x14ac:dyDescent="0.25">
      <c r="S447">
        <v>17492582</v>
      </c>
      <c r="T447">
        <v>7</v>
      </c>
      <c r="U447" t="str">
        <v>M</v>
      </c>
    </row>
    <row r="448" spans="19:21" x14ac:dyDescent="0.25">
      <c r="S448">
        <v>17497417</v>
      </c>
      <c r="T448">
        <v>1</v>
      </c>
      <c r="U448" t="str">
        <v>M</v>
      </c>
    </row>
    <row r="449" spans="19:21" x14ac:dyDescent="0.25">
      <c r="S449">
        <v>17515937</v>
      </c>
      <c r="T449">
        <v>4</v>
      </c>
      <c r="U449" t="str">
        <v>H</v>
      </c>
    </row>
    <row r="450" spans="19:21" x14ac:dyDescent="0.25">
      <c r="S450">
        <v>17517460</v>
      </c>
      <c r="T450">
        <v>2</v>
      </c>
      <c r="U450" t="str">
        <v>H</v>
      </c>
    </row>
    <row r="451" spans="19:21" x14ac:dyDescent="0.25">
      <c r="S451">
        <v>17517715</v>
      </c>
      <c r="T451">
        <v>1</v>
      </c>
      <c r="U451" t="str">
        <v>H</v>
      </c>
    </row>
    <row r="452" spans="19:21" x14ac:dyDescent="0.25">
      <c r="S452">
        <v>17594431</v>
      </c>
      <c r="T452">
        <v>9</v>
      </c>
      <c r="U452" t="str">
        <v>M</v>
      </c>
    </row>
    <row r="453" spans="19:21" x14ac:dyDescent="0.25">
      <c r="S453">
        <v>17598473</v>
      </c>
      <c r="T453">
        <v>3</v>
      </c>
      <c r="U453" t="str">
        <v>H</v>
      </c>
    </row>
    <row r="454" spans="19:21" x14ac:dyDescent="0.25">
      <c r="S454">
        <v>17599783</v>
      </c>
      <c r="T454">
        <v>1</v>
      </c>
      <c r="U454" t="str">
        <v>H</v>
      </c>
    </row>
    <row r="455" spans="19:21" x14ac:dyDescent="0.25">
      <c r="S455">
        <v>17602203</v>
      </c>
      <c r="T455">
        <v>1</v>
      </c>
      <c r="U455" t="str">
        <v>M</v>
      </c>
    </row>
    <row r="456" spans="19:21" x14ac:dyDescent="0.25">
      <c r="S456">
        <v>17612619</v>
      </c>
      <c r="T456">
        <v>2</v>
      </c>
      <c r="U456" t="str">
        <v>M</v>
      </c>
    </row>
    <row r="457" spans="19:21" x14ac:dyDescent="0.25">
      <c r="S457">
        <v>17669208</v>
      </c>
      <c r="T457">
        <v>1</v>
      </c>
      <c r="U457" t="str">
        <v>H</v>
      </c>
    </row>
    <row r="458" spans="19:21" x14ac:dyDescent="0.25">
      <c r="S458">
        <v>17679444</v>
      </c>
      <c r="T458">
        <v>1</v>
      </c>
      <c r="U458" t="str">
        <v>M</v>
      </c>
    </row>
    <row r="459" spans="19:21" x14ac:dyDescent="0.25">
      <c r="S459">
        <v>17680488</v>
      </c>
      <c r="T459">
        <v>1</v>
      </c>
      <c r="U459" t="str">
        <v>M</v>
      </c>
    </row>
    <row r="460" spans="19:21" x14ac:dyDescent="0.25">
      <c r="S460">
        <v>17698936</v>
      </c>
      <c r="T460">
        <v>3</v>
      </c>
      <c r="U460" t="str">
        <v>M</v>
      </c>
    </row>
    <row r="461" spans="19:21" x14ac:dyDescent="0.25">
      <c r="S461">
        <v>17699624</v>
      </c>
      <c r="T461">
        <v>4</v>
      </c>
      <c r="U461" t="str">
        <v>M</v>
      </c>
    </row>
    <row r="462" spans="19:21" x14ac:dyDescent="0.25">
      <c r="S462">
        <v>17702868</v>
      </c>
      <c r="T462">
        <v>2</v>
      </c>
      <c r="U462" t="str">
        <v>M</v>
      </c>
    </row>
    <row r="463" spans="19:21" x14ac:dyDescent="0.25">
      <c r="S463">
        <v>17707627</v>
      </c>
      <c r="T463">
        <v>9</v>
      </c>
      <c r="U463" t="str">
        <v>M</v>
      </c>
    </row>
    <row r="464" spans="19:21" x14ac:dyDescent="0.25">
      <c r="S464">
        <v>17708188</v>
      </c>
      <c r="T464">
        <v>1</v>
      </c>
      <c r="U464" t="str">
        <v>H</v>
      </c>
    </row>
    <row r="465" spans="19:21" x14ac:dyDescent="0.25">
      <c r="S465">
        <v>17725303</v>
      </c>
      <c r="T465">
        <v>1</v>
      </c>
      <c r="U465" t="str">
        <v>H</v>
      </c>
    </row>
    <row r="466" spans="19:21" x14ac:dyDescent="0.25">
      <c r="S466">
        <v>17740480</v>
      </c>
      <c r="T466">
        <v>5</v>
      </c>
      <c r="U466" t="str">
        <v>H</v>
      </c>
    </row>
    <row r="467" spans="19:21" x14ac:dyDescent="0.25">
      <c r="S467">
        <v>17772658</v>
      </c>
      <c r="T467">
        <v>1</v>
      </c>
      <c r="U467" t="str">
        <v>H</v>
      </c>
    </row>
    <row r="468" spans="19:21" x14ac:dyDescent="0.25">
      <c r="S468">
        <v>17800987</v>
      </c>
      <c r="T468">
        <v>5</v>
      </c>
      <c r="U468" t="str">
        <v>M</v>
      </c>
    </row>
    <row r="469" spans="19:21" x14ac:dyDescent="0.25">
      <c r="S469">
        <v>17810130</v>
      </c>
      <c r="T469">
        <v>1</v>
      </c>
      <c r="U469" t="str">
        <v>H</v>
      </c>
    </row>
    <row r="470" spans="19:21" x14ac:dyDescent="0.25">
      <c r="S470">
        <v>17811191</v>
      </c>
      <c r="T470">
        <v>2</v>
      </c>
      <c r="U470" t="str">
        <v>M</v>
      </c>
    </row>
    <row r="471" spans="19:21" x14ac:dyDescent="0.25">
      <c r="S471">
        <v>17822000</v>
      </c>
      <c r="T471">
        <v>1</v>
      </c>
      <c r="U471" t="str">
        <v>H</v>
      </c>
    </row>
    <row r="472" spans="19:21" x14ac:dyDescent="0.25">
      <c r="S472">
        <v>17866262</v>
      </c>
      <c r="T472">
        <v>2</v>
      </c>
      <c r="U472" t="str">
        <v>M</v>
      </c>
    </row>
    <row r="473" spans="19:21" x14ac:dyDescent="0.25">
      <c r="S473">
        <v>17873552</v>
      </c>
      <c r="T473">
        <v>2</v>
      </c>
      <c r="U473" t="str">
        <v>H</v>
      </c>
    </row>
    <row r="474" spans="19:21" x14ac:dyDescent="0.25">
      <c r="S474">
        <v>17873902</v>
      </c>
      <c r="T474">
        <v>1</v>
      </c>
      <c r="U474" t="str">
        <v>H</v>
      </c>
    </row>
    <row r="475" spans="19:21" x14ac:dyDescent="0.25">
      <c r="S475">
        <v>17942538</v>
      </c>
      <c r="T475">
        <v>3</v>
      </c>
      <c r="U475" t="str">
        <v>M</v>
      </c>
    </row>
    <row r="476" spans="19:21" x14ac:dyDescent="0.25">
      <c r="S476">
        <v>17956353</v>
      </c>
      <c r="T476">
        <v>7</v>
      </c>
      <c r="U476" t="str">
        <v>M</v>
      </c>
    </row>
    <row r="477" spans="19:21" x14ac:dyDescent="0.25">
      <c r="S477">
        <v>17975709</v>
      </c>
      <c r="T477">
        <v>1</v>
      </c>
      <c r="U477" t="str">
        <v>M</v>
      </c>
    </row>
    <row r="478" spans="19:21" x14ac:dyDescent="0.25">
      <c r="S478">
        <v>18007083</v>
      </c>
      <c r="T478">
        <v>2</v>
      </c>
      <c r="U478" t="str">
        <v>H</v>
      </c>
    </row>
    <row r="479" spans="19:21" x14ac:dyDescent="0.25">
      <c r="S479">
        <v>18022811</v>
      </c>
      <c r="T479">
        <v>2</v>
      </c>
      <c r="U479" t="str">
        <v>H</v>
      </c>
    </row>
    <row r="480" spans="19:21" x14ac:dyDescent="0.25">
      <c r="S480">
        <v>18114965</v>
      </c>
      <c r="T480">
        <v>1</v>
      </c>
      <c r="U480" t="str">
        <v>M</v>
      </c>
    </row>
    <row r="481" spans="19:21" x14ac:dyDescent="0.25">
      <c r="S481">
        <v>18150774</v>
      </c>
      <c r="T481">
        <v>2</v>
      </c>
      <c r="U481" t="str">
        <v>H</v>
      </c>
    </row>
    <row r="482" spans="19:21" x14ac:dyDescent="0.25">
      <c r="S482">
        <v>18172881</v>
      </c>
      <c r="T482">
        <v>2</v>
      </c>
      <c r="U482" t="str">
        <v>M</v>
      </c>
    </row>
    <row r="483" spans="19:21" x14ac:dyDescent="0.25">
      <c r="S483">
        <v>18175044</v>
      </c>
      <c r="T483">
        <v>2</v>
      </c>
      <c r="U483" t="str">
        <v>H</v>
      </c>
    </row>
    <row r="484" spans="19:21" x14ac:dyDescent="0.25">
      <c r="S484">
        <v>18178675</v>
      </c>
      <c r="T484">
        <v>2</v>
      </c>
      <c r="U484" t="str">
        <v>H</v>
      </c>
    </row>
    <row r="485" spans="19:21" x14ac:dyDescent="0.25">
      <c r="S485">
        <v>18211616</v>
      </c>
      <c r="T485">
        <v>8</v>
      </c>
      <c r="U485" t="str">
        <v>M</v>
      </c>
    </row>
    <row r="486" spans="19:21" x14ac:dyDescent="0.25">
      <c r="S486">
        <v>18268170</v>
      </c>
      <c r="T486">
        <v>1</v>
      </c>
      <c r="U486" t="str">
        <v>M</v>
      </c>
    </row>
    <row r="487" spans="19:21" x14ac:dyDescent="0.25">
      <c r="S487">
        <v>18303226</v>
      </c>
      <c r="T487">
        <v>17</v>
      </c>
      <c r="U487" t="str">
        <v>M</v>
      </c>
    </row>
    <row r="488" spans="19:21" x14ac:dyDescent="0.25">
      <c r="S488">
        <v>18390363</v>
      </c>
      <c r="T488">
        <v>4</v>
      </c>
      <c r="U488" t="str">
        <v>H</v>
      </c>
    </row>
    <row r="489" spans="19:21" x14ac:dyDescent="0.25">
      <c r="S489">
        <v>18410852</v>
      </c>
      <c r="T489">
        <v>2</v>
      </c>
      <c r="U489" t="str">
        <v>H</v>
      </c>
    </row>
    <row r="490" spans="19:21" x14ac:dyDescent="0.25">
      <c r="S490">
        <v>18411281</v>
      </c>
      <c r="T490">
        <v>1</v>
      </c>
      <c r="U490" t="str">
        <v>M</v>
      </c>
    </row>
    <row r="491" spans="19:21" x14ac:dyDescent="0.25">
      <c r="S491">
        <v>18453626</v>
      </c>
      <c r="T491">
        <v>1</v>
      </c>
      <c r="U491" t="str">
        <v>H</v>
      </c>
    </row>
    <row r="492" spans="19:21" x14ac:dyDescent="0.25">
      <c r="S492">
        <v>18479962</v>
      </c>
      <c r="T492">
        <v>1</v>
      </c>
      <c r="U492" t="str">
        <v>H</v>
      </c>
    </row>
    <row r="493" spans="19:21" x14ac:dyDescent="0.25">
      <c r="S493">
        <v>18502227</v>
      </c>
      <c r="T493">
        <v>4</v>
      </c>
      <c r="U493" t="str">
        <v>M</v>
      </c>
    </row>
    <row r="494" spans="19:21" x14ac:dyDescent="0.25">
      <c r="S494">
        <v>18532310</v>
      </c>
      <c r="T494">
        <v>1</v>
      </c>
      <c r="U494" t="str">
        <v>H</v>
      </c>
    </row>
    <row r="495" spans="19:21" x14ac:dyDescent="0.25">
      <c r="S495">
        <v>18593678</v>
      </c>
      <c r="T495">
        <v>4</v>
      </c>
      <c r="U495" t="str">
        <v>H</v>
      </c>
    </row>
    <row r="496" spans="19:21" x14ac:dyDescent="0.25">
      <c r="S496">
        <v>18623306</v>
      </c>
      <c r="T496">
        <v>1</v>
      </c>
      <c r="U496" t="str">
        <v>H</v>
      </c>
    </row>
    <row r="497" spans="19:21" x14ac:dyDescent="0.25">
      <c r="S497">
        <v>18669672</v>
      </c>
      <c r="T497">
        <v>1</v>
      </c>
      <c r="U497" t="str">
        <v>M</v>
      </c>
    </row>
    <row r="498" spans="19:21" x14ac:dyDescent="0.25">
      <c r="S498">
        <v>18693838</v>
      </c>
      <c r="T498">
        <v>8</v>
      </c>
      <c r="U498" t="str">
        <v>M</v>
      </c>
    </row>
    <row r="499" spans="19:21" x14ac:dyDescent="0.25">
      <c r="S499">
        <v>18766072</v>
      </c>
      <c r="T499">
        <v>1</v>
      </c>
      <c r="U499" t="str">
        <v>H</v>
      </c>
    </row>
    <row r="500" spans="19:21" x14ac:dyDescent="0.25">
      <c r="S500">
        <v>18795825</v>
      </c>
      <c r="T500">
        <v>5</v>
      </c>
      <c r="U500" t="str">
        <v>H</v>
      </c>
    </row>
    <row r="501" spans="19:21" x14ac:dyDescent="0.25">
      <c r="S501">
        <v>18840001</v>
      </c>
      <c r="T501">
        <v>7</v>
      </c>
      <c r="U501" t="str">
        <v>H</v>
      </c>
    </row>
    <row r="502" spans="19:21" x14ac:dyDescent="0.25">
      <c r="S502">
        <v>18876314</v>
      </c>
      <c r="T502">
        <v>2</v>
      </c>
      <c r="U502" t="str">
        <v>H</v>
      </c>
    </row>
    <row r="503" spans="19:21" x14ac:dyDescent="0.25">
      <c r="S503">
        <v>18897612</v>
      </c>
      <c r="T503">
        <v>1</v>
      </c>
      <c r="U503" t="str">
        <v>H</v>
      </c>
    </row>
    <row r="504" spans="19:21" x14ac:dyDescent="0.25">
      <c r="S504">
        <v>18899228</v>
      </c>
      <c r="T504">
        <v>1</v>
      </c>
      <c r="U504" t="str">
        <v>M</v>
      </c>
    </row>
    <row r="505" spans="19:21" x14ac:dyDescent="0.25">
      <c r="S505">
        <v>18903227</v>
      </c>
      <c r="T505">
        <v>2</v>
      </c>
      <c r="U505" t="str">
        <v>H</v>
      </c>
    </row>
    <row r="506" spans="19:21" x14ac:dyDescent="0.25">
      <c r="S506">
        <v>18912622</v>
      </c>
      <c r="T506">
        <v>3</v>
      </c>
      <c r="U506" t="str">
        <v>M</v>
      </c>
    </row>
    <row r="507" spans="19:21" x14ac:dyDescent="0.25">
      <c r="S507">
        <v>18925452</v>
      </c>
      <c r="T507">
        <v>5</v>
      </c>
      <c r="U507" t="str">
        <v>H</v>
      </c>
    </row>
    <row r="508" spans="19:21" x14ac:dyDescent="0.25">
      <c r="S508">
        <v>18936448</v>
      </c>
      <c r="T508">
        <v>1</v>
      </c>
      <c r="U508" t="str">
        <v>M</v>
      </c>
    </row>
    <row r="509" spans="19:21" x14ac:dyDescent="0.25">
      <c r="S509">
        <v>18956076</v>
      </c>
      <c r="T509">
        <v>5</v>
      </c>
      <c r="U509" t="str">
        <v>M</v>
      </c>
    </row>
    <row r="510" spans="19:21" x14ac:dyDescent="0.25">
      <c r="S510">
        <v>19036056</v>
      </c>
      <c r="T510">
        <v>1</v>
      </c>
      <c r="U510" t="str">
        <v>M</v>
      </c>
    </row>
    <row r="511" spans="19:21" x14ac:dyDescent="0.25">
      <c r="S511">
        <v>19077662</v>
      </c>
      <c r="T511">
        <v>7</v>
      </c>
      <c r="U511" t="str">
        <v>M</v>
      </c>
    </row>
    <row r="512" spans="19:21" x14ac:dyDescent="0.25">
      <c r="S512">
        <v>19085347</v>
      </c>
      <c r="T512">
        <v>1</v>
      </c>
      <c r="U512" t="str">
        <v>H</v>
      </c>
    </row>
    <row r="513" spans="19:21" x14ac:dyDescent="0.25">
      <c r="S513">
        <v>19095852</v>
      </c>
      <c r="T513">
        <v>1</v>
      </c>
      <c r="U513" t="str">
        <v>H</v>
      </c>
    </row>
    <row r="514" spans="19:21" x14ac:dyDescent="0.25">
      <c r="S514">
        <v>19111574</v>
      </c>
      <c r="T514">
        <v>7</v>
      </c>
      <c r="U514" t="str">
        <v>M</v>
      </c>
    </row>
    <row r="515" spans="19:21" x14ac:dyDescent="0.25">
      <c r="S515">
        <v>19200552</v>
      </c>
      <c r="T515">
        <v>1</v>
      </c>
      <c r="U515" t="str">
        <v>H</v>
      </c>
    </row>
    <row r="516" spans="19:21" x14ac:dyDescent="0.25">
      <c r="S516">
        <v>19335695</v>
      </c>
      <c r="T516">
        <v>3</v>
      </c>
      <c r="U516" t="str">
        <v>M</v>
      </c>
    </row>
    <row r="517" spans="19:21" x14ac:dyDescent="0.25">
      <c r="S517">
        <v>19369171</v>
      </c>
      <c r="T517">
        <v>2</v>
      </c>
      <c r="U517" t="str">
        <v>M</v>
      </c>
    </row>
    <row r="518" spans="19:21" x14ac:dyDescent="0.25">
      <c r="S518">
        <v>19373701</v>
      </c>
      <c r="T518">
        <v>1</v>
      </c>
      <c r="U518" t="str">
        <v>M</v>
      </c>
    </row>
    <row r="519" spans="19:21" x14ac:dyDescent="0.25">
      <c r="S519">
        <v>19374687</v>
      </c>
      <c r="T519">
        <v>1</v>
      </c>
      <c r="U519" t="str">
        <v>H</v>
      </c>
    </row>
    <row r="520" spans="19:21" x14ac:dyDescent="0.25">
      <c r="S520">
        <v>19438160</v>
      </c>
      <c r="T520">
        <v>3</v>
      </c>
      <c r="U520" t="str">
        <v>M</v>
      </c>
    </row>
    <row r="521" spans="19:21" x14ac:dyDescent="0.25">
      <c r="S521">
        <v>19479613</v>
      </c>
      <c r="T521">
        <v>2</v>
      </c>
      <c r="U521" t="str">
        <v>M</v>
      </c>
    </row>
    <row r="522" spans="19:21" x14ac:dyDescent="0.25">
      <c r="S522">
        <v>19517727</v>
      </c>
      <c r="T522">
        <v>1</v>
      </c>
      <c r="U522" t="str">
        <v>M</v>
      </c>
    </row>
    <row r="523" spans="19:21" x14ac:dyDescent="0.25">
      <c r="S523">
        <v>19740981</v>
      </c>
      <c r="T523">
        <v>2</v>
      </c>
      <c r="U523" t="str">
        <v>M</v>
      </c>
    </row>
    <row r="524" spans="19:21" x14ac:dyDescent="0.25">
      <c r="S524">
        <v>19779291</v>
      </c>
      <c r="T524">
        <v>2</v>
      </c>
      <c r="U524" t="str">
        <v>H</v>
      </c>
    </row>
    <row r="525" spans="19:21" x14ac:dyDescent="0.25">
      <c r="S525">
        <v>19825701</v>
      </c>
      <c r="T525">
        <v>4</v>
      </c>
      <c r="U525" t="str">
        <v>M</v>
      </c>
    </row>
    <row r="526" spans="19:21" x14ac:dyDescent="0.25">
      <c r="S526">
        <v>19851377</v>
      </c>
      <c r="T526">
        <v>5</v>
      </c>
      <c r="U526" t="str">
        <v>H</v>
      </c>
    </row>
    <row r="527" spans="19:21" x14ac:dyDescent="0.25">
      <c r="S527">
        <v>20000162</v>
      </c>
      <c r="T527">
        <v>2</v>
      </c>
      <c r="U527" t="str">
        <v>M</v>
      </c>
    </row>
    <row r="528" spans="19:21" x14ac:dyDescent="0.25">
      <c r="S528">
        <v>20109615</v>
      </c>
      <c r="T528">
        <v>1</v>
      </c>
      <c r="U528" t="str">
        <v>M</v>
      </c>
    </row>
    <row r="529" spans="19:21" x14ac:dyDescent="0.25">
      <c r="S529">
        <v>20389156</v>
      </c>
      <c r="T529">
        <v>1</v>
      </c>
      <c r="U529" t="str">
        <v>H</v>
      </c>
    </row>
    <row r="530" spans="19:21" x14ac:dyDescent="0.25">
      <c r="S530">
        <v>21318118</v>
      </c>
      <c r="T530">
        <v>2</v>
      </c>
      <c r="U530" t="str">
        <v>M</v>
      </c>
    </row>
    <row r="531" spans="19:21" x14ac:dyDescent="0.25">
      <c r="S531">
        <v>21442606</v>
      </c>
      <c r="T531">
        <v>0</v>
      </c>
      <c r="U531" t="str">
        <v>n</v>
      </c>
    </row>
    <row r="532" spans="19:21" x14ac:dyDescent="0.25">
      <c r="S532">
        <v>22605676</v>
      </c>
      <c r="T532">
        <v>9</v>
      </c>
      <c r="U532" t="str">
        <v>M</v>
      </c>
    </row>
    <row r="533" spans="19:21" x14ac:dyDescent="0.25">
      <c r="S533">
        <v>24987726</v>
      </c>
      <c r="T533">
        <v>3</v>
      </c>
      <c r="U533" t="str">
        <v>H</v>
      </c>
    </row>
    <row r="534" spans="19:21" x14ac:dyDescent="0.25">
      <c r="S534">
        <v>27941093</v>
      </c>
      <c r="T534">
        <v>1</v>
      </c>
      <c r="U534" t="str">
        <v>H</v>
      </c>
    </row>
    <row r="535" spans="19:21" x14ac:dyDescent="0.25">
      <c r="S535" t="str">
        <v>Total</v>
      </c>
      <c r="T535">
        <v>1456</v>
      </c>
      <c r="U535" t="e">
        <v>#N/A</v>
      </c>
    </row>
  </sheetData>
  <sheetProtection algorithmName="SHA-512" hashValue="It9fvhobtXTzbf9spvErKP9pP2raHdszVmLgdLzoiUbkiiAjwxKeWnEoD+og+S5BFbWGy9Wh8PwJ1LJjVuv8cw==" saltValue="/22MmQKpLPtOa3dbJzpUeA==" spinCount="100000" sheet="1" objects="1" scenarios="1"/>
  <mergeCells count="36">
    <mergeCell ref="C106:N106"/>
    <mergeCell ref="B108:B110"/>
    <mergeCell ref="C108:C110"/>
    <mergeCell ref="D108:J108"/>
    <mergeCell ref="L108:N109"/>
    <mergeCell ref="D109:F109"/>
    <mergeCell ref="H109:J109"/>
    <mergeCell ref="B126:C126"/>
    <mergeCell ref="C129:N129"/>
    <mergeCell ref="B131:B133"/>
    <mergeCell ref="C131:C133"/>
    <mergeCell ref="D131:J131"/>
    <mergeCell ref="L131:N132"/>
    <mergeCell ref="D132:F132"/>
    <mergeCell ref="H132:J132"/>
    <mergeCell ref="B149:C149"/>
    <mergeCell ref="C152:N152"/>
    <mergeCell ref="B154:B156"/>
    <mergeCell ref="C154:C156"/>
    <mergeCell ref="D154:J154"/>
    <mergeCell ref="L154:N155"/>
    <mergeCell ref="D155:F155"/>
    <mergeCell ref="H155:J155"/>
    <mergeCell ref="B172:C172"/>
    <mergeCell ref="C174:N174"/>
    <mergeCell ref="B176:B178"/>
    <mergeCell ref="C176:C178"/>
    <mergeCell ref="D176:J176"/>
    <mergeCell ref="L176:N177"/>
    <mergeCell ref="D177:F177"/>
    <mergeCell ref="H177:J177"/>
    <mergeCell ref="B247:B249"/>
    <mergeCell ref="B232:B234"/>
    <mergeCell ref="B217:B219"/>
    <mergeCell ref="B194:C194"/>
    <mergeCell ref="B202:B204"/>
  </mergeCells>
  <dataValidations count="1">
    <dataValidation type="list" allowBlank="1" showInputMessage="1" showErrorMessage="1" sqref="D197" xr:uid="{B48CDBF8-9C9F-45CF-9885-592E978C9E88}">
      <formula1>$BB$197:$BB$200</formula1>
    </dataValidation>
  </dataValidations>
  <pageMargins left="0.7" right="0.7" top="0.75" bottom="0.75" header="0.3" footer="0.3"/>
  <pageSetup paperSize="281" scale="72" orientation="landscape" r:id="rId1"/>
  <rowBreaks count="2" manualBreakCount="2">
    <brk id="228" max="14" man="1"/>
    <brk id="258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D396"/>
  <sheetViews>
    <sheetView topLeftCell="A2" zoomScaleNormal="100" workbookViewId="0">
      <selection activeCell="B381" sqref="B381"/>
    </sheetView>
  </sheetViews>
  <sheetFormatPr baseColWidth="10" defaultColWidth="11.42578125" defaultRowHeight="12.75" x14ac:dyDescent="0.2"/>
  <cols>
    <col min="1" max="1" width="15.7109375" style="52" customWidth="1"/>
    <col min="2" max="4" width="40.7109375" style="52" customWidth="1"/>
    <col min="5" max="16384" width="11.42578125" style="19"/>
  </cols>
  <sheetData>
    <row r="1" spans="1:4" x14ac:dyDescent="0.2">
      <c r="A1" s="109" t="s">
        <v>48</v>
      </c>
      <c r="B1" s="109" t="s">
        <v>49</v>
      </c>
      <c r="C1" s="109" t="s">
        <v>50</v>
      </c>
      <c r="D1" s="109" t="s">
        <v>51</v>
      </c>
    </row>
    <row r="2" spans="1:4" x14ac:dyDescent="0.2">
      <c r="A2" s="103" t="s">
        <v>52</v>
      </c>
      <c r="B2" s="104" t="s">
        <v>287</v>
      </c>
      <c r="C2" s="104" t="s">
        <v>288</v>
      </c>
      <c r="D2" s="110" t="s">
        <v>288</v>
      </c>
    </row>
    <row r="3" spans="1:4" x14ac:dyDescent="0.2">
      <c r="A3" s="103" t="s">
        <v>53</v>
      </c>
      <c r="B3" s="104" t="s">
        <v>54</v>
      </c>
      <c r="C3" s="104" t="s">
        <v>289</v>
      </c>
      <c r="D3" s="110" t="s">
        <v>289</v>
      </c>
    </row>
    <row r="4" spans="1:4" x14ac:dyDescent="0.2">
      <c r="A4" s="103" t="s">
        <v>887</v>
      </c>
      <c r="B4" s="104" t="s">
        <v>54</v>
      </c>
      <c r="C4" s="104" t="s">
        <v>289</v>
      </c>
      <c r="D4" s="110" t="s">
        <v>289</v>
      </c>
    </row>
    <row r="5" spans="1:4" x14ac:dyDescent="0.2">
      <c r="A5" s="103" t="s">
        <v>888</v>
      </c>
      <c r="B5" s="104" t="s">
        <v>54</v>
      </c>
      <c r="C5" s="104" t="s">
        <v>289</v>
      </c>
      <c r="D5" s="110" t="s">
        <v>289</v>
      </c>
    </row>
    <row r="6" spans="1:4" x14ac:dyDescent="0.2">
      <c r="A6" s="103" t="s">
        <v>55</v>
      </c>
      <c r="B6" s="104" t="s">
        <v>54</v>
      </c>
      <c r="C6" s="104" t="s">
        <v>290</v>
      </c>
      <c r="D6" s="110" t="s">
        <v>290</v>
      </c>
    </row>
    <row r="7" spans="1:4" x14ac:dyDescent="0.2">
      <c r="A7" s="103" t="s">
        <v>56</v>
      </c>
      <c r="B7" s="104" t="s">
        <v>54</v>
      </c>
      <c r="C7" s="104" t="s">
        <v>291</v>
      </c>
      <c r="D7" s="110" t="s">
        <v>291</v>
      </c>
    </row>
    <row r="8" spans="1:4" x14ac:dyDescent="0.2">
      <c r="A8" s="103" t="s">
        <v>57</v>
      </c>
      <c r="B8" s="104" t="s">
        <v>54</v>
      </c>
      <c r="C8" s="104" t="s">
        <v>292</v>
      </c>
      <c r="D8" s="110" t="s">
        <v>292</v>
      </c>
    </row>
    <row r="9" spans="1:4" x14ac:dyDescent="0.2">
      <c r="A9" s="103" t="s">
        <v>830</v>
      </c>
      <c r="B9" s="104" t="s">
        <v>54</v>
      </c>
      <c r="C9" s="104" t="s">
        <v>292</v>
      </c>
      <c r="D9" s="110" t="s">
        <v>889</v>
      </c>
    </row>
    <row r="10" spans="1:4" x14ac:dyDescent="0.2">
      <c r="A10" s="103" t="s">
        <v>58</v>
      </c>
      <c r="B10" s="104" t="s">
        <v>59</v>
      </c>
      <c r="C10" s="104" t="s">
        <v>293</v>
      </c>
      <c r="D10" s="110" t="s">
        <v>293</v>
      </c>
    </row>
    <row r="11" spans="1:4" x14ac:dyDescent="0.2">
      <c r="A11" s="103" t="s">
        <v>622</v>
      </c>
      <c r="B11" s="104" t="s">
        <v>59</v>
      </c>
      <c r="C11" s="104" t="s">
        <v>293</v>
      </c>
      <c r="D11" s="110" t="s">
        <v>676</v>
      </c>
    </row>
    <row r="12" spans="1:4" x14ac:dyDescent="0.2">
      <c r="A12" s="103" t="s">
        <v>60</v>
      </c>
      <c r="B12" s="104" t="s">
        <v>59</v>
      </c>
      <c r="C12" s="104" t="s">
        <v>294</v>
      </c>
      <c r="D12" s="110" t="s">
        <v>294</v>
      </c>
    </row>
    <row r="13" spans="1:4" x14ac:dyDescent="0.2">
      <c r="A13" s="103" t="s">
        <v>61</v>
      </c>
      <c r="B13" s="104" t="s">
        <v>59</v>
      </c>
      <c r="C13" s="104" t="s">
        <v>295</v>
      </c>
      <c r="D13" s="110" t="s">
        <v>295</v>
      </c>
    </row>
    <row r="14" spans="1:4" x14ac:dyDescent="0.2">
      <c r="A14" s="103" t="s">
        <v>62</v>
      </c>
      <c r="B14" s="104" t="s">
        <v>296</v>
      </c>
      <c r="C14" s="104" t="s">
        <v>297</v>
      </c>
      <c r="D14" s="110" t="s">
        <v>297</v>
      </c>
    </row>
    <row r="15" spans="1:4" x14ac:dyDescent="0.2">
      <c r="A15" s="103" t="s">
        <v>63</v>
      </c>
      <c r="B15" s="104" t="s">
        <v>754</v>
      </c>
      <c r="C15" s="104" t="s">
        <v>300</v>
      </c>
      <c r="D15" s="110" t="s">
        <v>300</v>
      </c>
    </row>
    <row r="16" spans="1:4" x14ac:dyDescent="0.2">
      <c r="A16" s="103" t="s">
        <v>64</v>
      </c>
      <c r="B16" s="104" t="s">
        <v>754</v>
      </c>
      <c r="C16" s="104" t="s">
        <v>890</v>
      </c>
      <c r="D16" s="110" t="s">
        <v>890</v>
      </c>
    </row>
    <row r="17" spans="1:4" x14ac:dyDescent="0.2">
      <c r="A17" s="103" t="s">
        <v>33</v>
      </c>
      <c r="B17" s="104" t="s">
        <v>754</v>
      </c>
      <c r="C17" s="104" t="s">
        <v>482</v>
      </c>
      <c r="D17" s="110" t="s">
        <v>482</v>
      </c>
    </row>
    <row r="18" spans="1:4" x14ac:dyDescent="0.2">
      <c r="A18" s="103" t="s">
        <v>34</v>
      </c>
      <c r="B18" s="104" t="s">
        <v>754</v>
      </c>
      <c r="C18" s="104" t="s">
        <v>482</v>
      </c>
      <c r="D18" s="110" t="s">
        <v>302</v>
      </c>
    </row>
    <row r="19" spans="1:4" x14ac:dyDescent="0.2">
      <c r="A19" s="103" t="s">
        <v>65</v>
      </c>
      <c r="B19" s="104" t="s">
        <v>754</v>
      </c>
      <c r="C19" s="104" t="s">
        <v>482</v>
      </c>
      <c r="D19" s="110" t="s">
        <v>755</v>
      </c>
    </row>
    <row r="20" spans="1:4" x14ac:dyDescent="0.2">
      <c r="A20" s="103" t="s">
        <v>623</v>
      </c>
      <c r="B20" s="104" t="s">
        <v>754</v>
      </c>
      <c r="C20" s="104" t="s">
        <v>482</v>
      </c>
      <c r="D20" s="110" t="s">
        <v>624</v>
      </c>
    </row>
    <row r="21" spans="1:4" x14ac:dyDescent="0.2">
      <c r="A21" s="103" t="s">
        <v>43</v>
      </c>
      <c r="B21" s="104" t="s">
        <v>754</v>
      </c>
      <c r="C21" s="104" t="s">
        <v>303</v>
      </c>
      <c r="D21" s="110" t="s">
        <v>303</v>
      </c>
    </row>
    <row r="22" spans="1:4" ht="14.25" customHeight="1" x14ac:dyDescent="0.2">
      <c r="A22" s="103" t="s">
        <v>304</v>
      </c>
      <c r="B22" s="104" t="s">
        <v>754</v>
      </c>
      <c r="C22" s="104" t="s">
        <v>891</v>
      </c>
      <c r="D22" s="110" t="s">
        <v>892</v>
      </c>
    </row>
    <row r="23" spans="1:4" x14ac:dyDescent="0.2">
      <c r="A23" s="103" t="s">
        <v>305</v>
      </c>
      <c r="B23" s="104" t="s">
        <v>754</v>
      </c>
      <c r="C23" s="104" t="s">
        <v>306</v>
      </c>
      <c r="D23" s="110" t="s">
        <v>306</v>
      </c>
    </row>
    <row r="24" spans="1:4" x14ac:dyDescent="0.2">
      <c r="A24" s="103" t="s">
        <v>480</v>
      </c>
      <c r="B24" s="104" t="s">
        <v>754</v>
      </c>
      <c r="C24" s="104" t="s">
        <v>306</v>
      </c>
      <c r="D24" s="110" t="s">
        <v>298</v>
      </c>
    </row>
    <row r="25" spans="1:4" x14ac:dyDescent="0.2">
      <c r="A25" s="103" t="s">
        <v>481</v>
      </c>
      <c r="B25" s="104" t="s">
        <v>754</v>
      </c>
      <c r="C25" s="104" t="s">
        <v>306</v>
      </c>
      <c r="D25" s="110" t="s">
        <v>299</v>
      </c>
    </row>
    <row r="26" spans="1:4" x14ac:dyDescent="0.2">
      <c r="A26" s="103" t="s">
        <v>605</v>
      </c>
      <c r="B26" s="104" t="s">
        <v>754</v>
      </c>
      <c r="C26" s="104" t="s">
        <v>306</v>
      </c>
      <c r="D26" s="110" t="s">
        <v>606</v>
      </c>
    </row>
    <row r="27" spans="1:4" x14ac:dyDescent="0.2">
      <c r="A27" s="103" t="s">
        <v>846</v>
      </c>
      <c r="B27" s="104" t="s">
        <v>754</v>
      </c>
      <c r="C27" s="104" t="s">
        <v>847</v>
      </c>
      <c r="D27" s="110" t="s">
        <v>847</v>
      </c>
    </row>
    <row r="28" spans="1:4" x14ac:dyDescent="0.2">
      <c r="A28" s="103" t="s">
        <v>66</v>
      </c>
      <c r="B28" s="104" t="s">
        <v>67</v>
      </c>
      <c r="C28" s="104" t="s">
        <v>309</v>
      </c>
      <c r="D28" s="110" t="s">
        <v>309</v>
      </c>
    </row>
    <row r="29" spans="1:4" x14ac:dyDescent="0.2">
      <c r="A29" s="103" t="s">
        <v>68</v>
      </c>
      <c r="B29" s="104" t="s">
        <v>67</v>
      </c>
      <c r="C29" s="104" t="s">
        <v>310</v>
      </c>
      <c r="D29" s="110" t="s">
        <v>310</v>
      </c>
    </row>
    <row r="30" spans="1:4" x14ac:dyDescent="0.2">
      <c r="A30" s="103" t="s">
        <v>69</v>
      </c>
      <c r="B30" s="104" t="s">
        <v>67</v>
      </c>
      <c r="C30" s="104" t="s">
        <v>311</v>
      </c>
      <c r="D30" s="110" t="s">
        <v>311</v>
      </c>
    </row>
    <row r="31" spans="1:4" x14ac:dyDescent="0.2">
      <c r="A31" s="103" t="s">
        <v>70</v>
      </c>
      <c r="B31" s="104" t="s">
        <v>67</v>
      </c>
      <c r="C31" s="104" t="s">
        <v>893</v>
      </c>
      <c r="D31" s="110" t="s">
        <v>893</v>
      </c>
    </row>
    <row r="32" spans="1:4" x14ac:dyDescent="0.2">
      <c r="A32" s="103" t="s">
        <v>769</v>
      </c>
      <c r="B32" s="104" t="s">
        <v>67</v>
      </c>
      <c r="C32" s="104" t="s">
        <v>894</v>
      </c>
      <c r="D32" s="110" t="s">
        <v>894</v>
      </c>
    </row>
    <row r="33" spans="1:4" x14ac:dyDescent="0.2">
      <c r="A33" s="103" t="s">
        <v>770</v>
      </c>
      <c r="B33" s="104" t="s">
        <v>67</v>
      </c>
      <c r="C33" s="104" t="s">
        <v>895</v>
      </c>
      <c r="D33" s="110" t="s">
        <v>895</v>
      </c>
    </row>
    <row r="34" spans="1:4" x14ac:dyDescent="0.2">
      <c r="A34" s="103" t="s">
        <v>71</v>
      </c>
      <c r="B34" s="104" t="s">
        <v>312</v>
      </c>
      <c r="C34" s="104" t="s">
        <v>313</v>
      </c>
      <c r="D34" s="110" t="s">
        <v>313</v>
      </c>
    </row>
    <row r="35" spans="1:4" x14ac:dyDescent="0.2">
      <c r="A35" s="103" t="s">
        <v>72</v>
      </c>
      <c r="B35" s="104" t="s">
        <v>312</v>
      </c>
      <c r="C35" s="104" t="s">
        <v>313</v>
      </c>
      <c r="D35" s="110" t="s">
        <v>896</v>
      </c>
    </row>
    <row r="36" spans="1:4" x14ac:dyDescent="0.2">
      <c r="A36" s="103" t="s">
        <v>897</v>
      </c>
      <c r="B36" s="104" t="s">
        <v>312</v>
      </c>
      <c r="C36" s="104" t="s">
        <v>313</v>
      </c>
      <c r="D36" s="110" t="s">
        <v>878</v>
      </c>
    </row>
    <row r="37" spans="1:4" x14ac:dyDescent="0.2">
      <c r="A37" s="103" t="s">
        <v>73</v>
      </c>
      <c r="B37" s="104" t="s">
        <v>312</v>
      </c>
      <c r="C37" s="104" t="s">
        <v>314</v>
      </c>
      <c r="D37" s="110" t="s">
        <v>314</v>
      </c>
    </row>
    <row r="38" spans="1:4" x14ac:dyDescent="0.2">
      <c r="A38" s="103" t="s">
        <v>74</v>
      </c>
      <c r="B38" s="104" t="s">
        <v>312</v>
      </c>
      <c r="C38" s="104" t="s">
        <v>607</v>
      </c>
      <c r="D38" s="110" t="s">
        <v>607</v>
      </c>
    </row>
    <row r="39" spans="1:4" x14ac:dyDescent="0.2">
      <c r="A39" s="103" t="s">
        <v>75</v>
      </c>
      <c r="B39" s="104" t="s">
        <v>312</v>
      </c>
      <c r="C39" s="104" t="s">
        <v>608</v>
      </c>
      <c r="D39" s="110" t="s">
        <v>608</v>
      </c>
    </row>
    <row r="40" spans="1:4" x14ac:dyDescent="0.2">
      <c r="A40" s="103" t="s">
        <v>76</v>
      </c>
      <c r="B40" s="104" t="s">
        <v>312</v>
      </c>
      <c r="C40" s="104" t="s">
        <v>315</v>
      </c>
      <c r="D40" s="110" t="s">
        <v>315</v>
      </c>
    </row>
    <row r="41" spans="1:4" x14ac:dyDescent="0.2">
      <c r="A41" s="103" t="s">
        <v>1132</v>
      </c>
      <c r="B41" s="104" t="s">
        <v>312</v>
      </c>
      <c r="C41" s="104" t="s">
        <v>315</v>
      </c>
      <c r="D41" s="110" t="s">
        <v>1133</v>
      </c>
    </row>
    <row r="42" spans="1:4" x14ac:dyDescent="0.2">
      <c r="A42" s="103" t="s">
        <v>1134</v>
      </c>
      <c r="B42" s="104" t="s">
        <v>312</v>
      </c>
      <c r="C42" s="104" t="s">
        <v>315</v>
      </c>
      <c r="D42" s="110" t="s">
        <v>1135</v>
      </c>
    </row>
    <row r="43" spans="1:4" x14ac:dyDescent="0.2">
      <c r="A43" s="103" t="s">
        <v>1136</v>
      </c>
      <c r="B43" s="104" t="s">
        <v>312</v>
      </c>
      <c r="C43" s="104" t="s">
        <v>315</v>
      </c>
      <c r="D43" s="110" t="s">
        <v>1137</v>
      </c>
    </row>
    <row r="44" spans="1:4" x14ac:dyDescent="0.2">
      <c r="A44" s="103" t="s">
        <v>1138</v>
      </c>
      <c r="B44" s="104" t="s">
        <v>312</v>
      </c>
      <c r="C44" s="104" t="s">
        <v>315</v>
      </c>
      <c r="D44" s="110" t="s">
        <v>1139</v>
      </c>
    </row>
    <row r="45" spans="1:4" x14ac:dyDescent="0.2">
      <c r="A45" s="103" t="s">
        <v>666</v>
      </c>
      <c r="B45" s="104" t="s">
        <v>312</v>
      </c>
      <c r="C45" s="104" t="s">
        <v>315</v>
      </c>
      <c r="D45" s="110" t="s">
        <v>771</v>
      </c>
    </row>
    <row r="46" spans="1:4" x14ac:dyDescent="0.2">
      <c r="A46" s="103" t="s">
        <v>667</v>
      </c>
      <c r="B46" s="104" t="s">
        <v>312</v>
      </c>
      <c r="C46" s="104" t="s">
        <v>315</v>
      </c>
      <c r="D46" s="110" t="s">
        <v>772</v>
      </c>
    </row>
    <row r="47" spans="1:4" ht="25.5" x14ac:dyDescent="0.2">
      <c r="A47" s="103" t="s">
        <v>1140</v>
      </c>
      <c r="B47" s="210" t="s">
        <v>312</v>
      </c>
      <c r="C47" s="211" t="s">
        <v>315</v>
      </c>
      <c r="D47" s="212" t="s">
        <v>1141</v>
      </c>
    </row>
    <row r="48" spans="1:4" x14ac:dyDescent="0.2">
      <c r="A48" s="103" t="s">
        <v>668</v>
      </c>
      <c r="B48" s="104" t="s">
        <v>312</v>
      </c>
      <c r="C48" s="104" t="s">
        <v>315</v>
      </c>
      <c r="D48" s="110" t="s">
        <v>773</v>
      </c>
    </row>
    <row r="49" spans="1:4" x14ac:dyDescent="0.2">
      <c r="A49" s="103" t="s">
        <v>881</v>
      </c>
      <c r="B49" s="104" t="s">
        <v>312</v>
      </c>
      <c r="C49" s="104" t="s">
        <v>315</v>
      </c>
      <c r="D49" s="110" t="s">
        <v>315</v>
      </c>
    </row>
    <row r="50" spans="1:4" x14ac:dyDescent="0.2">
      <c r="A50" s="103" t="s">
        <v>669</v>
      </c>
      <c r="B50" s="104" t="s">
        <v>312</v>
      </c>
      <c r="C50" s="104" t="s">
        <v>315</v>
      </c>
      <c r="D50" s="110" t="s">
        <v>774</v>
      </c>
    </row>
    <row r="51" spans="1:4" x14ac:dyDescent="0.2">
      <c r="A51" s="103" t="s">
        <v>875</v>
      </c>
      <c r="B51" s="104" t="s">
        <v>312</v>
      </c>
      <c r="C51" s="104" t="s">
        <v>315</v>
      </c>
      <c r="D51" s="110" t="s">
        <v>877</v>
      </c>
    </row>
    <row r="52" spans="1:4" x14ac:dyDescent="0.2">
      <c r="A52" s="103" t="s">
        <v>876</v>
      </c>
      <c r="B52" s="104" t="s">
        <v>312</v>
      </c>
      <c r="C52" s="104" t="s">
        <v>315</v>
      </c>
      <c r="D52" s="110" t="s">
        <v>878</v>
      </c>
    </row>
    <row r="53" spans="1:4" x14ac:dyDescent="0.2">
      <c r="A53" s="103" t="s">
        <v>77</v>
      </c>
      <c r="B53" s="104" t="s">
        <v>312</v>
      </c>
      <c r="C53" s="104" t="s">
        <v>316</v>
      </c>
      <c r="D53" s="110" t="s">
        <v>316</v>
      </c>
    </row>
    <row r="54" spans="1:4" x14ac:dyDescent="0.2">
      <c r="A54" s="103" t="s">
        <v>678</v>
      </c>
      <c r="B54" s="104" t="s">
        <v>312</v>
      </c>
      <c r="C54" s="104" t="s">
        <v>316</v>
      </c>
      <c r="D54" s="110" t="s">
        <v>775</v>
      </c>
    </row>
    <row r="55" spans="1:4" x14ac:dyDescent="0.2">
      <c r="A55" s="103" t="s">
        <v>1177</v>
      </c>
      <c r="B55" s="104" t="s">
        <v>312</v>
      </c>
      <c r="C55" s="104" t="s">
        <v>316</v>
      </c>
      <c r="D55" s="110" t="s">
        <v>1178</v>
      </c>
    </row>
    <row r="56" spans="1:4" x14ac:dyDescent="0.2">
      <c r="A56" s="103" t="s">
        <v>1179</v>
      </c>
      <c r="B56" s="104" t="s">
        <v>312</v>
      </c>
      <c r="C56" s="104" t="s">
        <v>316</v>
      </c>
      <c r="D56" s="110" t="s">
        <v>1180</v>
      </c>
    </row>
    <row r="57" spans="1:4" x14ac:dyDescent="0.2">
      <c r="A57" s="103" t="s">
        <v>1181</v>
      </c>
      <c r="B57" s="104" t="s">
        <v>312</v>
      </c>
      <c r="C57" s="104" t="s">
        <v>316</v>
      </c>
      <c r="D57" s="110" t="s">
        <v>1182</v>
      </c>
    </row>
    <row r="58" spans="1:4" x14ac:dyDescent="0.2">
      <c r="A58" s="103" t="s">
        <v>1183</v>
      </c>
      <c r="B58" s="104" t="s">
        <v>312</v>
      </c>
      <c r="C58" s="104" t="s">
        <v>316</v>
      </c>
      <c r="D58" s="110" t="s">
        <v>1184</v>
      </c>
    </row>
    <row r="59" spans="1:4" x14ac:dyDescent="0.2">
      <c r="A59" s="103" t="s">
        <v>1185</v>
      </c>
      <c r="B59" s="104" t="s">
        <v>312</v>
      </c>
      <c r="C59" s="104" t="s">
        <v>316</v>
      </c>
      <c r="D59" s="110" t="s">
        <v>1186</v>
      </c>
    </row>
    <row r="60" spans="1:4" x14ac:dyDescent="0.2">
      <c r="A60" s="103" t="s">
        <v>1187</v>
      </c>
      <c r="B60" s="104" t="s">
        <v>312</v>
      </c>
      <c r="C60" s="104" t="s">
        <v>316</v>
      </c>
      <c r="D60" s="110" t="s">
        <v>1188</v>
      </c>
    </row>
    <row r="61" spans="1:4" x14ac:dyDescent="0.2">
      <c r="A61" s="103" t="s">
        <v>1189</v>
      </c>
      <c r="B61" s="104" t="s">
        <v>312</v>
      </c>
      <c r="C61" s="104" t="s">
        <v>316</v>
      </c>
      <c r="D61" s="110" t="s">
        <v>1190</v>
      </c>
    </row>
    <row r="62" spans="1:4" x14ac:dyDescent="0.2">
      <c r="A62" s="103" t="s">
        <v>1191</v>
      </c>
      <c r="B62" s="104" t="s">
        <v>312</v>
      </c>
      <c r="C62" s="104" t="s">
        <v>316</v>
      </c>
      <c r="D62" s="110" t="s">
        <v>1192</v>
      </c>
    </row>
    <row r="63" spans="1:4" x14ac:dyDescent="0.2">
      <c r="A63" s="103" t="s">
        <v>78</v>
      </c>
      <c r="B63" s="104" t="s">
        <v>312</v>
      </c>
      <c r="C63" s="104" t="s">
        <v>317</v>
      </c>
      <c r="D63" s="110" t="s">
        <v>317</v>
      </c>
    </row>
    <row r="64" spans="1:4" x14ac:dyDescent="0.2">
      <c r="A64" s="103" t="s">
        <v>79</v>
      </c>
      <c r="B64" s="104" t="s">
        <v>312</v>
      </c>
      <c r="C64" s="104" t="s">
        <v>318</v>
      </c>
      <c r="D64" s="110" t="s">
        <v>318</v>
      </c>
    </row>
    <row r="65" spans="1:4" x14ac:dyDescent="0.2">
      <c r="A65" s="103" t="s">
        <v>679</v>
      </c>
      <c r="B65" s="104" t="s">
        <v>312</v>
      </c>
      <c r="C65" s="104" t="s">
        <v>318</v>
      </c>
      <c r="D65" s="110" t="s">
        <v>898</v>
      </c>
    </row>
    <row r="66" spans="1:4" x14ac:dyDescent="0.2">
      <c r="A66" s="103" t="s">
        <v>80</v>
      </c>
      <c r="B66" s="104" t="s">
        <v>312</v>
      </c>
      <c r="C66" s="104" t="s">
        <v>319</v>
      </c>
      <c r="D66" s="110" t="s">
        <v>319</v>
      </c>
    </row>
    <row r="67" spans="1:4" x14ac:dyDescent="0.2">
      <c r="A67" s="103" t="s">
        <v>81</v>
      </c>
      <c r="B67" s="104" t="s">
        <v>312</v>
      </c>
      <c r="C67" s="104" t="s">
        <v>320</v>
      </c>
      <c r="D67" s="110" t="s">
        <v>320</v>
      </c>
    </row>
    <row r="68" spans="1:4" x14ac:dyDescent="0.2">
      <c r="A68" s="103" t="s">
        <v>82</v>
      </c>
      <c r="B68" s="104" t="s">
        <v>312</v>
      </c>
      <c r="C68" s="104" t="s">
        <v>680</v>
      </c>
      <c r="D68" s="110" t="s">
        <v>680</v>
      </c>
    </row>
    <row r="69" spans="1:4" x14ac:dyDescent="0.2">
      <c r="A69" s="103" t="s">
        <v>83</v>
      </c>
      <c r="B69" s="104" t="s">
        <v>312</v>
      </c>
      <c r="C69" s="104" t="s">
        <v>483</v>
      </c>
      <c r="D69" s="110" t="s">
        <v>483</v>
      </c>
    </row>
    <row r="70" spans="1:4" x14ac:dyDescent="0.2">
      <c r="A70" s="103" t="s">
        <v>84</v>
      </c>
      <c r="B70" s="104" t="s">
        <v>312</v>
      </c>
      <c r="C70" s="104" t="s">
        <v>321</v>
      </c>
      <c r="D70" s="110" t="s">
        <v>321</v>
      </c>
    </row>
    <row r="71" spans="1:4" s="55" customFormat="1" x14ac:dyDescent="0.2">
      <c r="A71" s="103" t="s">
        <v>625</v>
      </c>
      <c r="B71" s="104" t="s">
        <v>312</v>
      </c>
      <c r="C71" s="104" t="s">
        <v>626</v>
      </c>
      <c r="D71" s="110" t="s">
        <v>626</v>
      </c>
    </row>
    <row r="72" spans="1:4" x14ac:dyDescent="0.2">
      <c r="A72" s="103" t="s">
        <v>776</v>
      </c>
      <c r="B72" s="104" t="s">
        <v>312</v>
      </c>
      <c r="C72" s="104" t="s">
        <v>899</v>
      </c>
      <c r="D72" s="110" t="s">
        <v>899</v>
      </c>
    </row>
    <row r="73" spans="1:4" x14ac:dyDescent="0.2">
      <c r="A73" s="103" t="s">
        <v>85</v>
      </c>
      <c r="B73" s="104" t="s">
        <v>86</v>
      </c>
      <c r="C73" s="104" t="s">
        <v>900</v>
      </c>
      <c r="D73" s="110" t="s">
        <v>900</v>
      </c>
    </row>
    <row r="74" spans="1:4" x14ac:dyDescent="0.2">
      <c r="A74" s="103" t="s">
        <v>87</v>
      </c>
      <c r="B74" s="104" t="s">
        <v>86</v>
      </c>
      <c r="C74" s="104" t="s">
        <v>900</v>
      </c>
      <c r="D74" s="110" t="s">
        <v>777</v>
      </c>
    </row>
    <row r="75" spans="1:4" x14ac:dyDescent="0.2">
      <c r="A75" s="103" t="s">
        <v>703</v>
      </c>
      <c r="B75" s="104" t="s">
        <v>86</v>
      </c>
      <c r="C75" s="104" t="s">
        <v>900</v>
      </c>
      <c r="D75" s="110" t="s">
        <v>901</v>
      </c>
    </row>
    <row r="76" spans="1:4" x14ac:dyDescent="0.2">
      <c r="A76" s="103" t="s">
        <v>681</v>
      </c>
      <c r="B76" s="104" t="s">
        <v>86</v>
      </c>
      <c r="C76" s="104" t="s">
        <v>900</v>
      </c>
      <c r="D76" s="110" t="s">
        <v>902</v>
      </c>
    </row>
    <row r="77" spans="1:4" x14ac:dyDescent="0.2">
      <c r="A77" s="103" t="s">
        <v>682</v>
      </c>
      <c r="B77" s="104" t="s">
        <v>86</v>
      </c>
      <c r="C77" s="104" t="s">
        <v>900</v>
      </c>
      <c r="D77" s="110" t="s">
        <v>683</v>
      </c>
    </row>
    <row r="78" spans="1:4" x14ac:dyDescent="0.2">
      <c r="A78" s="103" t="s">
        <v>848</v>
      </c>
      <c r="B78" s="104" t="s">
        <v>86</v>
      </c>
      <c r="C78" s="104" t="s">
        <v>900</v>
      </c>
      <c r="D78" s="110" t="s">
        <v>838</v>
      </c>
    </row>
    <row r="79" spans="1:4" x14ac:dyDescent="0.2">
      <c r="A79" s="103" t="s">
        <v>1142</v>
      </c>
      <c r="B79" s="104" t="s">
        <v>86</v>
      </c>
      <c r="C79" s="104" t="s">
        <v>1143</v>
      </c>
      <c r="D79" s="110" t="s">
        <v>1144</v>
      </c>
    </row>
    <row r="80" spans="1:4" x14ac:dyDescent="0.2">
      <c r="A80" s="103" t="s">
        <v>88</v>
      </c>
      <c r="B80" s="104" t="s">
        <v>86</v>
      </c>
      <c r="C80" s="104" t="s">
        <v>323</v>
      </c>
      <c r="D80" s="110" t="s">
        <v>323</v>
      </c>
    </row>
    <row r="81" spans="1:4" x14ac:dyDescent="0.2">
      <c r="A81" s="103" t="s">
        <v>778</v>
      </c>
      <c r="B81" s="104" t="s">
        <v>86</v>
      </c>
      <c r="C81" s="104" t="s">
        <v>323</v>
      </c>
      <c r="D81" s="110" t="s">
        <v>779</v>
      </c>
    </row>
    <row r="82" spans="1:4" x14ac:dyDescent="0.2">
      <c r="A82" s="103" t="s">
        <v>30</v>
      </c>
      <c r="B82" s="104" t="s">
        <v>86</v>
      </c>
      <c r="C82" s="104" t="s">
        <v>324</v>
      </c>
      <c r="D82" s="110" t="s">
        <v>324</v>
      </c>
    </row>
    <row r="83" spans="1:4" x14ac:dyDescent="0.2">
      <c r="A83" s="103" t="s">
        <v>27</v>
      </c>
      <c r="B83" s="104" t="s">
        <v>86</v>
      </c>
      <c r="C83" s="104" t="s">
        <v>325</v>
      </c>
      <c r="D83" s="110" t="s">
        <v>325</v>
      </c>
    </row>
    <row r="84" spans="1:4" x14ac:dyDescent="0.2">
      <c r="A84" s="103" t="s">
        <v>31</v>
      </c>
      <c r="B84" s="104" t="s">
        <v>86</v>
      </c>
      <c r="C84" s="104" t="s">
        <v>326</v>
      </c>
      <c r="D84" s="110" t="s">
        <v>326</v>
      </c>
    </row>
    <row r="85" spans="1:4" x14ac:dyDescent="0.2">
      <c r="A85" s="103" t="s">
        <v>28</v>
      </c>
      <c r="B85" s="104" t="s">
        <v>86</v>
      </c>
      <c r="C85" s="104" t="s">
        <v>327</v>
      </c>
      <c r="D85" s="110" t="s">
        <v>327</v>
      </c>
    </row>
    <row r="86" spans="1:4" x14ac:dyDescent="0.2">
      <c r="A86" s="103" t="s">
        <v>1145</v>
      </c>
      <c r="B86" s="104" t="s">
        <v>86</v>
      </c>
      <c r="C86" s="104" t="s">
        <v>327</v>
      </c>
      <c r="D86" s="110" t="s">
        <v>1146</v>
      </c>
    </row>
    <row r="87" spans="1:4" x14ac:dyDescent="0.2">
      <c r="A87" s="103" t="s">
        <v>29</v>
      </c>
      <c r="B87" s="104" t="s">
        <v>86</v>
      </c>
      <c r="C87" s="104" t="s">
        <v>328</v>
      </c>
      <c r="D87" s="110" t="s">
        <v>328</v>
      </c>
    </row>
    <row r="88" spans="1:4" x14ac:dyDescent="0.2">
      <c r="A88" s="103" t="s">
        <v>89</v>
      </c>
      <c r="B88" s="104" t="s">
        <v>86</v>
      </c>
      <c r="C88" s="104" t="s">
        <v>329</v>
      </c>
      <c r="D88" s="110" t="s">
        <v>329</v>
      </c>
    </row>
    <row r="89" spans="1:4" x14ac:dyDescent="0.2">
      <c r="A89" s="103" t="s">
        <v>40</v>
      </c>
      <c r="B89" s="104" t="s">
        <v>86</v>
      </c>
      <c r="C89" s="104" t="s">
        <v>330</v>
      </c>
      <c r="D89" s="110" t="s">
        <v>330</v>
      </c>
    </row>
    <row r="90" spans="1:4" x14ac:dyDescent="0.2">
      <c r="A90" s="103" t="s">
        <v>90</v>
      </c>
      <c r="B90" s="104" t="s">
        <v>86</v>
      </c>
      <c r="C90" s="104" t="s">
        <v>331</v>
      </c>
      <c r="D90" s="110" t="s">
        <v>331</v>
      </c>
    </row>
    <row r="91" spans="1:4" x14ac:dyDescent="0.2">
      <c r="A91" s="103" t="s">
        <v>704</v>
      </c>
      <c r="B91" s="104" t="s">
        <v>86</v>
      </c>
      <c r="C91" s="104" t="s">
        <v>705</v>
      </c>
      <c r="D91" s="110" t="s">
        <v>705</v>
      </c>
    </row>
    <row r="92" spans="1:4" x14ac:dyDescent="0.2">
      <c r="A92" s="103" t="s">
        <v>903</v>
      </c>
      <c r="B92" s="104" t="s">
        <v>86</v>
      </c>
      <c r="C92" s="104" t="s">
        <v>841</v>
      </c>
      <c r="D92" s="110" t="s">
        <v>841</v>
      </c>
    </row>
    <row r="93" spans="1:4" x14ac:dyDescent="0.2">
      <c r="A93" s="103" t="s">
        <v>699</v>
      </c>
      <c r="B93" s="104" t="s">
        <v>332</v>
      </c>
      <c r="C93" s="104" t="s">
        <v>333</v>
      </c>
      <c r="D93" s="110" t="s">
        <v>333</v>
      </c>
    </row>
    <row r="94" spans="1:4" x14ac:dyDescent="0.2">
      <c r="A94" s="103" t="s">
        <v>91</v>
      </c>
      <c r="B94" s="104" t="s">
        <v>332</v>
      </c>
      <c r="C94" s="104" t="s">
        <v>333</v>
      </c>
      <c r="D94" s="110" t="s">
        <v>334</v>
      </c>
    </row>
    <row r="95" spans="1:4" x14ac:dyDescent="0.2">
      <c r="A95" s="103" t="s">
        <v>92</v>
      </c>
      <c r="B95" s="104" t="s">
        <v>332</v>
      </c>
      <c r="C95" s="104" t="s">
        <v>333</v>
      </c>
      <c r="D95" s="110" t="s">
        <v>684</v>
      </c>
    </row>
    <row r="96" spans="1:4" x14ac:dyDescent="0.2">
      <c r="A96" s="103" t="s">
        <v>93</v>
      </c>
      <c r="B96" s="104" t="s">
        <v>332</v>
      </c>
      <c r="C96" s="104" t="s">
        <v>333</v>
      </c>
      <c r="D96" s="110" t="s">
        <v>335</v>
      </c>
    </row>
    <row r="97" spans="1:4" x14ac:dyDescent="0.2">
      <c r="A97" s="103" t="s">
        <v>94</v>
      </c>
      <c r="B97" s="104" t="s">
        <v>332</v>
      </c>
      <c r="C97" s="104" t="s">
        <v>333</v>
      </c>
      <c r="D97" s="110" t="s">
        <v>336</v>
      </c>
    </row>
    <row r="98" spans="1:4" x14ac:dyDescent="0.2">
      <c r="A98" s="103" t="s">
        <v>95</v>
      </c>
      <c r="B98" s="104" t="s">
        <v>332</v>
      </c>
      <c r="C98" s="104" t="s">
        <v>333</v>
      </c>
      <c r="D98" s="110" t="s">
        <v>337</v>
      </c>
    </row>
    <row r="99" spans="1:4" x14ac:dyDescent="0.2">
      <c r="A99" s="103" t="s">
        <v>519</v>
      </c>
      <c r="B99" s="104" t="s">
        <v>332</v>
      </c>
      <c r="C99" s="104" t="s">
        <v>628</v>
      </c>
      <c r="D99" s="110" t="s">
        <v>628</v>
      </c>
    </row>
    <row r="100" spans="1:4" x14ac:dyDescent="0.2">
      <c r="A100" s="103" t="s">
        <v>520</v>
      </c>
      <c r="B100" s="104" t="s">
        <v>332</v>
      </c>
      <c r="C100" s="104" t="s">
        <v>521</v>
      </c>
      <c r="D100" s="110" t="s">
        <v>521</v>
      </c>
    </row>
    <row r="101" spans="1:4" x14ac:dyDescent="0.2">
      <c r="A101" s="103" t="s">
        <v>643</v>
      </c>
      <c r="B101" s="104" t="s">
        <v>332</v>
      </c>
      <c r="C101" s="104" t="s">
        <v>644</v>
      </c>
      <c r="D101" s="110" t="s">
        <v>644</v>
      </c>
    </row>
    <row r="102" spans="1:4" x14ac:dyDescent="0.2">
      <c r="A102" s="103" t="s">
        <v>96</v>
      </c>
      <c r="B102" s="104" t="s">
        <v>332</v>
      </c>
      <c r="C102" s="104" t="s">
        <v>338</v>
      </c>
      <c r="D102" s="110" t="s">
        <v>338</v>
      </c>
    </row>
    <row r="103" spans="1:4" x14ac:dyDescent="0.2">
      <c r="A103" s="103" t="s">
        <v>97</v>
      </c>
      <c r="B103" s="104" t="s">
        <v>332</v>
      </c>
      <c r="C103" s="104" t="s">
        <v>338</v>
      </c>
      <c r="D103" s="110" t="s">
        <v>339</v>
      </c>
    </row>
    <row r="104" spans="1:4" x14ac:dyDescent="0.2">
      <c r="A104" s="103" t="s">
        <v>98</v>
      </c>
      <c r="B104" s="104" t="s">
        <v>332</v>
      </c>
      <c r="C104" s="104" t="s">
        <v>338</v>
      </c>
      <c r="D104" s="110" t="s">
        <v>340</v>
      </c>
    </row>
    <row r="105" spans="1:4" x14ac:dyDescent="0.2">
      <c r="A105" s="103" t="s">
        <v>99</v>
      </c>
      <c r="B105" s="104" t="s">
        <v>332</v>
      </c>
      <c r="C105" s="104" t="s">
        <v>341</v>
      </c>
      <c r="D105" s="110" t="s">
        <v>341</v>
      </c>
    </row>
    <row r="106" spans="1:4" x14ac:dyDescent="0.2">
      <c r="A106" s="103" t="s">
        <v>100</v>
      </c>
      <c r="B106" s="104" t="s">
        <v>332</v>
      </c>
      <c r="C106" s="104" t="s">
        <v>341</v>
      </c>
      <c r="D106" s="110" t="s">
        <v>904</v>
      </c>
    </row>
    <row r="107" spans="1:4" x14ac:dyDescent="0.2">
      <c r="A107" s="103" t="s">
        <v>1147</v>
      </c>
      <c r="B107" s="104" t="s">
        <v>332</v>
      </c>
      <c r="C107" s="104" t="s">
        <v>341</v>
      </c>
      <c r="D107" s="110" t="s">
        <v>1148</v>
      </c>
    </row>
    <row r="108" spans="1:4" x14ac:dyDescent="0.2">
      <c r="A108" s="103" t="s">
        <v>101</v>
      </c>
      <c r="B108" s="104" t="s">
        <v>332</v>
      </c>
      <c r="C108" s="104" t="s">
        <v>342</v>
      </c>
      <c r="D108" s="110" t="s">
        <v>342</v>
      </c>
    </row>
    <row r="109" spans="1:4" x14ac:dyDescent="0.2">
      <c r="A109" s="103" t="s">
        <v>102</v>
      </c>
      <c r="B109" s="104" t="s">
        <v>332</v>
      </c>
      <c r="C109" s="104" t="s">
        <v>343</v>
      </c>
      <c r="D109" s="110" t="s">
        <v>343</v>
      </c>
    </row>
    <row r="110" spans="1:4" x14ac:dyDescent="0.2">
      <c r="A110" s="103" t="s">
        <v>700</v>
      </c>
      <c r="B110" s="104" t="s">
        <v>332</v>
      </c>
      <c r="C110" s="104" t="s">
        <v>685</v>
      </c>
      <c r="D110" s="110" t="s">
        <v>685</v>
      </c>
    </row>
    <row r="111" spans="1:4" x14ac:dyDescent="0.2">
      <c r="A111" s="103" t="s">
        <v>701</v>
      </c>
      <c r="B111" s="104" t="s">
        <v>332</v>
      </c>
      <c r="C111" s="104" t="s">
        <v>685</v>
      </c>
      <c r="D111" s="110" t="s">
        <v>627</v>
      </c>
    </row>
    <row r="112" spans="1:4" x14ac:dyDescent="0.2">
      <c r="A112" s="103" t="s">
        <v>702</v>
      </c>
      <c r="B112" s="104" t="s">
        <v>332</v>
      </c>
      <c r="C112" s="104" t="s">
        <v>685</v>
      </c>
      <c r="D112" s="110" t="s">
        <v>686</v>
      </c>
    </row>
    <row r="113" spans="1:4" x14ac:dyDescent="0.2">
      <c r="A113" s="103" t="s">
        <v>780</v>
      </c>
      <c r="B113" s="104" t="s">
        <v>332</v>
      </c>
      <c r="C113" s="104" t="s">
        <v>905</v>
      </c>
      <c r="D113" s="110" t="s">
        <v>905</v>
      </c>
    </row>
    <row r="114" spans="1:4" x14ac:dyDescent="0.2">
      <c r="A114" s="103" t="s">
        <v>805</v>
      </c>
      <c r="B114" s="104" t="s">
        <v>332</v>
      </c>
      <c r="C114" s="104" t="s">
        <v>905</v>
      </c>
      <c r="D114" s="110" t="s">
        <v>906</v>
      </c>
    </row>
    <row r="115" spans="1:4" x14ac:dyDescent="0.2">
      <c r="A115" s="103" t="s">
        <v>806</v>
      </c>
      <c r="B115" s="104" t="s">
        <v>332</v>
      </c>
      <c r="C115" s="104" t="s">
        <v>905</v>
      </c>
      <c r="D115" s="110" t="s">
        <v>807</v>
      </c>
    </row>
    <row r="116" spans="1:4" x14ac:dyDescent="0.2">
      <c r="A116" s="103" t="s">
        <v>781</v>
      </c>
      <c r="B116" s="104" t="s">
        <v>332</v>
      </c>
      <c r="C116" s="104" t="s">
        <v>782</v>
      </c>
      <c r="D116" s="110" t="s">
        <v>782</v>
      </c>
    </row>
    <row r="117" spans="1:4" x14ac:dyDescent="0.2">
      <c r="A117" s="103" t="s">
        <v>103</v>
      </c>
      <c r="B117" s="104" t="s">
        <v>783</v>
      </c>
      <c r="C117" s="104" t="s">
        <v>900</v>
      </c>
      <c r="D117" s="110" t="s">
        <v>900</v>
      </c>
    </row>
    <row r="118" spans="1:4" x14ac:dyDescent="0.2">
      <c r="A118" s="103" t="s">
        <v>104</v>
      </c>
      <c r="B118" s="104" t="s">
        <v>783</v>
      </c>
      <c r="C118" s="104" t="s">
        <v>900</v>
      </c>
      <c r="D118" s="110" t="s">
        <v>687</v>
      </c>
    </row>
    <row r="119" spans="1:4" x14ac:dyDescent="0.2">
      <c r="A119" s="103" t="s">
        <v>105</v>
      </c>
      <c r="B119" s="104" t="s">
        <v>783</v>
      </c>
      <c r="C119" s="104" t="s">
        <v>609</v>
      </c>
      <c r="D119" s="110" t="s">
        <v>609</v>
      </c>
    </row>
    <row r="120" spans="1:4" x14ac:dyDescent="0.2">
      <c r="A120" s="103" t="s">
        <v>106</v>
      </c>
      <c r="B120" s="104" t="s">
        <v>783</v>
      </c>
      <c r="C120" s="104" t="s">
        <v>345</v>
      </c>
      <c r="D120" s="110" t="s">
        <v>345</v>
      </c>
    </row>
    <row r="121" spans="1:4" x14ac:dyDescent="0.2">
      <c r="A121" s="103" t="s">
        <v>107</v>
      </c>
      <c r="B121" s="104" t="s">
        <v>783</v>
      </c>
      <c r="C121" s="104" t="s">
        <v>346</v>
      </c>
      <c r="D121" s="110" t="s">
        <v>346</v>
      </c>
    </row>
    <row r="122" spans="1:4" x14ac:dyDescent="0.2">
      <c r="A122" s="103" t="s">
        <v>108</v>
      </c>
      <c r="B122" s="104" t="s">
        <v>783</v>
      </c>
      <c r="C122" s="104" t="s">
        <v>346</v>
      </c>
      <c r="D122" s="110" t="s">
        <v>347</v>
      </c>
    </row>
    <row r="123" spans="1:4" x14ac:dyDescent="0.2">
      <c r="A123" s="103" t="s">
        <v>670</v>
      </c>
      <c r="B123" s="104" t="s">
        <v>783</v>
      </c>
      <c r="C123" s="104" t="s">
        <v>671</v>
      </c>
      <c r="D123" s="110" t="s">
        <v>671</v>
      </c>
    </row>
    <row r="124" spans="1:4" x14ac:dyDescent="0.2">
      <c r="A124" s="103" t="s">
        <v>109</v>
      </c>
      <c r="B124" s="104" t="s">
        <v>783</v>
      </c>
      <c r="C124" s="104" t="s">
        <v>348</v>
      </c>
      <c r="D124" s="110" t="s">
        <v>348</v>
      </c>
    </row>
    <row r="125" spans="1:4" x14ac:dyDescent="0.2">
      <c r="A125" s="103" t="s">
        <v>110</v>
      </c>
      <c r="B125" s="104" t="s">
        <v>783</v>
      </c>
      <c r="C125" s="104" t="s">
        <v>348</v>
      </c>
      <c r="D125" s="110" t="s">
        <v>349</v>
      </c>
    </row>
    <row r="126" spans="1:4" x14ac:dyDescent="0.2">
      <c r="A126" s="103" t="s">
        <v>111</v>
      </c>
      <c r="B126" s="104" t="s">
        <v>783</v>
      </c>
      <c r="C126" s="104" t="s">
        <v>350</v>
      </c>
      <c r="D126" s="110" t="s">
        <v>350</v>
      </c>
    </row>
    <row r="127" spans="1:4" x14ac:dyDescent="0.2">
      <c r="A127" s="103" t="s">
        <v>879</v>
      </c>
      <c r="B127" s="104" t="s">
        <v>783</v>
      </c>
      <c r="C127" s="104" t="s">
        <v>880</v>
      </c>
      <c r="D127" s="110" t="s">
        <v>880</v>
      </c>
    </row>
    <row r="128" spans="1:4" x14ac:dyDescent="0.2">
      <c r="A128" s="103" t="s">
        <v>907</v>
      </c>
      <c r="B128" s="104" t="s">
        <v>783</v>
      </c>
      <c r="C128" s="104" t="s">
        <v>880</v>
      </c>
      <c r="D128" s="110" t="s">
        <v>908</v>
      </c>
    </row>
    <row r="129" spans="1:4" x14ac:dyDescent="0.2">
      <c r="A129" s="103" t="s">
        <v>351</v>
      </c>
      <c r="B129" s="104" t="s">
        <v>112</v>
      </c>
      <c r="C129" s="104" t="s">
        <v>352</v>
      </c>
      <c r="D129" s="110" t="s">
        <v>352</v>
      </c>
    </row>
    <row r="130" spans="1:4" x14ac:dyDescent="0.2">
      <c r="A130" s="103" t="s">
        <v>353</v>
      </c>
      <c r="B130" s="104" t="s">
        <v>112</v>
      </c>
      <c r="C130" s="104" t="s">
        <v>629</v>
      </c>
      <c r="D130" s="110" t="s">
        <v>629</v>
      </c>
    </row>
    <row r="131" spans="1:4" x14ac:dyDescent="0.2">
      <c r="A131" s="103" t="s">
        <v>354</v>
      </c>
      <c r="B131" s="104" t="s">
        <v>112</v>
      </c>
      <c r="C131" s="104" t="s">
        <v>630</v>
      </c>
      <c r="D131" s="110" t="s">
        <v>630</v>
      </c>
    </row>
    <row r="132" spans="1:4" x14ac:dyDescent="0.2">
      <c r="A132" s="103" t="s">
        <v>355</v>
      </c>
      <c r="B132" s="104" t="s">
        <v>112</v>
      </c>
      <c r="C132" s="104" t="s">
        <v>356</v>
      </c>
      <c r="D132" s="110" t="s">
        <v>356</v>
      </c>
    </row>
    <row r="133" spans="1:4" x14ac:dyDescent="0.2">
      <c r="A133" s="103" t="s">
        <v>357</v>
      </c>
      <c r="B133" s="104" t="s">
        <v>112</v>
      </c>
      <c r="C133" s="104" t="s">
        <v>784</v>
      </c>
      <c r="D133" s="110" t="s">
        <v>784</v>
      </c>
    </row>
    <row r="134" spans="1:4" x14ac:dyDescent="0.2">
      <c r="A134" s="103" t="s">
        <v>358</v>
      </c>
      <c r="B134" s="104" t="s">
        <v>112</v>
      </c>
      <c r="C134" s="104" t="s">
        <v>359</v>
      </c>
      <c r="D134" s="110" t="s">
        <v>359</v>
      </c>
    </row>
    <row r="135" spans="1:4" x14ac:dyDescent="0.2">
      <c r="A135" s="103" t="s">
        <v>360</v>
      </c>
      <c r="B135" s="104" t="s">
        <v>112</v>
      </c>
      <c r="C135" s="104" t="s">
        <v>361</v>
      </c>
      <c r="D135" s="110" t="s">
        <v>361</v>
      </c>
    </row>
    <row r="136" spans="1:4" x14ac:dyDescent="0.2">
      <c r="A136" s="103" t="s">
        <v>909</v>
      </c>
      <c r="B136" s="104" t="s">
        <v>112</v>
      </c>
      <c r="C136" s="104" t="s">
        <v>361</v>
      </c>
      <c r="D136" s="110" t="s">
        <v>910</v>
      </c>
    </row>
    <row r="137" spans="1:4" x14ac:dyDescent="0.2">
      <c r="A137" s="103" t="s">
        <v>362</v>
      </c>
      <c r="B137" s="104" t="s">
        <v>112</v>
      </c>
      <c r="C137" s="104" t="s">
        <v>911</v>
      </c>
      <c r="D137" s="110" t="s">
        <v>911</v>
      </c>
    </row>
    <row r="138" spans="1:4" x14ac:dyDescent="0.2">
      <c r="A138" s="103" t="s">
        <v>113</v>
      </c>
      <c r="B138" s="104" t="s">
        <v>112</v>
      </c>
      <c r="C138" s="104" t="s">
        <v>363</v>
      </c>
      <c r="D138" s="110" t="s">
        <v>363</v>
      </c>
    </row>
    <row r="139" spans="1:4" x14ac:dyDescent="0.2">
      <c r="A139" s="103" t="s">
        <v>114</v>
      </c>
      <c r="B139" s="104" t="s">
        <v>112</v>
      </c>
      <c r="C139" s="104" t="s">
        <v>364</v>
      </c>
      <c r="D139" s="110" t="s">
        <v>364</v>
      </c>
    </row>
    <row r="140" spans="1:4" x14ac:dyDescent="0.2">
      <c r="A140" s="103" t="s">
        <v>115</v>
      </c>
      <c r="B140" s="104" t="s">
        <v>112</v>
      </c>
      <c r="C140" s="104" t="s">
        <v>365</v>
      </c>
      <c r="D140" s="110" t="s">
        <v>365</v>
      </c>
    </row>
    <row r="141" spans="1:4" x14ac:dyDescent="0.2">
      <c r="A141" s="103" t="s">
        <v>116</v>
      </c>
      <c r="B141" s="104" t="s">
        <v>112</v>
      </c>
      <c r="C141" s="104" t="s">
        <v>366</v>
      </c>
      <c r="D141" s="110" t="s">
        <v>366</v>
      </c>
    </row>
    <row r="142" spans="1:4" x14ac:dyDescent="0.2">
      <c r="A142" s="103" t="s">
        <v>117</v>
      </c>
      <c r="B142" s="104" t="s">
        <v>112</v>
      </c>
      <c r="C142" s="104" t="s">
        <v>912</v>
      </c>
      <c r="D142" s="110" t="s">
        <v>912</v>
      </c>
    </row>
    <row r="143" spans="1:4" x14ac:dyDescent="0.2">
      <c r="A143" s="103" t="s">
        <v>118</v>
      </c>
      <c r="B143" s="104" t="s">
        <v>112</v>
      </c>
      <c r="C143" s="104" t="s">
        <v>367</v>
      </c>
      <c r="D143" s="110" t="s">
        <v>367</v>
      </c>
    </row>
    <row r="144" spans="1:4" x14ac:dyDescent="0.2">
      <c r="A144" s="103" t="s">
        <v>119</v>
      </c>
      <c r="B144" s="104" t="s">
        <v>112</v>
      </c>
      <c r="C144" s="104" t="s">
        <v>368</v>
      </c>
      <c r="D144" s="110" t="s">
        <v>368</v>
      </c>
    </row>
    <row r="145" spans="1:4" x14ac:dyDescent="0.2">
      <c r="A145" s="103" t="s">
        <v>831</v>
      </c>
      <c r="B145" s="104" t="s">
        <v>112</v>
      </c>
      <c r="C145" s="104" t="s">
        <v>368</v>
      </c>
      <c r="D145" s="110" t="s">
        <v>913</v>
      </c>
    </row>
    <row r="146" spans="1:4" x14ac:dyDescent="0.2">
      <c r="A146" s="103" t="s">
        <v>120</v>
      </c>
      <c r="B146" s="104" t="s">
        <v>112</v>
      </c>
      <c r="C146" s="104" t="s">
        <v>369</v>
      </c>
      <c r="D146" s="110" t="s">
        <v>369</v>
      </c>
    </row>
    <row r="147" spans="1:4" x14ac:dyDescent="0.2">
      <c r="A147" s="103" t="s">
        <v>42</v>
      </c>
      <c r="B147" s="104" t="s">
        <v>370</v>
      </c>
      <c r="C147" s="104" t="s">
        <v>900</v>
      </c>
      <c r="D147" s="110" t="s">
        <v>900</v>
      </c>
    </row>
    <row r="148" spans="1:4" x14ac:dyDescent="0.2">
      <c r="A148" s="103" t="s">
        <v>121</v>
      </c>
      <c r="B148" s="104" t="s">
        <v>370</v>
      </c>
      <c r="C148" s="104" t="s">
        <v>371</v>
      </c>
      <c r="D148" s="110" t="s">
        <v>373</v>
      </c>
    </row>
    <row r="149" spans="1:4" x14ac:dyDescent="0.2">
      <c r="A149" s="103" t="s">
        <v>122</v>
      </c>
      <c r="B149" s="104" t="s">
        <v>370</v>
      </c>
      <c r="C149" s="104" t="s">
        <v>371</v>
      </c>
      <c r="D149" s="110" t="s">
        <v>374</v>
      </c>
    </row>
    <row r="150" spans="1:4" x14ac:dyDescent="0.2">
      <c r="A150" s="103" t="s">
        <v>123</v>
      </c>
      <c r="B150" s="104" t="s">
        <v>370</v>
      </c>
      <c r="C150" s="104" t="s">
        <v>371</v>
      </c>
      <c r="D150" s="110" t="s">
        <v>375</v>
      </c>
    </row>
    <row r="151" spans="1:4" x14ac:dyDescent="0.2">
      <c r="A151" s="103" t="s">
        <v>124</v>
      </c>
      <c r="B151" s="104" t="s">
        <v>370</v>
      </c>
      <c r="C151" s="104" t="s">
        <v>371</v>
      </c>
      <c r="D151" s="110" t="s">
        <v>376</v>
      </c>
    </row>
    <row r="152" spans="1:4" x14ac:dyDescent="0.2">
      <c r="A152" s="103" t="s">
        <v>125</v>
      </c>
      <c r="B152" s="104" t="s">
        <v>370</v>
      </c>
      <c r="C152" s="104" t="s">
        <v>371</v>
      </c>
      <c r="D152" s="110" t="s">
        <v>377</v>
      </c>
    </row>
    <row r="153" spans="1:4" x14ac:dyDescent="0.2">
      <c r="A153" s="103" t="s">
        <v>914</v>
      </c>
      <c r="B153" s="104" t="s">
        <v>370</v>
      </c>
      <c r="C153" s="104" t="s">
        <v>371</v>
      </c>
      <c r="D153" s="110" t="s">
        <v>371</v>
      </c>
    </row>
    <row r="154" spans="1:4" x14ac:dyDescent="0.2">
      <c r="A154" s="103" t="s">
        <v>915</v>
      </c>
      <c r="B154" s="104" t="s">
        <v>370</v>
      </c>
      <c r="C154" s="104" t="s">
        <v>371</v>
      </c>
      <c r="D154" s="110" t="s">
        <v>916</v>
      </c>
    </row>
    <row r="155" spans="1:4" x14ac:dyDescent="0.2">
      <c r="A155" s="103" t="s">
        <v>126</v>
      </c>
      <c r="B155" s="104" t="s">
        <v>370</v>
      </c>
      <c r="C155" s="104" t="s">
        <v>371</v>
      </c>
      <c r="D155" s="110" t="s">
        <v>378</v>
      </c>
    </row>
    <row r="156" spans="1:4" x14ac:dyDescent="0.2">
      <c r="A156" s="103" t="s">
        <v>127</v>
      </c>
      <c r="B156" s="104" t="s">
        <v>370</v>
      </c>
      <c r="C156" s="104" t="s">
        <v>371</v>
      </c>
      <c r="D156" s="110" t="s">
        <v>917</v>
      </c>
    </row>
    <row r="157" spans="1:4" x14ac:dyDescent="0.2">
      <c r="A157" s="103" t="s">
        <v>918</v>
      </c>
      <c r="B157" s="104" t="s">
        <v>370</v>
      </c>
      <c r="C157" s="104" t="s">
        <v>371</v>
      </c>
      <c r="D157" s="110" t="s">
        <v>372</v>
      </c>
    </row>
    <row r="158" spans="1:4" x14ac:dyDescent="0.2">
      <c r="A158" s="103" t="s">
        <v>919</v>
      </c>
      <c r="B158" s="104" t="s">
        <v>370</v>
      </c>
      <c r="C158" s="104" t="s">
        <v>371</v>
      </c>
      <c r="D158" s="110" t="s">
        <v>920</v>
      </c>
    </row>
    <row r="159" spans="1:4" x14ac:dyDescent="0.2">
      <c r="A159" s="103" t="s">
        <v>921</v>
      </c>
      <c r="B159" s="104" t="s">
        <v>370</v>
      </c>
      <c r="C159" s="104" t="s">
        <v>371</v>
      </c>
      <c r="D159" s="110" t="s">
        <v>922</v>
      </c>
    </row>
    <row r="160" spans="1:4" x14ac:dyDescent="0.2">
      <c r="A160" s="103" t="s">
        <v>923</v>
      </c>
      <c r="B160" s="104" t="s">
        <v>370</v>
      </c>
      <c r="C160" s="104" t="s">
        <v>371</v>
      </c>
      <c r="D160" s="110" t="s">
        <v>924</v>
      </c>
    </row>
    <row r="161" spans="1:4" x14ac:dyDescent="0.2">
      <c r="A161" s="103" t="s">
        <v>1173</v>
      </c>
      <c r="B161" s="104" t="s">
        <v>370</v>
      </c>
      <c r="C161" s="104" t="s">
        <v>371</v>
      </c>
      <c r="D161" s="110" t="s">
        <v>1174</v>
      </c>
    </row>
    <row r="162" spans="1:4" x14ac:dyDescent="0.2">
      <c r="A162" s="103" t="s">
        <v>925</v>
      </c>
      <c r="B162" s="104" t="s">
        <v>370</v>
      </c>
      <c r="C162" s="104" t="s">
        <v>371</v>
      </c>
      <c r="D162" s="110" t="s">
        <v>926</v>
      </c>
    </row>
    <row r="163" spans="1:4" x14ac:dyDescent="0.2">
      <c r="A163" s="103" t="s">
        <v>927</v>
      </c>
      <c r="B163" s="104" t="s">
        <v>370</v>
      </c>
      <c r="C163" s="104" t="s">
        <v>371</v>
      </c>
      <c r="D163" s="110" t="s">
        <v>928</v>
      </c>
    </row>
    <row r="164" spans="1:4" x14ac:dyDescent="0.2">
      <c r="A164" s="103" t="s">
        <v>785</v>
      </c>
      <c r="B164" s="104" t="s">
        <v>370</v>
      </c>
      <c r="C164" s="104" t="s">
        <v>786</v>
      </c>
      <c r="D164" s="110" t="s">
        <v>786</v>
      </c>
    </row>
    <row r="165" spans="1:4" x14ac:dyDescent="0.2">
      <c r="A165" s="103" t="s">
        <v>128</v>
      </c>
      <c r="B165" s="104" t="s">
        <v>370</v>
      </c>
      <c r="C165" s="104" t="s">
        <v>379</v>
      </c>
      <c r="D165" s="110" t="s">
        <v>379</v>
      </c>
    </row>
    <row r="166" spans="1:4" x14ac:dyDescent="0.2">
      <c r="A166" s="103" t="s">
        <v>929</v>
      </c>
      <c r="B166" s="104" t="s">
        <v>370</v>
      </c>
      <c r="C166" s="104" t="s">
        <v>379</v>
      </c>
      <c r="D166" s="110" t="s">
        <v>930</v>
      </c>
    </row>
    <row r="167" spans="1:4" x14ac:dyDescent="0.2">
      <c r="A167" s="103" t="s">
        <v>1175</v>
      </c>
      <c r="B167" s="104" t="s">
        <v>370</v>
      </c>
      <c r="C167" s="104" t="s">
        <v>379</v>
      </c>
      <c r="D167" s="110" t="s">
        <v>1176</v>
      </c>
    </row>
    <row r="168" spans="1:4" x14ac:dyDescent="0.2">
      <c r="A168" s="103" t="s">
        <v>41</v>
      </c>
      <c r="B168" s="104" t="s">
        <v>370</v>
      </c>
      <c r="C168" s="104" t="s">
        <v>380</v>
      </c>
      <c r="D168" s="110" t="s">
        <v>380</v>
      </c>
    </row>
    <row r="169" spans="1:4" x14ac:dyDescent="0.2">
      <c r="A169" s="103" t="s">
        <v>129</v>
      </c>
      <c r="B169" s="104" t="s">
        <v>370</v>
      </c>
      <c r="C169" s="104" t="s">
        <v>381</v>
      </c>
      <c r="D169" s="110" t="s">
        <v>381</v>
      </c>
    </row>
    <row r="170" spans="1:4" x14ac:dyDescent="0.2">
      <c r="A170" s="103" t="s">
        <v>39</v>
      </c>
      <c r="B170" s="104" t="s">
        <v>130</v>
      </c>
      <c r="C170" s="104" t="s">
        <v>382</v>
      </c>
      <c r="D170" s="110" t="s">
        <v>382</v>
      </c>
    </row>
    <row r="171" spans="1:4" x14ac:dyDescent="0.2">
      <c r="A171" s="103" t="s">
        <v>131</v>
      </c>
      <c r="B171" s="104" t="s">
        <v>130</v>
      </c>
      <c r="C171" s="104" t="s">
        <v>382</v>
      </c>
      <c r="D171" s="110" t="s">
        <v>383</v>
      </c>
    </row>
    <row r="172" spans="1:4" x14ac:dyDescent="0.2">
      <c r="A172" s="103" t="s">
        <v>1149</v>
      </c>
      <c r="B172" s="104" t="s">
        <v>130</v>
      </c>
      <c r="C172" s="104" t="s">
        <v>382</v>
      </c>
      <c r="D172" s="110" t="s">
        <v>1150</v>
      </c>
    </row>
    <row r="173" spans="1:4" x14ac:dyDescent="0.2">
      <c r="A173" s="103" t="s">
        <v>44</v>
      </c>
      <c r="B173" s="104" t="s">
        <v>130</v>
      </c>
      <c r="C173" s="104" t="s">
        <v>384</v>
      </c>
      <c r="D173" s="110" t="s">
        <v>384</v>
      </c>
    </row>
    <row r="174" spans="1:4" x14ac:dyDescent="0.2">
      <c r="A174" s="103" t="s">
        <v>132</v>
      </c>
      <c r="B174" s="104" t="s">
        <v>130</v>
      </c>
      <c r="C174" s="104" t="s">
        <v>484</v>
      </c>
      <c r="D174" s="110" t="s">
        <v>484</v>
      </c>
    </row>
    <row r="175" spans="1:4" x14ac:dyDescent="0.2">
      <c r="A175" s="103" t="s">
        <v>133</v>
      </c>
      <c r="B175" s="104" t="s">
        <v>130</v>
      </c>
      <c r="C175" s="104" t="s">
        <v>385</v>
      </c>
      <c r="D175" s="110" t="s">
        <v>385</v>
      </c>
    </row>
    <row r="176" spans="1:4" x14ac:dyDescent="0.2">
      <c r="A176" s="103" t="s">
        <v>134</v>
      </c>
      <c r="B176" s="104" t="s">
        <v>130</v>
      </c>
      <c r="C176" s="104" t="s">
        <v>385</v>
      </c>
      <c r="D176" s="110" t="s">
        <v>386</v>
      </c>
    </row>
    <row r="177" spans="1:4" x14ac:dyDescent="0.2">
      <c r="A177" s="103" t="s">
        <v>135</v>
      </c>
      <c r="B177" s="104" t="s">
        <v>130</v>
      </c>
      <c r="C177" s="104" t="s">
        <v>385</v>
      </c>
      <c r="D177" s="110" t="s">
        <v>387</v>
      </c>
    </row>
    <row r="178" spans="1:4" x14ac:dyDescent="0.2">
      <c r="A178" s="103" t="s">
        <v>136</v>
      </c>
      <c r="B178" s="104" t="s">
        <v>130</v>
      </c>
      <c r="C178" s="104" t="s">
        <v>385</v>
      </c>
      <c r="D178" s="110" t="s">
        <v>388</v>
      </c>
    </row>
    <row r="179" spans="1:4" x14ac:dyDescent="0.2">
      <c r="A179" s="103" t="s">
        <v>137</v>
      </c>
      <c r="B179" s="104" t="s">
        <v>130</v>
      </c>
      <c r="C179" s="104" t="s">
        <v>385</v>
      </c>
      <c r="D179" s="110" t="s">
        <v>389</v>
      </c>
    </row>
    <row r="180" spans="1:4" x14ac:dyDescent="0.2">
      <c r="A180" s="103" t="s">
        <v>390</v>
      </c>
      <c r="B180" s="104" t="s">
        <v>130</v>
      </c>
      <c r="C180" s="104" t="s">
        <v>385</v>
      </c>
      <c r="D180" s="110" t="s">
        <v>391</v>
      </c>
    </row>
    <row r="181" spans="1:4" x14ac:dyDescent="0.2">
      <c r="A181" s="103" t="s">
        <v>597</v>
      </c>
      <c r="B181" s="104" t="s">
        <v>130</v>
      </c>
      <c r="C181" s="104" t="s">
        <v>385</v>
      </c>
      <c r="D181" s="110" t="s">
        <v>598</v>
      </c>
    </row>
    <row r="182" spans="1:4" x14ac:dyDescent="0.2">
      <c r="A182" s="103" t="s">
        <v>138</v>
      </c>
      <c r="B182" s="104" t="s">
        <v>130</v>
      </c>
      <c r="C182" s="104" t="s">
        <v>392</v>
      </c>
      <c r="D182" s="110" t="s">
        <v>392</v>
      </c>
    </row>
    <row r="183" spans="1:4" x14ac:dyDescent="0.2">
      <c r="A183" s="103" t="s">
        <v>139</v>
      </c>
      <c r="B183" s="104" t="s">
        <v>130</v>
      </c>
      <c r="C183" s="104" t="s">
        <v>392</v>
      </c>
      <c r="D183" s="110" t="s">
        <v>393</v>
      </c>
    </row>
    <row r="184" spans="1:4" x14ac:dyDescent="0.2">
      <c r="A184" s="103" t="s">
        <v>140</v>
      </c>
      <c r="B184" s="104" t="s">
        <v>130</v>
      </c>
      <c r="C184" s="104" t="s">
        <v>392</v>
      </c>
      <c r="D184" s="110" t="s">
        <v>394</v>
      </c>
    </row>
    <row r="185" spans="1:4" x14ac:dyDescent="0.2">
      <c r="A185" s="103" t="s">
        <v>141</v>
      </c>
      <c r="B185" s="104" t="s">
        <v>130</v>
      </c>
      <c r="C185" s="104" t="s">
        <v>392</v>
      </c>
      <c r="D185" s="110" t="s">
        <v>395</v>
      </c>
    </row>
    <row r="186" spans="1:4" x14ac:dyDescent="0.2">
      <c r="A186" s="103" t="s">
        <v>396</v>
      </c>
      <c r="B186" s="104" t="s">
        <v>130</v>
      </c>
      <c r="C186" s="104" t="s">
        <v>392</v>
      </c>
      <c r="D186" s="110" t="s">
        <v>397</v>
      </c>
    </row>
    <row r="187" spans="1:4" x14ac:dyDescent="0.2">
      <c r="A187" s="103" t="s">
        <v>1129</v>
      </c>
      <c r="B187" s="104" t="s">
        <v>130</v>
      </c>
      <c r="C187" s="104" t="s">
        <v>392</v>
      </c>
      <c r="D187" s="110" t="s">
        <v>1130</v>
      </c>
    </row>
    <row r="188" spans="1:4" x14ac:dyDescent="0.2">
      <c r="A188" s="103" t="s">
        <v>22</v>
      </c>
      <c r="B188" s="104" t="s">
        <v>130</v>
      </c>
      <c r="C188" s="104" t="s">
        <v>398</v>
      </c>
      <c r="D188" s="110" t="s">
        <v>398</v>
      </c>
    </row>
    <row r="189" spans="1:4" x14ac:dyDescent="0.2">
      <c r="A189" s="103" t="s">
        <v>142</v>
      </c>
      <c r="B189" s="104" t="s">
        <v>143</v>
      </c>
      <c r="C189" s="104" t="s">
        <v>399</v>
      </c>
      <c r="D189" s="110" t="s">
        <v>399</v>
      </c>
    </row>
    <row r="190" spans="1:4" x14ac:dyDescent="0.2">
      <c r="A190" s="103" t="s">
        <v>631</v>
      </c>
      <c r="B190" s="104" t="s">
        <v>143</v>
      </c>
      <c r="C190" s="104" t="s">
        <v>399</v>
      </c>
      <c r="D190" s="110" t="s">
        <v>632</v>
      </c>
    </row>
    <row r="191" spans="1:4" x14ac:dyDescent="0.2">
      <c r="A191" s="103" t="s">
        <v>633</v>
      </c>
      <c r="B191" s="104" t="s">
        <v>143</v>
      </c>
      <c r="C191" s="104" t="s">
        <v>399</v>
      </c>
      <c r="D191" s="110" t="s">
        <v>634</v>
      </c>
    </row>
    <row r="192" spans="1:4" x14ac:dyDescent="0.2">
      <c r="A192" s="103" t="s">
        <v>635</v>
      </c>
      <c r="B192" s="104" t="s">
        <v>143</v>
      </c>
      <c r="C192" s="104" t="s">
        <v>399</v>
      </c>
      <c r="D192" s="110" t="s">
        <v>636</v>
      </c>
    </row>
    <row r="193" spans="1:4" x14ac:dyDescent="0.2">
      <c r="A193" s="103" t="s">
        <v>144</v>
      </c>
      <c r="B193" s="104" t="s">
        <v>931</v>
      </c>
      <c r="C193" s="104" t="s">
        <v>400</v>
      </c>
      <c r="D193" s="110" t="s">
        <v>400</v>
      </c>
    </row>
    <row r="194" spans="1:4" x14ac:dyDescent="0.2">
      <c r="A194" s="103" t="s">
        <v>145</v>
      </c>
      <c r="B194" s="104" t="s">
        <v>931</v>
      </c>
      <c r="C194" s="104" t="s">
        <v>400</v>
      </c>
      <c r="D194" s="110" t="s">
        <v>401</v>
      </c>
    </row>
    <row r="195" spans="1:4" x14ac:dyDescent="0.2">
      <c r="A195" s="103" t="s">
        <v>146</v>
      </c>
      <c r="B195" s="104" t="s">
        <v>931</v>
      </c>
      <c r="C195" s="104" t="s">
        <v>402</v>
      </c>
      <c r="D195" s="110" t="s">
        <v>402</v>
      </c>
    </row>
    <row r="196" spans="1:4" x14ac:dyDescent="0.2">
      <c r="A196" s="103" t="s">
        <v>147</v>
      </c>
      <c r="B196" s="104" t="s">
        <v>931</v>
      </c>
      <c r="C196" s="104" t="s">
        <v>637</v>
      </c>
      <c r="D196" s="110" t="s">
        <v>637</v>
      </c>
    </row>
    <row r="197" spans="1:4" x14ac:dyDescent="0.2">
      <c r="A197" s="103" t="s">
        <v>148</v>
      </c>
      <c r="B197" s="104" t="s">
        <v>931</v>
      </c>
      <c r="C197" s="104" t="s">
        <v>403</v>
      </c>
      <c r="D197" s="110" t="s">
        <v>403</v>
      </c>
    </row>
    <row r="198" spans="1:4" x14ac:dyDescent="0.2">
      <c r="A198" s="103" t="s">
        <v>149</v>
      </c>
      <c r="B198" s="104" t="s">
        <v>931</v>
      </c>
      <c r="C198" s="104" t="s">
        <v>404</v>
      </c>
      <c r="D198" s="110" t="s">
        <v>404</v>
      </c>
    </row>
    <row r="199" spans="1:4" x14ac:dyDescent="0.2">
      <c r="A199" s="103" t="s">
        <v>932</v>
      </c>
      <c r="B199" s="104" t="s">
        <v>931</v>
      </c>
      <c r="C199" s="104" t="s">
        <v>404</v>
      </c>
      <c r="D199" s="104" t="s">
        <v>933</v>
      </c>
    </row>
    <row r="200" spans="1:4" x14ac:dyDescent="0.2">
      <c r="A200" s="103" t="s">
        <v>150</v>
      </c>
      <c r="B200" s="104" t="s">
        <v>931</v>
      </c>
      <c r="C200" s="104" t="s">
        <v>405</v>
      </c>
      <c r="D200" s="104" t="s">
        <v>405</v>
      </c>
    </row>
    <row r="201" spans="1:4" x14ac:dyDescent="0.2">
      <c r="A201" s="103" t="s">
        <v>151</v>
      </c>
      <c r="B201" s="104" t="s">
        <v>931</v>
      </c>
      <c r="C201" s="104" t="s">
        <v>406</v>
      </c>
      <c r="D201" s="110" t="s">
        <v>406</v>
      </c>
    </row>
    <row r="202" spans="1:4" x14ac:dyDescent="0.2">
      <c r="A202" s="103" t="s">
        <v>152</v>
      </c>
      <c r="B202" s="104" t="s">
        <v>931</v>
      </c>
      <c r="C202" s="104" t="s">
        <v>638</v>
      </c>
      <c r="D202" s="110" t="s">
        <v>638</v>
      </c>
    </row>
    <row r="203" spans="1:4" x14ac:dyDescent="0.2">
      <c r="A203" s="103" t="s">
        <v>153</v>
      </c>
      <c r="B203" s="104" t="s">
        <v>931</v>
      </c>
      <c r="C203" s="104" t="s">
        <v>407</v>
      </c>
      <c r="D203" s="110" t="s">
        <v>407</v>
      </c>
    </row>
    <row r="204" spans="1:4" x14ac:dyDescent="0.2">
      <c r="A204" s="103" t="s">
        <v>1010</v>
      </c>
      <c r="B204" s="104" t="s">
        <v>931</v>
      </c>
      <c r="C204" s="104" t="s">
        <v>1011</v>
      </c>
      <c r="D204" s="110" t="s">
        <v>1011</v>
      </c>
    </row>
    <row r="205" spans="1:4" x14ac:dyDescent="0.2">
      <c r="A205" s="103" t="s">
        <v>154</v>
      </c>
      <c r="B205" s="104" t="s">
        <v>931</v>
      </c>
      <c r="C205" s="104" t="s">
        <v>639</v>
      </c>
      <c r="D205" s="110" t="s">
        <v>639</v>
      </c>
    </row>
    <row r="206" spans="1:4" x14ac:dyDescent="0.2">
      <c r="A206" s="103" t="s">
        <v>155</v>
      </c>
      <c r="B206" s="104" t="s">
        <v>931</v>
      </c>
      <c r="C206" s="104" t="s">
        <v>639</v>
      </c>
      <c r="D206" s="110" t="s">
        <v>408</v>
      </c>
    </row>
    <row r="207" spans="1:4" x14ac:dyDescent="0.2">
      <c r="A207" s="103" t="s">
        <v>156</v>
      </c>
      <c r="B207" s="104" t="s">
        <v>931</v>
      </c>
      <c r="C207" s="104" t="s">
        <v>409</v>
      </c>
      <c r="D207" s="110" t="s">
        <v>409</v>
      </c>
    </row>
    <row r="208" spans="1:4" x14ac:dyDescent="0.2">
      <c r="A208" s="103" t="s">
        <v>157</v>
      </c>
      <c r="B208" s="104" t="s">
        <v>158</v>
      </c>
      <c r="C208" s="104" t="s">
        <v>410</v>
      </c>
      <c r="D208" s="104" t="s">
        <v>410</v>
      </c>
    </row>
    <row r="209" spans="1:4" x14ac:dyDescent="0.2">
      <c r="A209" s="103" t="s">
        <v>159</v>
      </c>
      <c r="B209" s="104" t="s">
        <v>158</v>
      </c>
      <c r="C209" s="104" t="s">
        <v>410</v>
      </c>
      <c r="D209" s="110" t="s">
        <v>411</v>
      </c>
    </row>
    <row r="210" spans="1:4" x14ac:dyDescent="0.2">
      <c r="A210" s="103" t="s">
        <v>160</v>
      </c>
      <c r="B210" s="104" t="s">
        <v>158</v>
      </c>
      <c r="C210" s="104" t="s">
        <v>410</v>
      </c>
      <c r="D210" s="110" t="s">
        <v>412</v>
      </c>
    </row>
    <row r="211" spans="1:4" x14ac:dyDescent="0.2">
      <c r="A211" s="103" t="s">
        <v>832</v>
      </c>
      <c r="B211" s="104" t="s">
        <v>158</v>
      </c>
      <c r="C211" s="104" t="s">
        <v>410</v>
      </c>
      <c r="D211" s="110" t="s">
        <v>934</v>
      </c>
    </row>
    <row r="212" spans="1:4" x14ac:dyDescent="0.2">
      <c r="A212" s="103" t="s">
        <v>161</v>
      </c>
      <c r="B212" s="104" t="s">
        <v>158</v>
      </c>
      <c r="C212" s="104" t="s">
        <v>413</v>
      </c>
      <c r="D212" s="110" t="s">
        <v>413</v>
      </c>
    </row>
    <row r="213" spans="1:4" x14ac:dyDescent="0.2">
      <c r="A213" s="103" t="s">
        <v>162</v>
      </c>
      <c r="B213" s="104" t="s">
        <v>158</v>
      </c>
      <c r="C213" s="104" t="s">
        <v>935</v>
      </c>
      <c r="D213" s="110" t="s">
        <v>935</v>
      </c>
    </row>
    <row r="214" spans="1:4" x14ac:dyDescent="0.2">
      <c r="A214" s="103" t="s">
        <v>163</v>
      </c>
      <c r="B214" s="104" t="s">
        <v>158</v>
      </c>
      <c r="C214" s="104" t="s">
        <v>414</v>
      </c>
      <c r="D214" s="110" t="s">
        <v>414</v>
      </c>
    </row>
    <row r="215" spans="1:4" x14ac:dyDescent="0.2">
      <c r="A215" s="103" t="s">
        <v>164</v>
      </c>
      <c r="B215" s="104" t="s">
        <v>158</v>
      </c>
      <c r="C215" s="104" t="s">
        <v>415</v>
      </c>
      <c r="D215" s="110" t="s">
        <v>415</v>
      </c>
    </row>
    <row r="216" spans="1:4" x14ac:dyDescent="0.2">
      <c r="A216" s="103" t="s">
        <v>165</v>
      </c>
      <c r="B216" s="104" t="s">
        <v>158</v>
      </c>
      <c r="C216" s="104" t="s">
        <v>415</v>
      </c>
      <c r="D216" s="110" t="s">
        <v>416</v>
      </c>
    </row>
    <row r="217" spans="1:4" x14ac:dyDescent="0.2">
      <c r="A217" s="103" t="s">
        <v>166</v>
      </c>
      <c r="B217" s="104" t="s">
        <v>158</v>
      </c>
      <c r="C217" s="104" t="s">
        <v>417</v>
      </c>
      <c r="D217" s="104" t="s">
        <v>417</v>
      </c>
    </row>
    <row r="218" spans="1:4" x14ac:dyDescent="0.2">
      <c r="A218" s="103" t="s">
        <v>167</v>
      </c>
      <c r="B218" s="104" t="s">
        <v>158</v>
      </c>
      <c r="C218" s="104" t="s">
        <v>854</v>
      </c>
      <c r="D218" s="110" t="s">
        <v>854</v>
      </c>
    </row>
    <row r="219" spans="1:4" x14ac:dyDescent="0.2">
      <c r="A219" s="103" t="s">
        <v>168</v>
      </c>
      <c r="B219" s="104" t="s">
        <v>158</v>
      </c>
      <c r="C219" s="104" t="s">
        <v>855</v>
      </c>
      <c r="D219" s="110" t="s">
        <v>855</v>
      </c>
    </row>
    <row r="220" spans="1:4" x14ac:dyDescent="0.2">
      <c r="A220" s="103" t="s">
        <v>169</v>
      </c>
      <c r="B220" s="104" t="s">
        <v>158</v>
      </c>
      <c r="C220" s="104" t="s">
        <v>418</v>
      </c>
      <c r="D220" s="104" t="s">
        <v>418</v>
      </c>
    </row>
    <row r="221" spans="1:4" x14ac:dyDescent="0.2">
      <c r="A221" s="103" t="s">
        <v>170</v>
      </c>
      <c r="B221" s="104" t="s">
        <v>158</v>
      </c>
      <c r="C221" s="104" t="s">
        <v>419</v>
      </c>
      <c r="D221" s="110" t="s">
        <v>419</v>
      </c>
    </row>
    <row r="222" spans="1:4" x14ac:dyDescent="0.2">
      <c r="A222" s="103" t="s">
        <v>171</v>
      </c>
      <c r="B222" s="104" t="s">
        <v>158</v>
      </c>
      <c r="C222" s="104" t="s">
        <v>420</v>
      </c>
      <c r="D222" s="110" t="s">
        <v>420</v>
      </c>
    </row>
    <row r="223" spans="1:4" x14ac:dyDescent="0.2">
      <c r="A223" s="103" t="s">
        <v>172</v>
      </c>
      <c r="B223" s="104" t="s">
        <v>158</v>
      </c>
      <c r="C223" s="104" t="s">
        <v>640</v>
      </c>
      <c r="D223" s="110" t="s">
        <v>640</v>
      </c>
    </row>
    <row r="224" spans="1:4" x14ac:dyDescent="0.2">
      <c r="A224" s="103" t="s">
        <v>173</v>
      </c>
      <c r="B224" s="104" t="s">
        <v>158</v>
      </c>
      <c r="C224" s="104" t="s">
        <v>421</v>
      </c>
      <c r="D224" s="110" t="s">
        <v>421</v>
      </c>
    </row>
    <row r="225" spans="1:4" x14ac:dyDescent="0.2">
      <c r="A225" s="103" t="s">
        <v>174</v>
      </c>
      <c r="B225" s="104" t="s">
        <v>158</v>
      </c>
      <c r="C225" s="104" t="s">
        <v>422</v>
      </c>
      <c r="D225" s="110" t="s">
        <v>422</v>
      </c>
    </row>
    <row r="226" spans="1:4" x14ac:dyDescent="0.2">
      <c r="A226" s="103" t="s">
        <v>175</v>
      </c>
      <c r="B226" s="104" t="s">
        <v>158</v>
      </c>
      <c r="C226" s="104" t="s">
        <v>936</v>
      </c>
      <c r="D226" s="110" t="s">
        <v>936</v>
      </c>
    </row>
    <row r="227" spans="1:4" x14ac:dyDescent="0.2">
      <c r="A227" s="103" t="s">
        <v>176</v>
      </c>
      <c r="B227" s="104" t="s">
        <v>158</v>
      </c>
      <c r="C227" s="104" t="s">
        <v>423</v>
      </c>
      <c r="D227" s="110" t="s">
        <v>423</v>
      </c>
    </row>
    <row r="228" spans="1:4" x14ac:dyDescent="0.2">
      <c r="A228" s="103" t="s">
        <v>177</v>
      </c>
      <c r="B228" s="104" t="s">
        <v>158</v>
      </c>
      <c r="C228" s="104" t="s">
        <v>424</v>
      </c>
      <c r="D228" s="110" t="s">
        <v>424</v>
      </c>
    </row>
    <row r="229" spans="1:4" x14ac:dyDescent="0.2">
      <c r="A229" s="103" t="s">
        <v>178</v>
      </c>
      <c r="B229" s="104" t="s">
        <v>158</v>
      </c>
      <c r="C229" s="104" t="s">
        <v>425</v>
      </c>
      <c r="D229" s="110" t="s">
        <v>425</v>
      </c>
    </row>
    <row r="230" spans="1:4" x14ac:dyDescent="0.2">
      <c r="A230" s="103" t="s">
        <v>179</v>
      </c>
      <c r="B230" s="104" t="s">
        <v>158</v>
      </c>
      <c r="C230" s="104" t="s">
        <v>426</v>
      </c>
      <c r="D230" s="110" t="s">
        <v>426</v>
      </c>
    </row>
    <row r="231" spans="1:4" x14ac:dyDescent="0.2">
      <c r="A231" s="103" t="s">
        <v>180</v>
      </c>
      <c r="B231" s="104" t="s">
        <v>158</v>
      </c>
      <c r="C231" s="104" t="s">
        <v>937</v>
      </c>
      <c r="D231" s="110" t="s">
        <v>937</v>
      </c>
    </row>
    <row r="232" spans="1:4" x14ac:dyDescent="0.2">
      <c r="A232" s="103" t="s">
        <v>181</v>
      </c>
      <c r="B232" s="104" t="s">
        <v>158</v>
      </c>
      <c r="C232" s="104" t="s">
        <v>427</v>
      </c>
      <c r="D232" s="110" t="s">
        <v>427</v>
      </c>
    </row>
    <row r="233" spans="1:4" x14ac:dyDescent="0.2">
      <c r="A233" s="103" t="s">
        <v>182</v>
      </c>
      <c r="B233" s="104" t="s">
        <v>158</v>
      </c>
      <c r="C233" s="104" t="s">
        <v>428</v>
      </c>
      <c r="D233" s="110" t="s">
        <v>428</v>
      </c>
    </row>
    <row r="234" spans="1:4" x14ac:dyDescent="0.2">
      <c r="A234" s="103" t="s">
        <v>183</v>
      </c>
      <c r="B234" s="104" t="s">
        <v>158</v>
      </c>
      <c r="C234" s="104" t="s">
        <v>429</v>
      </c>
      <c r="D234" s="110" t="s">
        <v>429</v>
      </c>
    </row>
    <row r="235" spans="1:4" x14ac:dyDescent="0.2">
      <c r="A235" s="103" t="s">
        <v>184</v>
      </c>
      <c r="B235" s="104" t="s">
        <v>158</v>
      </c>
      <c r="C235" s="104" t="s">
        <v>938</v>
      </c>
      <c r="D235" s="110" t="s">
        <v>938</v>
      </c>
    </row>
    <row r="236" spans="1:4" x14ac:dyDescent="0.2">
      <c r="A236" s="103" t="s">
        <v>185</v>
      </c>
      <c r="B236" s="104" t="s">
        <v>158</v>
      </c>
      <c r="C236" s="104" t="s">
        <v>430</v>
      </c>
      <c r="D236" s="110" t="s">
        <v>430</v>
      </c>
    </row>
    <row r="237" spans="1:4" x14ac:dyDescent="0.2">
      <c r="A237" s="103" t="s">
        <v>186</v>
      </c>
      <c r="B237" s="104" t="s">
        <v>158</v>
      </c>
      <c r="C237" s="104" t="s">
        <v>431</v>
      </c>
      <c r="D237" s="110" t="s">
        <v>431</v>
      </c>
    </row>
    <row r="238" spans="1:4" x14ac:dyDescent="0.2">
      <c r="A238" s="103" t="s">
        <v>187</v>
      </c>
      <c r="B238" s="104" t="s">
        <v>158</v>
      </c>
      <c r="C238" s="104" t="s">
        <v>856</v>
      </c>
      <c r="D238" s="110" t="s">
        <v>856</v>
      </c>
    </row>
    <row r="239" spans="1:4" x14ac:dyDescent="0.2">
      <c r="A239" s="103" t="s">
        <v>188</v>
      </c>
      <c r="B239" s="104" t="s">
        <v>158</v>
      </c>
      <c r="C239" s="104" t="s">
        <v>432</v>
      </c>
      <c r="D239" s="110" t="s">
        <v>432</v>
      </c>
    </row>
    <row r="240" spans="1:4" x14ac:dyDescent="0.2">
      <c r="A240" s="103" t="s">
        <v>189</v>
      </c>
      <c r="B240" s="104" t="s">
        <v>158</v>
      </c>
      <c r="C240" s="104" t="s">
        <v>433</v>
      </c>
      <c r="D240" s="110" t="s">
        <v>433</v>
      </c>
    </row>
    <row r="241" spans="1:4" x14ac:dyDescent="0.2">
      <c r="A241" s="103" t="s">
        <v>190</v>
      </c>
      <c r="B241" s="104" t="s">
        <v>158</v>
      </c>
      <c r="C241" s="104" t="s">
        <v>434</v>
      </c>
      <c r="D241" s="110" t="s">
        <v>434</v>
      </c>
    </row>
    <row r="242" spans="1:4" x14ac:dyDescent="0.2">
      <c r="A242" s="103" t="s">
        <v>191</v>
      </c>
      <c r="B242" s="104" t="s">
        <v>158</v>
      </c>
      <c r="C242" s="104" t="s">
        <v>435</v>
      </c>
      <c r="D242" s="110" t="s">
        <v>435</v>
      </c>
    </row>
    <row r="243" spans="1:4" x14ac:dyDescent="0.2">
      <c r="A243" s="103" t="s">
        <v>192</v>
      </c>
      <c r="B243" s="104" t="s">
        <v>158</v>
      </c>
      <c r="C243" s="104" t="s">
        <v>436</v>
      </c>
      <c r="D243" s="110" t="s">
        <v>436</v>
      </c>
    </row>
    <row r="244" spans="1:4" x14ac:dyDescent="0.2">
      <c r="A244" s="103" t="s">
        <v>193</v>
      </c>
      <c r="B244" s="104" t="s">
        <v>158</v>
      </c>
      <c r="C244" s="104" t="s">
        <v>437</v>
      </c>
      <c r="D244" s="110" t="s">
        <v>437</v>
      </c>
    </row>
    <row r="245" spans="1:4" x14ac:dyDescent="0.2">
      <c r="A245" s="103" t="s">
        <v>194</v>
      </c>
      <c r="B245" s="104" t="s">
        <v>158</v>
      </c>
      <c r="C245" s="104" t="s">
        <v>939</v>
      </c>
      <c r="D245" s="110" t="s">
        <v>939</v>
      </c>
    </row>
    <row r="246" spans="1:4" x14ac:dyDescent="0.2">
      <c r="A246" s="103" t="s">
        <v>195</v>
      </c>
      <c r="B246" s="104" t="s">
        <v>158</v>
      </c>
      <c r="C246" s="104" t="s">
        <v>438</v>
      </c>
      <c r="D246" s="110" t="s">
        <v>438</v>
      </c>
    </row>
    <row r="247" spans="1:4" x14ac:dyDescent="0.2">
      <c r="A247" s="103" t="s">
        <v>196</v>
      </c>
      <c r="B247" s="104" t="s">
        <v>158</v>
      </c>
      <c r="C247" s="104" t="s">
        <v>940</v>
      </c>
      <c r="D247" s="110" t="s">
        <v>940</v>
      </c>
    </row>
    <row r="248" spans="1:4" x14ac:dyDescent="0.2">
      <c r="A248" s="103" t="s">
        <v>197</v>
      </c>
      <c r="B248" s="104" t="s">
        <v>158</v>
      </c>
      <c r="C248" s="104" t="s">
        <v>439</v>
      </c>
      <c r="D248" s="110" t="s">
        <v>439</v>
      </c>
    </row>
    <row r="249" spans="1:4" x14ac:dyDescent="0.2">
      <c r="A249" s="103" t="s">
        <v>198</v>
      </c>
      <c r="B249" s="104" t="s">
        <v>158</v>
      </c>
      <c r="C249" s="104" t="s">
        <v>440</v>
      </c>
      <c r="D249" s="110" t="s">
        <v>440</v>
      </c>
    </row>
    <row r="250" spans="1:4" x14ac:dyDescent="0.2">
      <c r="A250" s="103" t="s">
        <v>199</v>
      </c>
      <c r="B250" s="104" t="s">
        <v>441</v>
      </c>
      <c r="C250" s="104" t="s">
        <v>900</v>
      </c>
      <c r="D250" s="110" t="s">
        <v>900</v>
      </c>
    </row>
    <row r="251" spans="1:4" x14ac:dyDescent="0.2">
      <c r="A251" s="103" t="s">
        <v>200</v>
      </c>
      <c r="B251" s="104" t="s">
        <v>441</v>
      </c>
      <c r="C251" s="104" t="s">
        <v>900</v>
      </c>
      <c r="D251" s="110" t="s">
        <v>442</v>
      </c>
    </row>
    <row r="252" spans="1:4" x14ac:dyDescent="0.2">
      <c r="A252" s="103" t="s">
        <v>201</v>
      </c>
      <c r="B252" s="104" t="s">
        <v>441</v>
      </c>
      <c r="C252" s="104" t="s">
        <v>443</v>
      </c>
      <c r="D252" s="110" t="s">
        <v>443</v>
      </c>
    </row>
    <row r="253" spans="1:4" x14ac:dyDescent="0.2">
      <c r="A253" s="103" t="s">
        <v>202</v>
      </c>
      <c r="B253" s="104" t="s">
        <v>441</v>
      </c>
      <c r="C253" s="104" t="s">
        <v>444</v>
      </c>
      <c r="D253" s="110" t="s">
        <v>444</v>
      </c>
    </row>
    <row r="254" spans="1:4" x14ac:dyDescent="0.2">
      <c r="A254" s="111" t="s">
        <v>817</v>
      </c>
      <c r="B254" s="112" t="s">
        <v>441</v>
      </c>
      <c r="C254" s="113" t="s">
        <v>833</v>
      </c>
      <c r="D254" s="113" t="s">
        <v>812</v>
      </c>
    </row>
    <row r="255" spans="1:4" x14ac:dyDescent="0.2">
      <c r="A255" s="111" t="s">
        <v>818</v>
      </c>
      <c r="B255" s="112" t="s">
        <v>441</v>
      </c>
      <c r="C255" s="113" t="s">
        <v>834</v>
      </c>
      <c r="D255" s="113" t="s">
        <v>813</v>
      </c>
    </row>
    <row r="256" spans="1:4" x14ac:dyDescent="0.2">
      <c r="A256" s="111" t="s">
        <v>819</v>
      </c>
      <c r="B256" s="112" t="s">
        <v>441</v>
      </c>
      <c r="C256" s="113" t="s">
        <v>835</v>
      </c>
      <c r="D256" s="113" t="s">
        <v>814</v>
      </c>
    </row>
    <row r="257" spans="1:4" x14ac:dyDescent="0.2">
      <c r="A257" s="111" t="s">
        <v>820</v>
      </c>
      <c r="B257" s="112" t="s">
        <v>441</v>
      </c>
      <c r="C257" s="113" t="s">
        <v>836</v>
      </c>
      <c r="D257" s="113" t="s">
        <v>815</v>
      </c>
    </row>
    <row r="258" spans="1:4" x14ac:dyDescent="0.2">
      <c r="A258" s="111" t="s">
        <v>821</v>
      </c>
      <c r="B258" s="112" t="s">
        <v>441</v>
      </c>
      <c r="C258" s="113" t="s">
        <v>837</v>
      </c>
      <c r="D258" s="113" t="s">
        <v>816</v>
      </c>
    </row>
    <row r="259" spans="1:4" x14ac:dyDescent="0.2">
      <c r="A259" s="103" t="s">
        <v>203</v>
      </c>
      <c r="B259" s="104" t="s">
        <v>441</v>
      </c>
      <c r="C259" s="104" t="s">
        <v>444</v>
      </c>
      <c r="D259" s="110" t="s">
        <v>445</v>
      </c>
    </row>
    <row r="260" spans="1:4" x14ac:dyDescent="0.2">
      <c r="A260" s="103" t="s">
        <v>204</v>
      </c>
      <c r="B260" s="104" t="s">
        <v>441</v>
      </c>
      <c r="C260" s="104" t="s">
        <v>444</v>
      </c>
      <c r="D260" s="110" t="s">
        <v>446</v>
      </c>
    </row>
    <row r="261" spans="1:4" x14ac:dyDescent="0.2">
      <c r="A261" s="103" t="s">
        <v>205</v>
      </c>
      <c r="B261" s="104" t="s">
        <v>441</v>
      </c>
      <c r="C261" s="104" t="s">
        <v>444</v>
      </c>
      <c r="D261" s="110" t="s">
        <v>447</v>
      </c>
    </row>
    <row r="262" spans="1:4" x14ac:dyDescent="0.2">
      <c r="A262" s="103" t="s">
        <v>206</v>
      </c>
      <c r="B262" s="104" t="s">
        <v>207</v>
      </c>
      <c r="C262" s="104" t="s">
        <v>448</v>
      </c>
      <c r="D262" s="110" t="s">
        <v>448</v>
      </c>
    </row>
    <row r="263" spans="1:4" x14ac:dyDescent="0.2">
      <c r="A263" s="103" t="s">
        <v>208</v>
      </c>
      <c r="B263" s="104" t="s">
        <v>207</v>
      </c>
      <c r="C263" s="104" t="s">
        <v>448</v>
      </c>
      <c r="D263" s="110" t="s">
        <v>787</v>
      </c>
    </row>
    <row r="264" spans="1:4" x14ac:dyDescent="0.2">
      <c r="A264" s="103" t="s">
        <v>209</v>
      </c>
      <c r="B264" s="104" t="s">
        <v>207</v>
      </c>
      <c r="C264" s="104" t="s">
        <v>448</v>
      </c>
      <c r="D264" s="110" t="s">
        <v>449</v>
      </c>
    </row>
    <row r="265" spans="1:4" x14ac:dyDescent="0.2">
      <c r="A265" s="103" t="s">
        <v>941</v>
      </c>
      <c r="B265" s="104" t="s">
        <v>207</v>
      </c>
      <c r="C265" s="104" t="s">
        <v>448</v>
      </c>
      <c r="D265" s="110" t="s">
        <v>942</v>
      </c>
    </row>
    <row r="266" spans="1:4" x14ac:dyDescent="0.2">
      <c r="A266" s="103" t="s">
        <v>210</v>
      </c>
      <c r="B266" s="104" t="s">
        <v>207</v>
      </c>
      <c r="C266" s="104" t="s">
        <v>450</v>
      </c>
      <c r="D266" s="110" t="s">
        <v>450</v>
      </c>
    </row>
    <row r="267" spans="1:4" x14ac:dyDescent="0.2">
      <c r="A267" s="103" t="s">
        <v>211</v>
      </c>
      <c r="B267" s="104" t="s">
        <v>207</v>
      </c>
      <c r="C267" s="104" t="s">
        <v>788</v>
      </c>
      <c r="D267" s="110" t="s">
        <v>788</v>
      </c>
    </row>
    <row r="268" spans="1:4" x14ac:dyDescent="0.2">
      <c r="A268" s="103" t="s">
        <v>212</v>
      </c>
      <c r="B268" s="104" t="s">
        <v>207</v>
      </c>
      <c r="C268" s="104" t="s">
        <v>789</v>
      </c>
      <c r="D268" s="110" t="s">
        <v>789</v>
      </c>
    </row>
    <row r="269" spans="1:4" x14ac:dyDescent="0.2">
      <c r="A269" s="103" t="s">
        <v>213</v>
      </c>
      <c r="B269" s="104" t="s">
        <v>207</v>
      </c>
      <c r="C269" s="104" t="s">
        <v>790</v>
      </c>
      <c r="D269" s="110" t="s">
        <v>790</v>
      </c>
    </row>
    <row r="270" spans="1:4" x14ac:dyDescent="0.2">
      <c r="A270" s="103" t="s">
        <v>214</v>
      </c>
      <c r="B270" s="104" t="s">
        <v>207</v>
      </c>
      <c r="C270" s="104" t="s">
        <v>791</v>
      </c>
      <c r="D270" s="110" t="s">
        <v>791</v>
      </c>
    </row>
    <row r="271" spans="1:4" x14ac:dyDescent="0.2">
      <c r="A271" s="103" t="s">
        <v>215</v>
      </c>
      <c r="B271" s="104" t="s">
        <v>207</v>
      </c>
      <c r="C271" s="104" t="s">
        <v>792</v>
      </c>
      <c r="D271" s="110" t="s">
        <v>792</v>
      </c>
    </row>
    <row r="272" spans="1:4" s="55" customFormat="1" x14ac:dyDescent="0.2">
      <c r="A272" s="103" t="s">
        <v>216</v>
      </c>
      <c r="B272" s="104" t="s">
        <v>207</v>
      </c>
      <c r="C272" s="104" t="s">
        <v>793</v>
      </c>
      <c r="D272" s="110" t="s">
        <v>793</v>
      </c>
    </row>
    <row r="273" spans="1:4" s="55" customFormat="1" x14ac:dyDescent="0.2">
      <c r="A273" s="103" t="s">
        <v>217</v>
      </c>
      <c r="B273" s="104" t="s">
        <v>207</v>
      </c>
      <c r="C273" s="104" t="s">
        <v>794</v>
      </c>
      <c r="D273" s="110" t="s">
        <v>794</v>
      </c>
    </row>
    <row r="274" spans="1:4" x14ac:dyDescent="0.2">
      <c r="A274" s="103" t="s">
        <v>218</v>
      </c>
      <c r="B274" s="104" t="s">
        <v>207</v>
      </c>
      <c r="C274" s="104" t="s">
        <v>795</v>
      </c>
      <c r="D274" s="110" t="s">
        <v>795</v>
      </c>
    </row>
    <row r="275" spans="1:4" x14ac:dyDescent="0.2">
      <c r="A275" s="103" t="s">
        <v>219</v>
      </c>
      <c r="B275" s="104" t="s">
        <v>207</v>
      </c>
      <c r="C275" s="104" t="s">
        <v>796</v>
      </c>
      <c r="D275" s="110" t="s">
        <v>796</v>
      </c>
    </row>
    <row r="276" spans="1:4" x14ac:dyDescent="0.2">
      <c r="A276" s="103" t="s">
        <v>220</v>
      </c>
      <c r="B276" s="104" t="s">
        <v>207</v>
      </c>
      <c r="C276" s="104" t="s">
        <v>797</v>
      </c>
      <c r="D276" s="110" t="s">
        <v>797</v>
      </c>
    </row>
    <row r="277" spans="1:4" x14ac:dyDescent="0.2">
      <c r="A277" s="103" t="s">
        <v>221</v>
      </c>
      <c r="B277" s="104" t="s">
        <v>207</v>
      </c>
      <c r="C277" s="104" t="s">
        <v>943</v>
      </c>
      <c r="D277" s="110" t="s">
        <v>943</v>
      </c>
    </row>
    <row r="278" spans="1:4" x14ac:dyDescent="0.2">
      <c r="A278" s="103" t="s">
        <v>222</v>
      </c>
      <c r="B278" s="104" t="s">
        <v>207</v>
      </c>
      <c r="C278" s="104" t="s">
        <v>944</v>
      </c>
      <c r="D278" s="110" t="s">
        <v>944</v>
      </c>
    </row>
    <row r="279" spans="1:4" x14ac:dyDescent="0.2">
      <c r="A279" s="103" t="s">
        <v>223</v>
      </c>
      <c r="B279" s="104" t="s">
        <v>207</v>
      </c>
      <c r="C279" s="104" t="s">
        <v>798</v>
      </c>
      <c r="D279" s="110" t="s">
        <v>798</v>
      </c>
    </row>
    <row r="280" spans="1:4" x14ac:dyDescent="0.2">
      <c r="A280" s="103" t="s">
        <v>224</v>
      </c>
      <c r="B280" s="104" t="s">
        <v>207</v>
      </c>
      <c r="C280" s="104" t="s">
        <v>799</v>
      </c>
      <c r="D280" s="110" t="s">
        <v>799</v>
      </c>
    </row>
    <row r="281" spans="1:4" x14ac:dyDescent="0.2">
      <c r="A281" s="103" t="s">
        <v>225</v>
      </c>
      <c r="B281" s="104" t="s">
        <v>207</v>
      </c>
      <c r="C281" s="104" t="s">
        <v>800</v>
      </c>
      <c r="D281" s="110" t="s">
        <v>800</v>
      </c>
    </row>
    <row r="282" spans="1:4" x14ac:dyDescent="0.2">
      <c r="A282" s="103" t="s">
        <v>801</v>
      </c>
      <c r="B282" s="104" t="s">
        <v>207</v>
      </c>
      <c r="C282" s="104" t="s">
        <v>945</v>
      </c>
      <c r="D282" s="110" t="s">
        <v>945</v>
      </c>
    </row>
    <row r="283" spans="1:4" x14ac:dyDescent="0.2">
      <c r="A283" s="103" t="s">
        <v>226</v>
      </c>
      <c r="B283" s="104" t="s">
        <v>227</v>
      </c>
      <c r="C283" s="104" t="s">
        <v>451</v>
      </c>
      <c r="D283" s="110" t="s">
        <v>451</v>
      </c>
    </row>
    <row r="284" spans="1:4" x14ac:dyDescent="0.2">
      <c r="A284" s="103" t="s">
        <v>228</v>
      </c>
      <c r="B284" s="104" t="s">
        <v>227</v>
      </c>
      <c r="C284" s="104" t="s">
        <v>451</v>
      </c>
      <c r="D284" s="110" t="s">
        <v>946</v>
      </c>
    </row>
    <row r="285" spans="1:4" x14ac:dyDescent="0.2">
      <c r="A285" s="103" t="s">
        <v>229</v>
      </c>
      <c r="B285" s="104" t="s">
        <v>227</v>
      </c>
      <c r="C285" s="104" t="s">
        <v>451</v>
      </c>
      <c r="D285" s="110" t="s">
        <v>452</v>
      </c>
    </row>
    <row r="286" spans="1:4" x14ac:dyDescent="0.2">
      <c r="A286" s="103" t="s">
        <v>230</v>
      </c>
      <c r="B286" s="104" t="s">
        <v>227</v>
      </c>
      <c r="C286" s="104" t="s">
        <v>451</v>
      </c>
      <c r="D286" s="110" t="s">
        <v>947</v>
      </c>
    </row>
    <row r="287" spans="1:4" ht="15.75" customHeight="1" x14ac:dyDescent="0.2">
      <c r="A287" s="103" t="s">
        <v>231</v>
      </c>
      <c r="B287" s="104" t="s">
        <v>227</v>
      </c>
      <c r="C287" s="104" t="s">
        <v>451</v>
      </c>
      <c r="D287" s="110" t="s">
        <v>610</v>
      </c>
    </row>
    <row r="288" spans="1:4" ht="15.75" customHeight="1" x14ac:dyDescent="0.2">
      <c r="A288" s="103" t="s">
        <v>232</v>
      </c>
      <c r="B288" s="104" t="s">
        <v>227</v>
      </c>
      <c r="C288" s="104" t="s">
        <v>451</v>
      </c>
      <c r="D288" s="110" t="s">
        <v>453</v>
      </c>
    </row>
    <row r="289" spans="1:4" ht="15.75" customHeight="1" x14ac:dyDescent="0.2">
      <c r="A289" s="103" t="s">
        <v>233</v>
      </c>
      <c r="B289" s="104" t="s">
        <v>227</v>
      </c>
      <c r="C289" s="104" t="s">
        <v>451</v>
      </c>
      <c r="D289" s="110" t="s">
        <v>454</v>
      </c>
    </row>
    <row r="290" spans="1:4" ht="15.75" customHeight="1" x14ac:dyDescent="0.2">
      <c r="A290" s="103" t="s">
        <v>948</v>
      </c>
      <c r="B290" s="104" t="s">
        <v>227</v>
      </c>
      <c r="C290" s="104" t="s">
        <v>451</v>
      </c>
      <c r="D290" s="110" t="s">
        <v>949</v>
      </c>
    </row>
    <row r="291" spans="1:4" ht="15.75" customHeight="1" x14ac:dyDescent="0.2">
      <c r="A291" s="103" t="s">
        <v>1151</v>
      </c>
      <c r="B291" s="104" t="s">
        <v>227</v>
      </c>
      <c r="C291" s="104" t="s">
        <v>451</v>
      </c>
      <c r="D291" s="110" t="s">
        <v>1152</v>
      </c>
    </row>
    <row r="292" spans="1:4" ht="15.75" customHeight="1" x14ac:dyDescent="0.2">
      <c r="A292" s="103" t="s">
        <v>234</v>
      </c>
      <c r="B292" s="104" t="s">
        <v>227</v>
      </c>
      <c r="C292" s="104" t="s">
        <v>455</v>
      </c>
      <c r="D292" s="110" t="s">
        <v>455</v>
      </c>
    </row>
    <row r="293" spans="1:4" ht="15.75" customHeight="1" x14ac:dyDescent="0.2">
      <c r="A293" s="103" t="s">
        <v>235</v>
      </c>
      <c r="B293" s="104" t="s">
        <v>227</v>
      </c>
      <c r="C293" s="104" t="s">
        <v>456</v>
      </c>
      <c r="D293" s="110" t="s">
        <v>456</v>
      </c>
    </row>
    <row r="294" spans="1:4" ht="15.75" customHeight="1" x14ac:dyDescent="0.2">
      <c r="A294" s="103" t="s">
        <v>236</v>
      </c>
      <c r="B294" s="104" t="s">
        <v>457</v>
      </c>
      <c r="C294" s="104" t="s">
        <v>458</v>
      </c>
      <c r="D294" s="110" t="s">
        <v>458</v>
      </c>
    </row>
    <row r="295" spans="1:4" ht="15.75" customHeight="1" x14ac:dyDescent="0.2">
      <c r="A295" s="103" t="s">
        <v>237</v>
      </c>
      <c r="B295" s="104" t="s">
        <v>457</v>
      </c>
      <c r="C295" s="104" t="s">
        <v>459</v>
      </c>
      <c r="D295" s="110" t="s">
        <v>459</v>
      </c>
    </row>
    <row r="296" spans="1:4" ht="15.75" customHeight="1" x14ac:dyDescent="0.2">
      <c r="A296" s="103" t="s">
        <v>517</v>
      </c>
      <c r="B296" s="104" t="s">
        <v>950</v>
      </c>
      <c r="C296" s="104" t="s">
        <v>486</v>
      </c>
      <c r="D296" s="110" t="s">
        <v>486</v>
      </c>
    </row>
    <row r="297" spans="1:4" ht="15.75" customHeight="1" x14ac:dyDescent="0.2">
      <c r="A297" s="103" t="s">
        <v>611</v>
      </c>
      <c r="B297" s="104" t="s">
        <v>950</v>
      </c>
      <c r="C297" s="104" t="s">
        <v>486</v>
      </c>
      <c r="D297" s="110" t="s">
        <v>612</v>
      </c>
    </row>
    <row r="298" spans="1:4" ht="15.75" customHeight="1" x14ac:dyDescent="0.2">
      <c r="A298" s="103" t="s">
        <v>951</v>
      </c>
      <c r="B298" s="104" t="s">
        <v>950</v>
      </c>
      <c r="C298" s="104" t="s">
        <v>486</v>
      </c>
      <c r="D298" s="110" t="s">
        <v>952</v>
      </c>
    </row>
    <row r="299" spans="1:4" ht="15.75" customHeight="1" x14ac:dyDescent="0.2">
      <c r="A299" s="103" t="s">
        <v>238</v>
      </c>
      <c r="B299" s="104" t="s">
        <v>950</v>
      </c>
      <c r="C299" s="104" t="s">
        <v>641</v>
      </c>
      <c r="D299" s="110" t="s">
        <v>641</v>
      </c>
    </row>
    <row r="300" spans="1:4" ht="15.75" customHeight="1" x14ac:dyDescent="0.2">
      <c r="A300" s="103" t="s">
        <v>849</v>
      </c>
      <c r="B300" s="104" t="s">
        <v>950</v>
      </c>
      <c r="C300" s="104" t="s">
        <v>641</v>
      </c>
      <c r="D300" s="110" t="s">
        <v>953</v>
      </c>
    </row>
    <row r="301" spans="1:4" ht="15.75" customHeight="1" x14ac:dyDescent="0.2">
      <c r="A301" s="103" t="s">
        <v>850</v>
      </c>
      <c r="B301" s="104" t="s">
        <v>950</v>
      </c>
      <c r="C301" s="104" t="s">
        <v>641</v>
      </c>
      <c r="D301" s="110" t="s">
        <v>954</v>
      </c>
    </row>
    <row r="302" spans="1:4" x14ac:dyDescent="0.2">
      <c r="A302" s="103" t="s">
        <v>239</v>
      </c>
      <c r="B302" s="104" t="s">
        <v>950</v>
      </c>
      <c r="C302" s="104" t="s">
        <v>461</v>
      </c>
      <c r="D302" s="110" t="s">
        <v>461</v>
      </c>
    </row>
    <row r="303" spans="1:4" x14ac:dyDescent="0.2">
      <c r="A303" s="103" t="s">
        <v>240</v>
      </c>
      <c r="B303" s="104" t="s">
        <v>950</v>
      </c>
      <c r="C303" s="104" t="s">
        <v>462</v>
      </c>
      <c r="D303" s="110" t="s">
        <v>462</v>
      </c>
    </row>
    <row r="304" spans="1:4" x14ac:dyDescent="0.2">
      <c r="A304" s="103" t="s">
        <v>241</v>
      </c>
      <c r="B304" s="104" t="s">
        <v>950</v>
      </c>
      <c r="C304" s="104" t="s">
        <v>463</v>
      </c>
      <c r="D304" s="110" t="s">
        <v>463</v>
      </c>
    </row>
    <row r="305" spans="1:4" x14ac:dyDescent="0.2">
      <c r="A305" s="103" t="s">
        <v>242</v>
      </c>
      <c r="B305" s="104" t="s">
        <v>950</v>
      </c>
      <c r="C305" s="104" t="s">
        <v>464</v>
      </c>
      <c r="D305" s="110" t="s">
        <v>464</v>
      </c>
    </row>
    <row r="306" spans="1:4" x14ac:dyDescent="0.2">
      <c r="A306" s="103" t="s">
        <v>518</v>
      </c>
      <c r="B306" s="104" t="s">
        <v>950</v>
      </c>
      <c r="C306" s="104" t="s">
        <v>485</v>
      </c>
      <c r="D306" s="110" t="s">
        <v>485</v>
      </c>
    </row>
    <row r="307" spans="1:4" x14ac:dyDescent="0.2">
      <c r="A307" s="103" t="s">
        <v>710</v>
      </c>
      <c r="B307" s="104" t="s">
        <v>950</v>
      </c>
      <c r="C307" s="104" t="s">
        <v>802</v>
      </c>
      <c r="D307" s="110" t="s">
        <v>802</v>
      </c>
    </row>
    <row r="308" spans="1:4" x14ac:dyDescent="0.2">
      <c r="A308" s="103" t="s">
        <v>711</v>
      </c>
      <c r="B308" s="104" t="s">
        <v>950</v>
      </c>
      <c r="C308" s="104" t="s">
        <v>802</v>
      </c>
      <c r="D308" s="110" t="s">
        <v>955</v>
      </c>
    </row>
    <row r="309" spans="1:4" x14ac:dyDescent="0.2">
      <c r="A309" s="103" t="s">
        <v>842</v>
      </c>
      <c r="B309" s="104" t="s">
        <v>950</v>
      </c>
      <c r="C309" s="104" t="s">
        <v>843</v>
      </c>
      <c r="D309" s="110" t="s">
        <v>843</v>
      </c>
    </row>
    <row r="310" spans="1:4" x14ac:dyDescent="0.2">
      <c r="A310" s="103" t="s">
        <v>851</v>
      </c>
      <c r="B310" s="104" t="s">
        <v>950</v>
      </c>
      <c r="C310" s="104" t="s">
        <v>843</v>
      </c>
      <c r="D310" s="110" t="s">
        <v>956</v>
      </c>
    </row>
    <row r="311" spans="1:4" x14ac:dyDescent="0.2">
      <c r="A311" s="103" t="s">
        <v>243</v>
      </c>
      <c r="B311" s="104" t="s">
        <v>465</v>
      </c>
      <c r="C311" s="104" t="s">
        <v>466</v>
      </c>
      <c r="D311" s="110" t="s">
        <v>466</v>
      </c>
    </row>
    <row r="312" spans="1:4" x14ac:dyDescent="0.2">
      <c r="A312" s="103" t="s">
        <v>467</v>
      </c>
      <c r="B312" s="104" t="s">
        <v>465</v>
      </c>
      <c r="C312" s="104" t="s">
        <v>466</v>
      </c>
      <c r="D312" s="110" t="s">
        <v>688</v>
      </c>
    </row>
    <row r="313" spans="1:4" x14ac:dyDescent="0.2">
      <c r="A313" s="103" t="s">
        <v>599</v>
      </c>
      <c r="B313" s="104" t="s">
        <v>465</v>
      </c>
      <c r="C313" s="104" t="s">
        <v>466</v>
      </c>
      <c r="D313" s="110" t="s">
        <v>322</v>
      </c>
    </row>
    <row r="314" spans="1:4" x14ac:dyDescent="0.2">
      <c r="A314" s="103" t="s">
        <v>957</v>
      </c>
      <c r="B314" s="104" t="s">
        <v>465</v>
      </c>
      <c r="C314" s="104" t="s">
        <v>466</v>
      </c>
      <c r="D314" s="110" t="s">
        <v>958</v>
      </c>
    </row>
    <row r="315" spans="1:4" x14ac:dyDescent="0.2">
      <c r="A315" s="103" t="s">
        <v>959</v>
      </c>
      <c r="B315" s="104" t="s">
        <v>465</v>
      </c>
      <c r="C315" s="104" t="s">
        <v>466</v>
      </c>
      <c r="D315" s="110" t="s">
        <v>960</v>
      </c>
    </row>
    <row r="316" spans="1:4" x14ac:dyDescent="0.2">
      <c r="A316" s="103" t="s">
        <v>244</v>
      </c>
      <c r="B316" s="104" t="s">
        <v>468</v>
      </c>
      <c r="C316" s="104" t="s">
        <v>469</v>
      </c>
      <c r="D316" s="110" t="s">
        <v>469</v>
      </c>
    </row>
    <row r="317" spans="1:4" x14ac:dyDescent="0.2">
      <c r="A317" s="103" t="s">
        <v>245</v>
      </c>
      <c r="B317" s="104" t="s">
        <v>470</v>
      </c>
      <c r="C317" s="104" t="s">
        <v>471</v>
      </c>
      <c r="D317" s="110" t="s">
        <v>471</v>
      </c>
    </row>
    <row r="318" spans="1:4" x14ac:dyDescent="0.2">
      <c r="A318" s="103" t="s">
        <v>246</v>
      </c>
      <c r="B318" s="104" t="s">
        <v>470</v>
      </c>
      <c r="C318" s="104" t="s">
        <v>471</v>
      </c>
      <c r="D318" s="110" t="s">
        <v>961</v>
      </c>
    </row>
    <row r="319" spans="1:4" x14ac:dyDescent="0.2">
      <c r="A319" s="103" t="s">
        <v>247</v>
      </c>
      <c r="B319" s="104" t="s">
        <v>470</v>
      </c>
      <c r="C319" s="104" t="s">
        <v>471</v>
      </c>
      <c r="D319" s="110" t="s">
        <v>472</v>
      </c>
    </row>
    <row r="320" spans="1:4" x14ac:dyDescent="0.2">
      <c r="A320" s="103" t="s">
        <v>614</v>
      </c>
      <c r="B320" s="104" t="s">
        <v>470</v>
      </c>
      <c r="C320" s="104" t="s">
        <v>471</v>
      </c>
      <c r="D320" s="110" t="s">
        <v>615</v>
      </c>
    </row>
    <row r="321" spans="1:4" x14ac:dyDescent="0.2">
      <c r="A321" s="103" t="s">
        <v>882</v>
      </c>
      <c r="B321" s="104" t="s">
        <v>470</v>
      </c>
      <c r="C321" s="104" t="s">
        <v>471</v>
      </c>
      <c r="D321" s="110" t="s">
        <v>883</v>
      </c>
    </row>
    <row r="322" spans="1:4" x14ac:dyDescent="0.2">
      <c r="A322" s="103" t="s">
        <v>248</v>
      </c>
      <c r="B322" s="104" t="s">
        <v>470</v>
      </c>
      <c r="C322" s="104" t="s">
        <v>473</v>
      </c>
      <c r="D322" s="110" t="s">
        <v>473</v>
      </c>
    </row>
    <row r="323" spans="1:4" x14ac:dyDescent="0.2">
      <c r="A323" s="103" t="s">
        <v>249</v>
      </c>
      <c r="B323" s="104" t="s">
        <v>470</v>
      </c>
      <c r="C323" s="104" t="s">
        <v>474</v>
      </c>
      <c r="D323" s="110" t="s">
        <v>474</v>
      </c>
    </row>
    <row r="324" spans="1:4" x14ac:dyDescent="0.2">
      <c r="A324" s="103" t="s">
        <v>250</v>
      </c>
      <c r="B324" s="104" t="s">
        <v>470</v>
      </c>
      <c r="C324" s="104" t="s">
        <v>475</v>
      </c>
      <c r="D324" s="110" t="s">
        <v>475</v>
      </c>
    </row>
    <row r="325" spans="1:4" x14ac:dyDescent="0.2">
      <c r="A325" s="103" t="s">
        <v>251</v>
      </c>
      <c r="B325" s="104" t="s">
        <v>252</v>
      </c>
      <c r="C325" s="104" t="s">
        <v>476</v>
      </c>
      <c r="D325" s="110" t="s">
        <v>476</v>
      </c>
    </row>
    <row r="326" spans="1:4" x14ac:dyDescent="0.2">
      <c r="A326" s="103" t="s">
        <v>884</v>
      </c>
      <c r="B326" s="104" t="s">
        <v>252</v>
      </c>
      <c r="C326" s="104" t="s">
        <v>476</v>
      </c>
      <c r="D326" s="110" t="s">
        <v>885</v>
      </c>
    </row>
    <row r="327" spans="1:4" x14ac:dyDescent="0.2">
      <c r="A327" s="103" t="s">
        <v>1153</v>
      </c>
      <c r="B327" s="104" t="s">
        <v>252</v>
      </c>
      <c r="C327" s="104" t="s">
        <v>476</v>
      </c>
      <c r="D327" s="110" t="s">
        <v>1154</v>
      </c>
    </row>
    <row r="328" spans="1:4" x14ac:dyDescent="0.2">
      <c r="A328" s="103" t="s">
        <v>253</v>
      </c>
      <c r="B328" s="104" t="s">
        <v>252</v>
      </c>
      <c r="C328" s="104" t="s">
        <v>477</v>
      </c>
      <c r="D328" s="110" t="s">
        <v>477</v>
      </c>
    </row>
    <row r="329" spans="1:4" x14ac:dyDescent="0.2">
      <c r="A329" s="103" t="s">
        <v>254</v>
      </c>
      <c r="B329" s="104" t="s">
        <v>252</v>
      </c>
      <c r="C329" s="104" t="s">
        <v>478</v>
      </c>
      <c r="D329" s="110" t="s">
        <v>478</v>
      </c>
    </row>
    <row r="330" spans="1:4" x14ac:dyDescent="0.2">
      <c r="A330" s="103" t="s">
        <v>1012</v>
      </c>
      <c r="B330" s="104" t="s">
        <v>252</v>
      </c>
      <c r="C330" s="104" t="s">
        <v>1011</v>
      </c>
      <c r="D330" s="110" t="s">
        <v>1011</v>
      </c>
    </row>
    <row r="331" spans="1:4" x14ac:dyDescent="0.2">
      <c r="A331" s="103" t="s">
        <v>616</v>
      </c>
      <c r="B331" s="104" t="s">
        <v>617</v>
      </c>
      <c r="C331" s="104" t="s">
        <v>618</v>
      </c>
      <c r="D331" s="110" t="s">
        <v>618</v>
      </c>
    </row>
    <row r="332" spans="1:4" x14ac:dyDescent="0.2">
      <c r="A332" s="103" t="s">
        <v>619</v>
      </c>
      <c r="B332" s="104" t="s">
        <v>617</v>
      </c>
      <c r="C332" s="104" t="s">
        <v>460</v>
      </c>
      <c r="D332" s="110" t="s">
        <v>460</v>
      </c>
    </row>
    <row r="333" spans="1:4" x14ac:dyDescent="0.2">
      <c r="A333" s="103" t="s">
        <v>620</v>
      </c>
      <c r="B333" s="104" t="s">
        <v>617</v>
      </c>
      <c r="C333" s="104" t="s">
        <v>460</v>
      </c>
      <c r="D333" s="110" t="s">
        <v>642</v>
      </c>
    </row>
    <row r="334" spans="1:4" x14ac:dyDescent="0.2">
      <c r="A334" s="103" t="s">
        <v>962</v>
      </c>
      <c r="B334" s="104" t="s">
        <v>617</v>
      </c>
      <c r="C334" s="104" t="s">
        <v>460</v>
      </c>
      <c r="D334" s="110" t="s">
        <v>963</v>
      </c>
    </row>
    <row r="335" spans="1:4" x14ac:dyDescent="0.2">
      <c r="A335" s="103" t="s">
        <v>964</v>
      </c>
      <c r="B335" s="104" t="s">
        <v>617</v>
      </c>
      <c r="C335" s="104" t="s">
        <v>460</v>
      </c>
      <c r="D335" s="110" t="s">
        <v>965</v>
      </c>
    </row>
    <row r="336" spans="1:4" x14ac:dyDescent="0.2">
      <c r="A336" s="103" t="s">
        <v>966</v>
      </c>
      <c r="B336" s="104" t="s">
        <v>617</v>
      </c>
      <c r="C336" s="104" t="s">
        <v>460</v>
      </c>
      <c r="D336" s="110" t="s">
        <v>967</v>
      </c>
    </row>
    <row r="337" spans="1:4" x14ac:dyDescent="0.2">
      <c r="A337" s="103" t="s">
        <v>1155</v>
      </c>
      <c r="B337" s="104" t="s">
        <v>617</v>
      </c>
      <c r="C337" s="104" t="s">
        <v>460</v>
      </c>
      <c r="D337" s="110" t="s">
        <v>1156</v>
      </c>
    </row>
    <row r="338" spans="1:4" x14ac:dyDescent="0.2">
      <c r="A338" s="103" t="s">
        <v>645</v>
      </c>
      <c r="B338" s="104" t="s">
        <v>646</v>
      </c>
      <c r="C338" s="104" t="s">
        <v>647</v>
      </c>
      <c r="D338" s="110" t="s">
        <v>647</v>
      </c>
    </row>
    <row r="339" spans="1:4" x14ac:dyDescent="0.2">
      <c r="A339" s="103" t="s">
        <v>886</v>
      </c>
      <c r="B339" s="104" t="s">
        <v>646</v>
      </c>
      <c r="C339" s="104" t="s">
        <v>647</v>
      </c>
      <c r="D339" s="110" t="s">
        <v>968</v>
      </c>
    </row>
    <row r="340" spans="1:4" x14ac:dyDescent="0.2">
      <c r="A340" s="103" t="s">
        <v>648</v>
      </c>
      <c r="B340" s="104" t="s">
        <v>646</v>
      </c>
      <c r="C340" s="104" t="s">
        <v>672</v>
      </c>
      <c r="D340" s="104" t="s">
        <v>672</v>
      </c>
    </row>
    <row r="341" spans="1:4" x14ac:dyDescent="0.2">
      <c r="A341" s="103" t="s">
        <v>649</v>
      </c>
      <c r="B341" s="104" t="s">
        <v>646</v>
      </c>
      <c r="C341" s="104" t="s">
        <v>672</v>
      </c>
      <c r="D341" s="104" t="s">
        <v>613</v>
      </c>
    </row>
    <row r="342" spans="1:4" x14ac:dyDescent="0.2">
      <c r="A342" s="103" t="s">
        <v>650</v>
      </c>
      <c r="B342" s="104" t="s">
        <v>646</v>
      </c>
      <c r="C342" s="104" t="s">
        <v>672</v>
      </c>
      <c r="D342" s="104" t="s">
        <v>969</v>
      </c>
    </row>
    <row r="343" spans="1:4" x14ac:dyDescent="0.2">
      <c r="A343" s="103" t="s">
        <v>673</v>
      </c>
      <c r="B343" s="104" t="s">
        <v>35</v>
      </c>
      <c r="C343" s="104" t="s">
        <v>301</v>
      </c>
      <c r="D343" s="104" t="s">
        <v>301</v>
      </c>
    </row>
    <row r="344" spans="1:4" x14ac:dyDescent="0.2">
      <c r="A344" s="103" t="s">
        <v>689</v>
      </c>
      <c r="B344" s="104" t="s">
        <v>970</v>
      </c>
      <c r="C344" s="104" t="s">
        <v>690</v>
      </c>
      <c r="D344" s="104" t="s">
        <v>690</v>
      </c>
    </row>
    <row r="345" spans="1:4" x14ac:dyDescent="0.2">
      <c r="A345" s="103" t="s">
        <v>691</v>
      </c>
      <c r="B345" s="104" t="s">
        <v>970</v>
      </c>
      <c r="C345" s="104" t="s">
        <v>690</v>
      </c>
      <c r="D345" s="104" t="s">
        <v>344</v>
      </c>
    </row>
    <row r="346" spans="1:4" x14ac:dyDescent="0.2">
      <c r="A346" s="103" t="s">
        <v>971</v>
      </c>
      <c r="B346" s="104" t="s">
        <v>970</v>
      </c>
      <c r="C346" s="104" t="s">
        <v>690</v>
      </c>
      <c r="D346" s="104" t="s">
        <v>972</v>
      </c>
    </row>
    <row r="347" spans="1:4" x14ac:dyDescent="0.2">
      <c r="A347" s="103" t="s">
        <v>973</v>
      </c>
      <c r="B347" s="104" t="s">
        <v>970</v>
      </c>
      <c r="C347" s="104" t="s">
        <v>690</v>
      </c>
      <c r="D347" s="104" t="s">
        <v>974</v>
      </c>
    </row>
    <row r="348" spans="1:4" x14ac:dyDescent="0.2">
      <c r="A348" s="103" t="s">
        <v>975</v>
      </c>
      <c r="B348" s="104" t="s">
        <v>970</v>
      </c>
      <c r="C348" s="104" t="s">
        <v>690</v>
      </c>
      <c r="D348" s="104" t="s">
        <v>976</v>
      </c>
    </row>
    <row r="349" spans="1:4" x14ac:dyDescent="0.2">
      <c r="A349" s="103" t="s">
        <v>692</v>
      </c>
      <c r="B349" s="104" t="s">
        <v>970</v>
      </c>
      <c r="C349" s="104" t="s">
        <v>693</v>
      </c>
      <c r="D349" s="104" t="s">
        <v>693</v>
      </c>
    </row>
    <row r="350" spans="1:4" x14ac:dyDescent="0.2">
      <c r="A350" s="103" t="s">
        <v>694</v>
      </c>
      <c r="B350" s="104" t="s">
        <v>970</v>
      </c>
      <c r="C350" s="104" t="s">
        <v>695</v>
      </c>
      <c r="D350" s="104" t="s">
        <v>695</v>
      </c>
    </row>
    <row r="351" spans="1:4" x14ac:dyDescent="0.2">
      <c r="A351" s="103" t="s">
        <v>696</v>
      </c>
      <c r="B351" s="104" t="s">
        <v>970</v>
      </c>
      <c r="C351" s="104" t="s">
        <v>695</v>
      </c>
      <c r="D351" s="104" t="s">
        <v>977</v>
      </c>
    </row>
    <row r="352" spans="1:4" x14ac:dyDescent="0.2">
      <c r="A352" s="103" t="s">
        <v>697</v>
      </c>
      <c r="B352" s="104" t="s">
        <v>970</v>
      </c>
      <c r="C352" s="104" t="s">
        <v>695</v>
      </c>
      <c r="D352" s="104" t="s">
        <v>698</v>
      </c>
    </row>
    <row r="353" spans="1:4" x14ac:dyDescent="0.2">
      <c r="A353" s="103" t="s">
        <v>852</v>
      </c>
      <c r="B353" s="104" t="s">
        <v>970</v>
      </c>
      <c r="C353" s="104" t="s">
        <v>695</v>
      </c>
      <c r="D353" s="104" t="s">
        <v>978</v>
      </c>
    </row>
    <row r="354" spans="1:4" x14ac:dyDescent="0.2">
      <c r="A354" s="103" t="s">
        <v>979</v>
      </c>
      <c r="B354" s="104" t="s">
        <v>970</v>
      </c>
      <c r="C354" s="104" t="s">
        <v>695</v>
      </c>
      <c r="D354" s="110" t="s">
        <v>980</v>
      </c>
    </row>
    <row r="355" spans="1:4" x14ac:dyDescent="0.2">
      <c r="A355" s="103" t="s">
        <v>803</v>
      </c>
      <c r="B355" s="104" t="s">
        <v>804</v>
      </c>
      <c r="C355" s="104" t="s">
        <v>853</v>
      </c>
      <c r="D355" s="110" t="s">
        <v>853</v>
      </c>
    </row>
    <row r="356" spans="1:4" x14ac:dyDescent="0.2">
      <c r="A356" s="103" t="s">
        <v>808</v>
      </c>
      <c r="B356" s="104" t="s">
        <v>804</v>
      </c>
      <c r="C356" s="104" t="s">
        <v>853</v>
      </c>
      <c r="D356" s="110" t="s">
        <v>981</v>
      </c>
    </row>
    <row r="357" spans="1:4" x14ac:dyDescent="0.2">
      <c r="A357" s="103" t="s">
        <v>839</v>
      </c>
      <c r="B357" s="104" t="s">
        <v>804</v>
      </c>
      <c r="C357" s="104" t="s">
        <v>853</v>
      </c>
      <c r="D357" s="110" t="s">
        <v>840</v>
      </c>
    </row>
    <row r="358" spans="1:4" x14ac:dyDescent="0.2">
      <c r="A358" s="103" t="s">
        <v>809</v>
      </c>
      <c r="B358" s="104" t="s">
        <v>804</v>
      </c>
      <c r="C358" s="104" t="s">
        <v>810</v>
      </c>
      <c r="D358" s="110" t="s">
        <v>810</v>
      </c>
    </row>
    <row r="359" spans="1:4" x14ac:dyDescent="0.2">
      <c r="A359" s="103" t="s">
        <v>811</v>
      </c>
      <c r="B359" s="104" t="s">
        <v>804</v>
      </c>
      <c r="C359" s="104" t="s">
        <v>810</v>
      </c>
      <c r="D359" s="110" t="s">
        <v>982</v>
      </c>
    </row>
    <row r="360" spans="1:4" x14ac:dyDescent="0.2">
      <c r="A360" s="103" t="s">
        <v>844</v>
      </c>
      <c r="B360" s="104" t="s">
        <v>804</v>
      </c>
      <c r="C360" s="104" t="s">
        <v>810</v>
      </c>
      <c r="D360" s="110" t="s">
        <v>845</v>
      </c>
    </row>
    <row r="361" spans="1:4" x14ac:dyDescent="0.2">
      <c r="A361" s="103" t="s">
        <v>857</v>
      </c>
      <c r="B361" s="104" t="s">
        <v>858</v>
      </c>
      <c r="C361" s="104" t="s">
        <v>756</v>
      </c>
      <c r="D361" s="110" t="s">
        <v>756</v>
      </c>
    </row>
    <row r="362" spans="1:4" x14ac:dyDescent="0.2">
      <c r="A362" s="103" t="s">
        <v>859</v>
      </c>
      <c r="B362" s="104" t="s">
        <v>858</v>
      </c>
      <c r="C362" s="104" t="s">
        <v>757</v>
      </c>
      <c r="D362" s="110" t="s">
        <v>757</v>
      </c>
    </row>
    <row r="363" spans="1:4" x14ac:dyDescent="0.2">
      <c r="A363" s="103" t="s">
        <v>860</v>
      </c>
      <c r="B363" s="104" t="s">
        <v>858</v>
      </c>
      <c r="C363" s="104" t="s">
        <v>758</v>
      </c>
      <c r="D363" s="110" t="s">
        <v>758</v>
      </c>
    </row>
    <row r="364" spans="1:4" x14ac:dyDescent="0.2">
      <c r="A364" s="103" t="s">
        <v>861</v>
      </c>
      <c r="B364" s="104" t="s">
        <v>858</v>
      </c>
      <c r="C364" s="104" t="s">
        <v>759</v>
      </c>
      <c r="D364" s="110" t="s">
        <v>759</v>
      </c>
    </row>
    <row r="365" spans="1:4" x14ac:dyDescent="0.2">
      <c r="A365" s="103" t="s">
        <v>862</v>
      </c>
      <c r="B365" s="104" t="s">
        <v>858</v>
      </c>
      <c r="C365" s="104" t="s">
        <v>760</v>
      </c>
      <c r="D365" s="110" t="s">
        <v>760</v>
      </c>
    </row>
    <row r="366" spans="1:4" x14ac:dyDescent="0.2">
      <c r="A366" s="103" t="s">
        <v>863</v>
      </c>
      <c r="B366" s="104" t="s">
        <v>858</v>
      </c>
      <c r="C366" s="104" t="s">
        <v>864</v>
      </c>
      <c r="D366" s="110" t="s">
        <v>864</v>
      </c>
    </row>
    <row r="367" spans="1:4" x14ac:dyDescent="0.2">
      <c r="A367" s="103" t="s">
        <v>865</v>
      </c>
      <c r="B367" s="104" t="s">
        <v>858</v>
      </c>
      <c r="C367" s="104" t="s">
        <v>761</v>
      </c>
      <c r="D367" s="110" t="s">
        <v>761</v>
      </c>
    </row>
    <row r="368" spans="1:4" x14ac:dyDescent="0.2">
      <c r="A368" s="103" t="s">
        <v>866</v>
      </c>
      <c r="B368" s="104" t="s">
        <v>858</v>
      </c>
      <c r="C368" s="104" t="s">
        <v>762</v>
      </c>
      <c r="D368" s="110" t="s">
        <v>762</v>
      </c>
    </row>
    <row r="369" spans="1:4" x14ac:dyDescent="0.2">
      <c r="A369" s="103" t="s">
        <v>867</v>
      </c>
      <c r="B369" s="104" t="s">
        <v>858</v>
      </c>
      <c r="C369" s="104" t="s">
        <v>763</v>
      </c>
      <c r="D369" s="110" t="s">
        <v>763</v>
      </c>
    </row>
    <row r="370" spans="1:4" x14ac:dyDescent="0.2">
      <c r="A370" s="103" t="s">
        <v>868</v>
      </c>
      <c r="B370" s="104" t="s">
        <v>858</v>
      </c>
      <c r="C370" s="104" t="s">
        <v>764</v>
      </c>
      <c r="D370" s="110" t="s">
        <v>764</v>
      </c>
    </row>
    <row r="371" spans="1:4" x14ac:dyDescent="0.2">
      <c r="A371" s="103" t="s">
        <v>869</v>
      </c>
      <c r="B371" s="104" t="s">
        <v>858</v>
      </c>
      <c r="C371" s="104" t="s">
        <v>765</v>
      </c>
      <c r="D371" s="110" t="s">
        <v>765</v>
      </c>
    </row>
    <row r="372" spans="1:4" x14ac:dyDescent="0.2">
      <c r="A372" s="103" t="s">
        <v>870</v>
      </c>
      <c r="B372" s="104" t="s">
        <v>858</v>
      </c>
      <c r="C372" s="104" t="s">
        <v>766</v>
      </c>
      <c r="D372" s="110" t="s">
        <v>766</v>
      </c>
    </row>
    <row r="373" spans="1:4" x14ac:dyDescent="0.2">
      <c r="A373" s="103" t="s">
        <v>871</v>
      </c>
      <c r="B373" s="104" t="s">
        <v>858</v>
      </c>
      <c r="C373" s="104" t="s">
        <v>308</v>
      </c>
      <c r="D373" s="110" t="s">
        <v>308</v>
      </c>
    </row>
    <row r="374" spans="1:4" x14ac:dyDescent="0.2">
      <c r="A374" s="103" t="s">
        <v>872</v>
      </c>
      <c r="B374" s="104" t="s">
        <v>858</v>
      </c>
      <c r="C374" s="104" t="s">
        <v>767</v>
      </c>
      <c r="D374" s="110" t="s">
        <v>767</v>
      </c>
    </row>
    <row r="375" spans="1:4" x14ac:dyDescent="0.2">
      <c r="A375" s="103" t="s">
        <v>873</v>
      </c>
      <c r="B375" s="104" t="s">
        <v>858</v>
      </c>
      <c r="C375" s="104" t="s">
        <v>768</v>
      </c>
      <c r="D375" s="110" t="s">
        <v>768</v>
      </c>
    </row>
    <row r="376" spans="1:4" x14ac:dyDescent="0.2">
      <c r="A376" s="103" t="s">
        <v>874</v>
      </c>
      <c r="B376" s="104" t="s">
        <v>858</v>
      </c>
      <c r="C376" s="104" t="s">
        <v>677</v>
      </c>
      <c r="D376" s="110" t="s">
        <v>677</v>
      </c>
    </row>
    <row r="377" spans="1:4" x14ac:dyDescent="0.2">
      <c r="A377" s="104" t="s">
        <v>1157</v>
      </c>
      <c r="B377" s="104" t="s">
        <v>1158</v>
      </c>
      <c r="C377" s="110" t="s">
        <v>1159</v>
      </c>
      <c r="D377" s="104" t="s">
        <v>1159</v>
      </c>
    </row>
    <row r="378" spans="1:4" x14ac:dyDescent="0.2">
      <c r="A378" s="104" t="s">
        <v>1160</v>
      </c>
      <c r="B378" s="104" t="s">
        <v>1158</v>
      </c>
      <c r="C378" s="110" t="s">
        <v>1161</v>
      </c>
      <c r="D378" s="104" t="s">
        <v>1161</v>
      </c>
    </row>
    <row r="379" spans="1:4" x14ac:dyDescent="0.2">
      <c r="A379" s="104" t="s">
        <v>1162</v>
      </c>
      <c r="B379" s="104" t="s">
        <v>1158</v>
      </c>
      <c r="C379" s="110" t="s">
        <v>1161</v>
      </c>
      <c r="D379" s="104" t="s">
        <v>1163</v>
      </c>
    </row>
    <row r="380" spans="1:4" x14ac:dyDescent="0.2">
      <c r="A380" s="104" t="s">
        <v>1164</v>
      </c>
      <c r="B380" s="104" t="s">
        <v>1158</v>
      </c>
      <c r="C380" s="110" t="s">
        <v>307</v>
      </c>
      <c r="D380" s="104" t="s">
        <v>307</v>
      </c>
    </row>
    <row r="381" spans="1:4" x14ac:dyDescent="0.2">
      <c r="A381" s="104" t="s">
        <v>1165</v>
      </c>
      <c r="B381" s="104" t="s">
        <v>1158</v>
      </c>
      <c r="C381" s="110" t="s">
        <v>1166</v>
      </c>
      <c r="D381" s="104" t="s">
        <v>1166</v>
      </c>
    </row>
    <row r="382" spans="1:4" x14ac:dyDescent="0.2">
      <c r="A382" s="104" t="s">
        <v>1167</v>
      </c>
      <c r="B382" s="104" t="s">
        <v>1158</v>
      </c>
      <c r="C382" s="110" t="s">
        <v>1168</v>
      </c>
      <c r="D382" s="104" t="s">
        <v>1168</v>
      </c>
    </row>
    <row r="383" spans="1:4" x14ac:dyDescent="0.2">
      <c r="A383" s="104" t="s">
        <v>1169</v>
      </c>
      <c r="B383" s="104" t="s">
        <v>1158</v>
      </c>
      <c r="C383" s="110" t="s">
        <v>1009</v>
      </c>
      <c r="D383" s="104" t="s">
        <v>1009</v>
      </c>
    </row>
    <row r="384" spans="1:4" x14ac:dyDescent="0.2">
      <c r="A384" s="103" t="s">
        <v>983</v>
      </c>
      <c r="B384" s="104" t="s">
        <v>984</v>
      </c>
      <c r="C384" s="104" t="s">
        <v>985</v>
      </c>
      <c r="D384" s="110" t="s">
        <v>986</v>
      </c>
    </row>
    <row r="385" spans="1:4" x14ac:dyDescent="0.2">
      <c r="A385" s="103" t="s">
        <v>987</v>
      </c>
      <c r="B385" s="104" t="s">
        <v>984</v>
      </c>
      <c r="C385" s="104" t="s">
        <v>985</v>
      </c>
      <c r="D385" s="110" t="s">
        <v>988</v>
      </c>
    </row>
    <row r="386" spans="1:4" x14ac:dyDescent="0.2">
      <c r="A386" s="103" t="s">
        <v>989</v>
      </c>
      <c r="B386" s="104" t="s">
        <v>984</v>
      </c>
      <c r="C386" s="104" t="s">
        <v>985</v>
      </c>
      <c r="D386" s="110" t="s">
        <v>990</v>
      </c>
    </row>
    <row r="387" spans="1:4" x14ac:dyDescent="0.2">
      <c r="A387" s="103" t="s">
        <v>991</v>
      </c>
      <c r="B387" s="104" t="s">
        <v>984</v>
      </c>
      <c r="C387" s="104" t="s">
        <v>985</v>
      </c>
      <c r="D387" s="110" t="s">
        <v>992</v>
      </c>
    </row>
    <row r="388" spans="1:4" x14ac:dyDescent="0.2">
      <c r="A388" s="103" t="s">
        <v>993</v>
      </c>
      <c r="B388" s="104" t="s">
        <v>984</v>
      </c>
      <c r="C388" s="104" t="s">
        <v>985</v>
      </c>
      <c r="D388" s="110" t="s">
        <v>994</v>
      </c>
    </row>
    <row r="389" spans="1:4" x14ac:dyDescent="0.2">
      <c r="A389" s="103" t="s">
        <v>995</v>
      </c>
      <c r="B389" s="104" t="s">
        <v>984</v>
      </c>
      <c r="C389" s="104" t="s">
        <v>985</v>
      </c>
      <c r="D389" s="110" t="s">
        <v>996</v>
      </c>
    </row>
    <row r="390" spans="1:4" x14ac:dyDescent="0.2">
      <c r="A390" s="103" t="s">
        <v>997</v>
      </c>
      <c r="B390" s="104" t="s">
        <v>984</v>
      </c>
      <c r="C390" s="104" t="s">
        <v>985</v>
      </c>
      <c r="D390" s="110" t="s">
        <v>998</v>
      </c>
    </row>
    <row r="391" spans="1:4" x14ac:dyDescent="0.2">
      <c r="A391" s="103" t="s">
        <v>999</v>
      </c>
      <c r="B391" s="104" t="s">
        <v>984</v>
      </c>
      <c r="C391" s="104" t="s">
        <v>985</v>
      </c>
      <c r="D391" s="110" t="s">
        <v>1000</v>
      </c>
    </row>
    <row r="392" spans="1:4" x14ac:dyDescent="0.2">
      <c r="A392" s="103" t="s">
        <v>1001</v>
      </c>
      <c r="B392" s="104" t="s">
        <v>984</v>
      </c>
      <c r="C392" s="104" t="s">
        <v>985</v>
      </c>
      <c r="D392" s="110" t="s">
        <v>1002</v>
      </c>
    </row>
    <row r="393" spans="1:4" x14ac:dyDescent="0.2">
      <c r="A393" s="103" t="s">
        <v>1003</v>
      </c>
      <c r="B393" s="104" t="s">
        <v>984</v>
      </c>
      <c r="C393" s="104" t="s">
        <v>985</v>
      </c>
      <c r="D393" s="110" t="s">
        <v>1004</v>
      </c>
    </row>
    <row r="394" spans="1:4" x14ac:dyDescent="0.2">
      <c r="A394" s="103" t="s">
        <v>1005</v>
      </c>
      <c r="B394" s="104" t="s">
        <v>984</v>
      </c>
      <c r="C394" s="104" t="s">
        <v>985</v>
      </c>
      <c r="D394" s="110" t="s">
        <v>1006</v>
      </c>
    </row>
    <row r="395" spans="1:4" x14ac:dyDescent="0.2">
      <c r="A395" s="103" t="s">
        <v>1007</v>
      </c>
      <c r="B395" s="104" t="s">
        <v>984</v>
      </c>
      <c r="C395" s="104" t="s">
        <v>985</v>
      </c>
      <c r="D395" s="110" t="s">
        <v>1008</v>
      </c>
    </row>
    <row r="396" spans="1:4" x14ac:dyDescent="0.2">
      <c r="A396" s="103" t="s">
        <v>1170</v>
      </c>
      <c r="B396" s="104" t="s">
        <v>1171</v>
      </c>
      <c r="C396" s="104" t="s">
        <v>1172</v>
      </c>
      <c r="D396" s="110" t="s">
        <v>1172</v>
      </c>
    </row>
  </sheetData>
  <sheetProtection algorithmName="SHA-512" hashValue="qj+hluIr4UnK6Xobu2ZJ3UiRndSF5qURJWiOnusegxWNRc0wNKPz4EZG6BZTTfME61vVKcUZPvz9+KbrsyaDmQ==" saltValue="kImYSPHwSJxw9sGQb4ZoOg==" spinCount="100000" sheet="1" objects="1" scenarios="1"/>
  <pageMargins left="0.35433070866141736" right="0.23622047244094491" top="0.31496062992125984" bottom="0.19685039370078741" header="0.31496062992125984" footer="0.19685039370078741"/>
  <pageSetup scale="75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E220"/>
  <sheetViews>
    <sheetView showGridLines="0" topLeftCell="A110" zoomScale="85" zoomScaleNormal="85" workbookViewId="0">
      <selection activeCell="K131" sqref="J131:K131"/>
    </sheetView>
  </sheetViews>
  <sheetFormatPr baseColWidth="10" defaultColWidth="9.140625" defaultRowHeight="15" x14ac:dyDescent="0.25"/>
  <cols>
    <col min="1" max="1" width="87.7109375" customWidth="1"/>
    <col min="2" max="2" width="28.7109375" customWidth="1"/>
    <col min="3" max="3" width="12.85546875" bestFit="1" customWidth="1"/>
    <col min="4" max="4" width="15.42578125" bestFit="1" customWidth="1"/>
    <col min="5" max="5" width="9.140625" style="1"/>
  </cols>
  <sheetData>
    <row r="1" spans="1:5" ht="15.75" thickBot="1" x14ac:dyDescent="0.3">
      <c r="A1" s="21" t="s">
        <v>531</v>
      </c>
      <c r="B1" s="22"/>
    </row>
    <row r="2" spans="1:5" ht="15.75" thickBot="1" x14ac:dyDescent="0.3">
      <c r="A2" s="21" t="s">
        <v>532</v>
      </c>
      <c r="B2" s="22"/>
    </row>
    <row r="3" spans="1:5" ht="15.75" thickBot="1" x14ac:dyDescent="0.3">
      <c r="A3" s="23" t="s">
        <v>257</v>
      </c>
      <c r="B3" s="24" t="s">
        <v>258</v>
      </c>
      <c r="D3">
        <v>42</v>
      </c>
      <c r="E3" s="1">
        <v>42</v>
      </c>
    </row>
    <row r="4" spans="1:5" ht="15.75" thickBot="1" x14ac:dyDescent="0.3">
      <c r="A4" s="25" t="s">
        <v>533</v>
      </c>
      <c r="B4" s="26">
        <v>10</v>
      </c>
      <c r="D4">
        <f>D3+7</f>
        <v>49</v>
      </c>
      <c r="E4" s="1">
        <v>35</v>
      </c>
    </row>
    <row r="5" spans="1:5" ht="15.75" thickBot="1" x14ac:dyDescent="0.3">
      <c r="A5" s="27" t="s">
        <v>534</v>
      </c>
      <c r="B5" s="26">
        <v>11</v>
      </c>
      <c r="D5">
        <f t="shared" ref="D5:D16" si="0">D4+7</f>
        <v>56</v>
      </c>
      <c r="E5" s="1">
        <v>28</v>
      </c>
    </row>
    <row r="6" spans="1:5" ht="15.75" thickBot="1" x14ac:dyDescent="0.3">
      <c r="A6" s="27" t="s">
        <v>535</v>
      </c>
      <c r="B6" s="26">
        <v>12</v>
      </c>
      <c r="D6">
        <f t="shared" si="0"/>
        <v>63</v>
      </c>
      <c r="E6" s="1">
        <v>21</v>
      </c>
    </row>
    <row r="7" spans="1:5" ht="15.75" thickBot="1" x14ac:dyDescent="0.3">
      <c r="A7" s="67" t="s">
        <v>674</v>
      </c>
      <c r="B7" s="26">
        <v>13</v>
      </c>
      <c r="D7">
        <f t="shared" si="0"/>
        <v>70</v>
      </c>
      <c r="E7" s="1">
        <v>14</v>
      </c>
    </row>
    <row r="8" spans="1:5" ht="15.75" thickBot="1" x14ac:dyDescent="0.3">
      <c r="A8" s="68" t="s">
        <v>675</v>
      </c>
      <c r="B8" s="26">
        <v>14</v>
      </c>
      <c r="D8">
        <f>D7+7</f>
        <v>77</v>
      </c>
      <c r="E8" s="1">
        <v>7</v>
      </c>
    </row>
    <row r="9" spans="1:5" ht="15.75" thickBot="1" x14ac:dyDescent="0.3">
      <c r="A9" s="68" t="s">
        <v>753</v>
      </c>
      <c r="B9" s="26">
        <v>15</v>
      </c>
    </row>
    <row r="10" spans="1:5" ht="15.75" thickBot="1" x14ac:dyDescent="0.3">
      <c r="A10" s="28" t="s">
        <v>536</v>
      </c>
      <c r="B10" s="26">
        <v>20</v>
      </c>
      <c r="D10">
        <f>D8+7</f>
        <v>84</v>
      </c>
    </row>
    <row r="11" spans="1:5" ht="15.75" thickBot="1" x14ac:dyDescent="0.3">
      <c r="A11" s="29" t="s">
        <v>537</v>
      </c>
      <c r="B11" s="26">
        <v>30</v>
      </c>
      <c r="D11">
        <f t="shared" si="0"/>
        <v>91</v>
      </c>
    </row>
    <row r="12" spans="1:5" ht="15.75" thickBot="1" x14ac:dyDescent="0.3">
      <c r="A12" s="25" t="s">
        <v>538</v>
      </c>
      <c r="B12" s="26">
        <v>40</v>
      </c>
      <c r="D12">
        <f t="shared" si="0"/>
        <v>98</v>
      </c>
    </row>
    <row r="13" spans="1:5" ht="15.75" thickBot="1" x14ac:dyDescent="0.3">
      <c r="A13" s="30" t="s">
        <v>539</v>
      </c>
      <c r="B13" s="26">
        <v>50</v>
      </c>
      <c r="D13">
        <f t="shared" si="0"/>
        <v>105</v>
      </c>
    </row>
    <row r="14" spans="1:5" ht="15.75" thickBot="1" x14ac:dyDescent="0.3">
      <c r="A14" s="25" t="s">
        <v>540</v>
      </c>
      <c r="B14" s="26">
        <v>60</v>
      </c>
      <c r="D14">
        <f t="shared" si="0"/>
        <v>112</v>
      </c>
    </row>
    <row r="15" spans="1:5" ht="15.75" thickBot="1" x14ac:dyDescent="0.3">
      <c r="A15" s="31" t="s">
        <v>541</v>
      </c>
      <c r="B15" s="26">
        <v>61</v>
      </c>
      <c r="D15">
        <f>D14+7</f>
        <v>119</v>
      </c>
    </row>
    <row r="16" spans="1:5" ht="15.75" thickBot="1" x14ac:dyDescent="0.3">
      <c r="A16" s="25" t="s">
        <v>542</v>
      </c>
      <c r="B16" s="26">
        <v>70</v>
      </c>
      <c r="D16">
        <f t="shared" si="0"/>
        <v>126</v>
      </c>
    </row>
    <row r="17" spans="1:2" ht="15.75" thickBot="1" x14ac:dyDescent="0.3">
      <c r="A17" s="32" t="s">
        <v>543</v>
      </c>
      <c r="B17" s="26">
        <v>80</v>
      </c>
    </row>
    <row r="18" spans="1:2" ht="15.75" thickBot="1" x14ac:dyDescent="0.3">
      <c r="A18" s="33" t="s">
        <v>544</v>
      </c>
      <c r="B18" s="26">
        <v>90</v>
      </c>
    </row>
    <row r="19" spans="1:2" ht="15.75" thickBot="1" x14ac:dyDescent="0.3">
      <c r="A19" s="34"/>
      <c r="B19" s="35"/>
    </row>
    <row r="20" spans="1:2" ht="15.75" thickBot="1" x14ac:dyDescent="0.3">
      <c r="A20" s="36" t="s">
        <v>545</v>
      </c>
      <c r="B20" s="37"/>
    </row>
    <row r="21" spans="1:2" ht="15.75" thickBot="1" x14ac:dyDescent="0.3">
      <c r="A21" s="21" t="s">
        <v>546</v>
      </c>
      <c r="B21" s="22"/>
    </row>
    <row r="22" spans="1:2" ht="15.75" thickBot="1" x14ac:dyDescent="0.3">
      <c r="A22" s="38" t="s">
        <v>257</v>
      </c>
      <c r="B22" s="39" t="s">
        <v>258</v>
      </c>
    </row>
    <row r="23" spans="1:2" ht="15.75" thickBot="1" x14ac:dyDescent="0.3">
      <c r="A23" s="21" t="s">
        <v>547</v>
      </c>
      <c r="B23" s="40" t="s">
        <v>548</v>
      </c>
    </row>
    <row r="24" spans="1:2" ht="15.75" thickBot="1" x14ac:dyDescent="0.3">
      <c r="A24" s="41" t="s">
        <v>549</v>
      </c>
      <c r="B24" s="42" t="s">
        <v>550</v>
      </c>
    </row>
    <row r="25" spans="1:2" ht="15.75" thickBot="1" x14ac:dyDescent="0.3">
      <c r="A25" s="41" t="s">
        <v>551</v>
      </c>
      <c r="B25" s="42" t="s">
        <v>552</v>
      </c>
    </row>
    <row r="26" spans="1:2" ht="15.75" thickBot="1" x14ac:dyDescent="0.3">
      <c r="A26" s="41" t="s">
        <v>553</v>
      </c>
      <c r="B26" s="42" t="s">
        <v>554</v>
      </c>
    </row>
    <row r="27" spans="1:2" ht="15.75" thickBot="1" x14ac:dyDescent="0.3">
      <c r="A27" s="41" t="s">
        <v>555</v>
      </c>
      <c r="B27" s="56" t="s">
        <v>556</v>
      </c>
    </row>
    <row r="28" spans="1:2" ht="15.75" thickBot="1" x14ac:dyDescent="0.3">
      <c r="A28" s="41" t="s">
        <v>557</v>
      </c>
      <c r="B28" s="42" t="s">
        <v>558</v>
      </c>
    </row>
    <row r="29" spans="1:2" ht="26.25" thickBot="1" x14ac:dyDescent="0.3">
      <c r="A29" s="102" t="s">
        <v>824</v>
      </c>
      <c r="B29" s="56" t="s">
        <v>747</v>
      </c>
    </row>
    <row r="30" spans="1:2" ht="26.25" thickBot="1" x14ac:dyDescent="0.3">
      <c r="A30" s="102" t="s">
        <v>825</v>
      </c>
      <c r="B30" s="56" t="s">
        <v>749</v>
      </c>
    </row>
    <row r="31" spans="1:2" ht="26.25" thickBot="1" x14ac:dyDescent="0.3">
      <c r="A31" s="102" t="s">
        <v>826</v>
      </c>
      <c r="B31" s="56" t="s">
        <v>827</v>
      </c>
    </row>
    <row r="32" spans="1:2" ht="26.25" thickBot="1" x14ac:dyDescent="0.3">
      <c r="A32" s="102" t="s">
        <v>828</v>
      </c>
      <c r="B32" s="56" t="s">
        <v>829</v>
      </c>
    </row>
    <row r="33" spans="1:2" ht="15.75" thickBot="1" x14ac:dyDescent="0.3">
      <c r="A33" s="41" t="s">
        <v>559</v>
      </c>
      <c r="B33" s="42" t="s">
        <v>560</v>
      </c>
    </row>
    <row r="34" spans="1:2" ht="15.75" thickBot="1" x14ac:dyDescent="0.3">
      <c r="A34" s="41" t="s">
        <v>561</v>
      </c>
      <c r="B34" s="42" t="s">
        <v>562</v>
      </c>
    </row>
    <row r="35" spans="1:2" ht="15.75" thickBot="1" x14ac:dyDescent="0.3">
      <c r="A35" s="21" t="s">
        <v>563</v>
      </c>
      <c r="B35" s="43" t="s">
        <v>564</v>
      </c>
    </row>
    <row r="36" spans="1:2" ht="15.75" thickBot="1" x14ac:dyDescent="0.3">
      <c r="A36" s="41" t="s">
        <v>565</v>
      </c>
      <c r="B36" s="42" t="s">
        <v>566</v>
      </c>
    </row>
    <row r="37" spans="1:2" ht="15.75" thickBot="1" x14ac:dyDescent="0.3">
      <c r="A37" s="21" t="s">
        <v>541</v>
      </c>
      <c r="B37" s="44">
        <v>61</v>
      </c>
    </row>
    <row r="38" spans="1:2" ht="15.75" thickBot="1" x14ac:dyDescent="0.3">
      <c r="A38" s="41" t="s">
        <v>567</v>
      </c>
      <c r="B38" s="42" t="s">
        <v>552</v>
      </c>
    </row>
    <row r="39" spans="1:2" ht="15.75" thickBot="1" x14ac:dyDescent="0.3">
      <c r="A39" s="41" t="s">
        <v>568</v>
      </c>
      <c r="B39" s="42" t="s">
        <v>554</v>
      </c>
    </row>
    <row r="40" spans="1:2" ht="15.75" thickBot="1" x14ac:dyDescent="0.3">
      <c r="A40" s="41" t="s">
        <v>569</v>
      </c>
      <c r="B40" s="42" t="s">
        <v>556</v>
      </c>
    </row>
    <row r="41" spans="1:2" ht="15.75" thickBot="1" x14ac:dyDescent="0.3">
      <c r="A41" s="41" t="s">
        <v>570</v>
      </c>
      <c r="B41" s="42" t="s">
        <v>558</v>
      </c>
    </row>
    <row r="42" spans="1:2" ht="15.75" thickBot="1" x14ac:dyDescent="0.3">
      <c r="A42" s="41" t="s">
        <v>571</v>
      </c>
      <c r="B42" s="42" t="s">
        <v>560</v>
      </c>
    </row>
    <row r="43" spans="1:2" ht="15.75" thickBot="1" x14ac:dyDescent="0.3">
      <c r="A43" s="41" t="s">
        <v>572</v>
      </c>
      <c r="B43" s="42" t="s">
        <v>562</v>
      </c>
    </row>
    <row r="44" spans="1:2" ht="15.75" thickBot="1" x14ac:dyDescent="0.3">
      <c r="A44" s="41" t="s">
        <v>573</v>
      </c>
      <c r="B44" s="42" t="s">
        <v>566</v>
      </c>
    </row>
    <row r="45" spans="1:2" ht="15.75" thickBot="1" x14ac:dyDescent="0.3">
      <c r="A45" s="21" t="s">
        <v>574</v>
      </c>
      <c r="B45" s="45">
        <v>20</v>
      </c>
    </row>
    <row r="46" spans="1:2" ht="15.75" thickBot="1" x14ac:dyDescent="0.3">
      <c r="A46" s="41" t="s">
        <v>551</v>
      </c>
      <c r="B46" s="42" t="s">
        <v>552</v>
      </c>
    </row>
    <row r="47" spans="1:2" ht="15.75" thickBot="1" x14ac:dyDescent="0.3">
      <c r="A47" s="41" t="s">
        <v>553</v>
      </c>
      <c r="B47" s="42" t="s">
        <v>554</v>
      </c>
    </row>
    <row r="48" spans="1:2" ht="15.75" thickBot="1" x14ac:dyDescent="0.3">
      <c r="A48" s="41" t="s">
        <v>555</v>
      </c>
      <c r="B48" s="42" t="s">
        <v>556</v>
      </c>
    </row>
    <row r="49" spans="1:2" ht="15.75" thickBot="1" x14ac:dyDescent="0.3">
      <c r="A49" s="41" t="s">
        <v>575</v>
      </c>
      <c r="B49" s="42" t="s">
        <v>576</v>
      </c>
    </row>
    <row r="50" spans="1:2" ht="15.75" thickBot="1" x14ac:dyDescent="0.3">
      <c r="A50" s="41" t="s">
        <v>557</v>
      </c>
      <c r="B50" s="42" t="s">
        <v>558</v>
      </c>
    </row>
    <row r="51" spans="1:2" ht="15.75" thickBot="1" x14ac:dyDescent="0.3">
      <c r="A51" s="41" t="s">
        <v>577</v>
      </c>
      <c r="B51" s="42" t="s">
        <v>578</v>
      </c>
    </row>
    <row r="52" spans="1:2" ht="15.75" thickBot="1" x14ac:dyDescent="0.3">
      <c r="A52" s="41" t="s">
        <v>559</v>
      </c>
      <c r="B52" s="42" t="s">
        <v>560</v>
      </c>
    </row>
    <row r="53" spans="1:2" ht="15.75" thickBot="1" x14ac:dyDescent="0.3">
      <c r="A53" s="41" t="s">
        <v>561</v>
      </c>
      <c r="B53" s="42" t="s">
        <v>562</v>
      </c>
    </row>
    <row r="54" spans="1:2" ht="15.75" thickBot="1" x14ac:dyDescent="0.3">
      <c r="A54" s="21" t="s">
        <v>293</v>
      </c>
      <c r="B54" s="46">
        <v>30</v>
      </c>
    </row>
    <row r="55" spans="1:2" ht="15.75" thickBot="1" x14ac:dyDescent="0.3">
      <c r="A55" s="41" t="s">
        <v>579</v>
      </c>
      <c r="B55" s="42" t="s">
        <v>580</v>
      </c>
    </row>
    <row r="56" spans="1:2" ht="15.75" thickBot="1" x14ac:dyDescent="0.3">
      <c r="A56" s="41" t="s">
        <v>581</v>
      </c>
      <c r="B56" s="42" t="s">
        <v>582</v>
      </c>
    </row>
    <row r="57" spans="1:2" ht="15.75" thickBot="1" x14ac:dyDescent="0.3">
      <c r="A57" s="41" t="s">
        <v>583</v>
      </c>
      <c r="B57" s="42" t="s">
        <v>584</v>
      </c>
    </row>
    <row r="58" spans="1:2" ht="15.75" thickBot="1" x14ac:dyDescent="0.3">
      <c r="A58" s="21" t="s">
        <v>469</v>
      </c>
      <c r="B58" s="47">
        <v>50</v>
      </c>
    </row>
    <row r="59" spans="1:2" ht="15.75" thickBot="1" x14ac:dyDescent="0.3">
      <c r="A59" s="48" t="s">
        <v>551</v>
      </c>
      <c r="B59" s="49" t="s">
        <v>552</v>
      </c>
    </row>
    <row r="60" spans="1:2" ht="15.75" thickBot="1" x14ac:dyDescent="0.3">
      <c r="A60" s="48" t="s">
        <v>553</v>
      </c>
      <c r="B60" s="49" t="s">
        <v>554</v>
      </c>
    </row>
    <row r="61" spans="1:2" ht="15.75" thickBot="1" x14ac:dyDescent="0.3">
      <c r="A61" s="48" t="s">
        <v>585</v>
      </c>
      <c r="B61" s="49" t="s">
        <v>586</v>
      </c>
    </row>
    <row r="62" spans="1:2" ht="15.75" thickBot="1" x14ac:dyDescent="0.3">
      <c r="A62" s="48" t="s">
        <v>555</v>
      </c>
      <c r="B62" s="49" t="s">
        <v>556</v>
      </c>
    </row>
    <row r="63" spans="1:2" ht="15.75" thickBot="1" x14ac:dyDescent="0.3">
      <c r="A63" s="48" t="s">
        <v>557</v>
      </c>
      <c r="B63" s="49" t="s">
        <v>558</v>
      </c>
    </row>
    <row r="64" spans="1:2" ht="15.75" thickBot="1" x14ac:dyDescent="0.3">
      <c r="A64" s="48" t="s">
        <v>559</v>
      </c>
      <c r="B64" s="49" t="s">
        <v>560</v>
      </c>
    </row>
    <row r="65" spans="1:2" ht="15.75" thickBot="1" x14ac:dyDescent="0.3">
      <c r="A65" s="48" t="s">
        <v>561</v>
      </c>
      <c r="B65" s="49" t="s">
        <v>562</v>
      </c>
    </row>
    <row r="66" spans="1:2" ht="15.75" thickBot="1" x14ac:dyDescent="0.3">
      <c r="A66" s="21" t="s">
        <v>469</v>
      </c>
      <c r="B66" s="50">
        <v>80</v>
      </c>
    </row>
    <row r="67" spans="1:2" ht="15.75" thickBot="1" x14ac:dyDescent="0.3">
      <c r="A67" s="48" t="s">
        <v>549</v>
      </c>
      <c r="B67" s="42" t="s">
        <v>550</v>
      </c>
    </row>
    <row r="68" spans="1:2" ht="15.75" thickBot="1" x14ac:dyDescent="0.3">
      <c r="A68" s="48" t="s">
        <v>551</v>
      </c>
      <c r="B68" s="42" t="s">
        <v>552</v>
      </c>
    </row>
    <row r="69" spans="1:2" ht="15.75" thickBot="1" x14ac:dyDescent="0.3">
      <c r="A69" s="48" t="s">
        <v>553</v>
      </c>
      <c r="B69" s="42" t="s">
        <v>554</v>
      </c>
    </row>
    <row r="70" spans="1:2" ht="15.75" thickBot="1" x14ac:dyDescent="0.3">
      <c r="A70" s="48" t="s">
        <v>555</v>
      </c>
      <c r="B70" s="42" t="s">
        <v>556</v>
      </c>
    </row>
    <row r="71" spans="1:2" ht="15.75" thickBot="1" x14ac:dyDescent="0.3">
      <c r="A71" s="48" t="s">
        <v>557</v>
      </c>
      <c r="B71" s="42" t="s">
        <v>558</v>
      </c>
    </row>
    <row r="72" spans="1:2" ht="15.75" thickBot="1" x14ac:dyDescent="0.3">
      <c r="A72" s="48" t="s">
        <v>559</v>
      </c>
      <c r="B72" s="42" t="s">
        <v>560</v>
      </c>
    </row>
    <row r="73" spans="1:2" ht="15.75" thickBot="1" x14ac:dyDescent="0.3">
      <c r="A73" s="48" t="s">
        <v>561</v>
      </c>
      <c r="B73" s="42" t="s">
        <v>562</v>
      </c>
    </row>
    <row r="74" spans="1:2" ht="15.75" thickBot="1" x14ac:dyDescent="0.3">
      <c r="A74" s="48" t="s">
        <v>575</v>
      </c>
      <c r="B74" s="49" t="s">
        <v>576</v>
      </c>
    </row>
    <row r="75" spans="1:2" ht="15.75" thickBot="1" x14ac:dyDescent="0.3">
      <c r="A75" s="48" t="s">
        <v>577</v>
      </c>
      <c r="B75" s="49" t="s">
        <v>578</v>
      </c>
    </row>
    <row r="76" spans="1:2" ht="15.75" thickBot="1" x14ac:dyDescent="0.3">
      <c r="A76" s="48" t="s">
        <v>579</v>
      </c>
      <c r="B76" s="49" t="s">
        <v>580</v>
      </c>
    </row>
    <row r="77" spans="1:2" ht="15.75" thickBot="1" x14ac:dyDescent="0.3">
      <c r="A77" s="48" t="s">
        <v>581</v>
      </c>
      <c r="B77" s="49" t="s">
        <v>582</v>
      </c>
    </row>
    <row r="78" spans="1:2" ht="15.75" thickBot="1" x14ac:dyDescent="0.3">
      <c r="A78" s="48" t="s">
        <v>583</v>
      </c>
      <c r="B78" s="49" t="s">
        <v>584</v>
      </c>
    </row>
    <row r="79" spans="1:2" ht="15.75" thickBot="1" x14ac:dyDescent="0.3">
      <c r="A79" s="48" t="s">
        <v>585</v>
      </c>
      <c r="B79" s="49" t="s">
        <v>586</v>
      </c>
    </row>
    <row r="80" spans="1:2" ht="15.75" thickBot="1" x14ac:dyDescent="0.3">
      <c r="A80" s="247" t="s">
        <v>587</v>
      </c>
      <c r="B80" s="248"/>
    </row>
    <row r="81" spans="1:2" ht="15.75" thickBot="1" x14ac:dyDescent="0.3">
      <c r="A81" s="20" t="s">
        <v>588</v>
      </c>
      <c r="B81" s="51" t="s">
        <v>554</v>
      </c>
    </row>
    <row r="82" spans="1:2" ht="15.75" thickBot="1" x14ac:dyDescent="0.3">
      <c r="A82" s="20" t="s">
        <v>589</v>
      </c>
      <c r="B82" s="51" t="s">
        <v>556</v>
      </c>
    </row>
    <row r="83" spans="1:2" ht="15.75" thickBot="1" x14ac:dyDescent="0.3">
      <c r="A83" s="20" t="s">
        <v>590</v>
      </c>
      <c r="B83" s="51" t="s">
        <v>576</v>
      </c>
    </row>
    <row r="84" spans="1:2" ht="15.75" thickBot="1" x14ac:dyDescent="0.3">
      <c r="A84" s="20" t="s">
        <v>591</v>
      </c>
      <c r="B84" s="51" t="s">
        <v>558</v>
      </c>
    </row>
    <row r="85" spans="1:2" ht="15.75" thickBot="1" x14ac:dyDescent="0.3">
      <c r="A85" s="20" t="s">
        <v>592</v>
      </c>
      <c r="B85" s="51" t="s">
        <v>578</v>
      </c>
    </row>
    <row r="86" spans="1:2" ht="15.75" thickBot="1" x14ac:dyDescent="0.3">
      <c r="A86" s="20" t="s">
        <v>593</v>
      </c>
      <c r="B86" s="51" t="s">
        <v>560</v>
      </c>
    </row>
    <row r="87" spans="1:2" ht="15.75" thickBot="1" x14ac:dyDescent="0.3">
      <c r="A87" s="20" t="s">
        <v>594</v>
      </c>
      <c r="B87" s="51" t="s">
        <v>562</v>
      </c>
    </row>
    <row r="88" spans="1:2" ht="15.75" thickBot="1" x14ac:dyDescent="0.3">
      <c r="A88" s="20" t="s">
        <v>595</v>
      </c>
      <c r="B88" s="51" t="s">
        <v>566</v>
      </c>
    </row>
    <row r="89" spans="1:2" ht="15.75" thickBot="1" x14ac:dyDescent="0.3">
      <c r="A89" s="97" t="s">
        <v>752</v>
      </c>
      <c r="B89" s="98">
        <v>13</v>
      </c>
    </row>
    <row r="90" spans="1:2" ht="15.75" thickBot="1" x14ac:dyDescent="0.3">
      <c r="A90" s="20" t="s">
        <v>553</v>
      </c>
      <c r="B90" s="51" t="s">
        <v>554</v>
      </c>
    </row>
    <row r="91" spans="1:2" ht="15.75" thickBot="1" x14ac:dyDescent="0.3">
      <c r="A91" s="20" t="s">
        <v>555</v>
      </c>
      <c r="B91" s="51" t="s">
        <v>556</v>
      </c>
    </row>
    <row r="92" spans="1:2" ht="15.75" thickBot="1" x14ac:dyDescent="0.3">
      <c r="A92" s="20" t="s">
        <v>743</v>
      </c>
      <c r="B92" s="51" t="s">
        <v>744</v>
      </c>
    </row>
    <row r="93" spans="1:2" ht="15.75" thickBot="1" x14ac:dyDescent="0.3">
      <c r="A93" s="97" t="s">
        <v>751</v>
      </c>
      <c r="B93" s="98">
        <v>14</v>
      </c>
    </row>
    <row r="94" spans="1:2" ht="15.75" thickBot="1" x14ac:dyDescent="0.3">
      <c r="A94" s="20" t="s">
        <v>555</v>
      </c>
      <c r="B94" s="51" t="s">
        <v>556</v>
      </c>
    </row>
    <row r="95" spans="1:2" ht="15.75" thickBot="1" x14ac:dyDescent="0.3">
      <c r="A95" s="20" t="s">
        <v>745</v>
      </c>
      <c r="B95" s="51" t="s">
        <v>558</v>
      </c>
    </row>
    <row r="96" spans="1:2" ht="15.75" thickBot="1" x14ac:dyDescent="0.3">
      <c r="A96" s="20" t="s">
        <v>559</v>
      </c>
      <c r="B96" s="51" t="s">
        <v>560</v>
      </c>
    </row>
    <row r="97" spans="1:2" ht="15.75" thickBot="1" x14ac:dyDescent="0.3">
      <c r="A97" s="20" t="s">
        <v>561</v>
      </c>
      <c r="B97" s="51" t="s">
        <v>562</v>
      </c>
    </row>
    <row r="98" spans="1:2" ht="15.75" thickBot="1" x14ac:dyDescent="0.3">
      <c r="A98" s="97" t="s">
        <v>750</v>
      </c>
      <c r="B98" s="98">
        <v>15</v>
      </c>
    </row>
    <row r="99" spans="1:2" ht="15.75" thickBot="1" x14ac:dyDescent="0.3">
      <c r="A99" s="20" t="s">
        <v>553</v>
      </c>
      <c r="B99" s="51" t="s">
        <v>554</v>
      </c>
    </row>
    <row r="100" spans="1:2" ht="15.75" thickBot="1" x14ac:dyDescent="0.3">
      <c r="A100" s="20" t="s">
        <v>555</v>
      </c>
      <c r="B100" s="51" t="s">
        <v>556</v>
      </c>
    </row>
    <row r="101" spans="1:2" ht="15.75" thickBot="1" x14ac:dyDescent="0.3">
      <c r="A101" s="20" t="s">
        <v>746</v>
      </c>
      <c r="B101" s="51" t="s">
        <v>747</v>
      </c>
    </row>
    <row r="102" spans="1:2" ht="15.75" thickBot="1" x14ac:dyDescent="0.3">
      <c r="A102" s="20" t="s">
        <v>745</v>
      </c>
      <c r="B102" s="51" t="s">
        <v>558</v>
      </c>
    </row>
    <row r="103" spans="1:2" ht="15.75" thickBot="1" x14ac:dyDescent="0.3">
      <c r="A103" s="20" t="s">
        <v>748</v>
      </c>
      <c r="B103" s="51" t="s">
        <v>749</v>
      </c>
    </row>
    <row r="104" spans="1:2" ht="15.75" thickBot="1" x14ac:dyDescent="0.3">
      <c r="A104" s="20" t="s">
        <v>559</v>
      </c>
      <c r="B104" s="51" t="s">
        <v>560</v>
      </c>
    </row>
    <row r="105" spans="1:2" ht="15.75" thickBot="1" x14ac:dyDescent="0.3">
      <c r="A105" s="20" t="s">
        <v>561</v>
      </c>
      <c r="B105" s="51" t="s">
        <v>562</v>
      </c>
    </row>
    <row r="106" spans="1:2" x14ac:dyDescent="0.25">
      <c r="A106" s="95"/>
      <c r="B106" s="96"/>
    </row>
    <row r="107" spans="1:2" x14ac:dyDescent="0.25">
      <c r="A107" s="95"/>
      <c r="B107" s="96"/>
    </row>
    <row r="108" spans="1:2" x14ac:dyDescent="0.25">
      <c r="A108" s="95"/>
      <c r="B108" s="96"/>
    </row>
    <row r="109" spans="1:2" x14ac:dyDescent="0.25">
      <c r="A109" s="95"/>
      <c r="B109" s="96"/>
    </row>
    <row r="110" spans="1:2" x14ac:dyDescent="0.25">
      <c r="A110" s="95"/>
      <c r="B110" s="96"/>
    </row>
    <row r="111" spans="1:2" x14ac:dyDescent="0.25">
      <c r="A111" s="95"/>
      <c r="B111" s="96"/>
    </row>
    <row r="112" spans="1:2" x14ac:dyDescent="0.25">
      <c r="A112" s="35"/>
      <c r="B112" s="35"/>
    </row>
    <row r="113" spans="1:5" ht="15.75" thickBot="1" x14ac:dyDescent="0.3">
      <c r="A113" s="3" t="s">
        <v>255</v>
      </c>
    </row>
    <row r="114" spans="1:5" ht="15.75" thickBot="1" x14ac:dyDescent="0.3">
      <c r="A114" s="245" t="s">
        <v>285</v>
      </c>
      <c r="B114" s="246"/>
      <c r="C114" s="12" t="s">
        <v>283</v>
      </c>
      <c r="D114" s="12"/>
    </row>
    <row r="115" spans="1:5" ht="15.75" thickBot="1" x14ac:dyDescent="0.3">
      <c r="A115" s="245" t="s">
        <v>280</v>
      </c>
      <c r="B115" s="246"/>
      <c r="C115" s="1" t="s">
        <v>47</v>
      </c>
      <c r="D115" s="1" t="s">
        <v>284</v>
      </c>
      <c r="E115" s="1" t="s">
        <v>4</v>
      </c>
    </row>
    <row r="116" spans="1:5" ht="15.75" thickBot="1" x14ac:dyDescent="0.3">
      <c r="A116" s="4" t="s">
        <v>257</v>
      </c>
      <c r="B116" s="5" t="s">
        <v>258</v>
      </c>
      <c r="C116" s="2">
        <v>45627</v>
      </c>
      <c r="D116" s="2">
        <v>45657</v>
      </c>
      <c r="E116" s="100">
        <v>13</v>
      </c>
    </row>
    <row r="117" spans="1:5" ht="15.75" thickBot="1" x14ac:dyDescent="0.3">
      <c r="A117" s="6" t="s">
        <v>281</v>
      </c>
      <c r="B117" s="10" t="s">
        <v>19</v>
      </c>
      <c r="C117" s="2">
        <v>45292</v>
      </c>
      <c r="D117" s="2">
        <v>45626</v>
      </c>
      <c r="E117" s="100">
        <v>14</v>
      </c>
    </row>
    <row r="118" spans="1:5" ht="15.75" thickBot="1" x14ac:dyDescent="0.3">
      <c r="A118" s="6" t="s">
        <v>32</v>
      </c>
      <c r="B118" s="10" t="s">
        <v>11</v>
      </c>
      <c r="C118" s="11">
        <v>45658</v>
      </c>
      <c r="D118" s="11">
        <v>45688</v>
      </c>
      <c r="E118" s="100" t="s">
        <v>18</v>
      </c>
    </row>
    <row r="119" spans="1:5" ht="15.75" thickBot="1" x14ac:dyDescent="0.3">
      <c r="C119" s="2">
        <v>45689</v>
      </c>
      <c r="D119" s="2">
        <v>45716</v>
      </c>
      <c r="E119" s="100" t="s">
        <v>21</v>
      </c>
    </row>
    <row r="120" spans="1:5" ht="15.75" thickBot="1" x14ac:dyDescent="0.3">
      <c r="A120" s="249" t="s">
        <v>488</v>
      </c>
      <c r="B120" s="250"/>
      <c r="C120" s="2">
        <v>45717</v>
      </c>
      <c r="D120" s="2">
        <v>45747</v>
      </c>
      <c r="E120" s="100" t="s">
        <v>16</v>
      </c>
    </row>
    <row r="121" spans="1:5" ht="15.75" thickBot="1" x14ac:dyDescent="0.3">
      <c r="A121" s="249" t="s">
        <v>498</v>
      </c>
      <c r="B121" s="250"/>
      <c r="C121" s="2">
        <v>45748</v>
      </c>
      <c r="D121" s="2">
        <v>45777</v>
      </c>
      <c r="E121" s="100" t="s">
        <v>17</v>
      </c>
    </row>
    <row r="122" spans="1:5" ht="15.75" thickBot="1" x14ac:dyDescent="0.3">
      <c r="A122" s="13" t="s">
        <v>257</v>
      </c>
      <c r="B122" s="14" t="s">
        <v>258</v>
      </c>
      <c r="C122" s="2">
        <v>45778</v>
      </c>
      <c r="D122" s="2">
        <v>45808</v>
      </c>
      <c r="E122" s="100" t="s">
        <v>20</v>
      </c>
    </row>
    <row r="123" spans="1:5" ht="15.75" thickBot="1" x14ac:dyDescent="0.3">
      <c r="A123" s="251" t="s">
        <v>499</v>
      </c>
      <c r="B123" s="252"/>
      <c r="C123" s="2">
        <v>45809</v>
      </c>
      <c r="D123" s="2">
        <v>45838</v>
      </c>
      <c r="E123" s="100" t="s">
        <v>13</v>
      </c>
    </row>
    <row r="124" spans="1:5" ht="15.75" thickBot="1" x14ac:dyDescent="0.3">
      <c r="A124" s="15" t="s">
        <v>489</v>
      </c>
      <c r="B124" s="16" t="s">
        <v>490</v>
      </c>
      <c r="C124" s="2">
        <v>45839</v>
      </c>
      <c r="D124" s="2">
        <v>45869</v>
      </c>
      <c r="E124" s="100" t="s">
        <v>14</v>
      </c>
    </row>
    <row r="125" spans="1:5" ht="15.75" thickBot="1" x14ac:dyDescent="0.3">
      <c r="A125" s="15" t="s">
        <v>491</v>
      </c>
      <c r="B125" s="16" t="s">
        <v>492</v>
      </c>
      <c r="C125" s="2">
        <v>45870</v>
      </c>
      <c r="D125" s="2">
        <v>45900</v>
      </c>
      <c r="E125" s="100" t="s">
        <v>15</v>
      </c>
    </row>
    <row r="126" spans="1:5" ht="16.5" customHeight="1" thickBot="1" x14ac:dyDescent="0.3">
      <c r="A126" s="15" t="s">
        <v>500</v>
      </c>
      <c r="B126" s="16" t="s">
        <v>495</v>
      </c>
      <c r="C126" s="2">
        <v>45901</v>
      </c>
      <c r="D126" s="2">
        <v>45930</v>
      </c>
      <c r="E126" s="100" t="s">
        <v>10</v>
      </c>
    </row>
    <row r="127" spans="1:5" ht="18" customHeight="1" thickBot="1" x14ac:dyDescent="0.3">
      <c r="A127" s="15" t="s">
        <v>493</v>
      </c>
      <c r="B127" s="16" t="s">
        <v>494</v>
      </c>
      <c r="C127" s="2">
        <v>45931</v>
      </c>
      <c r="D127" s="2">
        <v>45961</v>
      </c>
      <c r="E127" s="100" t="s">
        <v>269</v>
      </c>
    </row>
    <row r="128" spans="1:5" ht="15.75" thickBot="1" x14ac:dyDescent="0.3">
      <c r="A128" s="15" t="s">
        <v>496</v>
      </c>
      <c r="B128" s="16" t="s">
        <v>497</v>
      </c>
      <c r="C128" s="2">
        <v>45962</v>
      </c>
      <c r="D128" s="2">
        <v>45991</v>
      </c>
      <c r="E128" s="100" t="s">
        <v>271</v>
      </c>
    </row>
    <row r="129" spans="1:5" ht="15.75" thickBot="1" x14ac:dyDescent="0.3">
      <c r="A129" s="251" t="s">
        <v>501</v>
      </c>
      <c r="B129" s="252"/>
      <c r="C129" s="2">
        <v>45992</v>
      </c>
      <c r="D129" s="2">
        <v>46022</v>
      </c>
      <c r="E129" s="100" t="s">
        <v>273</v>
      </c>
    </row>
    <row r="130" spans="1:5" ht="15.75" thickBot="1" x14ac:dyDescent="0.3">
      <c r="A130" s="15" t="s">
        <v>502</v>
      </c>
      <c r="B130" s="16" t="s">
        <v>503</v>
      </c>
    </row>
    <row r="131" spans="1:5" ht="15.75" thickBot="1" x14ac:dyDescent="0.3">
      <c r="A131" s="15" t="s">
        <v>504</v>
      </c>
      <c r="B131" s="16" t="s">
        <v>505</v>
      </c>
    </row>
    <row r="132" spans="1:5" ht="24.75" thickBot="1" x14ac:dyDescent="0.3">
      <c r="A132" s="15" t="s">
        <v>506</v>
      </c>
      <c r="B132" s="16" t="s">
        <v>507</v>
      </c>
    </row>
    <row r="133" spans="1:5" ht="24.75" thickBot="1" x14ac:dyDescent="0.3">
      <c r="A133" s="15" t="s">
        <v>508</v>
      </c>
      <c r="B133" s="16" t="s">
        <v>509</v>
      </c>
    </row>
    <row r="134" spans="1:5" ht="15.75" thickBot="1" x14ac:dyDescent="0.3">
      <c r="A134" s="72" t="s">
        <v>713</v>
      </c>
      <c r="B134" s="73" t="s">
        <v>510</v>
      </c>
    </row>
    <row r="135" spans="1:5" ht="36.75" thickBot="1" x14ac:dyDescent="0.3">
      <c r="A135" s="72" t="s">
        <v>714</v>
      </c>
      <c r="B135" s="73" t="s">
        <v>712</v>
      </c>
    </row>
    <row r="136" spans="1:5" ht="15.75" thickBot="1" x14ac:dyDescent="0.3">
      <c r="A136" s="15" t="s">
        <v>511</v>
      </c>
      <c r="B136" s="16" t="s">
        <v>512</v>
      </c>
    </row>
    <row r="137" spans="1:5" ht="15.75" thickBot="1" x14ac:dyDescent="0.3">
      <c r="A137" s="15" t="s">
        <v>513</v>
      </c>
      <c r="B137" s="16" t="s">
        <v>514</v>
      </c>
    </row>
    <row r="138" spans="1:5" ht="15.75" thickBot="1" x14ac:dyDescent="0.3">
      <c r="A138" s="15" t="s">
        <v>515</v>
      </c>
      <c r="B138" s="16" t="s">
        <v>516</v>
      </c>
    </row>
    <row r="139" spans="1:5" ht="15.75" thickBot="1" x14ac:dyDescent="0.3"/>
    <row r="140" spans="1:5" ht="15.75" thickBot="1" x14ac:dyDescent="0.3">
      <c r="A140" s="245" t="s">
        <v>523</v>
      </c>
      <c r="B140" s="246"/>
    </row>
    <row r="141" spans="1:5" ht="15.75" thickBot="1" x14ac:dyDescent="0.3">
      <c r="A141" s="245" t="s">
        <v>256</v>
      </c>
      <c r="B141" s="246"/>
    </row>
    <row r="142" spans="1:5" ht="15.75" thickBot="1" x14ac:dyDescent="0.3">
      <c r="A142" s="4" t="s">
        <v>257</v>
      </c>
      <c r="B142" s="5" t="s">
        <v>258</v>
      </c>
    </row>
    <row r="143" spans="1:5" ht="24.75" thickBot="1" x14ac:dyDescent="0.3">
      <c r="A143" s="20" t="s">
        <v>527</v>
      </c>
      <c r="B143" s="7" t="s">
        <v>525</v>
      </c>
    </row>
    <row r="144" spans="1:5" ht="24.75" thickBot="1" x14ac:dyDescent="0.3">
      <c r="A144" s="20" t="s">
        <v>528</v>
      </c>
      <c r="B144" s="7" t="s">
        <v>526</v>
      </c>
    </row>
    <row r="145" spans="1:2" ht="15.75" thickBot="1" x14ac:dyDescent="0.3">
      <c r="A145" s="6" t="s">
        <v>259</v>
      </c>
      <c r="B145" s="7" t="s">
        <v>18</v>
      </c>
    </row>
    <row r="146" spans="1:2" ht="15.75" thickBot="1" x14ac:dyDescent="0.3">
      <c r="A146" s="6" t="s">
        <v>260</v>
      </c>
      <c r="B146" s="7" t="s">
        <v>21</v>
      </c>
    </row>
    <row r="147" spans="1:2" ht="15.75" thickBot="1" x14ac:dyDescent="0.3">
      <c r="A147" s="6" t="s">
        <v>261</v>
      </c>
      <c r="B147" s="7" t="s">
        <v>16</v>
      </c>
    </row>
    <row r="148" spans="1:2" ht="15.75" thickBot="1" x14ac:dyDescent="0.3">
      <c r="A148" s="6" t="s">
        <v>262</v>
      </c>
      <c r="B148" s="7" t="s">
        <v>17</v>
      </c>
    </row>
    <row r="149" spans="1:2" ht="15.75" thickBot="1" x14ac:dyDescent="0.3">
      <c r="A149" s="6" t="s">
        <v>263</v>
      </c>
      <c r="B149" s="7" t="s">
        <v>20</v>
      </c>
    </row>
    <row r="150" spans="1:2" ht="15.75" thickBot="1" x14ac:dyDescent="0.3">
      <c r="A150" s="6" t="s">
        <v>264</v>
      </c>
      <c r="B150" s="7" t="s">
        <v>13</v>
      </c>
    </row>
    <row r="151" spans="1:2" ht="15.75" thickBot="1" x14ac:dyDescent="0.3">
      <c r="A151" s="6" t="s">
        <v>265</v>
      </c>
      <c r="B151" s="7" t="s">
        <v>14</v>
      </c>
    </row>
    <row r="152" spans="1:2" ht="15.75" thickBot="1" x14ac:dyDescent="0.3">
      <c r="A152" s="6" t="s">
        <v>266</v>
      </c>
      <c r="B152" s="7" t="s">
        <v>15</v>
      </c>
    </row>
    <row r="153" spans="1:2" ht="15.75" thickBot="1" x14ac:dyDescent="0.3">
      <c r="A153" s="6" t="s">
        <v>267</v>
      </c>
      <c r="B153" s="7" t="s">
        <v>10</v>
      </c>
    </row>
    <row r="154" spans="1:2" ht="15.75" thickBot="1" x14ac:dyDescent="0.3">
      <c r="A154" s="6" t="s">
        <v>268</v>
      </c>
      <c r="B154" s="7" t="s">
        <v>269</v>
      </c>
    </row>
    <row r="155" spans="1:2" ht="15.75" thickBot="1" x14ac:dyDescent="0.3">
      <c r="A155" s="6" t="s">
        <v>270</v>
      </c>
      <c r="B155" s="7" t="s">
        <v>271</v>
      </c>
    </row>
    <row r="156" spans="1:2" ht="15.75" thickBot="1" x14ac:dyDescent="0.3">
      <c r="A156" s="6" t="s">
        <v>272</v>
      </c>
      <c r="B156" s="7" t="s">
        <v>273</v>
      </c>
    </row>
    <row r="157" spans="1:2" ht="15.75" thickBot="1" x14ac:dyDescent="0.3"/>
    <row r="158" spans="1:2" ht="15.75" thickBot="1" x14ac:dyDescent="0.3">
      <c r="A158" s="245" t="s">
        <v>522</v>
      </c>
      <c r="B158" s="246"/>
    </row>
    <row r="159" spans="1:2" ht="15.75" thickBot="1" x14ac:dyDescent="0.3">
      <c r="A159" s="245" t="s">
        <v>274</v>
      </c>
      <c r="B159" s="246"/>
    </row>
    <row r="160" spans="1:2" ht="15.75" thickBot="1" x14ac:dyDescent="0.3">
      <c r="A160" s="4" t="s">
        <v>257</v>
      </c>
      <c r="B160" s="5" t="s">
        <v>258</v>
      </c>
    </row>
    <row r="161" spans="1:2" ht="15.75" thickBot="1" x14ac:dyDescent="0.3">
      <c r="A161" s="6" t="s">
        <v>275</v>
      </c>
      <c r="B161" s="8">
        <v>1</v>
      </c>
    </row>
    <row r="162" spans="1:2" ht="15.75" thickBot="1" x14ac:dyDescent="0.3">
      <c r="A162" s="6" t="s">
        <v>276</v>
      </c>
      <c r="B162" s="8">
        <v>2</v>
      </c>
    </row>
    <row r="163" spans="1:2" ht="15.75" thickBot="1" x14ac:dyDescent="0.3">
      <c r="A163" s="6" t="s">
        <v>277</v>
      </c>
      <c r="B163" s="8">
        <v>3</v>
      </c>
    </row>
    <row r="164" spans="1:2" ht="15.75" thickBot="1" x14ac:dyDescent="0.3">
      <c r="A164" s="6" t="s">
        <v>278</v>
      </c>
      <c r="B164" s="8">
        <v>4</v>
      </c>
    </row>
    <row r="165" spans="1:2" ht="15.75" thickBot="1" x14ac:dyDescent="0.3">
      <c r="A165" s="78" t="s">
        <v>733</v>
      </c>
      <c r="B165" s="79" t="s">
        <v>734</v>
      </c>
    </row>
    <row r="166" spans="1:2" ht="26.25" thickBot="1" x14ac:dyDescent="0.3">
      <c r="A166" s="78" t="s">
        <v>735</v>
      </c>
      <c r="B166" s="79" t="s">
        <v>736</v>
      </c>
    </row>
    <row r="167" spans="1:2" ht="15.75" thickBot="1" x14ac:dyDescent="0.3">
      <c r="A167" s="80" t="s">
        <v>737</v>
      </c>
      <c r="B167" s="79" t="s">
        <v>738</v>
      </c>
    </row>
    <row r="168" spans="1:2" ht="26.25" thickBot="1" x14ac:dyDescent="0.3">
      <c r="A168" s="80" t="s">
        <v>739</v>
      </c>
      <c r="B168" s="79" t="s">
        <v>740</v>
      </c>
    </row>
    <row r="169" spans="1:2" ht="15.75" thickBot="1" x14ac:dyDescent="0.3">
      <c r="A169" s="69" t="s">
        <v>279</v>
      </c>
      <c r="B169" s="70">
        <v>7</v>
      </c>
    </row>
    <row r="170" spans="1:2" ht="15.75" thickBot="1" x14ac:dyDescent="0.3">
      <c r="A170" s="69" t="s">
        <v>741</v>
      </c>
      <c r="B170" s="70">
        <v>8</v>
      </c>
    </row>
    <row r="171" spans="1:2" ht="15.75" thickBot="1" x14ac:dyDescent="0.3">
      <c r="A171" s="69" t="s">
        <v>706</v>
      </c>
      <c r="B171" s="70">
        <v>9</v>
      </c>
    </row>
    <row r="172" spans="1:2" ht="15.75" thickBot="1" x14ac:dyDescent="0.3">
      <c r="A172" s="69" t="s">
        <v>707</v>
      </c>
      <c r="B172" s="70">
        <v>10</v>
      </c>
    </row>
    <row r="173" spans="1:2" ht="15.75" thickBot="1" x14ac:dyDescent="0.3">
      <c r="A173" s="69" t="s">
        <v>708</v>
      </c>
      <c r="B173" s="70">
        <v>11</v>
      </c>
    </row>
    <row r="174" spans="1:2" ht="15.75" thickBot="1" x14ac:dyDescent="0.3">
      <c r="A174" s="69" t="s">
        <v>709</v>
      </c>
      <c r="B174" s="70">
        <v>12</v>
      </c>
    </row>
    <row r="175" spans="1:2" ht="15.75" thickBot="1" x14ac:dyDescent="0.3">
      <c r="A175" s="69" t="s">
        <v>1131</v>
      </c>
      <c r="B175" s="70">
        <v>14</v>
      </c>
    </row>
    <row r="176" spans="1:2" ht="15.75" thickBot="1" x14ac:dyDescent="0.3">
      <c r="A176" s="69"/>
      <c r="B176" s="70"/>
    </row>
    <row r="177" spans="1:2" ht="15.75" thickBot="1" x14ac:dyDescent="0.3"/>
    <row r="178" spans="1:2" ht="15.75" thickBot="1" x14ac:dyDescent="0.3">
      <c r="A178" s="245" t="s">
        <v>522</v>
      </c>
      <c r="B178" s="246"/>
    </row>
    <row r="179" spans="1:2" ht="15.75" thickBot="1" x14ac:dyDescent="0.3">
      <c r="A179" s="245" t="s">
        <v>282</v>
      </c>
      <c r="B179" s="246"/>
    </row>
    <row r="180" spans="1:2" ht="15.75" thickBot="1" x14ac:dyDescent="0.3">
      <c r="A180" s="4" t="s">
        <v>257</v>
      </c>
      <c r="B180" s="5" t="s">
        <v>258</v>
      </c>
    </row>
    <row r="181" spans="1:2" ht="15.75" thickBot="1" x14ac:dyDescent="0.3">
      <c r="A181" s="6" t="s">
        <v>36</v>
      </c>
      <c r="B181" s="17" t="s">
        <v>23</v>
      </c>
    </row>
    <row r="182" spans="1:2" ht="15.75" thickBot="1" x14ac:dyDescent="0.3">
      <c r="A182" s="6" t="s">
        <v>37</v>
      </c>
      <c r="B182" s="17" t="s">
        <v>24</v>
      </c>
    </row>
    <row r="183" spans="1:2" ht="15.75" thickBot="1" x14ac:dyDescent="0.3">
      <c r="A183" s="9" t="s">
        <v>38</v>
      </c>
      <c r="B183" s="18" t="s">
        <v>25</v>
      </c>
    </row>
    <row r="184" spans="1:2" ht="15.75" thickBot="1" x14ac:dyDescent="0.3">
      <c r="A184" s="9" t="s">
        <v>26</v>
      </c>
      <c r="B184" s="18" t="s">
        <v>12</v>
      </c>
    </row>
    <row r="185" spans="1:2" ht="15.75" thickBot="1" x14ac:dyDescent="0.3">
      <c r="A185" s="9" t="s">
        <v>601</v>
      </c>
      <c r="B185" s="18" t="s">
        <v>600</v>
      </c>
    </row>
    <row r="186" spans="1:2" ht="15.75" thickBot="1" x14ac:dyDescent="0.3">
      <c r="A186" s="9" t="s">
        <v>823</v>
      </c>
      <c r="B186" s="18" t="s">
        <v>822</v>
      </c>
    </row>
    <row r="187" spans="1:2" ht="15.75" thickBot="1" x14ac:dyDescent="0.3"/>
    <row r="188" spans="1:2" ht="15.75" thickBot="1" x14ac:dyDescent="0.3">
      <c r="A188" s="36" t="s">
        <v>657</v>
      </c>
      <c r="B188" s="37"/>
    </row>
    <row r="189" spans="1:2" ht="15.75" thickBot="1" x14ac:dyDescent="0.3">
      <c r="A189" s="4" t="s">
        <v>652</v>
      </c>
      <c r="B189" s="5" t="s">
        <v>258</v>
      </c>
    </row>
    <row r="190" spans="1:2" ht="27.75" thickBot="1" x14ac:dyDescent="0.3">
      <c r="A190" s="60" t="s">
        <v>658</v>
      </c>
      <c r="B190" s="61" t="s">
        <v>653</v>
      </c>
    </row>
    <row r="191" spans="1:2" ht="41.25" thickBot="1" x14ac:dyDescent="0.3">
      <c r="A191" s="60" t="s">
        <v>659</v>
      </c>
      <c r="B191" s="61" t="s">
        <v>19</v>
      </c>
    </row>
    <row r="192" spans="1:2" ht="27.75" thickBot="1" x14ac:dyDescent="0.3">
      <c r="A192" s="60" t="s">
        <v>660</v>
      </c>
      <c r="B192" s="61" t="s">
        <v>654</v>
      </c>
    </row>
    <row r="193" spans="1:2" ht="27.75" thickBot="1" x14ac:dyDescent="0.3">
      <c r="A193" s="60" t="s">
        <v>661</v>
      </c>
      <c r="B193" s="61" t="s">
        <v>655</v>
      </c>
    </row>
    <row r="194" spans="1:2" ht="27.75" thickBot="1" x14ac:dyDescent="0.3">
      <c r="A194" s="60" t="s">
        <v>662</v>
      </c>
      <c r="B194" s="61" t="s">
        <v>663</v>
      </c>
    </row>
    <row r="195" spans="1:2" ht="41.25" thickBot="1" x14ac:dyDescent="0.3">
      <c r="A195" s="60" t="s">
        <v>664</v>
      </c>
      <c r="B195" s="61" t="s">
        <v>665</v>
      </c>
    </row>
    <row r="197" spans="1:2" x14ac:dyDescent="0.25">
      <c r="B197" s="59" t="s">
        <v>490</v>
      </c>
    </row>
    <row r="198" spans="1:2" x14ac:dyDescent="0.25">
      <c r="B198" s="59" t="s">
        <v>492</v>
      </c>
    </row>
    <row r="199" spans="1:2" x14ac:dyDescent="0.25">
      <c r="B199" s="59" t="s">
        <v>495</v>
      </c>
    </row>
    <row r="200" spans="1:2" x14ac:dyDescent="0.25">
      <c r="B200" s="59" t="s">
        <v>494</v>
      </c>
    </row>
    <row r="201" spans="1:2" x14ac:dyDescent="0.25">
      <c r="B201" s="59" t="s">
        <v>497</v>
      </c>
    </row>
    <row r="202" spans="1:2" x14ac:dyDescent="0.25">
      <c r="B202" s="59" t="s">
        <v>503</v>
      </c>
    </row>
    <row r="203" spans="1:2" x14ac:dyDescent="0.25">
      <c r="B203" s="59" t="s">
        <v>505</v>
      </c>
    </row>
    <row r="204" spans="1:2" x14ac:dyDescent="0.25">
      <c r="B204" s="59" t="s">
        <v>507</v>
      </c>
    </row>
    <row r="205" spans="1:2" x14ac:dyDescent="0.25">
      <c r="B205" s="59" t="s">
        <v>509</v>
      </c>
    </row>
    <row r="206" spans="1:2" x14ac:dyDescent="0.25">
      <c r="B206" s="59" t="s">
        <v>510</v>
      </c>
    </row>
    <row r="207" spans="1:2" ht="15.75" thickBot="1" x14ac:dyDescent="0.3">
      <c r="B207" s="71" t="s">
        <v>712</v>
      </c>
    </row>
    <row r="208" spans="1:2" x14ac:dyDescent="0.25">
      <c r="B208" s="59" t="s">
        <v>512</v>
      </c>
    </row>
    <row r="209" spans="1:2" x14ac:dyDescent="0.25">
      <c r="B209" s="59" t="s">
        <v>514</v>
      </c>
    </row>
    <row r="210" spans="1:2" x14ac:dyDescent="0.25">
      <c r="B210" s="59" t="s">
        <v>516</v>
      </c>
    </row>
    <row r="213" spans="1:2" ht="15.75" thickBot="1" x14ac:dyDescent="0.3"/>
    <row r="214" spans="1:2" ht="15.75" thickBot="1" x14ac:dyDescent="0.3">
      <c r="A214" s="241" t="s">
        <v>722</v>
      </c>
      <c r="B214" s="242"/>
    </row>
    <row r="215" spans="1:2" ht="15.75" thickBot="1" x14ac:dyDescent="0.3">
      <c r="A215" s="243" t="s">
        <v>723</v>
      </c>
      <c r="B215" s="244"/>
    </row>
    <row r="216" spans="1:2" ht="15.75" thickBot="1" x14ac:dyDescent="0.3">
      <c r="A216" s="74" t="s">
        <v>724</v>
      </c>
      <c r="B216" s="75" t="s">
        <v>258</v>
      </c>
    </row>
    <row r="217" spans="1:2" ht="15.75" thickBot="1" x14ac:dyDescent="0.3">
      <c r="A217" s="76" t="s">
        <v>725</v>
      </c>
      <c r="B217" s="77" t="s">
        <v>726</v>
      </c>
    </row>
    <row r="218" spans="1:2" ht="15.75" thickBot="1" x14ac:dyDescent="0.3">
      <c r="A218" s="76" t="s">
        <v>727</v>
      </c>
      <c r="B218" s="77" t="s">
        <v>728</v>
      </c>
    </row>
    <row r="219" spans="1:2" ht="15.75" thickBot="1" x14ac:dyDescent="0.3">
      <c r="A219" s="76" t="s">
        <v>729</v>
      </c>
      <c r="B219" s="77" t="s">
        <v>730</v>
      </c>
    </row>
    <row r="220" spans="1:2" ht="15.75" thickBot="1" x14ac:dyDescent="0.3">
      <c r="A220" s="76" t="s">
        <v>731</v>
      </c>
      <c r="B220" s="77" t="s">
        <v>732</v>
      </c>
    </row>
  </sheetData>
  <sheetProtection algorithmName="SHA-512" hashValue="I+htT1SzJBHCIOSxPYsil6koPnv8o7e+GpsGJwQY3dyD0sXJKJR8JV0OT2mUK9+ExKruLOanua5WQOs9voVNYg==" saltValue="0mJsiqDTvYulfDYg1pgLhg==" spinCount="100000" sheet="1" objects="1" scenarios="1"/>
  <mergeCells count="15">
    <mergeCell ref="A214:B214"/>
    <mergeCell ref="A215:B215"/>
    <mergeCell ref="A114:B114"/>
    <mergeCell ref="A115:B115"/>
    <mergeCell ref="A80:B80"/>
    <mergeCell ref="A141:B141"/>
    <mergeCell ref="A158:B158"/>
    <mergeCell ref="A159:B159"/>
    <mergeCell ref="A179:B179"/>
    <mergeCell ref="A178:B178"/>
    <mergeCell ref="A120:B120"/>
    <mergeCell ref="A121:B121"/>
    <mergeCell ref="A123:B123"/>
    <mergeCell ref="A129:B129"/>
    <mergeCell ref="A140:B140"/>
  </mergeCells>
  <printOptions horizontalCentered="1"/>
  <pageMargins left="0.70866141732283472" right="0.70866141732283472" top="0.74803149606299213" bottom="0.74803149606299213" header="0.31496062992125984" footer="0.31496062992125984"/>
  <pageSetup scale="80" orientation="landscape" r:id="rId1"/>
  <ignoredErrors>
    <ignoredError sqref="B145:B155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07E5FC22A97D54BAA8FF936B604ED66" ma:contentTypeVersion="13" ma:contentTypeDescription="Crear nuevo documento." ma:contentTypeScope="" ma:versionID="07cffd1ba892cadadd1da009765ef69c">
  <xsd:schema xmlns:xsd="http://www.w3.org/2001/XMLSchema" xmlns:xs="http://www.w3.org/2001/XMLSchema" xmlns:p="http://schemas.microsoft.com/office/2006/metadata/properties" xmlns:ns2="81ccede9-2b47-4a4e-a973-f00f144551ca" xmlns:ns3="10b25c61-e9ae-4a15-8988-3484429c5e63" targetNamespace="http://schemas.microsoft.com/office/2006/metadata/properties" ma:root="true" ma:fieldsID="1164d2728fd16f9ff17f62fb4b6963c1" ns2:_="" ns3:_="">
    <xsd:import namespace="81ccede9-2b47-4a4e-a973-f00f144551ca"/>
    <xsd:import namespace="10b25c61-e9ae-4a15-8988-3484429c5e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cede9-2b47-4a4e-a973-f00f144551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6930227d-965d-4741-b43f-4ac5cbdeb3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b25c61-e9ae-4a15-8988-3484429c5e6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555bf85-126c-434f-bcb6-68710f961177}" ma:internalName="TaxCatchAll" ma:showField="CatchAllData" ma:web="10b25c61-e9ae-4a15-8988-3484429c5e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0b25c61-e9ae-4a15-8988-3484429c5e63" xsi:nil="true"/>
    <lcf76f155ced4ddcb4097134ff3c332f xmlns="81ccede9-2b47-4a4e-a973-f00f144551c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7F33E55-2E5D-4C7B-9CA3-4B1FA26E2980}"/>
</file>

<file path=customXml/itemProps2.xml><?xml version="1.0" encoding="utf-8"?>
<ds:datastoreItem xmlns:ds="http://schemas.openxmlformats.org/officeDocument/2006/customXml" ds:itemID="{2CBC85A3-17DA-4DB2-8626-5FCC07124F84}"/>
</file>

<file path=customXml/itemProps3.xml><?xml version="1.0" encoding="utf-8"?>
<ds:datastoreItem xmlns:ds="http://schemas.openxmlformats.org/officeDocument/2006/customXml" ds:itemID="{2998791A-1A7E-4BF0-A75A-46732E14E9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27</vt:i4>
      </vt:variant>
    </vt:vector>
  </HeadingPairs>
  <TitlesOfParts>
    <vt:vector size="32" baseType="lpstr">
      <vt:lpstr>L</vt:lpstr>
      <vt:lpstr>Tablas_Resumenes</vt:lpstr>
      <vt:lpstr>Datos</vt:lpstr>
      <vt:lpstr>BD_Servicios</vt:lpstr>
      <vt:lpstr>L_Conversion</vt:lpstr>
      <vt:lpstr>Datos!Área_de_impresión</vt:lpstr>
      <vt:lpstr>L_Conversion!Área_de_impresión</vt:lpstr>
      <vt:lpstr>CAT_LIC_H</vt:lpstr>
      <vt:lpstr>Codigo</vt:lpstr>
      <vt:lpstr>Dias_licencia_tipo_8_H</vt:lpstr>
      <vt:lpstr>Dias_Licencia_Tipo_8_M</vt:lpstr>
      <vt:lpstr>Mes_Inicio_Termino</vt:lpstr>
      <vt:lpstr>Tabla_01_Mes</vt:lpstr>
      <vt:lpstr>Tabla_04_Estado_Resolucion</vt:lpstr>
      <vt:lpstr>Tabla_04_Sist.Rem</vt:lpstr>
      <vt:lpstr>Tabla_06_10_40_60_70_EUS</vt:lpstr>
      <vt:lpstr>Tabla_06_11_12_15076_19664</vt:lpstr>
      <vt:lpstr>Tabla_06_13</vt:lpstr>
      <vt:lpstr>Tabla_06_14</vt:lpstr>
      <vt:lpstr>Tabla_06_15</vt:lpstr>
      <vt:lpstr>Tabla_06_20_Fiscalizadores</vt:lpstr>
      <vt:lpstr>Tabla_06_30_Poder_Judicial</vt:lpstr>
      <vt:lpstr>Tabla_06_50_Ministerio_Publico</vt:lpstr>
      <vt:lpstr>Tabla_06_80_Codigo_del_Trabajo</vt:lpstr>
      <vt:lpstr>Tabla_06_90_Personal_Fuera_de_Dotacion</vt:lpstr>
      <vt:lpstr>Tabla_06_DFL29_61_Experimentales</vt:lpstr>
      <vt:lpstr>Tabla_07_Personal_de_la_Dotacion</vt:lpstr>
      <vt:lpstr>Tabla_07_Personal_Fuera_de_Dotacion</vt:lpstr>
      <vt:lpstr>Tabla_18_Tipos_licencias</vt:lpstr>
      <vt:lpstr>Tabla_27_Matriz_Base</vt:lpstr>
      <vt:lpstr>Tabla_33_estado_recuperacion</vt:lpstr>
      <vt:lpstr>Tabla_Personal</vt:lpstr>
    </vt:vector>
  </TitlesOfParts>
  <Company>BY GP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Estadísticas Dipres</dc:creator>
  <cp:lastModifiedBy>Natalia Saud Gaete</cp:lastModifiedBy>
  <cp:lastPrinted>2025-04-23T17:14:07Z</cp:lastPrinted>
  <dcterms:created xsi:type="dcterms:W3CDTF">2011-11-11T16:50:15Z</dcterms:created>
  <dcterms:modified xsi:type="dcterms:W3CDTF">2026-01-23T13:03:28Z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0x010100E07E5FC22A97D54BAA8FF936B604ED66</vt:lpwstr>
  </property>
</Properties>
</file>